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Asset Management\Equipe\Emanuel\22.0-Hedge\PagJuros\Dados\"/>
    </mc:Choice>
  </mc:AlternateContent>
  <xr:revisionPtr revIDLastSave="0" documentId="13_ncr:1_{BC59FE58-D5BE-4247-B288-1C7F83425162}" xr6:coauthVersionLast="47" xr6:coauthVersionMax="47" xr10:uidLastSave="{00000000-0000-0000-0000-000000000000}"/>
  <bookViews>
    <workbookView xWindow="-120" yWindow="-120" windowWidth="21840" windowHeight="13140" activeTab="3" xr2:uid="{00000000-000D-0000-FFFF-FFFF00000000}"/>
  </bookViews>
  <sheets>
    <sheet name="TRADING" sheetId="7" r:id="rId1"/>
    <sheet name="Futuros" sheetId="20" r:id="rId2"/>
    <sheet name="Base CDI" sheetId="2" r:id="rId3"/>
    <sheet name="Base IPCA" sheetId="11" r:id="rId4"/>
    <sheet name="RISCO" sheetId="18" r:id="rId5"/>
    <sheet name="Bolsa" sheetId="15" r:id="rId6"/>
    <sheet name="AF INFRA" sheetId="19" r:id="rId7"/>
    <sheet name="Extranet" sheetId="3" r:id="rId8"/>
    <sheet name="Estratégia" sheetId="16" r:id="rId9"/>
    <sheet name="FRC" sheetId="17" r:id="rId10"/>
    <sheet name="feriados" sheetId="21" r:id="rId11"/>
  </sheets>
  <externalReferences>
    <externalReference r:id="rId12"/>
  </externalReferences>
  <definedNames>
    <definedName name="_xlnm._FilterDatabase" localSheetId="3" hidden="1">'Base IPCA'!$M$52:$M$52</definedName>
    <definedName name="_xlnm._FilterDatabase" localSheetId="8" hidden="1">Estratégia!$A$1:$J$1526</definedName>
    <definedName name="_xlnm._FilterDatabase" localSheetId="7" hidden="1">Extranet!$A$1:$L$1</definedName>
    <definedName name="_xlnm._FilterDatabase" localSheetId="1" hidden="1">Futuros!$K$1:$P$18</definedName>
    <definedName name="cdi">'Base CDI'!$B$5</definedName>
    <definedName name="cdi_30">'Base CDI'!$D$11</definedName>
    <definedName name="cdi_dia">#REF!</definedName>
    <definedName name="cdi_diario">'Base CDI'!$B$6</definedName>
    <definedName name="cdi_geraes">'Base CDI'!$D$10</definedName>
    <definedName name="d_1">'Base CDI'!$B$3</definedName>
    <definedName name="d_2">'Base CDI'!$B$4</definedName>
    <definedName name="data">[1]Debentures!$C$13</definedName>
    <definedName name="dolarbmf">'Base CDI'!$B$7</definedName>
    <definedName name="fator_d0">#REF!</definedName>
    <definedName name="Fcorrecao">#REF!</definedName>
    <definedName name="feriadosbr">feriados!$A$2:$A$408</definedName>
    <definedName name="hoje">'Base CDI'!$B$2</definedName>
    <definedName name="Path">'Base CDI'!$A$31</definedName>
    <definedName name="tabela_fundos">'Base CDI'!$A$10:$D$17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72" i="11" l="1"/>
  <c r="Y72" i="11"/>
  <c r="X72" i="11"/>
  <c r="W72" i="11"/>
  <c r="V72" i="11"/>
  <c r="U72" i="11"/>
  <c r="T72" i="11"/>
  <c r="S72" i="11"/>
  <c r="R72" i="11"/>
  <c r="Q72" i="11"/>
  <c r="AB72" i="11"/>
  <c r="AA72" i="11"/>
  <c r="Z81" i="11"/>
  <c r="Y81" i="11"/>
  <c r="X81" i="11"/>
  <c r="W81" i="11"/>
  <c r="V81" i="11"/>
  <c r="U81" i="11"/>
  <c r="T81" i="11"/>
  <c r="S81" i="11"/>
  <c r="R81" i="11"/>
  <c r="Q81" i="11"/>
  <c r="AB81" i="11"/>
  <c r="AA81" i="11"/>
  <c r="Z69" i="11"/>
  <c r="Y69" i="11"/>
  <c r="X69" i="11"/>
  <c r="W69" i="11"/>
  <c r="V69" i="11"/>
  <c r="U69" i="11"/>
  <c r="T69" i="11"/>
  <c r="S69" i="11"/>
  <c r="R69" i="11"/>
  <c r="Q69" i="11"/>
  <c r="AB69" i="11"/>
  <c r="AA69" i="11"/>
  <c r="Z66" i="11"/>
  <c r="Y66" i="11"/>
  <c r="X66" i="11"/>
  <c r="W66" i="11"/>
  <c r="V66" i="11"/>
  <c r="U66" i="11"/>
  <c r="T66" i="11"/>
  <c r="S66" i="11"/>
  <c r="R66" i="11"/>
  <c r="Q66" i="11"/>
  <c r="AB66" i="11"/>
  <c r="AA66" i="11"/>
  <c r="Z79" i="11"/>
  <c r="Y79" i="11"/>
  <c r="X79" i="11"/>
  <c r="W79" i="11"/>
  <c r="V79" i="11"/>
  <c r="U79" i="11"/>
  <c r="T79" i="11"/>
  <c r="S79" i="11"/>
  <c r="R79" i="11"/>
  <c r="Q79" i="11"/>
  <c r="AB79" i="11"/>
  <c r="AA79" i="11"/>
  <c r="Z78" i="11"/>
  <c r="Y78" i="11"/>
  <c r="X78" i="11"/>
  <c r="W78" i="11"/>
  <c r="V78" i="11"/>
  <c r="U78" i="11"/>
  <c r="T78" i="11"/>
  <c r="S78" i="11"/>
  <c r="R78" i="11"/>
  <c r="Q78" i="11"/>
  <c r="AB78" i="11"/>
  <c r="AA78" i="11"/>
  <c r="Z59" i="11"/>
  <c r="Y59" i="11"/>
  <c r="X59" i="11"/>
  <c r="W59" i="11"/>
  <c r="V59" i="11"/>
  <c r="U59" i="11"/>
  <c r="T59" i="11"/>
  <c r="S59" i="11"/>
  <c r="R59" i="11"/>
  <c r="Q59" i="11"/>
  <c r="AB59" i="11"/>
  <c r="AA59" i="11"/>
  <c r="Z98" i="11"/>
  <c r="Y98" i="11"/>
  <c r="X98" i="11"/>
  <c r="W98" i="11"/>
  <c r="V98" i="11"/>
  <c r="U98" i="11"/>
  <c r="T98" i="11"/>
  <c r="S98" i="11"/>
  <c r="R98" i="11"/>
  <c r="Q98" i="11"/>
  <c r="AB98" i="11"/>
  <c r="AA98" i="11"/>
  <c r="Z80" i="11"/>
  <c r="Y80" i="11"/>
  <c r="X80" i="11"/>
  <c r="W80" i="11"/>
  <c r="V80" i="11"/>
  <c r="U80" i="11"/>
  <c r="T80" i="11"/>
  <c r="S80" i="11"/>
  <c r="R80" i="11"/>
  <c r="Q80" i="11"/>
  <c r="AB80" i="11"/>
  <c r="AA80" i="11"/>
  <c r="Z63" i="11"/>
  <c r="Y63" i="11"/>
  <c r="X63" i="11"/>
  <c r="W63" i="11"/>
  <c r="V63" i="11"/>
  <c r="U63" i="11"/>
  <c r="T63" i="11"/>
  <c r="S63" i="11"/>
  <c r="R63" i="11"/>
  <c r="Q63" i="11"/>
  <c r="AB63" i="11"/>
  <c r="AA63" i="11"/>
  <c r="Z90" i="11"/>
  <c r="Y90" i="11"/>
  <c r="X90" i="11"/>
  <c r="W90" i="11"/>
  <c r="V90" i="11"/>
  <c r="U90" i="11"/>
  <c r="T90" i="11"/>
  <c r="S90" i="11"/>
  <c r="R90" i="11"/>
  <c r="Q90" i="11"/>
  <c r="AB90" i="11"/>
  <c r="AA90" i="11"/>
  <c r="Z91" i="11"/>
  <c r="Y91" i="11"/>
  <c r="X91" i="11"/>
  <c r="W91" i="11"/>
  <c r="V91" i="11"/>
  <c r="U91" i="11"/>
  <c r="T91" i="11"/>
  <c r="S91" i="11"/>
  <c r="R91" i="11"/>
  <c r="Q91" i="11"/>
  <c r="AB91" i="11"/>
  <c r="AA91" i="11"/>
  <c r="Z86" i="11"/>
  <c r="Y86" i="11"/>
  <c r="X86" i="11"/>
  <c r="W86" i="11"/>
  <c r="V86" i="11"/>
  <c r="U86" i="11"/>
  <c r="T86" i="11"/>
  <c r="S86" i="11"/>
  <c r="R86" i="11"/>
  <c r="Q86" i="11"/>
  <c r="AB86" i="11"/>
  <c r="AA86" i="11"/>
  <c r="Z73" i="11"/>
  <c r="Y73" i="11"/>
  <c r="X73" i="11"/>
  <c r="W73" i="11"/>
  <c r="V73" i="11"/>
  <c r="U73" i="11"/>
  <c r="T73" i="11"/>
  <c r="S73" i="11"/>
  <c r="R73" i="11"/>
  <c r="Q73" i="11"/>
  <c r="AB73" i="11"/>
  <c r="AA73" i="11"/>
  <c r="Z64" i="11"/>
  <c r="Y64" i="11"/>
  <c r="X64" i="11"/>
  <c r="W64" i="11"/>
  <c r="V64" i="11"/>
  <c r="U64" i="11"/>
  <c r="T64" i="11"/>
  <c r="S64" i="11"/>
  <c r="R64" i="11"/>
  <c r="Q64" i="11"/>
  <c r="AB64" i="11"/>
  <c r="AA64" i="11"/>
  <c r="Z82" i="11"/>
  <c r="Y82" i="11"/>
  <c r="X82" i="11"/>
  <c r="W82" i="11"/>
  <c r="V82" i="11"/>
  <c r="U82" i="11"/>
  <c r="T82" i="11"/>
  <c r="S82" i="11"/>
  <c r="R82" i="11"/>
  <c r="Q82" i="11"/>
  <c r="AB82" i="11"/>
  <c r="AA82" i="11"/>
  <c r="Z62" i="11"/>
  <c r="Y62" i="11"/>
  <c r="X62" i="11"/>
  <c r="W62" i="11"/>
  <c r="V62" i="11"/>
  <c r="U62" i="11"/>
  <c r="T62" i="11"/>
  <c r="S62" i="11"/>
  <c r="R62" i="11"/>
  <c r="Q62" i="11"/>
  <c r="AB62" i="11"/>
  <c r="AA62" i="11"/>
  <c r="Z67" i="11"/>
  <c r="Y67" i="11"/>
  <c r="X67" i="11"/>
  <c r="W67" i="11"/>
  <c r="V67" i="11"/>
  <c r="U67" i="11"/>
  <c r="T67" i="11"/>
  <c r="S67" i="11"/>
  <c r="R67" i="11"/>
  <c r="Q67" i="11"/>
  <c r="AB67" i="11"/>
  <c r="AA67" i="11"/>
  <c r="Z65" i="11"/>
  <c r="Y65" i="11"/>
  <c r="X65" i="11"/>
  <c r="W65" i="11"/>
  <c r="V65" i="11"/>
  <c r="U65" i="11"/>
  <c r="T65" i="11"/>
  <c r="S65" i="11"/>
  <c r="R65" i="11"/>
  <c r="Q65" i="11"/>
  <c r="AB65" i="11"/>
  <c r="AA65" i="11"/>
  <c r="Z56" i="11"/>
  <c r="Y56" i="11"/>
  <c r="X56" i="11"/>
  <c r="W56" i="11"/>
  <c r="V56" i="11"/>
  <c r="U56" i="11"/>
  <c r="T56" i="11"/>
  <c r="S56" i="11"/>
  <c r="R56" i="11"/>
  <c r="Q56" i="11"/>
  <c r="AB56" i="11"/>
  <c r="AA56" i="11"/>
  <c r="Z87" i="11"/>
  <c r="Y87" i="11"/>
  <c r="X87" i="11"/>
  <c r="W87" i="11"/>
  <c r="V87" i="11"/>
  <c r="U87" i="11"/>
  <c r="T87" i="11"/>
  <c r="S87" i="11"/>
  <c r="R87" i="11"/>
  <c r="Q87" i="11"/>
  <c r="AB87" i="11"/>
  <c r="AA87" i="11"/>
  <c r="Z55" i="11"/>
  <c r="Y55" i="11"/>
  <c r="X55" i="11"/>
  <c r="W55" i="11"/>
  <c r="V55" i="11"/>
  <c r="U55" i="11"/>
  <c r="T55" i="11"/>
  <c r="S55" i="11"/>
  <c r="R55" i="11"/>
  <c r="Q55" i="11"/>
  <c r="AB55" i="11"/>
  <c r="AA55" i="11"/>
  <c r="Z71" i="11"/>
  <c r="Y71" i="11"/>
  <c r="X71" i="11"/>
  <c r="W71" i="11"/>
  <c r="V71" i="11"/>
  <c r="U71" i="11"/>
  <c r="T71" i="11"/>
  <c r="S71" i="11"/>
  <c r="R71" i="11"/>
  <c r="Q71" i="11"/>
  <c r="AB71" i="11"/>
  <c r="AA71" i="11"/>
  <c r="Z95" i="11"/>
  <c r="Y95" i="11"/>
  <c r="X95" i="11"/>
  <c r="W95" i="11"/>
  <c r="V95" i="11"/>
  <c r="U95" i="11"/>
  <c r="T95" i="11"/>
  <c r="S95" i="11"/>
  <c r="R95" i="11"/>
  <c r="Q95" i="11"/>
  <c r="AB95" i="11"/>
  <c r="AA95" i="11"/>
  <c r="Z83" i="11"/>
  <c r="Y83" i="11"/>
  <c r="X83" i="11"/>
  <c r="W83" i="11"/>
  <c r="V83" i="11"/>
  <c r="U83" i="11"/>
  <c r="T83" i="11"/>
  <c r="S83" i="11"/>
  <c r="R83" i="11"/>
  <c r="Q83" i="11"/>
  <c r="AB83" i="11"/>
  <c r="AA83" i="11"/>
  <c r="Z70" i="11"/>
  <c r="Y70" i="11"/>
  <c r="X70" i="11"/>
  <c r="W70" i="11"/>
  <c r="V70" i="11"/>
  <c r="U70" i="11"/>
  <c r="T70" i="11"/>
  <c r="S70" i="11"/>
  <c r="R70" i="11"/>
  <c r="Q70" i="11"/>
  <c r="AB70" i="11"/>
  <c r="AA70" i="11"/>
  <c r="Z92" i="11"/>
  <c r="Y92" i="11"/>
  <c r="X92" i="11"/>
  <c r="W92" i="11"/>
  <c r="V92" i="11"/>
  <c r="U92" i="11"/>
  <c r="T92" i="11"/>
  <c r="S92" i="11"/>
  <c r="R92" i="11"/>
  <c r="Q92" i="11"/>
  <c r="AB92" i="11"/>
  <c r="AA92" i="11"/>
  <c r="Z89" i="11"/>
  <c r="Y89" i="11"/>
  <c r="X89" i="11"/>
  <c r="W89" i="11"/>
  <c r="V89" i="11"/>
  <c r="U89" i="11"/>
  <c r="T89" i="11"/>
  <c r="S89" i="11"/>
  <c r="R89" i="11"/>
  <c r="Q89" i="11"/>
  <c r="AB89" i="11"/>
  <c r="AA89" i="11"/>
  <c r="Z93" i="11"/>
  <c r="Y93" i="11"/>
  <c r="X93" i="11"/>
  <c r="W93" i="11"/>
  <c r="V93" i="11"/>
  <c r="U93" i="11"/>
  <c r="T93" i="11"/>
  <c r="S93" i="11"/>
  <c r="R93" i="11"/>
  <c r="Q93" i="11"/>
  <c r="AB93" i="11"/>
  <c r="AA93" i="11"/>
  <c r="Z96" i="11"/>
  <c r="Y96" i="11"/>
  <c r="X96" i="11"/>
  <c r="W96" i="11"/>
  <c r="V96" i="11"/>
  <c r="U96" i="11"/>
  <c r="T96" i="11"/>
  <c r="S96" i="11"/>
  <c r="R96" i="11"/>
  <c r="Q96" i="11"/>
  <c r="AB96" i="11"/>
  <c r="AA96" i="11"/>
  <c r="Z57" i="11"/>
  <c r="Y57" i="11"/>
  <c r="X57" i="11"/>
  <c r="W57" i="11"/>
  <c r="V57" i="11"/>
  <c r="U57" i="11"/>
  <c r="T57" i="11"/>
  <c r="S57" i="11"/>
  <c r="R57" i="11"/>
  <c r="Q57" i="11"/>
  <c r="AB57" i="11"/>
  <c r="AA57" i="11"/>
  <c r="Z60" i="11"/>
  <c r="Y60" i="11"/>
  <c r="X60" i="11"/>
  <c r="W60" i="11"/>
  <c r="V60" i="11"/>
  <c r="U60" i="11"/>
  <c r="T60" i="11"/>
  <c r="S60" i="11"/>
  <c r="R60" i="11"/>
  <c r="Q60" i="11"/>
  <c r="AB60" i="11"/>
  <c r="AA60" i="11"/>
  <c r="Z94" i="11"/>
  <c r="Y94" i="11"/>
  <c r="X94" i="11"/>
  <c r="W94" i="11"/>
  <c r="V94" i="11"/>
  <c r="U94" i="11"/>
  <c r="T94" i="11"/>
  <c r="S94" i="11"/>
  <c r="R94" i="11"/>
  <c r="Q94" i="11"/>
  <c r="AB94" i="11"/>
  <c r="AA94" i="11"/>
  <c r="Z76" i="11"/>
  <c r="Y76" i="11"/>
  <c r="X76" i="11"/>
  <c r="W76" i="11"/>
  <c r="V76" i="11"/>
  <c r="U76" i="11"/>
  <c r="T76" i="11"/>
  <c r="S76" i="11"/>
  <c r="R76" i="11"/>
  <c r="Q76" i="11"/>
  <c r="AB76" i="11"/>
  <c r="AA76" i="11"/>
  <c r="Z75" i="11"/>
  <c r="Y75" i="11"/>
  <c r="X75" i="11"/>
  <c r="W75" i="11"/>
  <c r="V75" i="11"/>
  <c r="U75" i="11"/>
  <c r="T75" i="11"/>
  <c r="S75" i="11"/>
  <c r="R75" i="11"/>
  <c r="Q75" i="11"/>
  <c r="AB75" i="11"/>
  <c r="AA75" i="11"/>
  <c r="Z84" i="11"/>
  <c r="Y84" i="11"/>
  <c r="X84" i="11"/>
  <c r="W84" i="11"/>
  <c r="V84" i="11"/>
  <c r="U84" i="11"/>
  <c r="T84" i="11"/>
  <c r="S84" i="11"/>
  <c r="R84" i="11"/>
  <c r="Q84" i="11"/>
  <c r="AB84" i="11"/>
  <c r="AA84" i="11"/>
  <c r="Z88" i="11"/>
  <c r="Y88" i="11"/>
  <c r="X88" i="11"/>
  <c r="W88" i="11"/>
  <c r="V88" i="11"/>
  <c r="U88" i="11"/>
  <c r="T88" i="11"/>
  <c r="S88" i="11"/>
  <c r="R88" i="11"/>
  <c r="Q88" i="11"/>
  <c r="AB88" i="11"/>
  <c r="AA88" i="11"/>
  <c r="Z58" i="11"/>
  <c r="Y58" i="11"/>
  <c r="X58" i="11"/>
  <c r="W58" i="11"/>
  <c r="V58" i="11"/>
  <c r="U58" i="11"/>
  <c r="T58" i="11"/>
  <c r="S58" i="11"/>
  <c r="R58" i="11"/>
  <c r="Q58" i="11"/>
  <c r="AB58" i="11"/>
  <c r="AA58" i="11"/>
  <c r="Z74" i="11"/>
  <c r="Y74" i="11"/>
  <c r="X74" i="11"/>
  <c r="W74" i="11"/>
  <c r="V74" i="11"/>
  <c r="U74" i="11"/>
  <c r="T74" i="11"/>
  <c r="S74" i="11"/>
  <c r="R74" i="11"/>
  <c r="Q74" i="11"/>
  <c r="AB74" i="11"/>
  <c r="AA74" i="11"/>
  <c r="Z77" i="11"/>
  <c r="Y77" i="11"/>
  <c r="X77" i="11"/>
  <c r="W77" i="11"/>
  <c r="V77" i="11"/>
  <c r="U77" i="11"/>
  <c r="T77" i="11"/>
  <c r="S77" i="11"/>
  <c r="R77" i="11"/>
  <c r="Q77" i="11"/>
  <c r="AB77" i="11"/>
  <c r="AA77" i="11"/>
  <c r="Z68" i="11"/>
  <c r="Y68" i="11"/>
  <c r="X68" i="11"/>
  <c r="W68" i="11"/>
  <c r="V68" i="11"/>
  <c r="U68" i="11"/>
  <c r="T68" i="11"/>
  <c r="S68" i="11"/>
  <c r="R68" i="11"/>
  <c r="Q68" i="11"/>
  <c r="AB68" i="11"/>
  <c r="AA68" i="11"/>
  <c r="Z85" i="11"/>
  <c r="Y85" i="11"/>
  <c r="X85" i="11"/>
  <c r="W85" i="11"/>
  <c r="V85" i="11"/>
  <c r="U85" i="11"/>
  <c r="T85" i="11"/>
  <c r="S85" i="11"/>
  <c r="R85" i="11"/>
  <c r="Q85" i="11"/>
  <c r="AB85" i="11"/>
  <c r="AA85" i="11"/>
  <c r="Z97" i="11"/>
  <c r="Y97" i="11"/>
  <c r="X97" i="11"/>
  <c r="W97" i="11"/>
  <c r="V97" i="11"/>
  <c r="U97" i="11"/>
  <c r="T97" i="11"/>
  <c r="S97" i="11"/>
  <c r="R97" i="11"/>
  <c r="Q97" i="11"/>
  <c r="AB97" i="11"/>
  <c r="AA97" i="11"/>
  <c r="I5" i="11"/>
  <c r="I6" i="11"/>
  <c r="I11" i="11"/>
  <c r="H10" i="11"/>
  <c r="I12" i="11"/>
  <c r="J5" i="11"/>
  <c r="H12" i="11"/>
  <c r="J13" i="11"/>
  <c r="H3" i="11"/>
  <c r="G13" i="11"/>
  <c r="J12" i="11"/>
  <c r="I10" i="11"/>
  <c r="I4" i="11"/>
  <c r="D13" i="11"/>
  <c r="I7" i="11"/>
  <c r="G12" i="11"/>
  <c r="D6" i="11"/>
  <c r="J7" i="11"/>
  <c r="J11" i="11"/>
  <c r="J9" i="11"/>
  <c r="H13" i="11"/>
  <c r="H7" i="11"/>
  <c r="D5" i="11"/>
  <c r="G4" i="11"/>
  <c r="J6" i="11"/>
  <c r="J4" i="11"/>
  <c r="D3" i="11"/>
  <c r="D9" i="11"/>
  <c r="J3" i="11"/>
  <c r="H9" i="11"/>
  <c r="G9" i="11"/>
  <c r="I13" i="11"/>
  <c r="J10" i="11"/>
  <c r="I9" i="11"/>
  <c r="G5" i="11"/>
  <c r="H4" i="11"/>
  <c r="G3" i="11"/>
  <c r="D4" i="11"/>
  <c r="G6" i="11"/>
  <c r="I3" i="11"/>
  <c r="D12" i="11"/>
  <c r="H11" i="11"/>
  <c r="D10" i="11"/>
  <c r="G10" i="11"/>
  <c r="D7" i="11"/>
  <c r="D11" i="11"/>
  <c r="G7" i="11"/>
  <c r="H5" i="11"/>
  <c r="H6" i="11"/>
  <c r="G11" i="11"/>
  <c r="E4" i="11"/>
  <c r="E13" i="11"/>
  <c r="E6" i="11"/>
  <c r="E3" i="11"/>
  <c r="E5" i="11"/>
  <c r="E12" i="11"/>
  <c r="E9" i="11"/>
  <c r="E11" i="11"/>
  <c r="E10" i="11"/>
  <c r="E8" i="11"/>
  <c r="C19" i="11"/>
  <c r="C18" i="11"/>
  <c r="D22" i="11"/>
  <c r="C20" i="11"/>
  <c r="C23" i="11"/>
  <c r="D21" i="11"/>
  <c r="D20" i="11"/>
  <c r="D23" i="11"/>
  <c r="C22" i="11"/>
  <c r="C25" i="11"/>
  <c r="C26" i="11"/>
  <c r="D26" i="11"/>
  <c r="C24" i="11"/>
  <c r="C21" i="11"/>
  <c r="D25" i="11"/>
  <c r="D18" i="11"/>
  <c r="D19" i="11"/>
  <c r="D24" i="11"/>
  <c r="D8" i="11"/>
  <c r="I8" i="11"/>
  <c r="J8" i="11"/>
  <c r="G8" i="11"/>
  <c r="H8" i="11"/>
  <c r="E7" i="11"/>
  <c r="J36" i="11"/>
  <c r="J30" i="11"/>
  <c r="F29" i="11"/>
  <c r="P165" i="11"/>
  <c r="P164" i="11"/>
  <c r="P163" i="11"/>
  <c r="P162" i="11"/>
  <c r="P161" i="11"/>
  <c r="P160" i="11"/>
  <c r="P159" i="11"/>
  <c r="P158" i="11"/>
  <c r="P157" i="11"/>
  <c r="P152" i="11"/>
  <c r="P151" i="11"/>
  <c r="P179" i="11" s="1"/>
  <c r="P150" i="11"/>
  <c r="P149" i="11"/>
  <c r="P148" i="11"/>
  <c r="P147" i="11"/>
  <c r="P175" i="11" s="1"/>
  <c r="P146" i="11"/>
  <c r="P145" i="11"/>
  <c r="P144" i="11"/>
  <c r="R130" i="11"/>
  <c r="AH129" i="11"/>
  <c r="AH130" i="11" s="1"/>
  <c r="AH131" i="11" s="1"/>
  <c r="AH132" i="11" s="1"/>
  <c r="AH133" i="11" s="1"/>
  <c r="AH134" i="11" s="1"/>
  <c r="AH135" i="11" s="1"/>
  <c r="AH136" i="11" s="1"/>
  <c r="AH137" i="11" s="1"/>
  <c r="AH138" i="11" s="1"/>
  <c r="AH139" i="11" s="1"/>
  <c r="AH140" i="11" s="1"/>
  <c r="AH141" i="11" s="1"/>
  <c r="AH142" i="11" s="1"/>
  <c r="AH143" i="11" s="1"/>
  <c r="AH144" i="11" s="1"/>
  <c r="AH145" i="11" s="1"/>
  <c r="AH146" i="11" s="1"/>
  <c r="AH147" i="11" s="1"/>
  <c r="AH148" i="11" s="1"/>
  <c r="AH149" i="11" s="1"/>
  <c r="AH150" i="11" s="1"/>
  <c r="AH151" i="11" s="1"/>
  <c r="AH152" i="11" s="1"/>
  <c r="AH153" i="11" s="1"/>
  <c r="AH154" i="11" s="1"/>
  <c r="AH155" i="11" s="1"/>
  <c r="AH156" i="11" s="1"/>
  <c r="AH157" i="11" s="1"/>
  <c r="AH158" i="11" s="1"/>
  <c r="AH159" i="11" s="1"/>
  <c r="AH160" i="11" s="1"/>
  <c r="AH161" i="11" s="1"/>
  <c r="AH162" i="11" s="1"/>
  <c r="AH163" i="11" s="1"/>
  <c r="AH164" i="11" s="1"/>
  <c r="AH165" i="11" s="1"/>
  <c r="AH166" i="11" s="1"/>
  <c r="AH167" i="11" s="1"/>
  <c r="AH168" i="11" s="1"/>
  <c r="AH169" i="11" s="1"/>
  <c r="AH170" i="11" s="1"/>
  <c r="AH171" i="11" s="1"/>
  <c r="AH172" i="11" s="1"/>
  <c r="AH173" i="11" s="1"/>
  <c r="AH174" i="11" s="1"/>
  <c r="AH175" i="11" s="1"/>
  <c r="AH176" i="11" s="1"/>
  <c r="AH177" i="11" s="1"/>
  <c r="AH178" i="11" s="1"/>
  <c r="AH179" i="11" s="1"/>
  <c r="AH180" i="11" s="1"/>
  <c r="AH181" i="11" s="1"/>
  <c r="AH182" i="11" s="1"/>
  <c r="AH183" i="11" s="1"/>
  <c r="AH184" i="11" s="1"/>
  <c r="AH185" i="11" s="1"/>
  <c r="AH186" i="11" s="1"/>
  <c r="AH187" i="11" s="1"/>
  <c r="AH188" i="11" s="1"/>
  <c r="AH189" i="11" s="1"/>
  <c r="AH190" i="11" s="1"/>
  <c r="AH191" i="11" s="1"/>
  <c r="AH192" i="11" s="1"/>
  <c r="AH193" i="11" s="1"/>
  <c r="AH194" i="11" s="1"/>
  <c r="AH195" i="11" s="1"/>
  <c r="AH196" i="11" s="1"/>
  <c r="AH197" i="11" s="1"/>
  <c r="AH198" i="11" s="1"/>
  <c r="AH199" i="11" s="1"/>
  <c r="AH200" i="11" s="1"/>
  <c r="AH201" i="11" s="1"/>
  <c r="AH202" i="11" s="1"/>
  <c r="AH203" i="11" s="1"/>
  <c r="AH204" i="11" s="1"/>
  <c r="AH205" i="11" s="1"/>
  <c r="AH206" i="11" s="1"/>
  <c r="AH207" i="11" s="1"/>
  <c r="AH208" i="11" s="1"/>
  <c r="AH209" i="11" s="1"/>
  <c r="AH210" i="11" s="1"/>
  <c r="AH211" i="11" s="1"/>
  <c r="AH212" i="11" s="1"/>
  <c r="AH213" i="11" s="1"/>
  <c r="AH214" i="11" s="1"/>
  <c r="AH215" i="11" s="1"/>
  <c r="AH216" i="11" s="1"/>
  <c r="AH217" i="11" s="1"/>
  <c r="AH218" i="11" s="1"/>
  <c r="AH219" i="11" s="1"/>
  <c r="AH220" i="11" s="1"/>
  <c r="AH221" i="11" s="1"/>
  <c r="AH222" i="11" s="1"/>
  <c r="AH223" i="11" s="1"/>
  <c r="AH224" i="11" s="1"/>
  <c r="AH225" i="11" s="1"/>
  <c r="AH226" i="11" s="1"/>
  <c r="AH227" i="11" s="1"/>
  <c r="AH228" i="11" s="1"/>
  <c r="AH229" i="11" s="1"/>
  <c r="AH230" i="11" s="1"/>
  <c r="AH231" i="11" s="1"/>
  <c r="AH232" i="11" s="1"/>
  <c r="AH233" i="11" s="1"/>
  <c r="AH234" i="11" s="1"/>
  <c r="AH235" i="11" s="1"/>
  <c r="AH236" i="11" s="1"/>
  <c r="AH237" i="11" s="1"/>
  <c r="AH238" i="11" s="1"/>
  <c r="AH239" i="11" s="1"/>
  <c r="AH240" i="11" s="1"/>
  <c r="AH241" i="11" s="1"/>
  <c r="AH242" i="11" s="1"/>
  <c r="AH243" i="11" s="1"/>
  <c r="AH244" i="11" s="1"/>
  <c r="AH245" i="11" s="1"/>
  <c r="AH246" i="11" s="1"/>
  <c r="AH247" i="11" s="1"/>
  <c r="AH248" i="11" s="1"/>
  <c r="AH249" i="11" s="1"/>
  <c r="AH250" i="11" s="1"/>
  <c r="AH251" i="11" s="1"/>
  <c r="AH252" i="11" s="1"/>
  <c r="AH253" i="11" s="1"/>
  <c r="AH254" i="11" s="1"/>
  <c r="AH255" i="11" s="1"/>
  <c r="AH256" i="11" s="1"/>
  <c r="AH257" i="11" s="1"/>
  <c r="AH258" i="11" s="1"/>
  <c r="AH259" i="11" s="1"/>
  <c r="AH260" i="11" s="1"/>
  <c r="AH261" i="11" s="1"/>
  <c r="AH262" i="11" s="1"/>
  <c r="AH263" i="11" s="1"/>
  <c r="AH264" i="11" s="1"/>
  <c r="AH265" i="11" s="1"/>
  <c r="AH266" i="11" s="1"/>
  <c r="AH267" i="11" s="1"/>
  <c r="AH268" i="11" s="1"/>
  <c r="AH269" i="11" s="1"/>
  <c r="AH270" i="11" s="1"/>
  <c r="AH271" i="11" s="1"/>
  <c r="AH272" i="11" s="1"/>
  <c r="AH273" i="11" s="1"/>
  <c r="AH274" i="11" s="1"/>
  <c r="AH275" i="11" s="1"/>
  <c r="AH276" i="11" s="1"/>
  <c r="AH277" i="11" s="1"/>
  <c r="AH278" i="11" s="1"/>
  <c r="AH279" i="11" s="1"/>
  <c r="AH280" i="11" s="1"/>
  <c r="AH281" i="11" s="1"/>
  <c r="AH282" i="11" s="1"/>
  <c r="AH283" i="11" s="1"/>
  <c r="AH284" i="11" s="1"/>
  <c r="AH285" i="11" s="1"/>
  <c r="AH286" i="11" s="1"/>
  <c r="AH287" i="11" s="1"/>
  <c r="AH288" i="11" s="1"/>
  <c r="AH289" i="11" s="1"/>
  <c r="AH290" i="11" s="1"/>
  <c r="AH291" i="11" s="1"/>
  <c r="AH292" i="11" s="1"/>
  <c r="AH293" i="11" s="1"/>
  <c r="AH294" i="11" s="1"/>
  <c r="AH295" i="11" s="1"/>
  <c r="AH296" i="11" s="1"/>
  <c r="AH297" i="11" s="1"/>
  <c r="AH298" i="11" s="1"/>
  <c r="AH299" i="11" s="1"/>
  <c r="AH300" i="11" s="1"/>
  <c r="AH301" i="11" s="1"/>
  <c r="AH302" i="11" s="1"/>
  <c r="AH303" i="11" s="1"/>
  <c r="AH304" i="11" s="1"/>
  <c r="AH305" i="11" s="1"/>
  <c r="AH306" i="11" s="1"/>
  <c r="AH307" i="11" s="1"/>
  <c r="AH308" i="11" s="1"/>
  <c r="AH309" i="11" s="1"/>
  <c r="AH310" i="11" s="1"/>
  <c r="AH311" i="11" s="1"/>
  <c r="AH312" i="11" s="1"/>
  <c r="AH313" i="11" s="1"/>
  <c r="AH314" i="11" s="1"/>
  <c r="AH315" i="11" s="1"/>
  <c r="AH316" i="11" s="1"/>
  <c r="AH317" i="11" s="1"/>
  <c r="AH318" i="11" s="1"/>
  <c r="AH319" i="11" s="1"/>
  <c r="AH320" i="11" s="1"/>
  <c r="AH321" i="11" s="1"/>
  <c r="AH322" i="11" s="1"/>
  <c r="AH323" i="11" s="1"/>
  <c r="AH324" i="11" s="1"/>
  <c r="AH325" i="11" s="1"/>
  <c r="AH326" i="11" s="1"/>
  <c r="AH327" i="11" s="1"/>
  <c r="AH328" i="11" s="1"/>
  <c r="AH329" i="11" s="1"/>
  <c r="AH330" i="11" s="1"/>
  <c r="AH331" i="11" s="1"/>
  <c r="AH332" i="11" s="1"/>
  <c r="AH333" i="11" s="1"/>
  <c r="AH334" i="11" s="1"/>
  <c r="AH335" i="11" s="1"/>
  <c r="AH336" i="11" s="1"/>
  <c r="AH337" i="11" s="1"/>
  <c r="AH338" i="11" s="1"/>
  <c r="AH339" i="11" s="1"/>
  <c r="AH340" i="11" s="1"/>
  <c r="AH341" i="11" s="1"/>
  <c r="AH342" i="11" s="1"/>
  <c r="AH343" i="11" s="1"/>
  <c r="AH344" i="11" s="1"/>
  <c r="AH345" i="11" s="1"/>
  <c r="AH346" i="11" s="1"/>
  <c r="AH347" i="11" s="1"/>
  <c r="AH348" i="11" s="1"/>
  <c r="AH349" i="11" s="1"/>
  <c r="AH350" i="11" s="1"/>
  <c r="AH351" i="11" s="1"/>
  <c r="AH352" i="11" s="1"/>
  <c r="AH353" i="11" s="1"/>
  <c r="AH354" i="11" s="1"/>
  <c r="AH355" i="11" s="1"/>
  <c r="AH356" i="11" s="1"/>
  <c r="AH357" i="11" s="1"/>
  <c r="AH358" i="11" s="1"/>
  <c r="AH359" i="11" s="1"/>
  <c r="AH360" i="11" s="1"/>
  <c r="AH361" i="11" s="1"/>
  <c r="AH362" i="11" s="1"/>
  <c r="AH363" i="11" s="1"/>
  <c r="AH364" i="11" s="1"/>
  <c r="AH365" i="11" s="1"/>
  <c r="AH366" i="11" s="1"/>
  <c r="AH367" i="11" s="1"/>
  <c r="AH368" i="11" s="1"/>
  <c r="AH369" i="11" s="1"/>
  <c r="AH370" i="11" s="1"/>
  <c r="AH371" i="11" s="1"/>
  <c r="AH372" i="11" s="1"/>
  <c r="AH373" i="11" s="1"/>
  <c r="AH374" i="11" s="1"/>
  <c r="AH375" i="11" s="1"/>
  <c r="AH376" i="11" s="1"/>
  <c r="AH377" i="11" s="1"/>
  <c r="AH378" i="11" s="1"/>
  <c r="AH379" i="11" s="1"/>
  <c r="AH380" i="11" s="1"/>
  <c r="AH381" i="11" s="1"/>
  <c r="AH382" i="11" s="1"/>
  <c r="AH383" i="11" s="1"/>
  <c r="AH384" i="11" s="1"/>
  <c r="AH385" i="11" s="1"/>
  <c r="AH386" i="11" s="1"/>
  <c r="AH387" i="11" s="1"/>
  <c r="AH388" i="11" s="1"/>
  <c r="AH389" i="11" s="1"/>
  <c r="AH390" i="11" s="1"/>
  <c r="AH391" i="11" s="1"/>
  <c r="AH392" i="11" s="1"/>
  <c r="AH393" i="11" s="1"/>
  <c r="AH394" i="11" s="1"/>
  <c r="AH395" i="11" s="1"/>
  <c r="AH396" i="11" s="1"/>
  <c r="AH397" i="11" s="1"/>
  <c r="AH398" i="11" s="1"/>
  <c r="AH399" i="11" s="1"/>
  <c r="AH400" i="11" s="1"/>
  <c r="AH401" i="11" s="1"/>
  <c r="AH402" i="11" s="1"/>
  <c r="AH403" i="11" s="1"/>
  <c r="AH404" i="11" s="1"/>
  <c r="AH405" i="11" s="1"/>
  <c r="AH406" i="11" s="1"/>
  <c r="AH407" i="11" s="1"/>
  <c r="AH408" i="11" s="1"/>
  <c r="AH409" i="11" s="1"/>
  <c r="AH410" i="11" s="1"/>
  <c r="AH411" i="11" s="1"/>
  <c r="AH412" i="11" s="1"/>
  <c r="AH413" i="11" s="1"/>
  <c r="AH414" i="11" s="1"/>
  <c r="AH415" i="11" s="1"/>
  <c r="AH416" i="11" s="1"/>
  <c r="AH417" i="11" s="1"/>
  <c r="AH418" i="11" s="1"/>
  <c r="AH419" i="11" s="1"/>
  <c r="AH420" i="11" s="1"/>
  <c r="AH421" i="11" s="1"/>
  <c r="AH422" i="11" s="1"/>
  <c r="AH423" i="11" s="1"/>
  <c r="AH424" i="11" s="1"/>
  <c r="AH425" i="11" s="1"/>
  <c r="AH426" i="11" s="1"/>
  <c r="AH427" i="11" s="1"/>
  <c r="AH428" i="11" s="1"/>
  <c r="AH429" i="11" s="1"/>
  <c r="AH430" i="11" s="1"/>
  <c r="AH431" i="11" s="1"/>
  <c r="AH432" i="11" s="1"/>
  <c r="AH433" i="11" s="1"/>
  <c r="AH434" i="11" s="1"/>
  <c r="AH435" i="11" s="1"/>
  <c r="AH436" i="11" s="1"/>
  <c r="AH437" i="11" s="1"/>
  <c r="AH438" i="11" s="1"/>
  <c r="AH439" i="11" s="1"/>
  <c r="AH440" i="11" s="1"/>
  <c r="AH441" i="11" s="1"/>
  <c r="AH442" i="11" s="1"/>
  <c r="AH443" i="11" s="1"/>
  <c r="AH444" i="11" s="1"/>
  <c r="AH445" i="11" s="1"/>
  <c r="AH446" i="11" s="1"/>
  <c r="AH447" i="11" s="1"/>
  <c r="AH448" i="11" s="1"/>
  <c r="AH449" i="11" s="1"/>
  <c r="AH450" i="11" s="1"/>
  <c r="AH451" i="11" s="1"/>
  <c r="AH452" i="11" s="1"/>
  <c r="AH453" i="11" s="1"/>
  <c r="AH454" i="11" s="1"/>
  <c r="AH455" i="11" s="1"/>
  <c r="AH456" i="11" s="1"/>
  <c r="AH457" i="11" s="1"/>
  <c r="AH458" i="11" s="1"/>
  <c r="AH459" i="11" s="1"/>
  <c r="AH460" i="11" s="1"/>
  <c r="AH461" i="11" s="1"/>
  <c r="AH462" i="11" s="1"/>
  <c r="AH463" i="11" s="1"/>
  <c r="AH464" i="11" s="1"/>
  <c r="AH465" i="11" s="1"/>
  <c r="AH466" i="11" s="1"/>
  <c r="AH467" i="11" s="1"/>
  <c r="AH468" i="11" s="1"/>
  <c r="AH469" i="11" s="1"/>
  <c r="AH470" i="11" s="1"/>
  <c r="AH471" i="11" s="1"/>
  <c r="AH472" i="11" s="1"/>
  <c r="AH473" i="11" s="1"/>
  <c r="AH474" i="11" s="1"/>
  <c r="AH475" i="11" s="1"/>
  <c r="AH476" i="11" s="1"/>
  <c r="AH477" i="11" s="1"/>
  <c r="AH478" i="11" s="1"/>
  <c r="AH479" i="11" s="1"/>
  <c r="AH480" i="11" s="1"/>
  <c r="AH481" i="11" s="1"/>
  <c r="AH482" i="11" s="1"/>
  <c r="AH483" i="11" s="1"/>
  <c r="AH484" i="11" s="1"/>
  <c r="AH485" i="11" s="1"/>
  <c r="AH486" i="11" s="1"/>
  <c r="AH487" i="11" s="1"/>
  <c r="AH488" i="11" s="1"/>
  <c r="AH489" i="11" s="1"/>
  <c r="AH490" i="11" s="1"/>
  <c r="AH491" i="11" s="1"/>
  <c r="AH492" i="11" s="1"/>
  <c r="AH493" i="11" s="1"/>
  <c r="AH494" i="11" s="1"/>
  <c r="AH495" i="11" s="1"/>
  <c r="AH496" i="11" s="1"/>
  <c r="AH497" i="11" s="1"/>
  <c r="AH498" i="11" s="1"/>
  <c r="AH499" i="11" s="1"/>
  <c r="AH500" i="11" s="1"/>
  <c r="AH501" i="11" s="1"/>
  <c r="AH502" i="11" s="1"/>
  <c r="AH503" i="11" s="1"/>
  <c r="AH504" i="11" s="1"/>
  <c r="AH505" i="11" s="1"/>
  <c r="AH506" i="11" s="1"/>
  <c r="AH507" i="11" s="1"/>
  <c r="AH508" i="11" s="1"/>
  <c r="AH509" i="11" s="1"/>
  <c r="AH510" i="11" s="1"/>
  <c r="AH511" i="11" s="1"/>
  <c r="AH512" i="11" s="1"/>
  <c r="AH513" i="11" s="1"/>
  <c r="AH514" i="11" s="1"/>
  <c r="AH515" i="11" s="1"/>
  <c r="AH516" i="11" s="1"/>
  <c r="AH517" i="11" s="1"/>
  <c r="AH518" i="11" s="1"/>
  <c r="AH519" i="11" s="1"/>
  <c r="AH520" i="11" s="1"/>
  <c r="AH521" i="11" s="1"/>
  <c r="AH522" i="11" s="1"/>
  <c r="AH523" i="11" s="1"/>
  <c r="AH524" i="11" s="1"/>
  <c r="AH525" i="11" s="1"/>
  <c r="AH526" i="11" s="1"/>
  <c r="AH527" i="11" s="1"/>
  <c r="AH528" i="11" s="1"/>
  <c r="AH529" i="11" s="1"/>
  <c r="AH530" i="11" s="1"/>
  <c r="AH531" i="11" s="1"/>
  <c r="AH532" i="11" s="1"/>
  <c r="AH533" i="11" s="1"/>
  <c r="AH534" i="11" s="1"/>
  <c r="AH535" i="11" s="1"/>
  <c r="AH536" i="11" s="1"/>
  <c r="AH537" i="11" s="1"/>
  <c r="AH538" i="11" s="1"/>
  <c r="AH539" i="11" s="1"/>
  <c r="AH540" i="11" s="1"/>
  <c r="AH541" i="11" s="1"/>
  <c r="AH542" i="11" s="1"/>
  <c r="AH543" i="11" s="1"/>
  <c r="AH544" i="11" s="1"/>
  <c r="AH545" i="11" s="1"/>
  <c r="AH546" i="11" s="1"/>
  <c r="AH547" i="11" s="1"/>
  <c r="AH548" i="11" s="1"/>
  <c r="AH549" i="11" s="1"/>
  <c r="AH550" i="11" s="1"/>
  <c r="AH551" i="11" s="1"/>
  <c r="AH552" i="11" s="1"/>
  <c r="AH553" i="11" s="1"/>
  <c r="AH554" i="11" s="1"/>
  <c r="AH555" i="11" s="1"/>
  <c r="AH556" i="11" s="1"/>
  <c r="AH557" i="11" s="1"/>
  <c r="AH558" i="11" s="1"/>
  <c r="AH559" i="11" s="1"/>
  <c r="AH560" i="11" s="1"/>
  <c r="AH561" i="11" s="1"/>
  <c r="AH562" i="11" s="1"/>
  <c r="AH563" i="11" s="1"/>
  <c r="AH564" i="11" s="1"/>
  <c r="AH565" i="11" s="1"/>
  <c r="AH566" i="11" s="1"/>
  <c r="AH567" i="11" s="1"/>
  <c r="AH568" i="11" s="1"/>
  <c r="AH569" i="11" s="1"/>
  <c r="AH570" i="11" s="1"/>
  <c r="AH571" i="11" s="1"/>
  <c r="AH572" i="11" s="1"/>
  <c r="AH573" i="11" s="1"/>
  <c r="AH574" i="11" s="1"/>
  <c r="AH575" i="11" s="1"/>
  <c r="AH576" i="11" s="1"/>
  <c r="AH577" i="11" s="1"/>
  <c r="AH578" i="11" s="1"/>
  <c r="AH579" i="11" s="1"/>
  <c r="AH580" i="11" s="1"/>
  <c r="AH581" i="11" s="1"/>
  <c r="AH582" i="11" s="1"/>
  <c r="AH583" i="11" s="1"/>
  <c r="AH584" i="11" s="1"/>
  <c r="AH585" i="11" s="1"/>
  <c r="AH586" i="11" s="1"/>
  <c r="AH587" i="11" s="1"/>
  <c r="AH588" i="11" s="1"/>
  <c r="AH589" i="11" s="1"/>
  <c r="AH590" i="11" s="1"/>
  <c r="AH591" i="11" s="1"/>
  <c r="AH592" i="11" s="1"/>
  <c r="AH593" i="11" s="1"/>
  <c r="AH594" i="11" s="1"/>
  <c r="AH595" i="11" s="1"/>
  <c r="AH596" i="11" s="1"/>
  <c r="AH597" i="11" s="1"/>
  <c r="AH598" i="11" s="1"/>
  <c r="AH599" i="11" s="1"/>
  <c r="AH600" i="11" s="1"/>
  <c r="AH601" i="11" s="1"/>
  <c r="AH602" i="11" s="1"/>
  <c r="AH603" i="11" s="1"/>
  <c r="AH604" i="11" s="1"/>
  <c r="AH605" i="11" s="1"/>
  <c r="AH606" i="11" s="1"/>
  <c r="AH607" i="11" s="1"/>
  <c r="AH608" i="11" s="1"/>
  <c r="AH609" i="11" s="1"/>
  <c r="AH610" i="11" s="1"/>
  <c r="AH611" i="11" s="1"/>
  <c r="AH612" i="11" s="1"/>
  <c r="AH613" i="11" s="1"/>
  <c r="AH614" i="11" s="1"/>
  <c r="AH615" i="11" s="1"/>
  <c r="AH616" i="11" s="1"/>
  <c r="AH617" i="11" s="1"/>
  <c r="AH618" i="11" s="1"/>
  <c r="AH619" i="11" s="1"/>
  <c r="AH620" i="11" s="1"/>
  <c r="AH621" i="11" s="1"/>
  <c r="AH622" i="11" s="1"/>
  <c r="AH623" i="11" s="1"/>
  <c r="AH624" i="11" s="1"/>
  <c r="AH625" i="11" s="1"/>
  <c r="AH626" i="11" s="1"/>
  <c r="AH627" i="11" s="1"/>
  <c r="AH628" i="11" s="1"/>
  <c r="AH629" i="11" s="1"/>
  <c r="AH630" i="11" s="1"/>
  <c r="AH631" i="11" s="1"/>
  <c r="AH632" i="11" s="1"/>
  <c r="AH633" i="11" s="1"/>
  <c r="AH634" i="11" s="1"/>
  <c r="AH635" i="11" s="1"/>
  <c r="AH636" i="11" s="1"/>
  <c r="AH637" i="11" s="1"/>
  <c r="AH638" i="11" s="1"/>
  <c r="AH639" i="11" s="1"/>
  <c r="AH640" i="11" s="1"/>
  <c r="AH641" i="11" s="1"/>
  <c r="AH642" i="11" s="1"/>
  <c r="AH643" i="11" s="1"/>
  <c r="AH644" i="11" s="1"/>
  <c r="AH645" i="11" s="1"/>
  <c r="AH646" i="11" s="1"/>
  <c r="AH647" i="11" s="1"/>
  <c r="AH648" i="11" s="1"/>
  <c r="AH649" i="11" s="1"/>
  <c r="AH650" i="11" s="1"/>
  <c r="AH651" i="11" s="1"/>
  <c r="AH652" i="11" s="1"/>
  <c r="AH653" i="11" s="1"/>
  <c r="AH654" i="11" s="1"/>
  <c r="AH655" i="11" s="1"/>
  <c r="AH656" i="11" s="1"/>
  <c r="AH657" i="11" s="1"/>
  <c r="AH658" i="11" s="1"/>
  <c r="AH659" i="11" s="1"/>
  <c r="AH660" i="11" s="1"/>
  <c r="AH661" i="11" s="1"/>
  <c r="AH662" i="11" s="1"/>
  <c r="AH663" i="11" s="1"/>
  <c r="AH664" i="11" s="1"/>
  <c r="AH665" i="11" s="1"/>
  <c r="AH666" i="11" s="1"/>
  <c r="AH667" i="11" s="1"/>
  <c r="AH668" i="11" s="1"/>
  <c r="AH669" i="11" s="1"/>
  <c r="AH670" i="11" s="1"/>
  <c r="AH671" i="11" s="1"/>
  <c r="AH672" i="11" s="1"/>
  <c r="AH673" i="11" s="1"/>
  <c r="AH674" i="11" s="1"/>
  <c r="AH675" i="11" s="1"/>
  <c r="AH676" i="11" s="1"/>
  <c r="AH677" i="11" s="1"/>
  <c r="AH678" i="11" s="1"/>
  <c r="AH679" i="11" s="1"/>
  <c r="AH680" i="11" s="1"/>
  <c r="AH681" i="11" s="1"/>
  <c r="AH682" i="11" s="1"/>
  <c r="AH683" i="11" s="1"/>
  <c r="AH684" i="11" s="1"/>
  <c r="AH685" i="11" s="1"/>
  <c r="AH686" i="11" s="1"/>
  <c r="AH687" i="11" s="1"/>
  <c r="AH688" i="11" s="1"/>
  <c r="AH689" i="11" s="1"/>
  <c r="AH690" i="11" s="1"/>
  <c r="AH691" i="11" s="1"/>
  <c r="AH692" i="11" s="1"/>
  <c r="AH693" i="11" s="1"/>
  <c r="AH694" i="11" s="1"/>
  <c r="AH695" i="11" s="1"/>
  <c r="AH696" i="11" s="1"/>
  <c r="AH697" i="11" s="1"/>
  <c r="AH698" i="11" s="1"/>
  <c r="AH699" i="11" s="1"/>
  <c r="AH700" i="11" s="1"/>
  <c r="AH701" i="11" s="1"/>
  <c r="AH702" i="11" s="1"/>
  <c r="AH703" i="11" s="1"/>
  <c r="AH704" i="11" s="1"/>
  <c r="AH705" i="11" s="1"/>
  <c r="AH706" i="11" s="1"/>
  <c r="AH707" i="11" s="1"/>
  <c r="AH708" i="11" s="1"/>
  <c r="AH709" i="11" s="1"/>
  <c r="AH710" i="11" s="1"/>
  <c r="AH711" i="11" s="1"/>
  <c r="AH712" i="11" s="1"/>
  <c r="AH713" i="11" s="1"/>
  <c r="AH714" i="11" s="1"/>
  <c r="AH715" i="11" s="1"/>
  <c r="AH716" i="11" s="1"/>
  <c r="AH717" i="11" s="1"/>
  <c r="AH718" i="11" s="1"/>
  <c r="AH719" i="11" s="1"/>
  <c r="AH720" i="11" s="1"/>
  <c r="AH721" i="11" s="1"/>
  <c r="AH722" i="11" s="1"/>
  <c r="AH723" i="11" s="1"/>
  <c r="AH724" i="11" s="1"/>
  <c r="AH725" i="11" s="1"/>
  <c r="AH726" i="11" s="1"/>
  <c r="AH727" i="11" s="1"/>
  <c r="AH728" i="11" s="1"/>
  <c r="AH729" i="11" s="1"/>
  <c r="AH730" i="11" s="1"/>
  <c r="AH731" i="11" s="1"/>
  <c r="AH732" i="11" s="1"/>
  <c r="AH733" i="11" s="1"/>
  <c r="AH734" i="11" s="1"/>
  <c r="AH735" i="11" s="1"/>
  <c r="AH736" i="11" s="1"/>
  <c r="AH737" i="11" s="1"/>
  <c r="AH738" i="11" s="1"/>
  <c r="AH739" i="11" s="1"/>
  <c r="AH740" i="11" s="1"/>
  <c r="AH741" i="11" s="1"/>
  <c r="AH742" i="11" s="1"/>
  <c r="AH743" i="11" s="1"/>
  <c r="AH744" i="11" s="1"/>
  <c r="AH745" i="11" s="1"/>
  <c r="AH746" i="11" s="1"/>
  <c r="AH747" i="11" s="1"/>
  <c r="AH748" i="11" s="1"/>
  <c r="AH749" i="11" s="1"/>
  <c r="AH750" i="11" s="1"/>
  <c r="AH751" i="11" s="1"/>
  <c r="AH752" i="11" s="1"/>
  <c r="AH753" i="11" s="1"/>
  <c r="AH754" i="11" s="1"/>
  <c r="AH755" i="11" s="1"/>
  <c r="AH756" i="11" s="1"/>
  <c r="AH757" i="11" s="1"/>
  <c r="AH758" i="11" s="1"/>
  <c r="AH759" i="11" s="1"/>
  <c r="AH760" i="11" s="1"/>
  <c r="AH761" i="11" s="1"/>
  <c r="AH762" i="11" s="1"/>
  <c r="AH763" i="11" s="1"/>
  <c r="AH764" i="11" s="1"/>
  <c r="AH765" i="11" s="1"/>
  <c r="AH766" i="11" s="1"/>
  <c r="AH767" i="11" s="1"/>
  <c r="AH768" i="11" s="1"/>
  <c r="AH769" i="11" s="1"/>
  <c r="AH770" i="11" s="1"/>
  <c r="AH771" i="11" s="1"/>
  <c r="AH772" i="11" s="1"/>
  <c r="AH773" i="11" s="1"/>
  <c r="AH774" i="11" s="1"/>
  <c r="AH775" i="11" s="1"/>
  <c r="AH776" i="11" s="1"/>
  <c r="AH777" i="11" s="1"/>
  <c r="AH778" i="11" s="1"/>
  <c r="AH779" i="11" s="1"/>
  <c r="AH780" i="11" s="1"/>
  <c r="AH781" i="11" s="1"/>
  <c r="AH782" i="11" s="1"/>
  <c r="AH783" i="11" s="1"/>
  <c r="AH784" i="11" s="1"/>
  <c r="AH785" i="11" s="1"/>
  <c r="AH786" i="11" s="1"/>
  <c r="AH787" i="11" s="1"/>
  <c r="AH788" i="11" s="1"/>
  <c r="AH789" i="11" s="1"/>
  <c r="AH790" i="11" s="1"/>
  <c r="AH791" i="11" s="1"/>
  <c r="AH792" i="11" s="1"/>
  <c r="AH793" i="11" s="1"/>
  <c r="AH794" i="11" s="1"/>
  <c r="AH795" i="11" s="1"/>
  <c r="AH796" i="11" s="1"/>
  <c r="AH797" i="11" s="1"/>
  <c r="AH798" i="11" s="1"/>
  <c r="AH799" i="11" s="1"/>
  <c r="AH800" i="11" s="1"/>
  <c r="AH801" i="11" s="1"/>
  <c r="AH802" i="11" s="1"/>
  <c r="AH803" i="11" s="1"/>
  <c r="AH804" i="11" s="1"/>
  <c r="AH805" i="11" s="1"/>
  <c r="AH806" i="11" s="1"/>
  <c r="AH807" i="11" s="1"/>
  <c r="AH808" i="11" s="1"/>
  <c r="AH809" i="11" s="1"/>
  <c r="AH810" i="11" s="1"/>
  <c r="AH811" i="11" s="1"/>
  <c r="AH812" i="11" s="1"/>
  <c r="AH813" i="11" s="1"/>
  <c r="AH814" i="11" s="1"/>
  <c r="AH815" i="11" s="1"/>
  <c r="AH816" i="11" s="1"/>
  <c r="AH817" i="11" s="1"/>
  <c r="AH818" i="11" s="1"/>
  <c r="AH819" i="11" s="1"/>
  <c r="AH820" i="11" s="1"/>
  <c r="AH821" i="11" s="1"/>
  <c r="AH822" i="11" s="1"/>
  <c r="AH823" i="11" s="1"/>
  <c r="AH824" i="11" s="1"/>
  <c r="AH825" i="11" s="1"/>
  <c r="AH826" i="11" s="1"/>
  <c r="AH827" i="11" s="1"/>
  <c r="AH828" i="11" s="1"/>
  <c r="AH829" i="11" s="1"/>
  <c r="AH830" i="11" s="1"/>
  <c r="AH831" i="11" s="1"/>
  <c r="AH832" i="11" s="1"/>
  <c r="AH833" i="11" s="1"/>
  <c r="AH834" i="11" s="1"/>
  <c r="AH835" i="11" s="1"/>
  <c r="AH836" i="11" s="1"/>
  <c r="AH837" i="11" s="1"/>
  <c r="AH838" i="11" s="1"/>
  <c r="AH839" i="11" s="1"/>
  <c r="AH840" i="11" s="1"/>
  <c r="AH841" i="11" s="1"/>
  <c r="AH842" i="11" s="1"/>
  <c r="AH843" i="11" s="1"/>
  <c r="AH844" i="11" s="1"/>
  <c r="AH845" i="11" s="1"/>
  <c r="AH846" i="11" s="1"/>
  <c r="AH847" i="11" s="1"/>
  <c r="AH848" i="11" s="1"/>
  <c r="AH849" i="11" s="1"/>
  <c r="AH850" i="11" s="1"/>
  <c r="AH851" i="11" s="1"/>
  <c r="AH852" i="11" s="1"/>
  <c r="AH853" i="11" s="1"/>
  <c r="AH854" i="11" s="1"/>
  <c r="AH855" i="11" s="1"/>
  <c r="AH856" i="11" s="1"/>
  <c r="AH857" i="11" s="1"/>
  <c r="AH858" i="11" s="1"/>
  <c r="AH859" i="11" s="1"/>
  <c r="AH860" i="11" s="1"/>
  <c r="AH861" i="11" s="1"/>
  <c r="AH862" i="11" s="1"/>
  <c r="AH863" i="11" s="1"/>
  <c r="AH864" i="11" s="1"/>
  <c r="AH865" i="11" s="1"/>
  <c r="AH866" i="11" s="1"/>
  <c r="AH867" i="11" s="1"/>
  <c r="AH868" i="11" s="1"/>
  <c r="AH869" i="11" s="1"/>
  <c r="AH870" i="11" s="1"/>
  <c r="AH871" i="11" s="1"/>
  <c r="AH872" i="11" s="1"/>
  <c r="AH873" i="11" s="1"/>
  <c r="AH874" i="11" s="1"/>
  <c r="AH875" i="11" s="1"/>
  <c r="AH876" i="11" s="1"/>
  <c r="AH877" i="11" s="1"/>
  <c r="AH878" i="11" s="1"/>
  <c r="AH879" i="11" s="1"/>
  <c r="AH880" i="11" s="1"/>
  <c r="AH881" i="11" s="1"/>
  <c r="AH882" i="11" s="1"/>
  <c r="AH883" i="11" s="1"/>
  <c r="AH884" i="11" s="1"/>
  <c r="AH885" i="11" s="1"/>
  <c r="AH886" i="11" s="1"/>
  <c r="AH887" i="11" s="1"/>
  <c r="AH888" i="11" s="1"/>
  <c r="AH889" i="11" s="1"/>
  <c r="AH890" i="11" s="1"/>
  <c r="AH891" i="11" s="1"/>
  <c r="AH892" i="11" s="1"/>
  <c r="AH893" i="11" s="1"/>
  <c r="AH894" i="11" s="1"/>
  <c r="AH895" i="11" s="1"/>
  <c r="AH896" i="11" s="1"/>
  <c r="AH897" i="11" s="1"/>
  <c r="AH898" i="11" s="1"/>
  <c r="AH899" i="11" s="1"/>
  <c r="AH900" i="11" s="1"/>
  <c r="AH901" i="11" s="1"/>
  <c r="AH902" i="11" s="1"/>
  <c r="AH903" i="11" s="1"/>
  <c r="AH904" i="11" s="1"/>
  <c r="AH905" i="11" s="1"/>
  <c r="AH906" i="11" s="1"/>
  <c r="AH907" i="11" s="1"/>
  <c r="AH908" i="11" s="1"/>
  <c r="AH909" i="11" s="1"/>
  <c r="AH910" i="11" s="1"/>
  <c r="AH911" i="11" s="1"/>
  <c r="AH912" i="11" s="1"/>
  <c r="AH913" i="11" s="1"/>
  <c r="AH914" i="11" s="1"/>
  <c r="AH915" i="11" s="1"/>
  <c r="AH916" i="11" s="1"/>
  <c r="AH917" i="11" s="1"/>
  <c r="AH918" i="11" s="1"/>
  <c r="AH919" i="11" s="1"/>
  <c r="AH920" i="11" s="1"/>
  <c r="AH921" i="11" s="1"/>
  <c r="AH922" i="11" s="1"/>
  <c r="AH923" i="11" s="1"/>
  <c r="AH924" i="11" s="1"/>
  <c r="AH925" i="11" s="1"/>
  <c r="AH926" i="11" s="1"/>
  <c r="AH927" i="11" s="1"/>
  <c r="AH928" i="11" s="1"/>
  <c r="AH929" i="11" s="1"/>
  <c r="AH930" i="11" s="1"/>
  <c r="AH931" i="11" s="1"/>
  <c r="AH932" i="11" s="1"/>
  <c r="AH933" i="11" s="1"/>
  <c r="AH934" i="11" s="1"/>
  <c r="AH935" i="11" s="1"/>
  <c r="AH936" i="11" s="1"/>
  <c r="AH937" i="11" s="1"/>
  <c r="AH938" i="11" s="1"/>
  <c r="AH939" i="11" s="1"/>
  <c r="AH940" i="11" s="1"/>
  <c r="AH941" i="11" s="1"/>
  <c r="AH942" i="11" s="1"/>
  <c r="AH943" i="11" s="1"/>
  <c r="AH944" i="11" s="1"/>
  <c r="AH945" i="11" s="1"/>
  <c r="AH946" i="11" s="1"/>
  <c r="AH947" i="11" s="1"/>
  <c r="AH948" i="11" s="1"/>
  <c r="AH949" i="11" s="1"/>
  <c r="AH950" i="11" s="1"/>
  <c r="AH951" i="11" s="1"/>
  <c r="AH952" i="11" s="1"/>
  <c r="AH953" i="11" s="1"/>
  <c r="AH954" i="11" s="1"/>
  <c r="AH955" i="11" s="1"/>
  <c r="AH956" i="11" s="1"/>
  <c r="AH957" i="11" s="1"/>
  <c r="AH958" i="11" s="1"/>
  <c r="AH959" i="11" s="1"/>
  <c r="AH960" i="11" s="1"/>
  <c r="AH961" i="11" s="1"/>
  <c r="AH962" i="11" s="1"/>
  <c r="AH963" i="11" s="1"/>
  <c r="AH964" i="11" s="1"/>
  <c r="AH965" i="11" s="1"/>
  <c r="AH966" i="11" s="1"/>
  <c r="AH967" i="11" s="1"/>
  <c r="AH968" i="11" s="1"/>
  <c r="AH969" i="11" s="1"/>
  <c r="AH970" i="11" s="1"/>
  <c r="AH971" i="11" s="1"/>
  <c r="AH972" i="11" s="1"/>
  <c r="AH973" i="11" s="1"/>
  <c r="AH974" i="11" s="1"/>
  <c r="AH975" i="11" s="1"/>
  <c r="AH976" i="11" s="1"/>
  <c r="AH977" i="11" s="1"/>
  <c r="AH978" i="11" s="1"/>
  <c r="AH979" i="11" s="1"/>
  <c r="AH980" i="11" s="1"/>
  <c r="AH981" i="11" s="1"/>
  <c r="AH982" i="11" s="1"/>
  <c r="AH983" i="11" s="1"/>
  <c r="AH984" i="11" s="1"/>
  <c r="AH985" i="11" s="1"/>
  <c r="AH986" i="11" s="1"/>
  <c r="AH987" i="11" s="1"/>
  <c r="AH988" i="11" s="1"/>
  <c r="AH989" i="11" s="1"/>
  <c r="AH990" i="11" s="1"/>
  <c r="AH991" i="11" s="1"/>
  <c r="AH992" i="11" s="1"/>
  <c r="AH993" i="11" s="1"/>
  <c r="AH994" i="11" s="1"/>
  <c r="AH995" i="11" s="1"/>
  <c r="AH996" i="11" s="1"/>
  <c r="AH997" i="11" s="1"/>
  <c r="AH998" i="11" s="1"/>
  <c r="AH999" i="11" s="1"/>
  <c r="AH1000" i="11" s="1"/>
  <c r="AH1001" i="11" s="1"/>
  <c r="AH1002" i="11" s="1"/>
  <c r="AH1003" i="11" s="1"/>
  <c r="AH1004" i="11" s="1"/>
  <c r="AH1005" i="11" s="1"/>
  <c r="AH1006" i="11" s="1"/>
  <c r="AH1007" i="11" s="1"/>
  <c r="AH1008" i="11" s="1"/>
  <c r="AH1009" i="11" s="1"/>
  <c r="AH1010" i="11" s="1"/>
  <c r="AH1011" i="11" s="1"/>
  <c r="AH1012" i="11" s="1"/>
  <c r="AH1013" i="11" s="1"/>
  <c r="AH1014" i="11" s="1"/>
  <c r="AH1015" i="11" s="1"/>
  <c r="AH1016" i="11" s="1"/>
  <c r="AH1017" i="11" s="1"/>
  <c r="AH1018" i="11" s="1"/>
  <c r="AH1019" i="11" s="1"/>
  <c r="AH1020" i="11" s="1"/>
  <c r="AH1021" i="11" s="1"/>
  <c r="AH1022" i="11" s="1"/>
  <c r="AH1023" i="11" s="1"/>
  <c r="AH1024" i="11" s="1"/>
  <c r="AH1025" i="11" s="1"/>
  <c r="AH1026" i="11" s="1"/>
  <c r="AH1027" i="11" s="1"/>
  <c r="AH1028" i="11" s="1"/>
  <c r="AH1029" i="11" s="1"/>
  <c r="AH1030" i="11" s="1"/>
  <c r="AH1031" i="11" s="1"/>
  <c r="AH1032" i="11" s="1"/>
  <c r="AH1033" i="11" s="1"/>
  <c r="AH1034" i="11" s="1"/>
  <c r="AH1035" i="11" s="1"/>
  <c r="AH1036" i="11" s="1"/>
  <c r="AH1037" i="11" s="1"/>
  <c r="AH1038" i="11" s="1"/>
  <c r="AH1039" i="11" s="1"/>
  <c r="AH1040" i="11" s="1"/>
  <c r="AH1041" i="11" s="1"/>
  <c r="AH1042" i="11" s="1"/>
  <c r="AH1043" i="11" s="1"/>
  <c r="AH1044" i="11" s="1"/>
  <c r="AH1045" i="11" s="1"/>
  <c r="AH1046" i="11" s="1"/>
  <c r="AH1047" i="11" s="1"/>
  <c r="AH1048" i="11" s="1"/>
  <c r="AH1049" i="11" s="1"/>
  <c r="AH1050" i="11" s="1"/>
  <c r="AH1051" i="11" s="1"/>
  <c r="AH1052" i="11" s="1"/>
  <c r="AH1053" i="11" s="1"/>
  <c r="AH1054" i="11" s="1"/>
  <c r="AH1055" i="11" s="1"/>
  <c r="AH1056" i="11" s="1"/>
  <c r="AH1057" i="11" s="1"/>
  <c r="AH1058" i="11" s="1"/>
  <c r="AH1059" i="11" s="1"/>
  <c r="AH1060" i="11" s="1"/>
  <c r="AH1061" i="11" s="1"/>
  <c r="AH1062" i="11" s="1"/>
  <c r="AH1063" i="11" s="1"/>
  <c r="AH1064" i="11" s="1"/>
  <c r="AH1065" i="11" s="1"/>
  <c r="AH1066" i="11" s="1"/>
  <c r="AH1067" i="11" s="1"/>
  <c r="AH1068" i="11" s="1"/>
  <c r="AH1069" i="11" s="1"/>
  <c r="AH1070" i="11" s="1"/>
  <c r="AH1071" i="11" s="1"/>
  <c r="AH1072" i="11" s="1"/>
  <c r="AH1073" i="11" s="1"/>
  <c r="AH1074" i="11" s="1"/>
  <c r="AH1075" i="11" s="1"/>
  <c r="AH1076" i="11" s="1"/>
  <c r="AH1077" i="11" s="1"/>
  <c r="AH1078" i="11" s="1"/>
  <c r="AH1079" i="11" s="1"/>
  <c r="AH1080" i="11" s="1"/>
  <c r="AH1081" i="11" s="1"/>
  <c r="AH1082" i="11" s="1"/>
  <c r="AH1083" i="11" s="1"/>
  <c r="AH1084" i="11" s="1"/>
  <c r="AH1085" i="11" s="1"/>
  <c r="AH1086" i="11" s="1"/>
  <c r="AH1087" i="11" s="1"/>
  <c r="AH1088" i="11" s="1"/>
  <c r="AH1089" i="11" s="1"/>
  <c r="AH1090" i="11" s="1"/>
  <c r="AH1091" i="11" s="1"/>
  <c r="AH1092" i="11" s="1"/>
  <c r="AH1093" i="11" s="1"/>
  <c r="AH1094" i="11" s="1"/>
  <c r="AH1095" i="11" s="1"/>
  <c r="AH1096" i="11" s="1"/>
  <c r="AH1097" i="11" s="1"/>
  <c r="AH1098" i="11" s="1"/>
  <c r="AH1099" i="11" s="1"/>
  <c r="AH1100" i="11" s="1"/>
  <c r="AH1101" i="11" s="1"/>
  <c r="AH1102" i="11" s="1"/>
  <c r="AH1103" i="11" s="1"/>
  <c r="AH1104" i="11" s="1"/>
  <c r="AH1105" i="11" s="1"/>
  <c r="AH1106" i="11" s="1"/>
  <c r="AH1107" i="11" s="1"/>
  <c r="AH1108" i="11" s="1"/>
  <c r="AH1109" i="11" s="1"/>
  <c r="AH1110" i="11" s="1"/>
  <c r="AH1111" i="11" s="1"/>
  <c r="AH1112" i="11" s="1"/>
  <c r="AH1113" i="11" s="1"/>
  <c r="AH1114" i="11" s="1"/>
  <c r="AH1115" i="11" s="1"/>
  <c r="AH1116" i="11" s="1"/>
  <c r="AH1117" i="11" s="1"/>
  <c r="AH1118" i="11" s="1"/>
  <c r="AH1119" i="11" s="1"/>
  <c r="AH1120" i="11" s="1"/>
  <c r="AH1121" i="11" s="1"/>
  <c r="AH1122" i="11" s="1"/>
  <c r="AH1123" i="11" s="1"/>
  <c r="AH1124" i="11" s="1"/>
  <c r="AH1125" i="11" s="1"/>
  <c r="AH1126" i="11" s="1"/>
  <c r="AH1127" i="11" s="1"/>
  <c r="AH1128" i="11" s="1"/>
  <c r="AH1129" i="11" s="1"/>
  <c r="AH1130" i="11" s="1"/>
  <c r="AH1131" i="11" s="1"/>
  <c r="AH1132" i="11" s="1"/>
  <c r="AH1133" i="11" s="1"/>
  <c r="AH1134" i="11" s="1"/>
  <c r="AH1135" i="11" s="1"/>
  <c r="AH1136" i="11" s="1"/>
  <c r="AH1137" i="11" s="1"/>
  <c r="AH1138" i="11" s="1"/>
  <c r="AH1139" i="11" s="1"/>
  <c r="AH1140" i="11" s="1"/>
  <c r="AH1141" i="11" s="1"/>
  <c r="AH1142" i="11" s="1"/>
  <c r="AH1143" i="11" s="1"/>
  <c r="AH1144" i="11" s="1"/>
  <c r="AH1145" i="11" s="1"/>
  <c r="AH1146" i="11" s="1"/>
  <c r="AH1147" i="11" s="1"/>
  <c r="AH1148" i="11" s="1"/>
  <c r="AH1149" i="11" s="1"/>
  <c r="AH1150" i="11" s="1"/>
  <c r="AH1151" i="11" s="1"/>
  <c r="AH1152" i="11" s="1"/>
  <c r="AH1153" i="11" s="1"/>
  <c r="AH1154" i="11" s="1"/>
  <c r="AH1155" i="11" s="1"/>
  <c r="AH1156" i="11" s="1"/>
  <c r="AH1157" i="11" s="1"/>
  <c r="AH1158" i="11" s="1"/>
  <c r="AH1159" i="11" s="1"/>
  <c r="AH1160" i="11" s="1"/>
  <c r="AH1161" i="11" s="1"/>
  <c r="AH1162" i="11" s="1"/>
  <c r="AH1163" i="11" s="1"/>
  <c r="AH1164" i="11" s="1"/>
  <c r="AH1165" i="11" s="1"/>
  <c r="AH1166" i="11" s="1"/>
  <c r="AH1167" i="11" s="1"/>
  <c r="AH1168" i="11" s="1"/>
  <c r="AH1169" i="11" s="1"/>
  <c r="AH1170" i="11" s="1"/>
  <c r="AH1171" i="11" s="1"/>
  <c r="AH1172" i="11" s="1"/>
  <c r="AH1173" i="11" s="1"/>
  <c r="AH1174" i="11" s="1"/>
  <c r="AH1175" i="11" s="1"/>
  <c r="AH1176" i="11" s="1"/>
  <c r="AH1177" i="11" s="1"/>
  <c r="AH1178" i="11" s="1"/>
  <c r="AH1179" i="11" s="1"/>
  <c r="AH1180" i="11" s="1"/>
  <c r="AH1181" i="11" s="1"/>
  <c r="AH1182" i="11" s="1"/>
  <c r="AH1183" i="11" s="1"/>
  <c r="AH1184" i="11" s="1"/>
  <c r="AH1185" i="11" s="1"/>
  <c r="AH1186" i="11" s="1"/>
  <c r="AH1187" i="11" s="1"/>
  <c r="AH1188" i="11" s="1"/>
  <c r="AH1189" i="11" s="1"/>
  <c r="AH1190" i="11" s="1"/>
  <c r="AH1191" i="11" s="1"/>
  <c r="AH1192" i="11" s="1"/>
  <c r="AH1193" i="11" s="1"/>
  <c r="AH1194" i="11" s="1"/>
  <c r="AH1195" i="11" s="1"/>
  <c r="AH1196" i="11" s="1"/>
  <c r="AH1197" i="11" s="1"/>
  <c r="AH1198" i="11" s="1"/>
  <c r="AH1199" i="11" s="1"/>
  <c r="AH1200" i="11" s="1"/>
  <c r="AH1201" i="11" s="1"/>
  <c r="AH1202" i="11" s="1"/>
  <c r="AH1203" i="11" s="1"/>
  <c r="AH1204" i="11" s="1"/>
  <c r="AH1205" i="11" s="1"/>
  <c r="AH1206" i="11" s="1"/>
  <c r="AH1207" i="11" s="1"/>
  <c r="AH1208" i="11" s="1"/>
  <c r="AH1209" i="11" s="1"/>
  <c r="AH1210" i="11" s="1"/>
  <c r="AH1211" i="11" s="1"/>
  <c r="AH1212" i="11" s="1"/>
  <c r="AH1213" i="11" s="1"/>
  <c r="AH1214" i="11" s="1"/>
  <c r="AH1215" i="11" s="1"/>
  <c r="AH1216" i="11" s="1"/>
  <c r="AH1217" i="11" s="1"/>
  <c r="AH1218" i="11" s="1"/>
  <c r="AH1219" i="11" s="1"/>
  <c r="AH1220" i="11" s="1"/>
  <c r="AH1221" i="11" s="1"/>
  <c r="AH1222" i="11" s="1"/>
  <c r="AH1223" i="11" s="1"/>
  <c r="AH1224" i="11" s="1"/>
  <c r="AH1225" i="11" s="1"/>
  <c r="AH1226" i="11" s="1"/>
  <c r="AH1227" i="11" s="1"/>
  <c r="AH1228" i="11" s="1"/>
  <c r="AH1229" i="11" s="1"/>
  <c r="AH1230" i="11" s="1"/>
  <c r="AH1231" i="11" s="1"/>
  <c r="AH1232" i="11" s="1"/>
  <c r="AH1233" i="11" s="1"/>
  <c r="AH1234" i="11" s="1"/>
  <c r="AH1235" i="11" s="1"/>
  <c r="AH1236" i="11" s="1"/>
  <c r="AH1237" i="11" s="1"/>
  <c r="AH1238" i="11" s="1"/>
  <c r="AH1239" i="11" s="1"/>
  <c r="AH1240" i="11" s="1"/>
  <c r="AH1241" i="11" s="1"/>
  <c r="AH1242" i="11" s="1"/>
  <c r="AH1243" i="11" s="1"/>
  <c r="AH1244" i="11" s="1"/>
  <c r="AH1245" i="11" s="1"/>
  <c r="AH1246" i="11" s="1"/>
  <c r="AH1247" i="11" s="1"/>
  <c r="AH1248" i="11" s="1"/>
  <c r="AH1249" i="11" s="1"/>
  <c r="AH1250" i="11" s="1"/>
  <c r="AH1251" i="11" s="1"/>
  <c r="AH1252" i="11" s="1"/>
  <c r="AH1253" i="11" s="1"/>
  <c r="AH1254" i="11" s="1"/>
  <c r="AH1255" i="11" s="1"/>
  <c r="AH1256" i="11" s="1"/>
  <c r="AH1257" i="11" s="1"/>
  <c r="AH1258" i="11" s="1"/>
  <c r="AH1259" i="11" s="1"/>
  <c r="AH1260" i="11" s="1"/>
  <c r="AH1261" i="11" s="1"/>
  <c r="AH1262" i="11" s="1"/>
  <c r="AH1263" i="11" s="1"/>
  <c r="AH1264" i="11" s="1"/>
  <c r="AH1265" i="11" s="1"/>
  <c r="AH1266" i="11" s="1"/>
  <c r="AH1267" i="11" s="1"/>
  <c r="AH1268" i="11" s="1"/>
  <c r="AH1269" i="11" s="1"/>
  <c r="AH1270" i="11" s="1"/>
  <c r="AH1271" i="11" s="1"/>
  <c r="AH1272" i="11" s="1"/>
  <c r="AH1273" i="11" s="1"/>
  <c r="AH1274" i="11" s="1"/>
  <c r="AH1275" i="11" s="1"/>
  <c r="AH1276" i="11" s="1"/>
  <c r="AH1277" i="11" s="1"/>
  <c r="AH1278" i="11" s="1"/>
  <c r="AH1279" i="11" s="1"/>
  <c r="AH1280" i="11" s="1"/>
  <c r="AH1281" i="11" s="1"/>
  <c r="AH1282" i="11" s="1"/>
  <c r="AH1283" i="11" s="1"/>
  <c r="AH1284" i="11" s="1"/>
  <c r="AH1285" i="11" s="1"/>
  <c r="AH1286" i="11" s="1"/>
  <c r="AH1287" i="11" s="1"/>
  <c r="AH1288" i="11" s="1"/>
  <c r="AH1289" i="11" s="1"/>
  <c r="AH1290" i="11" s="1"/>
  <c r="AH1291" i="11" s="1"/>
  <c r="AH1292" i="11" s="1"/>
  <c r="AH1293" i="11" s="1"/>
  <c r="AH1294" i="11" s="1"/>
  <c r="AH1295" i="11" s="1"/>
  <c r="AH1296" i="11" s="1"/>
  <c r="AH1297" i="11" s="1"/>
  <c r="AH1298" i="11" s="1"/>
  <c r="AH1299" i="11" s="1"/>
  <c r="AH1300" i="11" s="1"/>
  <c r="AH1301" i="11" s="1"/>
  <c r="AH1302" i="11" s="1"/>
  <c r="AH1303" i="11" s="1"/>
  <c r="AH1304" i="11" s="1"/>
  <c r="AH1305" i="11" s="1"/>
  <c r="AH1306" i="11" s="1"/>
  <c r="AH1307" i="11" s="1"/>
  <c r="AH1308" i="11" s="1"/>
  <c r="AH1309" i="11" s="1"/>
  <c r="AH1310" i="11" s="1"/>
  <c r="AH1311" i="11" s="1"/>
  <c r="AH1312" i="11" s="1"/>
  <c r="AH1313" i="11" s="1"/>
  <c r="AH1314" i="11" s="1"/>
  <c r="AH1315" i="11" s="1"/>
  <c r="AH1316" i="11" s="1"/>
  <c r="AH1317" i="11" s="1"/>
  <c r="AH1318" i="11" s="1"/>
  <c r="AH1319" i="11" s="1"/>
  <c r="AH1320" i="11" s="1"/>
  <c r="AH1321" i="11" s="1"/>
  <c r="AH1322" i="11" s="1"/>
  <c r="AH1323" i="11" s="1"/>
  <c r="AH1324" i="11" s="1"/>
  <c r="AH1325" i="11" s="1"/>
  <c r="AH1326" i="11" s="1"/>
  <c r="AH1327" i="11" s="1"/>
  <c r="AH1328" i="11" s="1"/>
  <c r="AH1329" i="11" s="1"/>
  <c r="AH1330" i="11" s="1"/>
  <c r="AH1331" i="11" s="1"/>
  <c r="AH1332" i="11" s="1"/>
  <c r="AH1333" i="11" s="1"/>
  <c r="AH1334" i="11" s="1"/>
  <c r="AH1335" i="11" s="1"/>
  <c r="AH1336" i="11" s="1"/>
  <c r="AH1337" i="11" s="1"/>
  <c r="AH1338" i="11" s="1"/>
  <c r="AH1339" i="11" s="1"/>
  <c r="AH1340" i="11" s="1"/>
  <c r="AH1341" i="11" s="1"/>
  <c r="AH1342" i="11" s="1"/>
  <c r="AH1343" i="11" s="1"/>
  <c r="AH1344" i="11" s="1"/>
  <c r="AH1345" i="11" s="1"/>
  <c r="AH1346" i="11" s="1"/>
  <c r="AH1347" i="11" s="1"/>
  <c r="AH1348" i="11" s="1"/>
  <c r="AH1349" i="11" s="1"/>
  <c r="AH1350" i="11" s="1"/>
  <c r="AH1351" i="11" s="1"/>
  <c r="AH1352" i="11" s="1"/>
  <c r="AH1353" i="11" s="1"/>
  <c r="AH1354" i="11" s="1"/>
  <c r="AH1355" i="11" s="1"/>
  <c r="AH1356" i="11" s="1"/>
  <c r="AH1357" i="11" s="1"/>
  <c r="AH1358" i="11" s="1"/>
  <c r="AH1359" i="11" s="1"/>
  <c r="AH1360" i="11" s="1"/>
  <c r="AH1361" i="11" s="1"/>
  <c r="AH1362" i="11" s="1"/>
  <c r="AH1363" i="11" s="1"/>
  <c r="AH1364" i="11" s="1"/>
  <c r="AH1365" i="11" s="1"/>
  <c r="AH1366" i="11" s="1"/>
  <c r="AH1367" i="11" s="1"/>
  <c r="AH1368" i="11" s="1"/>
  <c r="AH1369" i="11" s="1"/>
  <c r="AH1370" i="11" s="1"/>
  <c r="AH1371" i="11" s="1"/>
  <c r="AH1372" i="11" s="1"/>
  <c r="AH1373" i="11" s="1"/>
  <c r="AH1374" i="11" s="1"/>
  <c r="AH1375" i="11" s="1"/>
  <c r="AH1376" i="11" s="1"/>
  <c r="AH1377" i="11" s="1"/>
  <c r="AH1378" i="11" s="1"/>
  <c r="AH1379" i="11" s="1"/>
  <c r="AH1380" i="11" s="1"/>
  <c r="AH1381" i="11" s="1"/>
  <c r="AH1382" i="11" s="1"/>
  <c r="AH1383" i="11" s="1"/>
  <c r="AH1384" i="11" s="1"/>
  <c r="AH1385" i="11" s="1"/>
  <c r="AH1386" i="11" s="1"/>
  <c r="AH1387" i="11" s="1"/>
  <c r="AH1388" i="11" s="1"/>
  <c r="AH1389" i="11" s="1"/>
  <c r="AH1390" i="11" s="1"/>
  <c r="AH1391" i="11" s="1"/>
  <c r="AH1392" i="11" s="1"/>
  <c r="AH1393" i="11" s="1"/>
  <c r="AH1394" i="11" s="1"/>
  <c r="AH1395" i="11" s="1"/>
  <c r="AH1396" i="11" s="1"/>
  <c r="AH1397" i="11" s="1"/>
  <c r="AH1398" i="11" s="1"/>
  <c r="AH1399" i="11" s="1"/>
  <c r="AH1400" i="11" s="1"/>
  <c r="AH1401" i="11" s="1"/>
  <c r="AH1402" i="11" s="1"/>
  <c r="AH1403" i="11" s="1"/>
  <c r="AH1404" i="11" s="1"/>
  <c r="AH1405" i="11" s="1"/>
  <c r="AH1406" i="11" s="1"/>
  <c r="AH1407" i="11" s="1"/>
  <c r="AH1408" i="11" s="1"/>
  <c r="AH1409" i="11" s="1"/>
  <c r="AH1410" i="11" s="1"/>
  <c r="AH1411" i="11" s="1"/>
  <c r="AH1412" i="11" s="1"/>
  <c r="AH1413" i="11" s="1"/>
  <c r="AH1414" i="11" s="1"/>
  <c r="AH1415" i="11" s="1"/>
  <c r="AH1416" i="11" s="1"/>
  <c r="AH1417" i="11" s="1"/>
  <c r="AH1418" i="11" s="1"/>
  <c r="AH1419" i="11" s="1"/>
  <c r="AH1420" i="11" s="1"/>
  <c r="AH1421" i="11" s="1"/>
  <c r="AH1422" i="11" s="1"/>
  <c r="AH1423" i="11" s="1"/>
  <c r="AH1424" i="11" s="1"/>
  <c r="AH1425" i="11" s="1"/>
  <c r="AH1426" i="11" s="1"/>
  <c r="AH1427" i="11" s="1"/>
  <c r="AH1428" i="11" s="1"/>
  <c r="AH1429" i="11" s="1"/>
  <c r="AH1430" i="11" s="1"/>
  <c r="AH1431" i="11" s="1"/>
  <c r="AH1432" i="11" s="1"/>
  <c r="AH1433" i="11" s="1"/>
  <c r="AH1434" i="11" s="1"/>
  <c r="AH1435" i="11" s="1"/>
  <c r="AH1436" i="11" s="1"/>
  <c r="AH1437" i="11" s="1"/>
  <c r="AH1438" i="11" s="1"/>
  <c r="AH1439" i="11" s="1"/>
  <c r="AH1440" i="11" s="1"/>
  <c r="AH1441" i="11" s="1"/>
  <c r="AH1442" i="11" s="1"/>
  <c r="AH1443" i="11" s="1"/>
  <c r="AH1444" i="11" s="1"/>
  <c r="AH1445" i="11" s="1"/>
  <c r="AH1446" i="11" s="1"/>
  <c r="AH1447" i="11" s="1"/>
  <c r="AH1448" i="11" s="1"/>
  <c r="AH1449" i="11" s="1"/>
  <c r="AH1450" i="11" s="1"/>
  <c r="AH1451" i="11" s="1"/>
  <c r="AH1452" i="11" s="1"/>
  <c r="AH1453" i="11" s="1"/>
  <c r="AH1454" i="11" s="1"/>
  <c r="AH1455" i="11" s="1"/>
  <c r="AH1456" i="11" s="1"/>
  <c r="AH1457" i="11" s="1"/>
  <c r="AH1458" i="11" s="1"/>
  <c r="AH1459" i="11" s="1"/>
  <c r="AH1460" i="11" s="1"/>
  <c r="AH1461" i="11" s="1"/>
  <c r="AH1462" i="11" s="1"/>
  <c r="AH1463" i="11" s="1"/>
  <c r="AH1464" i="11" s="1"/>
  <c r="AH1465" i="11" s="1"/>
  <c r="AH1466" i="11" s="1"/>
  <c r="AH1467" i="11" s="1"/>
  <c r="AH1468" i="11" s="1"/>
  <c r="AH1469" i="11" s="1"/>
  <c r="AH1470" i="11" s="1"/>
  <c r="AH1471" i="11" s="1"/>
  <c r="AH1472" i="11" s="1"/>
  <c r="AH1473" i="11" s="1"/>
  <c r="AH1474" i="11" s="1"/>
  <c r="AH1475" i="11" s="1"/>
  <c r="AH1476" i="11" s="1"/>
  <c r="AH1477" i="11" s="1"/>
  <c r="AH1478" i="11" s="1"/>
  <c r="AH1479" i="11" s="1"/>
  <c r="AH1480" i="11" s="1"/>
  <c r="AH1481" i="11" s="1"/>
  <c r="AH1482" i="11" s="1"/>
  <c r="AH1483" i="11" s="1"/>
  <c r="AH1484" i="11" s="1"/>
  <c r="AH1485" i="11" s="1"/>
  <c r="AH1486" i="11" s="1"/>
  <c r="AH1487" i="11" s="1"/>
  <c r="AH1488" i="11" s="1"/>
  <c r="AH1489" i="11" s="1"/>
  <c r="AH1490" i="11" s="1"/>
  <c r="AH1491" i="11" s="1"/>
  <c r="AH1492" i="11" s="1"/>
  <c r="AH1493" i="11" s="1"/>
  <c r="AH1494" i="11" s="1"/>
  <c r="AH1495" i="11" s="1"/>
  <c r="AH1496" i="11" s="1"/>
  <c r="AH1497" i="11" s="1"/>
  <c r="AH1498" i="11" s="1"/>
  <c r="AH1499" i="11" s="1"/>
  <c r="AH1500" i="11" s="1"/>
  <c r="AH1501" i="11" s="1"/>
  <c r="AH1502" i="11" s="1"/>
  <c r="AH1503" i="11" s="1"/>
  <c r="AH1504" i="11" s="1"/>
  <c r="AH1505" i="11" s="1"/>
  <c r="AH1506" i="11" s="1"/>
  <c r="AH1507" i="11" s="1"/>
  <c r="AH1508" i="11" s="1"/>
  <c r="AH1509" i="11" s="1"/>
  <c r="AH1510" i="11" s="1"/>
  <c r="AH1511" i="11" s="1"/>
  <c r="AH1512" i="11" s="1"/>
  <c r="AH1513" i="11" s="1"/>
  <c r="AH1514" i="11" s="1"/>
  <c r="AH1515" i="11" s="1"/>
  <c r="AH1516" i="11" s="1"/>
  <c r="AH1517" i="11" s="1"/>
  <c r="AH1518" i="11" s="1"/>
  <c r="AH1519" i="11" s="1"/>
  <c r="AH1520" i="11" s="1"/>
  <c r="AH1521" i="11" s="1"/>
  <c r="AH1522" i="11" s="1"/>
  <c r="AH1523" i="11" s="1"/>
  <c r="AH1524" i="11" s="1"/>
  <c r="AH1525" i="11" s="1"/>
  <c r="AH1526" i="11" s="1"/>
  <c r="AH1527" i="11" s="1"/>
  <c r="AH1528" i="11" s="1"/>
  <c r="AH1529" i="11" s="1"/>
  <c r="AH1530" i="11" s="1"/>
  <c r="AH1531" i="11" s="1"/>
  <c r="AH1532" i="11" s="1"/>
  <c r="AH1533" i="11" s="1"/>
  <c r="AH1534" i="11" s="1"/>
  <c r="AH1535" i="11" s="1"/>
  <c r="AH1536" i="11" s="1"/>
  <c r="AH1537" i="11" s="1"/>
  <c r="AH1538" i="11" s="1"/>
  <c r="AH1539" i="11" s="1"/>
  <c r="AH1540" i="11" s="1"/>
  <c r="AH1541" i="11" s="1"/>
  <c r="AH1542" i="11" s="1"/>
  <c r="AH1543" i="11" s="1"/>
  <c r="AH1544" i="11" s="1"/>
  <c r="AH1545" i="11" s="1"/>
  <c r="AH1546" i="11" s="1"/>
  <c r="AH1547" i="11" s="1"/>
  <c r="AH1548" i="11" s="1"/>
  <c r="AH1549" i="11" s="1"/>
  <c r="AH1550" i="11" s="1"/>
  <c r="AH1551" i="11" s="1"/>
  <c r="AH1552" i="11" s="1"/>
  <c r="AH1553" i="11" s="1"/>
  <c r="AH1554" i="11" s="1"/>
  <c r="AH1555" i="11" s="1"/>
  <c r="AH1556" i="11" s="1"/>
  <c r="AH1557" i="11" s="1"/>
  <c r="AH1558" i="11" s="1"/>
  <c r="AH1559" i="11" s="1"/>
  <c r="AH1560" i="11" s="1"/>
  <c r="AH1561" i="11" s="1"/>
  <c r="AH1562" i="11" s="1"/>
  <c r="AH1563" i="11" s="1"/>
  <c r="AH1564" i="11" s="1"/>
  <c r="AH1565" i="11" s="1"/>
  <c r="AH1566" i="11" s="1"/>
  <c r="AH1567" i="11" s="1"/>
  <c r="AH1568" i="11" s="1"/>
  <c r="AH1569" i="11" s="1"/>
  <c r="AH1570" i="11" s="1"/>
  <c r="AH1571" i="11" s="1"/>
  <c r="AH1572" i="11" s="1"/>
  <c r="AH1573" i="11" s="1"/>
  <c r="AH1574" i="11" s="1"/>
  <c r="AH1575" i="11" s="1"/>
  <c r="AH1576" i="11" s="1"/>
  <c r="AH1577" i="11" s="1"/>
  <c r="AH1578" i="11" s="1"/>
  <c r="AH1579" i="11" s="1"/>
  <c r="AH1580" i="11" s="1"/>
  <c r="AH1581" i="11" s="1"/>
  <c r="AH1582" i="11" s="1"/>
  <c r="AH1583" i="11" s="1"/>
  <c r="AH1584" i="11" s="1"/>
  <c r="AH1585" i="11" s="1"/>
  <c r="AH1586" i="11" s="1"/>
  <c r="AH1587" i="11" s="1"/>
  <c r="AH1588" i="11" s="1"/>
  <c r="AH1589" i="11" s="1"/>
  <c r="AH1590" i="11" s="1"/>
  <c r="AH1591" i="11" s="1"/>
  <c r="AH1592" i="11" s="1"/>
  <c r="AH1593" i="11" s="1"/>
  <c r="AH1594" i="11" s="1"/>
  <c r="AH1595" i="11" s="1"/>
  <c r="AH1596" i="11" s="1"/>
  <c r="AH1597" i="11" s="1"/>
  <c r="AH1598" i="11" s="1"/>
  <c r="AH1599" i="11" s="1"/>
  <c r="AH1600" i="11" s="1"/>
  <c r="AH1601" i="11" s="1"/>
  <c r="AH1602" i="11" s="1"/>
  <c r="AH1603" i="11" s="1"/>
  <c r="AH1604" i="11" s="1"/>
  <c r="AH1605" i="11" s="1"/>
  <c r="AH1606" i="11" s="1"/>
  <c r="AH1607" i="11" s="1"/>
  <c r="AH1608" i="11" s="1"/>
  <c r="AH1609" i="11" s="1"/>
  <c r="AH1610" i="11" s="1"/>
  <c r="AH1611" i="11" s="1"/>
  <c r="AH1612" i="11" s="1"/>
  <c r="AH1613" i="11" s="1"/>
  <c r="AH1614" i="11" s="1"/>
  <c r="AH1615" i="11" s="1"/>
  <c r="AH1616" i="11" s="1"/>
  <c r="AH1617" i="11" s="1"/>
  <c r="AH1618" i="11" s="1"/>
  <c r="AH1619" i="11" s="1"/>
  <c r="AH1620" i="11" s="1"/>
  <c r="AH1621" i="11" s="1"/>
  <c r="AH1622" i="11" s="1"/>
  <c r="AH1623" i="11" s="1"/>
  <c r="AH1624" i="11" s="1"/>
  <c r="AH1625" i="11" s="1"/>
  <c r="AH1626" i="11" s="1"/>
  <c r="AH1627" i="11" s="1"/>
  <c r="AH1628" i="11" s="1"/>
  <c r="AH1629" i="11" s="1"/>
  <c r="AH1630" i="11" s="1"/>
  <c r="AH1631" i="11" s="1"/>
  <c r="AH1632" i="11" s="1"/>
  <c r="AH1633" i="11" s="1"/>
  <c r="AH1634" i="11" s="1"/>
  <c r="AH1635" i="11" s="1"/>
  <c r="AH1636" i="11" s="1"/>
  <c r="AH1637" i="11" s="1"/>
  <c r="AH1638" i="11" s="1"/>
  <c r="AH1639" i="11" s="1"/>
  <c r="AH1640" i="11" s="1"/>
  <c r="AH1641" i="11" s="1"/>
  <c r="AH1642" i="11" s="1"/>
  <c r="AH1643" i="11" s="1"/>
  <c r="AH1644" i="11" s="1"/>
  <c r="AH1645" i="11" s="1"/>
  <c r="AH1646" i="11" s="1"/>
  <c r="AH1647" i="11" s="1"/>
  <c r="AH1648" i="11" s="1"/>
  <c r="AH1649" i="11" s="1"/>
  <c r="AH1650" i="11" s="1"/>
  <c r="AH1651" i="11" s="1"/>
  <c r="AH1652" i="11" s="1"/>
  <c r="AH1653" i="11" s="1"/>
  <c r="AH1654" i="11" s="1"/>
  <c r="AH1655" i="11" s="1"/>
  <c r="AH1656" i="11" s="1"/>
  <c r="AH1657" i="11" s="1"/>
  <c r="AH1658" i="11" s="1"/>
  <c r="AH1659" i="11" s="1"/>
  <c r="AH1660" i="11" s="1"/>
  <c r="AH1661" i="11" s="1"/>
  <c r="AH1662" i="11" s="1"/>
  <c r="AH1663" i="11" s="1"/>
  <c r="AH1664" i="11" s="1"/>
  <c r="AH1665" i="11" s="1"/>
  <c r="AH1666" i="11" s="1"/>
  <c r="AH1667" i="11" s="1"/>
  <c r="AH1668" i="11" s="1"/>
  <c r="AH1669" i="11" s="1"/>
  <c r="AH1670" i="11" s="1"/>
  <c r="AH1671" i="11" s="1"/>
  <c r="AH1672" i="11" s="1"/>
  <c r="AH1673" i="11" s="1"/>
  <c r="AH1674" i="11" s="1"/>
  <c r="AH1675" i="11" s="1"/>
  <c r="AH1676" i="11" s="1"/>
  <c r="AH1677" i="11" s="1"/>
  <c r="AH1678" i="11" s="1"/>
  <c r="AH1679" i="11" s="1"/>
  <c r="AH1680" i="11" s="1"/>
  <c r="AH1681" i="11" s="1"/>
  <c r="AH1682" i="11" s="1"/>
  <c r="AH1683" i="11" s="1"/>
  <c r="AH1684" i="11" s="1"/>
  <c r="AH1685" i="11" s="1"/>
  <c r="AH1686" i="11" s="1"/>
  <c r="AH1687" i="11" s="1"/>
  <c r="AH1688" i="11" s="1"/>
  <c r="AH1689" i="11" s="1"/>
  <c r="AH1690" i="11" s="1"/>
  <c r="AH1691" i="11" s="1"/>
  <c r="AH1692" i="11" s="1"/>
  <c r="AH1693" i="11" s="1"/>
  <c r="AH1694" i="11" s="1"/>
  <c r="AH1695" i="11" s="1"/>
  <c r="AH1696" i="11" s="1"/>
  <c r="AH1697" i="11" s="1"/>
  <c r="AH1698" i="11" s="1"/>
  <c r="AH1699" i="11" s="1"/>
  <c r="AH1700" i="11" s="1"/>
  <c r="AH1701" i="11" s="1"/>
  <c r="AH1702" i="11" s="1"/>
  <c r="AH1703" i="11" s="1"/>
  <c r="AH1704" i="11" s="1"/>
  <c r="AH1705" i="11" s="1"/>
  <c r="AH1706" i="11" s="1"/>
  <c r="AH1707" i="11" s="1"/>
  <c r="AH1708" i="11" s="1"/>
  <c r="AH1709" i="11" s="1"/>
  <c r="AH1710" i="11" s="1"/>
  <c r="AH1711" i="11" s="1"/>
  <c r="AH1712" i="11" s="1"/>
  <c r="AH1713" i="11" s="1"/>
  <c r="AH1714" i="11" s="1"/>
  <c r="AH1715" i="11" s="1"/>
  <c r="AH1716" i="11" s="1"/>
  <c r="AH1717" i="11" s="1"/>
  <c r="AH1718" i="11" s="1"/>
  <c r="AH1719" i="11" s="1"/>
  <c r="AH1720" i="11" s="1"/>
  <c r="AH1721" i="11" s="1"/>
  <c r="AH1722" i="11" s="1"/>
  <c r="AH1723" i="11" s="1"/>
  <c r="AH1724" i="11" s="1"/>
  <c r="AH1725" i="11" s="1"/>
  <c r="AH1726" i="11" s="1"/>
  <c r="AH1727" i="11" s="1"/>
  <c r="AH1728" i="11" s="1"/>
  <c r="AH1729" i="11" s="1"/>
  <c r="AH1730" i="11" s="1"/>
  <c r="AH1731" i="11" s="1"/>
  <c r="AH1732" i="11" s="1"/>
  <c r="AH1733" i="11" s="1"/>
  <c r="AH1734" i="11" s="1"/>
  <c r="AH1735" i="11" s="1"/>
  <c r="AH1736" i="11" s="1"/>
  <c r="AH1737" i="11" s="1"/>
  <c r="AH1738" i="11" s="1"/>
  <c r="AH1739" i="11" s="1"/>
  <c r="AH1740" i="11" s="1"/>
  <c r="AH1741" i="11" s="1"/>
  <c r="AH1742" i="11" s="1"/>
  <c r="AH1743" i="11" s="1"/>
  <c r="AH1744" i="11" s="1"/>
  <c r="AH1745" i="11" s="1"/>
  <c r="AH1746" i="11" s="1"/>
  <c r="AH1747" i="11" s="1"/>
  <c r="AH1748" i="11" s="1"/>
  <c r="AH1749" i="11" s="1"/>
  <c r="AH1750" i="11" s="1"/>
  <c r="AH1751" i="11" s="1"/>
  <c r="AH1752" i="11" s="1"/>
  <c r="AH1753" i="11" s="1"/>
  <c r="AH1754" i="11" s="1"/>
  <c r="AH1755" i="11" s="1"/>
  <c r="AH1756" i="11" s="1"/>
  <c r="AH1757" i="11" s="1"/>
  <c r="AH1758" i="11" s="1"/>
  <c r="AH1759" i="11" s="1"/>
  <c r="AH1760" i="11" s="1"/>
  <c r="AH1761" i="11" s="1"/>
  <c r="AH1762" i="11" s="1"/>
  <c r="AH1763" i="11" s="1"/>
  <c r="AH1764" i="11" s="1"/>
  <c r="AH1765" i="11" s="1"/>
  <c r="AH1766" i="11" s="1"/>
  <c r="AH1767" i="11" s="1"/>
  <c r="AH1768" i="11" s="1"/>
  <c r="AH1769" i="11" s="1"/>
  <c r="AH1770" i="11" s="1"/>
  <c r="AH1771" i="11" s="1"/>
  <c r="AH1772" i="11" s="1"/>
  <c r="AH1773" i="11" s="1"/>
  <c r="AH1774" i="11" s="1"/>
  <c r="AH1775" i="11" s="1"/>
  <c r="AH1776" i="11" s="1"/>
  <c r="AH1777" i="11" s="1"/>
  <c r="AH1778" i="11" s="1"/>
  <c r="AH1779" i="11" s="1"/>
  <c r="AH1780" i="11" s="1"/>
  <c r="AH1781" i="11" s="1"/>
  <c r="AH1782" i="11" s="1"/>
  <c r="AH1783" i="11" s="1"/>
  <c r="AH1784" i="11" s="1"/>
  <c r="AH1785" i="11" s="1"/>
  <c r="AH1786" i="11" s="1"/>
  <c r="AH1787" i="11" s="1"/>
  <c r="AH1788" i="11" s="1"/>
  <c r="AH1789" i="11" s="1"/>
  <c r="AH1790" i="11" s="1"/>
  <c r="AH1791" i="11" s="1"/>
  <c r="AH1792" i="11" s="1"/>
  <c r="AH1793" i="11" s="1"/>
  <c r="AH1794" i="11" s="1"/>
  <c r="AH1795" i="11" s="1"/>
  <c r="AH1796" i="11" s="1"/>
  <c r="AH1797" i="11" s="1"/>
  <c r="AH1798" i="11" s="1"/>
  <c r="AH1799" i="11" s="1"/>
  <c r="AH1800" i="11" s="1"/>
  <c r="AH1801" i="11" s="1"/>
  <c r="AH1802" i="11" s="1"/>
  <c r="AH1803" i="11" s="1"/>
  <c r="AH1804" i="11" s="1"/>
  <c r="AH1805" i="11" s="1"/>
  <c r="AH1806" i="11" s="1"/>
  <c r="AH1807" i="11" s="1"/>
  <c r="AH1808" i="11" s="1"/>
  <c r="AH1809" i="11" s="1"/>
  <c r="AH1810" i="11" s="1"/>
  <c r="AH1811" i="11" s="1"/>
  <c r="AH1812" i="11" s="1"/>
  <c r="AH1813" i="11" s="1"/>
  <c r="AH1814" i="11" s="1"/>
  <c r="AH1815" i="11" s="1"/>
  <c r="AH1816" i="11" s="1"/>
  <c r="AH1817" i="11" s="1"/>
  <c r="AH1818" i="11" s="1"/>
  <c r="AH1819" i="11" s="1"/>
  <c r="AH1820" i="11" s="1"/>
  <c r="AH1821" i="11" s="1"/>
  <c r="AH1822" i="11" s="1"/>
  <c r="AH1823" i="11" s="1"/>
  <c r="AH1824" i="11" s="1"/>
  <c r="AH1825" i="11" s="1"/>
  <c r="AH1826" i="11" s="1"/>
  <c r="AH1827" i="11" s="1"/>
  <c r="AH1828" i="11" s="1"/>
  <c r="AH1829" i="11" s="1"/>
  <c r="AH1830" i="11" s="1"/>
  <c r="AH1831" i="11" s="1"/>
  <c r="AH1832" i="11" s="1"/>
  <c r="AH1833" i="11" s="1"/>
  <c r="AH1834" i="11" s="1"/>
  <c r="AH1835" i="11" s="1"/>
  <c r="AH1836" i="11" s="1"/>
  <c r="AH1837" i="11" s="1"/>
  <c r="AH1838" i="11" s="1"/>
  <c r="AH1839" i="11" s="1"/>
  <c r="AH1840" i="11" s="1"/>
  <c r="AH1841" i="11" s="1"/>
  <c r="AH1842" i="11" s="1"/>
  <c r="AH1843" i="11" s="1"/>
  <c r="AH1844" i="11" s="1"/>
  <c r="AH1845" i="11" s="1"/>
  <c r="AH1846" i="11" s="1"/>
  <c r="AH1847" i="11" s="1"/>
  <c r="AH1848" i="11" s="1"/>
  <c r="AH1849" i="11" s="1"/>
  <c r="AH1850" i="11" s="1"/>
  <c r="AH1851" i="11" s="1"/>
  <c r="AH1852" i="11" s="1"/>
  <c r="AH1853" i="11" s="1"/>
  <c r="AH1854" i="11" s="1"/>
  <c r="AH1855" i="11" s="1"/>
  <c r="AH1856" i="11" s="1"/>
  <c r="AH1857" i="11" s="1"/>
  <c r="AH1858" i="11" s="1"/>
  <c r="AH1859" i="11" s="1"/>
  <c r="AH1860" i="11" s="1"/>
  <c r="AH1861" i="11" s="1"/>
  <c r="AH1862" i="11" s="1"/>
  <c r="AH1863" i="11" s="1"/>
  <c r="AH1864" i="11" s="1"/>
  <c r="AH1865" i="11" s="1"/>
  <c r="AH1866" i="11" s="1"/>
  <c r="AH1867" i="11" s="1"/>
  <c r="AH1868" i="11" s="1"/>
  <c r="AH1869" i="11" s="1"/>
  <c r="AH1870" i="11" s="1"/>
  <c r="AH1871" i="11" s="1"/>
  <c r="AH1872" i="11" s="1"/>
  <c r="AH1873" i="11" s="1"/>
  <c r="AH1874" i="11" s="1"/>
  <c r="AH1875" i="11" s="1"/>
  <c r="AH1876" i="11" s="1"/>
  <c r="AH1877" i="11" s="1"/>
  <c r="AH1878" i="11" s="1"/>
  <c r="AH1879" i="11" s="1"/>
  <c r="AH1880" i="11" s="1"/>
  <c r="AH1881" i="11" s="1"/>
  <c r="AH1882" i="11" s="1"/>
  <c r="AH1883" i="11" s="1"/>
  <c r="AH1884" i="11" s="1"/>
  <c r="AH1885" i="11" s="1"/>
  <c r="AH1886" i="11" s="1"/>
  <c r="AH1887" i="11" s="1"/>
  <c r="AH1888" i="11" s="1"/>
  <c r="AH1889" i="11" s="1"/>
  <c r="AH1890" i="11" s="1"/>
  <c r="AH1891" i="11" s="1"/>
  <c r="AH1892" i="11" s="1"/>
  <c r="AH1893" i="11" s="1"/>
  <c r="AH1894" i="11" s="1"/>
  <c r="AH1895" i="11" s="1"/>
  <c r="AH1896" i="11" s="1"/>
  <c r="AH1897" i="11" s="1"/>
  <c r="AH1898" i="11" s="1"/>
  <c r="AH1899" i="11" s="1"/>
  <c r="AH1900" i="11" s="1"/>
  <c r="AH1901" i="11" s="1"/>
  <c r="AH1902" i="11" s="1"/>
  <c r="AH1903" i="11" s="1"/>
  <c r="AH1904" i="11" s="1"/>
  <c r="AH1905" i="11" s="1"/>
  <c r="AH1906" i="11" s="1"/>
  <c r="AH1907" i="11" s="1"/>
  <c r="AH1908" i="11" s="1"/>
  <c r="AH1909" i="11" s="1"/>
  <c r="AH1910" i="11" s="1"/>
  <c r="AH1911" i="11" s="1"/>
  <c r="AH1912" i="11" s="1"/>
  <c r="AH1913" i="11" s="1"/>
  <c r="AH1914" i="11" s="1"/>
  <c r="AH1915" i="11" s="1"/>
  <c r="AH1916" i="11" s="1"/>
  <c r="AH1917" i="11" s="1"/>
  <c r="AH1918" i="11" s="1"/>
  <c r="AH1919" i="11" s="1"/>
  <c r="AH1920" i="11" s="1"/>
  <c r="AH1921" i="11" s="1"/>
  <c r="AH1922" i="11" s="1"/>
  <c r="AH1923" i="11" s="1"/>
  <c r="AH1924" i="11" s="1"/>
  <c r="AH1925" i="11" s="1"/>
  <c r="AH1926" i="11" s="1"/>
  <c r="AH1927" i="11" s="1"/>
  <c r="AH1928" i="11" s="1"/>
  <c r="AH1929" i="11" s="1"/>
  <c r="AH1930" i="11" s="1"/>
  <c r="AH1931" i="11" s="1"/>
  <c r="AH1932" i="11" s="1"/>
  <c r="AH1933" i="11" s="1"/>
  <c r="AH1934" i="11" s="1"/>
  <c r="AH1935" i="11" s="1"/>
  <c r="AH1936" i="11" s="1"/>
  <c r="AH1937" i="11" s="1"/>
  <c r="AH1938" i="11" s="1"/>
  <c r="AH1939" i="11" s="1"/>
  <c r="AH1940" i="11" s="1"/>
  <c r="AH1941" i="11" s="1"/>
  <c r="AH1942" i="11" s="1"/>
  <c r="AH1943" i="11" s="1"/>
  <c r="AH1944" i="11" s="1"/>
  <c r="AH1945" i="11" s="1"/>
  <c r="AH1946" i="11" s="1"/>
  <c r="AH1947" i="11" s="1"/>
  <c r="AH1948" i="11" s="1"/>
  <c r="AH1949" i="11" s="1"/>
  <c r="AH1950" i="11" s="1"/>
  <c r="AH1951" i="11" s="1"/>
  <c r="AH1952" i="11" s="1"/>
  <c r="AH1953" i="11" s="1"/>
  <c r="AH1954" i="11" s="1"/>
  <c r="AH1955" i="11" s="1"/>
  <c r="AH1956" i="11" s="1"/>
  <c r="AH1957" i="11" s="1"/>
  <c r="AH1958" i="11" s="1"/>
  <c r="AH1959" i="11" s="1"/>
  <c r="AH1960" i="11" s="1"/>
  <c r="AH1961" i="11" s="1"/>
  <c r="AH1962" i="11" s="1"/>
  <c r="AH1963" i="11" s="1"/>
  <c r="AH1964" i="11" s="1"/>
  <c r="AH1965" i="11" s="1"/>
  <c r="AH1966" i="11" s="1"/>
  <c r="AH1967" i="11" s="1"/>
  <c r="AH1968" i="11" s="1"/>
  <c r="AH1969" i="11" s="1"/>
  <c r="AH1970" i="11" s="1"/>
  <c r="AH1971" i="11" s="1"/>
  <c r="AH1972" i="11" s="1"/>
  <c r="AH1973" i="11" s="1"/>
  <c r="AH1974" i="11" s="1"/>
  <c r="AH1975" i="11" s="1"/>
  <c r="AH1976" i="11" s="1"/>
  <c r="AH1977" i="11" s="1"/>
  <c r="AH1978" i="11" s="1"/>
  <c r="AH1979" i="11" s="1"/>
  <c r="AH1980" i="11" s="1"/>
  <c r="AH1981" i="11" s="1"/>
  <c r="AH1982" i="11" s="1"/>
  <c r="AH1983" i="11" s="1"/>
  <c r="AH1984" i="11" s="1"/>
  <c r="AH1985" i="11" s="1"/>
  <c r="AH1986" i="11" s="1"/>
  <c r="AH1987" i="11" s="1"/>
  <c r="AH1988" i="11" s="1"/>
  <c r="AH1989" i="11" s="1"/>
  <c r="AH1990" i="11" s="1"/>
  <c r="AH1991" i="11" s="1"/>
  <c r="AH1992" i="11" s="1"/>
  <c r="AH1993" i="11" s="1"/>
  <c r="AH1994" i="11" s="1"/>
  <c r="AH1995" i="11" s="1"/>
  <c r="AH1996" i="11" s="1"/>
  <c r="AH1997" i="11" s="1"/>
  <c r="AH1998" i="11" s="1"/>
  <c r="AH1999" i="11" s="1"/>
  <c r="AH2000" i="11" s="1"/>
  <c r="AH2001" i="11" s="1"/>
  <c r="AH2002" i="11" s="1"/>
  <c r="AH2003" i="11" s="1"/>
  <c r="AH2004" i="11" s="1"/>
  <c r="AH2005" i="11" s="1"/>
  <c r="AH2006" i="11" s="1"/>
  <c r="AH2007" i="11" s="1"/>
  <c r="AH2008" i="11" s="1"/>
  <c r="AH2009" i="11" s="1"/>
  <c r="AH2010" i="11" s="1"/>
  <c r="AH2011" i="11" s="1"/>
  <c r="AH2012" i="11" s="1"/>
  <c r="AH2013" i="11" s="1"/>
  <c r="AH2014" i="11" s="1"/>
  <c r="AH2015" i="11" s="1"/>
  <c r="AH2016" i="11" s="1"/>
  <c r="AH2017" i="11" s="1"/>
  <c r="AH2018" i="11" s="1"/>
  <c r="AH2019" i="11" s="1"/>
  <c r="AH2020" i="11" s="1"/>
  <c r="AH2021" i="11" s="1"/>
  <c r="AH2022" i="11" s="1"/>
  <c r="AH2023" i="11" s="1"/>
  <c r="AH2024" i="11" s="1"/>
  <c r="AH2025" i="11" s="1"/>
  <c r="AH2026" i="11" s="1"/>
  <c r="AH2027" i="11" s="1"/>
  <c r="AH2028" i="11" s="1"/>
  <c r="AH2029" i="11" s="1"/>
  <c r="AH2030" i="11" s="1"/>
  <c r="AH2031" i="11" s="1"/>
  <c r="AH2032" i="11" s="1"/>
  <c r="AH2033" i="11" s="1"/>
  <c r="AH2034" i="11" s="1"/>
  <c r="AH2035" i="11" s="1"/>
  <c r="AH2036" i="11" s="1"/>
  <c r="AH2037" i="11" s="1"/>
  <c r="AH2038" i="11" s="1"/>
  <c r="AH2039" i="11" s="1"/>
  <c r="AH2040" i="11" s="1"/>
  <c r="AH2041" i="11" s="1"/>
  <c r="AH2042" i="11" s="1"/>
  <c r="AH2043" i="11" s="1"/>
  <c r="AH2044" i="11" s="1"/>
  <c r="AH2045" i="11" s="1"/>
  <c r="AH2046" i="11" s="1"/>
  <c r="AH2047" i="11" s="1"/>
  <c r="AH2048" i="11" s="1"/>
  <c r="AH2049" i="11" s="1"/>
  <c r="AH2050" i="11" s="1"/>
  <c r="AH2051" i="11" s="1"/>
  <c r="AH2052" i="11" s="1"/>
  <c r="AH2053" i="11" s="1"/>
  <c r="AH2054" i="11" s="1"/>
  <c r="AH2055" i="11" s="1"/>
  <c r="AH2056" i="11" s="1"/>
  <c r="AH2057" i="11" s="1"/>
  <c r="AH2058" i="11" s="1"/>
  <c r="AH2059" i="11" s="1"/>
  <c r="AH2060" i="11" s="1"/>
  <c r="AH2061" i="11" s="1"/>
  <c r="AH2062" i="11" s="1"/>
  <c r="AH2063" i="11" s="1"/>
  <c r="AH2064" i="11" s="1"/>
  <c r="AH2065" i="11" s="1"/>
  <c r="AH2066" i="11" s="1"/>
  <c r="AH2067" i="11" s="1"/>
  <c r="AH2068" i="11" s="1"/>
  <c r="AH2069" i="11" s="1"/>
  <c r="AH2070" i="11" s="1"/>
  <c r="AH2071" i="11" s="1"/>
  <c r="AH2072" i="11" s="1"/>
  <c r="AH2073" i="11" s="1"/>
  <c r="AH2074" i="11" s="1"/>
  <c r="AH2075" i="11" s="1"/>
  <c r="AH2076" i="11" s="1"/>
  <c r="AH2077" i="11" s="1"/>
  <c r="AH2078" i="11" s="1"/>
  <c r="AH2079" i="11" s="1"/>
  <c r="AH2080" i="11" s="1"/>
  <c r="AH2081" i="11" s="1"/>
  <c r="AH2082" i="11" s="1"/>
  <c r="AH2083" i="11" s="1"/>
  <c r="AH2084" i="11" s="1"/>
  <c r="AH2085" i="11" s="1"/>
  <c r="AH2086" i="11" s="1"/>
  <c r="AH2087" i="11" s="1"/>
  <c r="AH2088" i="11" s="1"/>
  <c r="AH2089" i="11" s="1"/>
  <c r="AH2090" i="11" s="1"/>
  <c r="AH2091" i="11" s="1"/>
  <c r="AH2092" i="11" s="1"/>
  <c r="AH2093" i="11" s="1"/>
  <c r="AH2094" i="11" s="1"/>
  <c r="AH2095" i="11" s="1"/>
  <c r="AH2096" i="11" s="1"/>
  <c r="AH2097" i="11" s="1"/>
  <c r="AH2098" i="11" s="1"/>
  <c r="AH2099" i="11" s="1"/>
  <c r="AH2100" i="11" s="1"/>
  <c r="AH2101" i="11" s="1"/>
  <c r="AH2102" i="11" s="1"/>
  <c r="AH2103" i="11" s="1"/>
  <c r="AH2104" i="11" s="1"/>
  <c r="AH2105" i="11" s="1"/>
  <c r="AH2106" i="11" s="1"/>
  <c r="AH2107" i="11" s="1"/>
  <c r="AH2108" i="11" s="1"/>
  <c r="AH2109" i="11" s="1"/>
  <c r="AH2110" i="11" s="1"/>
  <c r="AH2111" i="11" s="1"/>
  <c r="AH2112" i="11" s="1"/>
  <c r="AH2113" i="11" s="1"/>
  <c r="AH2114" i="11" s="1"/>
  <c r="AH2115" i="11" s="1"/>
  <c r="AH2116" i="11" s="1"/>
  <c r="AH2117" i="11" s="1"/>
  <c r="AH2118" i="11" s="1"/>
  <c r="AH2119" i="11" s="1"/>
  <c r="AH2120" i="11" s="1"/>
  <c r="AH2121" i="11" s="1"/>
  <c r="AH2122" i="11" s="1"/>
  <c r="AH2123" i="11" s="1"/>
  <c r="AH2124" i="11" s="1"/>
  <c r="AH2125" i="11" s="1"/>
  <c r="AH2126" i="11" s="1"/>
  <c r="AH2127" i="11" s="1"/>
  <c r="AH2128" i="11" s="1"/>
  <c r="AH2129" i="11" s="1"/>
  <c r="AH2130" i="11" s="1"/>
  <c r="AH2131" i="11" s="1"/>
  <c r="AH2132" i="11" s="1"/>
  <c r="AH2133" i="11" s="1"/>
  <c r="AH2134" i="11" s="1"/>
  <c r="AH2135" i="11" s="1"/>
  <c r="AH2136" i="11" s="1"/>
  <c r="AH2137" i="11" s="1"/>
  <c r="AH2138" i="11" s="1"/>
  <c r="AH2139" i="11" s="1"/>
  <c r="AH2140" i="11" s="1"/>
  <c r="AH2141" i="11" s="1"/>
  <c r="AH2142" i="11" s="1"/>
  <c r="AH2143" i="11" s="1"/>
  <c r="AH2144" i="11" s="1"/>
  <c r="AH2145" i="11" s="1"/>
  <c r="AH2146" i="11" s="1"/>
  <c r="AH2147" i="11" s="1"/>
  <c r="AH2148" i="11" s="1"/>
  <c r="AH2149" i="11" s="1"/>
  <c r="AH2150" i="11" s="1"/>
  <c r="AH2151" i="11" s="1"/>
  <c r="AH2152" i="11" s="1"/>
  <c r="AH2153" i="11" s="1"/>
  <c r="AH2154" i="11" s="1"/>
  <c r="AH2155" i="11" s="1"/>
  <c r="AH2156" i="11" s="1"/>
  <c r="AH2157" i="11" s="1"/>
  <c r="AH2158" i="11" s="1"/>
  <c r="AH2159" i="11" s="1"/>
  <c r="AH2160" i="11" s="1"/>
  <c r="AH2161" i="11" s="1"/>
  <c r="AH2162" i="11" s="1"/>
  <c r="AH2163" i="11" s="1"/>
  <c r="AH2164" i="11" s="1"/>
  <c r="AH2165" i="11" s="1"/>
  <c r="AH2166" i="11" s="1"/>
  <c r="AH2167" i="11" s="1"/>
  <c r="AH2168" i="11" s="1"/>
  <c r="AH2169" i="11" s="1"/>
  <c r="AH2170" i="11" s="1"/>
  <c r="AH2171" i="11" s="1"/>
  <c r="AH2172" i="11" s="1"/>
  <c r="AH2173" i="11" s="1"/>
  <c r="AH2174" i="11" s="1"/>
  <c r="AH2175" i="11" s="1"/>
  <c r="AH2176" i="11" s="1"/>
  <c r="AH2177" i="11" s="1"/>
  <c r="AH2178" i="11" s="1"/>
  <c r="AH2179" i="11" s="1"/>
  <c r="AH2180" i="11" s="1"/>
  <c r="AH2181" i="11" s="1"/>
  <c r="AH2182" i="11" s="1"/>
  <c r="AH2183" i="11" s="1"/>
  <c r="AH2184" i="11" s="1"/>
  <c r="AH2185" i="11" s="1"/>
  <c r="AH2186" i="11" s="1"/>
  <c r="AH2187" i="11" s="1"/>
  <c r="AH2188" i="11" s="1"/>
  <c r="AH2189" i="11" s="1"/>
  <c r="AH2190" i="11" s="1"/>
  <c r="AH2191" i="11" s="1"/>
  <c r="AH2192" i="11" s="1"/>
  <c r="AH2193" i="11" s="1"/>
  <c r="AH2194" i="11" s="1"/>
  <c r="AH2195" i="11" s="1"/>
  <c r="AH2196" i="11" s="1"/>
  <c r="AH2197" i="11" s="1"/>
  <c r="AH2198" i="11" s="1"/>
  <c r="AH2199" i="11" s="1"/>
  <c r="AH2200" i="11" s="1"/>
  <c r="AH2201" i="11" s="1"/>
  <c r="AH2202" i="11" s="1"/>
  <c r="AH2203" i="11" s="1"/>
  <c r="AH2204" i="11" s="1"/>
  <c r="AH2205" i="11" s="1"/>
  <c r="AH2206" i="11" s="1"/>
  <c r="AH2207" i="11" s="1"/>
  <c r="AH2208" i="11" s="1"/>
  <c r="AH2209" i="11" s="1"/>
  <c r="AH2210" i="11" s="1"/>
  <c r="AH2211" i="11" s="1"/>
  <c r="AH2212" i="11" s="1"/>
  <c r="AH2213" i="11" s="1"/>
  <c r="AH2214" i="11" s="1"/>
  <c r="AH2215" i="11" s="1"/>
  <c r="AH2216" i="11" s="1"/>
  <c r="AH2217" i="11" s="1"/>
  <c r="AH2218" i="11" s="1"/>
  <c r="AH2219" i="11" s="1"/>
  <c r="AH2220" i="11" s="1"/>
  <c r="AH2221" i="11" s="1"/>
  <c r="AH2222" i="11" s="1"/>
  <c r="AH2223" i="11" s="1"/>
  <c r="AH2224" i="11" s="1"/>
  <c r="AH2225" i="11" s="1"/>
  <c r="AH2226" i="11" s="1"/>
  <c r="AH2227" i="11" s="1"/>
  <c r="AH2228" i="11" s="1"/>
  <c r="AH2229" i="11" s="1"/>
  <c r="AH2230" i="11" s="1"/>
  <c r="AH2231" i="11" s="1"/>
  <c r="AH2232" i="11" s="1"/>
  <c r="AH2233" i="11" s="1"/>
  <c r="AH2234" i="11" s="1"/>
  <c r="AH2235" i="11" s="1"/>
  <c r="AH2236" i="11" s="1"/>
  <c r="AH2237" i="11" s="1"/>
  <c r="AH2238" i="11" s="1"/>
  <c r="AH2239" i="11" s="1"/>
  <c r="AH2240" i="11" s="1"/>
  <c r="AH2241" i="11" s="1"/>
  <c r="AH2242" i="11" s="1"/>
  <c r="AH2243" i="11" s="1"/>
  <c r="AH2244" i="11" s="1"/>
  <c r="AH2245" i="11" s="1"/>
  <c r="AH2246" i="11" s="1"/>
  <c r="AH2247" i="11" s="1"/>
  <c r="AH2248" i="11" s="1"/>
  <c r="AH2249" i="11" s="1"/>
  <c r="AH2250" i="11" s="1"/>
  <c r="AH2251" i="11" s="1"/>
  <c r="AH2252" i="11" s="1"/>
  <c r="AH2253" i="11" s="1"/>
  <c r="AH2254" i="11" s="1"/>
  <c r="AH2255" i="11" s="1"/>
  <c r="AH2256" i="11" s="1"/>
  <c r="AH2257" i="11" s="1"/>
  <c r="AH2258" i="11" s="1"/>
  <c r="AH2259" i="11" s="1"/>
  <c r="AH2260" i="11" s="1"/>
  <c r="AH2261" i="11" s="1"/>
  <c r="AH2262" i="11" s="1"/>
  <c r="AH2263" i="11" s="1"/>
  <c r="AH2264" i="11" s="1"/>
  <c r="AH2265" i="11" s="1"/>
  <c r="AH2266" i="11" s="1"/>
  <c r="AH2267" i="11" s="1"/>
  <c r="AH2268" i="11" s="1"/>
  <c r="AH2269" i="11" s="1"/>
  <c r="AH2270" i="11" s="1"/>
  <c r="AH2271" i="11" s="1"/>
  <c r="AH2272" i="11" s="1"/>
  <c r="AH2273" i="11" s="1"/>
  <c r="AH2274" i="11" s="1"/>
  <c r="AH2275" i="11" s="1"/>
  <c r="AH2276" i="11" s="1"/>
  <c r="AH2277" i="11" s="1"/>
  <c r="AH2278" i="11" s="1"/>
  <c r="AH2279" i="11" s="1"/>
  <c r="AH2280" i="11" s="1"/>
  <c r="AH2281" i="11" s="1"/>
  <c r="AH2282" i="11" s="1"/>
  <c r="AH2283" i="11" s="1"/>
  <c r="AH2284" i="11" s="1"/>
  <c r="AH2285" i="11" s="1"/>
  <c r="AH2286" i="11" s="1"/>
  <c r="AH2287" i="11" s="1"/>
  <c r="AH2288" i="11" s="1"/>
  <c r="AH2289" i="11" s="1"/>
  <c r="AH2290" i="11" s="1"/>
  <c r="AH2291" i="11" s="1"/>
  <c r="AH2292" i="11" s="1"/>
  <c r="AH2293" i="11" s="1"/>
  <c r="AH2294" i="11" s="1"/>
  <c r="AH2295" i="11" s="1"/>
  <c r="AH2296" i="11" s="1"/>
  <c r="AH2297" i="11" s="1"/>
  <c r="AH2298" i="11" s="1"/>
  <c r="AH2299" i="11" s="1"/>
  <c r="AH2300" i="11" s="1"/>
  <c r="AH2301" i="11" s="1"/>
  <c r="AH2302" i="11" s="1"/>
  <c r="AH2303" i="11" s="1"/>
  <c r="AH2304" i="11" s="1"/>
  <c r="AH2305" i="11" s="1"/>
  <c r="AH2306" i="11" s="1"/>
  <c r="AH2307" i="11" s="1"/>
  <c r="AH2308" i="11" s="1"/>
  <c r="AH2309" i="11" s="1"/>
  <c r="AH2310" i="11" s="1"/>
  <c r="AH2311" i="11" s="1"/>
  <c r="AH2312" i="11" s="1"/>
  <c r="AH2313" i="11" s="1"/>
  <c r="AH2314" i="11" s="1"/>
  <c r="AH2315" i="11" s="1"/>
  <c r="AH2316" i="11" s="1"/>
  <c r="AH2317" i="11" s="1"/>
  <c r="AH2318" i="11" s="1"/>
  <c r="AH2319" i="11" s="1"/>
  <c r="AH2320" i="11" s="1"/>
  <c r="AH2321" i="11" s="1"/>
  <c r="AH2322" i="11" s="1"/>
  <c r="AH2323" i="11" s="1"/>
  <c r="AH2324" i="11" s="1"/>
  <c r="AH2325" i="11" s="1"/>
  <c r="AH2326" i="11" s="1"/>
  <c r="AH2327" i="11" s="1"/>
  <c r="AH2328" i="11" s="1"/>
  <c r="AH2329" i="11" s="1"/>
  <c r="AH2330" i="11" s="1"/>
  <c r="AH2331" i="11" s="1"/>
  <c r="AH2332" i="11" s="1"/>
  <c r="AH2333" i="11" s="1"/>
  <c r="AH2334" i="11" s="1"/>
  <c r="AH2335" i="11" s="1"/>
  <c r="AH2336" i="11" s="1"/>
  <c r="AH2337" i="11" s="1"/>
  <c r="AH2338" i="11" s="1"/>
  <c r="AH2339" i="11" s="1"/>
  <c r="AH2340" i="11" s="1"/>
  <c r="AH2341" i="11" s="1"/>
  <c r="AH2342" i="11" s="1"/>
  <c r="AH2343" i="11" s="1"/>
  <c r="AH2344" i="11" s="1"/>
  <c r="AH2345" i="11" s="1"/>
  <c r="AH2346" i="11" s="1"/>
  <c r="AH2347" i="11" s="1"/>
  <c r="AH2348" i="11" s="1"/>
  <c r="AH2349" i="11" s="1"/>
  <c r="AH2350" i="11" s="1"/>
  <c r="AH2351" i="11" s="1"/>
  <c r="AH2352" i="11" s="1"/>
  <c r="AH2353" i="11" s="1"/>
  <c r="AH2354" i="11" s="1"/>
  <c r="AH2355" i="11" s="1"/>
  <c r="AH2356" i="11" s="1"/>
  <c r="AH2357" i="11" s="1"/>
  <c r="AH2358" i="11" s="1"/>
  <c r="AH2359" i="11" s="1"/>
  <c r="AH2360" i="11" s="1"/>
  <c r="AH2361" i="11" s="1"/>
  <c r="AH2362" i="11" s="1"/>
  <c r="AH2363" i="11" s="1"/>
  <c r="AH2364" i="11" s="1"/>
  <c r="AH2365" i="11" s="1"/>
  <c r="AH2366" i="11" s="1"/>
  <c r="AH2367" i="11" s="1"/>
  <c r="AH2368" i="11" s="1"/>
  <c r="AH2369" i="11" s="1"/>
  <c r="AH2370" i="11" s="1"/>
  <c r="AH2371" i="11" s="1"/>
  <c r="AH2372" i="11" s="1"/>
  <c r="AH2373" i="11" s="1"/>
  <c r="AH2374" i="11" s="1"/>
  <c r="AH2375" i="11" s="1"/>
  <c r="AH2376" i="11" s="1"/>
  <c r="AH2377" i="11" s="1"/>
  <c r="AH2378" i="11" s="1"/>
  <c r="AH2379" i="11" s="1"/>
  <c r="AH2380" i="11" s="1"/>
  <c r="AH2381" i="11" s="1"/>
  <c r="AH2382" i="11" s="1"/>
  <c r="AH2383" i="11" s="1"/>
  <c r="AH2384" i="11" s="1"/>
  <c r="AH2385" i="11" s="1"/>
  <c r="AH2386" i="11" s="1"/>
  <c r="AH2387" i="11" s="1"/>
  <c r="AH2388" i="11" s="1"/>
  <c r="AH2389" i="11" s="1"/>
  <c r="AH2390" i="11" s="1"/>
  <c r="AH2391" i="11" s="1"/>
  <c r="AH2392" i="11" s="1"/>
  <c r="AH2393" i="11" s="1"/>
  <c r="AH2394" i="11" s="1"/>
  <c r="AH2395" i="11" s="1"/>
  <c r="AH2396" i="11" s="1"/>
  <c r="AH2397" i="11" s="1"/>
  <c r="AH2398" i="11" s="1"/>
  <c r="AH2399" i="11" s="1"/>
  <c r="AH2400" i="11" s="1"/>
  <c r="AH2401" i="11" s="1"/>
  <c r="AH2402" i="11" s="1"/>
  <c r="AH2403" i="11" s="1"/>
  <c r="AH2404" i="11" s="1"/>
  <c r="AH2405" i="11" s="1"/>
  <c r="AH2406" i="11" s="1"/>
  <c r="AH2407" i="11" s="1"/>
  <c r="AH2408" i="11" s="1"/>
  <c r="AH2409" i="11" s="1"/>
  <c r="AH2410" i="11" s="1"/>
  <c r="AH2411" i="11" s="1"/>
  <c r="AH2412" i="11" s="1"/>
  <c r="AH2413" i="11" s="1"/>
  <c r="AH2414" i="11" s="1"/>
  <c r="AH2415" i="11" s="1"/>
  <c r="AH2416" i="11" s="1"/>
  <c r="AH2417" i="11" s="1"/>
  <c r="AH2418" i="11" s="1"/>
  <c r="AH2419" i="11" s="1"/>
  <c r="AH2420" i="11" s="1"/>
  <c r="AH2421" i="11" s="1"/>
  <c r="AH2422" i="11" s="1"/>
  <c r="AH2423" i="11" s="1"/>
  <c r="AH2424" i="11" s="1"/>
  <c r="AH2425" i="11" s="1"/>
  <c r="AH2426" i="11" s="1"/>
  <c r="AH2427" i="11" s="1"/>
  <c r="AH2428" i="11" s="1"/>
  <c r="AH2429" i="11" s="1"/>
  <c r="AH2430" i="11" s="1"/>
  <c r="AH2431" i="11" s="1"/>
  <c r="AH2432" i="11" s="1"/>
  <c r="AH2433" i="11" s="1"/>
  <c r="AH2434" i="11" s="1"/>
  <c r="AH2435" i="11" s="1"/>
  <c r="AH2436" i="11" s="1"/>
  <c r="AH2437" i="11" s="1"/>
  <c r="AH2438" i="11" s="1"/>
  <c r="AH2439" i="11" s="1"/>
  <c r="AH2440" i="11" s="1"/>
  <c r="AH2441" i="11" s="1"/>
  <c r="AH2442" i="11" s="1"/>
  <c r="AH2443" i="11" s="1"/>
  <c r="AH2444" i="11" s="1"/>
  <c r="AH2445" i="11" s="1"/>
  <c r="AH2446" i="11" s="1"/>
  <c r="AH2447" i="11" s="1"/>
  <c r="AH2448" i="11" s="1"/>
  <c r="AH2449" i="11" s="1"/>
  <c r="AH2450" i="11" s="1"/>
  <c r="AH2451" i="11" s="1"/>
  <c r="AH2452" i="11" s="1"/>
  <c r="AH2453" i="11" s="1"/>
  <c r="AH2454" i="11" s="1"/>
  <c r="AH2455" i="11" s="1"/>
  <c r="AH2456" i="11" s="1"/>
  <c r="AH2457" i="11" s="1"/>
  <c r="AH2458" i="11" s="1"/>
  <c r="AH2459" i="11" s="1"/>
  <c r="AH2460" i="11" s="1"/>
  <c r="AH2461" i="11" s="1"/>
  <c r="AH2462" i="11" s="1"/>
  <c r="AH2463" i="11" s="1"/>
  <c r="AH2464" i="11" s="1"/>
  <c r="AH2465" i="11" s="1"/>
  <c r="AH2466" i="11" s="1"/>
  <c r="AH2467" i="11" s="1"/>
  <c r="AH2468" i="11" s="1"/>
  <c r="AH2469" i="11" s="1"/>
  <c r="AH2470" i="11" s="1"/>
  <c r="AH2471" i="11" s="1"/>
  <c r="AH2472" i="11" s="1"/>
  <c r="AH2473" i="11" s="1"/>
  <c r="AH2474" i="11" s="1"/>
  <c r="AH2475" i="11" s="1"/>
  <c r="AH2476" i="11" s="1"/>
  <c r="AH2477" i="11" s="1"/>
  <c r="AH2478" i="11" s="1"/>
  <c r="AH2479" i="11" s="1"/>
  <c r="AH2480" i="11" s="1"/>
  <c r="AH2481" i="11" s="1"/>
  <c r="AH2482" i="11" s="1"/>
  <c r="AH2483" i="11" s="1"/>
  <c r="AH2484" i="11" s="1"/>
  <c r="AH2485" i="11" s="1"/>
  <c r="AH2486" i="11" s="1"/>
  <c r="AH2487" i="11" s="1"/>
  <c r="AH2488" i="11" s="1"/>
  <c r="AH2489" i="11" s="1"/>
  <c r="AH2490" i="11" s="1"/>
  <c r="AH2491" i="11" s="1"/>
  <c r="AH2492" i="11" s="1"/>
  <c r="AH2493" i="11" s="1"/>
  <c r="AH2494" i="11" s="1"/>
  <c r="AH2495" i="11" s="1"/>
  <c r="AH2496" i="11" s="1"/>
  <c r="AH2497" i="11" s="1"/>
  <c r="AH2498" i="11" s="1"/>
  <c r="AH2499" i="11" s="1"/>
  <c r="AH2500" i="11" s="1"/>
  <c r="AH2501" i="11" s="1"/>
  <c r="AH2502" i="11" s="1"/>
  <c r="AH2503" i="11" s="1"/>
  <c r="AH2504" i="11" s="1"/>
  <c r="AH2505" i="11" s="1"/>
  <c r="AH2506" i="11" s="1"/>
  <c r="AH2507" i="11" s="1"/>
  <c r="AH2508" i="11" s="1"/>
  <c r="AH2509" i="11" s="1"/>
  <c r="AH2510" i="11" s="1"/>
  <c r="AH2511" i="11" s="1"/>
  <c r="AH2512" i="11" s="1"/>
  <c r="AH2513" i="11" s="1"/>
  <c r="AH2514" i="11" s="1"/>
  <c r="AH2515" i="11" s="1"/>
  <c r="AH2516" i="11" s="1"/>
  <c r="AH2517" i="11" s="1"/>
  <c r="AH2518" i="11" s="1"/>
  <c r="AH2519" i="11" s="1"/>
  <c r="AH2520" i="11" s="1"/>
  <c r="AH2521" i="11" s="1"/>
  <c r="AH2522" i="11" s="1"/>
  <c r="AH2523" i="11" s="1"/>
  <c r="AH2524" i="11" s="1"/>
  <c r="AH2525" i="11" s="1"/>
  <c r="AH2526" i="11" s="1"/>
  <c r="AH2527" i="11" s="1"/>
  <c r="AH2528" i="11" s="1"/>
  <c r="AH2529" i="11" s="1"/>
  <c r="AH2530" i="11" s="1"/>
  <c r="AH2531" i="11" s="1"/>
  <c r="AH2532" i="11" s="1"/>
  <c r="AH2533" i="11" s="1"/>
  <c r="AH2534" i="11" s="1"/>
  <c r="AH2535" i="11" s="1"/>
  <c r="AH2536" i="11" s="1"/>
  <c r="AH2537" i="11" s="1"/>
  <c r="AH2538" i="11" s="1"/>
  <c r="AH2539" i="11" s="1"/>
  <c r="AH2540" i="11" s="1"/>
  <c r="AH2541" i="11" s="1"/>
  <c r="AH2542" i="11" s="1"/>
  <c r="AH2543" i="11" s="1"/>
  <c r="AH2544" i="11" s="1"/>
  <c r="AH2545" i="11" s="1"/>
  <c r="AH2546" i="11" s="1"/>
  <c r="AH2547" i="11" s="1"/>
  <c r="AH2548" i="11" s="1"/>
  <c r="AH2549" i="11" s="1"/>
  <c r="AH2550" i="11" s="1"/>
  <c r="AH2551" i="11" s="1"/>
  <c r="AH2552" i="11" s="1"/>
  <c r="AH2553" i="11" s="1"/>
  <c r="AH2554" i="11" s="1"/>
  <c r="AH2555" i="11" s="1"/>
  <c r="AH2556" i="11" s="1"/>
  <c r="AH2557" i="11" s="1"/>
  <c r="AH2558" i="11" s="1"/>
  <c r="AH2559" i="11" s="1"/>
  <c r="AH2560" i="11" s="1"/>
  <c r="AH2561" i="11" s="1"/>
  <c r="AH2562" i="11" s="1"/>
  <c r="AH2563" i="11" s="1"/>
  <c r="AH2564" i="11" s="1"/>
  <c r="AH2565" i="11" s="1"/>
  <c r="AH2566" i="11" s="1"/>
  <c r="AH2567" i="11" s="1"/>
  <c r="AH2568" i="11" s="1"/>
  <c r="AH2569" i="11" s="1"/>
  <c r="AH2570" i="11" s="1"/>
  <c r="AH2571" i="11" s="1"/>
  <c r="AH2572" i="11" s="1"/>
  <c r="AH2573" i="11" s="1"/>
  <c r="AH2574" i="11" s="1"/>
  <c r="AH2575" i="11" s="1"/>
  <c r="AH2576" i="11" s="1"/>
  <c r="AH2577" i="11" s="1"/>
  <c r="AH2578" i="11" s="1"/>
  <c r="AH2579" i="11" s="1"/>
  <c r="AH2580" i="11" s="1"/>
  <c r="AH2581" i="11" s="1"/>
  <c r="AH2582" i="11" s="1"/>
  <c r="AH2583" i="11" s="1"/>
  <c r="AH2584" i="11" s="1"/>
  <c r="AH2585" i="11" s="1"/>
  <c r="AH2586" i="11" s="1"/>
  <c r="AH2587" i="11" s="1"/>
  <c r="AH2588" i="11" s="1"/>
  <c r="AH2589" i="11" s="1"/>
  <c r="AH2590" i="11" s="1"/>
  <c r="AH2591" i="11" s="1"/>
  <c r="AH2592" i="11" s="1"/>
  <c r="AH2593" i="11" s="1"/>
  <c r="AH2594" i="11" s="1"/>
  <c r="AH2595" i="11" s="1"/>
  <c r="AH2596" i="11" s="1"/>
  <c r="AH2597" i="11" s="1"/>
  <c r="AH2598" i="11" s="1"/>
  <c r="AH2599" i="11" s="1"/>
  <c r="AH2600" i="11" s="1"/>
  <c r="AH2601" i="11" s="1"/>
  <c r="AH2602" i="11" s="1"/>
  <c r="AH2603" i="11" s="1"/>
  <c r="AH2604" i="11" s="1"/>
  <c r="AH2605" i="11" s="1"/>
  <c r="AH2606" i="11" s="1"/>
  <c r="AH2607" i="11" s="1"/>
  <c r="AH2608" i="11" s="1"/>
  <c r="AH2609" i="11" s="1"/>
  <c r="AH2610" i="11" s="1"/>
  <c r="AH2611" i="11" s="1"/>
  <c r="AH2612" i="11" s="1"/>
  <c r="AH2613" i="11" s="1"/>
  <c r="AH2614" i="11" s="1"/>
  <c r="AH2615" i="11" s="1"/>
  <c r="AH2616" i="11" s="1"/>
  <c r="AH2617" i="11" s="1"/>
  <c r="AH2618" i="11" s="1"/>
  <c r="AH2619" i="11" s="1"/>
  <c r="AH2620" i="11" s="1"/>
  <c r="AH2621" i="11" s="1"/>
  <c r="AH2622" i="11" s="1"/>
  <c r="AH2623" i="11" s="1"/>
  <c r="AH2624" i="11" s="1"/>
  <c r="AH2625" i="11" s="1"/>
  <c r="AH2626" i="11" s="1"/>
  <c r="AH2627" i="11" s="1"/>
  <c r="AH2628" i="11" s="1"/>
  <c r="AH2629" i="11" s="1"/>
  <c r="AH2630" i="11" s="1"/>
  <c r="AH2631" i="11" s="1"/>
  <c r="AH2632" i="11" s="1"/>
  <c r="AH2633" i="11" s="1"/>
  <c r="AH2634" i="11" s="1"/>
  <c r="AH2635" i="11" s="1"/>
  <c r="AH2636" i="11" s="1"/>
  <c r="AH2637" i="11" s="1"/>
  <c r="AH2638" i="11" s="1"/>
  <c r="AH2639" i="11" s="1"/>
  <c r="AH2640" i="11" s="1"/>
  <c r="AH2641" i="11" s="1"/>
  <c r="AH2642" i="11" s="1"/>
  <c r="AH2643" i="11" s="1"/>
  <c r="AH2644" i="11" s="1"/>
  <c r="AH2645" i="11" s="1"/>
  <c r="AH2646" i="11" s="1"/>
  <c r="AH2647" i="11" s="1"/>
  <c r="AH2648" i="11" s="1"/>
  <c r="AH2649" i="11" s="1"/>
  <c r="AH2650" i="11" s="1"/>
  <c r="AH2651" i="11" s="1"/>
  <c r="AH2652" i="11" s="1"/>
  <c r="AH2653" i="11" s="1"/>
  <c r="AH2654" i="11" s="1"/>
  <c r="AH2655" i="11" s="1"/>
  <c r="AH2656" i="11" s="1"/>
  <c r="AH2657" i="11" s="1"/>
  <c r="AH2658" i="11" s="1"/>
  <c r="AH2659" i="11" s="1"/>
  <c r="AH2660" i="11" s="1"/>
  <c r="AH2661" i="11" s="1"/>
  <c r="AH2662" i="11" s="1"/>
  <c r="AH2663" i="11" s="1"/>
  <c r="AH2664" i="11" s="1"/>
  <c r="AH2665" i="11" s="1"/>
  <c r="AH2666" i="11" s="1"/>
  <c r="AH2667" i="11" s="1"/>
  <c r="AH2668" i="11" s="1"/>
  <c r="AH2669" i="11" s="1"/>
  <c r="AH2670" i="11" s="1"/>
  <c r="AH2671" i="11" s="1"/>
  <c r="AH2672" i="11" s="1"/>
  <c r="AH2673" i="11" s="1"/>
  <c r="AH2674" i="11" s="1"/>
  <c r="AH2675" i="11" s="1"/>
  <c r="AH2676" i="11" s="1"/>
  <c r="AH2677" i="11" s="1"/>
  <c r="AH2678" i="11" s="1"/>
  <c r="AH2679" i="11" s="1"/>
  <c r="AH2680" i="11" s="1"/>
  <c r="AH2681" i="11" s="1"/>
  <c r="AH2682" i="11" s="1"/>
  <c r="AH2683" i="11" s="1"/>
  <c r="AH2684" i="11" s="1"/>
  <c r="AH2685" i="11" s="1"/>
  <c r="AH2686" i="11" s="1"/>
  <c r="AH2687" i="11" s="1"/>
  <c r="AH2688" i="11" s="1"/>
  <c r="AH2689" i="11" s="1"/>
  <c r="AH2690" i="11" s="1"/>
  <c r="AH2691" i="11" s="1"/>
  <c r="AH2692" i="11" s="1"/>
  <c r="AH2693" i="11" s="1"/>
  <c r="AH2694" i="11" s="1"/>
  <c r="AH2695" i="11" s="1"/>
  <c r="AH2696" i="11" s="1"/>
  <c r="AH2697" i="11" s="1"/>
  <c r="AH2698" i="11" s="1"/>
  <c r="AH2699" i="11" s="1"/>
  <c r="AH2700" i="11" s="1"/>
  <c r="AH2701" i="11" s="1"/>
  <c r="AH2702" i="11" s="1"/>
  <c r="AH2703" i="11" s="1"/>
  <c r="AH2704" i="11" s="1"/>
  <c r="AH2705" i="11" s="1"/>
  <c r="AH2706" i="11" s="1"/>
  <c r="AH2707" i="11" s="1"/>
  <c r="AH2708" i="11" s="1"/>
  <c r="AH2709" i="11" s="1"/>
  <c r="AH2710" i="11" s="1"/>
  <c r="AH2711" i="11" s="1"/>
  <c r="AH2712" i="11" s="1"/>
  <c r="AH2713" i="11" s="1"/>
  <c r="AH2714" i="11" s="1"/>
  <c r="AH2715" i="11" s="1"/>
  <c r="AH2716" i="11" s="1"/>
  <c r="AH2717" i="11" s="1"/>
  <c r="AH2718" i="11" s="1"/>
  <c r="AH2719" i="11" s="1"/>
  <c r="AH2720" i="11" s="1"/>
  <c r="AH2721" i="11" s="1"/>
  <c r="AH2722" i="11" s="1"/>
  <c r="AH2723" i="11" s="1"/>
  <c r="AH2724" i="11" s="1"/>
  <c r="AH2725" i="11" s="1"/>
  <c r="AH2726" i="11" s="1"/>
  <c r="AH2727" i="11" s="1"/>
  <c r="AH2728" i="11" s="1"/>
  <c r="AH2729" i="11" s="1"/>
  <c r="AH2730" i="11" s="1"/>
  <c r="AH2731" i="11" s="1"/>
  <c r="AH2732" i="11" s="1"/>
  <c r="AH2733" i="11" s="1"/>
  <c r="AH2734" i="11" s="1"/>
  <c r="AH2735" i="11" s="1"/>
  <c r="AH2736" i="11" s="1"/>
  <c r="AH2737" i="11" s="1"/>
  <c r="AH2738" i="11" s="1"/>
  <c r="AH2739" i="11" s="1"/>
  <c r="AH2740" i="11" s="1"/>
  <c r="AH2741" i="11" s="1"/>
  <c r="AH2742" i="11" s="1"/>
  <c r="AH2743" i="11" s="1"/>
  <c r="AH2744" i="11" s="1"/>
  <c r="AH2745" i="11" s="1"/>
  <c r="AH2746" i="11" s="1"/>
  <c r="AH2747" i="11" s="1"/>
  <c r="AH2748" i="11" s="1"/>
  <c r="AH2749" i="11" s="1"/>
  <c r="AH2750" i="11" s="1"/>
  <c r="AH2751" i="11" s="1"/>
  <c r="AH2752" i="11" s="1"/>
  <c r="AH2753" i="11" s="1"/>
  <c r="AH2754" i="11" s="1"/>
  <c r="AH2755" i="11" s="1"/>
  <c r="AH2756" i="11" s="1"/>
  <c r="AH2757" i="11" s="1"/>
  <c r="AH2758" i="11" s="1"/>
  <c r="AH2759" i="11" s="1"/>
  <c r="AH2760" i="11" s="1"/>
  <c r="AH2761" i="11" s="1"/>
  <c r="AH2762" i="11" s="1"/>
  <c r="AH2763" i="11" s="1"/>
  <c r="AH2764" i="11" s="1"/>
  <c r="AH2765" i="11" s="1"/>
  <c r="AH2766" i="11" s="1"/>
  <c r="AH2767" i="11" s="1"/>
  <c r="AH2768" i="11" s="1"/>
  <c r="AH2769" i="11" s="1"/>
  <c r="AH2770" i="11" s="1"/>
  <c r="AH2771" i="11" s="1"/>
  <c r="AH2772" i="11" s="1"/>
  <c r="AH2773" i="11" s="1"/>
  <c r="AH2774" i="11" s="1"/>
  <c r="AH2775" i="11" s="1"/>
  <c r="AH2776" i="11" s="1"/>
  <c r="AH2777" i="11" s="1"/>
  <c r="AH2778" i="11" s="1"/>
  <c r="AH2779" i="11" s="1"/>
  <c r="AH2780" i="11" s="1"/>
  <c r="AH2781" i="11" s="1"/>
  <c r="AH2782" i="11" s="1"/>
  <c r="AH2783" i="11" s="1"/>
  <c r="AH2784" i="11" s="1"/>
  <c r="AH2785" i="11" s="1"/>
  <c r="AH2786" i="11" s="1"/>
  <c r="AH2787" i="11" s="1"/>
  <c r="AH2788" i="11" s="1"/>
  <c r="AH2789" i="11" s="1"/>
  <c r="AH2790" i="11" s="1"/>
  <c r="AH2791" i="11" s="1"/>
  <c r="AH2792" i="11" s="1"/>
  <c r="AH2793" i="11" s="1"/>
  <c r="AH2794" i="11" s="1"/>
  <c r="AH2795" i="11" s="1"/>
  <c r="AH2796" i="11" s="1"/>
  <c r="AH2797" i="11" s="1"/>
  <c r="AH2798" i="11" s="1"/>
  <c r="AH2799" i="11" s="1"/>
  <c r="AH2800" i="11" s="1"/>
  <c r="AH2801" i="11" s="1"/>
  <c r="AH2802" i="11" s="1"/>
  <c r="AH2803" i="11" s="1"/>
  <c r="AH2804" i="11" s="1"/>
  <c r="AH2805" i="11" s="1"/>
  <c r="AH2806" i="11" s="1"/>
  <c r="AH2807" i="11" s="1"/>
  <c r="AH2808" i="11" s="1"/>
  <c r="AH2809" i="11" s="1"/>
  <c r="AH2810" i="11" s="1"/>
  <c r="AH2811" i="11" s="1"/>
  <c r="AH2812" i="11" s="1"/>
  <c r="AH2813" i="11" s="1"/>
  <c r="AH2814" i="11" s="1"/>
  <c r="AH2815" i="11" s="1"/>
  <c r="AH2816" i="11" s="1"/>
  <c r="AH2817" i="11" s="1"/>
  <c r="AH2818" i="11" s="1"/>
  <c r="AH2819" i="11" s="1"/>
  <c r="AH2820" i="11" s="1"/>
  <c r="AH2821" i="11" s="1"/>
  <c r="AH2822" i="11" s="1"/>
  <c r="AH2823" i="11" s="1"/>
  <c r="AH2824" i="11" s="1"/>
  <c r="AH2825" i="11" s="1"/>
  <c r="AH2826" i="11" s="1"/>
  <c r="AH2827" i="11" s="1"/>
  <c r="AH2828" i="11" s="1"/>
  <c r="AH2829" i="11" s="1"/>
  <c r="AH2830" i="11" s="1"/>
  <c r="AH2831" i="11" s="1"/>
  <c r="AH2832" i="11" s="1"/>
  <c r="AH2833" i="11" s="1"/>
  <c r="AH2834" i="11" s="1"/>
  <c r="AH2835" i="11" s="1"/>
  <c r="AH2836" i="11" s="1"/>
  <c r="AH2837" i="11" s="1"/>
  <c r="AH2838" i="11" s="1"/>
  <c r="AH2839" i="11" s="1"/>
  <c r="AH2840" i="11" s="1"/>
  <c r="AH2841" i="11" s="1"/>
  <c r="AH2842" i="11" s="1"/>
  <c r="AH2843" i="11" s="1"/>
  <c r="AH2844" i="11" s="1"/>
  <c r="AH2845" i="11" s="1"/>
  <c r="AH2846" i="11" s="1"/>
  <c r="AH2847" i="11" s="1"/>
  <c r="AH2848" i="11" s="1"/>
  <c r="AH2849" i="11" s="1"/>
  <c r="AH2850" i="11" s="1"/>
  <c r="AH2851" i="11" s="1"/>
  <c r="AH2852" i="11" s="1"/>
  <c r="AH2853" i="11" s="1"/>
  <c r="AH2854" i="11" s="1"/>
  <c r="AH2855" i="11" s="1"/>
  <c r="AH2856" i="11" s="1"/>
  <c r="AH2857" i="11" s="1"/>
  <c r="AH2858" i="11" s="1"/>
  <c r="AH2859" i="11" s="1"/>
  <c r="AH2860" i="11" s="1"/>
  <c r="AH2861" i="11" s="1"/>
  <c r="AH2862" i="11" s="1"/>
  <c r="AH2863" i="11" s="1"/>
  <c r="AH2864" i="11" s="1"/>
  <c r="AH2865" i="11" s="1"/>
  <c r="AH2866" i="11" s="1"/>
  <c r="AH2867" i="11" s="1"/>
  <c r="AH2868" i="11" s="1"/>
  <c r="AH2869" i="11" s="1"/>
  <c r="AH2870" i="11" s="1"/>
  <c r="AH2871" i="11" s="1"/>
  <c r="AH2872" i="11" s="1"/>
  <c r="AH2873" i="11" s="1"/>
  <c r="AH2874" i="11" s="1"/>
  <c r="AH2875" i="11" s="1"/>
  <c r="AH2876" i="11" s="1"/>
  <c r="AH2877" i="11" s="1"/>
  <c r="AH2878" i="11" s="1"/>
  <c r="AH2879" i="11" s="1"/>
  <c r="AH2880" i="11" s="1"/>
  <c r="AH2881" i="11" s="1"/>
  <c r="AH2882" i="11" s="1"/>
  <c r="AH2883" i="11" s="1"/>
  <c r="AH2884" i="11" s="1"/>
  <c r="AH2885" i="11" s="1"/>
  <c r="AH2886" i="11" s="1"/>
  <c r="AH2887" i="11" s="1"/>
  <c r="AH2888" i="11" s="1"/>
  <c r="AH2889" i="11" s="1"/>
  <c r="AH2890" i="11" s="1"/>
  <c r="AH2891" i="11" s="1"/>
  <c r="AH2892" i="11" s="1"/>
  <c r="AH2893" i="11" s="1"/>
  <c r="AH2894" i="11" s="1"/>
  <c r="AH2895" i="11" s="1"/>
  <c r="AH2896" i="11" s="1"/>
  <c r="AH2897" i="11" s="1"/>
  <c r="AH2898" i="11" s="1"/>
  <c r="AH2899" i="11" s="1"/>
  <c r="AH2900" i="11" s="1"/>
  <c r="AH2901" i="11" s="1"/>
  <c r="AH2902" i="11" s="1"/>
  <c r="AH2903" i="11" s="1"/>
  <c r="AH2904" i="11" s="1"/>
  <c r="AH2905" i="11" s="1"/>
  <c r="AH2906" i="11" s="1"/>
  <c r="AH2907" i="11" s="1"/>
  <c r="AH2908" i="11" s="1"/>
  <c r="AH2909" i="11" s="1"/>
  <c r="AH2910" i="11" s="1"/>
  <c r="AH2911" i="11" s="1"/>
  <c r="AH2912" i="11" s="1"/>
  <c r="AH2913" i="11" s="1"/>
  <c r="AH2914" i="11" s="1"/>
  <c r="AH2915" i="11" s="1"/>
  <c r="AH2916" i="11" s="1"/>
  <c r="AH2917" i="11" s="1"/>
  <c r="AH2918" i="11" s="1"/>
  <c r="AH2919" i="11" s="1"/>
  <c r="AH2920" i="11" s="1"/>
  <c r="AH2921" i="11" s="1"/>
  <c r="AH2922" i="11" s="1"/>
  <c r="AH2923" i="11" s="1"/>
  <c r="AH2924" i="11" s="1"/>
  <c r="AH2925" i="11" s="1"/>
  <c r="AH2926" i="11" s="1"/>
  <c r="AH2927" i="11" s="1"/>
  <c r="AH2928" i="11" s="1"/>
  <c r="AH2929" i="11" s="1"/>
  <c r="AH2930" i="11" s="1"/>
  <c r="AH2931" i="11" s="1"/>
  <c r="AH2932" i="11" s="1"/>
  <c r="AH2933" i="11" s="1"/>
  <c r="AH2934" i="11" s="1"/>
  <c r="AH2935" i="11" s="1"/>
  <c r="AH2936" i="11" s="1"/>
  <c r="AH2937" i="11" s="1"/>
  <c r="AH2938" i="11" s="1"/>
  <c r="AH2939" i="11" s="1"/>
  <c r="AH2940" i="11" s="1"/>
  <c r="AH2941" i="11" s="1"/>
  <c r="AH2942" i="11" s="1"/>
  <c r="AH2943" i="11" s="1"/>
  <c r="AH2944" i="11" s="1"/>
  <c r="AH2945" i="11" s="1"/>
  <c r="AH2946" i="11" s="1"/>
  <c r="AH2947" i="11" s="1"/>
  <c r="AH2948" i="11" s="1"/>
  <c r="AH2949" i="11" s="1"/>
  <c r="AH2950" i="11" s="1"/>
  <c r="AH2951" i="11" s="1"/>
  <c r="AH2952" i="11" s="1"/>
  <c r="AH2953" i="11" s="1"/>
  <c r="AH2954" i="11" s="1"/>
  <c r="AH2955" i="11" s="1"/>
  <c r="AH2956" i="11" s="1"/>
  <c r="AH2957" i="11" s="1"/>
  <c r="AH2958" i="11" s="1"/>
  <c r="AH2959" i="11" s="1"/>
  <c r="AH2960" i="11" s="1"/>
  <c r="AH2961" i="11" s="1"/>
  <c r="AH2962" i="11" s="1"/>
  <c r="AH2963" i="11" s="1"/>
  <c r="AH2964" i="11" s="1"/>
  <c r="AH2965" i="11" s="1"/>
  <c r="AH2966" i="11" s="1"/>
  <c r="AH2967" i="11" s="1"/>
  <c r="AH2968" i="11" s="1"/>
  <c r="AH2969" i="11" s="1"/>
  <c r="AH2970" i="11" s="1"/>
  <c r="AH2971" i="11" s="1"/>
  <c r="AH2972" i="11" s="1"/>
  <c r="AH2973" i="11" s="1"/>
  <c r="AH2974" i="11" s="1"/>
  <c r="AH2975" i="11" s="1"/>
  <c r="AH2976" i="11" s="1"/>
  <c r="AH2977" i="11" s="1"/>
  <c r="AH2978" i="11" s="1"/>
  <c r="AH2979" i="11" s="1"/>
  <c r="AH2980" i="11" s="1"/>
  <c r="AH2981" i="11" s="1"/>
  <c r="AH2982" i="11" s="1"/>
  <c r="AH2983" i="11" s="1"/>
  <c r="AH2984" i="11" s="1"/>
  <c r="AH2985" i="11" s="1"/>
  <c r="AH2986" i="11" s="1"/>
  <c r="AH2987" i="11" s="1"/>
  <c r="AH2988" i="11" s="1"/>
  <c r="AH2989" i="11" s="1"/>
  <c r="AH2990" i="11" s="1"/>
  <c r="AH2991" i="11" s="1"/>
  <c r="AH2992" i="11" s="1"/>
  <c r="AH2993" i="11" s="1"/>
  <c r="AH2994" i="11" s="1"/>
  <c r="AH2995" i="11" s="1"/>
  <c r="AH2996" i="11" s="1"/>
  <c r="AH2997" i="11" s="1"/>
  <c r="AH2998" i="11" s="1"/>
  <c r="AH2999" i="11" s="1"/>
  <c r="AH3000" i="11" s="1"/>
  <c r="AH3001" i="11" s="1"/>
  <c r="AH3002" i="11" s="1"/>
  <c r="AH3003" i="11" s="1"/>
  <c r="AH3004" i="11" s="1"/>
  <c r="AH3005" i="11" s="1"/>
  <c r="AH3006" i="11" s="1"/>
  <c r="AH3007" i="11" s="1"/>
  <c r="AH3008" i="11" s="1"/>
  <c r="AH3009" i="11" s="1"/>
  <c r="AH3010" i="11" s="1"/>
  <c r="AH3011" i="11" s="1"/>
  <c r="AH3012" i="11" s="1"/>
  <c r="AH3013" i="11" s="1"/>
  <c r="AH3014" i="11" s="1"/>
  <c r="AH3015" i="11" s="1"/>
  <c r="AH3016" i="11" s="1"/>
  <c r="AH3017" i="11" s="1"/>
  <c r="AH3018" i="11" s="1"/>
  <c r="AH3019" i="11" s="1"/>
  <c r="AH3020" i="11" s="1"/>
  <c r="AH3021" i="11" s="1"/>
  <c r="AH3022" i="11" s="1"/>
  <c r="AH3023" i="11" s="1"/>
  <c r="AH3024" i="11" s="1"/>
  <c r="AH3025" i="11" s="1"/>
  <c r="AH3026" i="11" s="1"/>
  <c r="AH3027" i="11" s="1"/>
  <c r="AH3028" i="11" s="1"/>
  <c r="AH3029" i="11" s="1"/>
  <c r="AH3030" i="11" s="1"/>
  <c r="AH3031" i="11" s="1"/>
  <c r="AH3032" i="11" s="1"/>
  <c r="AH3033" i="11" s="1"/>
  <c r="AH3034" i="11" s="1"/>
  <c r="AH3035" i="11" s="1"/>
  <c r="AH3036" i="11" s="1"/>
  <c r="AH3037" i="11" s="1"/>
  <c r="AH3038" i="11" s="1"/>
  <c r="AH3039" i="11" s="1"/>
  <c r="AH3040" i="11" s="1"/>
  <c r="AH3041" i="11" s="1"/>
  <c r="AH3042" i="11" s="1"/>
  <c r="AH3043" i="11" s="1"/>
  <c r="AH3044" i="11" s="1"/>
  <c r="AH3045" i="11" s="1"/>
  <c r="AH3046" i="11" s="1"/>
  <c r="AH3047" i="11" s="1"/>
  <c r="AH3048" i="11" s="1"/>
  <c r="AH3049" i="11" s="1"/>
  <c r="AH3050" i="11" s="1"/>
  <c r="AH3051" i="11" s="1"/>
  <c r="AH3052" i="11" s="1"/>
  <c r="AH3053" i="11" s="1"/>
  <c r="AH3054" i="11" s="1"/>
  <c r="AH3055" i="11" s="1"/>
  <c r="AH3056" i="11" s="1"/>
  <c r="AH3057" i="11" s="1"/>
  <c r="AH3058" i="11" s="1"/>
  <c r="AH3059" i="11" s="1"/>
  <c r="AH3060" i="11" s="1"/>
  <c r="AH3061" i="11" s="1"/>
  <c r="AH3062" i="11" s="1"/>
  <c r="AH3063" i="11" s="1"/>
  <c r="AH3064" i="11" s="1"/>
  <c r="AH3065" i="11" s="1"/>
  <c r="AH3066" i="11" s="1"/>
  <c r="AH3067" i="11" s="1"/>
  <c r="AH3068" i="11" s="1"/>
  <c r="AH3069" i="11" s="1"/>
  <c r="AH3070" i="11" s="1"/>
  <c r="AH3071" i="11" s="1"/>
  <c r="AH3072" i="11" s="1"/>
  <c r="AH3073" i="11" s="1"/>
  <c r="AH3074" i="11" s="1"/>
  <c r="AH3075" i="11" s="1"/>
  <c r="AH3076" i="11" s="1"/>
  <c r="AH3077" i="11" s="1"/>
  <c r="AH3078" i="11" s="1"/>
  <c r="AH3079" i="11" s="1"/>
  <c r="AH3080" i="11" s="1"/>
  <c r="AH3081" i="11" s="1"/>
  <c r="AH3082" i="11" s="1"/>
  <c r="AH3083" i="11" s="1"/>
  <c r="AH3084" i="11" s="1"/>
  <c r="AH3085" i="11" s="1"/>
  <c r="AH3086" i="11" s="1"/>
  <c r="AH3087" i="11" s="1"/>
  <c r="AH3088" i="11" s="1"/>
  <c r="AH3089" i="11" s="1"/>
  <c r="AH3090" i="11" s="1"/>
  <c r="AH3091" i="11" s="1"/>
  <c r="AH3092" i="11" s="1"/>
  <c r="AH3093" i="11" s="1"/>
  <c r="AH3094" i="11" s="1"/>
  <c r="AH3095" i="11" s="1"/>
  <c r="AH3096" i="11" s="1"/>
  <c r="AH3097" i="11" s="1"/>
  <c r="AH3098" i="11" s="1"/>
  <c r="AH3099" i="11" s="1"/>
  <c r="AH3100" i="11" s="1"/>
  <c r="AH3101" i="11" s="1"/>
  <c r="AH3102" i="11" s="1"/>
  <c r="AH3103" i="11" s="1"/>
  <c r="AH3104" i="11" s="1"/>
  <c r="AH3105" i="11" s="1"/>
  <c r="AH3106" i="11" s="1"/>
  <c r="AH3107" i="11" s="1"/>
  <c r="AH3108" i="11" s="1"/>
  <c r="AH3109" i="11" s="1"/>
  <c r="AH3110" i="11" s="1"/>
  <c r="AH3111" i="11" s="1"/>
  <c r="AH3112" i="11" s="1"/>
  <c r="AH3113" i="11" s="1"/>
  <c r="AH3114" i="11" s="1"/>
  <c r="AH3115" i="11" s="1"/>
  <c r="AH3116" i="11" s="1"/>
  <c r="AH3117" i="11" s="1"/>
  <c r="AH3118" i="11" s="1"/>
  <c r="AH3119" i="11" s="1"/>
  <c r="AH3120" i="11" s="1"/>
  <c r="AH3121" i="11" s="1"/>
  <c r="AH3122" i="11" s="1"/>
  <c r="AH3123" i="11" s="1"/>
  <c r="AH3124" i="11" s="1"/>
  <c r="AH3125" i="11" s="1"/>
  <c r="AH3126" i="11" s="1"/>
  <c r="AH3127" i="11" s="1"/>
  <c r="AH3128" i="11" s="1"/>
  <c r="AH3129" i="11" s="1"/>
  <c r="AH3130" i="11" s="1"/>
  <c r="AH3131" i="11" s="1"/>
  <c r="AH3132" i="11" s="1"/>
  <c r="AH3133" i="11" s="1"/>
  <c r="AH3134" i="11" s="1"/>
  <c r="AH3135" i="11" s="1"/>
  <c r="AH3136" i="11" s="1"/>
  <c r="AH3137" i="11" s="1"/>
  <c r="AH3138" i="11" s="1"/>
  <c r="AH3139" i="11" s="1"/>
  <c r="AH3140" i="11" s="1"/>
  <c r="AH3141" i="11" s="1"/>
  <c r="AH3142" i="11" s="1"/>
  <c r="AH3143" i="11" s="1"/>
  <c r="AH3144" i="11" s="1"/>
  <c r="AH3145" i="11" s="1"/>
  <c r="AH3146" i="11" s="1"/>
  <c r="AH3147" i="11" s="1"/>
  <c r="AH3148" i="11" s="1"/>
  <c r="AH3149" i="11" s="1"/>
  <c r="AH3150" i="11" s="1"/>
  <c r="AH3151" i="11" s="1"/>
  <c r="AH3152" i="11" s="1"/>
  <c r="AH3153" i="11" s="1"/>
  <c r="AH3154" i="11" s="1"/>
  <c r="AH3155" i="11" s="1"/>
  <c r="AH3156" i="11" s="1"/>
  <c r="AH3157" i="11" s="1"/>
  <c r="AH3158" i="11" s="1"/>
  <c r="AH3159" i="11" s="1"/>
  <c r="AH3160" i="11" s="1"/>
  <c r="AH3161" i="11" s="1"/>
  <c r="AH3162" i="11" s="1"/>
  <c r="AH3163" i="11" s="1"/>
  <c r="AH3164" i="11" s="1"/>
  <c r="AH3165" i="11" s="1"/>
  <c r="AH3166" i="11" s="1"/>
  <c r="AH3167" i="11" s="1"/>
  <c r="AH3168" i="11" s="1"/>
  <c r="AH3169" i="11" s="1"/>
  <c r="AH3170" i="11" s="1"/>
  <c r="AH3171" i="11" s="1"/>
  <c r="AH3172" i="11" s="1"/>
  <c r="AH3173" i="11" s="1"/>
  <c r="AH3174" i="11" s="1"/>
  <c r="AH3175" i="11" s="1"/>
  <c r="AH3176" i="11" s="1"/>
  <c r="AH3177" i="11" s="1"/>
  <c r="AH3178" i="11" s="1"/>
  <c r="AH3179" i="11" s="1"/>
  <c r="AH3180" i="11" s="1"/>
  <c r="AH3181" i="11" s="1"/>
  <c r="AH3182" i="11" s="1"/>
  <c r="AH3183" i="11" s="1"/>
  <c r="AH3184" i="11" s="1"/>
  <c r="AH3185" i="11" s="1"/>
  <c r="AH3186" i="11" s="1"/>
  <c r="AH3187" i="11" s="1"/>
  <c r="AH3188" i="11" s="1"/>
  <c r="AH3189" i="11" s="1"/>
  <c r="AH3190" i="11" s="1"/>
  <c r="AH3191" i="11" s="1"/>
  <c r="AH3192" i="11" s="1"/>
  <c r="AH3193" i="11" s="1"/>
  <c r="AH3194" i="11" s="1"/>
  <c r="AH3195" i="11" s="1"/>
  <c r="AH3196" i="11" s="1"/>
  <c r="AH3197" i="11" s="1"/>
  <c r="AH3198" i="11" s="1"/>
  <c r="AH3199" i="11" s="1"/>
  <c r="AH3200" i="11" s="1"/>
  <c r="AH3201" i="11" s="1"/>
  <c r="AH3202" i="11" s="1"/>
  <c r="AH3203" i="11" s="1"/>
  <c r="AH3204" i="11" s="1"/>
  <c r="AH3205" i="11" s="1"/>
  <c r="AH3206" i="11" s="1"/>
  <c r="AH3207" i="11" s="1"/>
  <c r="AH3208" i="11" s="1"/>
  <c r="AH3209" i="11" s="1"/>
  <c r="AH3210" i="11" s="1"/>
  <c r="AH3211" i="11" s="1"/>
  <c r="AH3212" i="11" s="1"/>
  <c r="AH3213" i="11" s="1"/>
  <c r="AH3214" i="11" s="1"/>
  <c r="AH3215" i="11" s="1"/>
  <c r="AH3216" i="11" s="1"/>
  <c r="AH3217" i="11" s="1"/>
  <c r="AH3218" i="11" s="1"/>
  <c r="AH3219" i="11" s="1"/>
  <c r="AH3220" i="11" s="1"/>
  <c r="AH3221" i="11" s="1"/>
  <c r="AH3222" i="11" s="1"/>
  <c r="AH3223" i="11" s="1"/>
  <c r="AH3224" i="11" s="1"/>
  <c r="AH3225" i="11" s="1"/>
  <c r="AH3226" i="11" s="1"/>
  <c r="AH3227" i="11" s="1"/>
  <c r="AH3228" i="11" s="1"/>
  <c r="AH3229" i="11" s="1"/>
  <c r="AH3230" i="11" s="1"/>
  <c r="AH3231" i="11" s="1"/>
  <c r="AH3232" i="11" s="1"/>
  <c r="AH3233" i="11" s="1"/>
  <c r="AH3234" i="11" s="1"/>
  <c r="AH3235" i="11" s="1"/>
  <c r="AH3236" i="11" s="1"/>
  <c r="AH3237" i="11" s="1"/>
  <c r="AH3238" i="11" s="1"/>
  <c r="AH3239" i="11" s="1"/>
  <c r="AH3240" i="11" s="1"/>
  <c r="AH3241" i="11" s="1"/>
  <c r="AH3242" i="11" s="1"/>
  <c r="AH3243" i="11" s="1"/>
  <c r="AH3244" i="11" s="1"/>
  <c r="AH3245" i="11" s="1"/>
  <c r="AH3246" i="11" s="1"/>
  <c r="AH3247" i="11" s="1"/>
  <c r="AH3248" i="11" s="1"/>
  <c r="AH3249" i="11" s="1"/>
  <c r="AH3250" i="11" s="1"/>
  <c r="AH3251" i="11" s="1"/>
  <c r="AH3252" i="11" s="1"/>
  <c r="AH3253" i="11" s="1"/>
  <c r="AH3254" i="11" s="1"/>
  <c r="AH3255" i="11" s="1"/>
  <c r="AH3256" i="11" s="1"/>
  <c r="AH3257" i="11" s="1"/>
  <c r="AH3258" i="11" s="1"/>
  <c r="AH3259" i="11" s="1"/>
  <c r="AH3260" i="11" s="1"/>
  <c r="AH3261" i="11" s="1"/>
  <c r="AH3262" i="11" s="1"/>
  <c r="AH3263" i="11" s="1"/>
  <c r="AH3264" i="11" s="1"/>
  <c r="AH3265" i="11" s="1"/>
  <c r="AH3266" i="11" s="1"/>
  <c r="AH3267" i="11" s="1"/>
  <c r="AH3268" i="11" s="1"/>
  <c r="AH3269" i="11" s="1"/>
  <c r="AH3270" i="11" s="1"/>
  <c r="AH3271" i="11" s="1"/>
  <c r="AH3272" i="11" s="1"/>
  <c r="AH3273" i="11" s="1"/>
  <c r="AH3274" i="11" s="1"/>
  <c r="AH3275" i="11" s="1"/>
  <c r="AH3276" i="11" s="1"/>
  <c r="AH3277" i="11" s="1"/>
  <c r="AH3278" i="11" s="1"/>
  <c r="AH3279" i="11" s="1"/>
  <c r="AH3280" i="11" s="1"/>
  <c r="AH3281" i="11" s="1"/>
  <c r="AH3282" i="11" s="1"/>
  <c r="AH3283" i="11" s="1"/>
  <c r="AH3284" i="11" s="1"/>
  <c r="AH3285" i="11" s="1"/>
  <c r="AH3286" i="11" s="1"/>
  <c r="AH3287" i="11" s="1"/>
  <c r="AH3288" i="11" s="1"/>
  <c r="AH3289" i="11" s="1"/>
  <c r="AH3290" i="11" s="1"/>
  <c r="AH3291" i="11" s="1"/>
  <c r="AH3292" i="11" s="1"/>
  <c r="AH3293" i="11" s="1"/>
  <c r="AH3294" i="11" s="1"/>
  <c r="AH3295" i="11" s="1"/>
  <c r="AH3296" i="11" s="1"/>
  <c r="AH3297" i="11" s="1"/>
  <c r="AH3298" i="11" s="1"/>
  <c r="AH3299" i="11" s="1"/>
  <c r="AH3300" i="11" s="1"/>
  <c r="AH3301" i="11" s="1"/>
  <c r="AH3302" i="11" s="1"/>
  <c r="AH3303" i="11" s="1"/>
  <c r="AH3304" i="11" s="1"/>
  <c r="AH3305" i="11" s="1"/>
  <c r="AH3306" i="11" s="1"/>
  <c r="AH3307" i="11" s="1"/>
  <c r="AH3308" i="11" s="1"/>
  <c r="AH3309" i="11" s="1"/>
  <c r="AH3310" i="11" s="1"/>
  <c r="AH3311" i="11" s="1"/>
  <c r="AH3312" i="11" s="1"/>
  <c r="AH3313" i="11" s="1"/>
  <c r="AH3314" i="11" s="1"/>
  <c r="AH3315" i="11" s="1"/>
  <c r="AH3316" i="11" s="1"/>
  <c r="AH3317" i="11" s="1"/>
  <c r="AH3318" i="11" s="1"/>
  <c r="AH3319" i="11" s="1"/>
  <c r="AH3320" i="11" s="1"/>
  <c r="AH3321" i="11" s="1"/>
  <c r="AH3322" i="11" s="1"/>
  <c r="AH3323" i="11" s="1"/>
  <c r="AH3324" i="11" s="1"/>
  <c r="AH3325" i="11" s="1"/>
  <c r="AH3326" i="11" s="1"/>
  <c r="AH3327" i="11" s="1"/>
  <c r="AH3328" i="11" s="1"/>
  <c r="AH3329" i="11" s="1"/>
  <c r="AH3330" i="11" s="1"/>
  <c r="AH3331" i="11" s="1"/>
  <c r="AH3332" i="11" s="1"/>
  <c r="AH3333" i="11" s="1"/>
  <c r="AH3334" i="11" s="1"/>
  <c r="AH3335" i="11" s="1"/>
  <c r="AH3336" i="11" s="1"/>
  <c r="AH3337" i="11" s="1"/>
  <c r="AH3338" i="11" s="1"/>
  <c r="AH3339" i="11" s="1"/>
  <c r="AH3340" i="11" s="1"/>
  <c r="AH3341" i="11" s="1"/>
  <c r="AH3342" i="11" s="1"/>
  <c r="AH3343" i="11" s="1"/>
  <c r="AH3344" i="11" s="1"/>
  <c r="AH3345" i="11" s="1"/>
  <c r="AH3346" i="11" s="1"/>
  <c r="AH3347" i="11" s="1"/>
  <c r="AH3348" i="11" s="1"/>
  <c r="AH3349" i="11" s="1"/>
  <c r="AH3350" i="11" s="1"/>
  <c r="AH3351" i="11" s="1"/>
  <c r="AH3352" i="11" s="1"/>
  <c r="AH3353" i="11" s="1"/>
  <c r="AH3354" i="11" s="1"/>
  <c r="AH3355" i="11" s="1"/>
  <c r="AH3356" i="11" s="1"/>
  <c r="AH3357" i="11" s="1"/>
  <c r="AH3358" i="11" s="1"/>
  <c r="AH3359" i="11" s="1"/>
  <c r="AH3360" i="11" s="1"/>
  <c r="AH3361" i="11" s="1"/>
  <c r="AH3362" i="11" s="1"/>
  <c r="AH3363" i="11" s="1"/>
  <c r="AH3364" i="11" s="1"/>
  <c r="AH3365" i="11" s="1"/>
  <c r="AH3366" i="11" s="1"/>
  <c r="AH3367" i="11" s="1"/>
  <c r="AH3368" i="11" s="1"/>
  <c r="AH3369" i="11" s="1"/>
  <c r="AH3370" i="11" s="1"/>
  <c r="AH3371" i="11" s="1"/>
  <c r="AH3372" i="11" s="1"/>
  <c r="AH3373" i="11" s="1"/>
  <c r="AH3374" i="11" s="1"/>
  <c r="AH3375" i="11" s="1"/>
  <c r="AH3376" i="11" s="1"/>
  <c r="AH3377" i="11" s="1"/>
  <c r="AH3378" i="11" s="1"/>
  <c r="AH3379" i="11" s="1"/>
  <c r="AH3380" i="11" s="1"/>
  <c r="AH3381" i="11" s="1"/>
  <c r="AH3382" i="11" s="1"/>
  <c r="AH3383" i="11" s="1"/>
  <c r="AH3384" i="11" s="1"/>
  <c r="AH3385" i="11" s="1"/>
  <c r="AH3386" i="11" s="1"/>
  <c r="AH3387" i="11" s="1"/>
  <c r="AH3388" i="11" s="1"/>
  <c r="AH3389" i="11" s="1"/>
  <c r="AH3390" i="11" s="1"/>
  <c r="AH3391" i="11" s="1"/>
  <c r="AH3392" i="11" s="1"/>
  <c r="AH3393" i="11" s="1"/>
  <c r="AH3394" i="11" s="1"/>
  <c r="AH3395" i="11" s="1"/>
  <c r="AH3396" i="11" s="1"/>
  <c r="AH3397" i="11" s="1"/>
  <c r="AH3398" i="11" s="1"/>
  <c r="AH3399" i="11" s="1"/>
  <c r="AH3400" i="11" s="1"/>
  <c r="AH3401" i="11" s="1"/>
  <c r="AH3402" i="11" s="1"/>
  <c r="AH3403" i="11" s="1"/>
  <c r="AH3404" i="11" s="1"/>
  <c r="AH3405" i="11" s="1"/>
  <c r="AH3406" i="11" s="1"/>
  <c r="AH3407" i="11" s="1"/>
  <c r="AH3408" i="11" s="1"/>
  <c r="AH3409" i="11" s="1"/>
  <c r="AH3410" i="11" s="1"/>
  <c r="AH3411" i="11" s="1"/>
  <c r="AH3412" i="11" s="1"/>
  <c r="AH3413" i="11" s="1"/>
  <c r="AH3414" i="11" s="1"/>
  <c r="AH3415" i="11" s="1"/>
  <c r="AH3416" i="11" s="1"/>
  <c r="AH3417" i="11" s="1"/>
  <c r="AH3418" i="11" s="1"/>
  <c r="AH3419" i="11" s="1"/>
  <c r="AH3420" i="11" s="1"/>
  <c r="AH3421" i="11" s="1"/>
  <c r="AH3422" i="11" s="1"/>
  <c r="AH3423" i="11" s="1"/>
  <c r="AH3424" i="11" s="1"/>
  <c r="AH3425" i="11" s="1"/>
  <c r="AH3426" i="11" s="1"/>
  <c r="AH3427" i="11" s="1"/>
  <c r="AH3428" i="11" s="1"/>
  <c r="AH3429" i="11" s="1"/>
  <c r="AH3430" i="11" s="1"/>
  <c r="AH3431" i="11" s="1"/>
  <c r="AH3432" i="11" s="1"/>
  <c r="AH3433" i="11" s="1"/>
  <c r="AH3434" i="11" s="1"/>
  <c r="AH3435" i="11" s="1"/>
  <c r="AH3436" i="11" s="1"/>
  <c r="AH3437" i="11" s="1"/>
  <c r="AH3438" i="11" s="1"/>
  <c r="AH3439" i="11" s="1"/>
  <c r="AH3440" i="11" s="1"/>
  <c r="AH3441" i="11" s="1"/>
  <c r="AH3442" i="11" s="1"/>
  <c r="AH3443" i="11" s="1"/>
  <c r="AH3444" i="11" s="1"/>
  <c r="AH3445" i="11" s="1"/>
  <c r="AH3446" i="11" s="1"/>
  <c r="AH3447" i="11" s="1"/>
  <c r="AH3448" i="11" s="1"/>
  <c r="AH3449" i="11" s="1"/>
  <c r="AH3450" i="11" s="1"/>
  <c r="AH3451" i="11" s="1"/>
  <c r="AH3452" i="11" s="1"/>
  <c r="AH3453" i="11" s="1"/>
  <c r="AH3454" i="11" s="1"/>
  <c r="AH3455" i="11" s="1"/>
  <c r="AH3456" i="11" s="1"/>
  <c r="AH3457" i="11" s="1"/>
  <c r="AH3458" i="11" s="1"/>
  <c r="AH3459" i="11" s="1"/>
  <c r="AH3460" i="11" s="1"/>
  <c r="AH3461" i="11" s="1"/>
  <c r="AH3462" i="11" s="1"/>
  <c r="AH3463" i="11" s="1"/>
  <c r="AH3464" i="11" s="1"/>
  <c r="AH3465" i="11" s="1"/>
  <c r="AH3466" i="11" s="1"/>
  <c r="AH3467" i="11" s="1"/>
  <c r="AH3468" i="11" s="1"/>
  <c r="AH3469" i="11" s="1"/>
  <c r="AH3470" i="11" s="1"/>
  <c r="AH3471" i="11" s="1"/>
  <c r="AH3472" i="11" s="1"/>
  <c r="AH3473" i="11" s="1"/>
  <c r="AH3474" i="11" s="1"/>
  <c r="AH3475" i="11" s="1"/>
  <c r="AH3476" i="11" s="1"/>
  <c r="AH3477" i="11" s="1"/>
  <c r="AH3478" i="11" s="1"/>
  <c r="AH3479" i="11" s="1"/>
  <c r="AH3480" i="11" s="1"/>
  <c r="AH3481" i="11" s="1"/>
  <c r="AH3482" i="11" s="1"/>
  <c r="AH3483" i="11" s="1"/>
  <c r="AH3484" i="11" s="1"/>
  <c r="AH3485" i="11" s="1"/>
  <c r="AH3486" i="11" s="1"/>
  <c r="AH3487" i="11" s="1"/>
  <c r="AH3488" i="11" s="1"/>
  <c r="AH3489" i="11" s="1"/>
  <c r="AH3490" i="11" s="1"/>
  <c r="AH3491" i="11" s="1"/>
  <c r="AH3492" i="11" s="1"/>
  <c r="AH3493" i="11" s="1"/>
  <c r="AH3494" i="11" s="1"/>
  <c r="AH3495" i="11" s="1"/>
  <c r="AH3496" i="11" s="1"/>
  <c r="AH3497" i="11" s="1"/>
  <c r="AH3498" i="11" s="1"/>
  <c r="AH3499" i="11" s="1"/>
  <c r="AH3500" i="11" s="1"/>
  <c r="AH3501" i="11" s="1"/>
  <c r="AH3502" i="11" s="1"/>
  <c r="AH3503" i="11" s="1"/>
  <c r="AH3504" i="11" s="1"/>
  <c r="AH3505" i="11" s="1"/>
  <c r="AH3506" i="11" s="1"/>
  <c r="AH3507" i="11" s="1"/>
  <c r="AH3508" i="11" s="1"/>
  <c r="AH3509" i="11" s="1"/>
  <c r="AH3510" i="11" s="1"/>
  <c r="AH3511" i="11" s="1"/>
  <c r="AH3512" i="11" s="1"/>
  <c r="AH3513" i="11" s="1"/>
  <c r="AH3514" i="11" s="1"/>
  <c r="AH3515" i="11" s="1"/>
  <c r="AH3516" i="11" s="1"/>
  <c r="AH3517" i="11" s="1"/>
  <c r="AH3518" i="11" s="1"/>
  <c r="AH3519" i="11" s="1"/>
  <c r="AH3520" i="11" s="1"/>
  <c r="AH3521" i="11" s="1"/>
  <c r="AH3522" i="11" s="1"/>
  <c r="AH3523" i="11" s="1"/>
  <c r="AH3524" i="11" s="1"/>
  <c r="AH3525" i="11" s="1"/>
  <c r="AH3526" i="11" s="1"/>
  <c r="AH3527" i="11" s="1"/>
  <c r="AH3528" i="11" s="1"/>
  <c r="AH3529" i="11" s="1"/>
  <c r="AH3530" i="11" s="1"/>
  <c r="AH3531" i="11" s="1"/>
  <c r="AH3532" i="11" s="1"/>
  <c r="AH3533" i="11" s="1"/>
  <c r="AH3534" i="11" s="1"/>
  <c r="AH3535" i="11" s="1"/>
  <c r="AH3536" i="11" s="1"/>
  <c r="AH3537" i="11" s="1"/>
  <c r="AH3538" i="11" s="1"/>
  <c r="AH3539" i="11" s="1"/>
  <c r="AH3540" i="11" s="1"/>
  <c r="AH3541" i="11" s="1"/>
  <c r="AH3542" i="11" s="1"/>
  <c r="AH3543" i="11" s="1"/>
  <c r="AH3544" i="11" s="1"/>
  <c r="AH3545" i="11" s="1"/>
  <c r="AH3546" i="11" s="1"/>
  <c r="AH3547" i="11" s="1"/>
  <c r="AH3548" i="11" s="1"/>
  <c r="AH3549" i="11" s="1"/>
  <c r="AH3550" i="11" s="1"/>
  <c r="AH3551" i="11" s="1"/>
  <c r="AH3552" i="11" s="1"/>
  <c r="AH3553" i="11" s="1"/>
  <c r="AH3554" i="11" s="1"/>
  <c r="AH3555" i="11" s="1"/>
  <c r="AH3556" i="11" s="1"/>
  <c r="AH3557" i="11" s="1"/>
  <c r="AH3558" i="11" s="1"/>
  <c r="AH3559" i="11" s="1"/>
  <c r="AH3560" i="11" s="1"/>
  <c r="AH3561" i="11" s="1"/>
  <c r="AH3562" i="11" s="1"/>
  <c r="AH3563" i="11" s="1"/>
  <c r="AH3564" i="11" s="1"/>
  <c r="AH3565" i="11" s="1"/>
  <c r="AH3566" i="11" s="1"/>
  <c r="AH3567" i="11" s="1"/>
  <c r="AH3568" i="11" s="1"/>
  <c r="AH3569" i="11" s="1"/>
  <c r="AH3570" i="11" s="1"/>
  <c r="AH3571" i="11" s="1"/>
  <c r="AH3572" i="11" s="1"/>
  <c r="AH3573" i="11" s="1"/>
  <c r="AH3574" i="11" s="1"/>
  <c r="AH3575" i="11" s="1"/>
  <c r="AH3576" i="11" s="1"/>
  <c r="AH3577" i="11" s="1"/>
  <c r="AH3578" i="11" s="1"/>
  <c r="AH3579" i="11" s="1"/>
  <c r="AH3580" i="11" s="1"/>
  <c r="AH3581" i="11" s="1"/>
  <c r="AH3582" i="11" s="1"/>
  <c r="AH3583" i="11" s="1"/>
  <c r="AH3584" i="11" s="1"/>
  <c r="AH3585" i="11" s="1"/>
  <c r="AH3586" i="11" s="1"/>
  <c r="AH3587" i="11" s="1"/>
  <c r="AH3588" i="11" s="1"/>
  <c r="AH3589" i="11" s="1"/>
  <c r="AH3590" i="11" s="1"/>
  <c r="AH3591" i="11" s="1"/>
  <c r="AH3592" i="11" s="1"/>
  <c r="AH3593" i="11" s="1"/>
  <c r="AH3594" i="11" s="1"/>
  <c r="AH3595" i="11" s="1"/>
  <c r="AH3596" i="11" s="1"/>
  <c r="AH3597" i="11" s="1"/>
  <c r="AH3598" i="11" s="1"/>
  <c r="AH3599" i="11" s="1"/>
  <c r="AH3600" i="11" s="1"/>
  <c r="AH3601" i="11" s="1"/>
  <c r="AH3602" i="11" s="1"/>
  <c r="AH3603" i="11" s="1"/>
  <c r="AH3604" i="11" s="1"/>
  <c r="AH3605" i="11" s="1"/>
  <c r="AH3606" i="11" s="1"/>
  <c r="AH3607" i="11" s="1"/>
  <c r="AH3608" i="11" s="1"/>
  <c r="AH3609" i="11" s="1"/>
  <c r="AH3610" i="11" s="1"/>
  <c r="AH3611" i="11" s="1"/>
  <c r="AH3612" i="11" s="1"/>
  <c r="AH3613" i="11" s="1"/>
  <c r="AH3614" i="11" s="1"/>
  <c r="AH3615" i="11" s="1"/>
  <c r="AH3616" i="11" s="1"/>
  <c r="AH3617" i="11" s="1"/>
  <c r="AH3618" i="11" s="1"/>
  <c r="AH3619" i="11" s="1"/>
  <c r="AH3620" i="11" s="1"/>
  <c r="AH3621" i="11" s="1"/>
  <c r="AH3622" i="11" s="1"/>
  <c r="AH3623" i="11" s="1"/>
  <c r="AH3624" i="11" s="1"/>
  <c r="AH3625" i="11" s="1"/>
  <c r="AH3626" i="11" s="1"/>
  <c r="AH3627" i="11" s="1"/>
  <c r="AH3628" i="11" s="1"/>
  <c r="AH3629" i="11" s="1"/>
  <c r="AH3630" i="11" s="1"/>
  <c r="AH3631" i="11" s="1"/>
  <c r="AH3632" i="11" s="1"/>
  <c r="AH3633" i="11" s="1"/>
  <c r="AH3634" i="11" s="1"/>
  <c r="AH3635" i="11" s="1"/>
  <c r="AH3636" i="11" s="1"/>
  <c r="AH3637" i="11" s="1"/>
  <c r="AH3638" i="11" s="1"/>
  <c r="AH3639" i="11" s="1"/>
  <c r="AH3640" i="11" s="1"/>
  <c r="AH3641" i="11" s="1"/>
  <c r="AH3642" i="11" s="1"/>
  <c r="AH3643" i="11" s="1"/>
  <c r="AH3644" i="11" s="1"/>
  <c r="AH3645" i="11" s="1"/>
  <c r="AH3646" i="11" s="1"/>
  <c r="AH3647" i="11" s="1"/>
  <c r="AH3648" i="11" s="1"/>
  <c r="AH3649" i="11" s="1"/>
  <c r="AH3650" i="11" s="1"/>
  <c r="AH3651" i="11" s="1"/>
  <c r="AH3652" i="11" s="1"/>
  <c r="AH3653" i="11" s="1"/>
  <c r="AH3654" i="11" s="1"/>
  <c r="AH3655" i="11" s="1"/>
  <c r="AH3656" i="11" s="1"/>
  <c r="AH3657" i="11" s="1"/>
  <c r="AH3658" i="11" s="1"/>
  <c r="AH3659" i="11" s="1"/>
  <c r="AH3660" i="11" s="1"/>
  <c r="AH3661" i="11" s="1"/>
  <c r="AH3662" i="11" s="1"/>
  <c r="AH3663" i="11" s="1"/>
  <c r="AH3664" i="11" s="1"/>
  <c r="AH3665" i="11" s="1"/>
  <c r="AH3666" i="11" s="1"/>
  <c r="AH3667" i="11" s="1"/>
  <c r="AH3668" i="11" s="1"/>
  <c r="AH3669" i="11" s="1"/>
  <c r="AH3670" i="11" s="1"/>
  <c r="AH3671" i="11" s="1"/>
  <c r="AH3672" i="11" s="1"/>
  <c r="AH3673" i="11" s="1"/>
  <c r="AH3674" i="11" s="1"/>
  <c r="AH3675" i="11" s="1"/>
  <c r="AH3676" i="11" s="1"/>
  <c r="AH3677" i="11" s="1"/>
  <c r="AH3678" i="11" s="1"/>
  <c r="AH3679" i="11" s="1"/>
  <c r="AH3680" i="11" s="1"/>
  <c r="AH3681" i="11" s="1"/>
  <c r="AH3682" i="11" s="1"/>
  <c r="AH3683" i="11" s="1"/>
  <c r="AH3684" i="11" s="1"/>
  <c r="AH3685" i="11" s="1"/>
  <c r="AH3686" i="11" s="1"/>
  <c r="AH3687" i="11" s="1"/>
  <c r="AH3688" i="11" s="1"/>
  <c r="AH3689" i="11" s="1"/>
  <c r="AH3690" i="11" s="1"/>
  <c r="AH3691" i="11" s="1"/>
  <c r="AH3692" i="11" s="1"/>
  <c r="AH3693" i="11" s="1"/>
  <c r="AH3694" i="11" s="1"/>
  <c r="AH3695" i="11" s="1"/>
  <c r="AH3696" i="11" s="1"/>
  <c r="AH3697" i="11" s="1"/>
  <c r="AH3698" i="11" s="1"/>
  <c r="AH3699" i="11" s="1"/>
  <c r="AH3700" i="11" s="1"/>
  <c r="AH3701" i="11" s="1"/>
  <c r="AH3702" i="11" s="1"/>
  <c r="AH3703" i="11" s="1"/>
  <c r="AH3704" i="11" s="1"/>
  <c r="AH3705" i="11" s="1"/>
  <c r="AH3706" i="11" s="1"/>
  <c r="AH3707" i="11" s="1"/>
  <c r="AH3708" i="11" s="1"/>
  <c r="AH3709" i="11" s="1"/>
  <c r="AH3710" i="11" s="1"/>
  <c r="AH3711" i="11" s="1"/>
  <c r="AH3712" i="11" s="1"/>
  <c r="AH3713" i="11" s="1"/>
  <c r="AH3714" i="11" s="1"/>
  <c r="AH3715" i="11" s="1"/>
  <c r="AH3716" i="11" s="1"/>
  <c r="AH3717" i="11" s="1"/>
  <c r="AH3718" i="11" s="1"/>
  <c r="AH3719" i="11" s="1"/>
  <c r="AH3720" i="11" s="1"/>
  <c r="AH3721" i="11" s="1"/>
  <c r="AH3722" i="11" s="1"/>
  <c r="AH3723" i="11" s="1"/>
  <c r="AH3724" i="11" s="1"/>
  <c r="AH3725" i="11" s="1"/>
  <c r="AH3726" i="11" s="1"/>
  <c r="AH3727" i="11" s="1"/>
  <c r="AH3728" i="11" s="1"/>
  <c r="AH3729" i="11" s="1"/>
  <c r="AH3730" i="11" s="1"/>
  <c r="AH3731" i="11" s="1"/>
  <c r="AH3732" i="11" s="1"/>
  <c r="AH3733" i="11" s="1"/>
  <c r="AH3734" i="11" s="1"/>
  <c r="AH3735" i="11" s="1"/>
  <c r="AH3736" i="11" s="1"/>
  <c r="AH3737" i="11" s="1"/>
  <c r="AH3738" i="11" s="1"/>
  <c r="AH3739" i="11" s="1"/>
  <c r="AH3740" i="11" s="1"/>
  <c r="AH3741" i="11" s="1"/>
  <c r="AH3742" i="11" s="1"/>
  <c r="AH3743" i="11" s="1"/>
  <c r="AH3744" i="11" s="1"/>
  <c r="AH3745" i="11" s="1"/>
  <c r="AH3746" i="11" s="1"/>
  <c r="AH3747" i="11" s="1"/>
  <c r="AH3748" i="11" s="1"/>
  <c r="AH3749" i="11" s="1"/>
  <c r="AH3750" i="11" s="1"/>
  <c r="AH3751" i="11" s="1"/>
  <c r="AH3752" i="11" s="1"/>
  <c r="AH3753" i="11" s="1"/>
  <c r="AH3754" i="11" s="1"/>
  <c r="AH3755" i="11" s="1"/>
  <c r="AH3756" i="11" s="1"/>
  <c r="AH3757" i="11" s="1"/>
  <c r="AH3758" i="11" s="1"/>
  <c r="AH3759" i="11" s="1"/>
  <c r="AH3760" i="11" s="1"/>
  <c r="AH3761" i="11" s="1"/>
  <c r="AH3762" i="11" s="1"/>
  <c r="AH3763" i="11" s="1"/>
  <c r="AH3764" i="11" s="1"/>
  <c r="AH3765" i="11" s="1"/>
  <c r="AH3766" i="11" s="1"/>
  <c r="AH3767" i="11" s="1"/>
  <c r="AH3768" i="11" s="1"/>
  <c r="AH3769" i="11" s="1"/>
  <c r="AH3770" i="11" s="1"/>
  <c r="AH3771" i="11" s="1"/>
  <c r="AH3772" i="11" s="1"/>
  <c r="AH3773" i="11" s="1"/>
  <c r="AH3774" i="11" s="1"/>
  <c r="AH3775" i="11" s="1"/>
  <c r="AH3776" i="11" s="1"/>
  <c r="AH3777" i="11" s="1"/>
  <c r="AH3778" i="11" s="1"/>
  <c r="AH3779" i="11" s="1"/>
  <c r="AH3780" i="11" s="1"/>
  <c r="AH3781" i="11" s="1"/>
  <c r="AH3782" i="11" s="1"/>
  <c r="AH3783" i="11" s="1"/>
  <c r="AH3784" i="11" s="1"/>
  <c r="AH3785" i="11" s="1"/>
  <c r="AH3786" i="11" s="1"/>
  <c r="AH3787" i="11" s="1"/>
  <c r="AH3788" i="11" s="1"/>
  <c r="AH3789" i="11" s="1"/>
  <c r="AH3790" i="11" s="1"/>
  <c r="AH3791" i="11" s="1"/>
  <c r="AH3792" i="11" s="1"/>
  <c r="AH3793" i="11" s="1"/>
  <c r="AH3794" i="11" s="1"/>
  <c r="AH3795" i="11" s="1"/>
  <c r="AH3796" i="11" s="1"/>
  <c r="AH3797" i="11" s="1"/>
  <c r="AH3798" i="11" s="1"/>
  <c r="AH3799" i="11" s="1"/>
  <c r="AH3800" i="11" s="1"/>
  <c r="AH3801" i="11" s="1"/>
  <c r="AH3802" i="11" s="1"/>
  <c r="AH3803" i="11" s="1"/>
  <c r="AH3804" i="11" s="1"/>
  <c r="AH3805" i="11" s="1"/>
  <c r="AH3806" i="11" s="1"/>
  <c r="AH3807" i="11" s="1"/>
  <c r="AH3808" i="11" s="1"/>
  <c r="AH3809" i="11" s="1"/>
  <c r="AH3810" i="11" s="1"/>
  <c r="AH3811" i="11" s="1"/>
  <c r="AH3812" i="11" s="1"/>
  <c r="AH3813" i="11" s="1"/>
  <c r="AH3814" i="11" s="1"/>
  <c r="AH3815" i="11" s="1"/>
  <c r="AH3816" i="11" s="1"/>
  <c r="AH3817" i="11" s="1"/>
  <c r="AH3818" i="11" s="1"/>
  <c r="AH3819" i="11" s="1"/>
  <c r="AH3820" i="11" s="1"/>
  <c r="AH3821" i="11" s="1"/>
  <c r="AH3822" i="11" s="1"/>
  <c r="AH3823" i="11" s="1"/>
  <c r="AH3824" i="11" s="1"/>
  <c r="AH3825" i="11" s="1"/>
  <c r="AH3826" i="11" s="1"/>
  <c r="AH3827" i="11" s="1"/>
  <c r="AH3828" i="11" s="1"/>
  <c r="AH3829" i="11" s="1"/>
  <c r="AH3830" i="11" s="1"/>
  <c r="AH3831" i="11" s="1"/>
  <c r="AH3832" i="11" s="1"/>
  <c r="AH3833" i="11" s="1"/>
  <c r="AH3834" i="11" s="1"/>
  <c r="AH3835" i="11" s="1"/>
  <c r="AH3836" i="11" s="1"/>
  <c r="AH3837" i="11" s="1"/>
  <c r="AH3838" i="11" s="1"/>
  <c r="AH3839" i="11" s="1"/>
  <c r="AH3840" i="11" s="1"/>
  <c r="AH3841" i="11" s="1"/>
  <c r="AH3842" i="11" s="1"/>
  <c r="AH3843" i="11" s="1"/>
  <c r="AH3844" i="11" s="1"/>
  <c r="AH3845" i="11" s="1"/>
  <c r="AH3846" i="11" s="1"/>
  <c r="AH3847" i="11" s="1"/>
  <c r="AH3848" i="11" s="1"/>
  <c r="AH3849" i="11" s="1"/>
  <c r="AH3850" i="11" s="1"/>
  <c r="AH3851" i="11" s="1"/>
  <c r="AH3852" i="11" s="1"/>
  <c r="AH3853" i="11" s="1"/>
  <c r="AH3854" i="11" s="1"/>
  <c r="AH3855" i="11" s="1"/>
  <c r="AH3856" i="11" s="1"/>
  <c r="AH3857" i="11" s="1"/>
  <c r="AH3858" i="11" s="1"/>
  <c r="AH3859" i="11" s="1"/>
  <c r="AH3860" i="11" s="1"/>
  <c r="AH3861" i="11" s="1"/>
  <c r="AH3862" i="11" s="1"/>
  <c r="AH3863" i="11" s="1"/>
  <c r="AH3864" i="11" s="1"/>
  <c r="AH3865" i="11" s="1"/>
  <c r="AH3866" i="11" s="1"/>
  <c r="AH3867" i="11" s="1"/>
  <c r="AH3868" i="11" s="1"/>
  <c r="AH3869" i="11" s="1"/>
  <c r="AH3870" i="11" s="1"/>
  <c r="AH3871" i="11" s="1"/>
  <c r="AH3872" i="11" s="1"/>
  <c r="AH3873" i="11" s="1"/>
  <c r="AH3874" i="11" s="1"/>
  <c r="AH3875" i="11" s="1"/>
  <c r="AH3876" i="11" s="1"/>
  <c r="AH3877" i="11" s="1"/>
  <c r="AH3878" i="11" s="1"/>
  <c r="AH3879" i="11" s="1"/>
  <c r="AH3880" i="11" s="1"/>
  <c r="AH3881" i="11" s="1"/>
  <c r="AH3882" i="11" s="1"/>
  <c r="AH3883" i="11" s="1"/>
  <c r="AH3884" i="11" s="1"/>
  <c r="AH3885" i="11" s="1"/>
  <c r="AH3886" i="11" s="1"/>
  <c r="AH3887" i="11" s="1"/>
  <c r="AH3888" i="11" s="1"/>
  <c r="AH3889" i="11" s="1"/>
  <c r="AH3890" i="11" s="1"/>
  <c r="AH3891" i="11" s="1"/>
  <c r="AH3892" i="11" s="1"/>
  <c r="AH3893" i="11" s="1"/>
  <c r="AH3894" i="11" s="1"/>
  <c r="AH3895" i="11" s="1"/>
  <c r="AH3896" i="11" s="1"/>
  <c r="AH3897" i="11" s="1"/>
  <c r="AH3898" i="11" s="1"/>
  <c r="AH3899" i="11" s="1"/>
  <c r="AH3900" i="11" s="1"/>
  <c r="AH3901" i="11" s="1"/>
  <c r="AH3902" i="11" s="1"/>
  <c r="AH3903" i="11" s="1"/>
  <c r="AH3904" i="11" s="1"/>
  <c r="AH3905" i="11" s="1"/>
  <c r="AH3906" i="11" s="1"/>
  <c r="AH3907" i="11" s="1"/>
  <c r="AH3908" i="11" s="1"/>
  <c r="AH3909" i="11" s="1"/>
  <c r="AH3910" i="11" s="1"/>
  <c r="AH3911" i="11" s="1"/>
  <c r="AH3912" i="11" s="1"/>
  <c r="AH3913" i="11" s="1"/>
  <c r="AH3914" i="11" s="1"/>
  <c r="AH3915" i="11" s="1"/>
  <c r="AH3916" i="11" s="1"/>
  <c r="AH3917" i="11" s="1"/>
  <c r="AH3918" i="11" s="1"/>
  <c r="AH3919" i="11" s="1"/>
  <c r="AH3920" i="11" s="1"/>
  <c r="AH3921" i="11" s="1"/>
  <c r="AH3922" i="11" s="1"/>
  <c r="AH3923" i="11" s="1"/>
  <c r="AH3924" i="11" s="1"/>
  <c r="AH3925" i="11" s="1"/>
  <c r="AH3926" i="11" s="1"/>
  <c r="AH3927" i="11" s="1"/>
  <c r="AH3928" i="11" s="1"/>
  <c r="AH3929" i="11" s="1"/>
  <c r="AH3930" i="11" s="1"/>
  <c r="AH3931" i="11" s="1"/>
  <c r="AH3932" i="11" s="1"/>
  <c r="AH3933" i="11" s="1"/>
  <c r="AH3934" i="11" s="1"/>
  <c r="AH3935" i="11" s="1"/>
  <c r="AH3936" i="11" s="1"/>
  <c r="AH3937" i="11" s="1"/>
  <c r="AH3938" i="11" s="1"/>
  <c r="AH3939" i="11" s="1"/>
  <c r="AH3940" i="11" s="1"/>
  <c r="AH3941" i="11" s="1"/>
  <c r="AH3942" i="11" s="1"/>
  <c r="AH3943" i="11" s="1"/>
  <c r="AH3944" i="11" s="1"/>
  <c r="AH3945" i="11" s="1"/>
  <c r="AH3946" i="11" s="1"/>
  <c r="AH3947" i="11" s="1"/>
  <c r="AH3948" i="11" s="1"/>
  <c r="AH3949" i="11" s="1"/>
  <c r="AH3950" i="11" s="1"/>
  <c r="AH3951" i="11" s="1"/>
  <c r="AH3952" i="11" s="1"/>
  <c r="AH3953" i="11" s="1"/>
  <c r="AH3954" i="11" s="1"/>
  <c r="AH3955" i="11" s="1"/>
  <c r="AH3956" i="11" s="1"/>
  <c r="AH3957" i="11" s="1"/>
  <c r="AH3958" i="11" s="1"/>
  <c r="AH3959" i="11" s="1"/>
  <c r="AH3960" i="11" s="1"/>
  <c r="AH3961" i="11" s="1"/>
  <c r="AH3962" i="11" s="1"/>
  <c r="AH3963" i="11" s="1"/>
  <c r="AH3964" i="11" s="1"/>
  <c r="AH3965" i="11" s="1"/>
  <c r="AH3966" i="11" s="1"/>
  <c r="AH3967" i="11" s="1"/>
  <c r="AH3968" i="11" s="1"/>
  <c r="AH3969" i="11" s="1"/>
  <c r="AH3970" i="11" s="1"/>
  <c r="AH3971" i="11" s="1"/>
  <c r="AH3972" i="11" s="1"/>
  <c r="AH3973" i="11" s="1"/>
  <c r="AH3974" i="11" s="1"/>
  <c r="AH3975" i="11" s="1"/>
  <c r="AH3976" i="11" s="1"/>
  <c r="AH3977" i="11" s="1"/>
  <c r="AH3978" i="11" s="1"/>
  <c r="AH3979" i="11" s="1"/>
  <c r="AH3980" i="11" s="1"/>
  <c r="AH3981" i="11" s="1"/>
  <c r="AH3982" i="11" s="1"/>
  <c r="AH3983" i="11" s="1"/>
  <c r="AH3984" i="11" s="1"/>
  <c r="AH3985" i="11" s="1"/>
  <c r="AH3986" i="11" s="1"/>
  <c r="AH3987" i="11" s="1"/>
  <c r="AH3988" i="11" s="1"/>
  <c r="AH3989" i="11" s="1"/>
  <c r="AH3990" i="11" s="1"/>
  <c r="AH3991" i="11" s="1"/>
  <c r="AH3992" i="11" s="1"/>
  <c r="AH3993" i="11" s="1"/>
  <c r="AH3994" i="11" s="1"/>
  <c r="AH3995" i="11" s="1"/>
  <c r="AH3996" i="11" s="1"/>
  <c r="AH3997" i="11" s="1"/>
  <c r="AH3998" i="11" s="1"/>
  <c r="AH3999" i="11" s="1"/>
  <c r="AH4000" i="11" s="1"/>
  <c r="AH4001" i="11" s="1"/>
  <c r="AH4002" i="11" s="1"/>
  <c r="AH4003" i="11" s="1"/>
  <c r="AH4004" i="11" s="1"/>
  <c r="AH4005" i="11" s="1"/>
  <c r="AH4006" i="11" s="1"/>
  <c r="AH4007" i="11" s="1"/>
  <c r="AH4008" i="11" s="1"/>
  <c r="AH4009" i="11" s="1"/>
  <c r="AH4010" i="11" s="1"/>
  <c r="AH4011" i="11" s="1"/>
  <c r="AH4012" i="11" s="1"/>
  <c r="AH4013" i="11" s="1"/>
  <c r="AH4014" i="11" s="1"/>
  <c r="AH4015" i="11" s="1"/>
  <c r="AH4016" i="11" s="1"/>
  <c r="AH4017" i="11" s="1"/>
  <c r="AH4018" i="11" s="1"/>
  <c r="AH4019" i="11" s="1"/>
  <c r="AH4020" i="11" s="1"/>
  <c r="AH4021" i="11" s="1"/>
  <c r="AH4022" i="11" s="1"/>
  <c r="AH4023" i="11" s="1"/>
  <c r="AH4024" i="11" s="1"/>
  <c r="AH4025" i="11" s="1"/>
  <c r="AH4026" i="11" s="1"/>
  <c r="AH4027" i="11" s="1"/>
  <c r="AH4028" i="11" s="1"/>
  <c r="AH4029" i="11" s="1"/>
  <c r="AH4030" i="11" s="1"/>
  <c r="AH4031" i="11" s="1"/>
  <c r="AH4032" i="11" s="1"/>
  <c r="AH4033" i="11" s="1"/>
  <c r="AH4034" i="11" s="1"/>
  <c r="AH4035" i="11" s="1"/>
  <c r="AH4036" i="11" s="1"/>
  <c r="AH4037" i="11" s="1"/>
  <c r="AH4038" i="11" s="1"/>
  <c r="AH4039" i="11" s="1"/>
  <c r="AH4040" i="11" s="1"/>
  <c r="AH4041" i="11" s="1"/>
  <c r="AH4042" i="11" s="1"/>
  <c r="AH4043" i="11" s="1"/>
  <c r="AH4044" i="11" s="1"/>
  <c r="AH4045" i="11" s="1"/>
  <c r="AH4046" i="11" s="1"/>
  <c r="AH4047" i="11" s="1"/>
  <c r="AH4048" i="11" s="1"/>
  <c r="AH4049" i="11" s="1"/>
  <c r="AH4050" i="11" s="1"/>
  <c r="AH4051" i="11" s="1"/>
  <c r="AH4052" i="11" s="1"/>
  <c r="AH4053" i="11" s="1"/>
  <c r="AH4054" i="11" s="1"/>
  <c r="AH4055" i="11" s="1"/>
  <c r="AH4056" i="11" s="1"/>
  <c r="AH4057" i="11" s="1"/>
  <c r="AH4058" i="11" s="1"/>
  <c r="AH4059" i="11" s="1"/>
  <c r="AH4060" i="11" s="1"/>
  <c r="AH4061" i="11" s="1"/>
  <c r="AH4062" i="11" s="1"/>
  <c r="AH4063" i="11" s="1"/>
  <c r="AH4064" i="11" s="1"/>
  <c r="AH4065" i="11" s="1"/>
  <c r="AH4066" i="11" s="1"/>
  <c r="AH4067" i="11" s="1"/>
  <c r="AH4068" i="11" s="1"/>
  <c r="AH4069" i="11" s="1"/>
  <c r="AH4070" i="11" s="1"/>
  <c r="AH4071" i="11" s="1"/>
  <c r="AH4072" i="11" s="1"/>
  <c r="AH4073" i="11" s="1"/>
  <c r="AH4074" i="11" s="1"/>
  <c r="AH4075" i="11" s="1"/>
  <c r="AH4076" i="11" s="1"/>
  <c r="AH4077" i="11" s="1"/>
  <c r="AH4078" i="11" s="1"/>
  <c r="AH4079" i="11" s="1"/>
  <c r="AH4080" i="11" s="1"/>
  <c r="AH4081" i="11" s="1"/>
  <c r="AH4082" i="11" s="1"/>
  <c r="AH4083" i="11" s="1"/>
  <c r="AH4084" i="11" s="1"/>
  <c r="AH4085" i="11" s="1"/>
  <c r="AH4086" i="11" s="1"/>
  <c r="AH4087" i="11" s="1"/>
  <c r="AH4088" i="11" s="1"/>
  <c r="AH4089" i="11" s="1"/>
  <c r="AH4090" i="11" s="1"/>
  <c r="AH4091" i="11" s="1"/>
  <c r="AH4092" i="11" s="1"/>
  <c r="AH4093" i="11" s="1"/>
  <c r="AH4094" i="11" s="1"/>
  <c r="AH4095" i="11" s="1"/>
  <c r="AH4096" i="11" s="1"/>
  <c r="AH4097" i="11" s="1"/>
  <c r="AH4098" i="11" s="1"/>
  <c r="AH4099" i="11" s="1"/>
  <c r="AH4100" i="11" s="1"/>
  <c r="AH4101" i="11" s="1"/>
  <c r="AH4102" i="11" s="1"/>
  <c r="AH4103" i="11" s="1"/>
  <c r="AH4104" i="11" s="1"/>
  <c r="AH4105" i="11" s="1"/>
  <c r="AH4106" i="11" s="1"/>
  <c r="AH4107" i="11" s="1"/>
  <c r="AH4108" i="11" s="1"/>
  <c r="AH4109" i="11" s="1"/>
  <c r="AH4110" i="11" s="1"/>
  <c r="AH4111" i="11" s="1"/>
  <c r="AH4112" i="11" s="1"/>
  <c r="AH4113" i="11" s="1"/>
  <c r="AH4114" i="11" s="1"/>
  <c r="AH4115" i="11" s="1"/>
  <c r="AH4116" i="11" s="1"/>
  <c r="AH4117" i="11" s="1"/>
  <c r="AH4118" i="11" s="1"/>
  <c r="AH4119" i="11" s="1"/>
  <c r="AH4120" i="11" s="1"/>
  <c r="AH4121" i="11" s="1"/>
  <c r="AH4122" i="11" s="1"/>
  <c r="AH4123" i="11" s="1"/>
  <c r="AH4124" i="11" s="1"/>
  <c r="AH4125" i="11" s="1"/>
  <c r="AH4126" i="11" s="1"/>
  <c r="AH4127" i="11" s="1"/>
  <c r="AH4128" i="11" s="1"/>
  <c r="AH4129" i="11" s="1"/>
  <c r="AH4130" i="11" s="1"/>
  <c r="AH4131" i="11" s="1"/>
  <c r="AH4132" i="11" s="1"/>
  <c r="AH4133" i="11" s="1"/>
  <c r="AH4134" i="11" s="1"/>
  <c r="AH4135" i="11" s="1"/>
  <c r="AH4136" i="11" s="1"/>
  <c r="AH4137" i="11" s="1"/>
  <c r="AH4138" i="11" s="1"/>
  <c r="AH4139" i="11" s="1"/>
  <c r="AH4140" i="11" s="1"/>
  <c r="AH4141" i="11" s="1"/>
  <c r="AH4142" i="11" s="1"/>
  <c r="AH4143" i="11" s="1"/>
  <c r="AH4144" i="11" s="1"/>
  <c r="AH4145" i="11" s="1"/>
  <c r="AH4146" i="11" s="1"/>
  <c r="AH4147" i="11" s="1"/>
  <c r="AH4148" i="11" s="1"/>
  <c r="AH4149" i="11" s="1"/>
  <c r="AH4150" i="11" s="1"/>
  <c r="AH4151" i="11" s="1"/>
  <c r="AH4152" i="11" s="1"/>
  <c r="AH4153" i="11" s="1"/>
  <c r="AH4154" i="11" s="1"/>
  <c r="AH4155" i="11" s="1"/>
  <c r="AH4156" i="11" s="1"/>
  <c r="AH4157" i="11" s="1"/>
  <c r="AH4158" i="11" s="1"/>
  <c r="AH4159" i="11" s="1"/>
  <c r="AH4160" i="11" s="1"/>
  <c r="AH4161" i="11" s="1"/>
  <c r="AH4162" i="11" s="1"/>
  <c r="AH4163" i="11" s="1"/>
  <c r="AH4164" i="11" s="1"/>
  <c r="AH4165" i="11" s="1"/>
  <c r="AH4166" i="11" s="1"/>
  <c r="AH4167" i="11" s="1"/>
  <c r="AH4168" i="11" s="1"/>
  <c r="AH4169" i="11" s="1"/>
  <c r="AH4170" i="11" s="1"/>
  <c r="AH4171" i="11" s="1"/>
  <c r="AH4172" i="11" s="1"/>
  <c r="AH4173" i="11" s="1"/>
  <c r="AH4174" i="11" s="1"/>
  <c r="AH4175" i="11" s="1"/>
  <c r="AH4176" i="11" s="1"/>
  <c r="AH4177" i="11" s="1"/>
  <c r="AH4178" i="11" s="1"/>
  <c r="AH4179" i="11" s="1"/>
  <c r="AH4180" i="11" s="1"/>
  <c r="AH4181" i="11" s="1"/>
  <c r="AH4182" i="11" s="1"/>
  <c r="AH4183" i="11" s="1"/>
  <c r="AH4184" i="11" s="1"/>
  <c r="AH4185" i="11" s="1"/>
  <c r="AH4186" i="11" s="1"/>
  <c r="AH4187" i="11" s="1"/>
  <c r="AH4188" i="11" s="1"/>
  <c r="AH4189" i="11" s="1"/>
  <c r="AH4190" i="11" s="1"/>
  <c r="AH4191" i="11" s="1"/>
  <c r="AH4192" i="11" s="1"/>
  <c r="AH4193" i="11" s="1"/>
  <c r="AH4194" i="11" s="1"/>
  <c r="AH4195" i="11" s="1"/>
  <c r="AH4196" i="11" s="1"/>
  <c r="AH4197" i="11" s="1"/>
  <c r="AH4198" i="11" s="1"/>
  <c r="AH4199" i="11" s="1"/>
  <c r="AH4200" i="11" s="1"/>
  <c r="AH4201" i="11" s="1"/>
  <c r="AH4202" i="11" s="1"/>
  <c r="AH4203" i="11" s="1"/>
  <c r="AH4204" i="11" s="1"/>
  <c r="AH4205" i="11" s="1"/>
  <c r="AH4206" i="11" s="1"/>
  <c r="AH4207" i="11" s="1"/>
  <c r="AH4208" i="11" s="1"/>
  <c r="AH4209" i="11" s="1"/>
  <c r="AH4210" i="11" s="1"/>
  <c r="AH4211" i="11" s="1"/>
  <c r="AH4212" i="11" s="1"/>
  <c r="AH4213" i="11" s="1"/>
  <c r="AH4214" i="11" s="1"/>
  <c r="AH4215" i="11" s="1"/>
  <c r="AH4216" i="11" s="1"/>
  <c r="AH4217" i="11" s="1"/>
  <c r="AH4218" i="11" s="1"/>
  <c r="AH4219" i="11" s="1"/>
  <c r="AH4220" i="11" s="1"/>
  <c r="AH4221" i="11" s="1"/>
  <c r="AH4222" i="11" s="1"/>
  <c r="AH4223" i="11" s="1"/>
  <c r="AH4224" i="11" s="1"/>
  <c r="AH4225" i="11" s="1"/>
  <c r="AH4226" i="11" s="1"/>
  <c r="AH4227" i="11" s="1"/>
  <c r="AH4228" i="11" s="1"/>
  <c r="AH4229" i="11" s="1"/>
  <c r="AH4230" i="11" s="1"/>
  <c r="AH4231" i="11" s="1"/>
  <c r="AH4232" i="11" s="1"/>
  <c r="AH4233" i="11" s="1"/>
  <c r="AH4234" i="11" s="1"/>
  <c r="AH4235" i="11" s="1"/>
  <c r="AH4236" i="11" s="1"/>
  <c r="AH4237" i="11" s="1"/>
  <c r="AH4238" i="11" s="1"/>
  <c r="AH4239" i="11" s="1"/>
  <c r="AH4240" i="11" s="1"/>
  <c r="AH4241" i="11" s="1"/>
  <c r="AH4242" i="11" s="1"/>
  <c r="AH4243" i="11" s="1"/>
  <c r="AH4244" i="11" s="1"/>
  <c r="AH4245" i="11" s="1"/>
  <c r="AH4246" i="11" s="1"/>
  <c r="AH4247" i="11" s="1"/>
  <c r="AH4248" i="11" s="1"/>
  <c r="AH4249" i="11" s="1"/>
  <c r="AH4250" i="11" s="1"/>
  <c r="AH4251" i="11" s="1"/>
  <c r="AH4252" i="11" s="1"/>
  <c r="AH4253" i="11" s="1"/>
  <c r="AH4254" i="11" s="1"/>
  <c r="AH4255" i="11" s="1"/>
  <c r="AH4256" i="11" s="1"/>
  <c r="AH4257" i="11" s="1"/>
  <c r="AH4258" i="11" s="1"/>
  <c r="AH4259" i="11" s="1"/>
  <c r="AH4260" i="11" s="1"/>
  <c r="AH4261" i="11" s="1"/>
  <c r="AH4262" i="11" s="1"/>
  <c r="AH4263" i="11" s="1"/>
  <c r="AH4264" i="11" s="1"/>
  <c r="AH4265" i="11" s="1"/>
  <c r="AH4266" i="11" s="1"/>
  <c r="AH4267" i="11" s="1"/>
  <c r="AH4268" i="11" s="1"/>
  <c r="AH4269" i="11" s="1"/>
  <c r="AH4270" i="11" s="1"/>
  <c r="AH4271" i="11" s="1"/>
  <c r="AH4272" i="11" s="1"/>
  <c r="AH4273" i="11" s="1"/>
  <c r="AH4274" i="11" s="1"/>
  <c r="AH4275" i="11" s="1"/>
  <c r="AH4276" i="11" s="1"/>
  <c r="AH4277" i="11" s="1"/>
  <c r="AH4278" i="11" s="1"/>
  <c r="AH4279" i="11" s="1"/>
  <c r="AH4280" i="11" s="1"/>
  <c r="AH4281" i="11" s="1"/>
  <c r="AH4282" i="11" s="1"/>
  <c r="AH4283" i="11" s="1"/>
  <c r="AH4284" i="11" s="1"/>
  <c r="AH4285" i="11" s="1"/>
  <c r="AH4286" i="11" s="1"/>
  <c r="AH4287" i="11" s="1"/>
  <c r="AH4288" i="11" s="1"/>
  <c r="AH4289" i="11" s="1"/>
  <c r="AH4290" i="11" s="1"/>
  <c r="AH4291" i="11" s="1"/>
  <c r="AH4292" i="11" s="1"/>
  <c r="AH4293" i="11" s="1"/>
  <c r="AH4294" i="11" s="1"/>
  <c r="AH4295" i="11" s="1"/>
  <c r="AH4296" i="11" s="1"/>
  <c r="AH4297" i="11" s="1"/>
  <c r="AH4298" i="11" s="1"/>
  <c r="AH4299" i="11" s="1"/>
  <c r="AH4300" i="11" s="1"/>
  <c r="AH4301" i="11" s="1"/>
  <c r="AH4302" i="11" s="1"/>
  <c r="AH4303" i="11" s="1"/>
  <c r="AH4304" i="11" s="1"/>
  <c r="AH4305" i="11" s="1"/>
  <c r="AH4306" i="11" s="1"/>
  <c r="AH4307" i="11" s="1"/>
  <c r="AH4308" i="11" s="1"/>
  <c r="AH4309" i="11" s="1"/>
  <c r="AH4310" i="11" s="1"/>
  <c r="AH4311" i="11" s="1"/>
  <c r="AH4312" i="11" s="1"/>
  <c r="AH4313" i="11" s="1"/>
  <c r="AH4314" i="11" s="1"/>
  <c r="AH4315" i="11" s="1"/>
  <c r="AH4316" i="11" s="1"/>
  <c r="AH4317" i="11" s="1"/>
  <c r="AH4318" i="11" s="1"/>
  <c r="AH4319" i="11" s="1"/>
  <c r="AH4320" i="11" s="1"/>
  <c r="AH4321" i="11" s="1"/>
  <c r="AH4322" i="11" s="1"/>
  <c r="AH4323" i="11" s="1"/>
  <c r="AH4324" i="11" s="1"/>
  <c r="AH4325" i="11" s="1"/>
  <c r="AH4326" i="11" s="1"/>
  <c r="AH4327" i="11" s="1"/>
  <c r="AH4328" i="11" s="1"/>
  <c r="AH4329" i="11" s="1"/>
  <c r="AH4330" i="11" s="1"/>
  <c r="AH4331" i="11" s="1"/>
  <c r="AH4332" i="11" s="1"/>
  <c r="AH4333" i="11" s="1"/>
  <c r="AH4334" i="11" s="1"/>
  <c r="AH4335" i="11" s="1"/>
  <c r="AH4336" i="11" s="1"/>
  <c r="AH4337" i="11" s="1"/>
  <c r="AH4338" i="11" s="1"/>
  <c r="AH4339" i="11" s="1"/>
  <c r="AH4340" i="11" s="1"/>
  <c r="AH4341" i="11" s="1"/>
  <c r="AH4342" i="11" s="1"/>
  <c r="AH4343" i="11" s="1"/>
  <c r="AH4344" i="11" s="1"/>
  <c r="AH4345" i="11" s="1"/>
  <c r="AH4346" i="11" s="1"/>
  <c r="AH4347" i="11" s="1"/>
  <c r="AH4348" i="11" s="1"/>
  <c r="AH4349" i="11" s="1"/>
  <c r="AH4350" i="11" s="1"/>
  <c r="AH4351" i="11" s="1"/>
  <c r="AH4352" i="11" s="1"/>
  <c r="AH4353" i="11" s="1"/>
  <c r="AH4354" i="11" s="1"/>
  <c r="AH4355" i="11" s="1"/>
  <c r="AH4356" i="11" s="1"/>
  <c r="AH4357" i="11" s="1"/>
  <c r="AH4358" i="11" s="1"/>
  <c r="AH4359" i="11" s="1"/>
  <c r="AH4360" i="11" s="1"/>
  <c r="AH4361" i="11" s="1"/>
  <c r="AH4362" i="11" s="1"/>
  <c r="AH4363" i="11" s="1"/>
  <c r="AH4364" i="11" s="1"/>
  <c r="AH4365" i="11" s="1"/>
  <c r="AH4366" i="11" s="1"/>
  <c r="AH4367" i="11" s="1"/>
  <c r="AH4368" i="11" s="1"/>
  <c r="AH4369" i="11" s="1"/>
  <c r="AH4370" i="11" s="1"/>
  <c r="AH4371" i="11" s="1"/>
  <c r="AH4372" i="11" s="1"/>
  <c r="AH4373" i="11" s="1"/>
  <c r="AH4374" i="11" s="1"/>
  <c r="AH4375" i="11" s="1"/>
  <c r="AH4376" i="11" s="1"/>
  <c r="AH4377" i="11" s="1"/>
  <c r="AH4378" i="11" s="1"/>
  <c r="AH4379" i="11" s="1"/>
  <c r="AH4380" i="11" s="1"/>
  <c r="AH4381" i="11" s="1"/>
  <c r="AH4382" i="11" s="1"/>
  <c r="AH4383" i="11" s="1"/>
  <c r="AH4384" i="11" s="1"/>
  <c r="AH4385" i="11" s="1"/>
  <c r="AH4386" i="11" s="1"/>
  <c r="AH4387" i="11" s="1"/>
  <c r="AH4388" i="11" s="1"/>
  <c r="AH4389" i="11" s="1"/>
  <c r="AH4390" i="11" s="1"/>
  <c r="AH4391" i="11" s="1"/>
  <c r="AH4392" i="11" s="1"/>
  <c r="AH4393" i="11" s="1"/>
  <c r="AH4394" i="11" s="1"/>
  <c r="AH4395" i="11" s="1"/>
  <c r="AH4396" i="11" s="1"/>
  <c r="AH4397" i="11" s="1"/>
  <c r="AH4398" i="11" s="1"/>
  <c r="AH4399" i="11" s="1"/>
  <c r="AH4400" i="11" s="1"/>
  <c r="AH4401" i="11" s="1"/>
  <c r="AH4402" i="11" s="1"/>
  <c r="AH4403" i="11" s="1"/>
  <c r="AH4404" i="11" s="1"/>
  <c r="AH4405" i="11" s="1"/>
  <c r="AH4406" i="11" s="1"/>
  <c r="AH4407" i="11" s="1"/>
  <c r="AH4408" i="11" s="1"/>
  <c r="AH4409" i="11" s="1"/>
  <c r="AH4410" i="11" s="1"/>
  <c r="AH4411" i="11" s="1"/>
  <c r="AH4412" i="11" s="1"/>
  <c r="AH4413" i="11" s="1"/>
  <c r="AH4414" i="11" s="1"/>
  <c r="AH4415" i="11" s="1"/>
  <c r="AH4416" i="11" s="1"/>
  <c r="AH4417" i="11" s="1"/>
  <c r="AH4418" i="11" s="1"/>
  <c r="AH4419" i="11" s="1"/>
  <c r="AH4420" i="11" s="1"/>
  <c r="AH4421" i="11" s="1"/>
  <c r="AH4422" i="11" s="1"/>
  <c r="AH4423" i="11" s="1"/>
  <c r="AH4424" i="11" s="1"/>
  <c r="AH4425" i="11" s="1"/>
  <c r="AH4426" i="11" s="1"/>
  <c r="AH4427" i="11" s="1"/>
  <c r="AH4428" i="11" s="1"/>
  <c r="AH4429" i="11" s="1"/>
  <c r="AH4430" i="11" s="1"/>
  <c r="AH4431" i="11" s="1"/>
  <c r="AH4432" i="11" s="1"/>
  <c r="AH4433" i="11" s="1"/>
  <c r="AH4434" i="11" s="1"/>
  <c r="AH4435" i="11" s="1"/>
  <c r="AH4436" i="11" s="1"/>
  <c r="AH4437" i="11" s="1"/>
  <c r="AH4438" i="11" s="1"/>
  <c r="AH4439" i="11" s="1"/>
  <c r="AH4440" i="11" s="1"/>
  <c r="AH4441" i="11" s="1"/>
  <c r="AH4442" i="11" s="1"/>
  <c r="AH4443" i="11" s="1"/>
  <c r="AH4444" i="11" s="1"/>
  <c r="AH4445" i="11" s="1"/>
  <c r="AH4446" i="11" s="1"/>
  <c r="AH4447" i="11" s="1"/>
  <c r="AH4448" i="11" s="1"/>
  <c r="AH4449" i="11" s="1"/>
  <c r="AH4450" i="11" s="1"/>
  <c r="AH4451" i="11" s="1"/>
  <c r="AH4452" i="11" s="1"/>
  <c r="AH4453" i="11" s="1"/>
  <c r="AH4454" i="11" s="1"/>
  <c r="AH4455" i="11" s="1"/>
  <c r="AH4456" i="11" s="1"/>
  <c r="AH4457" i="11" s="1"/>
  <c r="AH4458" i="11" s="1"/>
  <c r="AH4459" i="11" s="1"/>
  <c r="AH4460" i="11" s="1"/>
  <c r="AH4461" i="11" s="1"/>
  <c r="AH4462" i="11" s="1"/>
  <c r="AH4463" i="11" s="1"/>
  <c r="AH4464" i="11" s="1"/>
  <c r="AH4465" i="11" s="1"/>
  <c r="AH4466" i="11" s="1"/>
  <c r="AH4467" i="11" s="1"/>
  <c r="AH4468" i="11" s="1"/>
  <c r="AH4469" i="11" s="1"/>
  <c r="AH4470" i="11" s="1"/>
  <c r="AH4471" i="11" s="1"/>
  <c r="AH4472" i="11" s="1"/>
  <c r="AH4473" i="11" s="1"/>
  <c r="AH4474" i="11" s="1"/>
  <c r="AH4475" i="11" s="1"/>
  <c r="AH4476" i="11" s="1"/>
  <c r="AH4477" i="11" s="1"/>
  <c r="AH4478" i="11" s="1"/>
  <c r="AH4479" i="11" s="1"/>
  <c r="AH4480" i="11" s="1"/>
  <c r="AH4481" i="11" s="1"/>
  <c r="AH4482" i="11" s="1"/>
  <c r="AH4483" i="11" s="1"/>
  <c r="AH4484" i="11" s="1"/>
  <c r="AH4485" i="11" s="1"/>
  <c r="AH4486" i="11" s="1"/>
  <c r="AH4487" i="11" s="1"/>
  <c r="AH4488" i="11" s="1"/>
  <c r="AH4489" i="11" s="1"/>
  <c r="AH4490" i="11" s="1"/>
  <c r="AH4491" i="11" s="1"/>
  <c r="AH4492" i="11" s="1"/>
  <c r="AH4493" i="11" s="1"/>
  <c r="AH4494" i="11" s="1"/>
  <c r="AH4495" i="11" s="1"/>
  <c r="AH4496" i="11" s="1"/>
  <c r="AH4497" i="11" s="1"/>
  <c r="AH4498" i="11" s="1"/>
  <c r="AH4499" i="11" s="1"/>
  <c r="AH4500" i="11" s="1"/>
  <c r="AH4501" i="11" s="1"/>
  <c r="AH4502" i="11" s="1"/>
  <c r="AH4503" i="11" s="1"/>
  <c r="AH4504" i="11" s="1"/>
  <c r="AH4505" i="11" s="1"/>
  <c r="AH4506" i="11" s="1"/>
  <c r="AH4507" i="11" s="1"/>
  <c r="AH4508" i="11" s="1"/>
  <c r="AH4509" i="11" s="1"/>
  <c r="AH4510" i="11" s="1"/>
  <c r="AH4511" i="11" s="1"/>
  <c r="AH4512" i="11" s="1"/>
  <c r="AH4513" i="11" s="1"/>
  <c r="AH4514" i="11" s="1"/>
  <c r="AH4515" i="11" s="1"/>
  <c r="AH4516" i="11" s="1"/>
  <c r="AH4517" i="11" s="1"/>
  <c r="AH4518" i="11" s="1"/>
  <c r="AH4519" i="11" s="1"/>
  <c r="AH4520" i="11" s="1"/>
  <c r="AH4521" i="11" s="1"/>
  <c r="AH4522" i="11" s="1"/>
  <c r="AH4523" i="11" s="1"/>
  <c r="AH4524" i="11" s="1"/>
  <c r="AH4525" i="11" s="1"/>
  <c r="AH4526" i="11" s="1"/>
  <c r="AH4527" i="11" s="1"/>
  <c r="AH4528" i="11" s="1"/>
  <c r="AH4529" i="11" s="1"/>
  <c r="AH4530" i="11" s="1"/>
  <c r="AH4531" i="11" s="1"/>
  <c r="AH4532" i="11" s="1"/>
  <c r="AH4533" i="11" s="1"/>
  <c r="AH4534" i="11" s="1"/>
  <c r="AH4535" i="11" s="1"/>
  <c r="AH4536" i="11" s="1"/>
  <c r="AH4537" i="11" s="1"/>
  <c r="AH4538" i="11" s="1"/>
  <c r="AH4539" i="11" s="1"/>
  <c r="AH4540" i="11" s="1"/>
  <c r="AH4541" i="11" s="1"/>
  <c r="AH4542" i="11" s="1"/>
  <c r="AH4543" i="11" s="1"/>
  <c r="AH4544" i="11" s="1"/>
  <c r="AH4545" i="11" s="1"/>
  <c r="AH4546" i="11" s="1"/>
  <c r="AH4547" i="11" s="1"/>
  <c r="AH4548" i="11" s="1"/>
  <c r="AH4549" i="11" s="1"/>
  <c r="AH4550" i="11" s="1"/>
  <c r="AH4551" i="11" s="1"/>
  <c r="AH4552" i="11" s="1"/>
  <c r="AH4553" i="11" s="1"/>
  <c r="AH4554" i="11" s="1"/>
  <c r="AH4555" i="11" s="1"/>
  <c r="AH4556" i="11" s="1"/>
  <c r="AH4557" i="11" s="1"/>
  <c r="AH4558" i="11" s="1"/>
  <c r="AH4559" i="11" s="1"/>
  <c r="AH4560" i="11" s="1"/>
  <c r="AH4561" i="11" s="1"/>
  <c r="AH4562" i="11" s="1"/>
  <c r="AH4563" i="11" s="1"/>
  <c r="AH4564" i="11" s="1"/>
  <c r="AH4565" i="11" s="1"/>
  <c r="AH4566" i="11" s="1"/>
  <c r="AH4567" i="11" s="1"/>
  <c r="AH4568" i="11" s="1"/>
  <c r="AH4569" i="11" s="1"/>
  <c r="AH4570" i="11" s="1"/>
  <c r="AH4571" i="11" s="1"/>
  <c r="AH4572" i="11" s="1"/>
  <c r="AH4573" i="11" s="1"/>
  <c r="AH4574" i="11" s="1"/>
  <c r="AH4575" i="11" s="1"/>
  <c r="AH4576" i="11" s="1"/>
  <c r="AH4577" i="11" s="1"/>
  <c r="AH4578" i="11" s="1"/>
  <c r="AH4579" i="11" s="1"/>
  <c r="AH4580" i="11" s="1"/>
  <c r="AH4581" i="11" s="1"/>
  <c r="AH4582" i="11" s="1"/>
  <c r="AH4583" i="11" s="1"/>
  <c r="AH4584" i="11" s="1"/>
  <c r="AH4585" i="11" s="1"/>
  <c r="AH4586" i="11" s="1"/>
  <c r="AH4587" i="11" s="1"/>
  <c r="AH4588" i="11" s="1"/>
  <c r="AH4589" i="11" s="1"/>
  <c r="AH4590" i="11" s="1"/>
  <c r="AH4591" i="11" s="1"/>
  <c r="AH4592" i="11" s="1"/>
  <c r="AH4593" i="11" s="1"/>
  <c r="AH4594" i="11" s="1"/>
  <c r="AH4595" i="11" s="1"/>
  <c r="AH4596" i="11" s="1"/>
  <c r="AH4597" i="11" s="1"/>
  <c r="AH4598" i="11" s="1"/>
  <c r="AH4599" i="11" s="1"/>
  <c r="AH4600" i="11" s="1"/>
  <c r="AH4601" i="11" s="1"/>
  <c r="AH4602" i="11" s="1"/>
  <c r="AH4603" i="11" s="1"/>
  <c r="AH4604" i="11" s="1"/>
  <c r="AH4605" i="11" s="1"/>
  <c r="AH4606" i="11" s="1"/>
  <c r="AH4607" i="11" s="1"/>
  <c r="AH4608" i="11" s="1"/>
  <c r="AH4609" i="11" s="1"/>
  <c r="AH4610" i="11" s="1"/>
  <c r="AH4611" i="11" s="1"/>
  <c r="AH4612" i="11" s="1"/>
  <c r="AH4613" i="11" s="1"/>
  <c r="AH4614" i="11" s="1"/>
  <c r="AH4615" i="11" s="1"/>
  <c r="AH4616" i="11" s="1"/>
  <c r="AH4617" i="11" s="1"/>
  <c r="AH4618" i="11" s="1"/>
  <c r="AH4619" i="11" s="1"/>
  <c r="AH4620" i="11" s="1"/>
  <c r="AH4621" i="11" s="1"/>
  <c r="AH4622" i="11" s="1"/>
  <c r="AH4623" i="11" s="1"/>
  <c r="AH4624" i="11" s="1"/>
  <c r="AH4625" i="11" s="1"/>
  <c r="AH4626" i="11" s="1"/>
  <c r="AH4627" i="11" s="1"/>
  <c r="AH4628" i="11" s="1"/>
  <c r="AH4629" i="11" s="1"/>
  <c r="AH4630" i="11" s="1"/>
  <c r="AH4631" i="11" s="1"/>
  <c r="AH4632" i="11" s="1"/>
  <c r="AH4633" i="11" s="1"/>
  <c r="AH4634" i="11" s="1"/>
  <c r="AH4635" i="11" s="1"/>
  <c r="AH4636" i="11" s="1"/>
  <c r="AH4637" i="11" s="1"/>
  <c r="AH4638" i="11" s="1"/>
  <c r="AH4639" i="11" s="1"/>
  <c r="AH4640" i="11" s="1"/>
  <c r="AH4641" i="11" s="1"/>
  <c r="AH4642" i="11" s="1"/>
  <c r="AH4643" i="11" s="1"/>
  <c r="AH4644" i="11" s="1"/>
  <c r="AH4645" i="11" s="1"/>
  <c r="AH4646" i="11" s="1"/>
  <c r="AH4647" i="11" s="1"/>
  <c r="AH4648" i="11" s="1"/>
  <c r="AH4649" i="11" s="1"/>
  <c r="AH4650" i="11" s="1"/>
  <c r="AH4651" i="11" s="1"/>
  <c r="AH4652" i="11" s="1"/>
  <c r="AH4653" i="11" s="1"/>
  <c r="AH4654" i="11" s="1"/>
  <c r="AH4655" i="11" s="1"/>
  <c r="AH4656" i="11" s="1"/>
  <c r="AH4657" i="11" s="1"/>
  <c r="AH4658" i="11" s="1"/>
  <c r="AH4659" i="11" s="1"/>
  <c r="AH4660" i="11" s="1"/>
  <c r="AH4661" i="11" s="1"/>
  <c r="AH4662" i="11" s="1"/>
  <c r="AH4663" i="11" s="1"/>
  <c r="AH4664" i="11" s="1"/>
  <c r="AH4665" i="11" s="1"/>
  <c r="AH4666" i="11" s="1"/>
  <c r="AH4667" i="11" s="1"/>
  <c r="AH4668" i="11" s="1"/>
  <c r="AH4669" i="11" s="1"/>
  <c r="AH4670" i="11" s="1"/>
  <c r="AH4671" i="11" s="1"/>
  <c r="AH4672" i="11" s="1"/>
  <c r="AH4673" i="11" s="1"/>
  <c r="AH4674" i="11" s="1"/>
  <c r="AH4675" i="11" s="1"/>
  <c r="AH4676" i="11" s="1"/>
  <c r="AH4677" i="11" s="1"/>
  <c r="AH4678" i="11" s="1"/>
  <c r="AH4679" i="11" s="1"/>
  <c r="AH4680" i="11" s="1"/>
  <c r="AH4681" i="11" s="1"/>
  <c r="AH4682" i="11" s="1"/>
  <c r="AH4683" i="11" s="1"/>
  <c r="AH4684" i="11" s="1"/>
  <c r="AH4685" i="11" s="1"/>
  <c r="AH4686" i="11" s="1"/>
  <c r="AH4687" i="11" s="1"/>
  <c r="AH4688" i="11" s="1"/>
  <c r="AH4689" i="11" s="1"/>
  <c r="AH4690" i="11" s="1"/>
  <c r="AH4691" i="11" s="1"/>
  <c r="AH4692" i="11" s="1"/>
  <c r="AH4693" i="11" s="1"/>
  <c r="AH4694" i="11" s="1"/>
  <c r="AH4695" i="11" s="1"/>
  <c r="AH4696" i="11" s="1"/>
  <c r="AH4697" i="11" s="1"/>
  <c r="AH4698" i="11" s="1"/>
  <c r="AH4699" i="11" s="1"/>
  <c r="AH4700" i="11" s="1"/>
  <c r="AH4701" i="11" s="1"/>
  <c r="AH4702" i="11" s="1"/>
  <c r="AH4703" i="11" s="1"/>
  <c r="AH4704" i="11" s="1"/>
  <c r="AH4705" i="11" s="1"/>
  <c r="AH4706" i="11" s="1"/>
  <c r="AH4707" i="11" s="1"/>
  <c r="AH4708" i="11" s="1"/>
  <c r="AH4709" i="11" s="1"/>
  <c r="AH4710" i="11" s="1"/>
  <c r="AH4711" i="11" s="1"/>
  <c r="AH4712" i="11" s="1"/>
  <c r="AH4713" i="11" s="1"/>
  <c r="AH4714" i="11" s="1"/>
  <c r="AH4715" i="11" s="1"/>
  <c r="AH4716" i="11" s="1"/>
  <c r="AH4717" i="11" s="1"/>
  <c r="AH4718" i="11" s="1"/>
  <c r="AH4719" i="11" s="1"/>
  <c r="AH4720" i="11" s="1"/>
  <c r="AH4721" i="11" s="1"/>
  <c r="AH4722" i="11" s="1"/>
  <c r="AH4723" i="11" s="1"/>
  <c r="AH4724" i="11" s="1"/>
  <c r="AH4725" i="11" s="1"/>
  <c r="AH4726" i="11" s="1"/>
  <c r="AH4727" i="11" s="1"/>
  <c r="AH4728" i="11" s="1"/>
  <c r="AH4729" i="11" s="1"/>
  <c r="AH4730" i="11" s="1"/>
  <c r="AH4731" i="11" s="1"/>
  <c r="AH4732" i="11" s="1"/>
  <c r="AH4733" i="11" s="1"/>
  <c r="AH4734" i="11" s="1"/>
  <c r="AH4735" i="11" s="1"/>
  <c r="AH4736" i="11" s="1"/>
  <c r="AH4737" i="11" s="1"/>
  <c r="AH4738" i="11" s="1"/>
  <c r="AH4739" i="11" s="1"/>
  <c r="AH4740" i="11" s="1"/>
  <c r="AH4741" i="11" s="1"/>
  <c r="AH4742" i="11" s="1"/>
  <c r="AH4743" i="11" s="1"/>
  <c r="AH4744" i="11" s="1"/>
  <c r="AH4745" i="11" s="1"/>
  <c r="AH4746" i="11" s="1"/>
  <c r="AH4747" i="11" s="1"/>
  <c r="AH4748" i="11" s="1"/>
  <c r="AH4749" i="11" s="1"/>
  <c r="AH4750" i="11" s="1"/>
  <c r="AH4751" i="11" s="1"/>
  <c r="AH4752" i="11" s="1"/>
  <c r="AH4753" i="11" s="1"/>
  <c r="AH4754" i="11" s="1"/>
  <c r="AH4755" i="11" s="1"/>
  <c r="AH4756" i="11" s="1"/>
  <c r="AH4757" i="11" s="1"/>
  <c r="AH4758" i="11" s="1"/>
  <c r="AH4759" i="11" s="1"/>
  <c r="AH4760" i="11" s="1"/>
  <c r="AH4761" i="11" s="1"/>
  <c r="AH4762" i="11" s="1"/>
  <c r="AH4763" i="11" s="1"/>
  <c r="AH4764" i="11" s="1"/>
  <c r="AH4765" i="11" s="1"/>
  <c r="AH4766" i="11" s="1"/>
  <c r="AH4767" i="11" s="1"/>
  <c r="AH4768" i="11" s="1"/>
  <c r="AH4769" i="11" s="1"/>
  <c r="AH4770" i="11" s="1"/>
  <c r="AH4771" i="11" s="1"/>
  <c r="AH4772" i="11" s="1"/>
  <c r="AH4773" i="11" s="1"/>
  <c r="AH4774" i="11" s="1"/>
  <c r="AH4775" i="11" s="1"/>
  <c r="AH4776" i="11" s="1"/>
  <c r="AH4777" i="11" s="1"/>
  <c r="AH4778" i="11" s="1"/>
  <c r="AH4779" i="11" s="1"/>
  <c r="AH4780" i="11" s="1"/>
  <c r="AH4781" i="11" s="1"/>
  <c r="AH4782" i="11" s="1"/>
  <c r="AH4783" i="11" s="1"/>
  <c r="AH4784" i="11" s="1"/>
  <c r="AH4785" i="11" s="1"/>
  <c r="AH4786" i="11" s="1"/>
  <c r="AH4787" i="11" s="1"/>
  <c r="AH4788" i="11" s="1"/>
  <c r="AH4789" i="11" s="1"/>
  <c r="AH4790" i="11" s="1"/>
  <c r="AH4791" i="11" s="1"/>
  <c r="AH4792" i="11" s="1"/>
  <c r="AH4793" i="11" s="1"/>
  <c r="AH4794" i="11" s="1"/>
  <c r="AH4795" i="11" s="1"/>
  <c r="AH4796" i="11" s="1"/>
  <c r="AH4797" i="11" s="1"/>
  <c r="AH4798" i="11" s="1"/>
  <c r="AH4799" i="11" s="1"/>
  <c r="AH4800" i="11" s="1"/>
  <c r="AH4801" i="11" s="1"/>
  <c r="AH4802" i="11" s="1"/>
  <c r="AH4803" i="11" s="1"/>
  <c r="AH4804" i="11" s="1"/>
  <c r="AH4805" i="11" s="1"/>
  <c r="AH4806" i="11" s="1"/>
  <c r="AH4807" i="11" s="1"/>
  <c r="AH4808" i="11" s="1"/>
  <c r="AH4809" i="11" s="1"/>
  <c r="AH4810" i="11" s="1"/>
  <c r="AH4811" i="11" s="1"/>
  <c r="AH4812" i="11" s="1"/>
  <c r="AH4813" i="11" s="1"/>
  <c r="AH4814" i="11" s="1"/>
  <c r="AH4815" i="11" s="1"/>
  <c r="AH4816" i="11" s="1"/>
  <c r="AH4817" i="11" s="1"/>
  <c r="AH4818" i="11" s="1"/>
  <c r="AH4819" i="11" s="1"/>
  <c r="AH4820" i="11" s="1"/>
  <c r="AH4821" i="11" s="1"/>
  <c r="AH4822" i="11" s="1"/>
  <c r="AH4823" i="11" s="1"/>
  <c r="AH4824" i="11" s="1"/>
  <c r="AH4825" i="11" s="1"/>
  <c r="AH4826" i="11" s="1"/>
  <c r="AH4827" i="11" s="1"/>
  <c r="AH4828" i="11" s="1"/>
  <c r="AH4829" i="11" s="1"/>
  <c r="AH4830" i="11" s="1"/>
  <c r="AH4831" i="11" s="1"/>
  <c r="AH4832" i="11" s="1"/>
  <c r="AH4833" i="11" s="1"/>
  <c r="AH4834" i="11" s="1"/>
  <c r="AH4835" i="11" s="1"/>
  <c r="AH4836" i="11" s="1"/>
  <c r="AH4837" i="11" s="1"/>
  <c r="AH4838" i="11" s="1"/>
  <c r="AH4839" i="11" s="1"/>
  <c r="AH4840" i="11" s="1"/>
  <c r="AH4841" i="11" s="1"/>
  <c r="AH4842" i="11" s="1"/>
  <c r="AH4843" i="11" s="1"/>
  <c r="AH4844" i="11" s="1"/>
  <c r="AH4845" i="11" s="1"/>
  <c r="AH4846" i="11" s="1"/>
  <c r="AH4847" i="11" s="1"/>
  <c r="AH4848" i="11" s="1"/>
  <c r="AH4849" i="11" s="1"/>
  <c r="AH4850" i="11" s="1"/>
  <c r="AH4851" i="11" s="1"/>
  <c r="AH4852" i="11" s="1"/>
  <c r="AH4853" i="11" s="1"/>
  <c r="AH4854" i="11" s="1"/>
  <c r="AH4855" i="11" s="1"/>
  <c r="AH4856" i="11" s="1"/>
  <c r="AH4857" i="11" s="1"/>
  <c r="AH4858" i="11" s="1"/>
  <c r="AH4859" i="11" s="1"/>
  <c r="AH4860" i="11" s="1"/>
  <c r="AH4861" i="11" s="1"/>
  <c r="AH4862" i="11" s="1"/>
  <c r="AH4863" i="11" s="1"/>
  <c r="AH4864" i="11" s="1"/>
  <c r="AH4865" i="11" s="1"/>
  <c r="AH4866" i="11" s="1"/>
  <c r="AH4867" i="11" s="1"/>
  <c r="AH4868" i="11" s="1"/>
  <c r="AH4869" i="11" s="1"/>
  <c r="AH4870" i="11" s="1"/>
  <c r="AH4871" i="11" s="1"/>
  <c r="AH4872" i="11" s="1"/>
  <c r="AH4873" i="11" s="1"/>
  <c r="AH4874" i="11" s="1"/>
  <c r="AH4875" i="11" s="1"/>
  <c r="AH4876" i="11" s="1"/>
  <c r="AH4877" i="11" s="1"/>
  <c r="AH4878" i="11" s="1"/>
  <c r="AH4879" i="11" s="1"/>
  <c r="AH4880" i="11" s="1"/>
  <c r="AH4881" i="11" s="1"/>
  <c r="AH4882" i="11" s="1"/>
  <c r="AH4883" i="11" s="1"/>
  <c r="AH4884" i="11" s="1"/>
  <c r="AH4885" i="11" s="1"/>
  <c r="AH4886" i="11" s="1"/>
  <c r="AH4887" i="11" s="1"/>
  <c r="AH4888" i="11" s="1"/>
  <c r="AH4889" i="11" s="1"/>
  <c r="AH4890" i="11" s="1"/>
  <c r="AH4891" i="11" s="1"/>
  <c r="AH4892" i="11" s="1"/>
  <c r="AH4893" i="11" s="1"/>
  <c r="AH4894" i="11" s="1"/>
  <c r="AH4895" i="11" s="1"/>
  <c r="AH4896" i="11" s="1"/>
  <c r="AH4897" i="11" s="1"/>
  <c r="AH4898" i="11" s="1"/>
  <c r="AH4899" i="11" s="1"/>
  <c r="AH4900" i="11" s="1"/>
  <c r="AH4901" i="11" s="1"/>
  <c r="AH4902" i="11" s="1"/>
  <c r="AH4903" i="11" s="1"/>
  <c r="AH4904" i="11" s="1"/>
  <c r="AH4905" i="11" s="1"/>
  <c r="AH4906" i="11" s="1"/>
  <c r="AH4907" i="11" s="1"/>
  <c r="AH4908" i="11" s="1"/>
  <c r="AH4909" i="11" s="1"/>
  <c r="AH4910" i="11" s="1"/>
  <c r="AH4911" i="11" s="1"/>
  <c r="AH4912" i="11" s="1"/>
  <c r="AH4913" i="11" s="1"/>
  <c r="AH4914" i="11" s="1"/>
  <c r="AH4915" i="11" s="1"/>
  <c r="AH4916" i="11" s="1"/>
  <c r="AH4917" i="11" s="1"/>
  <c r="AH4918" i="11" s="1"/>
  <c r="AH4919" i="11" s="1"/>
  <c r="AH4920" i="11" s="1"/>
  <c r="AH4921" i="11" s="1"/>
  <c r="AH4922" i="11" s="1"/>
  <c r="AH4923" i="11" s="1"/>
  <c r="AH4924" i="11" s="1"/>
  <c r="AH4925" i="11" s="1"/>
  <c r="AH4926" i="11" s="1"/>
  <c r="AH4927" i="11" s="1"/>
  <c r="AH4928" i="11" s="1"/>
  <c r="AH4929" i="11" s="1"/>
  <c r="AH4930" i="11" s="1"/>
  <c r="AH4931" i="11" s="1"/>
  <c r="AH4932" i="11" s="1"/>
  <c r="AH4933" i="11" s="1"/>
  <c r="AH4934" i="11" s="1"/>
  <c r="AH4935" i="11" s="1"/>
  <c r="AH4936" i="11" s="1"/>
  <c r="AH4937" i="11" s="1"/>
  <c r="AH4938" i="11" s="1"/>
  <c r="AH4939" i="11" s="1"/>
  <c r="AH4940" i="11" s="1"/>
  <c r="AH4941" i="11" s="1"/>
  <c r="AH4942" i="11" s="1"/>
  <c r="AH4943" i="11" s="1"/>
  <c r="AH4944" i="11" s="1"/>
  <c r="AH4945" i="11" s="1"/>
  <c r="AH4946" i="11" s="1"/>
  <c r="AH4947" i="11" s="1"/>
  <c r="AH4948" i="11" s="1"/>
  <c r="AH4949" i="11" s="1"/>
  <c r="AH4950" i="11" s="1"/>
  <c r="AH4951" i="11" s="1"/>
  <c r="AH4952" i="11" s="1"/>
  <c r="AH4953" i="11" s="1"/>
  <c r="AH4954" i="11" s="1"/>
  <c r="AH4955" i="11" s="1"/>
  <c r="AH4956" i="11" s="1"/>
  <c r="AH4957" i="11" s="1"/>
  <c r="AH4958" i="11" s="1"/>
  <c r="AH4959" i="11" s="1"/>
  <c r="AH4960" i="11" s="1"/>
  <c r="AH4961" i="11" s="1"/>
  <c r="AH4962" i="11" s="1"/>
  <c r="AH4963" i="11" s="1"/>
  <c r="AH4964" i="11" s="1"/>
  <c r="AH4965" i="11" s="1"/>
  <c r="AH4966" i="11" s="1"/>
  <c r="AH4967" i="11" s="1"/>
  <c r="AH4968" i="11" s="1"/>
  <c r="AH4969" i="11" s="1"/>
  <c r="AH4970" i="11" s="1"/>
  <c r="AH4971" i="11" s="1"/>
  <c r="AH4972" i="11" s="1"/>
  <c r="AH4973" i="11" s="1"/>
  <c r="AH4974" i="11" s="1"/>
  <c r="AH4975" i="11" s="1"/>
  <c r="AH4976" i="11" s="1"/>
  <c r="AH4977" i="11" s="1"/>
  <c r="AH4978" i="11" s="1"/>
  <c r="AH4979" i="11" s="1"/>
  <c r="AH4980" i="11" s="1"/>
  <c r="AH4981" i="11" s="1"/>
  <c r="AH4982" i="11" s="1"/>
  <c r="AH4983" i="11" s="1"/>
  <c r="AH4984" i="11" s="1"/>
  <c r="AH4985" i="11" s="1"/>
  <c r="AH4986" i="11" s="1"/>
  <c r="AH4987" i="11" s="1"/>
  <c r="AH4988" i="11" s="1"/>
  <c r="AH4989" i="11" s="1"/>
  <c r="AH4990" i="11" s="1"/>
  <c r="AH4991" i="11" s="1"/>
  <c r="AH4992" i="11" s="1"/>
  <c r="AH4993" i="11" s="1"/>
  <c r="AH4994" i="11" s="1"/>
  <c r="AH4995" i="11" s="1"/>
  <c r="AH4996" i="11" s="1"/>
  <c r="AH4997" i="11" s="1"/>
  <c r="AH4998" i="11" s="1"/>
  <c r="AH4999" i="11" s="1"/>
  <c r="AH5000" i="11" s="1"/>
  <c r="AH5001" i="11" s="1"/>
  <c r="AH5002" i="11" s="1"/>
  <c r="AH5003" i="11" s="1"/>
  <c r="AH5004" i="11" s="1"/>
  <c r="AH5005" i="11" s="1"/>
  <c r="AH5006" i="11" s="1"/>
  <c r="AH5007" i="11" s="1"/>
  <c r="AH5008" i="11" s="1"/>
  <c r="AH5009" i="11" s="1"/>
  <c r="AH5010" i="11" s="1"/>
  <c r="AH5011" i="11" s="1"/>
  <c r="AH5012" i="11" s="1"/>
  <c r="AH5013" i="11" s="1"/>
  <c r="AH5014" i="11" s="1"/>
  <c r="AH5015" i="11" s="1"/>
  <c r="AH5016" i="11" s="1"/>
  <c r="AH5017" i="11" s="1"/>
  <c r="AH5018" i="11" s="1"/>
  <c r="AH5019" i="11" s="1"/>
  <c r="AH5020" i="11" s="1"/>
  <c r="AH5021" i="11" s="1"/>
  <c r="AH5022" i="11" s="1"/>
  <c r="AH5023" i="11" s="1"/>
  <c r="AH5024" i="11" s="1"/>
  <c r="AH5025" i="11" s="1"/>
  <c r="AH5026" i="11" s="1"/>
  <c r="AH5027" i="11" s="1"/>
  <c r="AH5028" i="11" s="1"/>
  <c r="AH5029" i="11" s="1"/>
  <c r="AH5030" i="11" s="1"/>
  <c r="AH5031" i="11" s="1"/>
  <c r="AH5032" i="11" s="1"/>
  <c r="AH5033" i="11" s="1"/>
  <c r="AH5034" i="11" s="1"/>
  <c r="AH5035" i="11" s="1"/>
  <c r="AH5036" i="11" s="1"/>
  <c r="AH5037" i="11" s="1"/>
  <c r="AH5038" i="11" s="1"/>
  <c r="AH5039" i="11" s="1"/>
  <c r="AH5040" i="11" s="1"/>
  <c r="AH5041" i="11" s="1"/>
  <c r="AH5042" i="11" s="1"/>
  <c r="AH5043" i="11" s="1"/>
  <c r="AH5044" i="11" s="1"/>
  <c r="AH5045" i="11" s="1"/>
  <c r="AH5046" i="11" s="1"/>
  <c r="AH5047" i="11" s="1"/>
  <c r="AH5048" i="11" s="1"/>
  <c r="AH5049" i="11" s="1"/>
  <c r="AH5050" i="11" s="1"/>
  <c r="AH5051" i="11" s="1"/>
  <c r="AH5052" i="11" s="1"/>
  <c r="AH5053" i="11" s="1"/>
  <c r="AH5054" i="11" s="1"/>
  <c r="AH5055" i="11" s="1"/>
  <c r="AH5056" i="11" s="1"/>
  <c r="AH5057" i="11" s="1"/>
  <c r="AH5058" i="11" s="1"/>
  <c r="AH5059" i="11" s="1"/>
  <c r="AH5060" i="11" s="1"/>
  <c r="AH5061" i="11" s="1"/>
  <c r="AH5062" i="11" s="1"/>
  <c r="AH5063" i="11" s="1"/>
  <c r="AH5064" i="11" s="1"/>
  <c r="AH5065" i="11" s="1"/>
  <c r="AH5066" i="11" s="1"/>
  <c r="AH5067" i="11" s="1"/>
  <c r="AH5068" i="11" s="1"/>
  <c r="AH5069" i="11" s="1"/>
  <c r="AH5070" i="11" s="1"/>
  <c r="AH5071" i="11" s="1"/>
  <c r="AH5072" i="11" s="1"/>
  <c r="AH5073" i="11" s="1"/>
  <c r="AH5074" i="11" s="1"/>
  <c r="AH5075" i="11" s="1"/>
  <c r="AH5076" i="11" s="1"/>
  <c r="AH5077" i="11" s="1"/>
  <c r="AH5078" i="11" s="1"/>
  <c r="AH5079" i="11" s="1"/>
  <c r="AH5080" i="11" s="1"/>
  <c r="AH5081" i="11" s="1"/>
  <c r="AH5082" i="11" s="1"/>
  <c r="AH5083" i="11" s="1"/>
  <c r="AH5084" i="11" s="1"/>
  <c r="AH5085" i="11" s="1"/>
  <c r="AH5086" i="11" s="1"/>
  <c r="AH5087" i="11" s="1"/>
  <c r="AH5088" i="11" s="1"/>
  <c r="AH5089" i="11" s="1"/>
  <c r="AH5090" i="11" s="1"/>
  <c r="AH5091" i="11" s="1"/>
  <c r="AH5092" i="11" s="1"/>
  <c r="AH5093" i="11" s="1"/>
  <c r="AH5094" i="11" s="1"/>
  <c r="AH5095" i="11" s="1"/>
  <c r="AH5096" i="11" s="1"/>
  <c r="AH5097" i="11" s="1"/>
  <c r="AH5098" i="11" s="1"/>
  <c r="AH5099" i="11" s="1"/>
  <c r="AH5100" i="11" s="1"/>
  <c r="AH5101" i="11" s="1"/>
  <c r="AH5102" i="11" s="1"/>
  <c r="AH5103" i="11" s="1"/>
  <c r="AH5104" i="11" s="1"/>
  <c r="AH5105" i="11" s="1"/>
  <c r="AH5106" i="11" s="1"/>
  <c r="AH5107" i="11" s="1"/>
  <c r="AH5108" i="11" s="1"/>
  <c r="AH5109" i="11" s="1"/>
  <c r="AH5110" i="11" s="1"/>
  <c r="AH5111" i="11" s="1"/>
  <c r="AH5112" i="11" s="1"/>
  <c r="AH5113" i="11" s="1"/>
  <c r="AH5114" i="11" s="1"/>
  <c r="AH5115" i="11" s="1"/>
  <c r="AH5116" i="11" s="1"/>
  <c r="AH5117" i="11" s="1"/>
  <c r="AH5118" i="11" s="1"/>
  <c r="AH5119" i="11" s="1"/>
  <c r="AH5120" i="11" s="1"/>
  <c r="AH5121" i="11" s="1"/>
  <c r="AH5122" i="11" s="1"/>
  <c r="AH5123" i="11" s="1"/>
  <c r="AH5124" i="11" s="1"/>
  <c r="AH5125" i="11" s="1"/>
  <c r="AH5126" i="11" s="1"/>
  <c r="AH5127" i="11" s="1"/>
  <c r="AH5128" i="11" s="1"/>
  <c r="AH5129" i="11" s="1"/>
  <c r="AH5130" i="11" s="1"/>
  <c r="AH5131" i="11" s="1"/>
  <c r="AH5132" i="11" s="1"/>
  <c r="AH5133" i="11" s="1"/>
  <c r="AH5134" i="11" s="1"/>
  <c r="AH5135" i="11" s="1"/>
  <c r="AH5136" i="11" s="1"/>
  <c r="AH5137" i="11" s="1"/>
  <c r="AH5138" i="11" s="1"/>
  <c r="AH5139" i="11" s="1"/>
  <c r="AH5140" i="11" s="1"/>
  <c r="AH5141" i="11" s="1"/>
  <c r="AH5142" i="11" s="1"/>
  <c r="AH5143" i="11" s="1"/>
  <c r="AH5144" i="11" s="1"/>
  <c r="AH5145" i="11" s="1"/>
  <c r="AH5146" i="11" s="1"/>
  <c r="AH5147" i="11" s="1"/>
  <c r="AH5148" i="11" s="1"/>
  <c r="AH5149" i="11" s="1"/>
  <c r="AH5150" i="11" s="1"/>
  <c r="AH5151" i="11" s="1"/>
  <c r="AH5152" i="11" s="1"/>
  <c r="AH5153" i="11" s="1"/>
  <c r="AH5154" i="11" s="1"/>
  <c r="AH5155" i="11" s="1"/>
  <c r="AH5156" i="11" s="1"/>
  <c r="AH5157" i="11" s="1"/>
  <c r="AH5158" i="11" s="1"/>
  <c r="AH5159" i="11" s="1"/>
  <c r="AH5160" i="11" s="1"/>
  <c r="AH5161" i="11" s="1"/>
  <c r="AH5162" i="11" s="1"/>
  <c r="AH5163" i="11" s="1"/>
  <c r="AH5164" i="11" s="1"/>
  <c r="AH5165" i="11" s="1"/>
  <c r="AH5166" i="11" s="1"/>
  <c r="AH5167" i="11" s="1"/>
  <c r="AH5168" i="11" s="1"/>
  <c r="AH5169" i="11" s="1"/>
  <c r="AH5170" i="11" s="1"/>
  <c r="AH5171" i="11" s="1"/>
  <c r="AH5172" i="11" s="1"/>
  <c r="AH5173" i="11" s="1"/>
  <c r="AH5174" i="11" s="1"/>
  <c r="AH5175" i="11" s="1"/>
  <c r="AH5176" i="11" s="1"/>
  <c r="AH5177" i="11" s="1"/>
  <c r="AH5178" i="11" s="1"/>
  <c r="AH5179" i="11" s="1"/>
  <c r="AH5180" i="11" s="1"/>
  <c r="AH5181" i="11" s="1"/>
  <c r="AH5182" i="11" s="1"/>
  <c r="AH5183" i="11" s="1"/>
  <c r="AH5184" i="11" s="1"/>
  <c r="AH5185" i="11" s="1"/>
  <c r="AH5186" i="11" s="1"/>
  <c r="AH5187" i="11" s="1"/>
  <c r="AH5188" i="11" s="1"/>
  <c r="AH5189" i="11" s="1"/>
  <c r="AH5190" i="11" s="1"/>
  <c r="AH5191" i="11" s="1"/>
  <c r="AH5192" i="11" s="1"/>
  <c r="AH5193" i="11" s="1"/>
  <c r="AH5194" i="11" s="1"/>
  <c r="AH5195" i="11" s="1"/>
  <c r="AH5196" i="11" s="1"/>
  <c r="AH5197" i="11" s="1"/>
  <c r="AH5198" i="11" s="1"/>
  <c r="AH5199" i="11" s="1"/>
  <c r="AH5200" i="11" s="1"/>
  <c r="AH5201" i="11" s="1"/>
  <c r="AH5202" i="11" s="1"/>
  <c r="AH5203" i="11" s="1"/>
  <c r="AH5204" i="11" s="1"/>
  <c r="AH5205" i="11" s="1"/>
  <c r="AH5206" i="11" s="1"/>
  <c r="AH5207" i="11" s="1"/>
  <c r="AH5208" i="11" s="1"/>
  <c r="AH5209" i="11" s="1"/>
  <c r="AH5210" i="11" s="1"/>
  <c r="AH5211" i="11" s="1"/>
  <c r="AH5212" i="11" s="1"/>
  <c r="AH5213" i="11" s="1"/>
  <c r="AH5214" i="11" s="1"/>
  <c r="AH5215" i="11" s="1"/>
  <c r="AH5216" i="11" s="1"/>
  <c r="AH5217" i="11" s="1"/>
  <c r="AH5218" i="11" s="1"/>
  <c r="AH5219" i="11" s="1"/>
  <c r="AH5220" i="11" s="1"/>
  <c r="AH5221" i="11" s="1"/>
  <c r="AH5222" i="11" s="1"/>
  <c r="AH5223" i="11" s="1"/>
  <c r="AH5224" i="11" s="1"/>
  <c r="AH5225" i="11" s="1"/>
  <c r="AH5226" i="11" s="1"/>
  <c r="AH5227" i="11" s="1"/>
  <c r="AH5228" i="11" s="1"/>
  <c r="AH5229" i="11" s="1"/>
  <c r="AH5230" i="11" s="1"/>
  <c r="AH5231" i="11" s="1"/>
  <c r="AH5232" i="11" s="1"/>
  <c r="AH5233" i="11" s="1"/>
  <c r="AH5234" i="11" s="1"/>
  <c r="AH5235" i="11" s="1"/>
  <c r="AH5236" i="11" s="1"/>
  <c r="AH5237" i="11" s="1"/>
  <c r="AH5238" i="11" s="1"/>
  <c r="AH5239" i="11" s="1"/>
  <c r="AH5240" i="11" s="1"/>
  <c r="AH5241" i="11" s="1"/>
  <c r="AH5242" i="11" s="1"/>
  <c r="AH5243" i="11" s="1"/>
  <c r="AH5244" i="11" s="1"/>
  <c r="AH5245" i="11" s="1"/>
  <c r="AH5246" i="11" s="1"/>
  <c r="AH5247" i="11" s="1"/>
  <c r="AH5248" i="11" s="1"/>
  <c r="AH5249" i="11" s="1"/>
  <c r="AH5250" i="11" s="1"/>
  <c r="AH5251" i="11" s="1"/>
  <c r="AH5252" i="11" s="1"/>
  <c r="AH5253" i="11" s="1"/>
  <c r="AH5254" i="11" s="1"/>
  <c r="AH5255" i="11" s="1"/>
  <c r="AH5256" i="11" s="1"/>
  <c r="AH5257" i="11" s="1"/>
  <c r="AH5258" i="11" s="1"/>
  <c r="AH5259" i="11" s="1"/>
  <c r="AH5260" i="11" s="1"/>
  <c r="AH5261" i="11" s="1"/>
  <c r="AH5262" i="11" s="1"/>
  <c r="AH5263" i="11" s="1"/>
  <c r="AH5264" i="11" s="1"/>
  <c r="AH5265" i="11" s="1"/>
  <c r="AH5266" i="11" s="1"/>
  <c r="AH5267" i="11" s="1"/>
  <c r="AH5268" i="11" s="1"/>
  <c r="AH5269" i="11" s="1"/>
  <c r="AH5270" i="11" s="1"/>
  <c r="AH5271" i="11" s="1"/>
  <c r="AH5272" i="11" s="1"/>
  <c r="AH5273" i="11" s="1"/>
  <c r="AH5274" i="11" s="1"/>
  <c r="AH5275" i="11" s="1"/>
  <c r="AH5276" i="11" s="1"/>
  <c r="AH5277" i="11" s="1"/>
  <c r="AH5278" i="11" s="1"/>
  <c r="AH5279" i="11" s="1"/>
  <c r="AH5280" i="11" s="1"/>
  <c r="AH5281" i="11" s="1"/>
  <c r="AH5282" i="11" s="1"/>
  <c r="AH5283" i="11" s="1"/>
  <c r="AH5284" i="11" s="1"/>
  <c r="AH5285" i="11" s="1"/>
  <c r="AH5286" i="11" s="1"/>
  <c r="AH5287" i="11" s="1"/>
  <c r="AH5288" i="11" s="1"/>
  <c r="AH5289" i="11" s="1"/>
  <c r="AH5290" i="11" s="1"/>
  <c r="AH5291" i="11" s="1"/>
  <c r="AH5292" i="11" s="1"/>
  <c r="AH5293" i="11" s="1"/>
  <c r="AH5294" i="11" s="1"/>
  <c r="AH5295" i="11" s="1"/>
  <c r="AH5296" i="11" s="1"/>
  <c r="AH5297" i="11" s="1"/>
  <c r="AH5298" i="11" s="1"/>
  <c r="AH5299" i="11" s="1"/>
  <c r="AH5300" i="11" s="1"/>
  <c r="AH5301" i="11" s="1"/>
  <c r="AH5302" i="11" s="1"/>
  <c r="AH5303" i="11" s="1"/>
  <c r="AH5304" i="11" s="1"/>
  <c r="AH5305" i="11" s="1"/>
  <c r="AH5306" i="11" s="1"/>
  <c r="AH5307" i="11" s="1"/>
  <c r="AH5308" i="11" s="1"/>
  <c r="AH5309" i="11" s="1"/>
  <c r="AH5310" i="11" s="1"/>
  <c r="AH5311" i="11" s="1"/>
  <c r="AH5312" i="11" s="1"/>
  <c r="AH5313" i="11" s="1"/>
  <c r="AH5314" i="11" s="1"/>
  <c r="AH5315" i="11" s="1"/>
  <c r="AH5316" i="11" s="1"/>
  <c r="AH5317" i="11" s="1"/>
  <c r="AH5318" i="11" s="1"/>
  <c r="AH5319" i="11" s="1"/>
  <c r="AH5320" i="11" s="1"/>
  <c r="AH5321" i="11" s="1"/>
  <c r="AH5322" i="11" s="1"/>
  <c r="AH5323" i="11" s="1"/>
  <c r="AH5324" i="11" s="1"/>
  <c r="AH5325" i="11" s="1"/>
  <c r="AH5326" i="11" s="1"/>
  <c r="AH5327" i="11" s="1"/>
  <c r="AH5328" i="11" s="1"/>
  <c r="AH5329" i="11" s="1"/>
  <c r="AH5330" i="11" s="1"/>
  <c r="AH5331" i="11" s="1"/>
  <c r="AH5332" i="11" s="1"/>
  <c r="AH5333" i="11" s="1"/>
  <c r="AH5334" i="11" s="1"/>
  <c r="AH5335" i="11" s="1"/>
  <c r="AH5336" i="11" s="1"/>
  <c r="AH5337" i="11" s="1"/>
  <c r="AH5338" i="11" s="1"/>
  <c r="AH5339" i="11" s="1"/>
  <c r="AH5340" i="11" s="1"/>
  <c r="AH5341" i="11" s="1"/>
  <c r="AH5342" i="11" s="1"/>
  <c r="AH5343" i="11" s="1"/>
  <c r="AH5344" i="11" s="1"/>
  <c r="AH5345" i="11" s="1"/>
  <c r="AH5346" i="11" s="1"/>
  <c r="AH5347" i="11" s="1"/>
  <c r="AH5348" i="11" s="1"/>
  <c r="AH5349" i="11" s="1"/>
  <c r="AH5350" i="11" s="1"/>
  <c r="AH5351" i="11" s="1"/>
  <c r="AH5352" i="11" s="1"/>
  <c r="AH5353" i="11" s="1"/>
  <c r="AH5354" i="11" s="1"/>
  <c r="AH5355" i="11" s="1"/>
  <c r="AH5356" i="11" s="1"/>
  <c r="AH5357" i="11" s="1"/>
  <c r="AH5358" i="11" s="1"/>
  <c r="AH5359" i="11" s="1"/>
  <c r="AH5360" i="11" s="1"/>
  <c r="AH5361" i="11" s="1"/>
  <c r="AH5362" i="11" s="1"/>
  <c r="AH5363" i="11" s="1"/>
  <c r="AH5364" i="11" s="1"/>
  <c r="AH5365" i="11" s="1"/>
  <c r="AH5366" i="11" s="1"/>
  <c r="AH5367" i="11" s="1"/>
  <c r="AH5368" i="11" s="1"/>
  <c r="AH5369" i="11" s="1"/>
  <c r="AH5370" i="11" s="1"/>
  <c r="AH5371" i="11" s="1"/>
  <c r="AH5372" i="11" s="1"/>
  <c r="AH5373" i="11" s="1"/>
  <c r="AH5374" i="11" s="1"/>
  <c r="AH5375" i="11" s="1"/>
  <c r="AH5376" i="11" s="1"/>
  <c r="AH5377" i="11" s="1"/>
  <c r="AH5378" i="11" s="1"/>
  <c r="AH5379" i="11" s="1"/>
  <c r="AH5380" i="11" s="1"/>
  <c r="AH5381" i="11" s="1"/>
  <c r="AH5382" i="11" s="1"/>
  <c r="AH5383" i="11" s="1"/>
  <c r="AH5384" i="11" s="1"/>
  <c r="AH5385" i="11" s="1"/>
  <c r="AH5386" i="11" s="1"/>
  <c r="AH5387" i="11" s="1"/>
  <c r="AH5388" i="11" s="1"/>
  <c r="AH5389" i="11" s="1"/>
  <c r="AH5390" i="11" s="1"/>
  <c r="AH5391" i="11" s="1"/>
  <c r="AH5392" i="11" s="1"/>
  <c r="AH5393" i="11" s="1"/>
  <c r="AH5394" i="11" s="1"/>
  <c r="AH5395" i="11" s="1"/>
  <c r="AH5396" i="11" s="1"/>
  <c r="AH5397" i="11" s="1"/>
  <c r="AH5398" i="11" s="1"/>
  <c r="AH5399" i="11" s="1"/>
  <c r="AH5400" i="11" s="1"/>
  <c r="AH5401" i="11" s="1"/>
  <c r="AH5402" i="11" s="1"/>
  <c r="AH5403" i="11" s="1"/>
  <c r="AH5404" i="11" s="1"/>
  <c r="AH5405" i="11" s="1"/>
  <c r="AH5406" i="11" s="1"/>
  <c r="AH5407" i="11" s="1"/>
  <c r="AH5408" i="11" s="1"/>
  <c r="AH5409" i="11" s="1"/>
  <c r="AH5410" i="11" s="1"/>
  <c r="AH5411" i="11" s="1"/>
  <c r="AH5412" i="11" s="1"/>
  <c r="AH5413" i="11" s="1"/>
  <c r="AH5414" i="11" s="1"/>
  <c r="AH5415" i="11" s="1"/>
  <c r="AH5416" i="11" s="1"/>
  <c r="AH5417" i="11" s="1"/>
  <c r="AH5418" i="11" s="1"/>
  <c r="AH5419" i="11" s="1"/>
  <c r="AH5420" i="11" s="1"/>
  <c r="AH5421" i="11" s="1"/>
  <c r="AH5422" i="11" s="1"/>
  <c r="AH5423" i="11" s="1"/>
  <c r="AH5424" i="11" s="1"/>
  <c r="AH5425" i="11" s="1"/>
  <c r="AH5426" i="11" s="1"/>
  <c r="AH5427" i="11" s="1"/>
  <c r="AH5428" i="11" s="1"/>
  <c r="AH5429" i="11" s="1"/>
  <c r="AH5430" i="11" s="1"/>
  <c r="AH5431" i="11" s="1"/>
  <c r="AH5432" i="11" s="1"/>
  <c r="AH5433" i="11" s="1"/>
  <c r="AH5434" i="11" s="1"/>
  <c r="AH5435" i="11" s="1"/>
  <c r="AH5436" i="11" s="1"/>
  <c r="AH5437" i="11" s="1"/>
  <c r="AH5438" i="11" s="1"/>
  <c r="AH5439" i="11" s="1"/>
  <c r="AH5440" i="11" s="1"/>
  <c r="AH5441" i="11" s="1"/>
  <c r="AH5442" i="11" s="1"/>
  <c r="AH5443" i="11" s="1"/>
  <c r="AH5444" i="11" s="1"/>
  <c r="AH5445" i="11" s="1"/>
  <c r="AH5446" i="11" s="1"/>
  <c r="AH5447" i="11" s="1"/>
  <c r="AH5448" i="11" s="1"/>
  <c r="AH5449" i="11" s="1"/>
  <c r="AH5450" i="11" s="1"/>
  <c r="AH5451" i="11" s="1"/>
  <c r="AH5452" i="11" s="1"/>
  <c r="AH5453" i="11" s="1"/>
  <c r="AH5454" i="11" s="1"/>
  <c r="AH5455" i="11" s="1"/>
  <c r="AH5456" i="11" s="1"/>
  <c r="AH5457" i="11" s="1"/>
  <c r="AH5458" i="11" s="1"/>
  <c r="AH5459" i="11" s="1"/>
  <c r="AH5460" i="11" s="1"/>
  <c r="AH5461" i="11" s="1"/>
  <c r="AH5462" i="11" s="1"/>
  <c r="AH5463" i="11" s="1"/>
  <c r="AH5464" i="11" s="1"/>
  <c r="AH5465" i="11" s="1"/>
  <c r="AH5466" i="11" s="1"/>
  <c r="AH5467" i="11" s="1"/>
  <c r="AH5468" i="11" s="1"/>
  <c r="AH5469" i="11" s="1"/>
  <c r="AH5470" i="11" s="1"/>
  <c r="AH5471" i="11" s="1"/>
  <c r="AH5472" i="11" s="1"/>
  <c r="AH5473" i="11" s="1"/>
  <c r="AH5474" i="11" s="1"/>
  <c r="AH5475" i="11" s="1"/>
  <c r="AH5476" i="11" s="1"/>
  <c r="AH5477" i="11" s="1"/>
  <c r="AH5478" i="11" s="1"/>
  <c r="AH5479" i="11" s="1"/>
  <c r="AH5480" i="11" s="1"/>
  <c r="AH5481" i="11" s="1"/>
  <c r="AH5482" i="11" s="1"/>
  <c r="AH5483" i="11" s="1"/>
  <c r="AH5484" i="11" s="1"/>
  <c r="AH5485" i="11" s="1"/>
  <c r="AH5486" i="11" s="1"/>
  <c r="AH5487" i="11" s="1"/>
  <c r="AH5488" i="11" s="1"/>
  <c r="AH5489" i="11" s="1"/>
  <c r="AH5490" i="11" s="1"/>
  <c r="AH5491" i="11" s="1"/>
  <c r="AH5492" i="11" s="1"/>
  <c r="AH5493" i="11" s="1"/>
  <c r="AH5494" i="11" s="1"/>
  <c r="AH5495" i="11" s="1"/>
  <c r="AH5496" i="11" s="1"/>
  <c r="AH5497" i="11" s="1"/>
  <c r="AH5498" i="11" s="1"/>
  <c r="AH5499" i="11" s="1"/>
  <c r="AH5500" i="11" s="1"/>
  <c r="AH5501" i="11" s="1"/>
  <c r="AH5502" i="11" s="1"/>
  <c r="AH5503" i="11" s="1"/>
  <c r="AH5504" i="11" s="1"/>
  <c r="AH5505" i="11" s="1"/>
  <c r="AH5506" i="11" s="1"/>
  <c r="AH5507" i="11" s="1"/>
  <c r="AH5508" i="11" s="1"/>
  <c r="AH5509" i="11" s="1"/>
  <c r="AH5510" i="11" s="1"/>
  <c r="AH5511" i="11" s="1"/>
  <c r="AH5512" i="11" s="1"/>
  <c r="AH5513" i="11" s="1"/>
  <c r="AH5514" i="11" s="1"/>
  <c r="AH5515" i="11" s="1"/>
  <c r="AH5516" i="11" s="1"/>
  <c r="AH5517" i="11" s="1"/>
  <c r="AH5518" i="11" s="1"/>
  <c r="AH5519" i="11" s="1"/>
  <c r="AH5520" i="11" s="1"/>
  <c r="AH5521" i="11" s="1"/>
  <c r="AH5522" i="11" s="1"/>
  <c r="AH5523" i="11" s="1"/>
  <c r="AH5524" i="11" s="1"/>
  <c r="AH5525" i="11" s="1"/>
  <c r="AH5526" i="11" s="1"/>
  <c r="AH5527" i="11" s="1"/>
  <c r="AH5528" i="11" s="1"/>
  <c r="AH5529" i="11" s="1"/>
  <c r="AH5530" i="11" s="1"/>
  <c r="AH5531" i="11" s="1"/>
  <c r="AH5532" i="11" s="1"/>
  <c r="AH5533" i="11" s="1"/>
  <c r="AH5534" i="11" s="1"/>
  <c r="AH5535" i="11" s="1"/>
  <c r="AH5536" i="11" s="1"/>
  <c r="AH5537" i="11" s="1"/>
  <c r="AH5538" i="11" s="1"/>
  <c r="AH5539" i="11" s="1"/>
  <c r="AH5540" i="11" s="1"/>
  <c r="AH5541" i="11" s="1"/>
  <c r="AH5542" i="11" s="1"/>
  <c r="AH5543" i="11" s="1"/>
  <c r="AH5544" i="11" s="1"/>
  <c r="AH5545" i="11" s="1"/>
  <c r="AH5546" i="11" s="1"/>
  <c r="AH5547" i="11" s="1"/>
  <c r="AH5548" i="11" s="1"/>
  <c r="AH5549" i="11" s="1"/>
  <c r="AH5550" i="11" s="1"/>
  <c r="AH5551" i="11" s="1"/>
  <c r="AH5552" i="11" s="1"/>
  <c r="AH5553" i="11" s="1"/>
  <c r="AH5554" i="11" s="1"/>
  <c r="AH5555" i="11" s="1"/>
  <c r="AH5556" i="11" s="1"/>
  <c r="AH5557" i="11" s="1"/>
  <c r="AH5558" i="11" s="1"/>
  <c r="AH5559" i="11" s="1"/>
  <c r="AH5560" i="11" s="1"/>
  <c r="AH5561" i="11" s="1"/>
  <c r="AH5562" i="11" s="1"/>
  <c r="AH5563" i="11" s="1"/>
  <c r="AH5564" i="11" s="1"/>
  <c r="AH5565" i="11" s="1"/>
  <c r="AH5566" i="11" s="1"/>
  <c r="AH5567" i="11" s="1"/>
  <c r="AH5568" i="11" s="1"/>
  <c r="AH5569" i="11" s="1"/>
  <c r="AH5570" i="11" s="1"/>
  <c r="AH5571" i="11" s="1"/>
  <c r="AH5572" i="11" s="1"/>
  <c r="AH5573" i="11" s="1"/>
  <c r="AH5574" i="11" s="1"/>
  <c r="AH5575" i="11" s="1"/>
  <c r="AH5576" i="11" s="1"/>
  <c r="AH5577" i="11" s="1"/>
  <c r="AH5578" i="11" s="1"/>
  <c r="AH5579" i="11" s="1"/>
  <c r="AH5580" i="11" s="1"/>
  <c r="AH5581" i="11" s="1"/>
  <c r="AH5582" i="11" s="1"/>
  <c r="AH5583" i="11" s="1"/>
  <c r="AH5584" i="11" s="1"/>
  <c r="AH5585" i="11" s="1"/>
  <c r="AH5586" i="11" s="1"/>
  <c r="AH5587" i="11" s="1"/>
  <c r="AH5588" i="11" s="1"/>
  <c r="AH5589" i="11" s="1"/>
  <c r="AH5590" i="11" s="1"/>
  <c r="AH5591" i="11" s="1"/>
  <c r="AH5592" i="11" s="1"/>
  <c r="AH5593" i="11" s="1"/>
  <c r="AH5594" i="11" s="1"/>
  <c r="AH5595" i="11" s="1"/>
  <c r="AH5596" i="11" s="1"/>
  <c r="AH5597" i="11" s="1"/>
  <c r="AH5598" i="11" s="1"/>
  <c r="AH5599" i="11" s="1"/>
  <c r="AH5600" i="11" s="1"/>
  <c r="AH5601" i="11" s="1"/>
  <c r="AH5602" i="11" s="1"/>
  <c r="AH5603" i="11" s="1"/>
  <c r="AH5604" i="11" s="1"/>
  <c r="AH5605" i="11" s="1"/>
  <c r="AH5606" i="11" s="1"/>
  <c r="AH5607" i="11" s="1"/>
  <c r="AH5608" i="11" s="1"/>
  <c r="AH5609" i="11" s="1"/>
  <c r="AH5610" i="11" s="1"/>
  <c r="AH5611" i="11" s="1"/>
  <c r="AH5612" i="11" s="1"/>
  <c r="AH5613" i="11" s="1"/>
  <c r="AH5614" i="11" s="1"/>
  <c r="AH5615" i="11" s="1"/>
  <c r="AH5616" i="11" s="1"/>
  <c r="AH5617" i="11" s="1"/>
  <c r="AH5618" i="11" s="1"/>
  <c r="AH5619" i="11" s="1"/>
  <c r="AH5620" i="11" s="1"/>
  <c r="AH5621" i="11" s="1"/>
  <c r="AH5622" i="11" s="1"/>
  <c r="AH5623" i="11" s="1"/>
  <c r="AH5624" i="11" s="1"/>
  <c r="AH5625" i="11" s="1"/>
  <c r="AH5626" i="11" s="1"/>
  <c r="AH5627" i="11" s="1"/>
  <c r="AH5628" i="11" s="1"/>
  <c r="AH5629" i="11" s="1"/>
  <c r="AH5630" i="11" s="1"/>
  <c r="AH5631" i="11" s="1"/>
  <c r="AH5632" i="11" s="1"/>
  <c r="AH5633" i="11" s="1"/>
  <c r="AH5634" i="11" s="1"/>
  <c r="AH5635" i="11" s="1"/>
  <c r="AH5636" i="11" s="1"/>
  <c r="AH5637" i="11" s="1"/>
  <c r="AH5638" i="11" s="1"/>
  <c r="AH5639" i="11" s="1"/>
  <c r="AH5640" i="11" s="1"/>
  <c r="AH5641" i="11" s="1"/>
  <c r="AH5642" i="11" s="1"/>
  <c r="AH5643" i="11" s="1"/>
  <c r="AH5644" i="11" s="1"/>
  <c r="AH5645" i="11" s="1"/>
  <c r="AH5646" i="11" s="1"/>
  <c r="AH5647" i="11" s="1"/>
  <c r="AH5648" i="11" s="1"/>
  <c r="AH5649" i="11" s="1"/>
  <c r="AH5650" i="11" s="1"/>
  <c r="AH5651" i="11" s="1"/>
  <c r="AH5652" i="11" s="1"/>
  <c r="AH5653" i="11" s="1"/>
  <c r="AH5654" i="11" s="1"/>
  <c r="AH5655" i="11" s="1"/>
  <c r="AH5656" i="11" s="1"/>
  <c r="AH5657" i="11" s="1"/>
  <c r="AH5658" i="11" s="1"/>
  <c r="AH5659" i="11" s="1"/>
  <c r="AH5660" i="11" s="1"/>
  <c r="AH5661" i="11" s="1"/>
  <c r="AH5662" i="11" s="1"/>
  <c r="AH5663" i="11" s="1"/>
  <c r="AH5664" i="11" s="1"/>
  <c r="AH5665" i="11" s="1"/>
  <c r="AH5666" i="11" s="1"/>
  <c r="AH5667" i="11" s="1"/>
  <c r="AH5668" i="11" s="1"/>
  <c r="AH5669" i="11" s="1"/>
  <c r="AH5670" i="11" s="1"/>
  <c r="AH5671" i="11" s="1"/>
  <c r="AH5672" i="11" s="1"/>
  <c r="AH5673" i="11" s="1"/>
  <c r="AH5674" i="11" s="1"/>
  <c r="AH5675" i="11" s="1"/>
  <c r="AH5676" i="11" s="1"/>
  <c r="AH5677" i="11" s="1"/>
  <c r="AH5678" i="11" s="1"/>
  <c r="AH5679" i="11" s="1"/>
  <c r="AH5680" i="11" s="1"/>
  <c r="AH5681" i="11" s="1"/>
  <c r="AH5682" i="11" s="1"/>
  <c r="AH5683" i="11" s="1"/>
  <c r="AH5684" i="11" s="1"/>
  <c r="AH5685" i="11" s="1"/>
  <c r="AH5686" i="11" s="1"/>
  <c r="AH5687" i="11" s="1"/>
  <c r="AH5688" i="11" s="1"/>
  <c r="AH5689" i="11" s="1"/>
  <c r="AH5690" i="11" s="1"/>
  <c r="AH5691" i="11" s="1"/>
  <c r="AH5692" i="11" s="1"/>
  <c r="AH5693" i="11" s="1"/>
  <c r="AH5694" i="11" s="1"/>
  <c r="AH5695" i="11" s="1"/>
  <c r="AH5696" i="11" s="1"/>
  <c r="AH5697" i="11" s="1"/>
  <c r="AH5698" i="11" s="1"/>
  <c r="AH5699" i="11" s="1"/>
  <c r="AH5700" i="11" s="1"/>
  <c r="AH5701" i="11" s="1"/>
  <c r="AH5702" i="11" s="1"/>
  <c r="AH5703" i="11" s="1"/>
  <c r="AH5704" i="11" s="1"/>
  <c r="AH5705" i="11" s="1"/>
  <c r="AH5706" i="11" s="1"/>
  <c r="AH5707" i="11" s="1"/>
  <c r="AH5708" i="11" s="1"/>
  <c r="AH5709" i="11" s="1"/>
  <c r="AH5710" i="11" s="1"/>
  <c r="AH5711" i="11" s="1"/>
  <c r="AH5712" i="11" s="1"/>
  <c r="AH5713" i="11" s="1"/>
  <c r="AH5714" i="11" s="1"/>
  <c r="AH5715" i="11" s="1"/>
  <c r="AH5716" i="11" s="1"/>
  <c r="AH5717" i="11" s="1"/>
  <c r="AH5718" i="11" s="1"/>
  <c r="AH5719" i="11" s="1"/>
  <c r="AH5720" i="11" s="1"/>
  <c r="AH5721" i="11" s="1"/>
  <c r="AH5722" i="11" s="1"/>
  <c r="AH5723" i="11" s="1"/>
  <c r="AH5724" i="11" s="1"/>
  <c r="AH5725" i="11" s="1"/>
  <c r="AH5726" i="11" s="1"/>
  <c r="AH5727" i="11" s="1"/>
  <c r="AH5728" i="11" s="1"/>
  <c r="AH5729" i="11" s="1"/>
  <c r="AH5730" i="11" s="1"/>
  <c r="AH5731" i="11" s="1"/>
  <c r="AH5732" i="11" s="1"/>
  <c r="AH5733" i="11" s="1"/>
  <c r="AH5734" i="11" s="1"/>
  <c r="AH5735" i="11" s="1"/>
  <c r="AH5736" i="11" s="1"/>
  <c r="AH5737" i="11" s="1"/>
  <c r="AH5738" i="11" s="1"/>
  <c r="AH5739" i="11" s="1"/>
  <c r="AH5740" i="11" s="1"/>
  <c r="AH5741" i="11" s="1"/>
  <c r="AH5742" i="11" s="1"/>
  <c r="AH5743" i="11" s="1"/>
  <c r="AH5744" i="11" s="1"/>
  <c r="AH5745" i="11" s="1"/>
  <c r="AH5746" i="11" s="1"/>
  <c r="AH5747" i="11" s="1"/>
  <c r="AH5748" i="11" s="1"/>
  <c r="AH5749" i="11" s="1"/>
  <c r="AH5750" i="11" s="1"/>
  <c r="AH5751" i="11" s="1"/>
  <c r="AH5752" i="11" s="1"/>
  <c r="AH5753" i="11" s="1"/>
  <c r="AH5754" i="11" s="1"/>
  <c r="AH5755" i="11" s="1"/>
  <c r="AH5756" i="11" s="1"/>
  <c r="AH5757" i="11" s="1"/>
  <c r="AH5758" i="11" s="1"/>
  <c r="AH5759" i="11" s="1"/>
  <c r="AH5760" i="11" s="1"/>
  <c r="AH5761" i="11" s="1"/>
  <c r="AH5762" i="11" s="1"/>
  <c r="AH5763" i="11" s="1"/>
  <c r="AH5764" i="11" s="1"/>
  <c r="AH5765" i="11" s="1"/>
  <c r="AH5766" i="11" s="1"/>
  <c r="AH5767" i="11" s="1"/>
  <c r="AH5768" i="11" s="1"/>
  <c r="AH5769" i="11" s="1"/>
  <c r="AH5770" i="11" s="1"/>
  <c r="AH5771" i="11" s="1"/>
  <c r="AH5772" i="11" s="1"/>
  <c r="AH5773" i="11" s="1"/>
  <c r="AH5774" i="11" s="1"/>
  <c r="AH5775" i="11" s="1"/>
  <c r="AH5776" i="11" s="1"/>
  <c r="AH5777" i="11" s="1"/>
  <c r="AH5778" i="11" s="1"/>
  <c r="AH5779" i="11" s="1"/>
  <c r="AH5780" i="11" s="1"/>
  <c r="AH5781" i="11" s="1"/>
  <c r="AH5782" i="11" s="1"/>
  <c r="AH5783" i="11" s="1"/>
  <c r="AH5784" i="11" s="1"/>
  <c r="AH5785" i="11" s="1"/>
  <c r="AH5786" i="11" s="1"/>
  <c r="AH5787" i="11" s="1"/>
  <c r="AH5788" i="11" s="1"/>
  <c r="AH5789" i="11" s="1"/>
  <c r="AH5790" i="11" s="1"/>
  <c r="AH5791" i="11" s="1"/>
  <c r="AH5792" i="11" s="1"/>
  <c r="AH5793" i="11" s="1"/>
  <c r="AH5794" i="11" s="1"/>
  <c r="AH5795" i="11" s="1"/>
  <c r="AH5796" i="11" s="1"/>
  <c r="AH5797" i="11" s="1"/>
  <c r="AH5798" i="11" s="1"/>
  <c r="AH5799" i="11" s="1"/>
  <c r="AH5800" i="11" s="1"/>
  <c r="AH5801" i="11" s="1"/>
  <c r="AH5802" i="11" s="1"/>
  <c r="AH5803" i="11" s="1"/>
  <c r="AH5804" i="11" s="1"/>
  <c r="AH5805" i="11" s="1"/>
  <c r="AH5806" i="11" s="1"/>
  <c r="AH5807" i="11" s="1"/>
  <c r="AH5808" i="11" s="1"/>
  <c r="AH5809" i="11" s="1"/>
  <c r="AH5810" i="11" s="1"/>
  <c r="AH5811" i="11" s="1"/>
  <c r="AH5812" i="11" s="1"/>
  <c r="AH5813" i="11" s="1"/>
  <c r="AH5814" i="11" s="1"/>
  <c r="AH5815" i="11" s="1"/>
  <c r="AH5816" i="11" s="1"/>
  <c r="AH5817" i="11" s="1"/>
  <c r="AH5818" i="11" s="1"/>
  <c r="AH5819" i="11" s="1"/>
  <c r="AH5820" i="11" s="1"/>
  <c r="AH5821" i="11" s="1"/>
  <c r="AH5822" i="11" s="1"/>
  <c r="AH5823" i="11" s="1"/>
  <c r="AH5824" i="11" s="1"/>
  <c r="AH5825" i="11" s="1"/>
  <c r="AH5826" i="11" s="1"/>
  <c r="AH5827" i="11" s="1"/>
  <c r="AH5828" i="11" s="1"/>
  <c r="AH5829" i="11" s="1"/>
  <c r="AH5830" i="11" s="1"/>
  <c r="AH5831" i="11" s="1"/>
  <c r="AH5832" i="11" s="1"/>
  <c r="AH5833" i="11" s="1"/>
  <c r="AH5834" i="11" s="1"/>
  <c r="AH5835" i="11" s="1"/>
  <c r="AH5836" i="11" s="1"/>
  <c r="AH5837" i="11" s="1"/>
  <c r="AH5838" i="11" s="1"/>
  <c r="AH5839" i="11" s="1"/>
  <c r="AH5840" i="11" s="1"/>
  <c r="AH5841" i="11" s="1"/>
  <c r="AH5842" i="11" s="1"/>
  <c r="AH5843" i="11" s="1"/>
  <c r="AH5844" i="11" s="1"/>
  <c r="AH5845" i="11" s="1"/>
  <c r="AH5846" i="11" s="1"/>
  <c r="AH5847" i="11" s="1"/>
  <c r="AH5848" i="11" s="1"/>
  <c r="AH5849" i="11" s="1"/>
  <c r="AH5850" i="11" s="1"/>
  <c r="AH5851" i="11" s="1"/>
  <c r="AH5852" i="11" s="1"/>
  <c r="AH5853" i="11" s="1"/>
  <c r="AH5854" i="11" s="1"/>
  <c r="AH5855" i="11" s="1"/>
  <c r="AH5856" i="11" s="1"/>
  <c r="AH5857" i="11" s="1"/>
  <c r="AH5858" i="11" s="1"/>
  <c r="AH5859" i="11" s="1"/>
  <c r="AH5860" i="11" s="1"/>
  <c r="AH5861" i="11" s="1"/>
  <c r="AH5862" i="11" s="1"/>
  <c r="AH5863" i="11" s="1"/>
  <c r="AH5864" i="11" s="1"/>
  <c r="AH5865" i="11" s="1"/>
  <c r="AH5866" i="11" s="1"/>
  <c r="AH5867" i="11" s="1"/>
  <c r="AH5868" i="11" s="1"/>
  <c r="AH5869" i="11" s="1"/>
  <c r="AH5870" i="11" s="1"/>
  <c r="AH5871" i="11" s="1"/>
  <c r="AH5872" i="11" s="1"/>
  <c r="AH5873" i="11" s="1"/>
  <c r="AH5874" i="11" s="1"/>
  <c r="AH5875" i="11" s="1"/>
  <c r="AH5876" i="11" s="1"/>
  <c r="AH5877" i="11" s="1"/>
  <c r="AH5878" i="11" s="1"/>
  <c r="AH5879" i="11" s="1"/>
  <c r="AH5880" i="11" s="1"/>
  <c r="AH5881" i="11" s="1"/>
  <c r="AH5882" i="11" s="1"/>
  <c r="AH5883" i="11" s="1"/>
  <c r="AH5884" i="11" s="1"/>
  <c r="AH5885" i="11" s="1"/>
  <c r="AH5886" i="11" s="1"/>
  <c r="AH5887" i="11" s="1"/>
  <c r="AH5888" i="11" s="1"/>
  <c r="AH5889" i="11" s="1"/>
  <c r="AH5890" i="11" s="1"/>
  <c r="AH5891" i="11" s="1"/>
  <c r="AH5892" i="11" s="1"/>
  <c r="AH5893" i="11" s="1"/>
  <c r="AH5894" i="11" s="1"/>
  <c r="AH5895" i="11" s="1"/>
  <c r="AH5896" i="11" s="1"/>
  <c r="AH5897" i="11" s="1"/>
  <c r="AH5898" i="11" s="1"/>
  <c r="AH5899" i="11" s="1"/>
  <c r="AH5900" i="11" s="1"/>
  <c r="AH5901" i="11" s="1"/>
  <c r="AH5902" i="11" s="1"/>
  <c r="AH5903" i="11" s="1"/>
  <c r="AH5904" i="11" s="1"/>
  <c r="AH5905" i="11" s="1"/>
  <c r="AH5906" i="11" s="1"/>
  <c r="AH5907" i="11" s="1"/>
  <c r="AH5908" i="11" s="1"/>
  <c r="AH5909" i="11" s="1"/>
  <c r="AH5910" i="11" s="1"/>
  <c r="AH5911" i="11" s="1"/>
  <c r="AH5912" i="11" s="1"/>
  <c r="AH5913" i="11" s="1"/>
  <c r="AH5914" i="11" s="1"/>
  <c r="AH5915" i="11" s="1"/>
  <c r="AH5916" i="11" s="1"/>
  <c r="AH5917" i="11" s="1"/>
  <c r="AH5918" i="11" s="1"/>
  <c r="AH5919" i="11" s="1"/>
  <c r="AH5920" i="11" s="1"/>
  <c r="AH5921" i="11" s="1"/>
  <c r="AH5922" i="11" s="1"/>
  <c r="AH5923" i="11" s="1"/>
  <c r="AH5924" i="11" s="1"/>
  <c r="AH5925" i="11" s="1"/>
  <c r="AH5926" i="11" s="1"/>
  <c r="AH5927" i="11" s="1"/>
  <c r="AH5928" i="11" s="1"/>
  <c r="AH5929" i="11" s="1"/>
  <c r="AH5930" i="11" s="1"/>
  <c r="AH5931" i="11" s="1"/>
  <c r="AH5932" i="11" s="1"/>
  <c r="AH5933" i="11" s="1"/>
  <c r="AH5934" i="11" s="1"/>
  <c r="AH5935" i="11" s="1"/>
  <c r="AH5936" i="11" s="1"/>
  <c r="AH5937" i="11" s="1"/>
  <c r="AH5938" i="11" s="1"/>
  <c r="AH5939" i="11" s="1"/>
  <c r="AH5940" i="11" s="1"/>
  <c r="AH5941" i="11" s="1"/>
  <c r="AH5942" i="11" s="1"/>
  <c r="AH5943" i="11" s="1"/>
  <c r="AH5944" i="11" s="1"/>
  <c r="AH5945" i="11" s="1"/>
  <c r="AH5946" i="11" s="1"/>
  <c r="AH5947" i="11" s="1"/>
  <c r="AH5948" i="11" s="1"/>
  <c r="AH5949" i="11" s="1"/>
  <c r="AH5950" i="11" s="1"/>
  <c r="AH5951" i="11" s="1"/>
  <c r="AH5952" i="11" s="1"/>
  <c r="AH5953" i="11" s="1"/>
  <c r="AH5954" i="11" s="1"/>
  <c r="AH5955" i="11" s="1"/>
  <c r="AH5956" i="11" s="1"/>
  <c r="AH5957" i="11" s="1"/>
  <c r="AH5958" i="11" s="1"/>
  <c r="AH5959" i="11" s="1"/>
  <c r="AH5960" i="11" s="1"/>
  <c r="AH5961" i="11" s="1"/>
  <c r="AH5962" i="11" s="1"/>
  <c r="AH5963" i="11" s="1"/>
  <c r="AH5964" i="11" s="1"/>
  <c r="AH5965" i="11" s="1"/>
  <c r="AH5966" i="11" s="1"/>
  <c r="AH5967" i="11" s="1"/>
  <c r="AH5968" i="11" s="1"/>
  <c r="AH5969" i="11" s="1"/>
  <c r="AH5970" i="11" s="1"/>
  <c r="AH5971" i="11" s="1"/>
  <c r="AH5972" i="11" s="1"/>
  <c r="AH5973" i="11" s="1"/>
  <c r="AH5974" i="11" s="1"/>
  <c r="AH5975" i="11" s="1"/>
  <c r="AH5976" i="11" s="1"/>
  <c r="AH5977" i="11" s="1"/>
  <c r="AH5978" i="11" s="1"/>
  <c r="AH5979" i="11" s="1"/>
  <c r="AH5980" i="11" s="1"/>
  <c r="AH5981" i="11" s="1"/>
  <c r="AH5982" i="11" s="1"/>
  <c r="AH5983" i="11" s="1"/>
  <c r="AH5984" i="11" s="1"/>
  <c r="AH5985" i="11" s="1"/>
  <c r="AH5986" i="11" s="1"/>
  <c r="AH5987" i="11" s="1"/>
  <c r="AH5988" i="11" s="1"/>
  <c r="AH5989" i="11" s="1"/>
  <c r="AH5990" i="11" s="1"/>
  <c r="AH5991" i="11" s="1"/>
  <c r="AH5992" i="11" s="1"/>
  <c r="AH5993" i="11" s="1"/>
  <c r="AH5994" i="11" s="1"/>
  <c r="AH5995" i="11" s="1"/>
  <c r="AH5996" i="11" s="1"/>
  <c r="AH5997" i="11" s="1"/>
  <c r="AH5998" i="11" s="1"/>
  <c r="AH5999" i="11" s="1"/>
  <c r="AH6000" i="11" s="1"/>
  <c r="AH6001" i="11" s="1"/>
  <c r="AH6002" i="11" s="1"/>
  <c r="AH6003" i="11" s="1"/>
  <c r="AH6004" i="11" s="1"/>
  <c r="AH6005" i="11" s="1"/>
  <c r="AH6006" i="11" s="1"/>
  <c r="AH6007" i="11" s="1"/>
  <c r="AH6008" i="11" s="1"/>
  <c r="AH6009" i="11" s="1"/>
  <c r="AH6010" i="11" s="1"/>
  <c r="AH6011" i="11" s="1"/>
  <c r="AH6012" i="11" s="1"/>
  <c r="AH6013" i="11" s="1"/>
  <c r="AH6014" i="11" s="1"/>
  <c r="AH6015" i="11" s="1"/>
  <c r="AH6016" i="11" s="1"/>
  <c r="AH6017" i="11" s="1"/>
  <c r="AH6018" i="11" s="1"/>
  <c r="AH6019" i="11" s="1"/>
  <c r="AH6020" i="11" s="1"/>
  <c r="AH6021" i="11" s="1"/>
  <c r="AH6022" i="11" s="1"/>
  <c r="AH6023" i="11" s="1"/>
  <c r="AH6024" i="11" s="1"/>
  <c r="AH6025" i="11" s="1"/>
  <c r="AH6026" i="11" s="1"/>
  <c r="AH6027" i="11" s="1"/>
  <c r="AH6028" i="11" s="1"/>
  <c r="AH6029" i="11" s="1"/>
  <c r="AH6030" i="11" s="1"/>
  <c r="AH6031" i="11" s="1"/>
  <c r="AH6032" i="11" s="1"/>
  <c r="AH6033" i="11" s="1"/>
  <c r="AH6034" i="11" s="1"/>
  <c r="AH6035" i="11" s="1"/>
  <c r="AH6036" i="11" s="1"/>
  <c r="AH6037" i="11" s="1"/>
  <c r="AH6038" i="11" s="1"/>
  <c r="AH6039" i="11" s="1"/>
  <c r="AH6040" i="11" s="1"/>
  <c r="AH6041" i="11" s="1"/>
  <c r="AH6042" i="11" s="1"/>
  <c r="AH6043" i="11" s="1"/>
  <c r="AH6044" i="11" s="1"/>
  <c r="AH6045" i="11" s="1"/>
  <c r="AH6046" i="11" s="1"/>
  <c r="AH6047" i="11" s="1"/>
  <c r="AH6048" i="11" s="1"/>
  <c r="AH6049" i="11" s="1"/>
  <c r="AH6050" i="11" s="1"/>
  <c r="AH6051" i="11" s="1"/>
  <c r="AH6052" i="11" s="1"/>
  <c r="AH6053" i="11" s="1"/>
  <c r="AH6054" i="11" s="1"/>
  <c r="AH6055" i="11" s="1"/>
  <c r="AH6056" i="11" s="1"/>
  <c r="AH6057" i="11" s="1"/>
  <c r="AH6058" i="11" s="1"/>
  <c r="AH6059" i="11" s="1"/>
  <c r="AH6060" i="11" s="1"/>
  <c r="AH6061" i="11" s="1"/>
  <c r="AH6062" i="11" s="1"/>
  <c r="AH6063" i="11" s="1"/>
  <c r="AH6064" i="11" s="1"/>
  <c r="AH6065" i="11" s="1"/>
  <c r="AH6066" i="11" s="1"/>
  <c r="AH6067" i="11" s="1"/>
  <c r="AH6068" i="11" s="1"/>
  <c r="AH6069" i="11" s="1"/>
  <c r="AH6070" i="11" s="1"/>
  <c r="AH6071" i="11" s="1"/>
  <c r="AH6072" i="11" s="1"/>
  <c r="AH6073" i="11" s="1"/>
  <c r="AH6074" i="11" s="1"/>
  <c r="AH6075" i="11" s="1"/>
  <c r="AH6076" i="11" s="1"/>
  <c r="AH6077" i="11" s="1"/>
  <c r="AH6078" i="11" s="1"/>
  <c r="AH6079" i="11" s="1"/>
  <c r="AH6080" i="11" s="1"/>
  <c r="AH6081" i="11" s="1"/>
  <c r="AH6082" i="11" s="1"/>
  <c r="AH6083" i="11" s="1"/>
  <c r="AH6084" i="11" s="1"/>
  <c r="AH6085" i="11" s="1"/>
  <c r="AH6086" i="11" s="1"/>
  <c r="AH6087" i="11" s="1"/>
  <c r="AH6088" i="11" s="1"/>
  <c r="AH6089" i="11" s="1"/>
  <c r="AH6090" i="11" s="1"/>
  <c r="AH6091" i="11" s="1"/>
  <c r="AH6092" i="11" s="1"/>
  <c r="AH6093" i="11" s="1"/>
  <c r="AH6094" i="11" s="1"/>
  <c r="AH6095" i="11" s="1"/>
  <c r="AH6096" i="11" s="1"/>
  <c r="AH6097" i="11" s="1"/>
  <c r="AH6098" i="11" s="1"/>
  <c r="AH6099" i="11" s="1"/>
  <c r="AH6100" i="11" s="1"/>
  <c r="AH6101" i="11" s="1"/>
  <c r="AH6102" i="11" s="1"/>
  <c r="AH6103" i="11" s="1"/>
  <c r="AH6104" i="11" s="1"/>
  <c r="AH6105" i="11" s="1"/>
  <c r="AH6106" i="11" s="1"/>
  <c r="AH6107" i="11" s="1"/>
  <c r="AH6108" i="11" s="1"/>
  <c r="AH6109" i="11" s="1"/>
  <c r="AH6110" i="11" s="1"/>
  <c r="AH6111" i="11" s="1"/>
  <c r="AH6112" i="11" s="1"/>
  <c r="AH6113" i="11" s="1"/>
  <c r="AH6114" i="11" s="1"/>
  <c r="AH6115" i="11" s="1"/>
  <c r="AH6116" i="11" s="1"/>
  <c r="AH6117" i="11" s="1"/>
  <c r="AH6118" i="11" s="1"/>
  <c r="AH6119" i="11" s="1"/>
  <c r="AH6120" i="11" s="1"/>
  <c r="AH6121" i="11" s="1"/>
  <c r="AH6122" i="11" s="1"/>
  <c r="AH6123" i="11" s="1"/>
  <c r="AH6124" i="11" s="1"/>
  <c r="AH6125" i="11" s="1"/>
  <c r="AH6126" i="11" s="1"/>
  <c r="AH6127" i="11" s="1"/>
  <c r="AH6128" i="11" s="1"/>
  <c r="AH6129" i="11" s="1"/>
  <c r="AH6130" i="11" s="1"/>
  <c r="AH6131" i="11" s="1"/>
  <c r="AH6132" i="11" s="1"/>
  <c r="AH6133" i="11" s="1"/>
  <c r="AH6134" i="11" s="1"/>
  <c r="AH6135" i="11" s="1"/>
  <c r="AH6136" i="11" s="1"/>
  <c r="AH6137" i="11" s="1"/>
  <c r="AH6138" i="11" s="1"/>
  <c r="AH6139" i="11" s="1"/>
  <c r="AH6140" i="11" s="1"/>
  <c r="AH6141" i="11" s="1"/>
  <c r="AH6142" i="11" s="1"/>
  <c r="AH6143" i="11" s="1"/>
  <c r="AH6144" i="11" s="1"/>
  <c r="AH6145" i="11" s="1"/>
  <c r="AH6146" i="11" s="1"/>
  <c r="AH6147" i="11" s="1"/>
  <c r="AH6148" i="11" s="1"/>
  <c r="AH6149" i="11" s="1"/>
  <c r="AH6150" i="11" s="1"/>
  <c r="AH6151" i="11" s="1"/>
  <c r="AH6152" i="11" s="1"/>
  <c r="AH6153" i="11" s="1"/>
  <c r="AH6154" i="11" s="1"/>
  <c r="AH6155" i="11" s="1"/>
  <c r="AH6156" i="11" s="1"/>
  <c r="AH6157" i="11" s="1"/>
  <c r="AH6158" i="11" s="1"/>
  <c r="AH6159" i="11" s="1"/>
  <c r="AH6160" i="11" s="1"/>
  <c r="AH6161" i="11" s="1"/>
  <c r="AH6162" i="11" s="1"/>
  <c r="AH6163" i="11" s="1"/>
  <c r="AH6164" i="11" s="1"/>
  <c r="AH6165" i="11" s="1"/>
  <c r="AH6166" i="11" s="1"/>
  <c r="AH6167" i="11" s="1"/>
  <c r="AH6168" i="11" s="1"/>
  <c r="AH6169" i="11" s="1"/>
  <c r="AH6170" i="11" s="1"/>
  <c r="AH6171" i="11" s="1"/>
  <c r="AH6172" i="11" s="1"/>
  <c r="AH6173" i="11" s="1"/>
  <c r="AH6174" i="11" s="1"/>
  <c r="AH6175" i="11" s="1"/>
  <c r="AH6176" i="11" s="1"/>
  <c r="AH6177" i="11" s="1"/>
  <c r="AH6178" i="11" s="1"/>
  <c r="AH6179" i="11" s="1"/>
  <c r="AH6180" i="11" s="1"/>
  <c r="AH6181" i="11" s="1"/>
  <c r="AH6182" i="11" s="1"/>
  <c r="AH6183" i="11" s="1"/>
  <c r="AH6184" i="11" s="1"/>
  <c r="AH6185" i="11" s="1"/>
  <c r="AH6186" i="11" s="1"/>
  <c r="AH6187" i="11" s="1"/>
  <c r="AH6188" i="11" s="1"/>
  <c r="AH6189" i="11" s="1"/>
  <c r="AH6190" i="11" s="1"/>
  <c r="AH6191" i="11" s="1"/>
  <c r="AH6192" i="11" s="1"/>
  <c r="AH6193" i="11" s="1"/>
  <c r="AH6194" i="11" s="1"/>
  <c r="AH6195" i="11" s="1"/>
  <c r="AH6196" i="11" s="1"/>
  <c r="AH6197" i="11" s="1"/>
  <c r="AH6198" i="11" s="1"/>
  <c r="AH6199" i="11" s="1"/>
  <c r="AH6200" i="11" s="1"/>
  <c r="AH6201" i="11" s="1"/>
  <c r="AH6202" i="11" s="1"/>
  <c r="AH6203" i="11" s="1"/>
  <c r="AH6204" i="11" s="1"/>
  <c r="AH6205" i="11" s="1"/>
  <c r="AH6206" i="11" s="1"/>
  <c r="AH6207" i="11" s="1"/>
  <c r="AH6208" i="11" s="1"/>
  <c r="AH6209" i="11" s="1"/>
  <c r="AH6210" i="11" s="1"/>
  <c r="AH6211" i="11" s="1"/>
  <c r="AH6212" i="11" s="1"/>
  <c r="AH6213" i="11" s="1"/>
  <c r="AH6214" i="11" s="1"/>
  <c r="AH6215" i="11" s="1"/>
  <c r="AH6216" i="11" s="1"/>
  <c r="AH6217" i="11" s="1"/>
  <c r="AH6218" i="11" s="1"/>
  <c r="AH6219" i="11" s="1"/>
  <c r="AH6220" i="11" s="1"/>
  <c r="AH6221" i="11" s="1"/>
  <c r="AH6222" i="11" s="1"/>
  <c r="AH6223" i="11" s="1"/>
  <c r="AH6224" i="11" s="1"/>
  <c r="AH6225" i="11" s="1"/>
  <c r="AH6226" i="11" s="1"/>
  <c r="AH6227" i="11" s="1"/>
  <c r="AH6228" i="11" s="1"/>
  <c r="AH6229" i="11" s="1"/>
  <c r="AH6230" i="11" s="1"/>
  <c r="AH6231" i="11" s="1"/>
  <c r="AH6232" i="11" s="1"/>
  <c r="AH6233" i="11" s="1"/>
  <c r="AH6234" i="11" s="1"/>
  <c r="AH6235" i="11" s="1"/>
  <c r="AH6236" i="11" s="1"/>
  <c r="AH6237" i="11" s="1"/>
  <c r="AH6238" i="11" s="1"/>
  <c r="AH6239" i="11" s="1"/>
  <c r="AH6240" i="11" s="1"/>
  <c r="AH6241" i="11" s="1"/>
  <c r="AH6242" i="11" s="1"/>
  <c r="AH6243" i="11" s="1"/>
  <c r="AH6244" i="11" s="1"/>
  <c r="AH6245" i="11" s="1"/>
  <c r="AH6246" i="11" s="1"/>
  <c r="AH6247" i="11" s="1"/>
  <c r="AH6248" i="11" s="1"/>
  <c r="AH6249" i="11" s="1"/>
  <c r="AH6250" i="11" s="1"/>
  <c r="AH6251" i="11" s="1"/>
  <c r="AH6252" i="11" s="1"/>
  <c r="AH6253" i="11" s="1"/>
  <c r="AH6254" i="11" s="1"/>
  <c r="AH6255" i="11" s="1"/>
  <c r="AH6256" i="11" s="1"/>
  <c r="AH6257" i="11" s="1"/>
  <c r="AH6258" i="11" s="1"/>
  <c r="AH6259" i="11" s="1"/>
  <c r="AH6260" i="11" s="1"/>
  <c r="AH6261" i="11" s="1"/>
  <c r="AH6262" i="11" s="1"/>
  <c r="AH6263" i="11" s="1"/>
  <c r="AH6264" i="11" s="1"/>
  <c r="AH6265" i="11" s="1"/>
  <c r="AH6266" i="11" s="1"/>
  <c r="AH6267" i="11" s="1"/>
  <c r="AH6268" i="11" s="1"/>
  <c r="AH6269" i="11" s="1"/>
  <c r="AH6270" i="11" s="1"/>
  <c r="AH6271" i="11" s="1"/>
  <c r="AH6272" i="11" s="1"/>
  <c r="AH6273" i="11" s="1"/>
  <c r="AH6274" i="11" s="1"/>
  <c r="AH6275" i="11" s="1"/>
  <c r="AH6276" i="11" s="1"/>
  <c r="AH6277" i="11" s="1"/>
  <c r="AH6278" i="11" s="1"/>
  <c r="AH6279" i="11" s="1"/>
  <c r="AH6280" i="11" s="1"/>
  <c r="AH6281" i="11" s="1"/>
  <c r="AH6282" i="11" s="1"/>
  <c r="AH6283" i="11" s="1"/>
  <c r="AH6284" i="11" s="1"/>
  <c r="AH6285" i="11" s="1"/>
  <c r="AH6286" i="11" s="1"/>
  <c r="AH6287" i="11" s="1"/>
  <c r="AH6288" i="11" s="1"/>
  <c r="AH6289" i="11" s="1"/>
  <c r="AH6290" i="11" s="1"/>
  <c r="AH6291" i="11" s="1"/>
  <c r="AH6292" i="11" s="1"/>
  <c r="AH6293" i="11" s="1"/>
  <c r="AH6294" i="11" s="1"/>
  <c r="AH6295" i="11" s="1"/>
  <c r="AH6296" i="11" s="1"/>
  <c r="AH6297" i="11" s="1"/>
  <c r="AH6298" i="11" s="1"/>
  <c r="AH6299" i="11" s="1"/>
  <c r="AH6300" i="11" s="1"/>
  <c r="AH6301" i="11" s="1"/>
  <c r="AH6302" i="11" s="1"/>
  <c r="AH6303" i="11" s="1"/>
  <c r="AH6304" i="11" s="1"/>
  <c r="AH6305" i="11" s="1"/>
  <c r="AH6306" i="11" s="1"/>
  <c r="AH6307" i="11" s="1"/>
  <c r="AH6308" i="11" s="1"/>
  <c r="AH6309" i="11" s="1"/>
  <c r="AH6310" i="11" s="1"/>
  <c r="AH6311" i="11" s="1"/>
  <c r="AH6312" i="11" s="1"/>
  <c r="AH6313" i="11" s="1"/>
  <c r="AH6314" i="11" s="1"/>
  <c r="AH6315" i="11" s="1"/>
  <c r="AH6316" i="11" s="1"/>
  <c r="AH6317" i="11" s="1"/>
  <c r="AH6318" i="11" s="1"/>
  <c r="AH6319" i="11" s="1"/>
  <c r="AH6320" i="11" s="1"/>
  <c r="AH6321" i="11" s="1"/>
  <c r="AH6322" i="11" s="1"/>
  <c r="AH6323" i="11" s="1"/>
  <c r="AH6324" i="11" s="1"/>
  <c r="AH6325" i="11" s="1"/>
  <c r="AH6326" i="11" s="1"/>
  <c r="AH6327" i="11" s="1"/>
  <c r="AH6328" i="11" s="1"/>
  <c r="AH6329" i="11" s="1"/>
  <c r="AH6330" i="11" s="1"/>
  <c r="AH6331" i="11" s="1"/>
  <c r="AH6332" i="11" s="1"/>
  <c r="AH6333" i="11" s="1"/>
  <c r="AH6334" i="11" s="1"/>
  <c r="AH6335" i="11" s="1"/>
  <c r="AH6336" i="11" s="1"/>
  <c r="AH6337" i="11" s="1"/>
  <c r="AH6338" i="11" s="1"/>
  <c r="AH6339" i="11" s="1"/>
  <c r="AH6340" i="11" s="1"/>
  <c r="AH6341" i="11" s="1"/>
  <c r="AH6342" i="11" s="1"/>
  <c r="AH6343" i="11" s="1"/>
  <c r="AH6344" i="11" s="1"/>
  <c r="AH6345" i="11" s="1"/>
  <c r="AH6346" i="11" s="1"/>
  <c r="AH6347" i="11" s="1"/>
  <c r="AH6348" i="11" s="1"/>
  <c r="AH6349" i="11" s="1"/>
  <c r="AH6350" i="11" s="1"/>
  <c r="AH6351" i="11" s="1"/>
  <c r="AH6352" i="11" s="1"/>
  <c r="AH6353" i="11" s="1"/>
  <c r="AH6354" i="11" s="1"/>
  <c r="AH6355" i="11" s="1"/>
  <c r="AH6356" i="11" s="1"/>
  <c r="AH6357" i="11" s="1"/>
  <c r="AH6358" i="11" s="1"/>
  <c r="AH6359" i="11" s="1"/>
  <c r="AH6360" i="11" s="1"/>
  <c r="AH6361" i="11" s="1"/>
  <c r="AH6362" i="11" s="1"/>
  <c r="AH6363" i="11" s="1"/>
  <c r="AH6364" i="11" s="1"/>
  <c r="AH6365" i="11" s="1"/>
  <c r="AH6366" i="11" s="1"/>
  <c r="AH6367" i="11" s="1"/>
  <c r="AH6368" i="11" s="1"/>
  <c r="AH6369" i="11" s="1"/>
  <c r="AH6370" i="11" s="1"/>
  <c r="AH6371" i="11" s="1"/>
  <c r="AH6372" i="11" s="1"/>
  <c r="AH6373" i="11" s="1"/>
  <c r="AH6374" i="11" s="1"/>
  <c r="AH6375" i="11" s="1"/>
  <c r="AH6376" i="11" s="1"/>
  <c r="AH6377" i="11" s="1"/>
  <c r="AH6378" i="11" s="1"/>
  <c r="AH6379" i="11" s="1"/>
  <c r="AH6380" i="11" s="1"/>
  <c r="AH6381" i="11" s="1"/>
  <c r="AH6382" i="11" s="1"/>
  <c r="AH6383" i="11" s="1"/>
  <c r="AH6384" i="11" s="1"/>
  <c r="AH6385" i="11" s="1"/>
  <c r="AH6386" i="11" s="1"/>
  <c r="AH6387" i="11" s="1"/>
  <c r="AH6388" i="11" s="1"/>
  <c r="AH6389" i="11" s="1"/>
  <c r="AH6390" i="11" s="1"/>
  <c r="AH6391" i="11" s="1"/>
  <c r="AH6392" i="11" s="1"/>
  <c r="AH6393" i="11" s="1"/>
  <c r="AH6394" i="11" s="1"/>
  <c r="AH6395" i="11" s="1"/>
  <c r="AH6396" i="11" s="1"/>
  <c r="AH6397" i="11" s="1"/>
  <c r="AH6398" i="11" s="1"/>
  <c r="AH6399" i="11" s="1"/>
  <c r="AH6400" i="11" s="1"/>
  <c r="AH6401" i="11" s="1"/>
  <c r="AH6402" i="11" s="1"/>
  <c r="AH6403" i="11" s="1"/>
  <c r="AH6404" i="11" s="1"/>
  <c r="AH6405" i="11" s="1"/>
  <c r="AH6406" i="11" s="1"/>
  <c r="AH6407" i="11" s="1"/>
  <c r="AH6408" i="11" s="1"/>
  <c r="AH6409" i="11" s="1"/>
  <c r="AH6410" i="11" s="1"/>
  <c r="AH6411" i="11" s="1"/>
  <c r="AH6412" i="11" s="1"/>
  <c r="AH6413" i="11" s="1"/>
  <c r="AH6414" i="11" s="1"/>
  <c r="AH6415" i="11" s="1"/>
  <c r="AH6416" i="11" s="1"/>
  <c r="AH6417" i="11" s="1"/>
  <c r="AH6418" i="11" s="1"/>
  <c r="AH6419" i="11" s="1"/>
  <c r="AH6420" i="11" s="1"/>
  <c r="AH6421" i="11" s="1"/>
  <c r="AH6422" i="11" s="1"/>
  <c r="AH6423" i="11" s="1"/>
  <c r="AH6424" i="11" s="1"/>
  <c r="AH6425" i="11" s="1"/>
  <c r="AH6426" i="11" s="1"/>
  <c r="AH6427" i="11" s="1"/>
  <c r="AH6428" i="11" s="1"/>
  <c r="AH6429" i="11" s="1"/>
  <c r="AH6430" i="11" s="1"/>
  <c r="AH6431" i="11" s="1"/>
  <c r="AH6432" i="11" s="1"/>
  <c r="AH6433" i="11" s="1"/>
  <c r="AH6434" i="11" s="1"/>
  <c r="AH6435" i="11" s="1"/>
  <c r="AH6436" i="11" s="1"/>
  <c r="AH6437" i="11" s="1"/>
  <c r="AH6438" i="11" s="1"/>
  <c r="AH6439" i="11" s="1"/>
  <c r="AH6440" i="11" s="1"/>
  <c r="AH6441" i="11" s="1"/>
  <c r="AH6442" i="11" s="1"/>
  <c r="AH6443" i="11" s="1"/>
  <c r="AH6444" i="11" s="1"/>
  <c r="AH6445" i="11" s="1"/>
  <c r="AH6446" i="11" s="1"/>
  <c r="AH6447" i="11" s="1"/>
  <c r="AH6448" i="11" s="1"/>
  <c r="AH6449" i="11" s="1"/>
  <c r="AH6450" i="11" s="1"/>
  <c r="AH6451" i="11" s="1"/>
  <c r="AH6452" i="11" s="1"/>
  <c r="AH6453" i="11" s="1"/>
  <c r="AH6454" i="11" s="1"/>
  <c r="AH6455" i="11" s="1"/>
  <c r="AH6456" i="11" s="1"/>
  <c r="AH6457" i="11" s="1"/>
  <c r="AH6458" i="11" s="1"/>
  <c r="AH6459" i="11" s="1"/>
  <c r="AH6460" i="11" s="1"/>
  <c r="AH6461" i="11" s="1"/>
  <c r="AH6462" i="11" s="1"/>
  <c r="AH6463" i="11" s="1"/>
  <c r="AH6464" i="11" s="1"/>
  <c r="AH6465" i="11" s="1"/>
  <c r="AH6466" i="11" s="1"/>
  <c r="AH6467" i="11" s="1"/>
  <c r="AH6468" i="11" s="1"/>
  <c r="AH6469" i="11" s="1"/>
  <c r="AH6470" i="11" s="1"/>
  <c r="AH6471" i="11" s="1"/>
  <c r="AH6472" i="11" s="1"/>
  <c r="AH6473" i="11" s="1"/>
  <c r="AH6474" i="11" s="1"/>
  <c r="AH6475" i="11" s="1"/>
  <c r="AH6476" i="11" s="1"/>
  <c r="AH6477" i="11" s="1"/>
  <c r="AH6478" i="11" s="1"/>
  <c r="AH6479" i="11" s="1"/>
  <c r="AH6480" i="11" s="1"/>
  <c r="AH6481" i="11" s="1"/>
  <c r="AH6482" i="11" s="1"/>
  <c r="AH6483" i="11" s="1"/>
  <c r="AH6484" i="11" s="1"/>
  <c r="AH6485" i="11" s="1"/>
  <c r="AH6486" i="11" s="1"/>
  <c r="AH6487" i="11" s="1"/>
  <c r="AH6488" i="11" s="1"/>
  <c r="AH6489" i="11" s="1"/>
  <c r="AH6490" i="11" s="1"/>
  <c r="AH6491" i="11" s="1"/>
  <c r="AH6492" i="11" s="1"/>
  <c r="AH6493" i="11" s="1"/>
  <c r="AH6494" i="11" s="1"/>
  <c r="AH6495" i="11" s="1"/>
  <c r="AH6496" i="11" s="1"/>
  <c r="AH6497" i="11" s="1"/>
  <c r="AH6498" i="11" s="1"/>
  <c r="AH6499" i="11" s="1"/>
  <c r="AH6500" i="11" s="1"/>
  <c r="AH6501" i="11" s="1"/>
  <c r="AH6502" i="11" s="1"/>
  <c r="AH6503" i="11" s="1"/>
  <c r="AH6504" i="11" s="1"/>
  <c r="AH6505" i="11" s="1"/>
  <c r="AH6506" i="11" s="1"/>
  <c r="AH6507" i="11" s="1"/>
  <c r="AH6508" i="11" s="1"/>
  <c r="AH6509" i="11" s="1"/>
  <c r="AH6510" i="11" s="1"/>
  <c r="AH6511" i="11" s="1"/>
  <c r="AH6512" i="11" s="1"/>
  <c r="AH6513" i="11" s="1"/>
  <c r="AH6514" i="11" s="1"/>
  <c r="AH6515" i="11" s="1"/>
  <c r="AH6516" i="11" s="1"/>
  <c r="AH6517" i="11" s="1"/>
  <c r="AH6518" i="11" s="1"/>
  <c r="AH6519" i="11" s="1"/>
  <c r="AH6520" i="11" s="1"/>
  <c r="AH6521" i="11" s="1"/>
  <c r="AH6522" i="11" s="1"/>
  <c r="AH6523" i="11" s="1"/>
  <c r="AH6524" i="11" s="1"/>
  <c r="AH6525" i="11" s="1"/>
  <c r="AH6526" i="11" s="1"/>
  <c r="AH6527" i="11" s="1"/>
  <c r="AH6528" i="11" s="1"/>
  <c r="AH6529" i="11" s="1"/>
  <c r="AH6530" i="11" s="1"/>
  <c r="AH6531" i="11" s="1"/>
  <c r="AH6532" i="11" s="1"/>
  <c r="AH6533" i="11" s="1"/>
  <c r="AH6534" i="11" s="1"/>
  <c r="AH6535" i="11" s="1"/>
  <c r="AH6536" i="11" s="1"/>
  <c r="AH6537" i="11" s="1"/>
  <c r="AH6538" i="11" s="1"/>
  <c r="AH6539" i="11" s="1"/>
  <c r="AH6540" i="11" s="1"/>
  <c r="AH6541" i="11" s="1"/>
  <c r="AH6542" i="11" s="1"/>
  <c r="AH6543" i="11" s="1"/>
  <c r="AH6544" i="11" s="1"/>
  <c r="AH6545" i="11" s="1"/>
  <c r="AH6546" i="11" s="1"/>
  <c r="AH6547" i="11" s="1"/>
  <c r="AH6548" i="11" s="1"/>
  <c r="AH6549" i="11" s="1"/>
  <c r="AH6550" i="11" s="1"/>
  <c r="AH6551" i="11" s="1"/>
  <c r="AH6552" i="11" s="1"/>
  <c r="AH6553" i="11" s="1"/>
  <c r="AH6554" i="11" s="1"/>
  <c r="AH6555" i="11" s="1"/>
  <c r="AH6556" i="11" s="1"/>
  <c r="AH6557" i="11" s="1"/>
  <c r="AH6558" i="11" s="1"/>
  <c r="AH6559" i="11" s="1"/>
  <c r="AH6560" i="11" s="1"/>
  <c r="AH6561" i="11" s="1"/>
  <c r="AH6562" i="11" s="1"/>
  <c r="AH6563" i="11" s="1"/>
  <c r="AH6564" i="11" s="1"/>
  <c r="AH6565" i="11" s="1"/>
  <c r="AH6566" i="11" s="1"/>
  <c r="AH6567" i="11" s="1"/>
  <c r="AH6568" i="11" s="1"/>
  <c r="AH6569" i="11" s="1"/>
  <c r="AH6570" i="11" s="1"/>
  <c r="AH6571" i="11" s="1"/>
  <c r="AH6572" i="11" s="1"/>
  <c r="AH6573" i="11" s="1"/>
  <c r="AH6574" i="11" s="1"/>
  <c r="AH6575" i="11" s="1"/>
  <c r="AH6576" i="11" s="1"/>
  <c r="AH6577" i="11" s="1"/>
  <c r="AH6578" i="11" s="1"/>
  <c r="AH6579" i="11" s="1"/>
  <c r="AH6580" i="11" s="1"/>
  <c r="AH6581" i="11" s="1"/>
  <c r="AH6582" i="11" s="1"/>
  <c r="AH6583" i="11" s="1"/>
  <c r="AH6584" i="11" s="1"/>
  <c r="AH6585" i="11" s="1"/>
  <c r="AH6586" i="11" s="1"/>
  <c r="AH6587" i="11" s="1"/>
  <c r="AH6588" i="11" s="1"/>
  <c r="AH6589" i="11" s="1"/>
  <c r="AH6590" i="11" s="1"/>
  <c r="AH6591" i="11" s="1"/>
  <c r="AH6592" i="11" s="1"/>
  <c r="AH6593" i="11" s="1"/>
  <c r="AH6594" i="11" s="1"/>
  <c r="AH6595" i="11" s="1"/>
  <c r="AH6596" i="11" s="1"/>
  <c r="AH6597" i="11" s="1"/>
  <c r="AH6598" i="11" s="1"/>
  <c r="AH6599" i="11" s="1"/>
  <c r="AH6600" i="11" s="1"/>
  <c r="AH6601" i="11" s="1"/>
  <c r="AH6602" i="11" s="1"/>
  <c r="AH6603" i="11" s="1"/>
  <c r="AH6604" i="11" s="1"/>
  <c r="AH6605" i="11" s="1"/>
  <c r="AH6606" i="11" s="1"/>
  <c r="AH6607" i="11" s="1"/>
  <c r="AH6608" i="11" s="1"/>
  <c r="AH6609" i="11" s="1"/>
  <c r="AH6610" i="11" s="1"/>
  <c r="AH6611" i="11" s="1"/>
  <c r="AH6612" i="11" s="1"/>
  <c r="AH6613" i="11" s="1"/>
  <c r="AH6614" i="11" s="1"/>
  <c r="AH6615" i="11" s="1"/>
  <c r="AH6616" i="11" s="1"/>
  <c r="AH6617" i="11" s="1"/>
  <c r="AH6618" i="11" s="1"/>
  <c r="AH6619" i="11" s="1"/>
  <c r="AH6620" i="11" s="1"/>
  <c r="AH6621" i="11" s="1"/>
  <c r="AH6622" i="11" s="1"/>
  <c r="AH6623" i="11" s="1"/>
  <c r="AH6624" i="11" s="1"/>
  <c r="AH6625" i="11" s="1"/>
  <c r="AH6626" i="11" s="1"/>
  <c r="AH6627" i="11" s="1"/>
  <c r="AH6628" i="11" s="1"/>
  <c r="AH6629" i="11" s="1"/>
  <c r="AH6630" i="11" s="1"/>
  <c r="AH6631" i="11" s="1"/>
  <c r="AH6632" i="11" s="1"/>
  <c r="AH6633" i="11" s="1"/>
  <c r="AH6634" i="11" s="1"/>
  <c r="AH6635" i="11" s="1"/>
  <c r="AH6636" i="11" s="1"/>
  <c r="AH6637" i="11" s="1"/>
  <c r="AH6638" i="11" s="1"/>
  <c r="AH6639" i="11" s="1"/>
  <c r="AH6640" i="11" s="1"/>
  <c r="AH6641" i="11" s="1"/>
  <c r="AH6642" i="11" s="1"/>
  <c r="AH6643" i="11" s="1"/>
  <c r="AH6644" i="11" s="1"/>
  <c r="AH6645" i="11" s="1"/>
  <c r="AH6646" i="11" s="1"/>
  <c r="AH6647" i="11" s="1"/>
  <c r="AH6648" i="11" s="1"/>
  <c r="AH6649" i="11" s="1"/>
  <c r="AH6650" i="11" s="1"/>
  <c r="AH6651" i="11" s="1"/>
  <c r="AH6652" i="11" s="1"/>
  <c r="AH6653" i="11" s="1"/>
  <c r="AH6654" i="11" s="1"/>
  <c r="AH6655" i="11" s="1"/>
  <c r="AH6656" i="11" s="1"/>
  <c r="AH6657" i="11" s="1"/>
  <c r="AH6658" i="11" s="1"/>
  <c r="AH6659" i="11" s="1"/>
  <c r="AH6660" i="11" s="1"/>
  <c r="AH6661" i="11" s="1"/>
  <c r="AH6662" i="11" s="1"/>
  <c r="AH6663" i="11" s="1"/>
  <c r="AH6664" i="11" s="1"/>
  <c r="AH6665" i="11" s="1"/>
  <c r="AH6666" i="11" s="1"/>
  <c r="AH6667" i="11" s="1"/>
  <c r="AH6668" i="11" s="1"/>
  <c r="AH6669" i="11" s="1"/>
  <c r="AH6670" i="11" s="1"/>
  <c r="AH6671" i="11" s="1"/>
  <c r="AH6672" i="11" s="1"/>
  <c r="AH6673" i="11" s="1"/>
  <c r="AH6674" i="11" s="1"/>
  <c r="AH6675" i="11" s="1"/>
  <c r="AH6676" i="11" s="1"/>
  <c r="AH6677" i="11" s="1"/>
  <c r="AH6678" i="11" s="1"/>
  <c r="AH6679" i="11" s="1"/>
  <c r="AH6680" i="11" s="1"/>
  <c r="AH6681" i="11" s="1"/>
  <c r="AH6682" i="11" s="1"/>
  <c r="AH6683" i="11" s="1"/>
  <c r="AH6684" i="11" s="1"/>
  <c r="AH6685" i="11" s="1"/>
  <c r="AH6686" i="11" s="1"/>
  <c r="AH6687" i="11" s="1"/>
  <c r="AH6688" i="11" s="1"/>
  <c r="AH6689" i="11" s="1"/>
  <c r="AH6690" i="11" s="1"/>
  <c r="AH6691" i="11" s="1"/>
  <c r="AH6692" i="11" s="1"/>
  <c r="AH6693" i="11" s="1"/>
  <c r="AH6694" i="11" s="1"/>
  <c r="AH6695" i="11" s="1"/>
  <c r="AH6696" i="11" s="1"/>
  <c r="AH6697" i="11" s="1"/>
  <c r="AH6698" i="11" s="1"/>
  <c r="AH6699" i="11" s="1"/>
  <c r="AH6700" i="11" s="1"/>
  <c r="AH6701" i="11" s="1"/>
  <c r="AH6702" i="11" s="1"/>
  <c r="AH6703" i="11" s="1"/>
  <c r="AH6704" i="11" s="1"/>
  <c r="AH6705" i="11" s="1"/>
  <c r="AH6706" i="11" s="1"/>
  <c r="AH6707" i="11" s="1"/>
  <c r="AH6708" i="11" s="1"/>
  <c r="AH6709" i="11" s="1"/>
  <c r="AH6710" i="11" s="1"/>
  <c r="AH6711" i="11" s="1"/>
  <c r="AH6712" i="11" s="1"/>
  <c r="AH6713" i="11" s="1"/>
  <c r="AH6714" i="11" s="1"/>
  <c r="AH6715" i="11" s="1"/>
  <c r="AH6716" i="11" s="1"/>
  <c r="AH6717" i="11" s="1"/>
  <c r="AH6718" i="11" s="1"/>
  <c r="AH6719" i="11" s="1"/>
  <c r="AH6720" i="11" s="1"/>
  <c r="AH6721" i="11" s="1"/>
  <c r="AH6722" i="11" s="1"/>
  <c r="AH6723" i="11" s="1"/>
  <c r="AH6724" i="11" s="1"/>
  <c r="AH6725" i="11" s="1"/>
  <c r="AH6726" i="11" s="1"/>
  <c r="AH6727" i="11" s="1"/>
  <c r="AH6728" i="11" s="1"/>
  <c r="AH6729" i="11" s="1"/>
  <c r="AH6730" i="11" s="1"/>
  <c r="AH6731" i="11" s="1"/>
  <c r="AH6732" i="11" s="1"/>
  <c r="AH6733" i="11" s="1"/>
  <c r="AH6734" i="11" s="1"/>
  <c r="AH6735" i="11" s="1"/>
  <c r="AH6736" i="11" s="1"/>
  <c r="AH6737" i="11" s="1"/>
  <c r="AH6738" i="11" s="1"/>
  <c r="AH6739" i="11" s="1"/>
  <c r="AH6740" i="11" s="1"/>
  <c r="AH6741" i="11" s="1"/>
  <c r="AH6742" i="11" s="1"/>
  <c r="AH6743" i="11" s="1"/>
  <c r="AH6744" i="11" s="1"/>
  <c r="AH6745" i="11" s="1"/>
  <c r="AH6746" i="11" s="1"/>
  <c r="AH6747" i="11" s="1"/>
  <c r="AH6748" i="11" s="1"/>
  <c r="AH6749" i="11" s="1"/>
  <c r="AH6750" i="11" s="1"/>
  <c r="AH6751" i="11" s="1"/>
  <c r="AH6752" i="11" s="1"/>
  <c r="AH6753" i="11" s="1"/>
  <c r="AH6754" i="11" s="1"/>
  <c r="AH6755" i="11" s="1"/>
  <c r="AH6756" i="11" s="1"/>
  <c r="AH6757" i="11" s="1"/>
  <c r="AH6758" i="11" s="1"/>
  <c r="AH6759" i="11" s="1"/>
  <c r="AH6760" i="11" s="1"/>
  <c r="AH6761" i="11" s="1"/>
  <c r="AH6762" i="11" s="1"/>
  <c r="AH6763" i="11" s="1"/>
  <c r="AH6764" i="11" s="1"/>
  <c r="AH6765" i="11" s="1"/>
  <c r="AH6766" i="11" s="1"/>
  <c r="AH6767" i="11" s="1"/>
  <c r="AH6768" i="11" s="1"/>
  <c r="AH6769" i="11" s="1"/>
  <c r="AH6770" i="11" s="1"/>
  <c r="AH6771" i="11" s="1"/>
  <c r="AH6772" i="11" s="1"/>
  <c r="AH6773" i="11" s="1"/>
  <c r="AH6774" i="11" s="1"/>
  <c r="AH6775" i="11" s="1"/>
  <c r="AH6776" i="11" s="1"/>
  <c r="AH6777" i="11" s="1"/>
  <c r="AH6778" i="11" s="1"/>
  <c r="AH6779" i="11" s="1"/>
  <c r="AH6780" i="11" s="1"/>
  <c r="AH6781" i="11" s="1"/>
  <c r="AH6782" i="11" s="1"/>
  <c r="AH6783" i="11" s="1"/>
  <c r="AH6784" i="11" s="1"/>
  <c r="AH6785" i="11" s="1"/>
  <c r="AH6786" i="11" s="1"/>
  <c r="AH6787" i="11" s="1"/>
  <c r="AH6788" i="11" s="1"/>
  <c r="AH6789" i="11" s="1"/>
  <c r="AH6790" i="11" s="1"/>
  <c r="AH6791" i="11" s="1"/>
  <c r="AH6792" i="11" s="1"/>
  <c r="AH6793" i="11" s="1"/>
  <c r="AH6794" i="11" s="1"/>
  <c r="AH6795" i="11" s="1"/>
  <c r="AH6796" i="11" s="1"/>
  <c r="AH6797" i="11" s="1"/>
  <c r="AH6798" i="11" s="1"/>
  <c r="AH6799" i="11" s="1"/>
  <c r="AH6800" i="11" s="1"/>
  <c r="AH6801" i="11" s="1"/>
  <c r="AH6802" i="11" s="1"/>
  <c r="AH6803" i="11" s="1"/>
  <c r="AH6804" i="11" s="1"/>
  <c r="AH6805" i="11" s="1"/>
  <c r="AH6806" i="11" s="1"/>
  <c r="AH6807" i="11" s="1"/>
  <c r="AH6808" i="11" s="1"/>
  <c r="AH6809" i="11" s="1"/>
  <c r="AH6810" i="11" s="1"/>
  <c r="AH6811" i="11" s="1"/>
  <c r="AH6812" i="11" s="1"/>
  <c r="AH6813" i="11" s="1"/>
  <c r="AH6814" i="11" s="1"/>
  <c r="AH6815" i="11" s="1"/>
  <c r="AH6816" i="11" s="1"/>
  <c r="AH6817" i="11" s="1"/>
  <c r="AH6818" i="11" s="1"/>
  <c r="AH6819" i="11" s="1"/>
  <c r="AH6820" i="11" s="1"/>
  <c r="AH6821" i="11" s="1"/>
  <c r="AH6822" i="11" s="1"/>
  <c r="AH6823" i="11" s="1"/>
  <c r="AH6824" i="11" s="1"/>
  <c r="AH6825" i="11" s="1"/>
  <c r="AH6826" i="11" s="1"/>
  <c r="AH6827" i="11" s="1"/>
  <c r="AH6828" i="11" s="1"/>
  <c r="AH6829" i="11" s="1"/>
  <c r="AH6830" i="11" s="1"/>
  <c r="AH6831" i="11" s="1"/>
  <c r="AH6832" i="11" s="1"/>
  <c r="AH6833" i="11" s="1"/>
  <c r="AH6834" i="11" s="1"/>
  <c r="AH6835" i="11" s="1"/>
  <c r="AH6836" i="11" s="1"/>
  <c r="AH6837" i="11" s="1"/>
  <c r="AH6838" i="11" s="1"/>
  <c r="AH6839" i="11" s="1"/>
  <c r="AH6840" i="11" s="1"/>
  <c r="AH6841" i="11" s="1"/>
  <c r="AH6842" i="11" s="1"/>
  <c r="AH6843" i="11" s="1"/>
  <c r="AH6844" i="11" s="1"/>
  <c r="AH6845" i="11" s="1"/>
  <c r="AH6846" i="11" s="1"/>
  <c r="AH6847" i="11" s="1"/>
  <c r="AH6848" i="11" s="1"/>
  <c r="AH6849" i="11" s="1"/>
  <c r="AH6850" i="11" s="1"/>
  <c r="AH6851" i="11" s="1"/>
  <c r="AH6852" i="11" s="1"/>
  <c r="AH6853" i="11" s="1"/>
  <c r="AH6854" i="11" s="1"/>
  <c r="AH6855" i="11" s="1"/>
  <c r="AH6856" i="11" s="1"/>
  <c r="AH6857" i="11" s="1"/>
  <c r="AH6858" i="11" s="1"/>
  <c r="AH6859" i="11" s="1"/>
  <c r="AH6860" i="11" s="1"/>
  <c r="AH6861" i="11" s="1"/>
  <c r="AH6862" i="11" s="1"/>
  <c r="AH6863" i="11" s="1"/>
  <c r="AH6864" i="11" s="1"/>
  <c r="AH6865" i="11" s="1"/>
  <c r="AH6866" i="11" s="1"/>
  <c r="AH6867" i="11" s="1"/>
  <c r="AH6868" i="11" s="1"/>
  <c r="AH6869" i="11" s="1"/>
  <c r="AH6870" i="11" s="1"/>
  <c r="AH6871" i="11" s="1"/>
  <c r="AH6872" i="11" s="1"/>
  <c r="AH6873" i="11" s="1"/>
  <c r="AH6874" i="11" s="1"/>
  <c r="AH6875" i="11" s="1"/>
  <c r="AH6876" i="11" s="1"/>
  <c r="AH6877" i="11" s="1"/>
  <c r="AH6878" i="11" s="1"/>
  <c r="AH6879" i="11" s="1"/>
  <c r="AH6880" i="11" s="1"/>
  <c r="AH6881" i="11" s="1"/>
  <c r="AH6882" i="11" s="1"/>
  <c r="AH6883" i="11" s="1"/>
  <c r="AH6884" i="11" s="1"/>
  <c r="AH6885" i="11" s="1"/>
  <c r="AH6886" i="11" s="1"/>
  <c r="AH6887" i="11" s="1"/>
  <c r="AH6888" i="11" s="1"/>
  <c r="AH6889" i="11" s="1"/>
  <c r="AH6890" i="11" s="1"/>
  <c r="AH6891" i="11" s="1"/>
  <c r="AH6892" i="11" s="1"/>
  <c r="AH6893" i="11" s="1"/>
  <c r="AH6894" i="11" s="1"/>
  <c r="AH6895" i="11" s="1"/>
  <c r="AH6896" i="11" s="1"/>
  <c r="AH6897" i="11" s="1"/>
  <c r="AH6898" i="11" s="1"/>
  <c r="AH6899" i="11" s="1"/>
  <c r="AH6900" i="11" s="1"/>
  <c r="AH6901" i="11" s="1"/>
  <c r="AH6902" i="11" s="1"/>
  <c r="AH6903" i="11" s="1"/>
  <c r="AH6904" i="11" s="1"/>
  <c r="AH6905" i="11" s="1"/>
  <c r="AH6906" i="11" s="1"/>
  <c r="AH6907" i="11" s="1"/>
  <c r="AH6908" i="11" s="1"/>
  <c r="AH6909" i="11" s="1"/>
  <c r="AH6910" i="11" s="1"/>
  <c r="AH6911" i="11" s="1"/>
  <c r="AH6912" i="11" s="1"/>
  <c r="AH6913" i="11" s="1"/>
  <c r="AH6914" i="11" s="1"/>
  <c r="AH6915" i="11" s="1"/>
  <c r="AH6916" i="11" s="1"/>
  <c r="AH6917" i="11" s="1"/>
  <c r="AH6918" i="11" s="1"/>
  <c r="AH6919" i="11" s="1"/>
  <c r="AH6920" i="11" s="1"/>
  <c r="AH6921" i="11" s="1"/>
  <c r="AH6922" i="11" s="1"/>
  <c r="AH6923" i="11" s="1"/>
  <c r="AH6924" i="11" s="1"/>
  <c r="AH6925" i="11" s="1"/>
  <c r="AH6926" i="11" s="1"/>
  <c r="AH6927" i="11" s="1"/>
  <c r="AH6928" i="11" s="1"/>
  <c r="AH6929" i="11" s="1"/>
  <c r="AH6930" i="11" s="1"/>
  <c r="AH6931" i="11" s="1"/>
  <c r="AH6932" i="11" s="1"/>
  <c r="AH6933" i="11" s="1"/>
  <c r="AH6934" i="11" s="1"/>
  <c r="AH6935" i="11" s="1"/>
  <c r="AH6936" i="11" s="1"/>
  <c r="AH6937" i="11" s="1"/>
  <c r="AH6938" i="11" s="1"/>
  <c r="AH6939" i="11" s="1"/>
  <c r="AH6940" i="11" s="1"/>
  <c r="AH6941" i="11" s="1"/>
  <c r="AH6942" i="11" s="1"/>
  <c r="AH6943" i="11" s="1"/>
  <c r="AH6944" i="11" s="1"/>
  <c r="AH6945" i="11" s="1"/>
  <c r="AH6946" i="11" s="1"/>
  <c r="AH6947" i="11" s="1"/>
  <c r="AH6948" i="11" s="1"/>
  <c r="AH6949" i="11" s="1"/>
  <c r="AH6950" i="11" s="1"/>
  <c r="AH6951" i="11" s="1"/>
  <c r="AH6952" i="11" s="1"/>
  <c r="AH6953" i="11" s="1"/>
  <c r="AH6954" i="11" s="1"/>
  <c r="AH6955" i="11" s="1"/>
  <c r="AH6956" i="11" s="1"/>
  <c r="AH6957" i="11" s="1"/>
  <c r="AH6958" i="11" s="1"/>
  <c r="AH6959" i="11" s="1"/>
  <c r="AH6960" i="11" s="1"/>
  <c r="AH6961" i="11" s="1"/>
  <c r="AH6962" i="11" s="1"/>
  <c r="AH6963" i="11" s="1"/>
  <c r="AH6964" i="11" s="1"/>
  <c r="AH6965" i="11" s="1"/>
  <c r="AH6966" i="11" s="1"/>
  <c r="AH6967" i="11" s="1"/>
  <c r="AH6968" i="11" s="1"/>
  <c r="AH6969" i="11" s="1"/>
  <c r="AH6970" i="11" s="1"/>
  <c r="AH6971" i="11" s="1"/>
  <c r="AH6972" i="11" s="1"/>
  <c r="AH6973" i="11" s="1"/>
  <c r="AH6974" i="11" s="1"/>
  <c r="AH6975" i="11" s="1"/>
  <c r="AH6976" i="11" s="1"/>
  <c r="AH6977" i="11" s="1"/>
  <c r="AH6978" i="11" s="1"/>
  <c r="AH6979" i="11" s="1"/>
  <c r="AH6980" i="11" s="1"/>
  <c r="AH6981" i="11" s="1"/>
  <c r="AH6982" i="11" s="1"/>
  <c r="AH6983" i="11" s="1"/>
  <c r="AH6984" i="11" s="1"/>
  <c r="AH6985" i="11" s="1"/>
  <c r="AH6986" i="11" s="1"/>
  <c r="AH6987" i="11" s="1"/>
  <c r="AH6988" i="11" s="1"/>
  <c r="AH6989" i="11" s="1"/>
  <c r="AH6990" i="11" s="1"/>
  <c r="AH6991" i="11" s="1"/>
  <c r="AH6992" i="11" s="1"/>
  <c r="AH6993" i="11" s="1"/>
  <c r="AH6994" i="11" s="1"/>
  <c r="AH6995" i="11" s="1"/>
  <c r="AH6996" i="11" s="1"/>
  <c r="AH6997" i="11" s="1"/>
  <c r="AH6998" i="11" s="1"/>
  <c r="AH6999" i="11" s="1"/>
  <c r="AH7000" i="11" s="1"/>
  <c r="AH7001" i="11" s="1"/>
  <c r="AH7002" i="11" s="1"/>
  <c r="AH7003" i="11" s="1"/>
  <c r="AH7004" i="11" s="1"/>
  <c r="AH7005" i="11" s="1"/>
  <c r="AH7006" i="11" s="1"/>
  <c r="AH7007" i="11" s="1"/>
  <c r="AH7008" i="11" s="1"/>
  <c r="AH7009" i="11" s="1"/>
  <c r="AH7010" i="11" s="1"/>
  <c r="AH7011" i="11" s="1"/>
  <c r="AH7012" i="11" s="1"/>
  <c r="AH7013" i="11" s="1"/>
  <c r="AH7014" i="11" s="1"/>
  <c r="AH7015" i="11" s="1"/>
  <c r="AH7016" i="11" s="1"/>
  <c r="AH7017" i="11" s="1"/>
  <c r="AH7018" i="11" s="1"/>
  <c r="AH7019" i="11" s="1"/>
  <c r="AH7020" i="11" s="1"/>
  <c r="AH7021" i="11" s="1"/>
  <c r="AH7022" i="11" s="1"/>
  <c r="AH7023" i="11" s="1"/>
  <c r="AH7024" i="11" s="1"/>
  <c r="AH7025" i="11" s="1"/>
  <c r="AH7026" i="11" s="1"/>
  <c r="AH7027" i="11" s="1"/>
  <c r="AH7028" i="11" s="1"/>
  <c r="AH7029" i="11" s="1"/>
  <c r="AH7030" i="11" s="1"/>
  <c r="AH7031" i="11" s="1"/>
  <c r="AH7032" i="11" s="1"/>
  <c r="AH7033" i="11" s="1"/>
  <c r="AH7034" i="11" s="1"/>
  <c r="AH7035" i="11" s="1"/>
  <c r="AH7036" i="11" s="1"/>
  <c r="AH7037" i="11" s="1"/>
  <c r="AH7038" i="11" s="1"/>
  <c r="AH7039" i="11" s="1"/>
  <c r="AH7040" i="11" s="1"/>
  <c r="AH7041" i="11" s="1"/>
  <c r="AH7042" i="11" s="1"/>
  <c r="AH7043" i="11" s="1"/>
  <c r="AH7044" i="11" s="1"/>
  <c r="AH7045" i="11" s="1"/>
  <c r="AH7046" i="11" s="1"/>
  <c r="AH7047" i="11" s="1"/>
  <c r="AH7048" i="11" s="1"/>
  <c r="AH7049" i="11" s="1"/>
  <c r="AH7050" i="11" s="1"/>
  <c r="AH7051" i="11" s="1"/>
  <c r="AH7052" i="11" s="1"/>
  <c r="AH7053" i="11" s="1"/>
  <c r="AH7054" i="11" s="1"/>
  <c r="AH7055" i="11" s="1"/>
  <c r="AH7056" i="11" s="1"/>
  <c r="AH7057" i="11" s="1"/>
  <c r="AH7058" i="11" s="1"/>
  <c r="AH7059" i="11" s="1"/>
  <c r="AH7060" i="11" s="1"/>
  <c r="AH7061" i="11" s="1"/>
  <c r="AH7062" i="11" s="1"/>
  <c r="AH7063" i="11" s="1"/>
  <c r="AH7064" i="11" s="1"/>
  <c r="AH7065" i="11" s="1"/>
  <c r="AH7066" i="11" s="1"/>
  <c r="AH7067" i="11" s="1"/>
  <c r="AH7068" i="11" s="1"/>
  <c r="AH7069" i="11" s="1"/>
  <c r="AH7070" i="11" s="1"/>
  <c r="AH7071" i="11" s="1"/>
  <c r="AH7072" i="11" s="1"/>
  <c r="AH7073" i="11" s="1"/>
  <c r="AH7074" i="11" s="1"/>
  <c r="AH7075" i="11" s="1"/>
  <c r="AH7076" i="11" s="1"/>
  <c r="AH7077" i="11" s="1"/>
  <c r="AH7078" i="11" s="1"/>
  <c r="AH7079" i="11" s="1"/>
  <c r="AH7080" i="11" s="1"/>
  <c r="AH7081" i="11" s="1"/>
  <c r="AH7082" i="11" s="1"/>
  <c r="AH7083" i="11" s="1"/>
  <c r="AH7084" i="11" s="1"/>
  <c r="AH7085" i="11" s="1"/>
  <c r="AH7086" i="11" s="1"/>
  <c r="AH7087" i="11" s="1"/>
  <c r="AH7088" i="11" s="1"/>
  <c r="AH7089" i="11" s="1"/>
  <c r="AH7090" i="11" s="1"/>
  <c r="AH7091" i="11" s="1"/>
  <c r="AH7092" i="11" s="1"/>
  <c r="AH7093" i="11" s="1"/>
  <c r="AH7094" i="11" s="1"/>
  <c r="AH7095" i="11" s="1"/>
  <c r="AH7096" i="11" s="1"/>
  <c r="AH7097" i="11" s="1"/>
  <c r="AH7098" i="11" s="1"/>
  <c r="AH7099" i="11" s="1"/>
  <c r="AH7100" i="11" s="1"/>
  <c r="AH7101" i="11" s="1"/>
  <c r="AH7102" i="11" s="1"/>
  <c r="AH7103" i="11" s="1"/>
  <c r="AH7104" i="11" s="1"/>
  <c r="AH7105" i="11" s="1"/>
  <c r="AH7106" i="11" s="1"/>
  <c r="AH7107" i="11" s="1"/>
  <c r="AH7108" i="11" s="1"/>
  <c r="AH7109" i="11" s="1"/>
  <c r="AH7110" i="11" s="1"/>
  <c r="AH7111" i="11" s="1"/>
  <c r="AH7112" i="11" s="1"/>
  <c r="AH7113" i="11" s="1"/>
  <c r="AH7114" i="11" s="1"/>
  <c r="AH7115" i="11" s="1"/>
  <c r="AH7116" i="11" s="1"/>
  <c r="AH7117" i="11" s="1"/>
  <c r="AH7118" i="11" s="1"/>
  <c r="AH7119" i="11" s="1"/>
  <c r="AH7120" i="11" s="1"/>
  <c r="AH7121" i="11" s="1"/>
  <c r="AH7122" i="11" s="1"/>
  <c r="AH7123" i="11" s="1"/>
  <c r="AH7124" i="11" s="1"/>
  <c r="AH7125" i="11" s="1"/>
  <c r="AH7126" i="11" s="1"/>
  <c r="AH7127" i="11" s="1"/>
  <c r="AH7128" i="11" s="1"/>
  <c r="AH7129" i="11" s="1"/>
  <c r="AH7130" i="11" s="1"/>
  <c r="AH7131" i="11" s="1"/>
  <c r="AH7132" i="11" s="1"/>
  <c r="AH7133" i="11" s="1"/>
  <c r="AH7134" i="11" s="1"/>
  <c r="AH7135" i="11" s="1"/>
  <c r="AH7136" i="11" s="1"/>
  <c r="AH7137" i="11" s="1"/>
  <c r="AH7138" i="11" s="1"/>
  <c r="AH7139" i="11" s="1"/>
  <c r="AH7140" i="11" s="1"/>
  <c r="AH7141" i="11" s="1"/>
  <c r="AH7142" i="11" s="1"/>
  <c r="AH7143" i="11" s="1"/>
  <c r="AH7144" i="11" s="1"/>
  <c r="AH7145" i="11" s="1"/>
  <c r="AH7146" i="11" s="1"/>
  <c r="AH7147" i="11" s="1"/>
  <c r="AH7148" i="11" s="1"/>
  <c r="AH7149" i="11" s="1"/>
  <c r="AH7150" i="11" s="1"/>
  <c r="AH7151" i="11" s="1"/>
  <c r="AH7152" i="11" s="1"/>
  <c r="AH7153" i="11" s="1"/>
  <c r="AH7154" i="11" s="1"/>
  <c r="AH7155" i="11" s="1"/>
  <c r="AH7156" i="11" s="1"/>
  <c r="AH7157" i="11" s="1"/>
  <c r="AH7158" i="11" s="1"/>
  <c r="AH7159" i="11" s="1"/>
  <c r="AH7160" i="11" s="1"/>
  <c r="AH7161" i="11" s="1"/>
  <c r="AH7162" i="11" s="1"/>
  <c r="AH7163" i="11" s="1"/>
  <c r="AH7164" i="11" s="1"/>
  <c r="AH7165" i="11" s="1"/>
  <c r="AH7166" i="11" s="1"/>
  <c r="AH7167" i="11" s="1"/>
  <c r="AH7168" i="11" s="1"/>
  <c r="AH7169" i="11" s="1"/>
  <c r="AH7170" i="11" s="1"/>
  <c r="AH7171" i="11" s="1"/>
  <c r="AH7172" i="11" s="1"/>
  <c r="AH7173" i="11" s="1"/>
  <c r="AH7174" i="11" s="1"/>
  <c r="AH7175" i="11" s="1"/>
  <c r="AH7176" i="11" s="1"/>
  <c r="AH7177" i="11" s="1"/>
  <c r="AH7178" i="11" s="1"/>
  <c r="AH7179" i="11" s="1"/>
  <c r="AH7180" i="11" s="1"/>
  <c r="AH7181" i="11" s="1"/>
  <c r="AH7182" i="11" s="1"/>
  <c r="AH7183" i="11" s="1"/>
  <c r="AH7184" i="11" s="1"/>
  <c r="AH7185" i="11" s="1"/>
  <c r="AH7186" i="11" s="1"/>
  <c r="AH7187" i="11" s="1"/>
  <c r="AH7188" i="11" s="1"/>
  <c r="AH7189" i="11" s="1"/>
  <c r="AH7190" i="11" s="1"/>
  <c r="AH7191" i="11" s="1"/>
  <c r="AH7192" i="11" s="1"/>
  <c r="AH7193" i="11" s="1"/>
  <c r="AH7194" i="11" s="1"/>
  <c r="AH7195" i="11" s="1"/>
  <c r="AH7196" i="11" s="1"/>
  <c r="AH7197" i="11" s="1"/>
  <c r="AH7198" i="11" s="1"/>
  <c r="AH7199" i="11" s="1"/>
  <c r="AH7200" i="11" s="1"/>
  <c r="AH7201" i="11" s="1"/>
  <c r="AH7202" i="11" s="1"/>
  <c r="AH7203" i="11" s="1"/>
  <c r="AH7204" i="11" s="1"/>
  <c r="AH7205" i="11" s="1"/>
  <c r="AH7206" i="11" s="1"/>
  <c r="AH7207" i="11" s="1"/>
  <c r="AH7208" i="11" s="1"/>
  <c r="AH7209" i="11" s="1"/>
  <c r="AH7210" i="11" s="1"/>
  <c r="AH7211" i="11" s="1"/>
  <c r="AH7212" i="11" s="1"/>
  <c r="AH7213" i="11" s="1"/>
  <c r="AH7214" i="11" s="1"/>
  <c r="AH7215" i="11" s="1"/>
  <c r="AH7216" i="11" s="1"/>
  <c r="AH7217" i="11" s="1"/>
  <c r="AB121" i="11"/>
  <c r="AB143" i="11" s="1"/>
  <c r="AA121" i="11"/>
  <c r="AA156" i="11" s="1"/>
  <c r="AA171" i="11" s="1"/>
  <c r="Z121" i="11"/>
  <c r="Z130" i="11" s="1"/>
  <c r="Y121" i="11"/>
  <c r="Y143" i="11" s="1"/>
  <c r="X121" i="11"/>
  <c r="X143" i="11" s="1"/>
  <c r="W121" i="11"/>
  <c r="W156" i="11" s="1"/>
  <c r="W171" i="11" s="1"/>
  <c r="V121" i="11"/>
  <c r="U121" i="11"/>
  <c r="U143" i="11" s="1"/>
  <c r="T121" i="11"/>
  <c r="T143" i="11" s="1"/>
  <c r="S121" i="11"/>
  <c r="S156" i="11" s="1"/>
  <c r="S171" i="11" s="1"/>
  <c r="R121" i="11"/>
  <c r="Q121" i="11"/>
  <c r="Q143" i="11" s="1"/>
  <c r="AA108" i="11"/>
  <c r="W108" i="11"/>
  <c r="U108" i="11"/>
  <c r="U144" i="11" s="1"/>
  <c r="U153" i="11" s="1"/>
  <c r="S108" i="11"/>
  <c r="AB107" i="11"/>
  <c r="AA107" i="11"/>
  <c r="Z107" i="11"/>
  <c r="Y107" i="11"/>
  <c r="X107" i="11"/>
  <c r="W107" i="11"/>
  <c r="V107" i="11"/>
  <c r="U107" i="11"/>
  <c r="T107" i="11"/>
  <c r="S107" i="11"/>
  <c r="R107" i="11"/>
  <c r="Q107" i="11"/>
  <c r="P104" i="11"/>
  <c r="O104" i="11"/>
  <c r="P103" i="11"/>
  <c r="O103" i="11"/>
  <c r="P102" i="11"/>
  <c r="O102" i="11"/>
  <c r="P101" i="11"/>
  <c r="AB100" i="11"/>
  <c r="X100" i="11"/>
  <c r="T100" i="11"/>
  <c r="P100" i="11"/>
  <c r="Z99" i="11"/>
  <c r="V99" i="11"/>
  <c r="R99" i="11"/>
  <c r="P99" i="11"/>
  <c r="P98" i="11"/>
  <c r="P97" i="11"/>
  <c r="P96" i="11"/>
  <c r="P95" i="11"/>
  <c r="P94" i="11"/>
  <c r="P93" i="11"/>
  <c r="P92" i="11"/>
  <c r="P91" i="11"/>
  <c r="P90" i="11"/>
  <c r="P89" i="11"/>
  <c r="P88" i="11"/>
  <c r="P87" i="11"/>
  <c r="P86" i="11"/>
  <c r="P85" i="11"/>
  <c r="P84" i="11"/>
  <c r="P83" i="11"/>
  <c r="P82" i="11"/>
  <c r="P81" i="11"/>
  <c r="P80" i="11"/>
  <c r="P79" i="11"/>
  <c r="P78" i="11"/>
  <c r="P77" i="11"/>
  <c r="P76" i="11"/>
  <c r="P75" i="11"/>
  <c r="P74" i="11"/>
  <c r="P73" i="11"/>
  <c r="P72" i="11"/>
  <c r="P71" i="11"/>
  <c r="P70" i="11"/>
  <c r="P69" i="11"/>
  <c r="P68" i="11"/>
  <c r="P67" i="11"/>
  <c r="P66" i="11"/>
  <c r="P65" i="11"/>
  <c r="P64" i="11"/>
  <c r="P63" i="11"/>
  <c r="P62" i="11"/>
  <c r="P61" i="11"/>
  <c r="P60" i="11"/>
  <c r="P59" i="11"/>
  <c r="P58" i="11"/>
  <c r="P57" i="11"/>
  <c r="P56" i="11"/>
  <c r="P55" i="11"/>
  <c r="AB54" i="11"/>
  <c r="AA54" i="11"/>
  <c r="Z54" i="11"/>
  <c r="Y54" i="11"/>
  <c r="X54" i="11"/>
  <c r="W54" i="11"/>
  <c r="V54" i="11"/>
  <c r="U54" i="11"/>
  <c r="T54" i="11"/>
  <c r="S54" i="11"/>
  <c r="R54" i="11"/>
  <c r="Q54" i="11"/>
  <c r="AB52" i="11"/>
  <c r="AA52" i="11"/>
  <c r="Z52" i="11"/>
  <c r="Y52" i="11"/>
  <c r="X52" i="11"/>
  <c r="W52" i="11"/>
  <c r="V52" i="11"/>
  <c r="U52" i="11"/>
  <c r="T52" i="11"/>
  <c r="S52" i="11"/>
  <c r="R52" i="11"/>
  <c r="Q52" i="11"/>
  <c r="AB51" i="11"/>
  <c r="AA51" i="11"/>
  <c r="Z51" i="11"/>
  <c r="Y51" i="11"/>
  <c r="X51" i="11"/>
  <c r="W51" i="11"/>
  <c r="V51" i="11"/>
  <c r="U51" i="11"/>
  <c r="T51" i="11"/>
  <c r="S51" i="11"/>
  <c r="R51" i="11"/>
  <c r="Q51" i="11"/>
  <c r="AB50" i="11"/>
  <c r="AA50" i="11"/>
  <c r="Z50" i="11"/>
  <c r="Y50" i="11"/>
  <c r="X50" i="11"/>
  <c r="W50" i="11"/>
  <c r="V50" i="11"/>
  <c r="U50" i="11"/>
  <c r="T50" i="11"/>
  <c r="S50" i="11"/>
  <c r="R50" i="11"/>
  <c r="Q50" i="11"/>
  <c r="AB49" i="11"/>
  <c r="AA49" i="11"/>
  <c r="Z49" i="11"/>
  <c r="Y49" i="11"/>
  <c r="X49" i="11"/>
  <c r="W49" i="11"/>
  <c r="V49" i="11"/>
  <c r="U49" i="11"/>
  <c r="T49" i="11"/>
  <c r="S49" i="11"/>
  <c r="R49" i="11"/>
  <c r="Q49" i="11"/>
  <c r="AC49" i="11" s="1"/>
  <c r="AB48" i="11"/>
  <c r="AA48" i="11"/>
  <c r="AA100" i="11" s="1"/>
  <c r="Z48" i="11"/>
  <c r="Z100" i="11" s="1"/>
  <c r="Y48" i="11"/>
  <c r="Y100" i="11" s="1"/>
  <c r="X48" i="11"/>
  <c r="W48" i="11"/>
  <c r="W100" i="11" s="1"/>
  <c r="V48" i="11"/>
  <c r="V100" i="11" s="1"/>
  <c r="U48" i="11"/>
  <c r="U100" i="11" s="1"/>
  <c r="T48" i="11"/>
  <c r="S48" i="11"/>
  <c r="S100" i="11" s="1"/>
  <c r="R48" i="11"/>
  <c r="R100" i="11" s="1"/>
  <c r="Q48" i="11"/>
  <c r="Q100" i="11" s="1"/>
  <c r="AC100" i="11" s="1"/>
  <c r="AB47" i="11"/>
  <c r="AB99" i="11" s="1"/>
  <c r="AA47" i="11"/>
  <c r="AA99" i="11" s="1"/>
  <c r="Z47" i="11"/>
  <c r="Y47" i="11"/>
  <c r="Y99" i="11" s="1"/>
  <c r="X47" i="11"/>
  <c r="X99" i="11" s="1"/>
  <c r="W47" i="11"/>
  <c r="W99" i="11" s="1"/>
  <c r="V47" i="11"/>
  <c r="U47" i="11"/>
  <c r="U99" i="11" s="1"/>
  <c r="T47" i="11"/>
  <c r="T99" i="11" s="1"/>
  <c r="S47" i="11"/>
  <c r="S99" i="11" s="1"/>
  <c r="R47" i="11"/>
  <c r="Q47" i="11"/>
  <c r="AC47" i="11" s="1"/>
  <c r="AB46" i="11"/>
  <c r="AA46" i="11"/>
  <c r="Z46" i="11"/>
  <c r="Y46" i="11"/>
  <c r="X46" i="11"/>
  <c r="W46" i="11"/>
  <c r="V46" i="11"/>
  <c r="U46" i="11"/>
  <c r="T46" i="11"/>
  <c r="S46" i="11"/>
  <c r="R46" i="11"/>
  <c r="Q46" i="11"/>
  <c r="AB45" i="11"/>
  <c r="AA45" i="11"/>
  <c r="Z45" i="11"/>
  <c r="Y45" i="11"/>
  <c r="X45" i="11"/>
  <c r="W45" i="11"/>
  <c r="V45" i="11"/>
  <c r="U45" i="11"/>
  <c r="T45" i="11"/>
  <c r="S45" i="11"/>
  <c r="R45" i="11"/>
  <c r="Q45" i="11"/>
  <c r="AC45" i="11" s="1"/>
  <c r="AA44" i="11"/>
  <c r="Y44" i="11"/>
  <c r="X44" i="11"/>
  <c r="W44" i="11"/>
  <c r="V44" i="11"/>
  <c r="T44" i="11"/>
  <c r="S44" i="11"/>
  <c r="R44" i="11"/>
  <c r="Q44" i="11"/>
  <c r="AB43" i="11"/>
  <c r="AA43" i="11"/>
  <c r="Z43" i="11"/>
  <c r="Y43" i="11"/>
  <c r="X43" i="11"/>
  <c r="W43" i="11"/>
  <c r="V43" i="11"/>
  <c r="U43" i="11"/>
  <c r="T43" i="11"/>
  <c r="S43" i="11"/>
  <c r="R43" i="11"/>
  <c r="Q43" i="11"/>
  <c r="AA42" i="11"/>
  <c r="Y42" i="11"/>
  <c r="X42" i="11"/>
  <c r="W42" i="11"/>
  <c r="V42" i="11"/>
  <c r="T42" i="11"/>
  <c r="S42" i="11"/>
  <c r="R42" i="11"/>
  <c r="Q42" i="11"/>
  <c r="AB41" i="11"/>
  <c r="AA41" i="11"/>
  <c r="Z41" i="11"/>
  <c r="Y41" i="11"/>
  <c r="X41" i="11"/>
  <c r="W41" i="11"/>
  <c r="V41" i="11"/>
  <c r="U41" i="11"/>
  <c r="T41" i="11"/>
  <c r="S41" i="11"/>
  <c r="R41" i="11"/>
  <c r="Q41" i="11"/>
  <c r="AC41" i="11" s="1"/>
  <c r="AB40" i="11"/>
  <c r="AA40" i="11"/>
  <c r="Z40" i="11"/>
  <c r="Y40" i="11"/>
  <c r="X40" i="11"/>
  <c r="W40" i="11"/>
  <c r="V40" i="11"/>
  <c r="U40" i="11"/>
  <c r="T40" i="11"/>
  <c r="S40" i="11"/>
  <c r="R40" i="11"/>
  <c r="Q40" i="11"/>
  <c r="AC40" i="11" s="1"/>
  <c r="AB39" i="11"/>
  <c r="AA39" i="11"/>
  <c r="Z39" i="11"/>
  <c r="Y39" i="11"/>
  <c r="X39" i="11"/>
  <c r="W39" i="11"/>
  <c r="V39" i="11"/>
  <c r="U39" i="11"/>
  <c r="T39" i="11"/>
  <c r="S39" i="11"/>
  <c r="R39" i="11"/>
  <c r="Q39" i="11"/>
  <c r="AC39" i="11" s="1"/>
  <c r="F39" i="11"/>
  <c r="F40" i="11" s="1"/>
  <c r="AB38" i="11"/>
  <c r="AA38" i="11"/>
  <c r="Z38" i="11"/>
  <c r="Y38" i="11"/>
  <c r="X38" i="11"/>
  <c r="W38" i="11"/>
  <c r="V38" i="11"/>
  <c r="U38" i="11"/>
  <c r="T38" i="11"/>
  <c r="S38" i="11"/>
  <c r="R38" i="11"/>
  <c r="Q38" i="11"/>
  <c r="AB37" i="11"/>
  <c r="AA37" i="11"/>
  <c r="Z37" i="11"/>
  <c r="Y37" i="11"/>
  <c r="X37" i="11"/>
  <c r="W37" i="11"/>
  <c r="V37" i="11"/>
  <c r="U37" i="11"/>
  <c r="T37" i="11"/>
  <c r="S37" i="11"/>
  <c r="R37" i="11"/>
  <c r="Q37" i="11"/>
  <c r="AC37" i="11" s="1"/>
  <c r="AB36" i="11"/>
  <c r="AA36" i="11"/>
  <c r="Z36" i="11"/>
  <c r="Y36" i="11"/>
  <c r="X36" i="11"/>
  <c r="W36" i="11"/>
  <c r="V36" i="11"/>
  <c r="U36" i="11"/>
  <c r="T36" i="11"/>
  <c r="S36" i="11"/>
  <c r="R36" i="11"/>
  <c r="Q36" i="11"/>
  <c r="AC36" i="11" s="1"/>
  <c r="H36" i="11"/>
  <c r="H38" i="11" s="1"/>
  <c r="AB35" i="11"/>
  <c r="AA35" i="11"/>
  <c r="Z35" i="11"/>
  <c r="Y35" i="11"/>
  <c r="X35" i="11"/>
  <c r="W35" i="11"/>
  <c r="V35" i="11"/>
  <c r="U35" i="11"/>
  <c r="T35" i="11"/>
  <c r="S35" i="11"/>
  <c r="R35" i="11"/>
  <c r="Q35" i="11"/>
  <c r="F35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AC34" i="11" s="1"/>
  <c r="AB33" i="11"/>
  <c r="AA33" i="11"/>
  <c r="Z33" i="11"/>
  <c r="Y33" i="11"/>
  <c r="X33" i="11"/>
  <c r="W33" i="11"/>
  <c r="V33" i="11"/>
  <c r="U33" i="11"/>
  <c r="T33" i="11"/>
  <c r="S33" i="11"/>
  <c r="R33" i="11"/>
  <c r="Q33" i="11"/>
  <c r="AC33" i="11" s="1"/>
  <c r="AB32" i="11"/>
  <c r="AA32" i="11"/>
  <c r="Z32" i="11"/>
  <c r="Y32" i="11"/>
  <c r="X32" i="11"/>
  <c r="W32" i="11"/>
  <c r="V32" i="11"/>
  <c r="U32" i="11"/>
  <c r="T32" i="11"/>
  <c r="S32" i="11"/>
  <c r="R32" i="11"/>
  <c r="Q32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AC31" i="11" s="1"/>
  <c r="F31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H30" i="11"/>
  <c r="H32" i="11" s="1"/>
  <c r="AB29" i="11"/>
  <c r="AA29" i="11"/>
  <c r="Z29" i="11"/>
  <c r="Y29" i="11"/>
  <c r="X29" i="11"/>
  <c r="W29" i="11"/>
  <c r="V29" i="11"/>
  <c r="U29" i="11"/>
  <c r="T29" i="11"/>
  <c r="S29" i="11"/>
  <c r="R29" i="11"/>
  <c r="Q29" i="11"/>
  <c r="AC29" i="11" s="1"/>
  <c r="AB28" i="11"/>
  <c r="AA28" i="11"/>
  <c r="Z28" i="11"/>
  <c r="Y28" i="11"/>
  <c r="X28" i="11"/>
  <c r="W28" i="11"/>
  <c r="V28" i="11"/>
  <c r="U28" i="11"/>
  <c r="T28" i="11"/>
  <c r="S28" i="11"/>
  <c r="R28" i="11"/>
  <c r="Q28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AC27" i="11" s="1"/>
  <c r="AB26" i="11"/>
  <c r="AA26" i="11"/>
  <c r="Z26" i="11"/>
  <c r="Y26" i="11"/>
  <c r="X26" i="11"/>
  <c r="W26" i="11"/>
  <c r="V26" i="11"/>
  <c r="U26" i="11"/>
  <c r="T26" i="11"/>
  <c r="S26" i="11"/>
  <c r="R26" i="11"/>
  <c r="Q26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AC25" i="11" s="1"/>
  <c r="AB24" i="11"/>
  <c r="AA24" i="11"/>
  <c r="Z24" i="11"/>
  <c r="Y24" i="11"/>
  <c r="X24" i="11"/>
  <c r="W24" i="11"/>
  <c r="V24" i="11"/>
  <c r="U24" i="11"/>
  <c r="T24" i="11"/>
  <c r="S24" i="11"/>
  <c r="R24" i="11"/>
  <c r="Q24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AC23" i="11" s="1"/>
  <c r="AB22" i="11"/>
  <c r="AA22" i="11"/>
  <c r="Z22" i="11"/>
  <c r="Y22" i="11"/>
  <c r="X22" i="11"/>
  <c r="W22" i="11"/>
  <c r="V22" i="11"/>
  <c r="U22" i="11"/>
  <c r="T22" i="11"/>
  <c r="S22" i="11"/>
  <c r="R22" i="11"/>
  <c r="Q22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AC21" i="11" s="1"/>
  <c r="AB20" i="11"/>
  <c r="AA20" i="11"/>
  <c r="Z20" i="11"/>
  <c r="Y20" i="11"/>
  <c r="X20" i="11"/>
  <c r="W20" i="11"/>
  <c r="V20" i="11"/>
  <c r="U20" i="11"/>
  <c r="T20" i="11"/>
  <c r="S20" i="11"/>
  <c r="R20" i="11"/>
  <c r="Q20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AC19" i="11" s="1"/>
  <c r="AB18" i="11"/>
  <c r="AA18" i="11"/>
  <c r="Z18" i="11"/>
  <c r="Y18" i="11"/>
  <c r="X18" i="11"/>
  <c r="W18" i="11"/>
  <c r="V18" i="11"/>
  <c r="U18" i="11"/>
  <c r="T18" i="11"/>
  <c r="S18" i="11"/>
  <c r="R18" i="11"/>
  <c r="Q18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AC17" i="11" s="1"/>
  <c r="AB16" i="11"/>
  <c r="AA16" i="11"/>
  <c r="Z16" i="11"/>
  <c r="Y16" i="11"/>
  <c r="X16" i="11"/>
  <c r="W16" i="11"/>
  <c r="V16" i="11"/>
  <c r="U16" i="11"/>
  <c r="T16" i="11"/>
  <c r="S16" i="11"/>
  <c r="R16" i="11"/>
  <c r="Q16" i="11"/>
  <c r="AC16" i="11" s="1"/>
  <c r="AB15" i="11"/>
  <c r="AA15" i="11"/>
  <c r="Z15" i="11"/>
  <c r="Y15" i="11"/>
  <c r="X15" i="11"/>
  <c r="W15" i="11"/>
  <c r="V15" i="11"/>
  <c r="U15" i="11"/>
  <c r="T15" i="11"/>
  <c r="S15" i="11"/>
  <c r="R15" i="11"/>
  <c r="Q15" i="11"/>
  <c r="AC15" i="11" s="1"/>
  <c r="AB14" i="11"/>
  <c r="AA14" i="11"/>
  <c r="Z14" i="11"/>
  <c r="Y14" i="11"/>
  <c r="X14" i="11"/>
  <c r="W14" i="11"/>
  <c r="V14" i="11"/>
  <c r="U14" i="11"/>
  <c r="T14" i="11"/>
  <c r="S14" i="11"/>
  <c r="R14" i="11"/>
  <c r="Q14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AC13" i="11" s="1"/>
  <c r="AB12" i="11"/>
  <c r="AA12" i="11"/>
  <c r="Z12" i="11"/>
  <c r="Y12" i="11"/>
  <c r="X12" i="11"/>
  <c r="W12" i="11"/>
  <c r="V12" i="11"/>
  <c r="U12" i="11"/>
  <c r="T12" i="11"/>
  <c r="S12" i="11"/>
  <c r="R12" i="11"/>
  <c r="Q12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AC11" i="11" s="1"/>
  <c r="AB10" i="11"/>
  <c r="AA10" i="11"/>
  <c r="Z10" i="11"/>
  <c r="Y10" i="11"/>
  <c r="X10" i="11"/>
  <c r="W10" i="11"/>
  <c r="V10" i="11"/>
  <c r="U10" i="11"/>
  <c r="T10" i="11"/>
  <c r="S10" i="11"/>
  <c r="R10" i="11"/>
  <c r="Q10" i="11"/>
  <c r="AB9" i="11"/>
  <c r="AB61" i="11" s="1"/>
  <c r="AA9" i="11"/>
  <c r="AA61" i="11" s="1"/>
  <c r="Z9" i="11"/>
  <c r="Z61" i="11" s="1"/>
  <c r="Y9" i="11"/>
  <c r="Y61" i="11" s="1"/>
  <c r="X9" i="11"/>
  <c r="X61" i="11" s="1"/>
  <c r="W9" i="11"/>
  <c r="W61" i="11" s="1"/>
  <c r="V9" i="11"/>
  <c r="V61" i="11" s="1"/>
  <c r="U9" i="11"/>
  <c r="U61" i="11" s="1"/>
  <c r="T9" i="11"/>
  <c r="T61" i="11" s="1"/>
  <c r="S9" i="11"/>
  <c r="S61" i="11" s="1"/>
  <c r="R9" i="11"/>
  <c r="R61" i="11" s="1"/>
  <c r="Q9" i="11"/>
  <c r="AC9" i="11" s="1"/>
  <c r="AB8" i="11"/>
  <c r="AA8" i="11"/>
  <c r="Z8" i="11"/>
  <c r="Y8" i="11"/>
  <c r="X8" i="11"/>
  <c r="W8" i="11"/>
  <c r="V8" i="11"/>
  <c r="U8" i="11"/>
  <c r="T8" i="11"/>
  <c r="S8" i="11"/>
  <c r="R8" i="11"/>
  <c r="Q8" i="11"/>
  <c r="AB7" i="11"/>
  <c r="AA7" i="11"/>
  <c r="Z7" i="11"/>
  <c r="Y7" i="11"/>
  <c r="X7" i="11"/>
  <c r="W7" i="11"/>
  <c r="V7" i="11"/>
  <c r="U7" i="11"/>
  <c r="T7" i="11"/>
  <c r="S7" i="11"/>
  <c r="R7" i="11"/>
  <c r="Q7" i="11"/>
  <c r="AC7" i="11" s="1"/>
  <c r="AB6" i="11"/>
  <c r="AA6" i="11"/>
  <c r="Z6" i="11"/>
  <c r="Y6" i="11"/>
  <c r="X6" i="11"/>
  <c r="W6" i="11"/>
  <c r="V6" i="11"/>
  <c r="U6" i="11"/>
  <c r="T6" i="11"/>
  <c r="S6" i="11"/>
  <c r="R6" i="11"/>
  <c r="Q6" i="11"/>
  <c r="AB5" i="11"/>
  <c r="AA5" i="11"/>
  <c r="Z5" i="11"/>
  <c r="Y5" i="11"/>
  <c r="X5" i="11"/>
  <c r="W5" i="11"/>
  <c r="V5" i="11"/>
  <c r="U5" i="11"/>
  <c r="T5" i="11"/>
  <c r="S5" i="11"/>
  <c r="R5" i="11"/>
  <c r="Q5" i="11"/>
  <c r="AC5" i="11" s="1"/>
  <c r="AH4" i="11"/>
  <c r="AH5" i="11" s="1"/>
  <c r="AH6" i="11" s="1"/>
  <c r="AH7" i="11" s="1"/>
  <c r="AH8" i="11" s="1"/>
  <c r="AH9" i="11" s="1"/>
  <c r="AH10" i="11" s="1"/>
  <c r="AH11" i="11" s="1"/>
  <c r="AH12" i="11" s="1"/>
  <c r="AH13" i="11" s="1"/>
  <c r="AH14" i="11" s="1"/>
  <c r="AH15" i="11" s="1"/>
  <c r="AH16" i="11" s="1"/>
  <c r="AH17" i="11" s="1"/>
  <c r="AH18" i="11" s="1"/>
  <c r="AH19" i="11" s="1"/>
  <c r="AH20" i="11" s="1"/>
  <c r="AH21" i="11" s="1"/>
  <c r="AH22" i="11" s="1"/>
  <c r="AH23" i="11" s="1"/>
  <c r="AH24" i="11" s="1"/>
  <c r="AH25" i="11" s="1"/>
  <c r="AH26" i="11" s="1"/>
  <c r="AH27" i="11" s="1"/>
  <c r="AH28" i="11" s="1"/>
  <c r="AH29" i="11" s="1"/>
  <c r="AH30" i="11" s="1"/>
  <c r="AH31" i="11" s="1"/>
  <c r="AH32" i="11" s="1"/>
  <c r="AH33" i="11" s="1"/>
  <c r="AH34" i="11" s="1"/>
  <c r="AH35" i="11" s="1"/>
  <c r="AH36" i="11" s="1"/>
  <c r="AH37" i="11" s="1"/>
  <c r="AH38" i="11" s="1"/>
  <c r="AH39" i="11" s="1"/>
  <c r="AH40" i="11" s="1"/>
  <c r="AH41" i="11" s="1"/>
  <c r="AH42" i="11" s="1"/>
  <c r="AH43" i="11" s="1"/>
  <c r="AH44" i="11" s="1"/>
  <c r="AH45" i="11" s="1"/>
  <c r="AH46" i="11" s="1"/>
  <c r="AH47" i="11" s="1"/>
  <c r="AH48" i="11" s="1"/>
  <c r="AH49" i="11" s="1"/>
  <c r="AH50" i="11" s="1"/>
  <c r="AH51" i="11" s="1"/>
  <c r="AH52" i="11" s="1"/>
  <c r="AH53" i="11" s="1"/>
  <c r="AH54" i="11" s="1"/>
  <c r="AH55" i="11" s="1"/>
  <c r="AH56" i="11" s="1"/>
  <c r="AH57" i="11" s="1"/>
  <c r="AH58" i="11" s="1"/>
  <c r="AH59" i="11" s="1"/>
  <c r="AH60" i="11" s="1"/>
  <c r="AH61" i="11" s="1"/>
  <c r="AH62" i="11" s="1"/>
  <c r="AH63" i="11" s="1"/>
  <c r="AH64" i="11" s="1"/>
  <c r="AH65" i="11" s="1"/>
  <c r="AH66" i="11" s="1"/>
  <c r="AH67" i="11" s="1"/>
  <c r="AH68" i="11" s="1"/>
  <c r="AH69" i="11" s="1"/>
  <c r="AH70" i="11" s="1"/>
  <c r="AH71" i="11" s="1"/>
  <c r="AH72" i="11" s="1"/>
  <c r="AH73" i="11" s="1"/>
  <c r="AH74" i="11" s="1"/>
  <c r="AH75" i="11" s="1"/>
  <c r="AH76" i="11" s="1"/>
  <c r="AH77" i="11" s="1"/>
  <c r="AH78" i="11" s="1"/>
  <c r="AH79" i="11" s="1"/>
  <c r="AH80" i="11" s="1"/>
  <c r="AH81" i="11" s="1"/>
  <c r="AH82" i="11" s="1"/>
  <c r="AH83" i="11" s="1"/>
  <c r="AH84" i="11" s="1"/>
  <c r="AH85" i="11" s="1"/>
  <c r="AH86" i="11" s="1"/>
  <c r="AH87" i="11" s="1"/>
  <c r="AH88" i="11" s="1"/>
  <c r="AH89" i="11" s="1"/>
  <c r="AH90" i="11" s="1"/>
  <c r="AH91" i="11" s="1"/>
  <c r="AH92" i="11" s="1"/>
  <c r="AH93" i="11" s="1"/>
  <c r="AH94" i="11" s="1"/>
  <c r="AH95" i="11" s="1"/>
  <c r="AH96" i="11" s="1"/>
  <c r="AH97" i="11" s="1"/>
  <c r="AH98" i="11" s="1"/>
  <c r="AH99" i="11" s="1"/>
  <c r="AH100" i="11" s="1"/>
  <c r="AH101" i="11" s="1"/>
  <c r="AH102" i="11" s="1"/>
  <c r="AH103" i="11" s="1"/>
  <c r="AH104" i="11" s="1"/>
  <c r="AH105" i="11" s="1"/>
  <c r="AH106" i="11" s="1"/>
  <c r="AH107" i="11" s="1"/>
  <c r="AH108" i="11" s="1"/>
  <c r="AH109" i="11" s="1"/>
  <c r="AH110" i="11" s="1"/>
  <c r="AH111" i="11" s="1"/>
  <c r="AH112" i="11" s="1"/>
  <c r="AH113" i="11" s="1"/>
  <c r="AH114" i="11" s="1"/>
  <c r="AH115" i="11" s="1"/>
  <c r="AH116" i="11" s="1"/>
  <c r="AH117" i="11" s="1"/>
  <c r="AH118" i="11" s="1"/>
  <c r="AH120" i="11" s="1"/>
  <c r="AH121" i="11" s="1"/>
  <c r="AH122" i="11" s="1"/>
  <c r="AH123" i="11" s="1"/>
  <c r="AH124" i="11" s="1"/>
  <c r="AH125" i="11" s="1"/>
  <c r="AH126" i="11" s="1"/>
  <c r="AH127" i="11" s="1"/>
  <c r="AH128" i="11" s="1"/>
  <c r="AB4" i="11"/>
  <c r="AA4" i="11"/>
  <c r="Z4" i="11"/>
  <c r="Y4" i="11"/>
  <c r="X4" i="11"/>
  <c r="W4" i="11"/>
  <c r="V4" i="11"/>
  <c r="U4" i="11"/>
  <c r="T4" i="11"/>
  <c r="S4" i="11"/>
  <c r="R4" i="11"/>
  <c r="Q4" i="11"/>
  <c r="AB3" i="11"/>
  <c r="AA3" i="11"/>
  <c r="Z3" i="11"/>
  <c r="Y3" i="11"/>
  <c r="X3" i="11"/>
  <c r="W3" i="11"/>
  <c r="V3" i="11"/>
  <c r="U3" i="11"/>
  <c r="T3" i="11"/>
  <c r="S3" i="11"/>
  <c r="R3" i="11"/>
  <c r="Q3" i="11"/>
  <c r="R7" i="19"/>
  <c r="R4" i="19"/>
  <c r="R3" i="19"/>
  <c r="R20" i="19"/>
  <c r="R10" i="19"/>
  <c r="R8" i="19"/>
  <c r="R14" i="19"/>
  <c r="R26" i="19"/>
  <c r="R11" i="19"/>
  <c r="R13" i="19"/>
  <c r="R17" i="19"/>
  <c r="R15" i="19"/>
  <c r="R29" i="19"/>
  <c r="R25" i="19"/>
  <c r="R21" i="19"/>
  <c r="I23" i="19"/>
  <c r="E20" i="19"/>
  <c r="E22" i="19"/>
  <c r="H21" i="19"/>
  <c r="E21" i="19"/>
  <c r="H26" i="19"/>
  <c r="E24" i="19"/>
  <c r="H22" i="19"/>
  <c r="H27" i="19"/>
  <c r="I27" i="19"/>
  <c r="I26" i="19"/>
  <c r="H20" i="19"/>
  <c r="H24" i="19"/>
  <c r="E23" i="19"/>
  <c r="I22" i="19"/>
  <c r="I21" i="19"/>
  <c r="I20" i="19"/>
  <c r="H23" i="19"/>
  <c r="E26" i="19"/>
  <c r="E27" i="19"/>
  <c r="I24" i="19"/>
  <c r="I25" i="19"/>
  <c r="E25" i="19"/>
  <c r="H25" i="19"/>
  <c r="I6" i="19"/>
  <c r="G6" i="19"/>
  <c r="I9" i="19"/>
  <c r="I2" i="19"/>
  <c r="G9" i="19"/>
  <c r="D6" i="19"/>
  <c r="J9" i="19"/>
  <c r="J6" i="19"/>
  <c r="H2" i="19"/>
  <c r="H9" i="19"/>
  <c r="D9" i="19"/>
  <c r="D2" i="19"/>
  <c r="J2" i="19"/>
  <c r="H6" i="19"/>
  <c r="G2" i="19"/>
  <c r="E2" i="19"/>
  <c r="E6" i="19"/>
  <c r="E9" i="19"/>
  <c r="H14" i="2"/>
  <c r="H11" i="2"/>
  <c r="M18" i="2"/>
  <c r="H15" i="2"/>
  <c r="K13" i="2"/>
  <c r="H12" i="2"/>
  <c r="J18" i="2"/>
  <c r="J8" i="2"/>
  <c r="K12" i="2"/>
  <c r="K8" i="2"/>
  <c r="M15" i="2"/>
  <c r="H19" i="2"/>
  <c r="H13" i="2"/>
  <c r="J16" i="2"/>
  <c r="K11" i="2"/>
  <c r="M17" i="2"/>
  <c r="M13" i="2"/>
  <c r="J11" i="2"/>
  <c r="M12" i="2"/>
  <c r="K16" i="2"/>
  <c r="K17" i="2"/>
  <c r="H16" i="2"/>
  <c r="K15" i="2"/>
  <c r="J17" i="2"/>
  <c r="K18" i="2"/>
  <c r="J14" i="2"/>
  <c r="H8" i="2"/>
  <c r="M19" i="2"/>
  <c r="J19" i="2"/>
  <c r="M16" i="2"/>
  <c r="J12" i="2"/>
  <c r="M8" i="2"/>
  <c r="H17" i="2"/>
  <c r="H18" i="2"/>
  <c r="M11" i="2"/>
  <c r="K14" i="2"/>
  <c r="K19" i="2"/>
  <c r="M14" i="2"/>
  <c r="J13" i="2"/>
  <c r="J15" i="2"/>
  <c r="K10" i="2"/>
  <c r="J6" i="2"/>
  <c r="H7" i="2"/>
  <c r="H9" i="2"/>
  <c r="K20" i="2"/>
  <c r="J5" i="2"/>
  <c r="M4" i="2"/>
  <c r="K5" i="2"/>
  <c r="J10" i="2"/>
  <c r="K6" i="2"/>
  <c r="M20" i="2"/>
  <c r="H20" i="2"/>
  <c r="J20" i="2"/>
  <c r="J7" i="2"/>
  <c r="K4" i="2"/>
  <c r="H5" i="2"/>
  <c r="M7" i="2"/>
  <c r="J4" i="2"/>
  <c r="K7" i="2"/>
  <c r="H10" i="2"/>
  <c r="K9" i="2"/>
  <c r="M10" i="2"/>
  <c r="J9" i="2"/>
  <c r="H6" i="2"/>
  <c r="M6" i="2"/>
  <c r="H4" i="2"/>
  <c r="M9" i="2"/>
  <c r="M5" i="2"/>
  <c r="B7" i="2"/>
  <c r="B4" i="2"/>
  <c r="B3" i="2"/>
  <c r="K3" i="2"/>
  <c r="B5" i="2"/>
  <c r="A66" i="2"/>
  <c r="C24" i="2"/>
  <c r="C23" i="2"/>
  <c r="C21" i="2"/>
  <c r="C20" i="2"/>
  <c r="C19" i="2"/>
  <c r="C18" i="2"/>
  <c r="C17" i="2"/>
  <c r="C16" i="2"/>
  <c r="C15" i="2"/>
  <c r="C14" i="2"/>
  <c r="C12" i="2"/>
  <c r="C11" i="2"/>
  <c r="B2" i="2"/>
  <c r="S9" i="2" s="1"/>
  <c r="S10" i="2" s="1"/>
  <c r="S11" i="2" s="1"/>
  <c r="S12" i="2" s="1"/>
  <c r="S13" i="2" s="1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S67" i="2" s="1"/>
  <c r="S68" i="2" s="1"/>
  <c r="S69" i="2" s="1"/>
  <c r="S70" i="2" s="1"/>
  <c r="S71" i="2" s="1"/>
  <c r="S72" i="2" s="1"/>
  <c r="S73" i="2" s="1"/>
  <c r="S74" i="2" s="1"/>
  <c r="S75" i="2" s="1"/>
  <c r="S76" i="2" s="1"/>
  <c r="S77" i="2" s="1"/>
  <c r="S78" i="2" s="1"/>
  <c r="S79" i="2" s="1"/>
  <c r="S80" i="2" s="1"/>
  <c r="S81" i="2" s="1"/>
  <c r="S82" i="2" s="1"/>
  <c r="S83" i="2" s="1"/>
  <c r="S84" i="2" s="1"/>
  <c r="S85" i="2" s="1"/>
  <c r="S86" i="2" s="1"/>
  <c r="S87" i="2" s="1"/>
  <c r="S88" i="2" s="1"/>
  <c r="S89" i="2" s="1"/>
  <c r="S90" i="2" s="1"/>
  <c r="S91" i="2" s="1"/>
  <c r="S92" i="2" s="1"/>
  <c r="S93" i="2" s="1"/>
  <c r="S94" i="2" s="1"/>
  <c r="S95" i="2" s="1"/>
  <c r="S96" i="2" s="1"/>
  <c r="S97" i="2" s="1"/>
  <c r="S98" i="2" s="1"/>
  <c r="S99" i="2" s="1"/>
  <c r="S100" i="2" s="1"/>
  <c r="S101" i="2" s="1"/>
  <c r="S102" i="2" s="1"/>
  <c r="S103" i="2" s="1"/>
  <c r="S104" i="2" s="1"/>
  <c r="S105" i="2" s="1"/>
  <c r="S106" i="2" s="1"/>
  <c r="S107" i="2" s="1"/>
  <c r="S108" i="2" s="1"/>
  <c r="S109" i="2" s="1"/>
  <c r="S110" i="2" s="1"/>
  <c r="S111" i="2" s="1"/>
  <c r="S112" i="2" s="1"/>
  <c r="S113" i="2" s="1"/>
  <c r="S114" i="2" s="1"/>
  <c r="S115" i="2" s="1"/>
  <c r="S116" i="2" s="1"/>
  <c r="S117" i="2" s="1"/>
  <c r="S118" i="2" s="1"/>
  <c r="S119" i="2" s="1"/>
  <c r="S120" i="2" s="1"/>
  <c r="S121" i="2" s="1"/>
  <c r="S122" i="2" s="1"/>
  <c r="S123" i="2" s="1"/>
  <c r="S124" i="2" s="1"/>
  <c r="S125" i="2" s="1"/>
  <c r="S126" i="2" s="1"/>
  <c r="S127" i="2" s="1"/>
  <c r="S128" i="2" s="1"/>
  <c r="S129" i="2" s="1"/>
  <c r="S130" i="2" s="1"/>
  <c r="S131" i="2" s="1"/>
  <c r="S132" i="2" s="1"/>
  <c r="S133" i="2" s="1"/>
  <c r="S134" i="2" s="1"/>
  <c r="S135" i="2" s="1"/>
  <c r="S136" i="2" s="1"/>
  <c r="S137" i="2" s="1"/>
  <c r="S138" i="2" s="1"/>
  <c r="S139" i="2" s="1"/>
  <c r="S140" i="2" s="1"/>
  <c r="S141" i="2" s="1"/>
  <c r="S142" i="2" s="1"/>
  <c r="S143" i="2" s="1"/>
  <c r="S144" i="2" s="1"/>
  <c r="S145" i="2" s="1"/>
  <c r="S146" i="2" s="1"/>
  <c r="S147" i="2" s="1"/>
  <c r="S148" i="2" s="1"/>
  <c r="S149" i="2" s="1"/>
  <c r="S150" i="2" s="1"/>
  <c r="S151" i="2" s="1"/>
  <c r="S152" i="2" s="1"/>
  <c r="S153" i="2" s="1"/>
  <c r="S154" i="2" s="1"/>
  <c r="S155" i="2" s="1"/>
  <c r="S156" i="2" s="1"/>
  <c r="S157" i="2" s="1"/>
  <c r="S158" i="2" s="1"/>
  <c r="S159" i="2" s="1"/>
  <c r="S160" i="2" s="1"/>
  <c r="S161" i="2" s="1"/>
  <c r="S162" i="2" s="1"/>
  <c r="S163" i="2" s="1"/>
  <c r="S164" i="2" s="1"/>
  <c r="S165" i="2" s="1"/>
  <c r="S166" i="2" s="1"/>
  <c r="S167" i="2" s="1"/>
  <c r="S168" i="2" s="1"/>
  <c r="S169" i="2" s="1"/>
  <c r="S170" i="2" s="1"/>
  <c r="S171" i="2" s="1"/>
  <c r="S172" i="2" s="1"/>
  <c r="S173" i="2" s="1"/>
  <c r="S174" i="2" s="1"/>
  <c r="S175" i="2" s="1"/>
  <c r="S176" i="2" s="1"/>
  <c r="S177" i="2" s="1"/>
  <c r="S178" i="2" s="1"/>
  <c r="S179" i="2" s="1"/>
  <c r="S180" i="2" s="1"/>
  <c r="S181" i="2" s="1"/>
  <c r="S182" i="2" s="1"/>
  <c r="S183" i="2" s="1"/>
  <c r="S184" i="2" s="1"/>
  <c r="S185" i="2" s="1"/>
  <c r="S186" i="2" s="1"/>
  <c r="S187" i="2" s="1"/>
  <c r="S188" i="2" s="1"/>
  <c r="S189" i="2" s="1"/>
  <c r="S190" i="2" s="1"/>
  <c r="S191" i="2" s="1"/>
  <c r="S192" i="2" s="1"/>
  <c r="S193" i="2" s="1"/>
  <c r="S194" i="2" s="1"/>
  <c r="S195" i="2" s="1"/>
  <c r="S196" i="2" s="1"/>
  <c r="S197" i="2" s="1"/>
  <c r="S198" i="2" s="1"/>
  <c r="S199" i="2" s="1"/>
  <c r="S200" i="2" s="1"/>
  <c r="S201" i="2" s="1"/>
  <c r="S202" i="2" s="1"/>
  <c r="S203" i="2" s="1"/>
  <c r="S204" i="2" s="1"/>
  <c r="S205" i="2" s="1"/>
  <c r="S206" i="2" s="1"/>
  <c r="S207" i="2" s="1"/>
  <c r="S208" i="2" s="1"/>
  <c r="S209" i="2" s="1"/>
  <c r="S210" i="2" s="1"/>
  <c r="S211" i="2" s="1"/>
  <c r="S212" i="2" s="1"/>
  <c r="S213" i="2" s="1"/>
  <c r="S214" i="2" s="1"/>
  <c r="S215" i="2" s="1"/>
  <c r="S216" i="2" s="1"/>
  <c r="S217" i="2" s="1"/>
  <c r="S218" i="2" s="1"/>
  <c r="S219" i="2" s="1"/>
  <c r="S220" i="2" s="1"/>
  <c r="S221" i="2" s="1"/>
  <c r="S222" i="2" s="1"/>
  <c r="S223" i="2" s="1"/>
  <c r="S224" i="2" s="1"/>
  <c r="S225" i="2" s="1"/>
  <c r="S226" i="2" s="1"/>
  <c r="S227" i="2" s="1"/>
  <c r="S228" i="2" s="1"/>
  <c r="S229" i="2" s="1"/>
  <c r="S230" i="2" s="1"/>
  <c r="S231" i="2" s="1"/>
  <c r="S232" i="2" s="1"/>
  <c r="S233" i="2" s="1"/>
  <c r="S234" i="2" s="1"/>
  <c r="S235" i="2" s="1"/>
  <c r="S236" i="2" s="1"/>
  <c r="S237" i="2" s="1"/>
  <c r="S238" i="2" s="1"/>
  <c r="S239" i="2" s="1"/>
  <c r="S240" i="2" s="1"/>
  <c r="S241" i="2" s="1"/>
  <c r="S242" i="2" s="1"/>
  <c r="S243" i="2" s="1"/>
  <c r="S244" i="2" s="1"/>
  <c r="S245" i="2" s="1"/>
  <c r="S246" i="2" s="1"/>
  <c r="S247" i="2" s="1"/>
  <c r="S248" i="2" s="1"/>
  <c r="S249" i="2" s="1"/>
  <c r="S250" i="2" s="1"/>
  <c r="S251" i="2" s="1"/>
  <c r="S252" i="2" s="1"/>
  <c r="S253" i="2" s="1"/>
  <c r="S254" i="2" s="1"/>
  <c r="S255" i="2" s="1"/>
  <c r="S256" i="2" s="1"/>
  <c r="S257" i="2" s="1"/>
  <c r="S258" i="2" s="1"/>
  <c r="S259" i="2" s="1"/>
  <c r="S260" i="2" s="1"/>
  <c r="S261" i="2" s="1"/>
  <c r="S262" i="2" s="1"/>
  <c r="S263" i="2" s="1"/>
  <c r="S264" i="2" s="1"/>
  <c r="S265" i="2" s="1"/>
  <c r="S266" i="2" s="1"/>
  <c r="S267" i="2" s="1"/>
  <c r="S268" i="2" s="1"/>
  <c r="S269" i="2" s="1"/>
  <c r="S270" i="2" s="1"/>
  <c r="S271" i="2" s="1"/>
  <c r="S272" i="2" s="1"/>
  <c r="S273" i="2" s="1"/>
  <c r="S274" i="2" s="1"/>
  <c r="S275" i="2" s="1"/>
  <c r="S276" i="2" s="1"/>
  <c r="S277" i="2" s="1"/>
  <c r="S278" i="2" s="1"/>
  <c r="S279" i="2" s="1"/>
  <c r="S280" i="2" s="1"/>
  <c r="S281" i="2" s="1"/>
  <c r="S282" i="2" s="1"/>
  <c r="S283" i="2" s="1"/>
  <c r="S284" i="2" s="1"/>
  <c r="S285" i="2" s="1"/>
  <c r="S286" i="2" s="1"/>
  <c r="S287" i="2" s="1"/>
  <c r="S288" i="2" s="1"/>
  <c r="S289" i="2" s="1"/>
  <c r="S290" i="2" s="1"/>
  <c r="S291" i="2" s="1"/>
  <c r="S292" i="2" s="1"/>
  <c r="S293" i="2" s="1"/>
  <c r="S294" i="2" s="1"/>
  <c r="S295" i="2" s="1"/>
  <c r="S296" i="2" s="1"/>
  <c r="S297" i="2" s="1"/>
  <c r="S298" i="2" s="1"/>
  <c r="S299" i="2" s="1"/>
  <c r="S300" i="2" s="1"/>
  <c r="S301" i="2" s="1"/>
  <c r="S302" i="2" s="1"/>
  <c r="S303" i="2" s="1"/>
  <c r="S304" i="2" s="1"/>
  <c r="S305" i="2" s="1"/>
  <c r="S306" i="2" s="1"/>
  <c r="S307" i="2" s="1"/>
  <c r="S308" i="2" s="1"/>
  <c r="S309" i="2" s="1"/>
  <c r="S310" i="2" s="1"/>
  <c r="S311" i="2" s="1"/>
  <c r="S312" i="2" s="1"/>
  <c r="S313" i="2" s="1"/>
  <c r="S314" i="2" s="1"/>
  <c r="S315" i="2" s="1"/>
  <c r="S316" i="2" s="1"/>
  <c r="S317" i="2" s="1"/>
  <c r="S318" i="2" s="1"/>
  <c r="S319" i="2" s="1"/>
  <c r="S320" i="2" s="1"/>
  <c r="S321" i="2" s="1"/>
  <c r="S322" i="2" s="1"/>
  <c r="S323" i="2" s="1"/>
  <c r="S324" i="2" s="1"/>
  <c r="S325" i="2" s="1"/>
  <c r="S326" i="2" s="1"/>
  <c r="S327" i="2" s="1"/>
  <c r="S328" i="2" s="1"/>
  <c r="S329" i="2" s="1"/>
  <c r="S330" i="2" s="1"/>
  <c r="S331" i="2" s="1"/>
  <c r="S332" i="2" s="1"/>
  <c r="S333" i="2" s="1"/>
  <c r="S334" i="2" s="1"/>
  <c r="S335" i="2" s="1"/>
  <c r="S336" i="2" s="1"/>
  <c r="S337" i="2" s="1"/>
  <c r="S338" i="2" s="1"/>
  <c r="S339" i="2" s="1"/>
  <c r="S340" i="2" s="1"/>
  <c r="S341" i="2" s="1"/>
  <c r="S342" i="2" s="1"/>
  <c r="S343" i="2" s="1"/>
  <c r="S344" i="2" s="1"/>
  <c r="S345" i="2" s="1"/>
  <c r="S346" i="2" s="1"/>
  <c r="S347" i="2" s="1"/>
  <c r="S348" i="2" s="1"/>
  <c r="S349" i="2" s="1"/>
  <c r="S350" i="2" s="1"/>
  <c r="S351" i="2" s="1"/>
  <c r="S352" i="2" s="1"/>
  <c r="S353" i="2" s="1"/>
  <c r="S354" i="2" s="1"/>
  <c r="S355" i="2" s="1"/>
  <c r="S356" i="2" s="1"/>
  <c r="S357" i="2" s="1"/>
  <c r="S358" i="2" s="1"/>
  <c r="S359" i="2" s="1"/>
  <c r="S360" i="2" s="1"/>
  <c r="S361" i="2" s="1"/>
  <c r="S362" i="2" s="1"/>
  <c r="S363" i="2" s="1"/>
  <c r="S364" i="2" s="1"/>
  <c r="S365" i="2" s="1"/>
  <c r="S366" i="2" s="1"/>
  <c r="S367" i="2" s="1"/>
  <c r="S368" i="2" s="1"/>
  <c r="S369" i="2" s="1"/>
  <c r="S370" i="2" s="1"/>
  <c r="S371" i="2" s="1"/>
  <c r="S372" i="2" s="1"/>
  <c r="S373" i="2" s="1"/>
  <c r="S374" i="2" s="1"/>
  <c r="S375" i="2" s="1"/>
  <c r="S376" i="2" s="1"/>
  <c r="S377" i="2" s="1"/>
  <c r="S378" i="2" s="1"/>
  <c r="S379" i="2" s="1"/>
  <c r="S380" i="2" s="1"/>
  <c r="S381" i="2" s="1"/>
  <c r="S382" i="2" s="1"/>
  <c r="S383" i="2" s="1"/>
  <c r="S384" i="2" s="1"/>
  <c r="S385" i="2" s="1"/>
  <c r="S386" i="2" s="1"/>
  <c r="S387" i="2" s="1"/>
  <c r="S388" i="2" s="1"/>
  <c r="S389" i="2" s="1"/>
  <c r="S390" i="2" s="1"/>
  <c r="S391" i="2" s="1"/>
  <c r="S392" i="2" s="1"/>
  <c r="S393" i="2" s="1"/>
  <c r="S394" i="2" s="1"/>
  <c r="S395" i="2" s="1"/>
  <c r="S396" i="2" s="1"/>
  <c r="S397" i="2" s="1"/>
  <c r="S398" i="2" s="1"/>
  <c r="S399" i="2" s="1"/>
  <c r="S400" i="2" s="1"/>
  <c r="S401" i="2" s="1"/>
  <c r="S402" i="2" s="1"/>
  <c r="S403" i="2" s="1"/>
  <c r="S404" i="2" s="1"/>
  <c r="S405" i="2" s="1"/>
  <c r="S406" i="2" s="1"/>
  <c r="S407" i="2" s="1"/>
  <c r="S408" i="2" s="1"/>
  <c r="S409" i="2" s="1"/>
  <c r="S410" i="2" s="1"/>
  <c r="S411" i="2" s="1"/>
  <c r="S412" i="2" s="1"/>
  <c r="S413" i="2" s="1"/>
  <c r="S414" i="2" s="1"/>
  <c r="S415" i="2" s="1"/>
  <c r="S416" i="2" s="1"/>
  <c r="S417" i="2" s="1"/>
  <c r="S418" i="2" s="1"/>
  <c r="S419" i="2" s="1"/>
  <c r="S420" i="2" s="1"/>
  <c r="S421" i="2" s="1"/>
  <c r="S422" i="2" s="1"/>
  <c r="S423" i="2" s="1"/>
  <c r="S424" i="2" s="1"/>
  <c r="S425" i="2" s="1"/>
  <c r="S426" i="2" s="1"/>
  <c r="S427" i="2" s="1"/>
  <c r="S428" i="2" s="1"/>
  <c r="S429" i="2" s="1"/>
  <c r="S430" i="2" s="1"/>
  <c r="S431" i="2" s="1"/>
  <c r="S432" i="2" s="1"/>
  <c r="S433" i="2" s="1"/>
  <c r="S434" i="2" s="1"/>
  <c r="S435" i="2" s="1"/>
  <c r="S436" i="2" s="1"/>
  <c r="S437" i="2" s="1"/>
  <c r="S438" i="2" s="1"/>
  <c r="S439" i="2" s="1"/>
  <c r="S440" i="2" s="1"/>
  <c r="S441" i="2" s="1"/>
  <c r="S442" i="2" s="1"/>
  <c r="S443" i="2" s="1"/>
  <c r="S444" i="2" s="1"/>
  <c r="S445" i="2" s="1"/>
  <c r="S446" i="2" s="1"/>
  <c r="S447" i="2" s="1"/>
  <c r="S448" i="2" s="1"/>
  <c r="S449" i="2" s="1"/>
  <c r="S450" i="2" s="1"/>
  <c r="S451" i="2" s="1"/>
  <c r="S452" i="2" s="1"/>
  <c r="S453" i="2" s="1"/>
  <c r="S454" i="2" s="1"/>
  <c r="S455" i="2" s="1"/>
  <c r="S456" i="2" s="1"/>
  <c r="S457" i="2" s="1"/>
  <c r="S458" i="2" s="1"/>
  <c r="S459" i="2" s="1"/>
  <c r="S460" i="2" s="1"/>
  <c r="S461" i="2" s="1"/>
  <c r="S462" i="2" s="1"/>
  <c r="S463" i="2" s="1"/>
  <c r="S464" i="2" s="1"/>
  <c r="S465" i="2" s="1"/>
  <c r="S466" i="2" s="1"/>
  <c r="S467" i="2" s="1"/>
  <c r="S468" i="2" s="1"/>
  <c r="S469" i="2" s="1"/>
  <c r="S470" i="2" s="1"/>
  <c r="S471" i="2" s="1"/>
  <c r="S472" i="2" s="1"/>
  <c r="S473" i="2" s="1"/>
  <c r="S474" i="2" s="1"/>
  <c r="S475" i="2" s="1"/>
  <c r="S476" i="2" s="1"/>
  <c r="S477" i="2" s="1"/>
  <c r="S478" i="2" s="1"/>
  <c r="S479" i="2" s="1"/>
  <c r="S480" i="2" s="1"/>
  <c r="S481" i="2" s="1"/>
  <c r="S482" i="2" s="1"/>
  <c r="S483" i="2" s="1"/>
  <c r="S484" i="2" s="1"/>
  <c r="S485" i="2" s="1"/>
  <c r="S486" i="2" s="1"/>
  <c r="S487" i="2" s="1"/>
  <c r="S488" i="2" s="1"/>
  <c r="S489" i="2" s="1"/>
  <c r="S490" i="2" s="1"/>
  <c r="S491" i="2" s="1"/>
  <c r="S492" i="2" s="1"/>
  <c r="S493" i="2" s="1"/>
  <c r="S494" i="2" s="1"/>
  <c r="S495" i="2" s="1"/>
  <c r="S496" i="2" s="1"/>
  <c r="S497" i="2" s="1"/>
  <c r="S498" i="2" s="1"/>
  <c r="S499" i="2" s="1"/>
  <c r="S500" i="2" s="1"/>
  <c r="S501" i="2" s="1"/>
  <c r="S502" i="2" s="1"/>
  <c r="S503" i="2" s="1"/>
  <c r="S504" i="2" s="1"/>
  <c r="S505" i="2" s="1"/>
  <c r="S506" i="2" s="1"/>
  <c r="S507" i="2" s="1"/>
  <c r="S508" i="2" s="1"/>
  <c r="S509" i="2" s="1"/>
  <c r="S510" i="2" s="1"/>
  <c r="S511" i="2" s="1"/>
  <c r="S512" i="2" s="1"/>
  <c r="S513" i="2" s="1"/>
  <c r="S514" i="2" s="1"/>
  <c r="S515" i="2" s="1"/>
  <c r="S516" i="2" s="1"/>
  <c r="S517" i="2" s="1"/>
  <c r="S518" i="2" s="1"/>
  <c r="S519" i="2" s="1"/>
  <c r="S520" i="2" s="1"/>
  <c r="S521" i="2" s="1"/>
  <c r="S522" i="2" s="1"/>
  <c r="S523" i="2" s="1"/>
  <c r="S524" i="2" s="1"/>
  <c r="S525" i="2" s="1"/>
  <c r="S526" i="2" s="1"/>
  <c r="S527" i="2" s="1"/>
  <c r="S528" i="2" s="1"/>
  <c r="S529" i="2" s="1"/>
  <c r="S530" i="2" s="1"/>
  <c r="S531" i="2" s="1"/>
  <c r="S532" i="2" s="1"/>
  <c r="S533" i="2" s="1"/>
  <c r="S534" i="2" s="1"/>
  <c r="S535" i="2" s="1"/>
  <c r="S536" i="2" s="1"/>
  <c r="S537" i="2" s="1"/>
  <c r="S538" i="2" s="1"/>
  <c r="S539" i="2" s="1"/>
  <c r="S540" i="2" s="1"/>
  <c r="S541" i="2" s="1"/>
  <c r="S542" i="2" s="1"/>
  <c r="S543" i="2" s="1"/>
  <c r="S544" i="2" s="1"/>
  <c r="S545" i="2" s="1"/>
  <c r="S546" i="2" s="1"/>
  <c r="S547" i="2" s="1"/>
  <c r="S548" i="2" s="1"/>
  <c r="S549" i="2" s="1"/>
  <c r="S550" i="2" s="1"/>
  <c r="S551" i="2" s="1"/>
  <c r="S552" i="2" s="1"/>
  <c r="S553" i="2" s="1"/>
  <c r="S554" i="2" s="1"/>
  <c r="S555" i="2" s="1"/>
  <c r="S556" i="2" s="1"/>
  <c r="S557" i="2" s="1"/>
  <c r="S558" i="2" s="1"/>
  <c r="S559" i="2" s="1"/>
  <c r="S560" i="2" s="1"/>
  <c r="S561" i="2" s="1"/>
  <c r="S562" i="2" s="1"/>
  <c r="S563" i="2" s="1"/>
  <c r="S564" i="2" s="1"/>
  <c r="S565" i="2" s="1"/>
  <c r="S566" i="2" s="1"/>
  <c r="S567" i="2" s="1"/>
  <c r="S568" i="2" s="1"/>
  <c r="S569" i="2" s="1"/>
  <c r="S570" i="2" s="1"/>
  <c r="S571" i="2" s="1"/>
  <c r="S572" i="2" s="1"/>
  <c r="S573" i="2" s="1"/>
  <c r="S574" i="2" s="1"/>
  <c r="S575" i="2" s="1"/>
  <c r="S576" i="2" s="1"/>
  <c r="S577" i="2" s="1"/>
  <c r="S578" i="2" s="1"/>
  <c r="S579" i="2" s="1"/>
  <c r="S580" i="2" s="1"/>
  <c r="S581" i="2" s="1"/>
  <c r="S582" i="2" s="1"/>
  <c r="S583" i="2" s="1"/>
  <c r="S584" i="2" s="1"/>
  <c r="S585" i="2" s="1"/>
  <c r="S586" i="2" s="1"/>
  <c r="S587" i="2" s="1"/>
  <c r="S588" i="2" s="1"/>
  <c r="S589" i="2" s="1"/>
  <c r="S590" i="2" s="1"/>
  <c r="S591" i="2" s="1"/>
  <c r="S592" i="2" s="1"/>
  <c r="S593" i="2" s="1"/>
  <c r="S594" i="2" s="1"/>
  <c r="S595" i="2" s="1"/>
  <c r="S596" i="2" s="1"/>
  <c r="S597" i="2" s="1"/>
  <c r="S598" i="2" s="1"/>
  <c r="S599" i="2" s="1"/>
  <c r="S600" i="2" s="1"/>
  <c r="S601" i="2" s="1"/>
  <c r="S602" i="2" s="1"/>
  <c r="S603" i="2" s="1"/>
  <c r="S604" i="2" s="1"/>
  <c r="S605" i="2" s="1"/>
  <c r="S606" i="2" s="1"/>
  <c r="S607" i="2" s="1"/>
  <c r="S608" i="2" s="1"/>
  <c r="S609" i="2" s="1"/>
  <c r="S610" i="2" s="1"/>
  <c r="S611" i="2" s="1"/>
  <c r="S612" i="2" s="1"/>
  <c r="S613" i="2" s="1"/>
  <c r="S614" i="2" s="1"/>
  <c r="S615" i="2" s="1"/>
  <c r="S616" i="2" s="1"/>
  <c r="S617" i="2" s="1"/>
  <c r="S618" i="2" s="1"/>
  <c r="S619" i="2" s="1"/>
  <c r="S620" i="2" s="1"/>
  <c r="S621" i="2" s="1"/>
  <c r="S622" i="2" s="1"/>
  <c r="S623" i="2" s="1"/>
  <c r="S624" i="2" s="1"/>
  <c r="S625" i="2" s="1"/>
  <c r="S626" i="2" s="1"/>
  <c r="S627" i="2" s="1"/>
  <c r="S628" i="2" s="1"/>
  <c r="S629" i="2" s="1"/>
  <c r="S630" i="2" s="1"/>
  <c r="S631" i="2" s="1"/>
  <c r="S632" i="2" s="1"/>
  <c r="S633" i="2" s="1"/>
  <c r="S634" i="2" s="1"/>
  <c r="S635" i="2" s="1"/>
  <c r="S636" i="2" s="1"/>
  <c r="S637" i="2" s="1"/>
  <c r="S638" i="2" s="1"/>
  <c r="S639" i="2" s="1"/>
  <c r="S640" i="2" s="1"/>
  <c r="S641" i="2" s="1"/>
  <c r="S642" i="2" s="1"/>
  <c r="S643" i="2" s="1"/>
  <c r="S644" i="2" s="1"/>
  <c r="S645" i="2" s="1"/>
  <c r="S646" i="2" s="1"/>
  <c r="S647" i="2" s="1"/>
  <c r="S648" i="2" s="1"/>
  <c r="S649" i="2" s="1"/>
  <c r="S650" i="2" s="1"/>
  <c r="S651" i="2" s="1"/>
  <c r="S652" i="2" s="1"/>
  <c r="S653" i="2" s="1"/>
  <c r="S654" i="2" s="1"/>
  <c r="S655" i="2" s="1"/>
  <c r="S656" i="2" s="1"/>
  <c r="S657" i="2" s="1"/>
  <c r="S658" i="2" s="1"/>
  <c r="S659" i="2" s="1"/>
  <c r="S660" i="2" s="1"/>
  <c r="S661" i="2" s="1"/>
  <c r="S662" i="2" s="1"/>
  <c r="S663" i="2" s="1"/>
  <c r="S664" i="2" s="1"/>
  <c r="S665" i="2" s="1"/>
  <c r="S666" i="2" s="1"/>
  <c r="S667" i="2" s="1"/>
  <c r="S668" i="2" s="1"/>
  <c r="S669" i="2" s="1"/>
  <c r="S670" i="2" s="1"/>
  <c r="S671" i="2" s="1"/>
  <c r="S672" i="2" s="1"/>
  <c r="S673" i="2" s="1"/>
  <c r="S674" i="2" s="1"/>
  <c r="S675" i="2" s="1"/>
  <c r="S676" i="2" s="1"/>
  <c r="S677" i="2" s="1"/>
  <c r="S678" i="2" s="1"/>
  <c r="S679" i="2" s="1"/>
  <c r="S680" i="2" s="1"/>
  <c r="S681" i="2" s="1"/>
  <c r="S682" i="2" s="1"/>
  <c r="S683" i="2" s="1"/>
  <c r="S684" i="2" s="1"/>
  <c r="S685" i="2" s="1"/>
  <c r="S686" i="2" s="1"/>
  <c r="S687" i="2" s="1"/>
  <c r="S688" i="2" s="1"/>
  <c r="S689" i="2" s="1"/>
  <c r="S690" i="2" s="1"/>
  <c r="S691" i="2" s="1"/>
  <c r="S692" i="2" s="1"/>
  <c r="S693" i="2" s="1"/>
  <c r="S694" i="2" s="1"/>
  <c r="S695" i="2" s="1"/>
  <c r="S696" i="2" s="1"/>
  <c r="S697" i="2" s="1"/>
  <c r="S698" i="2" s="1"/>
  <c r="S699" i="2" s="1"/>
  <c r="S700" i="2" s="1"/>
  <c r="S701" i="2" s="1"/>
  <c r="S702" i="2" s="1"/>
  <c r="S703" i="2" s="1"/>
  <c r="S704" i="2" s="1"/>
  <c r="S705" i="2" s="1"/>
  <c r="S706" i="2" s="1"/>
  <c r="S707" i="2" s="1"/>
  <c r="S708" i="2" s="1"/>
  <c r="S709" i="2" s="1"/>
  <c r="S710" i="2" s="1"/>
  <c r="S711" i="2" s="1"/>
  <c r="S712" i="2" s="1"/>
  <c r="S713" i="2" s="1"/>
  <c r="S714" i="2" s="1"/>
  <c r="S715" i="2" s="1"/>
  <c r="S716" i="2" s="1"/>
  <c r="S717" i="2" s="1"/>
  <c r="S718" i="2" s="1"/>
  <c r="S719" i="2" s="1"/>
  <c r="S720" i="2" s="1"/>
  <c r="S721" i="2" s="1"/>
  <c r="S722" i="2" s="1"/>
  <c r="S723" i="2" s="1"/>
  <c r="S724" i="2" s="1"/>
  <c r="S725" i="2" s="1"/>
  <c r="S726" i="2" s="1"/>
  <c r="S727" i="2" s="1"/>
  <c r="S728" i="2" s="1"/>
  <c r="S729" i="2" s="1"/>
  <c r="S730" i="2" s="1"/>
  <c r="S731" i="2" s="1"/>
  <c r="S732" i="2" s="1"/>
  <c r="S733" i="2" s="1"/>
  <c r="S734" i="2" s="1"/>
  <c r="S735" i="2" s="1"/>
  <c r="S736" i="2" s="1"/>
  <c r="S737" i="2" s="1"/>
  <c r="S738" i="2" s="1"/>
  <c r="S739" i="2" s="1"/>
  <c r="S740" i="2" s="1"/>
  <c r="S741" i="2" s="1"/>
  <c r="S742" i="2" s="1"/>
  <c r="S743" i="2" s="1"/>
  <c r="S744" i="2" s="1"/>
  <c r="S745" i="2" s="1"/>
  <c r="S746" i="2" s="1"/>
  <c r="S747" i="2" s="1"/>
  <c r="S748" i="2" s="1"/>
  <c r="S749" i="2" s="1"/>
  <c r="S750" i="2" s="1"/>
  <c r="S751" i="2" s="1"/>
  <c r="S752" i="2" s="1"/>
  <c r="S753" i="2" s="1"/>
  <c r="S754" i="2" s="1"/>
  <c r="S755" i="2" s="1"/>
  <c r="S756" i="2" s="1"/>
  <c r="S757" i="2" s="1"/>
  <c r="S758" i="2" s="1"/>
  <c r="S759" i="2" s="1"/>
  <c r="S760" i="2" s="1"/>
  <c r="S761" i="2" s="1"/>
  <c r="S762" i="2" s="1"/>
  <c r="S763" i="2" s="1"/>
  <c r="S764" i="2" s="1"/>
  <c r="S765" i="2" s="1"/>
  <c r="S766" i="2" s="1"/>
  <c r="S767" i="2" s="1"/>
  <c r="S768" i="2" s="1"/>
  <c r="S769" i="2" s="1"/>
  <c r="S770" i="2" s="1"/>
  <c r="S771" i="2" s="1"/>
  <c r="S772" i="2" s="1"/>
  <c r="S773" i="2" s="1"/>
  <c r="S774" i="2" s="1"/>
  <c r="S775" i="2" s="1"/>
  <c r="S776" i="2" s="1"/>
  <c r="S777" i="2" s="1"/>
  <c r="S778" i="2" s="1"/>
  <c r="S779" i="2" s="1"/>
  <c r="S780" i="2" s="1"/>
  <c r="S781" i="2" s="1"/>
  <c r="S782" i="2" s="1"/>
  <c r="S783" i="2" s="1"/>
  <c r="S784" i="2" s="1"/>
  <c r="S785" i="2" s="1"/>
  <c r="S786" i="2" s="1"/>
  <c r="S787" i="2" s="1"/>
  <c r="S788" i="2" s="1"/>
  <c r="S789" i="2" s="1"/>
  <c r="S790" i="2" s="1"/>
  <c r="S791" i="2" s="1"/>
  <c r="S792" i="2" s="1"/>
  <c r="S793" i="2" s="1"/>
  <c r="S794" i="2" s="1"/>
  <c r="S795" i="2" s="1"/>
  <c r="S796" i="2" s="1"/>
  <c r="S797" i="2" s="1"/>
  <c r="S798" i="2" s="1"/>
  <c r="S799" i="2" s="1"/>
  <c r="S800" i="2" s="1"/>
  <c r="S801" i="2" s="1"/>
  <c r="S802" i="2" s="1"/>
  <c r="S803" i="2" s="1"/>
  <c r="S804" i="2" s="1"/>
  <c r="S805" i="2" s="1"/>
  <c r="S806" i="2" s="1"/>
  <c r="S807" i="2" s="1"/>
  <c r="S808" i="2" s="1"/>
  <c r="S809" i="2" s="1"/>
  <c r="S810" i="2" s="1"/>
  <c r="S811" i="2" s="1"/>
  <c r="S812" i="2" s="1"/>
  <c r="S813" i="2" s="1"/>
  <c r="S814" i="2" s="1"/>
  <c r="S815" i="2" s="1"/>
  <c r="S816" i="2" s="1"/>
  <c r="S817" i="2" s="1"/>
  <c r="S818" i="2" s="1"/>
  <c r="S819" i="2" s="1"/>
  <c r="S820" i="2" s="1"/>
  <c r="S821" i="2" s="1"/>
  <c r="S822" i="2" s="1"/>
  <c r="S823" i="2" s="1"/>
  <c r="S824" i="2" s="1"/>
  <c r="S825" i="2" s="1"/>
  <c r="S826" i="2" s="1"/>
  <c r="S827" i="2" s="1"/>
  <c r="S828" i="2" s="1"/>
  <c r="S829" i="2" s="1"/>
  <c r="S830" i="2" s="1"/>
  <c r="S831" i="2" s="1"/>
  <c r="S832" i="2" s="1"/>
  <c r="S833" i="2" s="1"/>
  <c r="S834" i="2" s="1"/>
  <c r="S835" i="2" s="1"/>
  <c r="S836" i="2" s="1"/>
  <c r="S837" i="2" s="1"/>
  <c r="S838" i="2" s="1"/>
  <c r="S839" i="2" s="1"/>
  <c r="S840" i="2" s="1"/>
  <c r="S841" i="2" s="1"/>
  <c r="S842" i="2" s="1"/>
  <c r="S843" i="2" s="1"/>
  <c r="S844" i="2" s="1"/>
  <c r="S845" i="2" s="1"/>
  <c r="S846" i="2" s="1"/>
  <c r="S847" i="2" s="1"/>
  <c r="S848" i="2" s="1"/>
  <c r="S849" i="2" s="1"/>
  <c r="S850" i="2" s="1"/>
  <c r="S851" i="2" s="1"/>
  <c r="S852" i="2" s="1"/>
  <c r="S853" i="2" s="1"/>
  <c r="S854" i="2" s="1"/>
  <c r="S855" i="2" s="1"/>
  <c r="S856" i="2" s="1"/>
  <c r="S857" i="2" s="1"/>
  <c r="S858" i="2" s="1"/>
  <c r="S859" i="2" s="1"/>
  <c r="S860" i="2" s="1"/>
  <c r="S861" i="2" s="1"/>
  <c r="S862" i="2" s="1"/>
  <c r="S863" i="2" s="1"/>
  <c r="S864" i="2" s="1"/>
  <c r="S865" i="2" s="1"/>
  <c r="S866" i="2" s="1"/>
  <c r="S867" i="2" s="1"/>
  <c r="S868" i="2" s="1"/>
  <c r="S869" i="2" s="1"/>
  <c r="S870" i="2" s="1"/>
  <c r="S871" i="2" s="1"/>
  <c r="S872" i="2" s="1"/>
  <c r="S873" i="2" s="1"/>
  <c r="S874" i="2" s="1"/>
  <c r="S875" i="2" s="1"/>
  <c r="S876" i="2" s="1"/>
  <c r="S877" i="2" s="1"/>
  <c r="S878" i="2" s="1"/>
  <c r="S879" i="2" s="1"/>
  <c r="S880" i="2" s="1"/>
  <c r="S881" i="2" s="1"/>
  <c r="S882" i="2" s="1"/>
  <c r="S883" i="2" s="1"/>
  <c r="S884" i="2" s="1"/>
  <c r="S885" i="2" s="1"/>
  <c r="S886" i="2" s="1"/>
  <c r="S887" i="2" s="1"/>
  <c r="S888" i="2" s="1"/>
  <c r="S889" i="2" s="1"/>
  <c r="S890" i="2" s="1"/>
  <c r="S891" i="2" s="1"/>
  <c r="S892" i="2" s="1"/>
  <c r="S893" i="2" s="1"/>
  <c r="S894" i="2" s="1"/>
  <c r="S895" i="2" s="1"/>
  <c r="S896" i="2" s="1"/>
  <c r="S897" i="2" s="1"/>
  <c r="S898" i="2" s="1"/>
  <c r="S899" i="2" s="1"/>
  <c r="S900" i="2" s="1"/>
  <c r="S901" i="2" s="1"/>
  <c r="S902" i="2" s="1"/>
  <c r="S903" i="2" s="1"/>
  <c r="S904" i="2" s="1"/>
  <c r="S905" i="2" s="1"/>
  <c r="S906" i="2" s="1"/>
  <c r="S907" i="2" s="1"/>
  <c r="S908" i="2" s="1"/>
  <c r="S909" i="2" s="1"/>
  <c r="S910" i="2" s="1"/>
  <c r="S911" i="2" s="1"/>
  <c r="S912" i="2" s="1"/>
  <c r="S913" i="2" s="1"/>
  <c r="S914" i="2" s="1"/>
  <c r="S915" i="2" s="1"/>
  <c r="S916" i="2" s="1"/>
  <c r="S917" i="2" s="1"/>
  <c r="S918" i="2" s="1"/>
  <c r="S919" i="2" s="1"/>
  <c r="S920" i="2" s="1"/>
  <c r="S921" i="2" s="1"/>
  <c r="S922" i="2" s="1"/>
  <c r="S923" i="2" s="1"/>
  <c r="S924" i="2" s="1"/>
  <c r="S925" i="2" s="1"/>
  <c r="S926" i="2" s="1"/>
  <c r="S927" i="2" s="1"/>
  <c r="S928" i="2" s="1"/>
  <c r="S929" i="2" s="1"/>
  <c r="S930" i="2" s="1"/>
  <c r="S931" i="2" s="1"/>
  <c r="S932" i="2" s="1"/>
  <c r="S933" i="2" s="1"/>
  <c r="S934" i="2" s="1"/>
  <c r="S935" i="2" s="1"/>
  <c r="S936" i="2" s="1"/>
  <c r="S937" i="2" s="1"/>
  <c r="S938" i="2" s="1"/>
  <c r="S939" i="2" s="1"/>
  <c r="S940" i="2" s="1"/>
  <c r="S941" i="2" s="1"/>
  <c r="S942" i="2" s="1"/>
  <c r="S943" i="2" s="1"/>
  <c r="S944" i="2" s="1"/>
  <c r="S945" i="2" s="1"/>
  <c r="S946" i="2" s="1"/>
  <c r="S947" i="2" s="1"/>
  <c r="S948" i="2" s="1"/>
  <c r="S949" i="2" s="1"/>
  <c r="S950" i="2" s="1"/>
  <c r="S951" i="2" s="1"/>
  <c r="S952" i="2" s="1"/>
  <c r="S953" i="2" s="1"/>
  <c r="S954" i="2" s="1"/>
  <c r="S955" i="2" s="1"/>
  <c r="S956" i="2" s="1"/>
  <c r="S957" i="2" s="1"/>
  <c r="S958" i="2" s="1"/>
  <c r="S959" i="2" s="1"/>
  <c r="S960" i="2" s="1"/>
  <c r="S961" i="2" s="1"/>
  <c r="S962" i="2" s="1"/>
  <c r="S963" i="2" s="1"/>
  <c r="S964" i="2" s="1"/>
  <c r="S965" i="2" s="1"/>
  <c r="S966" i="2" s="1"/>
  <c r="S967" i="2" s="1"/>
  <c r="S968" i="2" s="1"/>
  <c r="S969" i="2" s="1"/>
  <c r="S970" i="2" s="1"/>
  <c r="S971" i="2" s="1"/>
  <c r="S972" i="2" s="1"/>
  <c r="S973" i="2" s="1"/>
  <c r="S974" i="2" s="1"/>
  <c r="S975" i="2" s="1"/>
  <c r="S976" i="2" s="1"/>
  <c r="S977" i="2" s="1"/>
  <c r="S978" i="2" s="1"/>
  <c r="S979" i="2" s="1"/>
  <c r="S980" i="2" s="1"/>
  <c r="S981" i="2" s="1"/>
  <c r="S982" i="2" s="1"/>
  <c r="S983" i="2" s="1"/>
  <c r="S984" i="2" s="1"/>
  <c r="S985" i="2" s="1"/>
  <c r="S986" i="2" s="1"/>
  <c r="S987" i="2" s="1"/>
  <c r="S988" i="2" s="1"/>
  <c r="S989" i="2" s="1"/>
  <c r="S990" i="2" s="1"/>
  <c r="S991" i="2" s="1"/>
  <c r="S992" i="2" s="1"/>
  <c r="S993" i="2" s="1"/>
  <c r="S994" i="2" s="1"/>
  <c r="S995" i="2" s="1"/>
  <c r="S996" i="2" s="1"/>
  <c r="S997" i="2" s="1"/>
  <c r="S998" i="2" s="1"/>
  <c r="S999" i="2" s="1"/>
  <c r="S1000" i="2" s="1"/>
  <c r="S1001" i="2" s="1"/>
  <c r="S1002" i="2" s="1"/>
  <c r="S1003" i="2" s="1"/>
  <c r="S1004" i="2" s="1"/>
  <c r="S1005" i="2" s="1"/>
  <c r="S1006" i="2" s="1"/>
  <c r="S1007" i="2" s="1"/>
  <c r="S1008" i="2" s="1"/>
  <c r="S1009" i="2" s="1"/>
  <c r="S1010" i="2" s="1"/>
  <c r="S1011" i="2" s="1"/>
  <c r="S1012" i="2" s="1"/>
  <c r="S1013" i="2" s="1"/>
  <c r="S1014" i="2" s="1"/>
  <c r="S1015" i="2" s="1"/>
  <c r="S1016" i="2" s="1"/>
  <c r="S1017" i="2" s="1"/>
  <c r="S1018" i="2" s="1"/>
  <c r="S1019" i="2" s="1"/>
  <c r="S1020" i="2" s="1"/>
  <c r="S1021" i="2" s="1"/>
  <c r="S1022" i="2" s="1"/>
  <c r="S1023" i="2" s="1"/>
  <c r="S1024" i="2" s="1"/>
  <c r="S1025" i="2" s="1"/>
  <c r="S1026" i="2" s="1"/>
  <c r="S1027" i="2" s="1"/>
  <c r="S1028" i="2" s="1"/>
  <c r="S1029" i="2" s="1"/>
  <c r="S1030" i="2" s="1"/>
  <c r="S1031" i="2" s="1"/>
  <c r="S1032" i="2" s="1"/>
  <c r="S1033" i="2" s="1"/>
  <c r="S1034" i="2" s="1"/>
  <c r="S1035" i="2" s="1"/>
  <c r="S1036" i="2" s="1"/>
  <c r="S1037" i="2" s="1"/>
  <c r="S1038" i="2" s="1"/>
  <c r="S1039" i="2" s="1"/>
  <c r="S1040" i="2" s="1"/>
  <c r="S1041" i="2" s="1"/>
  <c r="S1042" i="2" s="1"/>
  <c r="S1043" i="2" s="1"/>
  <c r="S1044" i="2" s="1"/>
  <c r="S1045" i="2" s="1"/>
  <c r="S1046" i="2" s="1"/>
  <c r="S1047" i="2" s="1"/>
  <c r="S1048" i="2" s="1"/>
  <c r="S1049" i="2" s="1"/>
  <c r="S1050" i="2" s="1"/>
  <c r="S1051" i="2" s="1"/>
  <c r="S1052" i="2" s="1"/>
  <c r="S1053" i="2" s="1"/>
  <c r="S1054" i="2" s="1"/>
  <c r="S1055" i="2" s="1"/>
  <c r="S1056" i="2" s="1"/>
  <c r="S1057" i="2" s="1"/>
  <c r="S1058" i="2" s="1"/>
  <c r="S1059" i="2" s="1"/>
  <c r="S1060" i="2" s="1"/>
  <c r="S1061" i="2" s="1"/>
  <c r="S1062" i="2" s="1"/>
  <c r="S1063" i="2" s="1"/>
  <c r="S1064" i="2" s="1"/>
  <c r="S1065" i="2" s="1"/>
  <c r="S1066" i="2" s="1"/>
  <c r="S1067" i="2" s="1"/>
  <c r="S1068" i="2" s="1"/>
  <c r="S1069" i="2" s="1"/>
  <c r="S1070" i="2" s="1"/>
  <c r="S1071" i="2" s="1"/>
  <c r="S1072" i="2" s="1"/>
  <c r="S1073" i="2" s="1"/>
  <c r="S1074" i="2" s="1"/>
  <c r="S1075" i="2" s="1"/>
  <c r="S1076" i="2" s="1"/>
  <c r="S1077" i="2" s="1"/>
  <c r="S1078" i="2" s="1"/>
  <c r="S1079" i="2" s="1"/>
  <c r="S1080" i="2" s="1"/>
  <c r="S1081" i="2" s="1"/>
  <c r="S1082" i="2" s="1"/>
  <c r="S1083" i="2" s="1"/>
  <c r="S1084" i="2" s="1"/>
  <c r="S1085" i="2" s="1"/>
  <c r="S1086" i="2" s="1"/>
  <c r="S1087" i="2" s="1"/>
  <c r="S1088" i="2" s="1"/>
  <c r="S1089" i="2" s="1"/>
  <c r="S1090" i="2" s="1"/>
  <c r="S1091" i="2" s="1"/>
  <c r="S1092" i="2" s="1"/>
  <c r="S1093" i="2" s="1"/>
  <c r="S1094" i="2" s="1"/>
  <c r="S1095" i="2" s="1"/>
  <c r="S1096" i="2" s="1"/>
  <c r="S1097" i="2" s="1"/>
  <c r="S1098" i="2" s="1"/>
  <c r="S1099" i="2" s="1"/>
  <c r="S1100" i="2" s="1"/>
  <c r="S1101" i="2" s="1"/>
  <c r="S1102" i="2" s="1"/>
  <c r="S1103" i="2" s="1"/>
  <c r="S1104" i="2" s="1"/>
  <c r="S1105" i="2" s="1"/>
  <c r="S1106" i="2" s="1"/>
  <c r="S1107" i="2" s="1"/>
  <c r="S1108" i="2" s="1"/>
  <c r="S1109" i="2" s="1"/>
  <c r="S1110" i="2" s="1"/>
  <c r="S1111" i="2" s="1"/>
  <c r="S1112" i="2" s="1"/>
  <c r="S1113" i="2" s="1"/>
  <c r="S1114" i="2" s="1"/>
  <c r="S1115" i="2" s="1"/>
  <c r="S1116" i="2" s="1"/>
  <c r="S1117" i="2" s="1"/>
  <c r="S1118" i="2" s="1"/>
  <c r="S1119" i="2" s="1"/>
  <c r="S1120" i="2" s="1"/>
  <c r="S1121" i="2" s="1"/>
  <c r="S1122" i="2" s="1"/>
  <c r="S1123" i="2" s="1"/>
  <c r="S1124" i="2" s="1"/>
  <c r="S1125" i="2" s="1"/>
  <c r="S1126" i="2" s="1"/>
  <c r="S1127" i="2" s="1"/>
  <c r="S1128" i="2" s="1"/>
  <c r="S1129" i="2" s="1"/>
  <c r="S1130" i="2" s="1"/>
  <c r="S1131" i="2" s="1"/>
  <c r="S1132" i="2" s="1"/>
  <c r="S1133" i="2" s="1"/>
  <c r="S1134" i="2" s="1"/>
  <c r="S1135" i="2" s="1"/>
  <c r="S1136" i="2" s="1"/>
  <c r="S1137" i="2" s="1"/>
  <c r="S1138" i="2" s="1"/>
  <c r="S1139" i="2" s="1"/>
  <c r="S1140" i="2" s="1"/>
  <c r="S1141" i="2" s="1"/>
  <c r="S1142" i="2" s="1"/>
  <c r="S1143" i="2" s="1"/>
  <c r="S1144" i="2" s="1"/>
  <c r="S1145" i="2" s="1"/>
  <c r="S1146" i="2" s="1"/>
  <c r="S1147" i="2" s="1"/>
  <c r="S1148" i="2" s="1"/>
  <c r="S1149" i="2" s="1"/>
  <c r="S1150" i="2" s="1"/>
  <c r="S1151" i="2" s="1"/>
  <c r="S1152" i="2" s="1"/>
  <c r="S1153" i="2" s="1"/>
  <c r="S1154" i="2" s="1"/>
  <c r="S1155" i="2" s="1"/>
  <c r="S1156" i="2" s="1"/>
  <c r="S1157" i="2" s="1"/>
  <c r="S1158" i="2" s="1"/>
  <c r="S1159" i="2" s="1"/>
  <c r="S1160" i="2" s="1"/>
  <c r="S1161" i="2" s="1"/>
  <c r="S1162" i="2" s="1"/>
  <c r="S1163" i="2" s="1"/>
  <c r="S1164" i="2" s="1"/>
  <c r="S1165" i="2" s="1"/>
  <c r="S1166" i="2" s="1"/>
  <c r="S1167" i="2" s="1"/>
  <c r="S1168" i="2" s="1"/>
  <c r="S1169" i="2" s="1"/>
  <c r="S1170" i="2" s="1"/>
  <c r="S1171" i="2" s="1"/>
  <c r="S1172" i="2" s="1"/>
  <c r="S1173" i="2" s="1"/>
  <c r="S1174" i="2" s="1"/>
  <c r="S1175" i="2" s="1"/>
  <c r="S1176" i="2" s="1"/>
  <c r="S1177" i="2" s="1"/>
  <c r="S1178" i="2" s="1"/>
  <c r="S1179" i="2" s="1"/>
  <c r="S1180" i="2" s="1"/>
  <c r="S1181" i="2" s="1"/>
  <c r="S1182" i="2" s="1"/>
  <c r="S1183" i="2" s="1"/>
  <c r="S1184" i="2" s="1"/>
  <c r="S1185" i="2" s="1"/>
  <c r="S1186" i="2" s="1"/>
  <c r="S1187" i="2" s="1"/>
  <c r="S1188" i="2" s="1"/>
  <c r="S1189" i="2" s="1"/>
  <c r="S1190" i="2" s="1"/>
  <c r="S1191" i="2" s="1"/>
  <c r="S1192" i="2" s="1"/>
  <c r="S1193" i="2" s="1"/>
  <c r="S1194" i="2" s="1"/>
  <c r="S1195" i="2" s="1"/>
  <c r="S1196" i="2" s="1"/>
  <c r="S1197" i="2" s="1"/>
  <c r="S1198" i="2" s="1"/>
  <c r="S1199" i="2" s="1"/>
  <c r="S1200" i="2" s="1"/>
  <c r="S1201" i="2" s="1"/>
  <c r="S1202" i="2" s="1"/>
  <c r="S1203" i="2" s="1"/>
  <c r="S1204" i="2" s="1"/>
  <c r="S1205" i="2" s="1"/>
  <c r="S1206" i="2" s="1"/>
  <c r="S1207" i="2" s="1"/>
  <c r="S1208" i="2" s="1"/>
  <c r="S1209" i="2" s="1"/>
  <c r="S1210" i="2" s="1"/>
  <c r="S1211" i="2" s="1"/>
  <c r="S1212" i="2" s="1"/>
  <c r="S1213" i="2" s="1"/>
  <c r="S1214" i="2" s="1"/>
  <c r="S1215" i="2" s="1"/>
  <c r="S1216" i="2" s="1"/>
  <c r="S1217" i="2" s="1"/>
  <c r="S1218" i="2" s="1"/>
  <c r="S1219" i="2" s="1"/>
  <c r="S1220" i="2" s="1"/>
  <c r="S1221" i="2" s="1"/>
  <c r="S1222" i="2" s="1"/>
  <c r="S1223" i="2" s="1"/>
  <c r="S1224" i="2" s="1"/>
  <c r="S1225" i="2" s="1"/>
  <c r="S1226" i="2" s="1"/>
  <c r="S1227" i="2" s="1"/>
  <c r="S1228" i="2" s="1"/>
  <c r="S1229" i="2" s="1"/>
  <c r="S1230" i="2" s="1"/>
  <c r="S1231" i="2" s="1"/>
  <c r="S1232" i="2" s="1"/>
  <c r="S1233" i="2" s="1"/>
  <c r="S1234" i="2" s="1"/>
  <c r="S1235" i="2" s="1"/>
  <c r="S1236" i="2" s="1"/>
  <c r="S1237" i="2" s="1"/>
  <c r="S1238" i="2" s="1"/>
  <c r="S1239" i="2" s="1"/>
  <c r="S1240" i="2" s="1"/>
  <c r="S1241" i="2" s="1"/>
  <c r="S1242" i="2" s="1"/>
  <c r="S1243" i="2" s="1"/>
  <c r="S1244" i="2" s="1"/>
  <c r="S1245" i="2" s="1"/>
  <c r="S1246" i="2" s="1"/>
  <c r="S1247" i="2" s="1"/>
  <c r="S1248" i="2" s="1"/>
  <c r="S1249" i="2" s="1"/>
  <c r="S1250" i="2" s="1"/>
  <c r="S1251" i="2" s="1"/>
  <c r="S1252" i="2" s="1"/>
  <c r="S1253" i="2" s="1"/>
  <c r="S1254" i="2" s="1"/>
  <c r="S1255" i="2" s="1"/>
  <c r="S1256" i="2" s="1"/>
  <c r="S1257" i="2" s="1"/>
  <c r="S1258" i="2" s="1"/>
  <c r="S1259" i="2" s="1"/>
  <c r="S1260" i="2" s="1"/>
  <c r="S1261" i="2" s="1"/>
  <c r="S1262" i="2" s="1"/>
  <c r="S1263" i="2" s="1"/>
  <c r="S1264" i="2" s="1"/>
  <c r="S1265" i="2" s="1"/>
  <c r="S1266" i="2" s="1"/>
  <c r="S1267" i="2" s="1"/>
  <c r="S1268" i="2" s="1"/>
  <c r="S1269" i="2" s="1"/>
  <c r="S1270" i="2" s="1"/>
  <c r="S1271" i="2" s="1"/>
  <c r="S1272" i="2" s="1"/>
  <c r="S1273" i="2" s="1"/>
  <c r="S1274" i="2" s="1"/>
  <c r="S1275" i="2" s="1"/>
  <c r="S1276" i="2" s="1"/>
  <c r="S1277" i="2" s="1"/>
  <c r="S1278" i="2" s="1"/>
  <c r="S1279" i="2" s="1"/>
  <c r="S1280" i="2" s="1"/>
  <c r="S1281" i="2" s="1"/>
  <c r="S1282" i="2" s="1"/>
  <c r="S1283" i="2" s="1"/>
  <c r="S1284" i="2" s="1"/>
  <c r="S1285" i="2" s="1"/>
  <c r="S1286" i="2" s="1"/>
  <c r="S1287" i="2" s="1"/>
  <c r="S1288" i="2" s="1"/>
  <c r="S1289" i="2" s="1"/>
  <c r="S1290" i="2" s="1"/>
  <c r="S1291" i="2" s="1"/>
  <c r="S1292" i="2" s="1"/>
  <c r="S1293" i="2" s="1"/>
  <c r="S1294" i="2" s="1"/>
  <c r="S1295" i="2" s="1"/>
  <c r="S1296" i="2" s="1"/>
  <c r="S1297" i="2" s="1"/>
  <c r="S1298" i="2" s="1"/>
  <c r="S1299" i="2" s="1"/>
  <c r="S1300" i="2" s="1"/>
  <c r="S1301" i="2" s="1"/>
  <c r="S1302" i="2" s="1"/>
  <c r="S1303" i="2" s="1"/>
  <c r="S1304" i="2" s="1"/>
  <c r="S1305" i="2" s="1"/>
  <c r="S1306" i="2" s="1"/>
  <c r="S1307" i="2" s="1"/>
  <c r="S1308" i="2" s="1"/>
  <c r="S1309" i="2" s="1"/>
  <c r="S1310" i="2" s="1"/>
  <c r="S1311" i="2" s="1"/>
  <c r="S1312" i="2" s="1"/>
  <c r="S1313" i="2" s="1"/>
  <c r="S1314" i="2" s="1"/>
  <c r="S1315" i="2" s="1"/>
  <c r="S1316" i="2" s="1"/>
  <c r="S1317" i="2" s="1"/>
  <c r="S1318" i="2" s="1"/>
  <c r="S1319" i="2" s="1"/>
  <c r="S1320" i="2" s="1"/>
  <c r="S1321" i="2" s="1"/>
  <c r="S1322" i="2" s="1"/>
  <c r="S1323" i="2" s="1"/>
  <c r="S1324" i="2" s="1"/>
  <c r="S1325" i="2" s="1"/>
  <c r="S1326" i="2" s="1"/>
  <c r="S1327" i="2" s="1"/>
  <c r="S1328" i="2" s="1"/>
  <c r="S1329" i="2" s="1"/>
  <c r="S1330" i="2" s="1"/>
  <c r="S1331" i="2" s="1"/>
  <c r="S1332" i="2" s="1"/>
  <c r="S1333" i="2" s="1"/>
  <c r="S1334" i="2" s="1"/>
  <c r="S1335" i="2" s="1"/>
  <c r="S1336" i="2" s="1"/>
  <c r="S1337" i="2" s="1"/>
  <c r="S1338" i="2" s="1"/>
  <c r="S1339" i="2" s="1"/>
  <c r="S1340" i="2" s="1"/>
  <c r="S1341" i="2" s="1"/>
  <c r="S1342" i="2" s="1"/>
  <c r="S1343" i="2" s="1"/>
  <c r="S1344" i="2" s="1"/>
  <c r="S1345" i="2" s="1"/>
  <c r="S1346" i="2" s="1"/>
  <c r="S1347" i="2" s="1"/>
  <c r="S1348" i="2" s="1"/>
  <c r="S1349" i="2" s="1"/>
  <c r="S1350" i="2" s="1"/>
  <c r="S1351" i="2" s="1"/>
  <c r="S1352" i="2" s="1"/>
  <c r="S1353" i="2" s="1"/>
  <c r="S1354" i="2" s="1"/>
  <c r="S1355" i="2" s="1"/>
  <c r="S1356" i="2" s="1"/>
  <c r="S1357" i="2" s="1"/>
  <c r="S1358" i="2" s="1"/>
  <c r="S1359" i="2" s="1"/>
  <c r="S1360" i="2" s="1"/>
  <c r="S1361" i="2" s="1"/>
  <c r="S1362" i="2" s="1"/>
  <c r="S1363" i="2" s="1"/>
  <c r="S1364" i="2" s="1"/>
  <c r="S1365" i="2" s="1"/>
  <c r="S1366" i="2" s="1"/>
  <c r="S1367" i="2" s="1"/>
  <c r="S1368" i="2" s="1"/>
  <c r="S1369" i="2" s="1"/>
  <c r="S1370" i="2" s="1"/>
  <c r="S1371" i="2" s="1"/>
  <c r="S1372" i="2" s="1"/>
  <c r="S1373" i="2" s="1"/>
  <c r="S1374" i="2" s="1"/>
  <c r="S1375" i="2" s="1"/>
  <c r="S1376" i="2" s="1"/>
  <c r="S1377" i="2" s="1"/>
  <c r="S1378" i="2" s="1"/>
  <c r="S1379" i="2" s="1"/>
  <c r="S1380" i="2" s="1"/>
  <c r="S1381" i="2" s="1"/>
  <c r="S1382" i="2" s="1"/>
  <c r="S1383" i="2" s="1"/>
  <c r="S1384" i="2" s="1"/>
  <c r="S1385" i="2" s="1"/>
  <c r="S1386" i="2" s="1"/>
  <c r="S1387" i="2" s="1"/>
  <c r="S1388" i="2" s="1"/>
  <c r="S1389" i="2" s="1"/>
  <c r="S1390" i="2" s="1"/>
  <c r="S1391" i="2" s="1"/>
  <c r="S1392" i="2" s="1"/>
  <c r="S1393" i="2" s="1"/>
  <c r="S1394" i="2" s="1"/>
  <c r="S1395" i="2" s="1"/>
  <c r="S1396" i="2" s="1"/>
  <c r="S1397" i="2" s="1"/>
  <c r="S1398" i="2" s="1"/>
  <c r="S1399" i="2" s="1"/>
  <c r="S1400" i="2" s="1"/>
  <c r="S1401" i="2" s="1"/>
  <c r="S1402" i="2" s="1"/>
  <c r="S1403" i="2" s="1"/>
  <c r="S1404" i="2" s="1"/>
  <c r="S1405" i="2" s="1"/>
  <c r="S1406" i="2" s="1"/>
  <c r="S1407" i="2" s="1"/>
  <c r="S1408" i="2" s="1"/>
  <c r="S1409" i="2" s="1"/>
  <c r="S1410" i="2" s="1"/>
  <c r="S1411" i="2" s="1"/>
  <c r="S1412" i="2" s="1"/>
  <c r="S1413" i="2" s="1"/>
  <c r="S1414" i="2" s="1"/>
  <c r="S1415" i="2" s="1"/>
  <c r="S1416" i="2" s="1"/>
  <c r="S1417" i="2" s="1"/>
  <c r="S1418" i="2" s="1"/>
  <c r="S1419" i="2" s="1"/>
  <c r="S1420" i="2" s="1"/>
  <c r="S1421" i="2" s="1"/>
  <c r="S1422" i="2" s="1"/>
  <c r="S1423" i="2" s="1"/>
  <c r="S1424" i="2" s="1"/>
  <c r="S1425" i="2" s="1"/>
  <c r="S1426" i="2" s="1"/>
  <c r="S1427" i="2" s="1"/>
  <c r="S1428" i="2" s="1"/>
  <c r="S1429" i="2" s="1"/>
  <c r="S1430" i="2" s="1"/>
  <c r="S1431" i="2" s="1"/>
  <c r="S1432" i="2" s="1"/>
  <c r="S1433" i="2" s="1"/>
  <c r="S1434" i="2" s="1"/>
  <c r="S1435" i="2" s="1"/>
  <c r="S1436" i="2" s="1"/>
  <c r="S1437" i="2" s="1"/>
  <c r="S1438" i="2" s="1"/>
  <c r="S1439" i="2" s="1"/>
  <c r="S1440" i="2" s="1"/>
  <c r="S1441" i="2" s="1"/>
  <c r="S1442" i="2" s="1"/>
  <c r="S1443" i="2" s="1"/>
  <c r="S1444" i="2" s="1"/>
  <c r="S1445" i="2" s="1"/>
  <c r="S1446" i="2" s="1"/>
  <c r="S1447" i="2" s="1"/>
  <c r="S1448" i="2" s="1"/>
  <c r="S1449" i="2" s="1"/>
  <c r="S1450" i="2" s="1"/>
  <c r="S1451" i="2" s="1"/>
  <c r="S1452" i="2" s="1"/>
  <c r="S1453" i="2" s="1"/>
  <c r="S1454" i="2" s="1"/>
  <c r="S1455" i="2" s="1"/>
  <c r="S1456" i="2" s="1"/>
  <c r="S1457" i="2" s="1"/>
  <c r="S1458" i="2" s="1"/>
  <c r="S1459" i="2" s="1"/>
  <c r="S1460" i="2" s="1"/>
  <c r="S1461" i="2" s="1"/>
  <c r="S1462" i="2" s="1"/>
  <c r="S1463" i="2" s="1"/>
  <c r="S1464" i="2" s="1"/>
  <c r="S1465" i="2" s="1"/>
  <c r="S1466" i="2" s="1"/>
  <c r="S1467" i="2" s="1"/>
  <c r="S1468" i="2" s="1"/>
  <c r="S1469" i="2" s="1"/>
  <c r="S1470" i="2" s="1"/>
  <c r="S1471" i="2" s="1"/>
  <c r="S1472" i="2" s="1"/>
  <c r="S1473" i="2" s="1"/>
  <c r="S1474" i="2" s="1"/>
  <c r="S1475" i="2" s="1"/>
  <c r="S1476" i="2" s="1"/>
  <c r="S1477" i="2" s="1"/>
  <c r="S1478" i="2" s="1"/>
  <c r="S1479" i="2" s="1"/>
  <c r="S1480" i="2" s="1"/>
  <c r="S1481" i="2" s="1"/>
  <c r="S1482" i="2" s="1"/>
  <c r="S1483" i="2" s="1"/>
  <c r="S1484" i="2" s="1"/>
  <c r="S1485" i="2" s="1"/>
  <c r="S1486" i="2" s="1"/>
  <c r="S1487" i="2" s="1"/>
  <c r="S1488" i="2" s="1"/>
  <c r="S1489" i="2" s="1"/>
  <c r="S1490" i="2" s="1"/>
  <c r="S1491" i="2" s="1"/>
  <c r="S1492" i="2" s="1"/>
  <c r="S1493" i="2" s="1"/>
  <c r="S1494" i="2" s="1"/>
  <c r="S1495" i="2" s="1"/>
  <c r="S1496" i="2" s="1"/>
  <c r="S1497" i="2" s="1"/>
  <c r="S1498" i="2" s="1"/>
  <c r="S1499" i="2" s="1"/>
  <c r="S1500" i="2" s="1"/>
  <c r="S1501" i="2" s="1"/>
  <c r="S1502" i="2" s="1"/>
  <c r="S1503" i="2" s="1"/>
  <c r="S1504" i="2" s="1"/>
  <c r="S1505" i="2" s="1"/>
  <c r="S1506" i="2" s="1"/>
  <c r="S1507" i="2" s="1"/>
  <c r="S1508" i="2" s="1"/>
  <c r="S1509" i="2" s="1"/>
  <c r="S1510" i="2" s="1"/>
  <c r="S1511" i="2" s="1"/>
  <c r="S1512" i="2" s="1"/>
  <c r="S1513" i="2" s="1"/>
  <c r="S1514" i="2" s="1"/>
  <c r="S1515" i="2" s="1"/>
  <c r="S1516" i="2" s="1"/>
  <c r="S1517" i="2" s="1"/>
  <c r="S1518" i="2" s="1"/>
  <c r="S1519" i="2" s="1"/>
  <c r="S1520" i="2" s="1"/>
  <c r="S1521" i="2" s="1"/>
  <c r="S1522" i="2" s="1"/>
  <c r="S1523" i="2" s="1"/>
  <c r="S1524" i="2" s="1"/>
  <c r="S1525" i="2" s="1"/>
  <c r="S1526" i="2" s="1"/>
  <c r="S1527" i="2" s="1"/>
  <c r="S1528" i="2" s="1"/>
  <c r="S1529" i="2" s="1"/>
  <c r="S1530" i="2" s="1"/>
  <c r="S1531" i="2" s="1"/>
  <c r="S1532" i="2" s="1"/>
  <c r="S1533" i="2" s="1"/>
  <c r="S1534" i="2" s="1"/>
  <c r="S1535" i="2" s="1"/>
  <c r="S1536" i="2" s="1"/>
  <c r="S1537" i="2" s="1"/>
  <c r="S1538" i="2" s="1"/>
  <c r="S1539" i="2" s="1"/>
  <c r="S1540" i="2" s="1"/>
  <c r="S1541" i="2" s="1"/>
  <c r="S1542" i="2" s="1"/>
  <c r="S1543" i="2" s="1"/>
  <c r="S1544" i="2" s="1"/>
  <c r="S1545" i="2" s="1"/>
  <c r="S1546" i="2" s="1"/>
  <c r="S1547" i="2" s="1"/>
  <c r="S1548" i="2" s="1"/>
  <c r="S1549" i="2" s="1"/>
  <c r="S1550" i="2" s="1"/>
  <c r="S1551" i="2" s="1"/>
  <c r="S1552" i="2" s="1"/>
  <c r="S1553" i="2" s="1"/>
  <c r="S1554" i="2" s="1"/>
  <c r="S1555" i="2" s="1"/>
  <c r="S1556" i="2" s="1"/>
  <c r="S1557" i="2" s="1"/>
  <c r="S1558" i="2" s="1"/>
  <c r="S1559" i="2" s="1"/>
  <c r="S1560" i="2" s="1"/>
  <c r="S1561" i="2" s="1"/>
  <c r="S1562" i="2" s="1"/>
  <c r="S1563" i="2" s="1"/>
  <c r="S1564" i="2" s="1"/>
  <c r="S1565" i="2" s="1"/>
  <c r="S1566" i="2" s="1"/>
  <c r="S1567" i="2" s="1"/>
  <c r="S1568" i="2" s="1"/>
  <c r="S1569" i="2" s="1"/>
  <c r="S1570" i="2" s="1"/>
  <c r="S1571" i="2" s="1"/>
  <c r="S1572" i="2" s="1"/>
  <c r="S1573" i="2" s="1"/>
  <c r="S1574" i="2" s="1"/>
  <c r="S1575" i="2" s="1"/>
  <c r="S1576" i="2" s="1"/>
  <c r="S1577" i="2" s="1"/>
  <c r="S1578" i="2" s="1"/>
  <c r="S1579" i="2" s="1"/>
  <c r="S1580" i="2" s="1"/>
  <c r="S1581" i="2" s="1"/>
  <c r="S1582" i="2" s="1"/>
  <c r="S1583" i="2" s="1"/>
  <c r="S1584" i="2" s="1"/>
  <c r="S1585" i="2" s="1"/>
  <c r="S1586" i="2" s="1"/>
  <c r="S1587" i="2" s="1"/>
  <c r="S1588" i="2" s="1"/>
  <c r="S1589" i="2" s="1"/>
  <c r="S1590" i="2" s="1"/>
  <c r="S1591" i="2" s="1"/>
  <c r="S1592" i="2" s="1"/>
  <c r="S1593" i="2" s="1"/>
  <c r="S1594" i="2" s="1"/>
  <c r="S1595" i="2" s="1"/>
  <c r="S1596" i="2" s="1"/>
  <c r="S1597" i="2" s="1"/>
  <c r="S1598" i="2" s="1"/>
  <c r="S1599" i="2" s="1"/>
  <c r="S1600" i="2" s="1"/>
  <c r="S1601" i="2" s="1"/>
  <c r="S1602" i="2" s="1"/>
  <c r="S1603" i="2" s="1"/>
  <c r="S1604" i="2" s="1"/>
  <c r="S1605" i="2" s="1"/>
  <c r="S1606" i="2" s="1"/>
  <c r="S1607" i="2" s="1"/>
  <c r="S1608" i="2" s="1"/>
  <c r="S1609" i="2" s="1"/>
  <c r="S1610" i="2" s="1"/>
  <c r="S1611" i="2" s="1"/>
  <c r="S1612" i="2" s="1"/>
  <c r="S1613" i="2" s="1"/>
  <c r="S1614" i="2" s="1"/>
  <c r="S1615" i="2" s="1"/>
  <c r="S1616" i="2" s="1"/>
  <c r="S1617" i="2" s="1"/>
  <c r="S1618" i="2" s="1"/>
  <c r="S1619" i="2" s="1"/>
  <c r="S1620" i="2" s="1"/>
  <c r="S1621" i="2" s="1"/>
  <c r="S1622" i="2" s="1"/>
  <c r="S1623" i="2" s="1"/>
  <c r="S1624" i="2" s="1"/>
  <c r="S1625" i="2" s="1"/>
  <c r="S1626" i="2" s="1"/>
  <c r="S1627" i="2" s="1"/>
  <c r="S1628" i="2" s="1"/>
  <c r="S1629" i="2" s="1"/>
  <c r="S1630" i="2" s="1"/>
  <c r="S1631" i="2" s="1"/>
  <c r="S1632" i="2" s="1"/>
  <c r="S1633" i="2" s="1"/>
  <c r="S1634" i="2" s="1"/>
  <c r="S1635" i="2" s="1"/>
  <c r="S1636" i="2" s="1"/>
  <c r="S1637" i="2" s="1"/>
  <c r="S1638" i="2" s="1"/>
  <c r="S1639" i="2" s="1"/>
  <c r="S1640" i="2" s="1"/>
  <c r="S1641" i="2" s="1"/>
  <c r="S1642" i="2" s="1"/>
  <c r="S1643" i="2" s="1"/>
  <c r="S1644" i="2" s="1"/>
  <c r="S1645" i="2" s="1"/>
  <c r="S1646" i="2" s="1"/>
  <c r="S1647" i="2" s="1"/>
  <c r="S1648" i="2" s="1"/>
  <c r="S1649" i="2" s="1"/>
  <c r="S1650" i="2" s="1"/>
  <c r="S1651" i="2" s="1"/>
  <c r="S1652" i="2" s="1"/>
  <c r="S1653" i="2" s="1"/>
  <c r="S1654" i="2" s="1"/>
  <c r="S1655" i="2" s="1"/>
  <c r="S1656" i="2" s="1"/>
  <c r="S1657" i="2" s="1"/>
  <c r="S1658" i="2" s="1"/>
  <c r="S1659" i="2" s="1"/>
  <c r="S1660" i="2" s="1"/>
  <c r="S1661" i="2" s="1"/>
  <c r="S1662" i="2" s="1"/>
  <c r="S1663" i="2" s="1"/>
  <c r="S1664" i="2" s="1"/>
  <c r="S1665" i="2" s="1"/>
  <c r="S1666" i="2" s="1"/>
  <c r="S1667" i="2" s="1"/>
  <c r="S1668" i="2" s="1"/>
  <c r="S1669" i="2" s="1"/>
  <c r="S1670" i="2" s="1"/>
  <c r="S1671" i="2" s="1"/>
  <c r="S1672" i="2" s="1"/>
  <c r="S1673" i="2" s="1"/>
  <c r="S1674" i="2" s="1"/>
  <c r="S1675" i="2" s="1"/>
  <c r="S1676" i="2" s="1"/>
  <c r="S1677" i="2" s="1"/>
  <c r="S1678" i="2" s="1"/>
  <c r="S1679" i="2" s="1"/>
  <c r="S1680" i="2" s="1"/>
  <c r="S1681" i="2" s="1"/>
  <c r="S1682" i="2" s="1"/>
  <c r="S1683" i="2" s="1"/>
  <c r="S1684" i="2" s="1"/>
  <c r="S1685" i="2" s="1"/>
  <c r="S1686" i="2" s="1"/>
  <c r="S1687" i="2" s="1"/>
  <c r="S1688" i="2" s="1"/>
  <c r="S1689" i="2" s="1"/>
  <c r="S1690" i="2" s="1"/>
  <c r="S1691" i="2" s="1"/>
  <c r="S1692" i="2" s="1"/>
  <c r="S1693" i="2" s="1"/>
  <c r="S1694" i="2" s="1"/>
  <c r="S1695" i="2" s="1"/>
  <c r="S1696" i="2" s="1"/>
  <c r="S1697" i="2" s="1"/>
  <c r="S1698" i="2" s="1"/>
  <c r="S1699" i="2" s="1"/>
  <c r="S1700" i="2" s="1"/>
  <c r="S1701" i="2" s="1"/>
  <c r="S1702" i="2" s="1"/>
  <c r="S1703" i="2" s="1"/>
  <c r="S1704" i="2" s="1"/>
  <c r="S1705" i="2" s="1"/>
  <c r="S1706" i="2" s="1"/>
  <c r="S1707" i="2" s="1"/>
  <c r="S1708" i="2" s="1"/>
  <c r="S1709" i="2" s="1"/>
  <c r="S1710" i="2" s="1"/>
  <c r="S1711" i="2" s="1"/>
  <c r="S1712" i="2" s="1"/>
  <c r="S1713" i="2" s="1"/>
  <c r="S1714" i="2" s="1"/>
  <c r="S1715" i="2" s="1"/>
  <c r="S1716" i="2" s="1"/>
  <c r="S1717" i="2" s="1"/>
  <c r="S1718" i="2" s="1"/>
  <c r="S1719" i="2" s="1"/>
  <c r="S1720" i="2" s="1"/>
  <c r="S1721" i="2" s="1"/>
  <c r="S1722" i="2" s="1"/>
  <c r="S1723" i="2" s="1"/>
  <c r="S1724" i="2" s="1"/>
  <c r="S1725" i="2" s="1"/>
  <c r="S1726" i="2" s="1"/>
  <c r="S1727" i="2" s="1"/>
  <c r="S1728" i="2" s="1"/>
  <c r="S1729" i="2" s="1"/>
  <c r="S1730" i="2" s="1"/>
  <c r="S1731" i="2" s="1"/>
  <c r="S1732" i="2" s="1"/>
  <c r="S1733" i="2" s="1"/>
  <c r="S1734" i="2" s="1"/>
  <c r="S1735" i="2" s="1"/>
  <c r="S1736" i="2" s="1"/>
  <c r="S1737" i="2" s="1"/>
  <c r="S1738" i="2" s="1"/>
  <c r="S1739" i="2" s="1"/>
  <c r="S1740" i="2" s="1"/>
  <c r="S1741" i="2" s="1"/>
  <c r="S1742" i="2" s="1"/>
  <c r="S1743" i="2" s="1"/>
  <c r="S1744" i="2" s="1"/>
  <c r="S1745" i="2" s="1"/>
  <c r="S1746" i="2" s="1"/>
  <c r="S1747" i="2" s="1"/>
  <c r="S1748" i="2" s="1"/>
  <c r="S1749" i="2" s="1"/>
  <c r="S1750" i="2" s="1"/>
  <c r="S1751" i="2" s="1"/>
  <c r="S1752" i="2" s="1"/>
  <c r="S1753" i="2" s="1"/>
  <c r="S1754" i="2" s="1"/>
  <c r="S1755" i="2" s="1"/>
  <c r="S1756" i="2" s="1"/>
  <c r="S1757" i="2" s="1"/>
  <c r="S1758" i="2" s="1"/>
  <c r="S1759" i="2" s="1"/>
  <c r="S1760" i="2" s="1"/>
  <c r="S1761" i="2" s="1"/>
  <c r="S1762" i="2" s="1"/>
  <c r="S1763" i="2" s="1"/>
  <c r="S1764" i="2" s="1"/>
  <c r="S1765" i="2" s="1"/>
  <c r="S1766" i="2" s="1"/>
  <c r="S1767" i="2" s="1"/>
  <c r="S1768" i="2" s="1"/>
  <c r="S1769" i="2" s="1"/>
  <c r="S1770" i="2" s="1"/>
  <c r="S1771" i="2" s="1"/>
  <c r="S1772" i="2" s="1"/>
  <c r="S1773" i="2" s="1"/>
  <c r="S1774" i="2" s="1"/>
  <c r="S1775" i="2" s="1"/>
  <c r="S1776" i="2" s="1"/>
  <c r="S1777" i="2" s="1"/>
  <c r="S1778" i="2" s="1"/>
  <c r="S1779" i="2" s="1"/>
  <c r="S1780" i="2" s="1"/>
  <c r="S1781" i="2" s="1"/>
  <c r="S1782" i="2" s="1"/>
  <c r="S1783" i="2" s="1"/>
  <c r="S1784" i="2" s="1"/>
  <c r="S1785" i="2" s="1"/>
  <c r="S1786" i="2" s="1"/>
  <c r="S1787" i="2" s="1"/>
  <c r="S1788" i="2" s="1"/>
  <c r="S1789" i="2" s="1"/>
  <c r="S1790" i="2" s="1"/>
  <c r="S1791" i="2" s="1"/>
  <c r="S1792" i="2" s="1"/>
  <c r="S1793" i="2" s="1"/>
  <c r="S1794" i="2" s="1"/>
  <c r="S1795" i="2" s="1"/>
  <c r="S1796" i="2" s="1"/>
  <c r="S1797" i="2" s="1"/>
  <c r="S1798" i="2" s="1"/>
  <c r="S1799" i="2" s="1"/>
  <c r="S1800" i="2" s="1"/>
  <c r="S1801" i="2" s="1"/>
  <c r="S1802" i="2" s="1"/>
  <c r="S1803" i="2" s="1"/>
  <c r="S1804" i="2" s="1"/>
  <c r="S1805" i="2" s="1"/>
  <c r="S1806" i="2" s="1"/>
  <c r="S1807" i="2" s="1"/>
  <c r="S1808" i="2" s="1"/>
  <c r="S1809" i="2" s="1"/>
  <c r="S1810" i="2" s="1"/>
  <c r="S1811" i="2" s="1"/>
  <c r="S1812" i="2" s="1"/>
  <c r="S1813" i="2" s="1"/>
  <c r="S1814" i="2" s="1"/>
  <c r="S1815" i="2" s="1"/>
  <c r="S1816" i="2" s="1"/>
  <c r="S1817" i="2" s="1"/>
  <c r="S1818" i="2" s="1"/>
  <c r="S1819" i="2" s="1"/>
  <c r="S1820" i="2" s="1"/>
  <c r="S1821" i="2" s="1"/>
  <c r="S1822" i="2" s="1"/>
  <c r="S1823" i="2" s="1"/>
  <c r="S1824" i="2" s="1"/>
  <c r="S1825" i="2" s="1"/>
  <c r="S1826" i="2" s="1"/>
  <c r="S1827" i="2" s="1"/>
  <c r="S1828" i="2" s="1"/>
  <c r="S1829" i="2" s="1"/>
  <c r="S1830" i="2" s="1"/>
  <c r="S1831" i="2" s="1"/>
  <c r="S1832" i="2" s="1"/>
  <c r="S1833" i="2" s="1"/>
  <c r="S1834" i="2" s="1"/>
  <c r="S1835" i="2" s="1"/>
  <c r="S1836" i="2" s="1"/>
  <c r="S1837" i="2" s="1"/>
  <c r="S1838" i="2" s="1"/>
  <c r="S1839" i="2" s="1"/>
  <c r="S1840" i="2" s="1"/>
  <c r="S1841" i="2" s="1"/>
  <c r="S1842" i="2" s="1"/>
  <c r="S1843" i="2" s="1"/>
  <c r="S1844" i="2" s="1"/>
  <c r="S1845" i="2" s="1"/>
  <c r="S1846" i="2" s="1"/>
  <c r="S1847" i="2" s="1"/>
  <c r="S1848" i="2" s="1"/>
  <c r="S1849" i="2" s="1"/>
  <c r="S1850" i="2" s="1"/>
  <c r="S1851" i="2" s="1"/>
  <c r="S1852" i="2" s="1"/>
  <c r="S1853" i="2" s="1"/>
  <c r="S1854" i="2" s="1"/>
  <c r="S1855" i="2" s="1"/>
  <c r="S1856" i="2" s="1"/>
  <c r="S1857" i="2" s="1"/>
  <c r="S1858" i="2" s="1"/>
  <c r="S1859" i="2" s="1"/>
  <c r="S1860" i="2" s="1"/>
  <c r="S1861" i="2" s="1"/>
  <c r="S1862" i="2" s="1"/>
  <c r="S1863" i="2" s="1"/>
  <c r="S1864" i="2" s="1"/>
  <c r="S1865" i="2" s="1"/>
  <c r="S1866" i="2" s="1"/>
  <c r="S1867" i="2" s="1"/>
  <c r="S1868" i="2" s="1"/>
  <c r="S1869" i="2" s="1"/>
  <c r="S1870" i="2" s="1"/>
  <c r="S1871" i="2" s="1"/>
  <c r="S1872" i="2" s="1"/>
  <c r="S1873" i="2" s="1"/>
  <c r="S1874" i="2" s="1"/>
  <c r="S1875" i="2" s="1"/>
  <c r="S1876" i="2" s="1"/>
  <c r="S1877" i="2" s="1"/>
  <c r="S1878" i="2" s="1"/>
  <c r="S1879" i="2" s="1"/>
  <c r="S1880" i="2" s="1"/>
  <c r="S1881" i="2" s="1"/>
  <c r="S1882" i="2" s="1"/>
  <c r="S1883" i="2" s="1"/>
  <c r="S1884" i="2" s="1"/>
  <c r="S1885" i="2" s="1"/>
  <c r="S1886" i="2" s="1"/>
  <c r="S1887" i="2" s="1"/>
  <c r="S1888" i="2" s="1"/>
  <c r="S1889" i="2" s="1"/>
  <c r="S1890" i="2" s="1"/>
  <c r="S1891" i="2" s="1"/>
  <c r="S1892" i="2" s="1"/>
  <c r="S1893" i="2" s="1"/>
  <c r="S1894" i="2" s="1"/>
  <c r="S1895" i="2" s="1"/>
  <c r="S1896" i="2" s="1"/>
  <c r="S1897" i="2" s="1"/>
  <c r="S1898" i="2" s="1"/>
  <c r="S1899" i="2" s="1"/>
  <c r="S1900" i="2" s="1"/>
  <c r="S1901" i="2" s="1"/>
  <c r="S1902" i="2" s="1"/>
  <c r="S1903" i="2" s="1"/>
  <c r="S1904" i="2" s="1"/>
  <c r="S1905" i="2" s="1"/>
  <c r="S1906" i="2" s="1"/>
  <c r="S1907" i="2" s="1"/>
  <c r="S1908" i="2" s="1"/>
  <c r="S1909" i="2" s="1"/>
  <c r="S1910" i="2" s="1"/>
  <c r="S1911" i="2" s="1"/>
  <c r="S1912" i="2" s="1"/>
  <c r="S1913" i="2" s="1"/>
  <c r="S1914" i="2" s="1"/>
  <c r="S1915" i="2" s="1"/>
  <c r="S1916" i="2" s="1"/>
  <c r="S1917" i="2" s="1"/>
  <c r="S1918" i="2" s="1"/>
  <c r="S1919" i="2" s="1"/>
  <c r="S1920" i="2" s="1"/>
  <c r="S1921" i="2" s="1"/>
  <c r="S1922" i="2" s="1"/>
  <c r="S1923" i="2" s="1"/>
  <c r="S1924" i="2" s="1"/>
  <c r="S1925" i="2" s="1"/>
  <c r="S1926" i="2" s="1"/>
  <c r="S1927" i="2" s="1"/>
  <c r="S1928" i="2" s="1"/>
  <c r="S1929" i="2" s="1"/>
  <c r="S1930" i="2" s="1"/>
  <c r="S1931" i="2" s="1"/>
  <c r="S1932" i="2" s="1"/>
  <c r="S1933" i="2" s="1"/>
  <c r="S1934" i="2" s="1"/>
  <c r="S1935" i="2" s="1"/>
  <c r="S1936" i="2" s="1"/>
  <c r="S1937" i="2" s="1"/>
  <c r="S1938" i="2" s="1"/>
  <c r="S1939" i="2" s="1"/>
  <c r="S1940" i="2" s="1"/>
  <c r="S1941" i="2" s="1"/>
  <c r="S1942" i="2" s="1"/>
  <c r="S1943" i="2" s="1"/>
  <c r="S1944" i="2" s="1"/>
  <c r="S1945" i="2" s="1"/>
  <c r="S1946" i="2" s="1"/>
  <c r="S1947" i="2" s="1"/>
  <c r="S1948" i="2" s="1"/>
  <c r="S1949" i="2" s="1"/>
  <c r="S1950" i="2" s="1"/>
  <c r="S1951" i="2" s="1"/>
  <c r="S1952" i="2" s="1"/>
  <c r="S1953" i="2" s="1"/>
  <c r="S1954" i="2" s="1"/>
  <c r="S1955" i="2" s="1"/>
  <c r="S1956" i="2" s="1"/>
  <c r="S1957" i="2" s="1"/>
  <c r="S1958" i="2" s="1"/>
  <c r="S1959" i="2" s="1"/>
  <c r="S1960" i="2" s="1"/>
  <c r="S1961" i="2" s="1"/>
  <c r="S1962" i="2" s="1"/>
  <c r="S1963" i="2" s="1"/>
  <c r="S1964" i="2" s="1"/>
  <c r="S1965" i="2" s="1"/>
  <c r="S1966" i="2" s="1"/>
  <c r="S1967" i="2" s="1"/>
  <c r="S1968" i="2" s="1"/>
  <c r="S1969" i="2" s="1"/>
  <c r="S1970" i="2" s="1"/>
  <c r="S1971" i="2" s="1"/>
  <c r="S1972" i="2" s="1"/>
  <c r="S1973" i="2" s="1"/>
  <c r="S1974" i="2" s="1"/>
  <c r="S1975" i="2" s="1"/>
  <c r="S1976" i="2" s="1"/>
  <c r="S1977" i="2" s="1"/>
  <c r="S1978" i="2" s="1"/>
  <c r="S1979" i="2" s="1"/>
  <c r="S1980" i="2" s="1"/>
  <c r="S1981" i="2" s="1"/>
  <c r="S1982" i="2" s="1"/>
  <c r="S1983" i="2" s="1"/>
  <c r="S1984" i="2" s="1"/>
  <c r="S1985" i="2" s="1"/>
  <c r="S1986" i="2" s="1"/>
  <c r="S1987" i="2" s="1"/>
  <c r="S1988" i="2" s="1"/>
  <c r="S1989" i="2" s="1"/>
  <c r="S1990" i="2" s="1"/>
  <c r="S1991" i="2" s="1"/>
  <c r="S1992" i="2" s="1"/>
  <c r="S1993" i="2" s="1"/>
  <c r="S1994" i="2" s="1"/>
  <c r="S1995" i="2" s="1"/>
  <c r="S1996" i="2" s="1"/>
  <c r="S1997" i="2" s="1"/>
  <c r="S1998" i="2" s="1"/>
  <c r="S1999" i="2" s="1"/>
  <c r="S2000" i="2" s="1"/>
  <c r="S2001" i="2" s="1"/>
  <c r="S2002" i="2" s="1"/>
  <c r="S2003" i="2" s="1"/>
  <c r="S2004" i="2" s="1"/>
  <c r="S2005" i="2" s="1"/>
  <c r="S2006" i="2" s="1"/>
  <c r="S2007" i="2" s="1"/>
  <c r="S2008" i="2" s="1"/>
  <c r="S2009" i="2" s="1"/>
  <c r="S2010" i="2" s="1"/>
  <c r="S2011" i="2" s="1"/>
  <c r="S2012" i="2" s="1"/>
  <c r="S2013" i="2" s="1"/>
  <c r="S2014" i="2" s="1"/>
  <c r="S2015" i="2" s="1"/>
  <c r="S2016" i="2" s="1"/>
  <c r="S2017" i="2" s="1"/>
  <c r="S2018" i="2" s="1"/>
  <c r="S2019" i="2" s="1"/>
  <c r="S2020" i="2" s="1"/>
  <c r="S2021" i="2" s="1"/>
  <c r="S2022" i="2" s="1"/>
  <c r="S2023" i="2" s="1"/>
  <c r="S2024" i="2" s="1"/>
  <c r="S2025" i="2" s="1"/>
  <c r="S2026" i="2" s="1"/>
  <c r="S2027" i="2" s="1"/>
  <c r="S2028" i="2" s="1"/>
  <c r="S2029" i="2" s="1"/>
  <c r="S2030" i="2" s="1"/>
  <c r="S2031" i="2" s="1"/>
  <c r="S2032" i="2" s="1"/>
  <c r="S2033" i="2" s="1"/>
  <c r="S2034" i="2" s="1"/>
  <c r="S2035" i="2" s="1"/>
  <c r="S2036" i="2" s="1"/>
  <c r="S2037" i="2" s="1"/>
  <c r="S2038" i="2" s="1"/>
  <c r="S2039" i="2" s="1"/>
  <c r="S2040" i="2" s="1"/>
  <c r="S2041" i="2" s="1"/>
  <c r="S2042" i="2" s="1"/>
  <c r="S2043" i="2" s="1"/>
  <c r="S2044" i="2" s="1"/>
  <c r="S2045" i="2" s="1"/>
  <c r="S2046" i="2" s="1"/>
  <c r="S2047" i="2" s="1"/>
  <c r="S2048" i="2" s="1"/>
  <c r="S2049" i="2" s="1"/>
  <c r="S2050" i="2" s="1"/>
  <c r="S2051" i="2" s="1"/>
  <c r="S2052" i="2" s="1"/>
  <c r="S2053" i="2" s="1"/>
  <c r="S2054" i="2" s="1"/>
  <c r="S2055" i="2" s="1"/>
  <c r="S2056" i="2" s="1"/>
  <c r="S2057" i="2" s="1"/>
  <c r="S2058" i="2" s="1"/>
  <c r="S2059" i="2" s="1"/>
  <c r="S2060" i="2" s="1"/>
  <c r="S2061" i="2" s="1"/>
  <c r="S2062" i="2" s="1"/>
  <c r="S2063" i="2" s="1"/>
  <c r="S2064" i="2" s="1"/>
  <c r="S2065" i="2" s="1"/>
  <c r="S2066" i="2" s="1"/>
  <c r="S2067" i="2" s="1"/>
  <c r="S2068" i="2" s="1"/>
  <c r="S2069" i="2" s="1"/>
  <c r="S2070" i="2" s="1"/>
  <c r="S2071" i="2" s="1"/>
  <c r="S2072" i="2" s="1"/>
  <c r="S2073" i="2" s="1"/>
  <c r="S2074" i="2" s="1"/>
  <c r="S2075" i="2" s="1"/>
  <c r="S2076" i="2" s="1"/>
  <c r="S2077" i="2" s="1"/>
  <c r="S2078" i="2" s="1"/>
  <c r="S2079" i="2" s="1"/>
  <c r="S2080" i="2" s="1"/>
  <c r="S2081" i="2" s="1"/>
  <c r="S2082" i="2" s="1"/>
  <c r="S2083" i="2" s="1"/>
  <c r="S2084" i="2" s="1"/>
  <c r="S2085" i="2" s="1"/>
  <c r="S2086" i="2" s="1"/>
  <c r="S2087" i="2" s="1"/>
  <c r="S2088" i="2" s="1"/>
  <c r="S2089" i="2" s="1"/>
  <c r="S2090" i="2" s="1"/>
  <c r="S2091" i="2" s="1"/>
  <c r="S2092" i="2" s="1"/>
  <c r="S2093" i="2" s="1"/>
  <c r="S2094" i="2" s="1"/>
  <c r="S2095" i="2" s="1"/>
  <c r="S2096" i="2" s="1"/>
  <c r="S2097" i="2" s="1"/>
  <c r="S2098" i="2" s="1"/>
  <c r="S2099" i="2" s="1"/>
  <c r="S2100" i="2" s="1"/>
  <c r="S2101" i="2" s="1"/>
  <c r="S2102" i="2" s="1"/>
  <c r="S2103" i="2" s="1"/>
  <c r="S2104" i="2" s="1"/>
  <c r="S2105" i="2" s="1"/>
  <c r="S2106" i="2" s="1"/>
  <c r="S2107" i="2" s="1"/>
  <c r="S2108" i="2" s="1"/>
  <c r="S2109" i="2" s="1"/>
  <c r="S2110" i="2" s="1"/>
  <c r="S2111" i="2" s="1"/>
  <c r="S2112" i="2" s="1"/>
  <c r="S2113" i="2" s="1"/>
  <c r="S2114" i="2" s="1"/>
  <c r="S2115" i="2" s="1"/>
  <c r="S2116" i="2" s="1"/>
  <c r="S2117" i="2" s="1"/>
  <c r="S2118" i="2" s="1"/>
  <c r="S2119" i="2" s="1"/>
  <c r="S2120" i="2" s="1"/>
  <c r="S2121" i="2" s="1"/>
  <c r="S2122" i="2" s="1"/>
  <c r="S2123" i="2" s="1"/>
  <c r="S2124" i="2" s="1"/>
  <c r="S2125" i="2" s="1"/>
  <c r="S2126" i="2" s="1"/>
  <c r="S2127" i="2" s="1"/>
  <c r="S2128" i="2" s="1"/>
  <c r="S2129" i="2" s="1"/>
  <c r="S2130" i="2" s="1"/>
  <c r="S2131" i="2" s="1"/>
  <c r="S2132" i="2" s="1"/>
  <c r="S2133" i="2" s="1"/>
  <c r="S2134" i="2" s="1"/>
  <c r="S2135" i="2" s="1"/>
  <c r="S2136" i="2" s="1"/>
  <c r="S2137" i="2" s="1"/>
  <c r="S2138" i="2" s="1"/>
  <c r="S2139" i="2" s="1"/>
  <c r="S2140" i="2" s="1"/>
  <c r="S2141" i="2" s="1"/>
  <c r="S2142" i="2" s="1"/>
  <c r="S2143" i="2" s="1"/>
  <c r="S2144" i="2" s="1"/>
  <c r="S2145" i="2" s="1"/>
  <c r="S2146" i="2" s="1"/>
  <c r="S2147" i="2" s="1"/>
  <c r="S2148" i="2" s="1"/>
  <c r="S2149" i="2" s="1"/>
  <c r="S2150" i="2" s="1"/>
  <c r="S2151" i="2" s="1"/>
  <c r="S2152" i="2" s="1"/>
  <c r="S2153" i="2" s="1"/>
  <c r="S2154" i="2" s="1"/>
  <c r="S2155" i="2" s="1"/>
  <c r="S2156" i="2" s="1"/>
  <c r="S2157" i="2" s="1"/>
  <c r="S2158" i="2" s="1"/>
  <c r="S2159" i="2" s="1"/>
  <c r="S2160" i="2" s="1"/>
  <c r="S2161" i="2" s="1"/>
  <c r="S2162" i="2" s="1"/>
  <c r="S2163" i="2" s="1"/>
  <c r="S2164" i="2" s="1"/>
  <c r="S2165" i="2" s="1"/>
  <c r="S2166" i="2" s="1"/>
  <c r="S2167" i="2" s="1"/>
  <c r="S2168" i="2" s="1"/>
  <c r="S2169" i="2" s="1"/>
  <c r="S2170" i="2" s="1"/>
  <c r="S2171" i="2" s="1"/>
  <c r="S2172" i="2" s="1"/>
  <c r="S2173" i="2" s="1"/>
  <c r="S2174" i="2" s="1"/>
  <c r="S2175" i="2" s="1"/>
  <c r="S2176" i="2" s="1"/>
  <c r="S2177" i="2" s="1"/>
  <c r="S2178" i="2" s="1"/>
  <c r="S2179" i="2" s="1"/>
  <c r="S2180" i="2" s="1"/>
  <c r="S2181" i="2" s="1"/>
  <c r="S2182" i="2" s="1"/>
  <c r="S2183" i="2" s="1"/>
  <c r="S2184" i="2" s="1"/>
  <c r="S2185" i="2" s="1"/>
  <c r="S2186" i="2" s="1"/>
  <c r="S2187" i="2" s="1"/>
  <c r="S2188" i="2" s="1"/>
  <c r="S2189" i="2" s="1"/>
  <c r="S2190" i="2" s="1"/>
  <c r="S2191" i="2" s="1"/>
  <c r="S2192" i="2" s="1"/>
  <c r="S2193" i="2" s="1"/>
  <c r="S2194" i="2" s="1"/>
  <c r="S2195" i="2" s="1"/>
  <c r="S2196" i="2" s="1"/>
  <c r="S2197" i="2" s="1"/>
  <c r="S2198" i="2" s="1"/>
  <c r="S2199" i="2" s="1"/>
  <c r="S2200" i="2" s="1"/>
  <c r="S2201" i="2" s="1"/>
  <c r="S2202" i="2" s="1"/>
  <c r="S2203" i="2" s="1"/>
  <c r="S2204" i="2" s="1"/>
  <c r="S2205" i="2" s="1"/>
  <c r="S2206" i="2" s="1"/>
  <c r="S2207" i="2" s="1"/>
  <c r="S2208" i="2" s="1"/>
  <c r="S2209" i="2" s="1"/>
  <c r="S2210" i="2" s="1"/>
  <c r="S2211" i="2" s="1"/>
  <c r="S2212" i="2" s="1"/>
  <c r="S2213" i="2" s="1"/>
  <c r="S2214" i="2" s="1"/>
  <c r="S2215" i="2" s="1"/>
  <c r="S2216" i="2" s="1"/>
  <c r="S2217" i="2" s="1"/>
  <c r="S2218" i="2" s="1"/>
  <c r="S2219" i="2" s="1"/>
  <c r="S2220" i="2" s="1"/>
  <c r="S2221" i="2" s="1"/>
  <c r="S2222" i="2" s="1"/>
  <c r="S2223" i="2" s="1"/>
  <c r="S2224" i="2" s="1"/>
  <c r="S2225" i="2" s="1"/>
  <c r="S2226" i="2" s="1"/>
  <c r="S2227" i="2" s="1"/>
  <c r="S2228" i="2" s="1"/>
  <c r="S2229" i="2" s="1"/>
  <c r="S2230" i="2" s="1"/>
  <c r="S2231" i="2" s="1"/>
  <c r="S2232" i="2" s="1"/>
  <c r="S2233" i="2" s="1"/>
  <c r="S2234" i="2" s="1"/>
  <c r="S2235" i="2" s="1"/>
  <c r="S2236" i="2" s="1"/>
  <c r="S2237" i="2" s="1"/>
  <c r="S2238" i="2" s="1"/>
  <c r="S2239" i="2" s="1"/>
  <c r="S2240" i="2" s="1"/>
  <c r="S2241" i="2" s="1"/>
  <c r="S2242" i="2" s="1"/>
  <c r="S2243" i="2" s="1"/>
  <c r="S2244" i="2" s="1"/>
  <c r="S2245" i="2" s="1"/>
  <c r="S2246" i="2" s="1"/>
  <c r="S2247" i="2" s="1"/>
  <c r="S2248" i="2" s="1"/>
  <c r="S2249" i="2" s="1"/>
  <c r="S2250" i="2" s="1"/>
  <c r="S2251" i="2" s="1"/>
  <c r="S2252" i="2" s="1"/>
  <c r="S2253" i="2" s="1"/>
  <c r="S2254" i="2" s="1"/>
  <c r="S2255" i="2" s="1"/>
  <c r="S2256" i="2" s="1"/>
  <c r="S2257" i="2" s="1"/>
  <c r="S2258" i="2" s="1"/>
  <c r="S2259" i="2" s="1"/>
  <c r="S2260" i="2" s="1"/>
  <c r="S2261" i="2" s="1"/>
  <c r="S2262" i="2" s="1"/>
  <c r="S2263" i="2" s="1"/>
  <c r="S2264" i="2" s="1"/>
  <c r="S2265" i="2" s="1"/>
  <c r="S2266" i="2" s="1"/>
  <c r="S2267" i="2" s="1"/>
  <c r="S2268" i="2" s="1"/>
  <c r="S2269" i="2" s="1"/>
  <c r="S2270" i="2" s="1"/>
  <c r="S2271" i="2" s="1"/>
  <c r="S2272" i="2" s="1"/>
  <c r="S2273" i="2" s="1"/>
  <c r="S2274" i="2" s="1"/>
  <c r="S2275" i="2" s="1"/>
  <c r="S2276" i="2" s="1"/>
  <c r="S2277" i="2" s="1"/>
  <c r="S2278" i="2" s="1"/>
  <c r="S2279" i="2" s="1"/>
  <c r="S2280" i="2" s="1"/>
  <c r="S2281" i="2" s="1"/>
  <c r="S2282" i="2" s="1"/>
  <c r="S2283" i="2" s="1"/>
  <c r="S2284" i="2" s="1"/>
  <c r="S2285" i="2" s="1"/>
  <c r="S2286" i="2" s="1"/>
  <c r="S2287" i="2" s="1"/>
  <c r="S2288" i="2" s="1"/>
  <c r="S2289" i="2" s="1"/>
  <c r="S2290" i="2" s="1"/>
  <c r="S2291" i="2" s="1"/>
  <c r="S2292" i="2" s="1"/>
  <c r="S2293" i="2" s="1"/>
  <c r="S2294" i="2" s="1"/>
  <c r="S2295" i="2" s="1"/>
  <c r="S2296" i="2" s="1"/>
  <c r="S2297" i="2" s="1"/>
  <c r="S2298" i="2" s="1"/>
  <c r="S2299" i="2" s="1"/>
  <c r="S2300" i="2" s="1"/>
  <c r="S2301" i="2" s="1"/>
  <c r="S2302" i="2" s="1"/>
  <c r="S2303" i="2" s="1"/>
  <c r="S2304" i="2" s="1"/>
  <c r="S2305" i="2" s="1"/>
  <c r="S2306" i="2" s="1"/>
  <c r="S2307" i="2" s="1"/>
  <c r="S2308" i="2" s="1"/>
  <c r="S2309" i="2" s="1"/>
  <c r="S2310" i="2" s="1"/>
  <c r="S2311" i="2" s="1"/>
  <c r="S2312" i="2" s="1"/>
  <c r="S2313" i="2" s="1"/>
  <c r="S2314" i="2" s="1"/>
  <c r="S2315" i="2" s="1"/>
  <c r="S2316" i="2" s="1"/>
  <c r="S2317" i="2" s="1"/>
  <c r="S2318" i="2" s="1"/>
  <c r="S2319" i="2" s="1"/>
  <c r="S2320" i="2" s="1"/>
  <c r="S2321" i="2" s="1"/>
  <c r="S2322" i="2" s="1"/>
  <c r="S2323" i="2" s="1"/>
  <c r="S2324" i="2" s="1"/>
  <c r="S2325" i="2" s="1"/>
  <c r="S2326" i="2" s="1"/>
  <c r="S2327" i="2" s="1"/>
  <c r="S2328" i="2" s="1"/>
  <c r="S2329" i="2" s="1"/>
  <c r="S2330" i="2" s="1"/>
  <c r="S2331" i="2" s="1"/>
  <c r="S2332" i="2" s="1"/>
  <c r="S2333" i="2" s="1"/>
  <c r="S2334" i="2" s="1"/>
  <c r="S2335" i="2" s="1"/>
  <c r="S2336" i="2" s="1"/>
  <c r="S2337" i="2" s="1"/>
  <c r="S2338" i="2" s="1"/>
  <c r="S2339" i="2" s="1"/>
  <c r="S2340" i="2" s="1"/>
  <c r="S2341" i="2" s="1"/>
  <c r="S2342" i="2" s="1"/>
  <c r="S2343" i="2" s="1"/>
  <c r="S2344" i="2" s="1"/>
  <c r="S2345" i="2" s="1"/>
  <c r="S2346" i="2" s="1"/>
  <c r="S2347" i="2" s="1"/>
  <c r="S2348" i="2" s="1"/>
  <c r="S2349" i="2" s="1"/>
  <c r="S2350" i="2" s="1"/>
  <c r="S2351" i="2" s="1"/>
  <c r="S2352" i="2" s="1"/>
  <c r="S2353" i="2" s="1"/>
  <c r="S2354" i="2" s="1"/>
  <c r="S2355" i="2" s="1"/>
  <c r="S2356" i="2" s="1"/>
  <c r="S2357" i="2" s="1"/>
  <c r="S2358" i="2" s="1"/>
  <c r="S2359" i="2" s="1"/>
  <c r="S2360" i="2" s="1"/>
  <c r="S2361" i="2" s="1"/>
  <c r="S2362" i="2" s="1"/>
  <c r="S2363" i="2" s="1"/>
  <c r="S2364" i="2" s="1"/>
  <c r="S2365" i="2" s="1"/>
  <c r="S2366" i="2" s="1"/>
  <c r="S2367" i="2" s="1"/>
  <c r="S2368" i="2" s="1"/>
  <c r="S2369" i="2" s="1"/>
  <c r="S2370" i="2" s="1"/>
  <c r="S2371" i="2" s="1"/>
  <c r="S2372" i="2" s="1"/>
  <c r="S2373" i="2" s="1"/>
  <c r="S2374" i="2" s="1"/>
  <c r="S2375" i="2" s="1"/>
  <c r="S2376" i="2" s="1"/>
  <c r="S2377" i="2" s="1"/>
  <c r="S2378" i="2" s="1"/>
  <c r="S2379" i="2" s="1"/>
  <c r="S2380" i="2" s="1"/>
  <c r="S2381" i="2" s="1"/>
  <c r="S2382" i="2" s="1"/>
  <c r="S2383" i="2" s="1"/>
  <c r="S2384" i="2" s="1"/>
  <c r="S2385" i="2" s="1"/>
  <c r="S2386" i="2" s="1"/>
  <c r="S2387" i="2" s="1"/>
  <c r="S2388" i="2" s="1"/>
  <c r="S2389" i="2" s="1"/>
  <c r="S2390" i="2" s="1"/>
  <c r="S2391" i="2" s="1"/>
  <c r="S2392" i="2" s="1"/>
  <c r="S2393" i="2" s="1"/>
  <c r="S2394" i="2" s="1"/>
  <c r="S2395" i="2" s="1"/>
  <c r="S2396" i="2" s="1"/>
  <c r="S2397" i="2" s="1"/>
  <c r="S2398" i="2" s="1"/>
  <c r="S2399" i="2" s="1"/>
  <c r="S2400" i="2" s="1"/>
  <c r="S2401" i="2" s="1"/>
  <c r="S2402" i="2" s="1"/>
  <c r="S2403" i="2" s="1"/>
  <c r="S2404" i="2" s="1"/>
  <c r="S2405" i="2" s="1"/>
  <c r="S2406" i="2" s="1"/>
  <c r="S2407" i="2" s="1"/>
  <c r="S2408" i="2" s="1"/>
  <c r="S2409" i="2" s="1"/>
  <c r="S2410" i="2" s="1"/>
  <c r="S2411" i="2" s="1"/>
  <c r="S2412" i="2" s="1"/>
  <c r="S2413" i="2" s="1"/>
  <c r="S2414" i="2" s="1"/>
  <c r="S2415" i="2" s="1"/>
  <c r="S2416" i="2" s="1"/>
  <c r="S2417" i="2" s="1"/>
  <c r="S2418" i="2" s="1"/>
  <c r="S2419" i="2" s="1"/>
  <c r="S2420" i="2" s="1"/>
  <c r="S2421" i="2" s="1"/>
  <c r="S2422" i="2" s="1"/>
  <c r="S2423" i="2" s="1"/>
  <c r="S2424" i="2" s="1"/>
  <c r="S2425" i="2" s="1"/>
  <c r="S2426" i="2" s="1"/>
  <c r="S2427" i="2" s="1"/>
  <c r="S2428" i="2" s="1"/>
  <c r="S2429" i="2" s="1"/>
  <c r="S2430" i="2" s="1"/>
  <c r="S2431" i="2" s="1"/>
  <c r="S2432" i="2" s="1"/>
  <c r="S2433" i="2" s="1"/>
  <c r="S2434" i="2" s="1"/>
  <c r="S2435" i="2" s="1"/>
  <c r="S2436" i="2" s="1"/>
  <c r="S2437" i="2" s="1"/>
  <c r="S2438" i="2" s="1"/>
  <c r="S2439" i="2" s="1"/>
  <c r="S2440" i="2" s="1"/>
  <c r="S2441" i="2" s="1"/>
  <c r="S2442" i="2" s="1"/>
  <c r="S2443" i="2" s="1"/>
  <c r="S2444" i="2" s="1"/>
  <c r="S2445" i="2" s="1"/>
  <c r="S2446" i="2" s="1"/>
  <c r="S2447" i="2" s="1"/>
  <c r="S2448" i="2" s="1"/>
  <c r="S2449" i="2" s="1"/>
  <c r="S2450" i="2" s="1"/>
  <c r="S2451" i="2" s="1"/>
  <c r="S2452" i="2" s="1"/>
  <c r="S2453" i="2" s="1"/>
  <c r="S2454" i="2" s="1"/>
  <c r="S2455" i="2" s="1"/>
  <c r="S2456" i="2" s="1"/>
  <c r="S2457" i="2" s="1"/>
  <c r="S2458" i="2" s="1"/>
  <c r="S2459" i="2" s="1"/>
  <c r="S2460" i="2" s="1"/>
  <c r="S2461" i="2" s="1"/>
  <c r="S2462" i="2" s="1"/>
  <c r="S2463" i="2" s="1"/>
  <c r="S2464" i="2" s="1"/>
  <c r="S2465" i="2" s="1"/>
  <c r="S2466" i="2" s="1"/>
  <c r="S2467" i="2" s="1"/>
  <c r="S2468" i="2" s="1"/>
  <c r="S2469" i="2" s="1"/>
  <c r="S2470" i="2" s="1"/>
  <c r="S2471" i="2" s="1"/>
  <c r="S2472" i="2" s="1"/>
  <c r="S2473" i="2" s="1"/>
  <c r="S2474" i="2" s="1"/>
  <c r="S2475" i="2" s="1"/>
  <c r="S2476" i="2" s="1"/>
  <c r="S2477" i="2" s="1"/>
  <c r="S2478" i="2" s="1"/>
  <c r="S2479" i="2" s="1"/>
  <c r="S2480" i="2" s="1"/>
  <c r="S2481" i="2" s="1"/>
  <c r="S2482" i="2" s="1"/>
  <c r="S2483" i="2" s="1"/>
  <c r="S2484" i="2" s="1"/>
  <c r="S2485" i="2" s="1"/>
  <c r="S2486" i="2" s="1"/>
  <c r="S2487" i="2" s="1"/>
  <c r="S2488" i="2" s="1"/>
  <c r="S2489" i="2" s="1"/>
  <c r="S2490" i="2" s="1"/>
  <c r="S2491" i="2" s="1"/>
  <c r="S2492" i="2" s="1"/>
  <c r="S2493" i="2" s="1"/>
  <c r="S2494" i="2" s="1"/>
  <c r="S2495" i="2" s="1"/>
  <c r="S2496" i="2" s="1"/>
  <c r="S2497" i="2" s="1"/>
  <c r="S2498" i="2" s="1"/>
  <c r="S2499" i="2" s="1"/>
  <c r="S2500" i="2" s="1"/>
  <c r="S2501" i="2" s="1"/>
  <c r="S2502" i="2" s="1"/>
  <c r="S2503" i="2" s="1"/>
  <c r="S2504" i="2" s="1"/>
  <c r="S2505" i="2" s="1"/>
  <c r="S2506" i="2" s="1"/>
  <c r="S2507" i="2" s="1"/>
  <c r="S2508" i="2" s="1"/>
  <c r="S2509" i="2" s="1"/>
  <c r="S2510" i="2" s="1"/>
  <c r="S2511" i="2" s="1"/>
  <c r="S2512" i="2" s="1"/>
  <c r="S2513" i="2" s="1"/>
  <c r="S2514" i="2" s="1"/>
  <c r="S2515" i="2" s="1"/>
  <c r="S2516" i="2" s="1"/>
  <c r="S2517" i="2" s="1"/>
  <c r="S2518" i="2" s="1"/>
  <c r="S2519" i="2" s="1"/>
  <c r="S2520" i="2" s="1"/>
  <c r="S2521" i="2" s="1"/>
  <c r="S2522" i="2" s="1"/>
  <c r="S2523" i="2" s="1"/>
  <c r="S2524" i="2" s="1"/>
  <c r="S2525" i="2" s="1"/>
  <c r="S2526" i="2" s="1"/>
  <c r="S2527" i="2" s="1"/>
  <c r="S2528" i="2" s="1"/>
  <c r="S2529" i="2" s="1"/>
  <c r="S2530" i="2" s="1"/>
  <c r="S2531" i="2" s="1"/>
  <c r="S2532" i="2" s="1"/>
  <c r="S2533" i="2" s="1"/>
  <c r="S2534" i="2" s="1"/>
  <c r="S2535" i="2" s="1"/>
  <c r="S2536" i="2" s="1"/>
  <c r="S2537" i="2" s="1"/>
  <c r="S2538" i="2" s="1"/>
  <c r="S2539" i="2" s="1"/>
  <c r="S2540" i="2" s="1"/>
  <c r="S2541" i="2" s="1"/>
  <c r="S2542" i="2" s="1"/>
  <c r="S2543" i="2" s="1"/>
  <c r="S2544" i="2" s="1"/>
  <c r="S2545" i="2" s="1"/>
  <c r="S2546" i="2" s="1"/>
  <c r="S2547" i="2" s="1"/>
  <c r="S2548" i="2" s="1"/>
  <c r="S2549" i="2" s="1"/>
  <c r="S2550" i="2" s="1"/>
  <c r="S2551" i="2" s="1"/>
  <c r="S2552" i="2" s="1"/>
  <c r="S2553" i="2" s="1"/>
  <c r="S2554" i="2" s="1"/>
  <c r="S2555" i="2" s="1"/>
  <c r="S2556" i="2" s="1"/>
  <c r="S2557" i="2" s="1"/>
  <c r="S2558" i="2" s="1"/>
  <c r="S2559" i="2" s="1"/>
  <c r="S2560" i="2" s="1"/>
  <c r="S2561" i="2" s="1"/>
  <c r="S2562" i="2" s="1"/>
  <c r="S2563" i="2" s="1"/>
  <c r="S2564" i="2" s="1"/>
  <c r="S2565" i="2" s="1"/>
  <c r="S2566" i="2" s="1"/>
  <c r="S2567" i="2" s="1"/>
  <c r="S2568" i="2" s="1"/>
  <c r="S2569" i="2" s="1"/>
  <c r="S2570" i="2" s="1"/>
  <c r="S2571" i="2" s="1"/>
  <c r="S2572" i="2" s="1"/>
  <c r="S2573" i="2" s="1"/>
  <c r="S2574" i="2" s="1"/>
  <c r="S2575" i="2" s="1"/>
  <c r="S2576" i="2" s="1"/>
  <c r="S2577" i="2" s="1"/>
  <c r="S2578" i="2" s="1"/>
  <c r="S2579" i="2" s="1"/>
  <c r="S2580" i="2" s="1"/>
  <c r="S2581" i="2" s="1"/>
  <c r="S2582" i="2" s="1"/>
  <c r="S2583" i="2" s="1"/>
  <c r="S2584" i="2" s="1"/>
  <c r="S2585" i="2" s="1"/>
  <c r="S2586" i="2" s="1"/>
  <c r="S2587" i="2" s="1"/>
  <c r="S2588" i="2" s="1"/>
  <c r="S2589" i="2" s="1"/>
  <c r="S2590" i="2" s="1"/>
  <c r="S2591" i="2" s="1"/>
  <c r="S2592" i="2" s="1"/>
  <c r="S2593" i="2" s="1"/>
  <c r="S2594" i="2" s="1"/>
  <c r="S2595" i="2" s="1"/>
  <c r="S2596" i="2" s="1"/>
  <c r="S2597" i="2" s="1"/>
  <c r="S2598" i="2" s="1"/>
  <c r="S2599" i="2" s="1"/>
  <c r="S2600" i="2" s="1"/>
  <c r="S2601" i="2" s="1"/>
  <c r="S2602" i="2" s="1"/>
  <c r="S2603" i="2" s="1"/>
  <c r="S2604" i="2" s="1"/>
  <c r="S2605" i="2" s="1"/>
  <c r="S2606" i="2" s="1"/>
  <c r="S2607" i="2" s="1"/>
  <c r="S2608" i="2" s="1"/>
  <c r="S2609" i="2" s="1"/>
  <c r="S2610" i="2" s="1"/>
  <c r="S2611" i="2" s="1"/>
  <c r="S2612" i="2" s="1"/>
  <c r="S2613" i="2" s="1"/>
  <c r="S2614" i="2" s="1"/>
  <c r="S2615" i="2" s="1"/>
  <c r="S2616" i="2" s="1"/>
  <c r="S2617" i="2" s="1"/>
  <c r="S2618" i="2" s="1"/>
  <c r="S2619" i="2" s="1"/>
  <c r="S2620" i="2" s="1"/>
  <c r="S2621" i="2" s="1"/>
  <c r="S2622" i="2" s="1"/>
  <c r="S2623" i="2" s="1"/>
  <c r="S2624" i="2" s="1"/>
  <c r="S2625" i="2" s="1"/>
  <c r="S2626" i="2" s="1"/>
  <c r="S2627" i="2" s="1"/>
  <c r="S2628" i="2" s="1"/>
  <c r="S2629" i="2" s="1"/>
  <c r="S2630" i="2" s="1"/>
  <c r="S2631" i="2" s="1"/>
  <c r="S2632" i="2" s="1"/>
  <c r="S2633" i="2" s="1"/>
  <c r="S2634" i="2" s="1"/>
  <c r="S2635" i="2" s="1"/>
  <c r="S2636" i="2" s="1"/>
  <c r="S2637" i="2" s="1"/>
  <c r="S2638" i="2" s="1"/>
  <c r="S2639" i="2" s="1"/>
  <c r="S2640" i="2" s="1"/>
  <c r="S2641" i="2" s="1"/>
  <c r="S2642" i="2" s="1"/>
  <c r="S2643" i="2" s="1"/>
  <c r="S2644" i="2" s="1"/>
  <c r="S2645" i="2" s="1"/>
  <c r="S2646" i="2" s="1"/>
  <c r="S2647" i="2" s="1"/>
  <c r="S2648" i="2" s="1"/>
  <c r="S2649" i="2" s="1"/>
  <c r="S2650" i="2" s="1"/>
  <c r="S2651" i="2" s="1"/>
  <c r="S2652" i="2" s="1"/>
  <c r="S2653" i="2" s="1"/>
  <c r="S2654" i="2" s="1"/>
  <c r="S2655" i="2" s="1"/>
  <c r="S2656" i="2" s="1"/>
  <c r="S2657" i="2" s="1"/>
  <c r="S2658" i="2" s="1"/>
  <c r="S2659" i="2" s="1"/>
  <c r="S2660" i="2" s="1"/>
  <c r="S2661" i="2" s="1"/>
  <c r="S2662" i="2" s="1"/>
  <c r="S2663" i="2" s="1"/>
  <c r="S2664" i="2" s="1"/>
  <c r="S2665" i="2" s="1"/>
  <c r="S2666" i="2" s="1"/>
  <c r="S2667" i="2" s="1"/>
  <c r="S2668" i="2" s="1"/>
  <c r="S2669" i="2" s="1"/>
  <c r="S2670" i="2" s="1"/>
  <c r="S2671" i="2" s="1"/>
  <c r="S2672" i="2" s="1"/>
  <c r="S2673" i="2" s="1"/>
  <c r="S2674" i="2" s="1"/>
  <c r="S2675" i="2" s="1"/>
  <c r="S2676" i="2" s="1"/>
  <c r="S2677" i="2" s="1"/>
  <c r="S2678" i="2" s="1"/>
  <c r="S2679" i="2" s="1"/>
  <c r="S2680" i="2" s="1"/>
  <c r="S2681" i="2" s="1"/>
  <c r="S2682" i="2" s="1"/>
  <c r="S2683" i="2" s="1"/>
  <c r="S2684" i="2" s="1"/>
  <c r="S2685" i="2" s="1"/>
  <c r="S2686" i="2" s="1"/>
  <c r="S2687" i="2" s="1"/>
  <c r="S2688" i="2" s="1"/>
  <c r="S2689" i="2" s="1"/>
  <c r="S2690" i="2" s="1"/>
  <c r="S2691" i="2" s="1"/>
  <c r="S2692" i="2" s="1"/>
  <c r="S2693" i="2" s="1"/>
  <c r="S2694" i="2" s="1"/>
  <c r="S2695" i="2" s="1"/>
  <c r="S2696" i="2" s="1"/>
  <c r="S2697" i="2" s="1"/>
  <c r="S2698" i="2" s="1"/>
  <c r="S2699" i="2" s="1"/>
  <c r="S2700" i="2" s="1"/>
  <c r="S2701" i="2" s="1"/>
  <c r="S2702" i="2" s="1"/>
  <c r="S2703" i="2" s="1"/>
  <c r="S2704" i="2" s="1"/>
  <c r="S2705" i="2" s="1"/>
  <c r="S2706" i="2" s="1"/>
  <c r="S2707" i="2" s="1"/>
  <c r="S2708" i="2" s="1"/>
  <c r="S2709" i="2" s="1"/>
  <c r="S2710" i="2" s="1"/>
  <c r="S2711" i="2" s="1"/>
  <c r="S2712" i="2" s="1"/>
  <c r="S2713" i="2" s="1"/>
  <c r="S2714" i="2" s="1"/>
  <c r="S2715" i="2" s="1"/>
  <c r="S2716" i="2" s="1"/>
  <c r="S2717" i="2" s="1"/>
  <c r="S2718" i="2" s="1"/>
  <c r="S2719" i="2" s="1"/>
  <c r="S2720" i="2" s="1"/>
  <c r="S2721" i="2" s="1"/>
  <c r="S2722" i="2" s="1"/>
  <c r="S2723" i="2" s="1"/>
  <c r="S2724" i="2" s="1"/>
  <c r="S2725" i="2" s="1"/>
  <c r="S2726" i="2" s="1"/>
  <c r="S2727" i="2" s="1"/>
  <c r="S2728" i="2" s="1"/>
  <c r="S2729" i="2" s="1"/>
  <c r="S2730" i="2" s="1"/>
  <c r="S2731" i="2" s="1"/>
  <c r="S2732" i="2" s="1"/>
  <c r="S2733" i="2" s="1"/>
  <c r="S2734" i="2" s="1"/>
  <c r="S2735" i="2" s="1"/>
  <c r="S2736" i="2" s="1"/>
  <c r="S2737" i="2" s="1"/>
  <c r="S2738" i="2" s="1"/>
  <c r="S2739" i="2" s="1"/>
  <c r="S2740" i="2" s="1"/>
  <c r="S2741" i="2" s="1"/>
  <c r="S2742" i="2" s="1"/>
  <c r="S2743" i="2" s="1"/>
  <c r="S2744" i="2" s="1"/>
  <c r="S2745" i="2" s="1"/>
  <c r="S2746" i="2" s="1"/>
  <c r="S2747" i="2" s="1"/>
  <c r="S2748" i="2" s="1"/>
  <c r="S2749" i="2" s="1"/>
  <c r="S2750" i="2" s="1"/>
  <c r="S2751" i="2" s="1"/>
  <c r="S2752" i="2" s="1"/>
  <c r="S2753" i="2" s="1"/>
  <c r="S2754" i="2" s="1"/>
  <c r="S2755" i="2" s="1"/>
  <c r="S2756" i="2" s="1"/>
  <c r="S2757" i="2" s="1"/>
  <c r="S2758" i="2" s="1"/>
  <c r="S2759" i="2" s="1"/>
  <c r="S2760" i="2" s="1"/>
  <c r="S2761" i="2" s="1"/>
  <c r="S2762" i="2" s="1"/>
  <c r="S2763" i="2" s="1"/>
  <c r="S2764" i="2" s="1"/>
  <c r="S2765" i="2" s="1"/>
  <c r="S2766" i="2" s="1"/>
  <c r="S2767" i="2" s="1"/>
  <c r="S2768" i="2" s="1"/>
  <c r="S2769" i="2" s="1"/>
  <c r="S2770" i="2" s="1"/>
  <c r="S2771" i="2" s="1"/>
  <c r="S2772" i="2" s="1"/>
  <c r="S2773" i="2" s="1"/>
  <c r="S2774" i="2" s="1"/>
  <c r="S2775" i="2" s="1"/>
  <c r="S2776" i="2" s="1"/>
  <c r="S2777" i="2" s="1"/>
  <c r="S2778" i="2" s="1"/>
  <c r="S2779" i="2" s="1"/>
  <c r="S2780" i="2" s="1"/>
  <c r="S2781" i="2" s="1"/>
  <c r="S2782" i="2" s="1"/>
  <c r="S2783" i="2" s="1"/>
  <c r="S2784" i="2" s="1"/>
  <c r="S2785" i="2" s="1"/>
  <c r="S2786" i="2" s="1"/>
  <c r="S2787" i="2" s="1"/>
  <c r="S2788" i="2" s="1"/>
  <c r="S2789" i="2" s="1"/>
  <c r="S2790" i="2" s="1"/>
  <c r="S2791" i="2" s="1"/>
  <c r="S2792" i="2" s="1"/>
  <c r="S2793" i="2" s="1"/>
  <c r="S2794" i="2" s="1"/>
  <c r="S2795" i="2" s="1"/>
  <c r="S2796" i="2" s="1"/>
  <c r="S2797" i="2" s="1"/>
  <c r="S2798" i="2" s="1"/>
  <c r="S2799" i="2" s="1"/>
  <c r="S2800" i="2" s="1"/>
  <c r="S2801" i="2" s="1"/>
  <c r="S2802" i="2" s="1"/>
  <c r="S2803" i="2" s="1"/>
  <c r="S2804" i="2" s="1"/>
  <c r="S2805" i="2" s="1"/>
  <c r="S2806" i="2" s="1"/>
  <c r="S2807" i="2" s="1"/>
  <c r="S2808" i="2" s="1"/>
  <c r="S2809" i="2" s="1"/>
  <c r="S2810" i="2" s="1"/>
  <c r="S2811" i="2" s="1"/>
  <c r="S2812" i="2" s="1"/>
  <c r="S2813" i="2" s="1"/>
  <c r="S2814" i="2" s="1"/>
  <c r="S2815" i="2" s="1"/>
  <c r="S2816" i="2" s="1"/>
  <c r="S2817" i="2" s="1"/>
  <c r="S2818" i="2" s="1"/>
  <c r="S2819" i="2" s="1"/>
  <c r="S2820" i="2" s="1"/>
  <c r="S2821" i="2" s="1"/>
  <c r="S2822" i="2" s="1"/>
  <c r="S2823" i="2" s="1"/>
  <c r="S2824" i="2" s="1"/>
  <c r="S2825" i="2" s="1"/>
  <c r="S2826" i="2" s="1"/>
  <c r="S2827" i="2" s="1"/>
  <c r="S2828" i="2" s="1"/>
  <c r="S2829" i="2" s="1"/>
  <c r="S2830" i="2" s="1"/>
  <c r="S2831" i="2" s="1"/>
  <c r="S2832" i="2" s="1"/>
  <c r="S2833" i="2" s="1"/>
  <c r="S2834" i="2" s="1"/>
  <c r="S2835" i="2" s="1"/>
  <c r="S2836" i="2" s="1"/>
  <c r="S2837" i="2" s="1"/>
  <c r="S2838" i="2" s="1"/>
  <c r="S2839" i="2" s="1"/>
  <c r="S2840" i="2" s="1"/>
  <c r="S2841" i="2" s="1"/>
  <c r="S2842" i="2" s="1"/>
  <c r="S2843" i="2" s="1"/>
  <c r="S2844" i="2" s="1"/>
  <c r="S2845" i="2" s="1"/>
  <c r="S2846" i="2" s="1"/>
  <c r="S2847" i="2" s="1"/>
  <c r="S2848" i="2" s="1"/>
  <c r="S2849" i="2" s="1"/>
  <c r="S2850" i="2" s="1"/>
  <c r="S2851" i="2" s="1"/>
  <c r="S2852" i="2" s="1"/>
  <c r="S2853" i="2" s="1"/>
  <c r="S2854" i="2" s="1"/>
  <c r="S2855" i="2" s="1"/>
  <c r="S2856" i="2" s="1"/>
  <c r="S2857" i="2" s="1"/>
  <c r="S2858" i="2" s="1"/>
  <c r="S2859" i="2" s="1"/>
  <c r="S2860" i="2" s="1"/>
  <c r="S2861" i="2" s="1"/>
  <c r="S2862" i="2" s="1"/>
  <c r="S2863" i="2" s="1"/>
  <c r="S2864" i="2" s="1"/>
  <c r="S2865" i="2" s="1"/>
  <c r="S2866" i="2" s="1"/>
  <c r="S2867" i="2" s="1"/>
  <c r="S2868" i="2" s="1"/>
  <c r="S2869" i="2" s="1"/>
  <c r="S2870" i="2" s="1"/>
  <c r="S2871" i="2" s="1"/>
  <c r="S2872" i="2" s="1"/>
  <c r="S2873" i="2" s="1"/>
  <c r="S2874" i="2" s="1"/>
  <c r="S2875" i="2" s="1"/>
  <c r="S2876" i="2" s="1"/>
  <c r="S2877" i="2" s="1"/>
  <c r="S2878" i="2" s="1"/>
  <c r="S2879" i="2" s="1"/>
  <c r="S2880" i="2" s="1"/>
  <c r="S2881" i="2" s="1"/>
  <c r="S2882" i="2" s="1"/>
  <c r="S2883" i="2" s="1"/>
  <c r="S2884" i="2" s="1"/>
  <c r="S2885" i="2" s="1"/>
  <c r="S2886" i="2" s="1"/>
  <c r="S2887" i="2" s="1"/>
  <c r="S2888" i="2" s="1"/>
  <c r="S2889" i="2" s="1"/>
  <c r="S2890" i="2" s="1"/>
  <c r="S2891" i="2" s="1"/>
  <c r="S2892" i="2" s="1"/>
  <c r="S2893" i="2" s="1"/>
  <c r="S2894" i="2" s="1"/>
  <c r="S2895" i="2" s="1"/>
  <c r="S2896" i="2" s="1"/>
  <c r="S2897" i="2" s="1"/>
  <c r="S2898" i="2" s="1"/>
  <c r="S2899" i="2" s="1"/>
  <c r="S2900" i="2" s="1"/>
  <c r="S2901" i="2" s="1"/>
  <c r="S2902" i="2" s="1"/>
  <c r="S2903" i="2" s="1"/>
  <c r="S2904" i="2" s="1"/>
  <c r="S2905" i="2" s="1"/>
  <c r="S2906" i="2" s="1"/>
  <c r="S2907" i="2" s="1"/>
  <c r="S2908" i="2" s="1"/>
  <c r="S2909" i="2" s="1"/>
  <c r="S2910" i="2" s="1"/>
  <c r="S2911" i="2" s="1"/>
  <c r="S2912" i="2" s="1"/>
  <c r="S2913" i="2" s="1"/>
  <c r="S2914" i="2" s="1"/>
  <c r="S2915" i="2" s="1"/>
  <c r="S2916" i="2" s="1"/>
  <c r="S2917" i="2" s="1"/>
  <c r="S2918" i="2" s="1"/>
  <c r="S2919" i="2" s="1"/>
  <c r="S2920" i="2" s="1"/>
  <c r="S2921" i="2" s="1"/>
  <c r="S2922" i="2" s="1"/>
  <c r="S2923" i="2" s="1"/>
  <c r="S2924" i="2" s="1"/>
  <c r="S2925" i="2" s="1"/>
  <c r="S2926" i="2" s="1"/>
  <c r="S2927" i="2" s="1"/>
  <c r="S2928" i="2" s="1"/>
  <c r="S2929" i="2" s="1"/>
  <c r="S2930" i="2" s="1"/>
  <c r="S2931" i="2" s="1"/>
  <c r="S2932" i="2" s="1"/>
  <c r="S2933" i="2" s="1"/>
  <c r="S2934" i="2" s="1"/>
  <c r="S2935" i="2" s="1"/>
  <c r="S2936" i="2" s="1"/>
  <c r="S2937" i="2" s="1"/>
  <c r="S2938" i="2" s="1"/>
  <c r="S2939" i="2" s="1"/>
  <c r="S2940" i="2" s="1"/>
  <c r="S2941" i="2" s="1"/>
  <c r="S2942" i="2" s="1"/>
  <c r="S2943" i="2" s="1"/>
  <c r="S2944" i="2" s="1"/>
  <c r="S2945" i="2" s="1"/>
  <c r="S2946" i="2" s="1"/>
  <c r="S2947" i="2" s="1"/>
  <c r="S2948" i="2" s="1"/>
  <c r="S2949" i="2" s="1"/>
  <c r="S2950" i="2" s="1"/>
  <c r="S2951" i="2" s="1"/>
  <c r="S2952" i="2" s="1"/>
  <c r="S2953" i="2" s="1"/>
  <c r="S2954" i="2" s="1"/>
  <c r="S2955" i="2" s="1"/>
  <c r="S2956" i="2" s="1"/>
  <c r="S2957" i="2" s="1"/>
  <c r="S2958" i="2" s="1"/>
  <c r="S2959" i="2" s="1"/>
  <c r="S2960" i="2" s="1"/>
  <c r="S2961" i="2" s="1"/>
  <c r="S2962" i="2" s="1"/>
  <c r="S2963" i="2" s="1"/>
  <c r="S2964" i="2" s="1"/>
  <c r="S2965" i="2" s="1"/>
  <c r="S2966" i="2" s="1"/>
  <c r="S2967" i="2" s="1"/>
  <c r="S2968" i="2" s="1"/>
  <c r="S2969" i="2" s="1"/>
  <c r="S2970" i="2" s="1"/>
  <c r="S2971" i="2" s="1"/>
  <c r="S2972" i="2" s="1"/>
  <c r="S2973" i="2" s="1"/>
  <c r="S2974" i="2" s="1"/>
  <c r="S2975" i="2" s="1"/>
  <c r="S2976" i="2" s="1"/>
  <c r="S2977" i="2" s="1"/>
  <c r="S2978" i="2" s="1"/>
  <c r="S2979" i="2" s="1"/>
  <c r="S2980" i="2" s="1"/>
  <c r="S2981" i="2" s="1"/>
  <c r="S2982" i="2" s="1"/>
  <c r="S2983" i="2" s="1"/>
  <c r="S2984" i="2" s="1"/>
  <c r="S2985" i="2" s="1"/>
  <c r="S2986" i="2" s="1"/>
  <c r="S2987" i="2" s="1"/>
  <c r="S2988" i="2" s="1"/>
  <c r="S2989" i="2" s="1"/>
  <c r="S2990" i="2" s="1"/>
  <c r="S2991" i="2" s="1"/>
  <c r="S2992" i="2" s="1"/>
  <c r="S2993" i="2" s="1"/>
  <c r="S2994" i="2" s="1"/>
  <c r="S2995" i="2" s="1"/>
  <c r="S2996" i="2" s="1"/>
  <c r="S2997" i="2" s="1"/>
  <c r="S2998" i="2" s="1"/>
  <c r="S2999" i="2" s="1"/>
  <c r="S3000" i="2" s="1"/>
  <c r="S3001" i="2" s="1"/>
  <c r="S3002" i="2" s="1"/>
  <c r="S3003" i="2" s="1"/>
  <c r="S3004" i="2" s="1"/>
  <c r="S3005" i="2" s="1"/>
  <c r="S3006" i="2" s="1"/>
  <c r="S3007" i="2" s="1"/>
  <c r="S3008" i="2" s="1"/>
  <c r="S3009" i="2" s="1"/>
  <c r="S3010" i="2" s="1"/>
  <c r="S3011" i="2" s="1"/>
  <c r="S3012" i="2" s="1"/>
  <c r="S3013" i="2" s="1"/>
  <c r="S3014" i="2" s="1"/>
  <c r="S3015" i="2" s="1"/>
  <c r="S3016" i="2" s="1"/>
  <c r="S3017" i="2" s="1"/>
  <c r="S3018" i="2" s="1"/>
  <c r="S3019" i="2" s="1"/>
  <c r="S3020" i="2" s="1"/>
  <c r="S3021" i="2" s="1"/>
  <c r="S3022" i="2" s="1"/>
  <c r="S3023" i="2" s="1"/>
  <c r="S3024" i="2" s="1"/>
  <c r="S3025" i="2" s="1"/>
  <c r="S3026" i="2" s="1"/>
  <c r="S3027" i="2" s="1"/>
  <c r="S3028" i="2" s="1"/>
  <c r="S3029" i="2" s="1"/>
  <c r="S3030" i="2" s="1"/>
  <c r="S3031" i="2" s="1"/>
  <c r="S3032" i="2" s="1"/>
  <c r="S3033" i="2" s="1"/>
  <c r="S3034" i="2" s="1"/>
  <c r="S3035" i="2" s="1"/>
  <c r="S3036" i="2" s="1"/>
  <c r="S3037" i="2" s="1"/>
  <c r="S3038" i="2" s="1"/>
  <c r="S3039" i="2" s="1"/>
  <c r="S3040" i="2" s="1"/>
  <c r="S3041" i="2" s="1"/>
  <c r="S3042" i="2" s="1"/>
  <c r="S3043" i="2" s="1"/>
  <c r="S3044" i="2" s="1"/>
  <c r="S3045" i="2" s="1"/>
  <c r="S3046" i="2" s="1"/>
  <c r="S3047" i="2" s="1"/>
  <c r="S3048" i="2" s="1"/>
  <c r="S3049" i="2" s="1"/>
  <c r="S3050" i="2" s="1"/>
  <c r="S3051" i="2" s="1"/>
  <c r="S3052" i="2" s="1"/>
  <c r="S3053" i="2" s="1"/>
  <c r="S3054" i="2" s="1"/>
  <c r="S3055" i="2" s="1"/>
  <c r="S3056" i="2" s="1"/>
  <c r="S3057" i="2" s="1"/>
  <c r="S3058" i="2" s="1"/>
  <c r="S3059" i="2" s="1"/>
  <c r="S3060" i="2" s="1"/>
  <c r="S3061" i="2" s="1"/>
  <c r="S3062" i="2" s="1"/>
  <c r="S3063" i="2" s="1"/>
  <c r="S3064" i="2" s="1"/>
  <c r="S3065" i="2" s="1"/>
  <c r="S3066" i="2" s="1"/>
  <c r="S3067" i="2" s="1"/>
  <c r="S3068" i="2" s="1"/>
  <c r="S3069" i="2" s="1"/>
  <c r="S3070" i="2" s="1"/>
  <c r="S3071" i="2" s="1"/>
  <c r="S3072" i="2" s="1"/>
  <c r="S3073" i="2" s="1"/>
  <c r="S3074" i="2" s="1"/>
  <c r="S3075" i="2" s="1"/>
  <c r="S3076" i="2" s="1"/>
  <c r="S3077" i="2" s="1"/>
  <c r="S3078" i="2" s="1"/>
  <c r="S3079" i="2" s="1"/>
  <c r="S3080" i="2" s="1"/>
  <c r="S3081" i="2" s="1"/>
  <c r="S3082" i="2" s="1"/>
  <c r="S3083" i="2" s="1"/>
  <c r="S3084" i="2" s="1"/>
  <c r="S3085" i="2" s="1"/>
  <c r="S3086" i="2" s="1"/>
  <c r="S3087" i="2" s="1"/>
  <c r="S3088" i="2" s="1"/>
  <c r="S3089" i="2" s="1"/>
  <c r="S3090" i="2" s="1"/>
  <c r="S3091" i="2" s="1"/>
  <c r="S3092" i="2" s="1"/>
  <c r="S3093" i="2" s="1"/>
  <c r="S3094" i="2" s="1"/>
  <c r="S3095" i="2" s="1"/>
  <c r="S3096" i="2" s="1"/>
  <c r="S3097" i="2" s="1"/>
  <c r="S3098" i="2" s="1"/>
  <c r="S3099" i="2" s="1"/>
  <c r="S3100" i="2" s="1"/>
  <c r="S3101" i="2" s="1"/>
  <c r="S3102" i="2" s="1"/>
  <c r="S3103" i="2" s="1"/>
  <c r="S3104" i="2" s="1"/>
  <c r="S3105" i="2" s="1"/>
  <c r="S3106" i="2" s="1"/>
  <c r="S3107" i="2" s="1"/>
  <c r="S3108" i="2" s="1"/>
  <c r="S3109" i="2" s="1"/>
  <c r="S3110" i="2" s="1"/>
  <c r="S3111" i="2" s="1"/>
  <c r="S3112" i="2" s="1"/>
  <c r="S3113" i="2" s="1"/>
  <c r="S3114" i="2" s="1"/>
  <c r="S3115" i="2" s="1"/>
  <c r="S3116" i="2" s="1"/>
  <c r="S3117" i="2" s="1"/>
  <c r="S3118" i="2" s="1"/>
  <c r="S3119" i="2" s="1"/>
  <c r="S3120" i="2" s="1"/>
  <c r="S3121" i="2" s="1"/>
  <c r="S3122" i="2" s="1"/>
  <c r="S3123" i="2" s="1"/>
  <c r="S3124" i="2" s="1"/>
  <c r="S3125" i="2" s="1"/>
  <c r="S3126" i="2" s="1"/>
  <c r="S3127" i="2" s="1"/>
  <c r="S3128" i="2" s="1"/>
  <c r="S3129" i="2" s="1"/>
  <c r="S3130" i="2" s="1"/>
  <c r="S3131" i="2" s="1"/>
  <c r="S3132" i="2" s="1"/>
  <c r="S3133" i="2" s="1"/>
  <c r="S3134" i="2" s="1"/>
  <c r="S3135" i="2" s="1"/>
  <c r="S3136" i="2" s="1"/>
  <c r="S3137" i="2" s="1"/>
  <c r="S3138" i="2" s="1"/>
  <c r="S3139" i="2" s="1"/>
  <c r="S3140" i="2" s="1"/>
  <c r="S3141" i="2" s="1"/>
  <c r="S3142" i="2" s="1"/>
  <c r="S3143" i="2" s="1"/>
  <c r="S3144" i="2" s="1"/>
  <c r="S3145" i="2" s="1"/>
  <c r="S3146" i="2" s="1"/>
  <c r="S3147" i="2" s="1"/>
  <c r="S3148" i="2" s="1"/>
  <c r="S3149" i="2" s="1"/>
  <c r="S3150" i="2" s="1"/>
  <c r="S3151" i="2" s="1"/>
  <c r="S3152" i="2" s="1"/>
  <c r="S3153" i="2" s="1"/>
  <c r="S3154" i="2" s="1"/>
  <c r="S3155" i="2" s="1"/>
  <c r="S3156" i="2" s="1"/>
  <c r="S3157" i="2" s="1"/>
  <c r="S3158" i="2" s="1"/>
  <c r="S3159" i="2" s="1"/>
  <c r="S3160" i="2" s="1"/>
  <c r="S3161" i="2" s="1"/>
  <c r="S3162" i="2" s="1"/>
  <c r="S3163" i="2" s="1"/>
  <c r="S3164" i="2" s="1"/>
  <c r="S3165" i="2" s="1"/>
  <c r="S3166" i="2" s="1"/>
  <c r="S3167" i="2" s="1"/>
  <c r="S3168" i="2" s="1"/>
  <c r="S3169" i="2" s="1"/>
  <c r="S3170" i="2" s="1"/>
  <c r="S3171" i="2" s="1"/>
  <c r="S3172" i="2" s="1"/>
  <c r="S3173" i="2" s="1"/>
  <c r="S3174" i="2" s="1"/>
  <c r="S3175" i="2" s="1"/>
  <c r="S3176" i="2" s="1"/>
  <c r="S3177" i="2" s="1"/>
  <c r="S3178" i="2" s="1"/>
  <c r="S3179" i="2" s="1"/>
  <c r="S3180" i="2" s="1"/>
  <c r="S3181" i="2" s="1"/>
  <c r="S3182" i="2" s="1"/>
  <c r="S3183" i="2" s="1"/>
  <c r="S3184" i="2" s="1"/>
  <c r="S3185" i="2" s="1"/>
  <c r="S3186" i="2" s="1"/>
  <c r="S3187" i="2" s="1"/>
  <c r="S3188" i="2" s="1"/>
  <c r="S3189" i="2" s="1"/>
  <c r="S3190" i="2" s="1"/>
  <c r="S3191" i="2" s="1"/>
  <c r="S3192" i="2" s="1"/>
  <c r="S3193" i="2" s="1"/>
  <c r="S3194" i="2" s="1"/>
  <c r="S3195" i="2" s="1"/>
  <c r="S3196" i="2" s="1"/>
  <c r="S3197" i="2" s="1"/>
  <c r="S3198" i="2" s="1"/>
  <c r="S3199" i="2" s="1"/>
  <c r="S3200" i="2" s="1"/>
  <c r="S3201" i="2" s="1"/>
  <c r="S3202" i="2" s="1"/>
  <c r="S3203" i="2" s="1"/>
  <c r="S3204" i="2" s="1"/>
  <c r="S3205" i="2" s="1"/>
  <c r="S3206" i="2" s="1"/>
  <c r="S3207" i="2" s="1"/>
  <c r="S3208" i="2" s="1"/>
  <c r="S3209" i="2" s="1"/>
  <c r="S3210" i="2" s="1"/>
  <c r="S3211" i="2" s="1"/>
  <c r="S3212" i="2" s="1"/>
  <c r="S3213" i="2" s="1"/>
  <c r="S3214" i="2" s="1"/>
  <c r="S3215" i="2" s="1"/>
  <c r="S3216" i="2" s="1"/>
  <c r="S3217" i="2" s="1"/>
  <c r="S3218" i="2" s="1"/>
  <c r="S3219" i="2" s="1"/>
  <c r="S3220" i="2" s="1"/>
  <c r="S3221" i="2" s="1"/>
  <c r="S3222" i="2" s="1"/>
  <c r="S3223" i="2" s="1"/>
  <c r="S3224" i="2" s="1"/>
  <c r="S3225" i="2" s="1"/>
  <c r="S3226" i="2" s="1"/>
  <c r="S3227" i="2" s="1"/>
  <c r="S3228" i="2" s="1"/>
  <c r="S3229" i="2" s="1"/>
  <c r="S3230" i="2" s="1"/>
  <c r="S3231" i="2" s="1"/>
  <c r="S3232" i="2" s="1"/>
  <c r="S3233" i="2" s="1"/>
  <c r="S3234" i="2" s="1"/>
  <c r="S3235" i="2" s="1"/>
  <c r="S3236" i="2" s="1"/>
  <c r="S3237" i="2" s="1"/>
  <c r="S3238" i="2" s="1"/>
  <c r="S3239" i="2" s="1"/>
  <c r="S3240" i="2" s="1"/>
  <c r="S3241" i="2" s="1"/>
  <c r="S3242" i="2" s="1"/>
  <c r="S3243" i="2" s="1"/>
  <c r="S3244" i="2" s="1"/>
  <c r="S3245" i="2" s="1"/>
  <c r="S3246" i="2" s="1"/>
  <c r="S3247" i="2" s="1"/>
  <c r="S3248" i="2" s="1"/>
  <c r="S3249" i="2" s="1"/>
  <c r="S3250" i="2" s="1"/>
  <c r="S3251" i="2" s="1"/>
  <c r="S3252" i="2" s="1"/>
  <c r="S3253" i="2" s="1"/>
  <c r="S3254" i="2" s="1"/>
  <c r="S3255" i="2" s="1"/>
  <c r="S3256" i="2" s="1"/>
  <c r="S3257" i="2" s="1"/>
  <c r="S3258" i="2" s="1"/>
  <c r="S3259" i="2" s="1"/>
  <c r="S3260" i="2" s="1"/>
  <c r="S3261" i="2" s="1"/>
  <c r="S3262" i="2" s="1"/>
  <c r="S3263" i="2" s="1"/>
  <c r="S3264" i="2" s="1"/>
  <c r="S3265" i="2" s="1"/>
  <c r="S3266" i="2" s="1"/>
  <c r="S3267" i="2" s="1"/>
  <c r="S3268" i="2" s="1"/>
  <c r="S3269" i="2" s="1"/>
  <c r="S3270" i="2" s="1"/>
  <c r="S3271" i="2" s="1"/>
  <c r="S3272" i="2" s="1"/>
  <c r="S3273" i="2" s="1"/>
  <c r="S3274" i="2" s="1"/>
  <c r="S3275" i="2" s="1"/>
  <c r="S3276" i="2" s="1"/>
  <c r="S3277" i="2" s="1"/>
  <c r="S3278" i="2" s="1"/>
  <c r="S3279" i="2" s="1"/>
  <c r="S3280" i="2" s="1"/>
  <c r="S3281" i="2" s="1"/>
  <c r="S3282" i="2" s="1"/>
  <c r="S3283" i="2" s="1"/>
  <c r="S3284" i="2" s="1"/>
  <c r="S3285" i="2" s="1"/>
  <c r="S3286" i="2" s="1"/>
  <c r="S3287" i="2" s="1"/>
  <c r="S3288" i="2" s="1"/>
  <c r="S3289" i="2" s="1"/>
  <c r="S3290" i="2" s="1"/>
  <c r="S3291" i="2" s="1"/>
  <c r="S3292" i="2" s="1"/>
  <c r="S3293" i="2" s="1"/>
  <c r="S3294" i="2" s="1"/>
  <c r="S3295" i="2" s="1"/>
  <c r="S3296" i="2" s="1"/>
  <c r="S3297" i="2" s="1"/>
  <c r="S3298" i="2" s="1"/>
  <c r="S3299" i="2" s="1"/>
  <c r="S3300" i="2" s="1"/>
  <c r="S3301" i="2" s="1"/>
  <c r="S3302" i="2" s="1"/>
  <c r="S3303" i="2" s="1"/>
  <c r="S3304" i="2" s="1"/>
  <c r="S3305" i="2" s="1"/>
  <c r="S3306" i="2" s="1"/>
  <c r="S3307" i="2" s="1"/>
  <c r="S3308" i="2" s="1"/>
  <c r="S3309" i="2" s="1"/>
  <c r="S3310" i="2" s="1"/>
  <c r="S3311" i="2" s="1"/>
  <c r="S3312" i="2" s="1"/>
  <c r="S3313" i="2" s="1"/>
  <c r="S3314" i="2" s="1"/>
  <c r="S3315" i="2" s="1"/>
  <c r="S3316" i="2" s="1"/>
  <c r="S3317" i="2" s="1"/>
  <c r="S3318" i="2" s="1"/>
  <c r="S3319" i="2" s="1"/>
  <c r="S3320" i="2" s="1"/>
  <c r="S3321" i="2" s="1"/>
  <c r="S3322" i="2" s="1"/>
  <c r="S3323" i="2" s="1"/>
  <c r="S3324" i="2" s="1"/>
  <c r="S3325" i="2" s="1"/>
  <c r="S3326" i="2" s="1"/>
  <c r="S3327" i="2" s="1"/>
  <c r="S3328" i="2" s="1"/>
  <c r="S3329" i="2" s="1"/>
  <c r="S3330" i="2" s="1"/>
  <c r="S3331" i="2" s="1"/>
  <c r="S3332" i="2" s="1"/>
  <c r="S3333" i="2" s="1"/>
  <c r="S3334" i="2" s="1"/>
  <c r="S3335" i="2" s="1"/>
  <c r="S3336" i="2" s="1"/>
  <c r="S3337" i="2" s="1"/>
  <c r="S3338" i="2" s="1"/>
  <c r="S3339" i="2" s="1"/>
  <c r="S3340" i="2" s="1"/>
  <c r="S3341" i="2" s="1"/>
  <c r="S3342" i="2" s="1"/>
  <c r="S3343" i="2" s="1"/>
  <c r="S3344" i="2" s="1"/>
  <c r="S3345" i="2" s="1"/>
  <c r="S3346" i="2" s="1"/>
  <c r="S3347" i="2" s="1"/>
  <c r="S3348" i="2" s="1"/>
  <c r="S3349" i="2" s="1"/>
  <c r="S3350" i="2" s="1"/>
  <c r="S3351" i="2" s="1"/>
  <c r="S3352" i="2" s="1"/>
  <c r="S3353" i="2" s="1"/>
  <c r="S3354" i="2" s="1"/>
  <c r="S3355" i="2" s="1"/>
  <c r="S3356" i="2" s="1"/>
  <c r="S3357" i="2" s="1"/>
  <c r="S3358" i="2" s="1"/>
  <c r="S3359" i="2" s="1"/>
  <c r="S3360" i="2" s="1"/>
  <c r="S3361" i="2" s="1"/>
  <c r="S3362" i="2" s="1"/>
  <c r="S3363" i="2" s="1"/>
  <c r="S3364" i="2" s="1"/>
  <c r="S3365" i="2" s="1"/>
  <c r="S3366" i="2" s="1"/>
  <c r="S3367" i="2" s="1"/>
  <c r="S3368" i="2" s="1"/>
  <c r="S3369" i="2" s="1"/>
  <c r="S3370" i="2" s="1"/>
  <c r="S3371" i="2" s="1"/>
  <c r="S3372" i="2" s="1"/>
  <c r="S3373" i="2" s="1"/>
  <c r="S3374" i="2" s="1"/>
  <c r="S3375" i="2" s="1"/>
  <c r="S3376" i="2" s="1"/>
  <c r="S3377" i="2" s="1"/>
  <c r="S3378" i="2" s="1"/>
  <c r="S3379" i="2" s="1"/>
  <c r="S3380" i="2" s="1"/>
  <c r="S3381" i="2" s="1"/>
  <c r="S3382" i="2" s="1"/>
  <c r="S3383" i="2" s="1"/>
  <c r="S3384" i="2" s="1"/>
  <c r="S3385" i="2" s="1"/>
  <c r="S3386" i="2" s="1"/>
  <c r="S3387" i="2" s="1"/>
  <c r="S3388" i="2" s="1"/>
  <c r="S3389" i="2" s="1"/>
  <c r="S3390" i="2" s="1"/>
  <c r="S3391" i="2" s="1"/>
  <c r="S3392" i="2" s="1"/>
  <c r="S3393" i="2" s="1"/>
  <c r="S3394" i="2" s="1"/>
  <c r="S3395" i="2" s="1"/>
  <c r="S3396" i="2" s="1"/>
  <c r="S3397" i="2" s="1"/>
  <c r="S3398" i="2" s="1"/>
  <c r="S3399" i="2" s="1"/>
  <c r="S3400" i="2" s="1"/>
  <c r="S3401" i="2" s="1"/>
  <c r="S3402" i="2" s="1"/>
  <c r="S3403" i="2" s="1"/>
  <c r="S3404" i="2" s="1"/>
  <c r="S3405" i="2" s="1"/>
  <c r="S3406" i="2" s="1"/>
  <c r="S3407" i="2" s="1"/>
  <c r="S3408" i="2" s="1"/>
  <c r="S3409" i="2" s="1"/>
  <c r="S3410" i="2" s="1"/>
  <c r="S3411" i="2" s="1"/>
  <c r="S3412" i="2" s="1"/>
  <c r="S3413" i="2" s="1"/>
  <c r="S3414" i="2" s="1"/>
  <c r="S3415" i="2" s="1"/>
  <c r="S3416" i="2" s="1"/>
  <c r="S3417" i="2" s="1"/>
  <c r="S3418" i="2" s="1"/>
  <c r="S3419" i="2" s="1"/>
  <c r="S3420" i="2" s="1"/>
  <c r="S3421" i="2" s="1"/>
  <c r="S3422" i="2" s="1"/>
  <c r="S3423" i="2" s="1"/>
  <c r="S3424" i="2" s="1"/>
  <c r="S3425" i="2" s="1"/>
  <c r="S3426" i="2" s="1"/>
  <c r="S3427" i="2" s="1"/>
  <c r="S3428" i="2" s="1"/>
  <c r="S3429" i="2" s="1"/>
  <c r="S3430" i="2" s="1"/>
  <c r="S3431" i="2" s="1"/>
  <c r="S3432" i="2" s="1"/>
  <c r="S3433" i="2" s="1"/>
  <c r="S3434" i="2" s="1"/>
  <c r="S3435" i="2" s="1"/>
  <c r="S3436" i="2" s="1"/>
  <c r="S3437" i="2" s="1"/>
  <c r="S3438" i="2" s="1"/>
  <c r="S3439" i="2" s="1"/>
  <c r="S3440" i="2" s="1"/>
  <c r="S3441" i="2" s="1"/>
  <c r="S3442" i="2" s="1"/>
  <c r="S3443" i="2" s="1"/>
  <c r="S3444" i="2" s="1"/>
  <c r="S3445" i="2" s="1"/>
  <c r="S3446" i="2" s="1"/>
  <c r="S3447" i="2" s="1"/>
  <c r="S3448" i="2" s="1"/>
  <c r="S3449" i="2" s="1"/>
  <c r="S3450" i="2" s="1"/>
  <c r="S3451" i="2" s="1"/>
  <c r="S3452" i="2" s="1"/>
  <c r="S3453" i="2" s="1"/>
  <c r="S3454" i="2" s="1"/>
  <c r="S3455" i="2" s="1"/>
  <c r="S3456" i="2" s="1"/>
  <c r="S3457" i="2" s="1"/>
  <c r="S3458" i="2" s="1"/>
  <c r="S3459" i="2" s="1"/>
  <c r="S3460" i="2" s="1"/>
  <c r="S3461" i="2" s="1"/>
  <c r="S3462" i="2" s="1"/>
  <c r="S3463" i="2" s="1"/>
  <c r="S3464" i="2" s="1"/>
  <c r="S3465" i="2" s="1"/>
  <c r="S3466" i="2" s="1"/>
  <c r="S3467" i="2" s="1"/>
  <c r="S3468" i="2" s="1"/>
  <c r="S3469" i="2" s="1"/>
  <c r="S3470" i="2" s="1"/>
  <c r="S3471" i="2" s="1"/>
  <c r="S3472" i="2" s="1"/>
  <c r="S3473" i="2" s="1"/>
  <c r="S3474" i="2" s="1"/>
  <c r="S3475" i="2" s="1"/>
  <c r="S3476" i="2" s="1"/>
  <c r="S3477" i="2" s="1"/>
  <c r="S3478" i="2" s="1"/>
  <c r="S3479" i="2" s="1"/>
  <c r="S3480" i="2" s="1"/>
  <c r="S3481" i="2" s="1"/>
  <c r="S3482" i="2" s="1"/>
  <c r="S3483" i="2" s="1"/>
  <c r="S3484" i="2" s="1"/>
  <c r="S3485" i="2" s="1"/>
  <c r="S3486" i="2" s="1"/>
  <c r="S3487" i="2" s="1"/>
  <c r="S3488" i="2" s="1"/>
  <c r="S3489" i="2" s="1"/>
  <c r="S3490" i="2" s="1"/>
  <c r="S3491" i="2" s="1"/>
  <c r="S3492" i="2" s="1"/>
  <c r="S3493" i="2" s="1"/>
  <c r="S3494" i="2" s="1"/>
  <c r="S3495" i="2" s="1"/>
  <c r="S3496" i="2" s="1"/>
  <c r="S3497" i="2" s="1"/>
  <c r="S3498" i="2" s="1"/>
  <c r="S3499" i="2" s="1"/>
  <c r="S3500" i="2" s="1"/>
  <c r="S3501" i="2" s="1"/>
  <c r="S3502" i="2" s="1"/>
  <c r="S3503" i="2" s="1"/>
  <c r="S3504" i="2" s="1"/>
  <c r="S3505" i="2" s="1"/>
  <c r="S3506" i="2" s="1"/>
  <c r="S3507" i="2" s="1"/>
  <c r="S3508" i="2" s="1"/>
  <c r="S3509" i="2" s="1"/>
  <c r="S3510" i="2" s="1"/>
  <c r="S3511" i="2" s="1"/>
  <c r="S3512" i="2" s="1"/>
  <c r="S3513" i="2" s="1"/>
  <c r="S3514" i="2" s="1"/>
  <c r="S3515" i="2" s="1"/>
  <c r="S3516" i="2" s="1"/>
  <c r="S3517" i="2" s="1"/>
  <c r="S3518" i="2" s="1"/>
  <c r="S3519" i="2" s="1"/>
  <c r="S3520" i="2" s="1"/>
  <c r="S3521" i="2" s="1"/>
  <c r="S3522" i="2" s="1"/>
  <c r="S3523" i="2" s="1"/>
  <c r="S3524" i="2" s="1"/>
  <c r="S3525" i="2" s="1"/>
  <c r="S3526" i="2" s="1"/>
  <c r="S3527" i="2" s="1"/>
  <c r="S3528" i="2" s="1"/>
  <c r="S3529" i="2" s="1"/>
  <c r="S3530" i="2" s="1"/>
  <c r="S3531" i="2" s="1"/>
  <c r="S3532" i="2" s="1"/>
  <c r="S3533" i="2" s="1"/>
  <c r="S3534" i="2" s="1"/>
  <c r="S3535" i="2" s="1"/>
  <c r="S3536" i="2" s="1"/>
  <c r="S3537" i="2" s="1"/>
  <c r="S3538" i="2" s="1"/>
  <c r="S3539" i="2" s="1"/>
  <c r="S3540" i="2" s="1"/>
  <c r="S3541" i="2" s="1"/>
  <c r="S3542" i="2" s="1"/>
  <c r="S3543" i="2" s="1"/>
  <c r="S3544" i="2" s="1"/>
  <c r="S3545" i="2" s="1"/>
  <c r="S3546" i="2" s="1"/>
  <c r="S3547" i="2" s="1"/>
  <c r="S3548" i="2" s="1"/>
  <c r="S3549" i="2" s="1"/>
  <c r="S3550" i="2" s="1"/>
  <c r="S3551" i="2" s="1"/>
  <c r="S3552" i="2" s="1"/>
  <c r="S3553" i="2" s="1"/>
  <c r="S3554" i="2" s="1"/>
  <c r="S3555" i="2" s="1"/>
  <c r="S3556" i="2" s="1"/>
  <c r="S3557" i="2" s="1"/>
  <c r="S3558" i="2" s="1"/>
  <c r="S3559" i="2" s="1"/>
  <c r="S3560" i="2" s="1"/>
  <c r="S3561" i="2" s="1"/>
  <c r="S3562" i="2" s="1"/>
  <c r="S3563" i="2" s="1"/>
  <c r="S3564" i="2" s="1"/>
  <c r="S3565" i="2" s="1"/>
  <c r="S3566" i="2" s="1"/>
  <c r="S3567" i="2" s="1"/>
  <c r="S3568" i="2" s="1"/>
  <c r="S3569" i="2" s="1"/>
  <c r="S3570" i="2" s="1"/>
  <c r="S3571" i="2" s="1"/>
  <c r="S3572" i="2" s="1"/>
  <c r="S3573" i="2" s="1"/>
  <c r="S3574" i="2" s="1"/>
  <c r="S3575" i="2" s="1"/>
  <c r="S3576" i="2" s="1"/>
  <c r="S3577" i="2" s="1"/>
  <c r="S3578" i="2" s="1"/>
  <c r="S3579" i="2" s="1"/>
  <c r="S3580" i="2" s="1"/>
  <c r="S3581" i="2" s="1"/>
  <c r="S3582" i="2" s="1"/>
  <c r="S3583" i="2" s="1"/>
  <c r="S3584" i="2" s="1"/>
  <c r="S3585" i="2" s="1"/>
  <c r="S3586" i="2" s="1"/>
  <c r="S3587" i="2" s="1"/>
  <c r="S3588" i="2" s="1"/>
  <c r="S3589" i="2" s="1"/>
  <c r="S3590" i="2" s="1"/>
  <c r="S3591" i="2" s="1"/>
  <c r="S3592" i="2" s="1"/>
  <c r="S3593" i="2" s="1"/>
  <c r="S3594" i="2" s="1"/>
  <c r="S3595" i="2" s="1"/>
  <c r="S3596" i="2" s="1"/>
  <c r="S3597" i="2" s="1"/>
  <c r="S3598" i="2" s="1"/>
  <c r="S3599" i="2" s="1"/>
  <c r="S3600" i="2" s="1"/>
  <c r="S3601" i="2" s="1"/>
  <c r="S3602" i="2" s="1"/>
  <c r="S3603" i="2" s="1"/>
  <c r="S3604" i="2" s="1"/>
  <c r="S3605" i="2" s="1"/>
  <c r="S3606" i="2" s="1"/>
  <c r="S3607" i="2" s="1"/>
  <c r="S3608" i="2" s="1"/>
  <c r="S3609" i="2" s="1"/>
  <c r="S3610" i="2" s="1"/>
  <c r="S3611" i="2" s="1"/>
  <c r="S3612" i="2" s="1"/>
  <c r="S3613" i="2" s="1"/>
  <c r="S3614" i="2" s="1"/>
  <c r="S3615" i="2" s="1"/>
  <c r="S3616" i="2" s="1"/>
  <c r="S3617" i="2" s="1"/>
  <c r="S3618" i="2" s="1"/>
  <c r="S3619" i="2" s="1"/>
  <c r="S3620" i="2" s="1"/>
  <c r="S3621" i="2" s="1"/>
  <c r="S3622" i="2" s="1"/>
  <c r="S3623" i="2" s="1"/>
  <c r="S3624" i="2" s="1"/>
  <c r="S3625" i="2" s="1"/>
  <c r="S3626" i="2" s="1"/>
  <c r="S3627" i="2" s="1"/>
  <c r="S3628" i="2" s="1"/>
  <c r="S3629" i="2" s="1"/>
  <c r="S3630" i="2" s="1"/>
  <c r="S3631" i="2" s="1"/>
  <c r="S3632" i="2" s="1"/>
  <c r="S3633" i="2" s="1"/>
  <c r="S3634" i="2" s="1"/>
  <c r="S3635" i="2" s="1"/>
  <c r="S3636" i="2" s="1"/>
  <c r="S3637" i="2" s="1"/>
  <c r="S3638" i="2" s="1"/>
  <c r="S3639" i="2" s="1"/>
  <c r="S3640" i="2" s="1"/>
  <c r="S3641" i="2" s="1"/>
  <c r="S3642" i="2" s="1"/>
  <c r="S3643" i="2" s="1"/>
  <c r="S3644" i="2" s="1"/>
  <c r="S3645" i="2" s="1"/>
  <c r="S3646" i="2" s="1"/>
  <c r="S3647" i="2" s="1"/>
  <c r="S3648" i="2" s="1"/>
  <c r="S3649" i="2" s="1"/>
  <c r="S3650" i="2" s="1"/>
  <c r="S3651" i="2" s="1"/>
  <c r="S3652" i="2" s="1"/>
  <c r="S3653" i="2" s="1"/>
  <c r="S3654" i="2" s="1"/>
  <c r="S3655" i="2" s="1"/>
  <c r="S3656" i="2" s="1"/>
  <c r="S3657" i="2" s="1"/>
  <c r="S3658" i="2" s="1"/>
  <c r="S3659" i="2" s="1"/>
  <c r="S3660" i="2" s="1"/>
  <c r="S3661" i="2" s="1"/>
  <c r="S3662" i="2" s="1"/>
  <c r="S3663" i="2" s="1"/>
  <c r="S3664" i="2" s="1"/>
  <c r="S3665" i="2" s="1"/>
  <c r="S3666" i="2" s="1"/>
  <c r="S3667" i="2" s="1"/>
  <c r="S3668" i="2" s="1"/>
  <c r="S3669" i="2" s="1"/>
  <c r="S3670" i="2" s="1"/>
  <c r="S3671" i="2" s="1"/>
  <c r="S3672" i="2" s="1"/>
  <c r="S3673" i="2" s="1"/>
  <c r="S3674" i="2" s="1"/>
  <c r="S3675" i="2" s="1"/>
  <c r="S3676" i="2" s="1"/>
  <c r="S3677" i="2" s="1"/>
  <c r="S3678" i="2" s="1"/>
  <c r="S3679" i="2" s="1"/>
  <c r="S3680" i="2" s="1"/>
  <c r="S3681" i="2" s="1"/>
  <c r="S3682" i="2" s="1"/>
  <c r="S3683" i="2" s="1"/>
  <c r="S3684" i="2" s="1"/>
  <c r="S3685" i="2" s="1"/>
  <c r="S3686" i="2" s="1"/>
  <c r="S3687" i="2" s="1"/>
  <c r="S3688" i="2" s="1"/>
  <c r="S3689" i="2" s="1"/>
  <c r="S3690" i="2" s="1"/>
  <c r="S3691" i="2" s="1"/>
  <c r="S3692" i="2" s="1"/>
  <c r="S3693" i="2" s="1"/>
  <c r="S3694" i="2" s="1"/>
  <c r="S3695" i="2" s="1"/>
  <c r="S3696" i="2" s="1"/>
  <c r="S3697" i="2" s="1"/>
  <c r="S3698" i="2" s="1"/>
  <c r="S3699" i="2" s="1"/>
  <c r="S3700" i="2" s="1"/>
  <c r="S3701" i="2" s="1"/>
  <c r="S3702" i="2" s="1"/>
  <c r="S3703" i="2" s="1"/>
  <c r="S3704" i="2" s="1"/>
  <c r="S3705" i="2" s="1"/>
  <c r="S3706" i="2" s="1"/>
  <c r="S3707" i="2" s="1"/>
  <c r="S3708" i="2" s="1"/>
  <c r="S3709" i="2" s="1"/>
  <c r="S3710" i="2" s="1"/>
  <c r="S3711" i="2" s="1"/>
  <c r="S3712" i="2" s="1"/>
  <c r="S3713" i="2" s="1"/>
  <c r="S3714" i="2" s="1"/>
  <c r="S3715" i="2" s="1"/>
  <c r="S3716" i="2" s="1"/>
  <c r="S3717" i="2" s="1"/>
  <c r="S3718" i="2" s="1"/>
  <c r="S3719" i="2" s="1"/>
  <c r="S3720" i="2" s="1"/>
  <c r="S3721" i="2" s="1"/>
  <c r="S3722" i="2" s="1"/>
  <c r="S3723" i="2" s="1"/>
  <c r="S3724" i="2" s="1"/>
  <c r="S3725" i="2" s="1"/>
  <c r="S3726" i="2" s="1"/>
  <c r="S3727" i="2" s="1"/>
  <c r="S3728" i="2" s="1"/>
  <c r="S3729" i="2" s="1"/>
  <c r="S3730" i="2" s="1"/>
  <c r="S3731" i="2" s="1"/>
  <c r="S3732" i="2" s="1"/>
  <c r="S3733" i="2" s="1"/>
  <c r="S3734" i="2" s="1"/>
  <c r="S3735" i="2" s="1"/>
  <c r="S3736" i="2" s="1"/>
  <c r="S3737" i="2" s="1"/>
  <c r="S3738" i="2" s="1"/>
  <c r="S3739" i="2" s="1"/>
  <c r="S3740" i="2" s="1"/>
  <c r="S3741" i="2" s="1"/>
  <c r="S3742" i="2" s="1"/>
  <c r="S3743" i="2" s="1"/>
  <c r="S3744" i="2" s="1"/>
  <c r="S3745" i="2" s="1"/>
  <c r="S3746" i="2" s="1"/>
  <c r="S3747" i="2" s="1"/>
  <c r="S3748" i="2" s="1"/>
  <c r="S3749" i="2" s="1"/>
  <c r="S3750" i="2" s="1"/>
  <c r="S3751" i="2" s="1"/>
  <c r="S3752" i="2" s="1"/>
  <c r="S3753" i="2" s="1"/>
  <c r="S3754" i="2" s="1"/>
  <c r="S3755" i="2" s="1"/>
  <c r="S3756" i="2" s="1"/>
  <c r="S3757" i="2" s="1"/>
  <c r="S3758" i="2" s="1"/>
  <c r="S3759" i="2" s="1"/>
  <c r="S3760" i="2" s="1"/>
  <c r="S3761" i="2" s="1"/>
  <c r="S3762" i="2" s="1"/>
  <c r="S3763" i="2" s="1"/>
  <c r="S3764" i="2" s="1"/>
  <c r="S3765" i="2" s="1"/>
  <c r="S3766" i="2" s="1"/>
  <c r="S3767" i="2" s="1"/>
  <c r="S3768" i="2" s="1"/>
  <c r="S3769" i="2" s="1"/>
  <c r="S3770" i="2" s="1"/>
  <c r="S3771" i="2" s="1"/>
  <c r="S3772" i="2" s="1"/>
  <c r="S3773" i="2" s="1"/>
  <c r="S3774" i="2" s="1"/>
  <c r="S3775" i="2" s="1"/>
  <c r="S3776" i="2" s="1"/>
  <c r="S3777" i="2" s="1"/>
  <c r="S3778" i="2" s="1"/>
  <c r="S3779" i="2" s="1"/>
  <c r="S3780" i="2" s="1"/>
  <c r="S3781" i="2" s="1"/>
  <c r="S3782" i="2" s="1"/>
  <c r="S3783" i="2" s="1"/>
  <c r="S3784" i="2" s="1"/>
  <c r="S3785" i="2" s="1"/>
  <c r="S3786" i="2" s="1"/>
  <c r="S3787" i="2" s="1"/>
  <c r="S3788" i="2" s="1"/>
  <c r="S3789" i="2" s="1"/>
  <c r="S3790" i="2" s="1"/>
  <c r="S3791" i="2" s="1"/>
  <c r="S3792" i="2" s="1"/>
  <c r="S3793" i="2" s="1"/>
  <c r="S3794" i="2" s="1"/>
  <c r="S3795" i="2" s="1"/>
  <c r="S3796" i="2" s="1"/>
  <c r="S3797" i="2" s="1"/>
  <c r="S3798" i="2" s="1"/>
  <c r="S3799" i="2" s="1"/>
  <c r="S3800" i="2" s="1"/>
  <c r="S3801" i="2" s="1"/>
  <c r="S3802" i="2" s="1"/>
  <c r="S3803" i="2" s="1"/>
  <c r="S3804" i="2" s="1"/>
  <c r="S3805" i="2" s="1"/>
  <c r="S3806" i="2" s="1"/>
  <c r="S3807" i="2" s="1"/>
  <c r="S3808" i="2" s="1"/>
  <c r="S3809" i="2" s="1"/>
  <c r="S3810" i="2" s="1"/>
  <c r="S3811" i="2" s="1"/>
  <c r="S3812" i="2" s="1"/>
  <c r="S3813" i="2" s="1"/>
  <c r="S3814" i="2" s="1"/>
  <c r="S3815" i="2" s="1"/>
  <c r="S3816" i="2" s="1"/>
  <c r="S3817" i="2" s="1"/>
  <c r="S3818" i="2" s="1"/>
  <c r="S3819" i="2" s="1"/>
  <c r="S3820" i="2" s="1"/>
  <c r="S3821" i="2" s="1"/>
  <c r="S3822" i="2" s="1"/>
  <c r="S3823" i="2" s="1"/>
  <c r="S3824" i="2" s="1"/>
  <c r="S3825" i="2" s="1"/>
  <c r="S3826" i="2" s="1"/>
  <c r="S3827" i="2" s="1"/>
  <c r="S3828" i="2" s="1"/>
  <c r="S3829" i="2" s="1"/>
  <c r="S3830" i="2" s="1"/>
  <c r="S3831" i="2" s="1"/>
  <c r="S3832" i="2" s="1"/>
  <c r="S3833" i="2" s="1"/>
  <c r="S3834" i="2" s="1"/>
  <c r="S3835" i="2" s="1"/>
  <c r="S3836" i="2" s="1"/>
  <c r="S3837" i="2" s="1"/>
  <c r="S3838" i="2" s="1"/>
  <c r="S3839" i="2" s="1"/>
  <c r="S3840" i="2" s="1"/>
  <c r="S3841" i="2" s="1"/>
  <c r="S3842" i="2" s="1"/>
  <c r="S3843" i="2" s="1"/>
  <c r="S3844" i="2" s="1"/>
  <c r="S3845" i="2" s="1"/>
  <c r="S3846" i="2" s="1"/>
  <c r="S3847" i="2" s="1"/>
  <c r="S3848" i="2" s="1"/>
  <c r="S3849" i="2" s="1"/>
  <c r="S3850" i="2" s="1"/>
  <c r="S3851" i="2" s="1"/>
  <c r="S3852" i="2" s="1"/>
  <c r="S3853" i="2" s="1"/>
  <c r="S3854" i="2" s="1"/>
  <c r="S3855" i="2" s="1"/>
  <c r="S3856" i="2" s="1"/>
  <c r="S3857" i="2" s="1"/>
  <c r="S3858" i="2" s="1"/>
  <c r="S3859" i="2" s="1"/>
  <c r="S3860" i="2" s="1"/>
  <c r="S3861" i="2" s="1"/>
  <c r="S3862" i="2" s="1"/>
  <c r="S3863" i="2" s="1"/>
  <c r="S3864" i="2" s="1"/>
  <c r="S3865" i="2" s="1"/>
  <c r="S3866" i="2" s="1"/>
  <c r="S3867" i="2" s="1"/>
  <c r="S3868" i="2" s="1"/>
  <c r="S3869" i="2" s="1"/>
  <c r="S3870" i="2" s="1"/>
  <c r="S3871" i="2" s="1"/>
  <c r="S3872" i="2" s="1"/>
  <c r="S3873" i="2" s="1"/>
  <c r="S3874" i="2" s="1"/>
  <c r="S3875" i="2" s="1"/>
  <c r="S3876" i="2" s="1"/>
  <c r="S3877" i="2" s="1"/>
  <c r="S3878" i="2" s="1"/>
  <c r="S3879" i="2" s="1"/>
  <c r="S3880" i="2" s="1"/>
  <c r="S3881" i="2" s="1"/>
  <c r="S3882" i="2" s="1"/>
  <c r="S3883" i="2" s="1"/>
  <c r="S3884" i="2" s="1"/>
  <c r="S3885" i="2" s="1"/>
  <c r="S3886" i="2" s="1"/>
  <c r="S3887" i="2" s="1"/>
  <c r="S3888" i="2" s="1"/>
  <c r="S3889" i="2" s="1"/>
  <c r="S3890" i="2" s="1"/>
  <c r="S3891" i="2" s="1"/>
  <c r="S3892" i="2" s="1"/>
  <c r="S3893" i="2" s="1"/>
  <c r="S3894" i="2" s="1"/>
  <c r="S3895" i="2" s="1"/>
  <c r="S3896" i="2" s="1"/>
  <c r="S3897" i="2" s="1"/>
  <c r="S3898" i="2" s="1"/>
  <c r="S3899" i="2" s="1"/>
  <c r="S3900" i="2" s="1"/>
  <c r="S3901" i="2" s="1"/>
  <c r="S3902" i="2" s="1"/>
  <c r="S3903" i="2" s="1"/>
  <c r="S3904" i="2" s="1"/>
  <c r="S3905" i="2" s="1"/>
  <c r="S3906" i="2" s="1"/>
  <c r="S3907" i="2" s="1"/>
  <c r="S3908" i="2" s="1"/>
  <c r="S3909" i="2" s="1"/>
  <c r="S3910" i="2" s="1"/>
  <c r="S3911" i="2" s="1"/>
  <c r="S3912" i="2" s="1"/>
  <c r="S3913" i="2" s="1"/>
  <c r="S3914" i="2" s="1"/>
  <c r="S3915" i="2" s="1"/>
  <c r="S3916" i="2" s="1"/>
  <c r="S3917" i="2" s="1"/>
  <c r="S3918" i="2" s="1"/>
  <c r="S3919" i="2" s="1"/>
  <c r="S3920" i="2" s="1"/>
  <c r="S3921" i="2" s="1"/>
  <c r="S3922" i="2" s="1"/>
  <c r="S3923" i="2" s="1"/>
  <c r="S3924" i="2" s="1"/>
  <c r="S3925" i="2" s="1"/>
  <c r="S3926" i="2" s="1"/>
  <c r="S3927" i="2" s="1"/>
  <c r="S3928" i="2" s="1"/>
  <c r="S3929" i="2" s="1"/>
  <c r="S3930" i="2" s="1"/>
  <c r="S3931" i="2" s="1"/>
  <c r="S3932" i="2" s="1"/>
  <c r="S3933" i="2" s="1"/>
  <c r="S3934" i="2" s="1"/>
  <c r="S3935" i="2" s="1"/>
  <c r="S3936" i="2" s="1"/>
  <c r="S3937" i="2" s="1"/>
  <c r="S3938" i="2" s="1"/>
  <c r="S3939" i="2" s="1"/>
  <c r="S3940" i="2" s="1"/>
  <c r="S3941" i="2" s="1"/>
  <c r="S3942" i="2" s="1"/>
  <c r="S3943" i="2" s="1"/>
  <c r="S3944" i="2" s="1"/>
  <c r="S3945" i="2" s="1"/>
  <c r="S3946" i="2" s="1"/>
  <c r="S3947" i="2" s="1"/>
  <c r="S3948" i="2" s="1"/>
  <c r="S3949" i="2" s="1"/>
  <c r="S3950" i="2" s="1"/>
  <c r="S3951" i="2" s="1"/>
  <c r="S3952" i="2" s="1"/>
  <c r="S3953" i="2" s="1"/>
  <c r="S3954" i="2" s="1"/>
  <c r="S3955" i="2" s="1"/>
  <c r="S3956" i="2" s="1"/>
  <c r="S3957" i="2" s="1"/>
  <c r="S3958" i="2" s="1"/>
  <c r="S3959" i="2" s="1"/>
  <c r="S3960" i="2" s="1"/>
  <c r="S3961" i="2" s="1"/>
  <c r="S3962" i="2" s="1"/>
  <c r="S3963" i="2" s="1"/>
  <c r="S3964" i="2" s="1"/>
  <c r="S3965" i="2" s="1"/>
  <c r="S3966" i="2" s="1"/>
  <c r="S3967" i="2" s="1"/>
  <c r="S3968" i="2" s="1"/>
  <c r="S3969" i="2" s="1"/>
  <c r="S3970" i="2" s="1"/>
  <c r="S3971" i="2" s="1"/>
  <c r="S3972" i="2" s="1"/>
  <c r="S3973" i="2" s="1"/>
  <c r="S3974" i="2" s="1"/>
  <c r="S3975" i="2" s="1"/>
  <c r="S3976" i="2" s="1"/>
  <c r="S3977" i="2" s="1"/>
  <c r="S3978" i="2" s="1"/>
  <c r="S3979" i="2" s="1"/>
  <c r="S3980" i="2" s="1"/>
  <c r="S3981" i="2" s="1"/>
  <c r="S3982" i="2" s="1"/>
  <c r="S3983" i="2" s="1"/>
  <c r="S3984" i="2" s="1"/>
  <c r="S3985" i="2" s="1"/>
  <c r="S3986" i="2" s="1"/>
  <c r="S3987" i="2" s="1"/>
  <c r="S3988" i="2" s="1"/>
  <c r="S3989" i="2" s="1"/>
  <c r="S3990" i="2" s="1"/>
  <c r="S3991" i="2" s="1"/>
  <c r="S3992" i="2" s="1"/>
  <c r="S3993" i="2" s="1"/>
  <c r="S3994" i="2" s="1"/>
  <c r="S3995" i="2" s="1"/>
  <c r="S3996" i="2" s="1"/>
  <c r="S3997" i="2" s="1"/>
  <c r="S3998" i="2" s="1"/>
  <c r="S3999" i="2" s="1"/>
  <c r="S4000" i="2" s="1"/>
  <c r="S4001" i="2" s="1"/>
  <c r="S4002" i="2" s="1"/>
  <c r="S4003" i="2" s="1"/>
  <c r="S4004" i="2" s="1"/>
  <c r="S4005" i="2" s="1"/>
  <c r="S4006" i="2" s="1"/>
  <c r="S4007" i="2" s="1"/>
  <c r="S4008" i="2" s="1"/>
  <c r="S4009" i="2" s="1"/>
  <c r="S4010" i="2" s="1"/>
  <c r="S4011" i="2" s="1"/>
  <c r="S4012" i="2" s="1"/>
  <c r="S4013" i="2" s="1"/>
  <c r="S4014" i="2" s="1"/>
  <c r="S4015" i="2" s="1"/>
  <c r="S4016" i="2" s="1"/>
  <c r="S4017" i="2" s="1"/>
  <c r="S4018" i="2" s="1"/>
  <c r="S4019" i="2" s="1"/>
  <c r="S4020" i="2" s="1"/>
  <c r="S4021" i="2" s="1"/>
  <c r="S4022" i="2" s="1"/>
  <c r="S4023" i="2" s="1"/>
  <c r="S4024" i="2" s="1"/>
  <c r="S4025" i="2" s="1"/>
  <c r="S4026" i="2" s="1"/>
  <c r="S4027" i="2" s="1"/>
  <c r="S4028" i="2" s="1"/>
  <c r="S4029" i="2" s="1"/>
  <c r="S4030" i="2" s="1"/>
  <c r="S4031" i="2" s="1"/>
  <c r="S4032" i="2" s="1"/>
  <c r="S4033" i="2" s="1"/>
  <c r="S4034" i="2" s="1"/>
  <c r="S4035" i="2" s="1"/>
  <c r="S4036" i="2" s="1"/>
  <c r="S4037" i="2" s="1"/>
  <c r="S4038" i="2" s="1"/>
  <c r="S4039" i="2" s="1"/>
  <c r="S4040" i="2" s="1"/>
  <c r="S4041" i="2" s="1"/>
  <c r="S4042" i="2" s="1"/>
  <c r="S4043" i="2" s="1"/>
  <c r="S4044" i="2" s="1"/>
  <c r="S4045" i="2" s="1"/>
  <c r="S4046" i="2" s="1"/>
  <c r="S4047" i="2" s="1"/>
  <c r="S4048" i="2" s="1"/>
  <c r="S4049" i="2" s="1"/>
  <c r="S4050" i="2" s="1"/>
  <c r="S4051" i="2" s="1"/>
  <c r="S4052" i="2" s="1"/>
  <c r="S4053" i="2" s="1"/>
  <c r="S4054" i="2" s="1"/>
  <c r="S4055" i="2" s="1"/>
  <c r="S4056" i="2" s="1"/>
  <c r="S4057" i="2" s="1"/>
  <c r="S4058" i="2" s="1"/>
  <c r="S4059" i="2" s="1"/>
  <c r="S4060" i="2" s="1"/>
  <c r="S4061" i="2" s="1"/>
  <c r="S4062" i="2" s="1"/>
  <c r="S4063" i="2" s="1"/>
  <c r="S4064" i="2" s="1"/>
  <c r="S4065" i="2" s="1"/>
  <c r="S4066" i="2" s="1"/>
  <c r="S4067" i="2" s="1"/>
  <c r="S4068" i="2" s="1"/>
  <c r="S4069" i="2" s="1"/>
  <c r="S4070" i="2" s="1"/>
  <c r="S4071" i="2" s="1"/>
  <c r="S4072" i="2" s="1"/>
  <c r="S4073" i="2" s="1"/>
  <c r="S4074" i="2" s="1"/>
  <c r="S4075" i="2" s="1"/>
  <c r="S4076" i="2" s="1"/>
  <c r="S4077" i="2" s="1"/>
  <c r="S4078" i="2" s="1"/>
  <c r="S4079" i="2" s="1"/>
  <c r="S4080" i="2" s="1"/>
  <c r="S4081" i="2" s="1"/>
  <c r="S4082" i="2" s="1"/>
  <c r="S4083" i="2" s="1"/>
  <c r="S4084" i="2" s="1"/>
  <c r="S4085" i="2" s="1"/>
  <c r="S4086" i="2" s="1"/>
  <c r="S4087" i="2" s="1"/>
  <c r="S4088" i="2" s="1"/>
  <c r="S4089" i="2" s="1"/>
  <c r="S4090" i="2" s="1"/>
  <c r="S4091" i="2" s="1"/>
  <c r="S4092" i="2" s="1"/>
  <c r="S4093" i="2" s="1"/>
  <c r="S4094" i="2" s="1"/>
  <c r="S4095" i="2" s="1"/>
  <c r="S4096" i="2" s="1"/>
  <c r="S4097" i="2" s="1"/>
  <c r="S4098" i="2" s="1"/>
  <c r="S4099" i="2" s="1"/>
  <c r="S4100" i="2" s="1"/>
  <c r="S4101" i="2" s="1"/>
  <c r="S4102" i="2" s="1"/>
  <c r="S4103" i="2" s="1"/>
  <c r="S4104" i="2" s="1"/>
  <c r="S4105" i="2" s="1"/>
  <c r="S4106" i="2" s="1"/>
  <c r="S4107" i="2" s="1"/>
  <c r="S4108" i="2" s="1"/>
  <c r="S4109" i="2" s="1"/>
  <c r="S4110" i="2" s="1"/>
  <c r="S4111" i="2" s="1"/>
  <c r="S4112" i="2" s="1"/>
  <c r="S4113" i="2" s="1"/>
  <c r="S4114" i="2" s="1"/>
  <c r="S4115" i="2" s="1"/>
  <c r="S4116" i="2" s="1"/>
  <c r="S4117" i="2" s="1"/>
  <c r="S4118" i="2" s="1"/>
  <c r="S4119" i="2" s="1"/>
  <c r="S4120" i="2" s="1"/>
  <c r="S4121" i="2" s="1"/>
  <c r="S4122" i="2" s="1"/>
  <c r="S4123" i="2" s="1"/>
  <c r="S4124" i="2" s="1"/>
  <c r="S4125" i="2" s="1"/>
  <c r="S4126" i="2" s="1"/>
  <c r="S4127" i="2" s="1"/>
  <c r="S4128" i="2" s="1"/>
  <c r="S4129" i="2" s="1"/>
  <c r="S4130" i="2" s="1"/>
  <c r="S4131" i="2" s="1"/>
  <c r="S4132" i="2" s="1"/>
  <c r="S4133" i="2" s="1"/>
  <c r="S4134" i="2" s="1"/>
  <c r="S4135" i="2" s="1"/>
  <c r="S4136" i="2" s="1"/>
  <c r="S4137" i="2" s="1"/>
  <c r="S4138" i="2" s="1"/>
  <c r="S4139" i="2" s="1"/>
  <c r="S4140" i="2" s="1"/>
  <c r="S4141" i="2" s="1"/>
  <c r="S4142" i="2" s="1"/>
  <c r="S4143" i="2" s="1"/>
  <c r="S4144" i="2" s="1"/>
  <c r="S4145" i="2" s="1"/>
  <c r="S4146" i="2" s="1"/>
  <c r="S4147" i="2" s="1"/>
  <c r="S4148" i="2" s="1"/>
  <c r="S4149" i="2" s="1"/>
  <c r="S4150" i="2" s="1"/>
  <c r="S4151" i="2" s="1"/>
  <c r="S4152" i="2" s="1"/>
  <c r="S4153" i="2" s="1"/>
  <c r="S4154" i="2" s="1"/>
  <c r="S4155" i="2" s="1"/>
  <c r="S4156" i="2" s="1"/>
  <c r="S4157" i="2" s="1"/>
  <c r="S4158" i="2" s="1"/>
  <c r="S4159" i="2" s="1"/>
  <c r="S4160" i="2" s="1"/>
  <c r="S4161" i="2" s="1"/>
  <c r="S4162" i="2" s="1"/>
  <c r="S4163" i="2" s="1"/>
  <c r="S4164" i="2" s="1"/>
  <c r="S4165" i="2" s="1"/>
  <c r="S4166" i="2" s="1"/>
  <c r="S4167" i="2" s="1"/>
  <c r="S4168" i="2" s="1"/>
  <c r="S4169" i="2" s="1"/>
  <c r="S4170" i="2" s="1"/>
  <c r="S4171" i="2" s="1"/>
  <c r="S4172" i="2" s="1"/>
  <c r="S4173" i="2" s="1"/>
  <c r="S4174" i="2" s="1"/>
  <c r="S4175" i="2" s="1"/>
  <c r="S4176" i="2" s="1"/>
  <c r="S4177" i="2" s="1"/>
  <c r="S4178" i="2" s="1"/>
  <c r="S4179" i="2" s="1"/>
  <c r="S4180" i="2" s="1"/>
  <c r="S4181" i="2" s="1"/>
  <c r="S4182" i="2" s="1"/>
  <c r="S4183" i="2" s="1"/>
  <c r="S4184" i="2" s="1"/>
  <c r="S4185" i="2" s="1"/>
  <c r="S4186" i="2" s="1"/>
  <c r="S4187" i="2" s="1"/>
  <c r="S4188" i="2" s="1"/>
  <c r="S4189" i="2" s="1"/>
  <c r="S4190" i="2" s="1"/>
  <c r="S4191" i="2" s="1"/>
  <c r="S4192" i="2" s="1"/>
  <c r="S4193" i="2" s="1"/>
  <c r="S4194" i="2" s="1"/>
  <c r="S4195" i="2" s="1"/>
  <c r="S4196" i="2" s="1"/>
  <c r="S4197" i="2" s="1"/>
  <c r="S4198" i="2" s="1"/>
  <c r="S4199" i="2" s="1"/>
  <c r="S4200" i="2" s="1"/>
  <c r="S4201" i="2" s="1"/>
  <c r="S4202" i="2" s="1"/>
  <c r="S4203" i="2" s="1"/>
  <c r="S4204" i="2" s="1"/>
  <c r="S4205" i="2" s="1"/>
  <c r="S4206" i="2" s="1"/>
  <c r="S4207" i="2" s="1"/>
  <c r="S4208" i="2" s="1"/>
  <c r="S4209" i="2" s="1"/>
  <c r="S4210" i="2" s="1"/>
  <c r="S4211" i="2" s="1"/>
  <c r="S4212" i="2" s="1"/>
  <c r="S4213" i="2" s="1"/>
  <c r="S4214" i="2" s="1"/>
  <c r="S4215" i="2" s="1"/>
  <c r="S4216" i="2" s="1"/>
  <c r="S4217" i="2" s="1"/>
  <c r="S4218" i="2" s="1"/>
  <c r="S4219" i="2" s="1"/>
  <c r="S4220" i="2" s="1"/>
  <c r="S4221" i="2" s="1"/>
  <c r="S4222" i="2" s="1"/>
  <c r="S4223" i="2" s="1"/>
  <c r="S4224" i="2" s="1"/>
  <c r="S4225" i="2" s="1"/>
  <c r="S4226" i="2" s="1"/>
  <c r="S4227" i="2" s="1"/>
  <c r="S4228" i="2" s="1"/>
  <c r="S4229" i="2" s="1"/>
  <c r="S4230" i="2" s="1"/>
  <c r="S4231" i="2" s="1"/>
  <c r="S4232" i="2" s="1"/>
  <c r="S4233" i="2" s="1"/>
  <c r="S4234" i="2" s="1"/>
  <c r="S4235" i="2" s="1"/>
  <c r="S4236" i="2" s="1"/>
  <c r="S4237" i="2" s="1"/>
  <c r="S4238" i="2" s="1"/>
  <c r="S4239" i="2" s="1"/>
  <c r="S4240" i="2" s="1"/>
  <c r="S4241" i="2" s="1"/>
  <c r="S4242" i="2" s="1"/>
  <c r="S4243" i="2" s="1"/>
  <c r="S4244" i="2" s="1"/>
  <c r="S4245" i="2" s="1"/>
  <c r="S4246" i="2" s="1"/>
  <c r="S4247" i="2" s="1"/>
  <c r="S4248" i="2" s="1"/>
  <c r="S4249" i="2" s="1"/>
  <c r="S4250" i="2" s="1"/>
  <c r="S4251" i="2" s="1"/>
  <c r="S4252" i="2" s="1"/>
  <c r="S4253" i="2" s="1"/>
  <c r="S4254" i="2" s="1"/>
  <c r="S4255" i="2" s="1"/>
  <c r="S4256" i="2" s="1"/>
  <c r="S4257" i="2" s="1"/>
  <c r="S4258" i="2" s="1"/>
  <c r="S4259" i="2" s="1"/>
  <c r="S4260" i="2" s="1"/>
  <c r="S4261" i="2" s="1"/>
  <c r="S4262" i="2" s="1"/>
  <c r="S4263" i="2" s="1"/>
  <c r="S4264" i="2" s="1"/>
  <c r="S4265" i="2" s="1"/>
  <c r="S4266" i="2" s="1"/>
  <c r="S4267" i="2" s="1"/>
  <c r="S4268" i="2" s="1"/>
  <c r="S4269" i="2" s="1"/>
  <c r="S4270" i="2" s="1"/>
  <c r="S4271" i="2" s="1"/>
  <c r="S4272" i="2" s="1"/>
  <c r="S4273" i="2" s="1"/>
  <c r="S4274" i="2" s="1"/>
  <c r="S4275" i="2" s="1"/>
  <c r="S4276" i="2" s="1"/>
  <c r="S4277" i="2" s="1"/>
  <c r="S4278" i="2" s="1"/>
  <c r="S4279" i="2" s="1"/>
  <c r="S4280" i="2" s="1"/>
  <c r="S4281" i="2" s="1"/>
  <c r="S4282" i="2" s="1"/>
  <c r="S4283" i="2" s="1"/>
  <c r="S4284" i="2" s="1"/>
  <c r="S4285" i="2" s="1"/>
  <c r="S4286" i="2" s="1"/>
  <c r="S4287" i="2" s="1"/>
  <c r="S4288" i="2" s="1"/>
  <c r="S4289" i="2" s="1"/>
  <c r="S4290" i="2" s="1"/>
  <c r="S4291" i="2" s="1"/>
  <c r="S4292" i="2" s="1"/>
  <c r="S4293" i="2" s="1"/>
  <c r="S4294" i="2" s="1"/>
  <c r="S4295" i="2" s="1"/>
  <c r="S4296" i="2" s="1"/>
  <c r="S4297" i="2" s="1"/>
  <c r="S4298" i="2" s="1"/>
  <c r="S4299" i="2" s="1"/>
  <c r="S4300" i="2" s="1"/>
  <c r="S4301" i="2" s="1"/>
  <c r="S4302" i="2" s="1"/>
  <c r="S4303" i="2" s="1"/>
  <c r="S4304" i="2" s="1"/>
  <c r="S4305" i="2" s="1"/>
  <c r="S4306" i="2" s="1"/>
  <c r="S4307" i="2" s="1"/>
  <c r="S4308" i="2" s="1"/>
  <c r="S4309" i="2" s="1"/>
  <c r="S4310" i="2" s="1"/>
  <c r="S4311" i="2" s="1"/>
  <c r="S4312" i="2" s="1"/>
  <c r="S4313" i="2" s="1"/>
  <c r="S4314" i="2" s="1"/>
  <c r="S4315" i="2" s="1"/>
  <c r="S4316" i="2" s="1"/>
  <c r="S4317" i="2" s="1"/>
  <c r="S4318" i="2" s="1"/>
  <c r="S4319" i="2" s="1"/>
  <c r="S4320" i="2" s="1"/>
  <c r="S4321" i="2" s="1"/>
  <c r="S4322" i="2" s="1"/>
  <c r="S4323" i="2" s="1"/>
  <c r="S4324" i="2" s="1"/>
  <c r="S4325" i="2" s="1"/>
  <c r="S4326" i="2" s="1"/>
  <c r="S4327" i="2" s="1"/>
  <c r="S4328" i="2" s="1"/>
  <c r="S4329" i="2" s="1"/>
  <c r="S4330" i="2" s="1"/>
  <c r="S4331" i="2" s="1"/>
  <c r="S4332" i="2" s="1"/>
  <c r="S4333" i="2" s="1"/>
  <c r="S4334" i="2" s="1"/>
  <c r="S4335" i="2" s="1"/>
  <c r="S4336" i="2" s="1"/>
  <c r="S4337" i="2" s="1"/>
  <c r="S4338" i="2" s="1"/>
  <c r="S4339" i="2" s="1"/>
  <c r="S4340" i="2" s="1"/>
  <c r="S4341" i="2" s="1"/>
  <c r="S4342" i="2" s="1"/>
  <c r="S4343" i="2" s="1"/>
  <c r="S4344" i="2" s="1"/>
  <c r="S4345" i="2" s="1"/>
  <c r="S4346" i="2" s="1"/>
  <c r="S4347" i="2" s="1"/>
  <c r="S4348" i="2" s="1"/>
  <c r="S4349" i="2" s="1"/>
  <c r="S4350" i="2" s="1"/>
  <c r="S4351" i="2" s="1"/>
  <c r="S4352" i="2" s="1"/>
  <c r="S4353" i="2" s="1"/>
  <c r="S4354" i="2" s="1"/>
  <c r="S4355" i="2" s="1"/>
  <c r="S4356" i="2" s="1"/>
  <c r="S4357" i="2" s="1"/>
  <c r="S4358" i="2" s="1"/>
  <c r="S4359" i="2" s="1"/>
  <c r="S4360" i="2" s="1"/>
  <c r="S4361" i="2" s="1"/>
  <c r="S4362" i="2" s="1"/>
  <c r="S4363" i="2" s="1"/>
  <c r="S4364" i="2" s="1"/>
  <c r="S4365" i="2" s="1"/>
  <c r="S4366" i="2" s="1"/>
  <c r="S4367" i="2" s="1"/>
  <c r="S4368" i="2" s="1"/>
  <c r="S4369" i="2" s="1"/>
  <c r="S4370" i="2" s="1"/>
  <c r="S4371" i="2" s="1"/>
  <c r="S4372" i="2" s="1"/>
  <c r="S4373" i="2" s="1"/>
  <c r="S4374" i="2" s="1"/>
  <c r="S4375" i="2" s="1"/>
  <c r="S4376" i="2" s="1"/>
  <c r="S4377" i="2" s="1"/>
  <c r="S4378" i="2" s="1"/>
  <c r="S4379" i="2" s="1"/>
  <c r="S4380" i="2" s="1"/>
  <c r="S4381" i="2" s="1"/>
  <c r="S4382" i="2" s="1"/>
  <c r="S4383" i="2" s="1"/>
  <c r="S4384" i="2" s="1"/>
  <c r="S4385" i="2" s="1"/>
  <c r="S4386" i="2" s="1"/>
  <c r="S4387" i="2" s="1"/>
  <c r="S4388" i="2" s="1"/>
  <c r="S4389" i="2" s="1"/>
  <c r="S4390" i="2" s="1"/>
  <c r="S4391" i="2" s="1"/>
  <c r="S4392" i="2" s="1"/>
  <c r="S4393" i="2" s="1"/>
  <c r="S4394" i="2" s="1"/>
  <c r="S4395" i="2" s="1"/>
  <c r="S4396" i="2" s="1"/>
  <c r="S4397" i="2" s="1"/>
  <c r="S4398" i="2" s="1"/>
  <c r="S4399" i="2" s="1"/>
  <c r="S4400" i="2" s="1"/>
  <c r="S4401" i="2" s="1"/>
  <c r="S4402" i="2" s="1"/>
  <c r="S4403" i="2" s="1"/>
  <c r="S4404" i="2" s="1"/>
  <c r="S4405" i="2" s="1"/>
  <c r="S4406" i="2" s="1"/>
  <c r="S4407" i="2" s="1"/>
  <c r="S4408" i="2" s="1"/>
  <c r="S4409" i="2" s="1"/>
  <c r="S4410" i="2" s="1"/>
  <c r="S4411" i="2" s="1"/>
  <c r="S4412" i="2" s="1"/>
  <c r="S4413" i="2" s="1"/>
  <c r="S4414" i="2" s="1"/>
  <c r="S4415" i="2" s="1"/>
  <c r="S4416" i="2" s="1"/>
  <c r="S4417" i="2" s="1"/>
  <c r="S4418" i="2" s="1"/>
  <c r="S4419" i="2" s="1"/>
  <c r="S4420" i="2" s="1"/>
  <c r="S4421" i="2" s="1"/>
  <c r="S4422" i="2" s="1"/>
  <c r="S4423" i="2" s="1"/>
  <c r="S4424" i="2" s="1"/>
  <c r="S4425" i="2" s="1"/>
  <c r="S4426" i="2" s="1"/>
  <c r="S4427" i="2" s="1"/>
  <c r="S4428" i="2" s="1"/>
  <c r="S4429" i="2" s="1"/>
  <c r="S4430" i="2" s="1"/>
  <c r="S4431" i="2" s="1"/>
  <c r="S4432" i="2" s="1"/>
  <c r="S4433" i="2" s="1"/>
  <c r="S4434" i="2" s="1"/>
  <c r="S4435" i="2" s="1"/>
  <c r="S4436" i="2" s="1"/>
  <c r="S4437" i="2" s="1"/>
  <c r="S4438" i="2" s="1"/>
  <c r="S4439" i="2" s="1"/>
  <c r="S4440" i="2" s="1"/>
  <c r="S4441" i="2" s="1"/>
  <c r="S4442" i="2" s="1"/>
  <c r="S4443" i="2" s="1"/>
  <c r="S4444" i="2" s="1"/>
  <c r="S4445" i="2" s="1"/>
  <c r="S4446" i="2" s="1"/>
  <c r="S4447" i="2" s="1"/>
  <c r="S4448" i="2" s="1"/>
  <c r="S4449" i="2" s="1"/>
  <c r="S4450" i="2" s="1"/>
  <c r="S4451" i="2" s="1"/>
  <c r="S4452" i="2" s="1"/>
  <c r="S4453" i="2" s="1"/>
  <c r="S4454" i="2" s="1"/>
  <c r="S4455" i="2" s="1"/>
  <c r="S4456" i="2" s="1"/>
  <c r="S4457" i="2" s="1"/>
  <c r="S4458" i="2" s="1"/>
  <c r="S4459" i="2" s="1"/>
  <c r="S4460" i="2" s="1"/>
  <c r="S4461" i="2" s="1"/>
  <c r="S4462" i="2" s="1"/>
  <c r="S4463" i="2" s="1"/>
  <c r="S4464" i="2" s="1"/>
  <c r="S4465" i="2" s="1"/>
  <c r="S4466" i="2" s="1"/>
  <c r="S4467" i="2" s="1"/>
  <c r="S4468" i="2" s="1"/>
  <c r="S4469" i="2" s="1"/>
  <c r="S4470" i="2" s="1"/>
  <c r="S4471" i="2" s="1"/>
  <c r="S4472" i="2" s="1"/>
  <c r="S4473" i="2" s="1"/>
  <c r="S4474" i="2" s="1"/>
  <c r="S4475" i="2" s="1"/>
  <c r="S4476" i="2" s="1"/>
  <c r="S4477" i="2" s="1"/>
  <c r="S4478" i="2" s="1"/>
  <c r="S4479" i="2" s="1"/>
  <c r="S4480" i="2" s="1"/>
  <c r="S4481" i="2" s="1"/>
  <c r="S4482" i="2" s="1"/>
  <c r="S4483" i="2" s="1"/>
  <c r="S4484" i="2" s="1"/>
  <c r="S4485" i="2" s="1"/>
  <c r="S4486" i="2" s="1"/>
  <c r="S4487" i="2" s="1"/>
  <c r="S4488" i="2" s="1"/>
  <c r="S4489" i="2" s="1"/>
  <c r="S4490" i="2" s="1"/>
  <c r="S4491" i="2" s="1"/>
  <c r="S4492" i="2" s="1"/>
  <c r="S4493" i="2" s="1"/>
  <c r="S4494" i="2" s="1"/>
  <c r="S4495" i="2" s="1"/>
  <c r="S4496" i="2" s="1"/>
  <c r="S4497" i="2" s="1"/>
  <c r="S4498" i="2" s="1"/>
  <c r="S4499" i="2" s="1"/>
  <c r="S4500" i="2" s="1"/>
  <c r="S4501" i="2" s="1"/>
  <c r="S4502" i="2" s="1"/>
  <c r="S4503" i="2" s="1"/>
  <c r="S4504" i="2" s="1"/>
  <c r="S4505" i="2" s="1"/>
  <c r="S4506" i="2" s="1"/>
  <c r="S4507" i="2" s="1"/>
  <c r="S4508" i="2" s="1"/>
  <c r="S4509" i="2" s="1"/>
  <c r="S4510" i="2" s="1"/>
  <c r="S4511" i="2" s="1"/>
  <c r="S4512" i="2" s="1"/>
  <c r="S4513" i="2" s="1"/>
  <c r="S4514" i="2" s="1"/>
  <c r="S4515" i="2" s="1"/>
  <c r="S4516" i="2" s="1"/>
  <c r="S4517" i="2" s="1"/>
  <c r="S4518" i="2" s="1"/>
  <c r="S4519" i="2" s="1"/>
  <c r="S4520" i="2" s="1"/>
  <c r="S4521" i="2" s="1"/>
  <c r="S4522" i="2" s="1"/>
  <c r="S4523" i="2" s="1"/>
  <c r="S4524" i="2" s="1"/>
  <c r="S4525" i="2" s="1"/>
  <c r="S4526" i="2" s="1"/>
  <c r="S4527" i="2" s="1"/>
  <c r="S4528" i="2" s="1"/>
  <c r="S4529" i="2" s="1"/>
  <c r="S4530" i="2" s="1"/>
  <c r="S4531" i="2" s="1"/>
  <c r="S4532" i="2" s="1"/>
  <c r="S4533" i="2" s="1"/>
  <c r="S4534" i="2" s="1"/>
  <c r="S4535" i="2" s="1"/>
  <c r="S4536" i="2" s="1"/>
  <c r="S4537" i="2" s="1"/>
  <c r="S4538" i="2" s="1"/>
  <c r="S4539" i="2" s="1"/>
  <c r="S4540" i="2" s="1"/>
  <c r="S4541" i="2" s="1"/>
  <c r="S4542" i="2" s="1"/>
  <c r="S4543" i="2" s="1"/>
  <c r="S4544" i="2" s="1"/>
  <c r="S4545" i="2" s="1"/>
  <c r="S4546" i="2" s="1"/>
  <c r="S4547" i="2" s="1"/>
  <c r="S4548" i="2" s="1"/>
  <c r="S4549" i="2" s="1"/>
  <c r="S4550" i="2" s="1"/>
  <c r="S4551" i="2" s="1"/>
  <c r="S4552" i="2" s="1"/>
  <c r="S4553" i="2" s="1"/>
  <c r="S4554" i="2" s="1"/>
  <c r="S4555" i="2" s="1"/>
  <c r="S4556" i="2" s="1"/>
  <c r="S4557" i="2" s="1"/>
  <c r="S4558" i="2" s="1"/>
  <c r="S4559" i="2" s="1"/>
  <c r="S4560" i="2" s="1"/>
  <c r="S4561" i="2" s="1"/>
  <c r="S4562" i="2" s="1"/>
  <c r="S4563" i="2" s="1"/>
  <c r="S4564" i="2" s="1"/>
  <c r="S4565" i="2" s="1"/>
  <c r="S4566" i="2" s="1"/>
  <c r="S4567" i="2" s="1"/>
  <c r="S4568" i="2" s="1"/>
  <c r="S4569" i="2" s="1"/>
  <c r="S4570" i="2" s="1"/>
  <c r="S4571" i="2" s="1"/>
  <c r="S4572" i="2" s="1"/>
  <c r="S4573" i="2" s="1"/>
  <c r="S4574" i="2" s="1"/>
  <c r="S4575" i="2" s="1"/>
  <c r="S4576" i="2" s="1"/>
  <c r="S4577" i="2" s="1"/>
  <c r="S4578" i="2" s="1"/>
  <c r="S4579" i="2" s="1"/>
  <c r="S4580" i="2" s="1"/>
  <c r="S4581" i="2" s="1"/>
  <c r="S4582" i="2" s="1"/>
  <c r="S4583" i="2" s="1"/>
  <c r="S4584" i="2" s="1"/>
  <c r="S4585" i="2" s="1"/>
  <c r="S4586" i="2" s="1"/>
  <c r="S4587" i="2" s="1"/>
  <c r="S4588" i="2" s="1"/>
  <c r="S4589" i="2" s="1"/>
  <c r="S4590" i="2" s="1"/>
  <c r="S4591" i="2" s="1"/>
  <c r="S4592" i="2" s="1"/>
  <c r="S4593" i="2" s="1"/>
  <c r="S4594" i="2" s="1"/>
  <c r="S4595" i="2" s="1"/>
  <c r="S4596" i="2" s="1"/>
  <c r="S4597" i="2" s="1"/>
  <c r="S4598" i="2" s="1"/>
  <c r="S4599" i="2" s="1"/>
  <c r="S4600" i="2" s="1"/>
  <c r="S4601" i="2" s="1"/>
  <c r="S4602" i="2" s="1"/>
  <c r="S4603" i="2" s="1"/>
  <c r="S4604" i="2" s="1"/>
  <c r="S4605" i="2" s="1"/>
  <c r="S4606" i="2" s="1"/>
  <c r="S4607" i="2" s="1"/>
  <c r="S4608" i="2" s="1"/>
  <c r="S4609" i="2" s="1"/>
  <c r="S4610" i="2" s="1"/>
  <c r="S4611" i="2" s="1"/>
  <c r="S4612" i="2" s="1"/>
  <c r="S4613" i="2" s="1"/>
  <c r="S4614" i="2" s="1"/>
  <c r="S4615" i="2" s="1"/>
  <c r="S4616" i="2" s="1"/>
  <c r="S4617" i="2" s="1"/>
  <c r="S4618" i="2" s="1"/>
  <c r="S4619" i="2" s="1"/>
  <c r="S4620" i="2" s="1"/>
  <c r="S4621" i="2" s="1"/>
  <c r="S4622" i="2" s="1"/>
  <c r="S4623" i="2" s="1"/>
  <c r="S4624" i="2" s="1"/>
  <c r="S4625" i="2" s="1"/>
  <c r="S4626" i="2" s="1"/>
  <c r="S4627" i="2" s="1"/>
  <c r="S4628" i="2" s="1"/>
  <c r="S4629" i="2" s="1"/>
  <c r="S4630" i="2" s="1"/>
  <c r="S4631" i="2" s="1"/>
  <c r="S4632" i="2" s="1"/>
  <c r="S4633" i="2" s="1"/>
  <c r="S4634" i="2" s="1"/>
  <c r="S4635" i="2" s="1"/>
  <c r="S4636" i="2" s="1"/>
  <c r="S4637" i="2" s="1"/>
  <c r="S4638" i="2" s="1"/>
  <c r="S4639" i="2" s="1"/>
  <c r="S4640" i="2" s="1"/>
  <c r="S4641" i="2" s="1"/>
  <c r="S4642" i="2" s="1"/>
  <c r="S4643" i="2" s="1"/>
  <c r="S4644" i="2" s="1"/>
  <c r="S4645" i="2" s="1"/>
  <c r="S4646" i="2" s="1"/>
  <c r="S4647" i="2" s="1"/>
  <c r="S4648" i="2" s="1"/>
  <c r="S4649" i="2" s="1"/>
  <c r="S4650" i="2" s="1"/>
  <c r="S4651" i="2" s="1"/>
  <c r="S4652" i="2" s="1"/>
  <c r="S4653" i="2" s="1"/>
  <c r="S4654" i="2" s="1"/>
  <c r="S4655" i="2" s="1"/>
  <c r="S4656" i="2" s="1"/>
  <c r="S4657" i="2" s="1"/>
  <c r="S4658" i="2" s="1"/>
  <c r="S4659" i="2" s="1"/>
  <c r="S4660" i="2" s="1"/>
  <c r="S4661" i="2" s="1"/>
  <c r="S4662" i="2" s="1"/>
  <c r="S4663" i="2" s="1"/>
  <c r="S4664" i="2" s="1"/>
  <c r="S4665" i="2" s="1"/>
  <c r="S4666" i="2" s="1"/>
  <c r="S4667" i="2" s="1"/>
  <c r="S4668" i="2" s="1"/>
  <c r="S4669" i="2" s="1"/>
  <c r="S4670" i="2" s="1"/>
  <c r="S4671" i="2" s="1"/>
  <c r="S4672" i="2" s="1"/>
  <c r="S4673" i="2" s="1"/>
  <c r="S4674" i="2" s="1"/>
  <c r="S4675" i="2" s="1"/>
  <c r="S4676" i="2" s="1"/>
  <c r="S4677" i="2" s="1"/>
  <c r="S4678" i="2" s="1"/>
  <c r="S4679" i="2" s="1"/>
  <c r="S4680" i="2" s="1"/>
  <c r="S4681" i="2" s="1"/>
  <c r="S4682" i="2" s="1"/>
  <c r="S4683" i="2" s="1"/>
  <c r="S4684" i="2" s="1"/>
  <c r="S4685" i="2" s="1"/>
  <c r="S4686" i="2" s="1"/>
  <c r="S4687" i="2" s="1"/>
  <c r="S4688" i="2" s="1"/>
  <c r="S4689" i="2" s="1"/>
  <c r="S4690" i="2" s="1"/>
  <c r="S4691" i="2" s="1"/>
  <c r="S4692" i="2" s="1"/>
  <c r="S4693" i="2" s="1"/>
  <c r="S4694" i="2" s="1"/>
  <c r="S4695" i="2" s="1"/>
  <c r="S4696" i="2" s="1"/>
  <c r="S4697" i="2" s="1"/>
  <c r="S4698" i="2" s="1"/>
  <c r="S4699" i="2" s="1"/>
  <c r="S4700" i="2" s="1"/>
  <c r="S4701" i="2" s="1"/>
  <c r="S4702" i="2" s="1"/>
  <c r="S4703" i="2" s="1"/>
  <c r="S4704" i="2" s="1"/>
  <c r="S4705" i="2" s="1"/>
  <c r="S4706" i="2" s="1"/>
  <c r="S4707" i="2" s="1"/>
  <c r="S4708" i="2" s="1"/>
  <c r="S4709" i="2" s="1"/>
  <c r="S4710" i="2" s="1"/>
  <c r="S4711" i="2" s="1"/>
  <c r="S4712" i="2" s="1"/>
  <c r="S4713" i="2" s="1"/>
  <c r="S4714" i="2" s="1"/>
  <c r="S4715" i="2" s="1"/>
  <c r="S4716" i="2" s="1"/>
  <c r="S4717" i="2" s="1"/>
  <c r="S4718" i="2" s="1"/>
  <c r="S4719" i="2" s="1"/>
  <c r="S4720" i="2" s="1"/>
  <c r="S4721" i="2" s="1"/>
  <c r="S4722" i="2" s="1"/>
  <c r="S4723" i="2" s="1"/>
  <c r="S4724" i="2" s="1"/>
  <c r="S4725" i="2" s="1"/>
  <c r="S4726" i="2" s="1"/>
  <c r="S4727" i="2" s="1"/>
  <c r="S4728" i="2" s="1"/>
  <c r="S4729" i="2" s="1"/>
  <c r="S4730" i="2" s="1"/>
  <c r="S4731" i="2" s="1"/>
  <c r="S4732" i="2" s="1"/>
  <c r="S4733" i="2" s="1"/>
  <c r="S4734" i="2" s="1"/>
  <c r="S4735" i="2" s="1"/>
  <c r="S4736" i="2" s="1"/>
  <c r="S4737" i="2" s="1"/>
  <c r="S4738" i="2" s="1"/>
  <c r="S4739" i="2" s="1"/>
  <c r="S4740" i="2" s="1"/>
  <c r="S4741" i="2" s="1"/>
  <c r="S4742" i="2" s="1"/>
  <c r="S4743" i="2" s="1"/>
  <c r="S4744" i="2" s="1"/>
  <c r="S4745" i="2" s="1"/>
  <c r="S4746" i="2" s="1"/>
  <c r="S4747" i="2" s="1"/>
  <c r="S4748" i="2" s="1"/>
  <c r="S4749" i="2" s="1"/>
  <c r="S4750" i="2" s="1"/>
  <c r="S4751" i="2" s="1"/>
  <c r="S4752" i="2" s="1"/>
  <c r="S4753" i="2" s="1"/>
  <c r="S4754" i="2" s="1"/>
  <c r="S4755" i="2" s="1"/>
  <c r="S4756" i="2" s="1"/>
  <c r="S4757" i="2" s="1"/>
  <c r="S4758" i="2" s="1"/>
  <c r="S4759" i="2" s="1"/>
  <c r="S4760" i="2" s="1"/>
  <c r="S4761" i="2" s="1"/>
  <c r="S4762" i="2" s="1"/>
  <c r="S4763" i="2" s="1"/>
  <c r="S4764" i="2" s="1"/>
  <c r="S4765" i="2" s="1"/>
  <c r="S4766" i="2" s="1"/>
  <c r="S4767" i="2" s="1"/>
  <c r="S4768" i="2" s="1"/>
  <c r="S4769" i="2" s="1"/>
  <c r="S4770" i="2" s="1"/>
  <c r="S4771" i="2" s="1"/>
  <c r="S4772" i="2" s="1"/>
  <c r="S4773" i="2" s="1"/>
  <c r="S4774" i="2" s="1"/>
  <c r="S4775" i="2" s="1"/>
  <c r="S4776" i="2" s="1"/>
  <c r="S4777" i="2" s="1"/>
  <c r="S4778" i="2" s="1"/>
  <c r="S4779" i="2" s="1"/>
  <c r="S4780" i="2" s="1"/>
  <c r="S4781" i="2" s="1"/>
  <c r="S4782" i="2" s="1"/>
  <c r="S4783" i="2" s="1"/>
  <c r="S4784" i="2" s="1"/>
  <c r="S4785" i="2" s="1"/>
  <c r="S4786" i="2" s="1"/>
  <c r="S4787" i="2" s="1"/>
  <c r="S4788" i="2" s="1"/>
  <c r="S4789" i="2" s="1"/>
  <c r="S4790" i="2" s="1"/>
  <c r="S4791" i="2" s="1"/>
  <c r="S4792" i="2" s="1"/>
  <c r="S4793" i="2" s="1"/>
  <c r="S4794" i="2" s="1"/>
  <c r="S4795" i="2" s="1"/>
  <c r="S4796" i="2" s="1"/>
  <c r="S4797" i="2" s="1"/>
  <c r="S4798" i="2" s="1"/>
  <c r="S4799" i="2" s="1"/>
  <c r="S4800" i="2" s="1"/>
  <c r="S4801" i="2" s="1"/>
  <c r="S4802" i="2" s="1"/>
  <c r="S4803" i="2" s="1"/>
  <c r="S4804" i="2" s="1"/>
  <c r="S4805" i="2" s="1"/>
  <c r="S4806" i="2" s="1"/>
  <c r="S4807" i="2" s="1"/>
  <c r="S4808" i="2" s="1"/>
  <c r="S4809" i="2" s="1"/>
  <c r="S4810" i="2" s="1"/>
  <c r="S4811" i="2" s="1"/>
  <c r="S4812" i="2" s="1"/>
  <c r="S4813" i="2" s="1"/>
  <c r="S4814" i="2" s="1"/>
  <c r="S4815" i="2" s="1"/>
  <c r="S4816" i="2" s="1"/>
  <c r="S4817" i="2" s="1"/>
  <c r="S4818" i="2" s="1"/>
  <c r="S4819" i="2" s="1"/>
  <c r="S4820" i="2" s="1"/>
  <c r="S4821" i="2" s="1"/>
  <c r="S4822" i="2" s="1"/>
  <c r="S4823" i="2" s="1"/>
  <c r="S4824" i="2" s="1"/>
  <c r="S4825" i="2" s="1"/>
  <c r="S4826" i="2" s="1"/>
  <c r="S4827" i="2" s="1"/>
  <c r="S4828" i="2" s="1"/>
  <c r="S4829" i="2" s="1"/>
  <c r="S4830" i="2" s="1"/>
  <c r="S4831" i="2" s="1"/>
  <c r="S4832" i="2" s="1"/>
  <c r="S4833" i="2" s="1"/>
  <c r="S4834" i="2" s="1"/>
  <c r="S4835" i="2" s="1"/>
  <c r="S4836" i="2" s="1"/>
  <c r="S4837" i="2" s="1"/>
  <c r="S4838" i="2" s="1"/>
  <c r="S4839" i="2" s="1"/>
  <c r="S4840" i="2" s="1"/>
  <c r="S4841" i="2" s="1"/>
  <c r="S4842" i="2" s="1"/>
  <c r="S4843" i="2" s="1"/>
  <c r="S4844" i="2" s="1"/>
  <c r="S4845" i="2" s="1"/>
  <c r="S4846" i="2" s="1"/>
  <c r="S4847" i="2" s="1"/>
  <c r="S4848" i="2" s="1"/>
  <c r="S4849" i="2" s="1"/>
  <c r="S4850" i="2" s="1"/>
  <c r="S4851" i="2" s="1"/>
  <c r="S4852" i="2" s="1"/>
  <c r="S4853" i="2" s="1"/>
  <c r="S4854" i="2" s="1"/>
  <c r="S4855" i="2" s="1"/>
  <c r="S4856" i="2" s="1"/>
  <c r="S4857" i="2" s="1"/>
  <c r="S4858" i="2" s="1"/>
  <c r="S4859" i="2" s="1"/>
  <c r="S4860" i="2" s="1"/>
  <c r="S4861" i="2" s="1"/>
  <c r="S4862" i="2" s="1"/>
  <c r="S4863" i="2" s="1"/>
  <c r="S4864" i="2" s="1"/>
  <c r="S4865" i="2" s="1"/>
  <c r="S4866" i="2" s="1"/>
  <c r="S4867" i="2" s="1"/>
  <c r="S4868" i="2" s="1"/>
  <c r="S4869" i="2" s="1"/>
  <c r="S4870" i="2" s="1"/>
  <c r="S4871" i="2" s="1"/>
  <c r="S4872" i="2" s="1"/>
  <c r="S4873" i="2" s="1"/>
  <c r="S4874" i="2" s="1"/>
  <c r="S4875" i="2" s="1"/>
  <c r="S4876" i="2" s="1"/>
  <c r="S4877" i="2" s="1"/>
  <c r="S4878" i="2" s="1"/>
  <c r="S4879" i="2" s="1"/>
  <c r="S4880" i="2" s="1"/>
  <c r="S4881" i="2" s="1"/>
  <c r="S4882" i="2" s="1"/>
  <c r="S4883" i="2" s="1"/>
  <c r="S4884" i="2" s="1"/>
  <c r="S4885" i="2" s="1"/>
  <c r="S4886" i="2" s="1"/>
  <c r="S4887" i="2" s="1"/>
  <c r="S4888" i="2" s="1"/>
  <c r="S4889" i="2" s="1"/>
  <c r="S4890" i="2" s="1"/>
  <c r="S4891" i="2" s="1"/>
  <c r="S4892" i="2" s="1"/>
  <c r="S4893" i="2" s="1"/>
  <c r="S4894" i="2" s="1"/>
  <c r="S4895" i="2" s="1"/>
  <c r="S4896" i="2" s="1"/>
  <c r="S4897" i="2" s="1"/>
  <c r="S4898" i="2" s="1"/>
  <c r="S4899" i="2" s="1"/>
  <c r="S4900" i="2" s="1"/>
  <c r="S4901" i="2" s="1"/>
  <c r="S4902" i="2" s="1"/>
  <c r="S4903" i="2" s="1"/>
  <c r="S4904" i="2" s="1"/>
  <c r="S4905" i="2" s="1"/>
  <c r="S4906" i="2" s="1"/>
  <c r="S4907" i="2" s="1"/>
  <c r="S4908" i="2" s="1"/>
  <c r="S4909" i="2" s="1"/>
  <c r="S4910" i="2" s="1"/>
  <c r="S4911" i="2" s="1"/>
  <c r="S4912" i="2" s="1"/>
  <c r="S4913" i="2" s="1"/>
  <c r="S4914" i="2" s="1"/>
  <c r="S4915" i="2" s="1"/>
  <c r="S4916" i="2" s="1"/>
  <c r="S4917" i="2" s="1"/>
  <c r="S4918" i="2" s="1"/>
  <c r="S4919" i="2" s="1"/>
  <c r="S4920" i="2" s="1"/>
  <c r="S4921" i="2" s="1"/>
  <c r="S4922" i="2" s="1"/>
  <c r="S4923" i="2" s="1"/>
  <c r="S4924" i="2" s="1"/>
  <c r="S4925" i="2" s="1"/>
  <c r="S4926" i="2" s="1"/>
  <c r="S4927" i="2" s="1"/>
  <c r="S4928" i="2" s="1"/>
  <c r="S4929" i="2" s="1"/>
  <c r="S4930" i="2" s="1"/>
  <c r="S4931" i="2" s="1"/>
  <c r="S4932" i="2" s="1"/>
  <c r="S4933" i="2" s="1"/>
  <c r="S4934" i="2" s="1"/>
  <c r="S4935" i="2" s="1"/>
  <c r="S4936" i="2" s="1"/>
  <c r="S4937" i="2" s="1"/>
  <c r="S4938" i="2" s="1"/>
  <c r="S4939" i="2" s="1"/>
  <c r="S4940" i="2" s="1"/>
  <c r="S4941" i="2" s="1"/>
  <c r="S4942" i="2" s="1"/>
  <c r="S4943" i="2" s="1"/>
  <c r="S4944" i="2" s="1"/>
  <c r="S4945" i="2" s="1"/>
  <c r="S4946" i="2" s="1"/>
  <c r="S4947" i="2" s="1"/>
  <c r="S4948" i="2" s="1"/>
  <c r="S4949" i="2" s="1"/>
  <c r="S4950" i="2" s="1"/>
  <c r="S4951" i="2" s="1"/>
  <c r="S4952" i="2" s="1"/>
  <c r="S4953" i="2" s="1"/>
  <c r="S4954" i="2" s="1"/>
  <c r="S4955" i="2" s="1"/>
  <c r="S4956" i="2" s="1"/>
  <c r="S4957" i="2" s="1"/>
  <c r="S4958" i="2" s="1"/>
  <c r="S4959" i="2" s="1"/>
  <c r="S4960" i="2" s="1"/>
  <c r="S4961" i="2" s="1"/>
  <c r="S4962" i="2" s="1"/>
  <c r="S4963" i="2" s="1"/>
  <c r="S4964" i="2" s="1"/>
  <c r="S4965" i="2" s="1"/>
  <c r="S4966" i="2" s="1"/>
  <c r="S4967" i="2" s="1"/>
  <c r="S4968" i="2" s="1"/>
  <c r="S4969" i="2" s="1"/>
  <c r="S4970" i="2" s="1"/>
  <c r="S4971" i="2" s="1"/>
  <c r="S4972" i="2" s="1"/>
  <c r="S4973" i="2" s="1"/>
  <c r="S4974" i="2" s="1"/>
  <c r="S4975" i="2" s="1"/>
  <c r="S4976" i="2" s="1"/>
  <c r="S4977" i="2" s="1"/>
  <c r="S4978" i="2" s="1"/>
  <c r="S4979" i="2" s="1"/>
  <c r="S4980" i="2" s="1"/>
  <c r="S4981" i="2" s="1"/>
  <c r="S4982" i="2" s="1"/>
  <c r="S4983" i="2" s="1"/>
  <c r="S4984" i="2" s="1"/>
  <c r="S4985" i="2" s="1"/>
  <c r="S4986" i="2" s="1"/>
  <c r="S4987" i="2" s="1"/>
  <c r="S4988" i="2" s="1"/>
  <c r="S4989" i="2" s="1"/>
  <c r="S4990" i="2" s="1"/>
  <c r="S4991" i="2" s="1"/>
  <c r="S4992" i="2" s="1"/>
  <c r="S4993" i="2" s="1"/>
  <c r="S4994" i="2" s="1"/>
  <c r="S4995" i="2" s="1"/>
  <c r="S4996" i="2" s="1"/>
  <c r="S4997" i="2" s="1"/>
  <c r="S4998" i="2" s="1"/>
  <c r="S4999" i="2" s="1"/>
  <c r="S5000" i="2" s="1"/>
  <c r="S5001" i="2" s="1"/>
  <c r="S5002" i="2" s="1"/>
  <c r="S5003" i="2" s="1"/>
  <c r="S5004" i="2" s="1"/>
  <c r="S5005" i="2" s="1"/>
  <c r="S5006" i="2" s="1"/>
  <c r="S5007" i="2" s="1"/>
  <c r="S5008" i="2" s="1"/>
  <c r="S5009" i="2" s="1"/>
  <c r="S5010" i="2" s="1"/>
  <c r="S5011" i="2" s="1"/>
  <c r="S5012" i="2" s="1"/>
  <c r="S5013" i="2" s="1"/>
  <c r="S5014" i="2" s="1"/>
  <c r="S5015" i="2" s="1"/>
  <c r="S5016" i="2" s="1"/>
  <c r="S5017" i="2" s="1"/>
  <c r="S5018" i="2" s="1"/>
  <c r="S5019" i="2" s="1"/>
  <c r="S5020" i="2" s="1"/>
  <c r="S5021" i="2" s="1"/>
  <c r="S5022" i="2" s="1"/>
  <c r="S5023" i="2" s="1"/>
  <c r="S5024" i="2" s="1"/>
  <c r="S5025" i="2" s="1"/>
  <c r="S5026" i="2" s="1"/>
  <c r="S5027" i="2" s="1"/>
  <c r="S5028" i="2" s="1"/>
  <c r="S5029" i="2" s="1"/>
  <c r="S5030" i="2" s="1"/>
  <c r="S5031" i="2" s="1"/>
  <c r="S5032" i="2" s="1"/>
  <c r="S5033" i="2" s="1"/>
  <c r="S5034" i="2" s="1"/>
  <c r="S5035" i="2" s="1"/>
  <c r="S5036" i="2" s="1"/>
  <c r="S5037" i="2" s="1"/>
  <c r="S5038" i="2" s="1"/>
  <c r="S5039" i="2" s="1"/>
  <c r="S5040" i="2" s="1"/>
  <c r="S5041" i="2" s="1"/>
  <c r="S5042" i="2" s="1"/>
  <c r="S5043" i="2" s="1"/>
  <c r="S5044" i="2" s="1"/>
  <c r="S5045" i="2" s="1"/>
  <c r="S5046" i="2" s="1"/>
  <c r="S5047" i="2" s="1"/>
  <c r="S5048" i="2" s="1"/>
  <c r="S5049" i="2" s="1"/>
  <c r="S5050" i="2" s="1"/>
  <c r="S5051" i="2" s="1"/>
  <c r="S5052" i="2" s="1"/>
  <c r="S5053" i="2" s="1"/>
  <c r="S5054" i="2" s="1"/>
  <c r="S5055" i="2" s="1"/>
  <c r="S5056" i="2" s="1"/>
  <c r="S5057" i="2" s="1"/>
  <c r="S5058" i="2" s="1"/>
  <c r="S5059" i="2" s="1"/>
  <c r="S5060" i="2" s="1"/>
  <c r="S5061" i="2" s="1"/>
  <c r="S5062" i="2" s="1"/>
  <c r="S5063" i="2" s="1"/>
  <c r="S5064" i="2" s="1"/>
  <c r="S5065" i="2" s="1"/>
  <c r="S5066" i="2" s="1"/>
  <c r="S5067" i="2" s="1"/>
  <c r="S5068" i="2" s="1"/>
  <c r="S5069" i="2" s="1"/>
  <c r="S5070" i="2" s="1"/>
  <c r="S5071" i="2" s="1"/>
  <c r="S5072" i="2" s="1"/>
  <c r="S5073" i="2" s="1"/>
  <c r="S5074" i="2" s="1"/>
  <c r="S5075" i="2" s="1"/>
  <c r="S5076" i="2" s="1"/>
  <c r="S5077" i="2" s="1"/>
  <c r="S5078" i="2" s="1"/>
  <c r="S5079" i="2" s="1"/>
  <c r="S5080" i="2" s="1"/>
  <c r="S5081" i="2" s="1"/>
  <c r="S5082" i="2" s="1"/>
  <c r="S5083" i="2" s="1"/>
  <c r="S5084" i="2" s="1"/>
  <c r="S5085" i="2" s="1"/>
  <c r="S5086" i="2" s="1"/>
  <c r="S5087" i="2" s="1"/>
  <c r="S5088" i="2" s="1"/>
  <c r="S5089" i="2" s="1"/>
  <c r="S5090" i="2" s="1"/>
  <c r="S5091" i="2" s="1"/>
  <c r="S5092" i="2" s="1"/>
  <c r="S5093" i="2" s="1"/>
  <c r="S5094" i="2" s="1"/>
  <c r="S5095" i="2" s="1"/>
  <c r="S5096" i="2" s="1"/>
  <c r="S5097" i="2" s="1"/>
  <c r="S5098" i="2" s="1"/>
  <c r="S5099" i="2" s="1"/>
  <c r="S5100" i="2" s="1"/>
  <c r="S5101" i="2" s="1"/>
  <c r="S5102" i="2" s="1"/>
  <c r="S5103" i="2" s="1"/>
  <c r="S5104" i="2" s="1"/>
  <c r="S5105" i="2" s="1"/>
  <c r="S5106" i="2" s="1"/>
  <c r="S5107" i="2" s="1"/>
  <c r="S5108" i="2" s="1"/>
  <c r="S5109" i="2" s="1"/>
  <c r="S5110" i="2" s="1"/>
  <c r="S5111" i="2" s="1"/>
  <c r="S5112" i="2" s="1"/>
  <c r="S5113" i="2" s="1"/>
  <c r="S5114" i="2" s="1"/>
  <c r="S5115" i="2" s="1"/>
  <c r="S5116" i="2" s="1"/>
  <c r="S5117" i="2" s="1"/>
  <c r="S5118" i="2" s="1"/>
  <c r="S5119" i="2" s="1"/>
  <c r="S5120" i="2" s="1"/>
  <c r="S5121" i="2" s="1"/>
  <c r="S5122" i="2" s="1"/>
  <c r="S5123" i="2" s="1"/>
  <c r="S5124" i="2" s="1"/>
  <c r="S5125" i="2" s="1"/>
  <c r="S5126" i="2" s="1"/>
  <c r="S5127" i="2" s="1"/>
  <c r="S5128" i="2" s="1"/>
  <c r="S5129" i="2" s="1"/>
  <c r="S5130" i="2" s="1"/>
  <c r="S5131" i="2" s="1"/>
  <c r="S5132" i="2" s="1"/>
  <c r="S5133" i="2" s="1"/>
  <c r="S5134" i="2" s="1"/>
  <c r="S5135" i="2" s="1"/>
  <c r="S5136" i="2" s="1"/>
  <c r="S5137" i="2" s="1"/>
  <c r="S5138" i="2" s="1"/>
  <c r="S5139" i="2" s="1"/>
  <c r="S5140" i="2" s="1"/>
  <c r="S5141" i="2" s="1"/>
  <c r="S5142" i="2" s="1"/>
  <c r="S5143" i="2" s="1"/>
  <c r="S5144" i="2" s="1"/>
  <c r="S5145" i="2" s="1"/>
  <c r="S5146" i="2" s="1"/>
  <c r="S5147" i="2" s="1"/>
  <c r="S5148" i="2" s="1"/>
  <c r="S5149" i="2" s="1"/>
  <c r="S5150" i="2" s="1"/>
  <c r="S5151" i="2" s="1"/>
  <c r="S5152" i="2" s="1"/>
  <c r="S5153" i="2" s="1"/>
  <c r="S5154" i="2" s="1"/>
  <c r="S5155" i="2" s="1"/>
  <c r="S5156" i="2" s="1"/>
  <c r="S5157" i="2" s="1"/>
  <c r="S5158" i="2" s="1"/>
  <c r="S5159" i="2" s="1"/>
  <c r="S5160" i="2" s="1"/>
  <c r="S5161" i="2" s="1"/>
  <c r="S5162" i="2" s="1"/>
  <c r="S5163" i="2" s="1"/>
  <c r="S5164" i="2" s="1"/>
  <c r="S5165" i="2" s="1"/>
  <c r="S5166" i="2" s="1"/>
  <c r="S5167" i="2" s="1"/>
  <c r="S5168" i="2" s="1"/>
  <c r="S5169" i="2" s="1"/>
  <c r="S5170" i="2" s="1"/>
  <c r="S5171" i="2" s="1"/>
  <c r="S5172" i="2" s="1"/>
  <c r="S5173" i="2" s="1"/>
  <c r="S5174" i="2" s="1"/>
  <c r="S5175" i="2" s="1"/>
  <c r="S5176" i="2" s="1"/>
  <c r="S5177" i="2" s="1"/>
  <c r="S5178" i="2" s="1"/>
  <c r="S5179" i="2" s="1"/>
  <c r="S5180" i="2" s="1"/>
  <c r="S5181" i="2" s="1"/>
  <c r="S5182" i="2" s="1"/>
  <c r="S5183" i="2" s="1"/>
  <c r="S5184" i="2" s="1"/>
  <c r="S5185" i="2" s="1"/>
  <c r="S5186" i="2" s="1"/>
  <c r="S5187" i="2" s="1"/>
  <c r="S5188" i="2" s="1"/>
  <c r="S5189" i="2" s="1"/>
  <c r="S5190" i="2" s="1"/>
  <c r="S5191" i="2" s="1"/>
  <c r="S5192" i="2" s="1"/>
  <c r="S5193" i="2" s="1"/>
  <c r="S5194" i="2" s="1"/>
  <c r="S5195" i="2" s="1"/>
  <c r="S5196" i="2" s="1"/>
  <c r="S5197" i="2" s="1"/>
  <c r="S5198" i="2" s="1"/>
  <c r="S5199" i="2" s="1"/>
  <c r="S5200" i="2" s="1"/>
  <c r="S5201" i="2" s="1"/>
  <c r="S5202" i="2" s="1"/>
  <c r="S5203" i="2" s="1"/>
  <c r="S5204" i="2" s="1"/>
  <c r="S5205" i="2" s="1"/>
  <c r="S5206" i="2" s="1"/>
  <c r="S5207" i="2" s="1"/>
  <c r="S5208" i="2" s="1"/>
  <c r="S5209" i="2" s="1"/>
  <c r="S5210" i="2" s="1"/>
  <c r="S5211" i="2" s="1"/>
  <c r="S5212" i="2" s="1"/>
  <c r="S5213" i="2" s="1"/>
  <c r="S5214" i="2" s="1"/>
  <c r="S5215" i="2" s="1"/>
  <c r="S5216" i="2" s="1"/>
  <c r="S5217" i="2" s="1"/>
  <c r="S5218" i="2" s="1"/>
  <c r="S5219" i="2" s="1"/>
  <c r="S5220" i="2" s="1"/>
  <c r="S5221" i="2" s="1"/>
  <c r="S5222" i="2" s="1"/>
  <c r="S5223" i="2" s="1"/>
  <c r="S5224" i="2" s="1"/>
  <c r="S5225" i="2" s="1"/>
  <c r="S5226" i="2" s="1"/>
  <c r="S5227" i="2" s="1"/>
  <c r="S5228" i="2" s="1"/>
  <c r="S5229" i="2" s="1"/>
  <c r="S5230" i="2" s="1"/>
  <c r="S5231" i="2" s="1"/>
  <c r="S5232" i="2" s="1"/>
  <c r="S5233" i="2" s="1"/>
  <c r="S5234" i="2" s="1"/>
  <c r="S5235" i="2" s="1"/>
  <c r="S5236" i="2" s="1"/>
  <c r="S5237" i="2" s="1"/>
  <c r="S5238" i="2" s="1"/>
  <c r="S5239" i="2" s="1"/>
  <c r="S5240" i="2" s="1"/>
  <c r="S5241" i="2" s="1"/>
  <c r="S5242" i="2" s="1"/>
  <c r="S5243" i="2" s="1"/>
  <c r="S5244" i="2" s="1"/>
  <c r="S5245" i="2" s="1"/>
  <c r="S5246" i="2" s="1"/>
  <c r="S5247" i="2" s="1"/>
  <c r="S5248" i="2" s="1"/>
  <c r="S5249" i="2" s="1"/>
  <c r="S5250" i="2" s="1"/>
  <c r="S5251" i="2" s="1"/>
  <c r="S5252" i="2" s="1"/>
  <c r="S5253" i="2" s="1"/>
  <c r="S5254" i="2" s="1"/>
  <c r="S5255" i="2" s="1"/>
  <c r="S5256" i="2" s="1"/>
  <c r="S5257" i="2" s="1"/>
  <c r="S5258" i="2" s="1"/>
  <c r="S5259" i="2" s="1"/>
  <c r="S5260" i="2" s="1"/>
  <c r="S5261" i="2" s="1"/>
  <c r="S5262" i="2" s="1"/>
  <c r="S5263" i="2" s="1"/>
  <c r="S5264" i="2" s="1"/>
  <c r="S5265" i="2" s="1"/>
  <c r="S5266" i="2" s="1"/>
  <c r="S5267" i="2" s="1"/>
  <c r="S5268" i="2" s="1"/>
  <c r="S5269" i="2" s="1"/>
  <c r="S5270" i="2" s="1"/>
  <c r="S5271" i="2" s="1"/>
  <c r="S5272" i="2" s="1"/>
  <c r="S5273" i="2" s="1"/>
  <c r="S5274" i="2" s="1"/>
  <c r="S5275" i="2" s="1"/>
  <c r="S5276" i="2" s="1"/>
  <c r="S5277" i="2" s="1"/>
  <c r="S5278" i="2" s="1"/>
  <c r="S5279" i="2" s="1"/>
  <c r="S5280" i="2" s="1"/>
  <c r="S5281" i="2" s="1"/>
  <c r="S5282" i="2" s="1"/>
  <c r="S5283" i="2" s="1"/>
  <c r="S5284" i="2" s="1"/>
  <c r="S5285" i="2" s="1"/>
  <c r="S5286" i="2" s="1"/>
  <c r="S5287" i="2" s="1"/>
  <c r="S5288" i="2" s="1"/>
  <c r="S5289" i="2" s="1"/>
  <c r="S5290" i="2" s="1"/>
  <c r="S5291" i="2" s="1"/>
  <c r="S5292" i="2" s="1"/>
  <c r="S5293" i="2" s="1"/>
  <c r="S5294" i="2" s="1"/>
  <c r="S5295" i="2" s="1"/>
  <c r="S5296" i="2" s="1"/>
  <c r="S5297" i="2" s="1"/>
  <c r="S5298" i="2" s="1"/>
  <c r="S5299" i="2" s="1"/>
  <c r="S5300" i="2" s="1"/>
  <c r="S5301" i="2" s="1"/>
  <c r="S5302" i="2" s="1"/>
  <c r="S5303" i="2" s="1"/>
  <c r="S5304" i="2" s="1"/>
  <c r="S5305" i="2" s="1"/>
  <c r="S5306" i="2" s="1"/>
  <c r="S5307" i="2" s="1"/>
  <c r="S5308" i="2" s="1"/>
  <c r="S5309" i="2" s="1"/>
  <c r="S5310" i="2" s="1"/>
  <c r="S5311" i="2" s="1"/>
  <c r="S5312" i="2" s="1"/>
  <c r="S5313" i="2" s="1"/>
  <c r="S5314" i="2" s="1"/>
  <c r="S5315" i="2" s="1"/>
  <c r="S5316" i="2" s="1"/>
  <c r="S5317" i="2" s="1"/>
  <c r="S5318" i="2" s="1"/>
  <c r="S5319" i="2" s="1"/>
  <c r="S5320" i="2" s="1"/>
  <c r="S5321" i="2" s="1"/>
  <c r="S5322" i="2" s="1"/>
  <c r="S5323" i="2" s="1"/>
  <c r="S5324" i="2" s="1"/>
  <c r="S5325" i="2" s="1"/>
  <c r="S5326" i="2" s="1"/>
  <c r="S5327" i="2" s="1"/>
  <c r="S5328" i="2" s="1"/>
  <c r="S5329" i="2" s="1"/>
  <c r="S5330" i="2" s="1"/>
  <c r="S5331" i="2" s="1"/>
  <c r="S5332" i="2" s="1"/>
  <c r="S5333" i="2" s="1"/>
  <c r="S5334" i="2" s="1"/>
  <c r="S5335" i="2" s="1"/>
  <c r="S5336" i="2" s="1"/>
  <c r="S5337" i="2" s="1"/>
  <c r="S5338" i="2" s="1"/>
  <c r="S5339" i="2" s="1"/>
  <c r="S5340" i="2" s="1"/>
  <c r="S5341" i="2" s="1"/>
  <c r="S5342" i="2" s="1"/>
  <c r="S5343" i="2" s="1"/>
  <c r="S5344" i="2" s="1"/>
  <c r="S5345" i="2" s="1"/>
  <c r="S5346" i="2" s="1"/>
  <c r="S5347" i="2" s="1"/>
  <c r="S5348" i="2" s="1"/>
  <c r="S5349" i="2" s="1"/>
  <c r="S5350" i="2" s="1"/>
  <c r="S5351" i="2" s="1"/>
  <c r="S5352" i="2" s="1"/>
  <c r="S5353" i="2" s="1"/>
  <c r="S5354" i="2" s="1"/>
  <c r="S5355" i="2" s="1"/>
  <c r="S5356" i="2" s="1"/>
  <c r="S5357" i="2" s="1"/>
  <c r="S5358" i="2" s="1"/>
  <c r="S5359" i="2" s="1"/>
  <c r="S5360" i="2" s="1"/>
  <c r="S5361" i="2" s="1"/>
  <c r="S5362" i="2" s="1"/>
  <c r="S5363" i="2" s="1"/>
  <c r="S5364" i="2" s="1"/>
  <c r="S5365" i="2" s="1"/>
  <c r="S5366" i="2" s="1"/>
  <c r="S5367" i="2" s="1"/>
  <c r="S5368" i="2" s="1"/>
  <c r="S5369" i="2" s="1"/>
  <c r="S5370" i="2" s="1"/>
  <c r="S5371" i="2" s="1"/>
  <c r="S5372" i="2" s="1"/>
  <c r="S5373" i="2" s="1"/>
  <c r="S5374" i="2" s="1"/>
  <c r="S5375" i="2" s="1"/>
  <c r="S5376" i="2" s="1"/>
  <c r="S5377" i="2" s="1"/>
  <c r="S5378" i="2" s="1"/>
  <c r="S5379" i="2" s="1"/>
  <c r="S5380" i="2" s="1"/>
  <c r="S5381" i="2" s="1"/>
  <c r="S5382" i="2" s="1"/>
  <c r="S5383" i="2" s="1"/>
  <c r="S5384" i="2" s="1"/>
  <c r="S5385" i="2" s="1"/>
  <c r="S5386" i="2" s="1"/>
  <c r="S5387" i="2" s="1"/>
  <c r="S5388" i="2" s="1"/>
  <c r="S5389" i="2" s="1"/>
  <c r="AD8" i="2"/>
  <c r="I7" i="2"/>
  <c r="I6" i="2"/>
  <c r="I5" i="2"/>
  <c r="AD3" i="2"/>
  <c r="I3" i="2"/>
  <c r="I8" i="2"/>
  <c r="I4" i="2"/>
  <c r="AD9" i="2"/>
  <c r="AD20" i="2"/>
  <c r="I20" i="2"/>
  <c r="AD19" i="2"/>
  <c r="I19" i="2"/>
  <c r="AD18" i="2"/>
  <c r="I18" i="2"/>
  <c r="AD17" i="2"/>
  <c r="I17" i="2"/>
  <c r="AD16" i="2"/>
  <c r="I16" i="2"/>
  <c r="AD15" i="2"/>
  <c r="I15" i="2"/>
  <c r="AD14" i="2"/>
  <c r="I14" i="2"/>
  <c r="AD13" i="2"/>
  <c r="I13" i="2"/>
  <c r="AD7" i="2"/>
  <c r="AD6" i="2"/>
  <c r="AD5" i="2"/>
  <c r="AD4" i="2"/>
  <c r="J3" i="2"/>
  <c r="I9" i="2"/>
  <c r="I12" i="2"/>
  <c r="I11" i="2"/>
  <c r="I10" i="2"/>
  <c r="U136" i="2"/>
  <c r="U88" i="2"/>
  <c r="U63" i="2"/>
  <c r="U47" i="2"/>
  <c r="U31" i="2"/>
  <c r="AD12" i="2"/>
  <c r="AD11" i="2"/>
  <c r="AD10" i="2"/>
  <c r="T46" i="2"/>
  <c r="U9" i="2"/>
  <c r="U21" i="2"/>
  <c r="U27" i="2"/>
  <c r="T38" i="2"/>
  <c r="U43" i="2"/>
  <c r="T54" i="2"/>
  <c r="U59" i="2"/>
  <c r="U68" i="2"/>
  <c r="T79" i="2"/>
  <c r="U84" i="2"/>
  <c r="T95" i="2"/>
  <c r="U100" i="2"/>
  <c r="T111" i="2"/>
  <c r="U116" i="2"/>
  <c r="T127" i="2"/>
  <c r="U132" i="2"/>
  <c r="T143" i="2"/>
  <c r="U148" i="2"/>
  <c r="T159" i="2"/>
  <c r="U164" i="2"/>
  <c r="T175" i="2"/>
  <c r="U180" i="2"/>
  <c r="T191" i="2"/>
  <c r="U196" i="2"/>
  <c r="T207" i="2"/>
  <c r="U212" i="2"/>
  <c r="T223" i="2"/>
  <c r="U228" i="2"/>
  <c r="T239" i="2"/>
  <c r="U244" i="2"/>
  <c r="T255" i="2"/>
  <c r="U260" i="2"/>
  <c r="T271" i="2"/>
  <c r="U276" i="2"/>
  <c r="T287" i="2"/>
  <c r="U292" i="2"/>
  <c r="T303" i="2"/>
  <c r="U308" i="2"/>
  <c r="T319" i="2"/>
  <c r="U324" i="2"/>
  <c r="T335" i="2"/>
  <c r="U340" i="2"/>
  <c r="T351" i="2"/>
  <c r="U356" i="2"/>
  <c r="T367" i="2"/>
  <c r="U372" i="2"/>
  <c r="T383" i="2"/>
  <c r="U388" i="2"/>
  <c r="T399" i="2"/>
  <c r="U404" i="2"/>
  <c r="T415" i="2"/>
  <c r="U420" i="2"/>
  <c r="T431" i="2"/>
  <c r="U436" i="2"/>
  <c r="T447" i="2"/>
  <c r="U452" i="2"/>
  <c r="T463" i="2"/>
  <c r="U468" i="2"/>
  <c r="T479" i="2"/>
  <c r="U484" i="2"/>
  <c r="T495" i="2"/>
  <c r="U500" i="2"/>
  <c r="T511" i="2"/>
  <c r="U516" i="2"/>
  <c r="T527" i="2"/>
  <c r="U532" i="2"/>
  <c r="T543" i="2"/>
  <c r="U548" i="2"/>
  <c r="T559" i="2"/>
  <c r="U564" i="2"/>
  <c r="T575" i="2"/>
  <c r="U580" i="2"/>
  <c r="T591" i="2"/>
  <c r="U596" i="2"/>
  <c r="T607" i="2"/>
  <c r="U612" i="2"/>
  <c r="T623" i="2"/>
  <c r="U628" i="2"/>
  <c r="U22" i="2"/>
  <c r="T34" i="2"/>
  <c r="U39" i="2"/>
  <c r="T50" i="2"/>
  <c r="U55" i="2"/>
  <c r="T75" i="2"/>
  <c r="U80" i="2"/>
  <c r="T91" i="2"/>
  <c r="U96" i="2"/>
  <c r="T107" i="2"/>
  <c r="U112" i="2"/>
  <c r="T123" i="2"/>
  <c r="U128" i="2"/>
  <c r="T139" i="2"/>
  <c r="U144" i="2"/>
  <c r="T155" i="2"/>
  <c r="U160" i="2"/>
  <c r="T171" i="2"/>
  <c r="U176" i="2"/>
  <c r="T187" i="2"/>
  <c r="U192" i="2"/>
  <c r="T203" i="2"/>
  <c r="U208" i="2"/>
  <c r="T219" i="2"/>
  <c r="U224" i="2"/>
  <c r="T235" i="2"/>
  <c r="U240" i="2"/>
  <c r="T251" i="2"/>
  <c r="U256" i="2"/>
  <c r="T267" i="2"/>
  <c r="U272" i="2"/>
  <c r="T283" i="2"/>
  <c r="U288" i="2"/>
  <c r="T299" i="2"/>
  <c r="U304" i="2"/>
  <c r="T315" i="2"/>
  <c r="U320" i="2"/>
  <c r="T331" i="2"/>
  <c r="U336" i="2"/>
  <c r="T347" i="2"/>
  <c r="U352" i="2"/>
  <c r="T363" i="2"/>
  <c r="U368" i="2"/>
  <c r="T379" i="2"/>
  <c r="U384" i="2"/>
  <c r="T395" i="2"/>
  <c r="U400" i="2"/>
  <c r="T411" i="2"/>
  <c r="U416" i="2"/>
  <c r="T427" i="2"/>
  <c r="U432" i="2"/>
  <c r="T443" i="2"/>
  <c r="U448" i="2"/>
  <c r="T459" i="2"/>
  <c r="U464" i="2"/>
  <c r="T475" i="2"/>
  <c r="U480" i="2"/>
  <c r="T491" i="2"/>
  <c r="U496" i="2"/>
  <c r="T507" i="2"/>
  <c r="U512" i="2"/>
  <c r="T523" i="2"/>
  <c r="U528" i="2"/>
  <c r="T539" i="2"/>
  <c r="U544" i="2"/>
  <c r="T555" i="2"/>
  <c r="U560" i="2"/>
  <c r="T571" i="2"/>
  <c r="U576" i="2"/>
  <c r="T587" i="2"/>
  <c r="U592" i="2"/>
  <c r="T603" i="2"/>
  <c r="U608" i="2"/>
  <c r="T619" i="2"/>
  <c r="U624" i="2"/>
  <c r="T635" i="2"/>
  <c r="U35" i="2"/>
  <c r="U51" i="2"/>
  <c r="T62" i="2"/>
  <c r="T71" i="2"/>
  <c r="U76" i="2"/>
  <c r="T87" i="2"/>
  <c r="U92" i="2"/>
  <c r="T103" i="2"/>
  <c r="U108" i="2"/>
  <c r="T119" i="2"/>
  <c r="U124" i="2"/>
  <c r="T135" i="2"/>
  <c r="U140" i="2"/>
  <c r="T151" i="2"/>
  <c r="U156" i="2"/>
  <c r="T167" i="2"/>
  <c r="U172" i="2"/>
  <c r="T183" i="2"/>
  <c r="U188" i="2"/>
  <c r="T199" i="2"/>
  <c r="U204" i="2"/>
  <c r="T215" i="2"/>
  <c r="U220" i="2"/>
  <c r="T231" i="2"/>
  <c r="U236" i="2"/>
  <c r="T247" i="2"/>
  <c r="U252" i="2"/>
  <c r="T263" i="2"/>
  <c r="U268" i="2"/>
  <c r="T279" i="2"/>
  <c r="U284" i="2"/>
  <c r="T295" i="2"/>
  <c r="U300" i="2"/>
  <c r="T311" i="2"/>
  <c r="U316" i="2"/>
  <c r="T327" i="2"/>
  <c r="U332" i="2"/>
  <c r="T343" i="2"/>
  <c r="U348" i="2"/>
  <c r="T359" i="2"/>
  <c r="U364" i="2"/>
  <c r="T375" i="2"/>
  <c r="U380" i="2"/>
  <c r="T391" i="2"/>
  <c r="U396" i="2"/>
  <c r="T407" i="2"/>
  <c r="U412" i="2"/>
  <c r="T423" i="2"/>
  <c r="U428" i="2"/>
  <c r="T439" i="2"/>
  <c r="U444" i="2"/>
  <c r="T455" i="2"/>
  <c r="U460" i="2"/>
  <c r="T471" i="2"/>
  <c r="U476" i="2"/>
  <c r="T487" i="2"/>
  <c r="U492" i="2"/>
  <c r="T503" i="2"/>
  <c r="U508" i="2"/>
  <c r="T519" i="2"/>
  <c r="U524" i="2"/>
  <c r="T535" i="2"/>
  <c r="U540" i="2"/>
  <c r="T551" i="2"/>
  <c r="U556" i="2"/>
  <c r="T567" i="2"/>
  <c r="U572" i="2"/>
  <c r="T583" i="2"/>
  <c r="U588" i="2"/>
  <c r="T599" i="2"/>
  <c r="U604" i="2"/>
  <c r="T615" i="2"/>
  <c r="U620" i="2"/>
  <c r="T631" i="2"/>
  <c r="U636" i="2"/>
  <c r="T30" i="2"/>
  <c r="T26" i="2"/>
  <c r="T42" i="2"/>
  <c r="T58" i="2"/>
  <c r="U72" i="2"/>
  <c r="T83" i="2"/>
  <c r="U104" i="2"/>
  <c r="U120" i="2"/>
  <c r="T131" i="2"/>
  <c r="T147" i="2"/>
  <c r="U152" i="2"/>
  <c r="U168" i="2"/>
  <c r="T179" i="2"/>
  <c r="U184" i="2"/>
  <c r="T195" i="2"/>
  <c r="U200" i="2"/>
  <c r="T211" i="2"/>
  <c r="U216" i="2"/>
  <c r="T227" i="2"/>
  <c r="U232" i="2"/>
  <c r="T243" i="2"/>
  <c r="U248" i="2"/>
  <c r="T259" i="2"/>
  <c r="U264" i="2"/>
  <c r="T275" i="2"/>
  <c r="U280" i="2"/>
  <c r="T291" i="2"/>
  <c r="U296" i="2"/>
  <c r="T307" i="2"/>
  <c r="U312" i="2"/>
  <c r="T323" i="2"/>
  <c r="U328" i="2"/>
  <c r="T339" i="2"/>
  <c r="U344" i="2"/>
  <c r="T355" i="2"/>
  <c r="U360" i="2"/>
  <c r="T371" i="2"/>
  <c r="U376" i="2"/>
  <c r="T387" i="2"/>
  <c r="U392" i="2"/>
  <c r="T403" i="2"/>
  <c r="U408" i="2"/>
  <c r="T419" i="2"/>
  <c r="U424" i="2"/>
  <c r="T435" i="2"/>
  <c r="U440" i="2"/>
  <c r="T451" i="2"/>
  <c r="U456" i="2"/>
  <c r="T467" i="2"/>
  <c r="U472" i="2"/>
  <c r="T483" i="2"/>
  <c r="U488" i="2"/>
  <c r="T499" i="2"/>
  <c r="U504" i="2"/>
  <c r="T515" i="2"/>
  <c r="U520" i="2"/>
  <c r="T531" i="2"/>
  <c r="U536" i="2"/>
  <c r="T547" i="2"/>
  <c r="U552" i="2"/>
  <c r="T563" i="2"/>
  <c r="U568" i="2"/>
  <c r="T579" i="2"/>
  <c r="U584" i="2"/>
  <c r="T595" i="2"/>
  <c r="U600" i="2"/>
  <c r="T611" i="2"/>
  <c r="U616" i="2"/>
  <c r="T627" i="2"/>
  <c r="U632" i="2"/>
  <c r="T643" i="2"/>
  <c r="U648" i="2"/>
  <c r="T655" i="2"/>
  <c r="U660" i="2"/>
  <c r="T667" i="2"/>
  <c r="U672" i="2"/>
  <c r="T675" i="2"/>
  <c r="U680" i="2"/>
  <c r="T687" i="2"/>
  <c r="U692" i="2"/>
  <c r="U700" i="2"/>
  <c r="T707" i="2"/>
  <c r="T711" i="2"/>
  <c r="T715" i="2"/>
  <c r="U720" i="2"/>
  <c r="T727" i="2"/>
  <c r="T731" i="2"/>
  <c r="U736" i="2"/>
  <c r="T739" i="2"/>
  <c r="T743" i="2"/>
  <c r="T747" i="2"/>
  <c r="T751" i="2"/>
  <c r="T755" i="2"/>
  <c r="T759" i="2"/>
  <c r="T763" i="2"/>
  <c r="T767" i="2"/>
  <c r="U772" i="2"/>
  <c r="T9" i="2"/>
  <c r="U10" i="2"/>
  <c r="U11" i="2"/>
  <c r="U12" i="2"/>
  <c r="T21" i="2"/>
  <c r="T22" i="2"/>
  <c r="U24" i="2"/>
  <c r="T27" i="2"/>
  <c r="U28" i="2"/>
  <c r="T31" i="2"/>
  <c r="U32" i="2"/>
  <c r="T35" i="2"/>
  <c r="U36" i="2"/>
  <c r="T39" i="2"/>
  <c r="U40" i="2"/>
  <c r="T43" i="2"/>
  <c r="U44" i="2"/>
  <c r="T47" i="2"/>
  <c r="U48" i="2"/>
  <c r="T51" i="2"/>
  <c r="U52" i="2"/>
  <c r="T55" i="2"/>
  <c r="U56" i="2"/>
  <c r="T59" i="2"/>
  <c r="U60" i="2"/>
  <c r="T63" i="2"/>
  <c r="U64" i="2"/>
  <c r="T68" i="2"/>
  <c r="U69" i="2"/>
  <c r="T72" i="2"/>
  <c r="U73" i="2"/>
  <c r="T76" i="2"/>
  <c r="U77" i="2"/>
  <c r="T80" i="2"/>
  <c r="U81" i="2"/>
  <c r="T84" i="2"/>
  <c r="U85" i="2"/>
  <c r="T88" i="2"/>
  <c r="U89" i="2"/>
  <c r="T92" i="2"/>
  <c r="U93" i="2"/>
  <c r="T96" i="2"/>
  <c r="U97" i="2"/>
  <c r="T100" i="2"/>
  <c r="U101" i="2"/>
  <c r="T104" i="2"/>
  <c r="U105" i="2"/>
  <c r="T108" i="2"/>
  <c r="U109" i="2"/>
  <c r="T112" i="2"/>
  <c r="U113" i="2"/>
  <c r="T116" i="2"/>
  <c r="U117" i="2"/>
  <c r="T120" i="2"/>
  <c r="U121" i="2"/>
  <c r="T124" i="2"/>
  <c r="U125" i="2"/>
  <c r="T128" i="2"/>
  <c r="U129" i="2"/>
  <c r="T132" i="2"/>
  <c r="U133" i="2"/>
  <c r="T136" i="2"/>
  <c r="U137" i="2"/>
  <c r="T140" i="2"/>
  <c r="U141" i="2"/>
  <c r="T144" i="2"/>
  <c r="U145" i="2"/>
  <c r="T148" i="2"/>
  <c r="U149" i="2"/>
  <c r="T152" i="2"/>
  <c r="U153" i="2"/>
  <c r="T156" i="2"/>
  <c r="U157" i="2"/>
  <c r="T160" i="2"/>
  <c r="U161" i="2"/>
  <c r="T164" i="2"/>
  <c r="U165" i="2"/>
  <c r="T168" i="2"/>
  <c r="U169" i="2"/>
  <c r="T172" i="2"/>
  <c r="U173" i="2"/>
  <c r="T176" i="2"/>
  <c r="U177" i="2"/>
  <c r="T180" i="2"/>
  <c r="U181" i="2"/>
  <c r="T184" i="2"/>
  <c r="U185" i="2"/>
  <c r="T188" i="2"/>
  <c r="U189" i="2"/>
  <c r="T192" i="2"/>
  <c r="U193" i="2"/>
  <c r="T196" i="2"/>
  <c r="U197" i="2"/>
  <c r="T200" i="2"/>
  <c r="U201" i="2"/>
  <c r="T204" i="2"/>
  <c r="U205" i="2"/>
  <c r="T208" i="2"/>
  <c r="U209" i="2"/>
  <c r="T212" i="2"/>
  <c r="U213" i="2"/>
  <c r="T216" i="2"/>
  <c r="U217" i="2"/>
  <c r="T220" i="2"/>
  <c r="U221" i="2"/>
  <c r="T224" i="2"/>
  <c r="U225" i="2"/>
  <c r="T228" i="2"/>
  <c r="U229" i="2"/>
  <c r="T232" i="2"/>
  <c r="U233" i="2"/>
  <c r="T236" i="2"/>
  <c r="U237" i="2"/>
  <c r="T240" i="2"/>
  <c r="U241" i="2"/>
  <c r="T244" i="2"/>
  <c r="U245" i="2"/>
  <c r="T248" i="2"/>
  <c r="U249" i="2"/>
  <c r="T252" i="2"/>
  <c r="U253" i="2"/>
  <c r="T256" i="2"/>
  <c r="U257" i="2"/>
  <c r="T260" i="2"/>
  <c r="U261" i="2"/>
  <c r="T264" i="2"/>
  <c r="U265" i="2"/>
  <c r="T268" i="2"/>
  <c r="U269" i="2"/>
  <c r="T272" i="2"/>
  <c r="U273" i="2"/>
  <c r="T276" i="2"/>
  <c r="U277" i="2"/>
  <c r="T280" i="2"/>
  <c r="U281" i="2"/>
  <c r="T284" i="2"/>
  <c r="U285" i="2"/>
  <c r="T288" i="2"/>
  <c r="U289" i="2"/>
  <c r="T292" i="2"/>
  <c r="U293" i="2"/>
  <c r="T296" i="2"/>
  <c r="U297" i="2"/>
  <c r="T300" i="2"/>
  <c r="U301" i="2"/>
  <c r="T304" i="2"/>
  <c r="U305" i="2"/>
  <c r="T308" i="2"/>
  <c r="U309" i="2"/>
  <c r="T312" i="2"/>
  <c r="U313" i="2"/>
  <c r="T316" i="2"/>
  <c r="U317" i="2"/>
  <c r="T320" i="2"/>
  <c r="U321" i="2"/>
  <c r="T324" i="2"/>
  <c r="U325" i="2"/>
  <c r="T328" i="2"/>
  <c r="U329" i="2"/>
  <c r="T332" i="2"/>
  <c r="U333" i="2"/>
  <c r="T336" i="2"/>
  <c r="U337" i="2"/>
  <c r="T340" i="2"/>
  <c r="U341" i="2"/>
  <c r="T344" i="2"/>
  <c r="U345" i="2"/>
  <c r="T348" i="2"/>
  <c r="U349" i="2"/>
  <c r="T352" i="2"/>
  <c r="U353" i="2"/>
  <c r="T356" i="2"/>
  <c r="U357" i="2"/>
  <c r="T360" i="2"/>
  <c r="U361" i="2"/>
  <c r="T364" i="2"/>
  <c r="U365" i="2"/>
  <c r="T368" i="2"/>
  <c r="U369" i="2"/>
  <c r="T372" i="2"/>
  <c r="U373" i="2"/>
  <c r="T376" i="2"/>
  <c r="U377" i="2"/>
  <c r="T380" i="2"/>
  <c r="U381" i="2"/>
  <c r="T384" i="2"/>
  <c r="U385" i="2"/>
  <c r="T388" i="2"/>
  <c r="U389" i="2"/>
  <c r="T392" i="2"/>
  <c r="U393" i="2"/>
  <c r="T396" i="2"/>
  <c r="U397" i="2"/>
  <c r="T400" i="2"/>
  <c r="U401" i="2"/>
  <c r="T404" i="2"/>
  <c r="U405" i="2"/>
  <c r="T408" i="2"/>
  <c r="U409" i="2"/>
  <c r="T412" i="2"/>
  <c r="U413" i="2"/>
  <c r="T416" i="2"/>
  <c r="U417" i="2"/>
  <c r="T420" i="2"/>
  <c r="U421" i="2"/>
  <c r="T424" i="2"/>
  <c r="U425" i="2"/>
  <c r="T428" i="2"/>
  <c r="U429" i="2"/>
  <c r="T432" i="2"/>
  <c r="U433" i="2"/>
  <c r="T436" i="2"/>
  <c r="U437" i="2"/>
  <c r="T440" i="2"/>
  <c r="U441" i="2"/>
  <c r="T444" i="2"/>
  <c r="U445" i="2"/>
  <c r="T448" i="2"/>
  <c r="U449" i="2"/>
  <c r="T452" i="2"/>
  <c r="U453" i="2"/>
  <c r="T456" i="2"/>
  <c r="U457" i="2"/>
  <c r="T460" i="2"/>
  <c r="U461" i="2"/>
  <c r="T464" i="2"/>
  <c r="U465" i="2"/>
  <c r="T468" i="2"/>
  <c r="U469" i="2"/>
  <c r="T472" i="2"/>
  <c r="U473" i="2"/>
  <c r="T476" i="2"/>
  <c r="U477" i="2"/>
  <c r="T480" i="2"/>
  <c r="U481" i="2"/>
  <c r="T484" i="2"/>
  <c r="U485" i="2"/>
  <c r="T488" i="2"/>
  <c r="U489" i="2"/>
  <c r="T492" i="2"/>
  <c r="U493" i="2"/>
  <c r="T496" i="2"/>
  <c r="U497" i="2"/>
  <c r="T500" i="2"/>
  <c r="U501" i="2"/>
  <c r="T504" i="2"/>
  <c r="U505" i="2"/>
  <c r="T508" i="2"/>
  <c r="U509" i="2"/>
  <c r="T512" i="2"/>
  <c r="U513" i="2"/>
  <c r="T516" i="2"/>
  <c r="U517" i="2"/>
  <c r="T520" i="2"/>
  <c r="U521" i="2"/>
  <c r="T524" i="2"/>
  <c r="U525" i="2"/>
  <c r="T528" i="2"/>
  <c r="U529" i="2"/>
  <c r="T532" i="2"/>
  <c r="U533" i="2"/>
  <c r="T536" i="2"/>
  <c r="U537" i="2"/>
  <c r="T540" i="2"/>
  <c r="U541" i="2"/>
  <c r="T544" i="2"/>
  <c r="U545" i="2"/>
  <c r="T548" i="2"/>
  <c r="U549" i="2"/>
  <c r="T552" i="2"/>
  <c r="U553" i="2"/>
  <c r="T556" i="2"/>
  <c r="U557" i="2"/>
  <c r="T560" i="2"/>
  <c r="U561" i="2"/>
  <c r="T564" i="2"/>
  <c r="U565" i="2"/>
  <c r="T568" i="2"/>
  <c r="U569" i="2"/>
  <c r="T572" i="2"/>
  <c r="U573" i="2"/>
  <c r="T576" i="2"/>
  <c r="U577" i="2"/>
  <c r="T580" i="2"/>
  <c r="U581" i="2"/>
  <c r="T584" i="2"/>
  <c r="U585" i="2"/>
  <c r="T588" i="2"/>
  <c r="U589" i="2"/>
  <c r="T592" i="2"/>
  <c r="U593" i="2"/>
  <c r="T596" i="2"/>
  <c r="U597" i="2"/>
  <c r="T600" i="2"/>
  <c r="U601" i="2"/>
  <c r="T604" i="2"/>
  <c r="U605" i="2"/>
  <c r="T608" i="2"/>
  <c r="U609" i="2"/>
  <c r="T612" i="2"/>
  <c r="U613" i="2"/>
  <c r="T616" i="2"/>
  <c r="U617" i="2"/>
  <c r="T620" i="2"/>
  <c r="U621" i="2"/>
  <c r="T624" i="2"/>
  <c r="U625" i="2"/>
  <c r="T628" i="2"/>
  <c r="U629" i="2"/>
  <c r="T632" i="2"/>
  <c r="U633" i="2"/>
  <c r="T636" i="2"/>
  <c r="U637" i="2"/>
  <c r="T640" i="2"/>
  <c r="U641" i="2"/>
  <c r="T644" i="2"/>
  <c r="U645" i="2"/>
  <c r="T648" i="2"/>
  <c r="U649" i="2"/>
  <c r="T652" i="2"/>
  <c r="U653" i="2"/>
  <c r="T656" i="2"/>
  <c r="U657" i="2"/>
  <c r="T660" i="2"/>
  <c r="U661" i="2"/>
  <c r="T664" i="2"/>
  <c r="U665" i="2"/>
  <c r="T668" i="2"/>
  <c r="U669" i="2"/>
  <c r="T672" i="2"/>
  <c r="U673" i="2"/>
  <c r="T676" i="2"/>
  <c r="U677" i="2"/>
  <c r="T680" i="2"/>
  <c r="U681" i="2"/>
  <c r="T684" i="2"/>
  <c r="U685" i="2"/>
  <c r="T688" i="2"/>
  <c r="U689" i="2"/>
  <c r="T692" i="2"/>
  <c r="U693" i="2"/>
  <c r="T696" i="2"/>
  <c r="U697" i="2"/>
  <c r="T700" i="2"/>
  <c r="U701" i="2"/>
  <c r="T704" i="2"/>
  <c r="U705" i="2"/>
  <c r="T708" i="2"/>
  <c r="U709" i="2"/>
  <c r="T712" i="2"/>
  <c r="U713" i="2"/>
  <c r="T716" i="2"/>
  <c r="U717" i="2"/>
  <c r="T720" i="2"/>
  <c r="U721" i="2"/>
  <c r="T724" i="2"/>
  <c r="U725" i="2"/>
  <c r="T728" i="2"/>
  <c r="U729" i="2"/>
  <c r="T732" i="2"/>
  <c r="U733" i="2"/>
  <c r="T736" i="2"/>
  <c r="U737" i="2"/>
  <c r="T740" i="2"/>
  <c r="U741" i="2"/>
  <c r="T744" i="2"/>
  <c r="U745" i="2"/>
  <c r="T748" i="2"/>
  <c r="U749" i="2"/>
  <c r="T752" i="2"/>
  <c r="U753" i="2"/>
  <c r="T756" i="2"/>
  <c r="U757" i="2"/>
  <c r="T760" i="2"/>
  <c r="U761" i="2"/>
  <c r="T764" i="2"/>
  <c r="U765" i="2"/>
  <c r="T768" i="2"/>
  <c r="U769" i="2"/>
  <c r="T772" i="2"/>
  <c r="U773" i="2"/>
  <c r="T776" i="2"/>
  <c r="U777" i="2"/>
  <c r="T780" i="2"/>
  <c r="U781" i="2"/>
  <c r="T784" i="2"/>
  <c r="U785" i="2"/>
  <c r="T788" i="2"/>
  <c r="U789" i="2"/>
  <c r="T792" i="2"/>
  <c r="U793" i="2"/>
  <c r="T796" i="2"/>
  <c r="U797" i="2"/>
  <c r="T800" i="2"/>
  <c r="U801" i="2"/>
  <c r="T804" i="2"/>
  <c r="U805" i="2"/>
  <c r="T808" i="2"/>
  <c r="U809" i="2"/>
  <c r="T812" i="2"/>
  <c r="U813" i="2"/>
  <c r="T816" i="2"/>
  <c r="U817" i="2"/>
  <c r="T820" i="2"/>
  <c r="U821" i="2"/>
  <c r="T824" i="2"/>
  <c r="U825" i="2"/>
  <c r="T828" i="2"/>
  <c r="U829" i="2"/>
  <c r="T832" i="2"/>
  <c r="U833" i="2"/>
  <c r="T836" i="2"/>
  <c r="U837" i="2"/>
  <c r="T840" i="2"/>
  <c r="U841" i="2"/>
  <c r="T844" i="2"/>
  <c r="U845" i="2"/>
  <c r="T848" i="2"/>
  <c r="U849" i="2"/>
  <c r="T852" i="2"/>
  <c r="U853" i="2"/>
  <c r="T856" i="2"/>
  <c r="U857" i="2"/>
  <c r="T860" i="2"/>
  <c r="U861" i="2"/>
  <c r="T864" i="2"/>
  <c r="U865" i="2"/>
  <c r="T868" i="2"/>
  <c r="U869" i="2"/>
  <c r="T872" i="2"/>
  <c r="U873" i="2"/>
  <c r="T876" i="2"/>
  <c r="U877" i="2"/>
  <c r="T880" i="2"/>
  <c r="U881" i="2"/>
  <c r="T884" i="2"/>
  <c r="U885" i="2"/>
  <c r="T888" i="2"/>
  <c r="U889" i="2"/>
  <c r="T892" i="2"/>
  <c r="U893" i="2"/>
  <c r="T896" i="2"/>
  <c r="U897" i="2"/>
  <c r="T900" i="2"/>
  <c r="U901" i="2"/>
  <c r="T904" i="2"/>
  <c r="U905" i="2"/>
  <c r="T908" i="2"/>
  <c r="U909" i="2"/>
  <c r="T912" i="2"/>
  <c r="U913" i="2"/>
  <c r="T916" i="2"/>
  <c r="U917" i="2"/>
  <c r="T920" i="2"/>
  <c r="U921" i="2"/>
  <c r="T924" i="2"/>
  <c r="U925" i="2"/>
  <c r="T928" i="2"/>
  <c r="U929" i="2"/>
  <c r="T932" i="2"/>
  <c r="U933" i="2"/>
  <c r="T936" i="2"/>
  <c r="U937" i="2"/>
  <c r="T940" i="2"/>
  <c r="U941" i="2"/>
  <c r="T944" i="2"/>
  <c r="U945" i="2"/>
  <c r="T948" i="2"/>
  <c r="U949" i="2"/>
  <c r="T952" i="2"/>
  <c r="U953" i="2"/>
  <c r="T956" i="2"/>
  <c r="U957" i="2"/>
  <c r="T960" i="2"/>
  <c r="U961" i="2"/>
  <c r="T964" i="2"/>
  <c r="U965" i="2"/>
  <c r="T968" i="2"/>
  <c r="U969" i="2"/>
  <c r="T972" i="2"/>
  <c r="U973" i="2"/>
  <c r="T976" i="2"/>
  <c r="U977" i="2"/>
  <c r="T980" i="2"/>
  <c r="U981" i="2"/>
  <c r="T984" i="2"/>
  <c r="U985" i="2"/>
  <c r="T988" i="2"/>
  <c r="U989" i="2"/>
  <c r="T992" i="2"/>
  <c r="U993" i="2"/>
  <c r="T996" i="2"/>
  <c r="U997" i="2"/>
  <c r="T1000" i="2"/>
  <c r="U1001" i="2"/>
  <c r="T1004" i="2"/>
  <c r="U1005" i="2"/>
  <c r="T1008" i="2"/>
  <c r="U1009" i="2"/>
  <c r="T1012" i="2"/>
  <c r="U1013" i="2"/>
  <c r="T1016" i="2"/>
  <c r="U1017" i="2"/>
  <c r="T1020" i="2"/>
  <c r="U1021" i="2"/>
  <c r="T1024" i="2"/>
  <c r="U1025" i="2"/>
  <c r="T1028" i="2"/>
  <c r="U1029" i="2"/>
  <c r="T1032" i="2"/>
  <c r="U1033" i="2"/>
  <c r="T1036" i="2"/>
  <c r="U1037" i="2"/>
  <c r="T1040" i="2"/>
  <c r="U1041" i="2"/>
  <c r="T1044" i="2"/>
  <c r="U1045" i="2"/>
  <c r="T1048" i="2"/>
  <c r="U1049" i="2"/>
  <c r="T1052" i="2"/>
  <c r="U1053" i="2"/>
  <c r="T1056" i="2"/>
  <c r="U1057" i="2"/>
  <c r="T1060" i="2"/>
  <c r="U1061" i="2"/>
  <c r="T1064" i="2"/>
  <c r="U1065" i="2"/>
  <c r="T1068" i="2"/>
  <c r="U1069" i="2"/>
  <c r="T1072" i="2"/>
  <c r="U1073" i="2"/>
  <c r="T1076" i="2"/>
  <c r="U1077" i="2"/>
  <c r="T1080" i="2"/>
  <c r="U1081" i="2"/>
  <c r="T1084" i="2"/>
  <c r="U1085" i="2"/>
  <c r="T1088" i="2"/>
  <c r="T639" i="2"/>
  <c r="U644" i="2"/>
  <c r="T651" i="2"/>
  <c r="T659" i="2"/>
  <c r="U664" i="2"/>
  <c r="U668" i="2"/>
  <c r="T679" i="2"/>
  <c r="U684" i="2"/>
  <c r="T691" i="2"/>
  <c r="U696" i="2"/>
  <c r="U704" i="2"/>
  <c r="T723" i="2"/>
  <c r="U780" i="2"/>
  <c r="T783" i="2"/>
  <c r="T787" i="2"/>
  <c r="T791" i="2"/>
  <c r="T795" i="2"/>
  <c r="T799" i="2"/>
  <c r="T807" i="2"/>
  <c r="T831" i="2"/>
  <c r="T16" i="2"/>
  <c r="T23" i="2"/>
  <c r="T25" i="2"/>
  <c r="U26" i="2"/>
  <c r="T29" i="2"/>
  <c r="U30" i="2"/>
  <c r="T33" i="2"/>
  <c r="U34" i="2"/>
  <c r="T37" i="2"/>
  <c r="U38" i="2"/>
  <c r="T41" i="2"/>
  <c r="U42" i="2"/>
  <c r="T45" i="2"/>
  <c r="U46" i="2"/>
  <c r="T49" i="2"/>
  <c r="U50" i="2"/>
  <c r="T53" i="2"/>
  <c r="U54" i="2"/>
  <c r="T57" i="2"/>
  <c r="U58" i="2"/>
  <c r="T61" i="2"/>
  <c r="U62" i="2"/>
  <c r="T65" i="2"/>
  <c r="T66" i="2"/>
  <c r="U67" i="2"/>
  <c r="T70" i="2"/>
  <c r="U71" i="2"/>
  <c r="T74" i="2"/>
  <c r="U75" i="2"/>
  <c r="T78" i="2"/>
  <c r="U79" i="2"/>
  <c r="T82" i="2"/>
  <c r="U83" i="2"/>
  <c r="T86" i="2"/>
  <c r="U87" i="2"/>
  <c r="T90" i="2"/>
  <c r="U91" i="2"/>
  <c r="T94" i="2"/>
  <c r="U95" i="2"/>
  <c r="T98" i="2"/>
  <c r="U99" i="2"/>
  <c r="T102" i="2"/>
  <c r="U103" i="2"/>
  <c r="T106" i="2"/>
  <c r="U107" i="2"/>
  <c r="T110" i="2"/>
  <c r="U111" i="2"/>
  <c r="T114" i="2"/>
  <c r="U115" i="2"/>
  <c r="T118" i="2"/>
  <c r="U119" i="2"/>
  <c r="T122" i="2"/>
  <c r="U123" i="2"/>
  <c r="T126" i="2"/>
  <c r="U127" i="2"/>
  <c r="T130" i="2"/>
  <c r="U131" i="2"/>
  <c r="T134" i="2"/>
  <c r="U135" i="2"/>
  <c r="T138" i="2"/>
  <c r="U139" i="2"/>
  <c r="T142" i="2"/>
  <c r="U143" i="2"/>
  <c r="T146" i="2"/>
  <c r="U147" i="2"/>
  <c r="T150" i="2"/>
  <c r="U151" i="2"/>
  <c r="T154" i="2"/>
  <c r="U155" i="2"/>
  <c r="T158" i="2"/>
  <c r="U159" i="2"/>
  <c r="T162" i="2"/>
  <c r="U163" i="2"/>
  <c r="T166" i="2"/>
  <c r="U167" i="2"/>
  <c r="T170" i="2"/>
  <c r="U171" i="2"/>
  <c r="T174" i="2"/>
  <c r="U175" i="2"/>
  <c r="T178" i="2"/>
  <c r="U179" i="2"/>
  <c r="T182" i="2"/>
  <c r="U183" i="2"/>
  <c r="T186" i="2"/>
  <c r="U187" i="2"/>
  <c r="T190" i="2"/>
  <c r="U191" i="2"/>
  <c r="T194" i="2"/>
  <c r="U195" i="2"/>
  <c r="T198" i="2"/>
  <c r="U199" i="2"/>
  <c r="T202" i="2"/>
  <c r="U203" i="2"/>
  <c r="T206" i="2"/>
  <c r="U207" i="2"/>
  <c r="T210" i="2"/>
  <c r="U211" i="2"/>
  <c r="T214" i="2"/>
  <c r="U215" i="2"/>
  <c r="T218" i="2"/>
  <c r="U219" i="2"/>
  <c r="T222" i="2"/>
  <c r="U223" i="2"/>
  <c r="T226" i="2"/>
  <c r="U227" i="2"/>
  <c r="T230" i="2"/>
  <c r="U231" i="2"/>
  <c r="T234" i="2"/>
  <c r="U235" i="2"/>
  <c r="T238" i="2"/>
  <c r="U239" i="2"/>
  <c r="T242" i="2"/>
  <c r="U243" i="2"/>
  <c r="T246" i="2"/>
  <c r="U247" i="2"/>
  <c r="T250" i="2"/>
  <c r="U251" i="2"/>
  <c r="T254" i="2"/>
  <c r="U255" i="2"/>
  <c r="T258" i="2"/>
  <c r="U259" i="2"/>
  <c r="T262" i="2"/>
  <c r="U263" i="2"/>
  <c r="T266" i="2"/>
  <c r="U267" i="2"/>
  <c r="T270" i="2"/>
  <c r="U271" i="2"/>
  <c r="T274" i="2"/>
  <c r="U275" i="2"/>
  <c r="T278" i="2"/>
  <c r="U279" i="2"/>
  <c r="T282" i="2"/>
  <c r="U283" i="2"/>
  <c r="T286" i="2"/>
  <c r="U287" i="2"/>
  <c r="T290" i="2"/>
  <c r="U291" i="2"/>
  <c r="T294" i="2"/>
  <c r="U295" i="2"/>
  <c r="T298" i="2"/>
  <c r="U299" i="2"/>
  <c r="T302" i="2"/>
  <c r="U303" i="2"/>
  <c r="T306" i="2"/>
  <c r="U307" i="2"/>
  <c r="T310" i="2"/>
  <c r="U311" i="2"/>
  <c r="T314" i="2"/>
  <c r="U315" i="2"/>
  <c r="T318" i="2"/>
  <c r="U319" i="2"/>
  <c r="T322" i="2"/>
  <c r="U323" i="2"/>
  <c r="T326" i="2"/>
  <c r="U327" i="2"/>
  <c r="T330" i="2"/>
  <c r="U331" i="2"/>
  <c r="T334" i="2"/>
  <c r="U335" i="2"/>
  <c r="T338" i="2"/>
  <c r="U339" i="2"/>
  <c r="T342" i="2"/>
  <c r="U343" i="2"/>
  <c r="T346" i="2"/>
  <c r="U347" i="2"/>
  <c r="T350" i="2"/>
  <c r="U351" i="2"/>
  <c r="T354" i="2"/>
  <c r="U355" i="2"/>
  <c r="T358" i="2"/>
  <c r="U359" i="2"/>
  <c r="T362" i="2"/>
  <c r="U363" i="2"/>
  <c r="T366" i="2"/>
  <c r="U367" i="2"/>
  <c r="T370" i="2"/>
  <c r="U371" i="2"/>
  <c r="T374" i="2"/>
  <c r="U375" i="2"/>
  <c r="T378" i="2"/>
  <c r="U379" i="2"/>
  <c r="T382" i="2"/>
  <c r="U383" i="2"/>
  <c r="T386" i="2"/>
  <c r="U387" i="2"/>
  <c r="T390" i="2"/>
  <c r="U391" i="2"/>
  <c r="T394" i="2"/>
  <c r="U395" i="2"/>
  <c r="T398" i="2"/>
  <c r="U399" i="2"/>
  <c r="T402" i="2"/>
  <c r="U403" i="2"/>
  <c r="T406" i="2"/>
  <c r="U407" i="2"/>
  <c r="T410" i="2"/>
  <c r="U411" i="2"/>
  <c r="T414" i="2"/>
  <c r="U415" i="2"/>
  <c r="T418" i="2"/>
  <c r="U419" i="2"/>
  <c r="T422" i="2"/>
  <c r="U423" i="2"/>
  <c r="T426" i="2"/>
  <c r="U427" i="2"/>
  <c r="T430" i="2"/>
  <c r="U431" i="2"/>
  <c r="T434" i="2"/>
  <c r="U435" i="2"/>
  <c r="T438" i="2"/>
  <c r="U439" i="2"/>
  <c r="T442" i="2"/>
  <c r="U443" i="2"/>
  <c r="T446" i="2"/>
  <c r="U447" i="2"/>
  <c r="T450" i="2"/>
  <c r="U451" i="2"/>
  <c r="T454" i="2"/>
  <c r="U455" i="2"/>
  <c r="T458" i="2"/>
  <c r="U459" i="2"/>
  <c r="T462" i="2"/>
  <c r="U463" i="2"/>
  <c r="T466" i="2"/>
  <c r="U467" i="2"/>
  <c r="T470" i="2"/>
  <c r="U471" i="2"/>
  <c r="T474" i="2"/>
  <c r="U475" i="2"/>
  <c r="T478" i="2"/>
  <c r="U479" i="2"/>
  <c r="T482" i="2"/>
  <c r="U483" i="2"/>
  <c r="T486" i="2"/>
  <c r="U487" i="2"/>
  <c r="T490" i="2"/>
  <c r="U491" i="2"/>
  <c r="T494" i="2"/>
  <c r="U495" i="2"/>
  <c r="T498" i="2"/>
  <c r="U499" i="2"/>
  <c r="T502" i="2"/>
  <c r="U503" i="2"/>
  <c r="T506" i="2"/>
  <c r="U507" i="2"/>
  <c r="T510" i="2"/>
  <c r="U511" i="2"/>
  <c r="T514" i="2"/>
  <c r="U515" i="2"/>
  <c r="T518" i="2"/>
  <c r="U519" i="2"/>
  <c r="T522" i="2"/>
  <c r="U523" i="2"/>
  <c r="T526" i="2"/>
  <c r="U527" i="2"/>
  <c r="T530" i="2"/>
  <c r="U531" i="2"/>
  <c r="T534" i="2"/>
  <c r="U535" i="2"/>
  <c r="T538" i="2"/>
  <c r="U539" i="2"/>
  <c r="T542" i="2"/>
  <c r="U543" i="2"/>
  <c r="T546" i="2"/>
  <c r="U547" i="2"/>
  <c r="T550" i="2"/>
  <c r="U551" i="2"/>
  <c r="T554" i="2"/>
  <c r="U555" i="2"/>
  <c r="T558" i="2"/>
  <c r="U559" i="2"/>
  <c r="T562" i="2"/>
  <c r="U563" i="2"/>
  <c r="T566" i="2"/>
  <c r="U567" i="2"/>
  <c r="T570" i="2"/>
  <c r="U571" i="2"/>
  <c r="T574" i="2"/>
  <c r="U575" i="2"/>
  <c r="T578" i="2"/>
  <c r="U579" i="2"/>
  <c r="T582" i="2"/>
  <c r="U583" i="2"/>
  <c r="T586" i="2"/>
  <c r="U587" i="2"/>
  <c r="T590" i="2"/>
  <c r="U591" i="2"/>
  <c r="T594" i="2"/>
  <c r="U595" i="2"/>
  <c r="T598" i="2"/>
  <c r="U599" i="2"/>
  <c r="T602" i="2"/>
  <c r="U603" i="2"/>
  <c r="T606" i="2"/>
  <c r="U607" i="2"/>
  <c r="T610" i="2"/>
  <c r="U611" i="2"/>
  <c r="T614" i="2"/>
  <c r="U615" i="2"/>
  <c r="T618" i="2"/>
  <c r="U619" i="2"/>
  <c r="T622" i="2"/>
  <c r="U623" i="2"/>
  <c r="T626" i="2"/>
  <c r="U627" i="2"/>
  <c r="T630" i="2"/>
  <c r="U631" i="2"/>
  <c r="T634" i="2"/>
  <c r="U635" i="2"/>
  <c r="T638" i="2"/>
  <c r="U639" i="2"/>
  <c r="T642" i="2"/>
  <c r="U643" i="2"/>
  <c r="T646" i="2"/>
  <c r="U647" i="2"/>
  <c r="T650" i="2"/>
  <c r="U651" i="2"/>
  <c r="T654" i="2"/>
  <c r="U655" i="2"/>
  <c r="T658" i="2"/>
  <c r="U659" i="2"/>
  <c r="T662" i="2"/>
  <c r="U663" i="2"/>
  <c r="T666" i="2"/>
  <c r="U667" i="2"/>
  <c r="T670" i="2"/>
  <c r="U671" i="2"/>
  <c r="T674" i="2"/>
  <c r="U675" i="2"/>
  <c r="T678" i="2"/>
  <c r="U679" i="2"/>
  <c r="T682" i="2"/>
  <c r="U683" i="2"/>
  <c r="T686" i="2"/>
  <c r="U687" i="2"/>
  <c r="T690" i="2"/>
  <c r="U691" i="2"/>
  <c r="T694" i="2"/>
  <c r="U695" i="2"/>
  <c r="T698" i="2"/>
  <c r="U699" i="2"/>
  <c r="T702" i="2"/>
  <c r="U703" i="2"/>
  <c r="T706" i="2"/>
  <c r="U707" i="2"/>
  <c r="T710" i="2"/>
  <c r="U711" i="2"/>
  <c r="T714" i="2"/>
  <c r="U715" i="2"/>
  <c r="T718" i="2"/>
  <c r="U719" i="2"/>
  <c r="T722" i="2"/>
  <c r="U723" i="2"/>
  <c r="T726" i="2"/>
  <c r="U727" i="2"/>
  <c r="T730" i="2"/>
  <c r="U731" i="2"/>
  <c r="T734" i="2"/>
  <c r="U735" i="2"/>
  <c r="T738" i="2"/>
  <c r="U739" i="2"/>
  <c r="T742" i="2"/>
  <c r="U743" i="2"/>
  <c r="T746" i="2"/>
  <c r="U747" i="2"/>
  <c r="T750" i="2"/>
  <c r="U751" i="2"/>
  <c r="T754" i="2"/>
  <c r="U755" i="2"/>
  <c r="T758" i="2"/>
  <c r="U759" i="2"/>
  <c r="T762" i="2"/>
  <c r="U763" i="2"/>
  <c r="T766" i="2"/>
  <c r="U767" i="2"/>
  <c r="T770" i="2"/>
  <c r="U771" i="2"/>
  <c r="T774" i="2"/>
  <c r="U775" i="2"/>
  <c r="T778" i="2"/>
  <c r="U779" i="2"/>
  <c r="T782" i="2"/>
  <c r="U783" i="2"/>
  <c r="T786" i="2"/>
  <c r="U787" i="2"/>
  <c r="T790" i="2"/>
  <c r="U791" i="2"/>
  <c r="T794" i="2"/>
  <c r="U795" i="2"/>
  <c r="T798" i="2"/>
  <c r="U799" i="2"/>
  <c r="T802" i="2"/>
  <c r="U803" i="2"/>
  <c r="T806" i="2"/>
  <c r="U807" i="2"/>
  <c r="T810" i="2"/>
  <c r="U811" i="2"/>
  <c r="T814" i="2"/>
  <c r="U815" i="2"/>
  <c r="T818" i="2"/>
  <c r="U819" i="2"/>
  <c r="T822" i="2"/>
  <c r="U823" i="2"/>
  <c r="T826" i="2"/>
  <c r="U827" i="2"/>
  <c r="T830" i="2"/>
  <c r="U831" i="2"/>
  <c r="T834" i="2"/>
  <c r="U835" i="2"/>
  <c r="T838" i="2"/>
  <c r="U839" i="2"/>
  <c r="T842" i="2"/>
  <c r="U843" i="2"/>
  <c r="T846" i="2"/>
  <c r="U847" i="2"/>
  <c r="T850" i="2"/>
  <c r="U851" i="2"/>
  <c r="T854" i="2"/>
  <c r="U855" i="2"/>
  <c r="T858" i="2"/>
  <c r="U859" i="2"/>
  <c r="T862" i="2"/>
  <c r="U863" i="2"/>
  <c r="T866" i="2"/>
  <c r="U867" i="2"/>
  <c r="T870" i="2"/>
  <c r="U871" i="2"/>
  <c r="T874" i="2"/>
  <c r="U875" i="2"/>
  <c r="T878" i="2"/>
  <c r="U879" i="2"/>
  <c r="T882" i="2"/>
  <c r="U883" i="2"/>
  <c r="T886" i="2"/>
  <c r="U887" i="2"/>
  <c r="T890" i="2"/>
  <c r="U891" i="2"/>
  <c r="T894" i="2"/>
  <c r="U895" i="2"/>
  <c r="T898" i="2"/>
  <c r="U899" i="2"/>
  <c r="T902" i="2"/>
  <c r="U903" i="2"/>
  <c r="T906" i="2"/>
  <c r="U907" i="2"/>
  <c r="T910" i="2"/>
  <c r="U911" i="2"/>
  <c r="T914" i="2"/>
  <c r="U915" i="2"/>
  <c r="T918" i="2"/>
  <c r="U919" i="2"/>
  <c r="T922" i="2"/>
  <c r="U923" i="2"/>
  <c r="T926" i="2"/>
  <c r="U927" i="2"/>
  <c r="T930" i="2"/>
  <c r="U931" i="2"/>
  <c r="T934" i="2"/>
  <c r="U935" i="2"/>
  <c r="T938" i="2"/>
  <c r="U939" i="2"/>
  <c r="T942" i="2"/>
  <c r="U943" i="2"/>
  <c r="T946" i="2"/>
  <c r="U947" i="2"/>
  <c r="T950" i="2"/>
  <c r="U951" i="2"/>
  <c r="T954" i="2"/>
  <c r="U955" i="2"/>
  <c r="T958" i="2"/>
  <c r="U959" i="2"/>
  <c r="T962" i="2"/>
  <c r="U963" i="2"/>
  <c r="T966" i="2"/>
  <c r="U967" i="2"/>
  <c r="T970" i="2"/>
  <c r="U971" i="2"/>
  <c r="T974" i="2"/>
  <c r="U975" i="2"/>
  <c r="T978" i="2"/>
  <c r="U979" i="2"/>
  <c r="T982" i="2"/>
  <c r="U983" i="2"/>
  <c r="T986" i="2"/>
  <c r="U987" i="2"/>
  <c r="T990" i="2"/>
  <c r="U991" i="2"/>
  <c r="T994" i="2"/>
  <c r="U995" i="2"/>
  <c r="T998" i="2"/>
  <c r="U999" i="2"/>
  <c r="T1002" i="2"/>
  <c r="U1003" i="2"/>
  <c r="T1006" i="2"/>
  <c r="U1007" i="2"/>
  <c r="T1010" i="2"/>
  <c r="U1011" i="2"/>
  <c r="T1014" i="2"/>
  <c r="U1015" i="2"/>
  <c r="T1018" i="2"/>
  <c r="U1019" i="2"/>
  <c r="T1022" i="2"/>
  <c r="U1023" i="2"/>
  <c r="T1026" i="2"/>
  <c r="U1027" i="2"/>
  <c r="T1030" i="2"/>
  <c r="U1031" i="2"/>
  <c r="T1034" i="2"/>
  <c r="U1035" i="2"/>
  <c r="T1038" i="2"/>
  <c r="U1039" i="2"/>
  <c r="T1042" i="2"/>
  <c r="U1043" i="2"/>
  <c r="T1046" i="2"/>
  <c r="U1047" i="2"/>
  <c r="T1050" i="2"/>
  <c r="U1051" i="2"/>
  <c r="T1054" i="2"/>
  <c r="U1055" i="2"/>
  <c r="T1058" i="2"/>
  <c r="U1059" i="2"/>
  <c r="T1062" i="2"/>
  <c r="U1063" i="2"/>
  <c r="T1066" i="2"/>
  <c r="U1067" i="2"/>
  <c r="T1070" i="2"/>
  <c r="U1071" i="2"/>
  <c r="T1074" i="2"/>
  <c r="U1075" i="2"/>
  <c r="T1078" i="2"/>
  <c r="U1079" i="2"/>
  <c r="T1082" i="2"/>
  <c r="U1083" i="2"/>
  <c r="T1086" i="2"/>
  <c r="U1087" i="2"/>
  <c r="U640" i="2"/>
  <c r="T647" i="2"/>
  <c r="U652" i="2"/>
  <c r="U656" i="2"/>
  <c r="T663" i="2"/>
  <c r="T671" i="2"/>
  <c r="U676" i="2"/>
  <c r="T683" i="2"/>
  <c r="U688" i="2"/>
  <c r="T695" i="2"/>
  <c r="T699" i="2"/>
  <c r="T703" i="2"/>
  <c r="U708" i="2"/>
  <c r="U712" i="2"/>
  <c r="U716" i="2"/>
  <c r="T719" i="2"/>
  <c r="U724" i="2"/>
  <c r="U728" i="2"/>
  <c r="U732" i="2"/>
  <c r="T735" i="2"/>
  <c r="U740" i="2"/>
  <c r="U744" i="2"/>
  <c r="U748" i="2"/>
  <c r="U752" i="2"/>
  <c r="U756" i="2"/>
  <c r="U760" i="2"/>
  <c r="U764" i="2"/>
  <c r="U768" i="2"/>
  <c r="T771" i="2"/>
  <c r="T775" i="2"/>
  <c r="U776" i="2"/>
  <c r="T779" i="2"/>
  <c r="U784" i="2"/>
  <c r="U788" i="2"/>
  <c r="U792" i="2"/>
  <c r="U796" i="2"/>
  <c r="U800" i="2"/>
  <c r="T803" i="2"/>
  <c r="U804" i="2"/>
  <c r="U808" i="2"/>
  <c r="T811" i="2"/>
  <c r="U812" i="2"/>
  <c r="T815" i="2"/>
  <c r="U816" i="2"/>
  <c r="T819" i="2"/>
  <c r="U820" i="2"/>
  <c r="T823" i="2"/>
  <c r="U824" i="2"/>
  <c r="T827" i="2"/>
  <c r="U828" i="2"/>
  <c r="U832" i="2"/>
  <c r="T835" i="2"/>
  <c r="U836" i="2"/>
  <c r="T839" i="2"/>
  <c r="U840" i="2"/>
  <c r="T843" i="2"/>
  <c r="U844" i="2"/>
  <c r="T847" i="2"/>
  <c r="U848" i="2"/>
  <c r="T851" i="2"/>
  <c r="U852" i="2"/>
  <c r="T855" i="2"/>
  <c r="U856" i="2"/>
  <c r="T859" i="2"/>
  <c r="U860" i="2"/>
  <c r="T863" i="2"/>
  <c r="U864" i="2"/>
  <c r="T867" i="2"/>
  <c r="U868" i="2"/>
  <c r="T871" i="2"/>
  <c r="U872" i="2"/>
  <c r="T875" i="2"/>
  <c r="U876" i="2"/>
  <c r="T879" i="2"/>
  <c r="U880" i="2"/>
  <c r="T883" i="2"/>
  <c r="U884" i="2"/>
  <c r="T887" i="2"/>
  <c r="U888" i="2"/>
  <c r="T891" i="2"/>
  <c r="U892" i="2"/>
  <c r="T895" i="2"/>
  <c r="U896" i="2"/>
  <c r="T899" i="2"/>
  <c r="U900" i="2"/>
  <c r="T903" i="2"/>
  <c r="U904" i="2"/>
  <c r="T907" i="2"/>
  <c r="U908" i="2"/>
  <c r="T911" i="2"/>
  <c r="U912" i="2"/>
  <c r="T915" i="2"/>
  <c r="U916" i="2"/>
  <c r="T919" i="2"/>
  <c r="U920" i="2"/>
  <c r="T923" i="2"/>
  <c r="U924" i="2"/>
  <c r="T927" i="2"/>
  <c r="U928" i="2"/>
  <c r="T931" i="2"/>
  <c r="U932" i="2"/>
  <c r="T935" i="2"/>
  <c r="U936" i="2"/>
  <c r="T939" i="2"/>
  <c r="U940" i="2"/>
  <c r="T943" i="2"/>
  <c r="U944" i="2"/>
  <c r="T947" i="2"/>
  <c r="U948" i="2"/>
  <c r="T951" i="2"/>
  <c r="U952" i="2"/>
  <c r="T955" i="2"/>
  <c r="U956" i="2"/>
  <c r="T959" i="2"/>
  <c r="U960" i="2"/>
  <c r="T963" i="2"/>
  <c r="U964" i="2"/>
  <c r="T967" i="2"/>
  <c r="U968" i="2"/>
  <c r="T971" i="2"/>
  <c r="U972" i="2"/>
  <c r="T975" i="2"/>
  <c r="U976" i="2"/>
  <c r="T979" i="2"/>
  <c r="U980" i="2"/>
  <c r="T983" i="2"/>
  <c r="U984" i="2"/>
  <c r="T987" i="2"/>
  <c r="U988" i="2"/>
  <c r="T991" i="2"/>
  <c r="U992" i="2"/>
  <c r="T995" i="2"/>
  <c r="U996" i="2"/>
  <c r="T999" i="2"/>
  <c r="U1000" i="2"/>
  <c r="T1003" i="2"/>
  <c r="U1004" i="2"/>
  <c r="T1007" i="2"/>
  <c r="U1008" i="2"/>
  <c r="T1011" i="2"/>
  <c r="U1012" i="2"/>
  <c r="T1015" i="2"/>
  <c r="U1016" i="2"/>
  <c r="T1019" i="2"/>
  <c r="U1020" i="2"/>
  <c r="T1023" i="2"/>
  <c r="U1024" i="2"/>
  <c r="T1027" i="2"/>
  <c r="U1028" i="2"/>
  <c r="T1031" i="2"/>
  <c r="U1032" i="2"/>
  <c r="T1035" i="2"/>
  <c r="U1036" i="2"/>
  <c r="T1039" i="2"/>
  <c r="U1040" i="2"/>
  <c r="T1043" i="2"/>
  <c r="U1044" i="2"/>
  <c r="T1047" i="2"/>
  <c r="U1048" i="2"/>
  <c r="T1051" i="2"/>
  <c r="U1052" i="2"/>
  <c r="T1055" i="2"/>
  <c r="U1056" i="2"/>
  <c r="T1059" i="2"/>
  <c r="U1060" i="2"/>
  <c r="T1063" i="2"/>
  <c r="U1064" i="2"/>
  <c r="T1067" i="2"/>
  <c r="U1068" i="2"/>
  <c r="T1071" i="2"/>
  <c r="U1072" i="2"/>
  <c r="T1075" i="2"/>
  <c r="U1076" i="2"/>
  <c r="T1079" i="2"/>
  <c r="U1080" i="2"/>
  <c r="T1083" i="2"/>
  <c r="U1084" i="2"/>
  <c r="T1087" i="2"/>
  <c r="U1088" i="2"/>
  <c r="T13" i="2"/>
  <c r="T14" i="2"/>
  <c r="T15" i="2"/>
  <c r="T17" i="2"/>
  <c r="T18" i="2"/>
  <c r="T19" i="2"/>
  <c r="T20" i="2"/>
  <c r="T10" i="2"/>
  <c r="T11" i="2"/>
  <c r="T12" i="2"/>
  <c r="U13" i="2"/>
  <c r="U14" i="2"/>
  <c r="U15" i="2"/>
  <c r="U16" i="2"/>
  <c r="U17" i="2"/>
  <c r="U18" i="2"/>
  <c r="U19" i="2"/>
  <c r="U20" i="2"/>
  <c r="U23" i="2"/>
  <c r="T24" i="2"/>
  <c r="U25" i="2"/>
  <c r="T28" i="2"/>
  <c r="U29" i="2"/>
  <c r="T32" i="2"/>
  <c r="U33" i="2"/>
  <c r="T36" i="2"/>
  <c r="U37" i="2"/>
  <c r="T40" i="2"/>
  <c r="U41" i="2"/>
  <c r="T44" i="2"/>
  <c r="U45" i="2"/>
  <c r="T48" i="2"/>
  <c r="U49" i="2"/>
  <c r="T52" i="2"/>
  <c r="U53" i="2"/>
  <c r="T56" i="2"/>
  <c r="U57" i="2"/>
  <c r="T60" i="2"/>
  <c r="U61" i="2"/>
  <c r="T64" i="2"/>
  <c r="U65" i="2"/>
  <c r="U66" i="2"/>
  <c r="T69" i="2"/>
  <c r="U70" i="2"/>
  <c r="T73" i="2"/>
  <c r="U74" i="2"/>
  <c r="T77" i="2"/>
  <c r="U78" i="2"/>
  <c r="T81" i="2"/>
  <c r="U82" i="2"/>
  <c r="T85" i="2"/>
  <c r="U86" i="2"/>
  <c r="T89" i="2"/>
  <c r="U90" i="2"/>
  <c r="T93" i="2"/>
  <c r="U94" i="2"/>
  <c r="T97" i="2"/>
  <c r="U98" i="2"/>
  <c r="T101" i="2"/>
  <c r="U102" i="2"/>
  <c r="T105" i="2"/>
  <c r="U106" i="2"/>
  <c r="T109" i="2"/>
  <c r="U110" i="2"/>
  <c r="T113" i="2"/>
  <c r="U114" i="2"/>
  <c r="T117" i="2"/>
  <c r="U118" i="2"/>
  <c r="T121" i="2"/>
  <c r="U122" i="2"/>
  <c r="T125" i="2"/>
  <c r="U126" i="2"/>
  <c r="T129" i="2"/>
  <c r="U130" i="2"/>
  <c r="T133" i="2"/>
  <c r="U134" i="2"/>
  <c r="T137" i="2"/>
  <c r="U138" i="2"/>
  <c r="T141" i="2"/>
  <c r="U142" i="2"/>
  <c r="T145" i="2"/>
  <c r="U146" i="2"/>
  <c r="T149" i="2"/>
  <c r="U150" i="2"/>
  <c r="T153" i="2"/>
  <c r="U154" i="2"/>
  <c r="T157" i="2"/>
  <c r="U158" i="2"/>
  <c r="T161" i="2"/>
  <c r="U162" i="2"/>
  <c r="T165" i="2"/>
  <c r="U166" i="2"/>
  <c r="T169" i="2"/>
  <c r="U170" i="2"/>
  <c r="T173" i="2"/>
  <c r="U174" i="2"/>
  <c r="T177" i="2"/>
  <c r="U178" i="2"/>
  <c r="T181" i="2"/>
  <c r="U182" i="2"/>
  <c r="T185" i="2"/>
  <c r="U186" i="2"/>
  <c r="T189" i="2"/>
  <c r="U190" i="2"/>
  <c r="T193" i="2"/>
  <c r="U194" i="2"/>
  <c r="T197" i="2"/>
  <c r="U198" i="2"/>
  <c r="T201" i="2"/>
  <c r="U202" i="2"/>
  <c r="T205" i="2"/>
  <c r="U206" i="2"/>
  <c r="T209" i="2"/>
  <c r="U210" i="2"/>
  <c r="T213" i="2"/>
  <c r="U214" i="2"/>
  <c r="T217" i="2"/>
  <c r="U218" i="2"/>
  <c r="T221" i="2"/>
  <c r="U222" i="2"/>
  <c r="T225" i="2"/>
  <c r="U226" i="2"/>
  <c r="T229" i="2"/>
  <c r="U230" i="2"/>
  <c r="T233" i="2"/>
  <c r="U234" i="2"/>
  <c r="T237" i="2"/>
  <c r="U238" i="2"/>
  <c r="T241" i="2"/>
  <c r="U242" i="2"/>
  <c r="T245" i="2"/>
  <c r="U246" i="2"/>
  <c r="T249" i="2"/>
  <c r="U250" i="2"/>
  <c r="T253" i="2"/>
  <c r="U254" i="2"/>
  <c r="T257" i="2"/>
  <c r="U258" i="2"/>
  <c r="T261" i="2"/>
  <c r="U262" i="2"/>
  <c r="T265" i="2"/>
  <c r="U266" i="2"/>
  <c r="T269" i="2"/>
  <c r="U270" i="2"/>
  <c r="T273" i="2"/>
  <c r="U274" i="2"/>
  <c r="T277" i="2"/>
  <c r="U278" i="2"/>
  <c r="T281" i="2"/>
  <c r="U282" i="2"/>
  <c r="T285" i="2"/>
  <c r="U286" i="2"/>
  <c r="T289" i="2"/>
  <c r="U290" i="2"/>
  <c r="T293" i="2"/>
  <c r="U294" i="2"/>
  <c r="T297" i="2"/>
  <c r="U298" i="2"/>
  <c r="T301" i="2"/>
  <c r="U302" i="2"/>
  <c r="T305" i="2"/>
  <c r="U306" i="2"/>
  <c r="T309" i="2"/>
  <c r="U310" i="2"/>
  <c r="T313" i="2"/>
  <c r="U314" i="2"/>
  <c r="T317" i="2"/>
  <c r="U318" i="2"/>
  <c r="T321" i="2"/>
  <c r="U322" i="2"/>
  <c r="T325" i="2"/>
  <c r="U326" i="2"/>
  <c r="T329" i="2"/>
  <c r="U330" i="2"/>
  <c r="T333" i="2"/>
  <c r="U334" i="2"/>
  <c r="T337" i="2"/>
  <c r="U338" i="2"/>
  <c r="T341" i="2"/>
  <c r="U342" i="2"/>
  <c r="T345" i="2"/>
  <c r="U346" i="2"/>
  <c r="T349" i="2"/>
  <c r="U350" i="2"/>
  <c r="T353" i="2"/>
  <c r="U354" i="2"/>
  <c r="T357" i="2"/>
  <c r="U358" i="2"/>
  <c r="T361" i="2"/>
  <c r="U362" i="2"/>
  <c r="T365" i="2"/>
  <c r="U366" i="2"/>
  <c r="T369" i="2"/>
  <c r="U370" i="2"/>
  <c r="T373" i="2"/>
  <c r="U374" i="2"/>
  <c r="T377" i="2"/>
  <c r="U378" i="2"/>
  <c r="T381" i="2"/>
  <c r="U382" i="2"/>
  <c r="T385" i="2"/>
  <c r="U386" i="2"/>
  <c r="T389" i="2"/>
  <c r="U390" i="2"/>
  <c r="T393" i="2"/>
  <c r="U394" i="2"/>
  <c r="T397" i="2"/>
  <c r="U398" i="2"/>
  <c r="T401" i="2"/>
  <c r="U402" i="2"/>
  <c r="T405" i="2"/>
  <c r="U406" i="2"/>
  <c r="T409" i="2"/>
  <c r="U410" i="2"/>
  <c r="T413" i="2"/>
  <c r="U414" i="2"/>
  <c r="T417" i="2"/>
  <c r="U418" i="2"/>
  <c r="T421" i="2"/>
  <c r="U422" i="2"/>
  <c r="T425" i="2"/>
  <c r="U426" i="2"/>
  <c r="T429" i="2"/>
  <c r="U430" i="2"/>
  <c r="T433" i="2"/>
  <c r="U434" i="2"/>
  <c r="T437" i="2"/>
  <c r="U438" i="2"/>
  <c r="T441" i="2"/>
  <c r="U442" i="2"/>
  <c r="T445" i="2"/>
  <c r="U446" i="2"/>
  <c r="T449" i="2"/>
  <c r="U450" i="2"/>
  <c r="T453" i="2"/>
  <c r="U454" i="2"/>
  <c r="T457" i="2"/>
  <c r="U458" i="2"/>
  <c r="T461" i="2"/>
  <c r="U462" i="2"/>
  <c r="T465" i="2"/>
  <c r="U466" i="2"/>
  <c r="T469" i="2"/>
  <c r="U470" i="2"/>
  <c r="T473" i="2"/>
  <c r="U474" i="2"/>
  <c r="T477" i="2"/>
  <c r="U478" i="2"/>
  <c r="T481" i="2"/>
  <c r="U482" i="2"/>
  <c r="T485" i="2"/>
  <c r="U486" i="2"/>
  <c r="T489" i="2"/>
  <c r="U490" i="2"/>
  <c r="T493" i="2"/>
  <c r="U494" i="2"/>
  <c r="T497" i="2"/>
  <c r="U498" i="2"/>
  <c r="T501" i="2"/>
  <c r="U502" i="2"/>
  <c r="T505" i="2"/>
  <c r="U506" i="2"/>
  <c r="T509" i="2"/>
  <c r="U510" i="2"/>
  <c r="T513" i="2"/>
  <c r="U514" i="2"/>
  <c r="T517" i="2"/>
  <c r="U518" i="2"/>
  <c r="T521" i="2"/>
  <c r="U522" i="2"/>
  <c r="T525" i="2"/>
  <c r="U526" i="2"/>
  <c r="T529" i="2"/>
  <c r="U530" i="2"/>
  <c r="T533" i="2"/>
  <c r="U534" i="2"/>
  <c r="T537" i="2"/>
  <c r="U538" i="2"/>
  <c r="T541" i="2"/>
  <c r="U542" i="2"/>
  <c r="T545" i="2"/>
  <c r="U546" i="2"/>
  <c r="T549" i="2"/>
  <c r="U550" i="2"/>
  <c r="T553" i="2"/>
  <c r="U554" i="2"/>
  <c r="T557" i="2"/>
  <c r="U558" i="2"/>
  <c r="T561" i="2"/>
  <c r="U562" i="2"/>
  <c r="T565" i="2"/>
  <c r="U566" i="2"/>
  <c r="T569" i="2"/>
  <c r="U570" i="2"/>
  <c r="T573" i="2"/>
  <c r="U574" i="2"/>
  <c r="T577" i="2"/>
  <c r="U578" i="2"/>
  <c r="T581" i="2"/>
  <c r="U582" i="2"/>
  <c r="T585" i="2"/>
  <c r="U586" i="2"/>
  <c r="T589" i="2"/>
  <c r="U590" i="2"/>
  <c r="T593" i="2"/>
  <c r="U594" i="2"/>
  <c r="T597" i="2"/>
  <c r="U598" i="2"/>
  <c r="T601" i="2"/>
  <c r="U602" i="2"/>
  <c r="T605" i="2"/>
  <c r="U606" i="2"/>
  <c r="T609" i="2"/>
  <c r="U610" i="2"/>
  <c r="T613" i="2"/>
  <c r="U614" i="2"/>
  <c r="T617" i="2"/>
  <c r="U618" i="2"/>
  <c r="T621" i="2"/>
  <c r="U622" i="2"/>
  <c r="T625" i="2"/>
  <c r="U626" i="2"/>
  <c r="T629" i="2"/>
  <c r="U630" i="2"/>
  <c r="T633" i="2"/>
  <c r="U634" i="2"/>
  <c r="T637" i="2"/>
  <c r="U638" i="2"/>
  <c r="T641" i="2"/>
  <c r="U642" i="2"/>
  <c r="T645" i="2"/>
  <c r="U646" i="2"/>
  <c r="T649" i="2"/>
  <c r="U650" i="2"/>
  <c r="T653" i="2"/>
  <c r="U654" i="2"/>
  <c r="T657" i="2"/>
  <c r="U658" i="2"/>
  <c r="T661" i="2"/>
  <c r="U662" i="2"/>
  <c r="T665" i="2"/>
  <c r="U666" i="2"/>
  <c r="T669" i="2"/>
  <c r="U670" i="2"/>
  <c r="T673" i="2"/>
  <c r="U674" i="2"/>
  <c r="T677" i="2"/>
  <c r="U678" i="2"/>
  <c r="T681" i="2"/>
  <c r="U682" i="2"/>
  <c r="T685" i="2"/>
  <c r="U686" i="2"/>
  <c r="T689" i="2"/>
  <c r="U690" i="2"/>
  <c r="T693" i="2"/>
  <c r="U694" i="2"/>
  <c r="T697" i="2"/>
  <c r="U698" i="2"/>
  <c r="T701" i="2"/>
  <c r="U702" i="2"/>
  <c r="T705" i="2"/>
  <c r="U706" i="2"/>
  <c r="T709" i="2"/>
  <c r="U710" i="2"/>
  <c r="T713" i="2"/>
  <c r="U714" i="2"/>
  <c r="T717" i="2"/>
  <c r="U718" i="2"/>
  <c r="T721" i="2"/>
  <c r="U722" i="2"/>
  <c r="T725" i="2"/>
  <c r="U726" i="2"/>
  <c r="T729" i="2"/>
  <c r="U730" i="2"/>
  <c r="T733" i="2"/>
  <c r="U734" i="2"/>
  <c r="T737" i="2"/>
  <c r="U738" i="2"/>
  <c r="T741" i="2"/>
  <c r="U742" i="2"/>
  <c r="T745" i="2"/>
  <c r="U746" i="2"/>
  <c r="T749" i="2"/>
  <c r="U750" i="2"/>
  <c r="T753" i="2"/>
  <c r="U754" i="2"/>
  <c r="T757" i="2"/>
  <c r="U758" i="2"/>
  <c r="T761" i="2"/>
  <c r="U762" i="2"/>
  <c r="T765" i="2"/>
  <c r="U766" i="2"/>
  <c r="T769" i="2"/>
  <c r="U770" i="2"/>
  <c r="T773" i="2"/>
  <c r="U774" i="2"/>
  <c r="T777" i="2"/>
  <c r="U778" i="2"/>
  <c r="T781" i="2"/>
  <c r="U782" i="2"/>
  <c r="T785" i="2"/>
  <c r="U786" i="2"/>
  <c r="T789" i="2"/>
  <c r="U790" i="2"/>
  <c r="T793" i="2"/>
  <c r="U794" i="2"/>
  <c r="T797" i="2"/>
  <c r="U798" i="2"/>
  <c r="T801" i="2"/>
  <c r="U802" i="2"/>
  <c r="T805" i="2"/>
  <c r="U806" i="2"/>
  <c r="T809" i="2"/>
  <c r="U810" i="2"/>
  <c r="T813" i="2"/>
  <c r="U814" i="2"/>
  <c r="T817" i="2"/>
  <c r="U818" i="2"/>
  <c r="T821" i="2"/>
  <c r="U822" i="2"/>
  <c r="T825" i="2"/>
  <c r="U826" i="2"/>
  <c r="T829" i="2"/>
  <c r="U830" i="2"/>
  <c r="T833" i="2"/>
  <c r="U834" i="2"/>
  <c r="T837" i="2"/>
  <c r="U838" i="2"/>
  <c r="T841" i="2"/>
  <c r="U842" i="2"/>
  <c r="T845" i="2"/>
  <c r="U846" i="2"/>
  <c r="T849" i="2"/>
  <c r="U850" i="2"/>
  <c r="T853" i="2"/>
  <c r="U854" i="2"/>
  <c r="T857" i="2"/>
  <c r="U858" i="2"/>
  <c r="T861" i="2"/>
  <c r="U862" i="2"/>
  <c r="T865" i="2"/>
  <c r="U866" i="2"/>
  <c r="T869" i="2"/>
  <c r="U870" i="2"/>
  <c r="T873" i="2"/>
  <c r="U874" i="2"/>
  <c r="T877" i="2"/>
  <c r="U878" i="2"/>
  <c r="T881" i="2"/>
  <c r="U882" i="2"/>
  <c r="T885" i="2"/>
  <c r="U886" i="2"/>
  <c r="T889" i="2"/>
  <c r="U890" i="2"/>
  <c r="T893" i="2"/>
  <c r="U894" i="2"/>
  <c r="T897" i="2"/>
  <c r="U898" i="2"/>
  <c r="T901" i="2"/>
  <c r="U902" i="2"/>
  <c r="T905" i="2"/>
  <c r="U906" i="2"/>
  <c r="T909" i="2"/>
  <c r="U910" i="2"/>
  <c r="T913" i="2"/>
  <c r="U914" i="2"/>
  <c r="T917" i="2"/>
  <c r="U918" i="2"/>
  <c r="T921" i="2"/>
  <c r="U922" i="2"/>
  <c r="T925" i="2"/>
  <c r="U926" i="2"/>
  <c r="T929" i="2"/>
  <c r="U930" i="2"/>
  <c r="T933" i="2"/>
  <c r="U934" i="2"/>
  <c r="T937" i="2"/>
  <c r="U938" i="2"/>
  <c r="T941" i="2"/>
  <c r="U942" i="2"/>
  <c r="T945" i="2"/>
  <c r="U946" i="2"/>
  <c r="T949" i="2"/>
  <c r="U950" i="2"/>
  <c r="T953" i="2"/>
  <c r="U954" i="2"/>
  <c r="T957" i="2"/>
  <c r="U958" i="2"/>
  <c r="T961" i="2"/>
  <c r="U962" i="2"/>
  <c r="T965" i="2"/>
  <c r="U966" i="2"/>
  <c r="T969" i="2"/>
  <c r="U970" i="2"/>
  <c r="T973" i="2"/>
  <c r="U974" i="2"/>
  <c r="T977" i="2"/>
  <c r="U978" i="2"/>
  <c r="T981" i="2"/>
  <c r="U982" i="2"/>
  <c r="T985" i="2"/>
  <c r="U986" i="2"/>
  <c r="T989" i="2"/>
  <c r="U990" i="2"/>
  <c r="T993" i="2"/>
  <c r="U994" i="2"/>
  <c r="T997" i="2"/>
  <c r="U998" i="2"/>
  <c r="T1001" i="2"/>
  <c r="U1002" i="2"/>
  <c r="T1005" i="2"/>
  <c r="U1006" i="2"/>
  <c r="T1009" i="2"/>
  <c r="U1010" i="2"/>
  <c r="T1013" i="2"/>
  <c r="U1014" i="2"/>
  <c r="T1017" i="2"/>
  <c r="U1018" i="2"/>
  <c r="T1021" i="2"/>
  <c r="U1022" i="2"/>
  <c r="T1025" i="2"/>
  <c r="U1026" i="2"/>
  <c r="T1029" i="2"/>
  <c r="U1030" i="2"/>
  <c r="T1033" i="2"/>
  <c r="U1034" i="2"/>
  <c r="T1037" i="2"/>
  <c r="U1038" i="2"/>
  <c r="T1041" i="2"/>
  <c r="U1042" i="2"/>
  <c r="T1045" i="2"/>
  <c r="U1046" i="2"/>
  <c r="T1049" i="2"/>
  <c r="U1050" i="2"/>
  <c r="T1053" i="2"/>
  <c r="U1054" i="2"/>
  <c r="T1057" i="2"/>
  <c r="U1058" i="2"/>
  <c r="T1061" i="2"/>
  <c r="U1062" i="2"/>
  <c r="T1065" i="2"/>
  <c r="U1066" i="2"/>
  <c r="T1069" i="2"/>
  <c r="U1070" i="2"/>
  <c r="T1073" i="2"/>
  <c r="U1074" i="2"/>
  <c r="T1077" i="2"/>
  <c r="U1078" i="2"/>
  <c r="T1081" i="2"/>
  <c r="U1082" i="2"/>
  <c r="T1085" i="2"/>
  <c r="U1086" i="2"/>
  <c r="T1089" i="2"/>
  <c r="U1089" i="2"/>
  <c r="T1092" i="2"/>
  <c r="U1093" i="2"/>
  <c r="T1096" i="2"/>
  <c r="U1097" i="2"/>
  <c r="T1100" i="2"/>
  <c r="U1101" i="2"/>
  <c r="T1104" i="2"/>
  <c r="U1105" i="2"/>
  <c r="T1108" i="2"/>
  <c r="U1109" i="2"/>
  <c r="T1112" i="2"/>
  <c r="U1113" i="2"/>
  <c r="T1116" i="2"/>
  <c r="U1117" i="2"/>
  <c r="T1120" i="2"/>
  <c r="U1121" i="2"/>
  <c r="T1124" i="2"/>
  <c r="U1125" i="2"/>
  <c r="T1128" i="2"/>
  <c r="U1129" i="2"/>
  <c r="T1132" i="2"/>
  <c r="U1133" i="2"/>
  <c r="T1136" i="2"/>
  <c r="U1137" i="2"/>
  <c r="T1140" i="2"/>
  <c r="U1141" i="2"/>
  <c r="T1144" i="2"/>
  <c r="U1145" i="2"/>
  <c r="T1148" i="2"/>
  <c r="U1149" i="2"/>
  <c r="T1152" i="2"/>
  <c r="U1153" i="2"/>
  <c r="T1156" i="2"/>
  <c r="U1157" i="2"/>
  <c r="T1160" i="2"/>
  <c r="U1161" i="2"/>
  <c r="T1164" i="2"/>
  <c r="U1165" i="2"/>
  <c r="T1168" i="2"/>
  <c r="U1169" i="2"/>
  <c r="T1172" i="2"/>
  <c r="U1173" i="2"/>
  <c r="T1176" i="2"/>
  <c r="U1177" i="2"/>
  <c r="T1180" i="2"/>
  <c r="U1181" i="2"/>
  <c r="T1184" i="2"/>
  <c r="U1185" i="2"/>
  <c r="T1188" i="2"/>
  <c r="U1189" i="2"/>
  <c r="T1192" i="2"/>
  <c r="U1193" i="2"/>
  <c r="T1196" i="2"/>
  <c r="U1197" i="2"/>
  <c r="T1200" i="2"/>
  <c r="U1201" i="2"/>
  <c r="T1204" i="2"/>
  <c r="U1205" i="2"/>
  <c r="T1208" i="2"/>
  <c r="U1209" i="2"/>
  <c r="T1212" i="2"/>
  <c r="U1213" i="2"/>
  <c r="T1216" i="2"/>
  <c r="U1217" i="2"/>
  <c r="T1220" i="2"/>
  <c r="U1221" i="2"/>
  <c r="T1224" i="2"/>
  <c r="U1225" i="2"/>
  <c r="T1228" i="2"/>
  <c r="U1229" i="2"/>
  <c r="T1232" i="2"/>
  <c r="U1233" i="2"/>
  <c r="T1236" i="2"/>
  <c r="U1237" i="2"/>
  <c r="T1240" i="2"/>
  <c r="U1241" i="2"/>
  <c r="T1244" i="2"/>
  <c r="U1245" i="2"/>
  <c r="T1248" i="2"/>
  <c r="U1249" i="2"/>
  <c r="T1252" i="2"/>
  <c r="U1253" i="2"/>
  <c r="T1256" i="2"/>
  <c r="U1257" i="2"/>
  <c r="T1260" i="2"/>
  <c r="U1261" i="2"/>
  <c r="T1264" i="2"/>
  <c r="U1265" i="2"/>
  <c r="T1268" i="2"/>
  <c r="U1269" i="2"/>
  <c r="T1272" i="2"/>
  <c r="U1273" i="2"/>
  <c r="T1276" i="2"/>
  <c r="U1277" i="2"/>
  <c r="T1280" i="2"/>
  <c r="U1281" i="2"/>
  <c r="T1284" i="2"/>
  <c r="U1285" i="2"/>
  <c r="T1288" i="2"/>
  <c r="U1289" i="2"/>
  <c r="T1292" i="2"/>
  <c r="U1293" i="2"/>
  <c r="T1296" i="2"/>
  <c r="U1297" i="2"/>
  <c r="T1300" i="2"/>
  <c r="U1301" i="2"/>
  <c r="T1304" i="2"/>
  <c r="U1305" i="2"/>
  <c r="T1308" i="2"/>
  <c r="U1309" i="2"/>
  <c r="T1312" i="2"/>
  <c r="U1313" i="2"/>
  <c r="T1316" i="2"/>
  <c r="U1317" i="2"/>
  <c r="T1320" i="2"/>
  <c r="U1321" i="2"/>
  <c r="T1324" i="2"/>
  <c r="U1325" i="2"/>
  <c r="T1328" i="2"/>
  <c r="U1329" i="2"/>
  <c r="T1332" i="2"/>
  <c r="U1333" i="2"/>
  <c r="T1336" i="2"/>
  <c r="U1337" i="2"/>
  <c r="T1340" i="2"/>
  <c r="U1341" i="2"/>
  <c r="T1344" i="2"/>
  <c r="U1345" i="2"/>
  <c r="T1348" i="2"/>
  <c r="U1349" i="2"/>
  <c r="T1352" i="2"/>
  <c r="U1353" i="2"/>
  <c r="T1356" i="2"/>
  <c r="U1357" i="2"/>
  <c r="T1360" i="2"/>
  <c r="U1361" i="2"/>
  <c r="T1364" i="2"/>
  <c r="U1365" i="2"/>
  <c r="T1368" i="2"/>
  <c r="U1369" i="2"/>
  <c r="T1372" i="2"/>
  <c r="U1373" i="2"/>
  <c r="T1376" i="2"/>
  <c r="U1377" i="2"/>
  <c r="T1380" i="2"/>
  <c r="U1381" i="2"/>
  <c r="T1384" i="2"/>
  <c r="U1385" i="2"/>
  <c r="T1388" i="2"/>
  <c r="U1389" i="2"/>
  <c r="T1392" i="2"/>
  <c r="U1393" i="2"/>
  <c r="T1396" i="2"/>
  <c r="U1397" i="2"/>
  <c r="T1400" i="2"/>
  <c r="U1401" i="2"/>
  <c r="T1404" i="2"/>
  <c r="U1405" i="2"/>
  <c r="T1408" i="2"/>
  <c r="U1409" i="2"/>
  <c r="T1412" i="2"/>
  <c r="U1413" i="2"/>
  <c r="T1416" i="2"/>
  <c r="U1417" i="2"/>
  <c r="T1420" i="2"/>
  <c r="U1421" i="2"/>
  <c r="T1424" i="2"/>
  <c r="U1425" i="2"/>
  <c r="T1428" i="2"/>
  <c r="U1429" i="2"/>
  <c r="T1432" i="2"/>
  <c r="U1433" i="2"/>
  <c r="T1436" i="2"/>
  <c r="U1437" i="2"/>
  <c r="T1440" i="2"/>
  <c r="U1441" i="2"/>
  <c r="T1444" i="2"/>
  <c r="U1445" i="2"/>
  <c r="T1448" i="2"/>
  <c r="U1449" i="2"/>
  <c r="T1452" i="2"/>
  <c r="U1453" i="2"/>
  <c r="T1456" i="2"/>
  <c r="U1457" i="2"/>
  <c r="T1460" i="2"/>
  <c r="U1461" i="2"/>
  <c r="T1464" i="2"/>
  <c r="U1465" i="2"/>
  <c r="T1468" i="2"/>
  <c r="U1469" i="2"/>
  <c r="T1472" i="2"/>
  <c r="U1473" i="2"/>
  <c r="T1476" i="2"/>
  <c r="U1477" i="2"/>
  <c r="T1480" i="2"/>
  <c r="U1481" i="2"/>
  <c r="T1484" i="2"/>
  <c r="U1485" i="2"/>
  <c r="T1488" i="2"/>
  <c r="U1489" i="2"/>
  <c r="T1492" i="2"/>
  <c r="U1493" i="2"/>
  <c r="T1496" i="2"/>
  <c r="U1497" i="2"/>
  <c r="T1500" i="2"/>
  <c r="U1501" i="2"/>
  <c r="T1504" i="2"/>
  <c r="U1505" i="2"/>
  <c r="T1508" i="2"/>
  <c r="U1509" i="2"/>
  <c r="T1512" i="2"/>
  <c r="U1513" i="2"/>
  <c r="T1516" i="2"/>
  <c r="U1517" i="2"/>
  <c r="T1520" i="2"/>
  <c r="U1521" i="2"/>
  <c r="T1524" i="2"/>
  <c r="U1525" i="2"/>
  <c r="T1528" i="2"/>
  <c r="U1529" i="2"/>
  <c r="T1532" i="2"/>
  <c r="U1533" i="2"/>
  <c r="T1536" i="2"/>
  <c r="U1537" i="2"/>
  <c r="T1540" i="2"/>
  <c r="U1541" i="2"/>
  <c r="T1544" i="2"/>
  <c r="U1545" i="2"/>
  <c r="T1548" i="2"/>
  <c r="U1549" i="2"/>
  <c r="T1552" i="2"/>
  <c r="U1553" i="2"/>
  <c r="T1556" i="2"/>
  <c r="U1557" i="2"/>
  <c r="T1560" i="2"/>
  <c r="U1561" i="2"/>
  <c r="T1564" i="2"/>
  <c r="U1565" i="2"/>
  <c r="T1568" i="2"/>
  <c r="U1569" i="2"/>
  <c r="T1572" i="2"/>
  <c r="U1573" i="2"/>
  <c r="T1576" i="2"/>
  <c r="U1577" i="2"/>
  <c r="T1580" i="2"/>
  <c r="U1581" i="2"/>
  <c r="T1584" i="2"/>
  <c r="U1585" i="2"/>
  <c r="T1588" i="2"/>
  <c r="U1589" i="2"/>
  <c r="T1592" i="2"/>
  <c r="U1593" i="2"/>
  <c r="T1596" i="2"/>
  <c r="U1597" i="2"/>
  <c r="T1600" i="2"/>
  <c r="U1601" i="2"/>
  <c r="T1604" i="2"/>
  <c r="U1605" i="2"/>
  <c r="T1608" i="2"/>
  <c r="U1609" i="2"/>
  <c r="T1612" i="2"/>
  <c r="U1613" i="2"/>
  <c r="T1616" i="2"/>
  <c r="U1617" i="2"/>
  <c r="T1620" i="2"/>
  <c r="U1621" i="2"/>
  <c r="T1624" i="2"/>
  <c r="U1625" i="2"/>
  <c r="T1628" i="2"/>
  <c r="U1629" i="2"/>
  <c r="T1632" i="2"/>
  <c r="U1633" i="2"/>
  <c r="T1636" i="2"/>
  <c r="U1637" i="2"/>
  <c r="T1640" i="2"/>
  <c r="U1641" i="2"/>
  <c r="T1644" i="2"/>
  <c r="U1645" i="2"/>
  <c r="T1648" i="2"/>
  <c r="U1649" i="2"/>
  <c r="T1652" i="2"/>
  <c r="U1653" i="2"/>
  <c r="T1656" i="2"/>
  <c r="U1657" i="2"/>
  <c r="T1660" i="2"/>
  <c r="U1661" i="2"/>
  <c r="T1664" i="2"/>
  <c r="U1665" i="2"/>
  <c r="T1668" i="2"/>
  <c r="U1669" i="2"/>
  <c r="T1672" i="2"/>
  <c r="U1673" i="2"/>
  <c r="T1676" i="2"/>
  <c r="U1677" i="2"/>
  <c r="T1680" i="2"/>
  <c r="U1681" i="2"/>
  <c r="T1684" i="2"/>
  <c r="U1685" i="2"/>
  <c r="T1688" i="2"/>
  <c r="U1689" i="2"/>
  <c r="T1692" i="2"/>
  <c r="U1693" i="2"/>
  <c r="T1696" i="2"/>
  <c r="U1697" i="2"/>
  <c r="T1700" i="2"/>
  <c r="U1701" i="2"/>
  <c r="T1704" i="2"/>
  <c r="U1705" i="2"/>
  <c r="T1708" i="2"/>
  <c r="U1709" i="2"/>
  <c r="T1712" i="2"/>
  <c r="U1713" i="2"/>
  <c r="T1716" i="2"/>
  <c r="U1717" i="2"/>
  <c r="T1720" i="2"/>
  <c r="U1721" i="2"/>
  <c r="T1724" i="2"/>
  <c r="U1725" i="2"/>
  <c r="T1728" i="2"/>
  <c r="U1729" i="2"/>
  <c r="T1732" i="2"/>
  <c r="U1733" i="2"/>
  <c r="T1736" i="2"/>
  <c r="U1737" i="2"/>
  <c r="T1740" i="2"/>
  <c r="U1741" i="2"/>
  <c r="T1744" i="2"/>
  <c r="U1745" i="2"/>
  <c r="T1748" i="2"/>
  <c r="U1749" i="2"/>
  <c r="T1752" i="2"/>
  <c r="U1753" i="2"/>
  <c r="T1756" i="2"/>
  <c r="U1757" i="2"/>
  <c r="T1760" i="2"/>
  <c r="U1761" i="2"/>
  <c r="T1764" i="2"/>
  <c r="U1765" i="2"/>
  <c r="T1768" i="2"/>
  <c r="U1769" i="2"/>
  <c r="T1772" i="2"/>
  <c r="U1773" i="2"/>
  <c r="T1776" i="2"/>
  <c r="U1777" i="2"/>
  <c r="T1780" i="2"/>
  <c r="U1781" i="2"/>
  <c r="T1784" i="2"/>
  <c r="U1785" i="2"/>
  <c r="T1788" i="2"/>
  <c r="U1789" i="2"/>
  <c r="T1792" i="2"/>
  <c r="U1793" i="2"/>
  <c r="T1796" i="2"/>
  <c r="U1797" i="2"/>
  <c r="T1800" i="2"/>
  <c r="U1801" i="2"/>
  <c r="T1804" i="2"/>
  <c r="U1805" i="2"/>
  <c r="T1808" i="2"/>
  <c r="U1809" i="2"/>
  <c r="T1812" i="2"/>
  <c r="U1813" i="2"/>
  <c r="T1816" i="2"/>
  <c r="U1817" i="2"/>
  <c r="T1820" i="2"/>
  <c r="U1821" i="2"/>
  <c r="T1824" i="2"/>
  <c r="U1825" i="2"/>
  <c r="T1828" i="2"/>
  <c r="U1829" i="2"/>
  <c r="T1832" i="2"/>
  <c r="U1833" i="2"/>
  <c r="T1836" i="2"/>
  <c r="U1837" i="2"/>
  <c r="T1840" i="2"/>
  <c r="U1841" i="2"/>
  <c r="T1844" i="2"/>
  <c r="U1845" i="2"/>
  <c r="T1848" i="2"/>
  <c r="U1849" i="2"/>
  <c r="T1852" i="2"/>
  <c r="U1853" i="2"/>
  <c r="T1856" i="2"/>
  <c r="U1857" i="2"/>
  <c r="T1860" i="2"/>
  <c r="U1861" i="2"/>
  <c r="T1864" i="2"/>
  <c r="U1865" i="2"/>
  <c r="T1868" i="2"/>
  <c r="U1869" i="2"/>
  <c r="T1872" i="2"/>
  <c r="U1873" i="2"/>
  <c r="T1876" i="2"/>
  <c r="U1877" i="2"/>
  <c r="T1880" i="2"/>
  <c r="U1881" i="2"/>
  <c r="T1884" i="2"/>
  <c r="U1885" i="2"/>
  <c r="T1888" i="2"/>
  <c r="U1889" i="2"/>
  <c r="T1892" i="2"/>
  <c r="U1893" i="2"/>
  <c r="T1896" i="2"/>
  <c r="U1897" i="2"/>
  <c r="T1900" i="2"/>
  <c r="U1901" i="2"/>
  <c r="T1904" i="2"/>
  <c r="U1905" i="2"/>
  <c r="T1908" i="2"/>
  <c r="U1909" i="2"/>
  <c r="T1912" i="2"/>
  <c r="U1913" i="2"/>
  <c r="T1916" i="2"/>
  <c r="U1917" i="2"/>
  <c r="T1920" i="2"/>
  <c r="U1921" i="2"/>
  <c r="T1924" i="2"/>
  <c r="U1925" i="2"/>
  <c r="T1928" i="2"/>
  <c r="U1929" i="2"/>
  <c r="T1932" i="2"/>
  <c r="U1933" i="2"/>
  <c r="T1936" i="2"/>
  <c r="U1937" i="2"/>
  <c r="T1940" i="2"/>
  <c r="U1941" i="2"/>
  <c r="T1944" i="2"/>
  <c r="U1945" i="2"/>
  <c r="T1948" i="2"/>
  <c r="U1949" i="2"/>
  <c r="T1952" i="2"/>
  <c r="U1953" i="2"/>
  <c r="T1956" i="2"/>
  <c r="U1957" i="2"/>
  <c r="T1960" i="2"/>
  <c r="U1961" i="2"/>
  <c r="T1964" i="2"/>
  <c r="U1965" i="2"/>
  <c r="T1968" i="2"/>
  <c r="U1969" i="2"/>
  <c r="T1972" i="2"/>
  <c r="U1973" i="2"/>
  <c r="T1976" i="2"/>
  <c r="U1977" i="2"/>
  <c r="T1980" i="2"/>
  <c r="U1981" i="2"/>
  <c r="T1984" i="2"/>
  <c r="U1985" i="2"/>
  <c r="T1988" i="2"/>
  <c r="U1989" i="2"/>
  <c r="T1992" i="2"/>
  <c r="U1993" i="2"/>
  <c r="T1996" i="2"/>
  <c r="U1997" i="2"/>
  <c r="T2000" i="2"/>
  <c r="U2001" i="2"/>
  <c r="T2004" i="2"/>
  <c r="U2005" i="2"/>
  <c r="T2008" i="2"/>
  <c r="U2009" i="2"/>
  <c r="T2012" i="2"/>
  <c r="U2013" i="2"/>
  <c r="T2016" i="2"/>
  <c r="U2017" i="2"/>
  <c r="T2020" i="2"/>
  <c r="U2021" i="2"/>
  <c r="T2024" i="2"/>
  <c r="U2025" i="2"/>
  <c r="T2028" i="2"/>
  <c r="U2029" i="2"/>
  <c r="T2032" i="2"/>
  <c r="U2033" i="2"/>
  <c r="T2036" i="2"/>
  <c r="U2037" i="2"/>
  <c r="T2040" i="2"/>
  <c r="U2041" i="2"/>
  <c r="T2044" i="2"/>
  <c r="U2045" i="2"/>
  <c r="T2048" i="2"/>
  <c r="U2049" i="2"/>
  <c r="T2052" i="2"/>
  <c r="U2053" i="2"/>
  <c r="T2056" i="2"/>
  <c r="U2057" i="2"/>
  <c r="T2060" i="2"/>
  <c r="U2061" i="2"/>
  <c r="T2064" i="2"/>
  <c r="U2065" i="2"/>
  <c r="T2068" i="2"/>
  <c r="U2069" i="2"/>
  <c r="T2072" i="2"/>
  <c r="U2073" i="2"/>
  <c r="T2076" i="2"/>
  <c r="U2077" i="2"/>
  <c r="T2080" i="2"/>
  <c r="U2081" i="2"/>
  <c r="T2084" i="2"/>
  <c r="U2085" i="2"/>
  <c r="T2088" i="2"/>
  <c r="U2089" i="2"/>
  <c r="T2092" i="2"/>
  <c r="U2093" i="2"/>
  <c r="T2096" i="2"/>
  <c r="U2097" i="2"/>
  <c r="T2100" i="2"/>
  <c r="U2101" i="2"/>
  <c r="T2104" i="2"/>
  <c r="U2105" i="2"/>
  <c r="T2108" i="2"/>
  <c r="U2109" i="2"/>
  <c r="T2112" i="2"/>
  <c r="U2113" i="2"/>
  <c r="T2116" i="2"/>
  <c r="U2117" i="2"/>
  <c r="T2120" i="2"/>
  <c r="U2121" i="2"/>
  <c r="T2124" i="2"/>
  <c r="U2125" i="2"/>
  <c r="T2128" i="2"/>
  <c r="U2129" i="2"/>
  <c r="T2132" i="2"/>
  <c r="U2133" i="2"/>
  <c r="T2136" i="2"/>
  <c r="U2137" i="2"/>
  <c r="T2140" i="2"/>
  <c r="U2141" i="2"/>
  <c r="T2144" i="2"/>
  <c r="U2145" i="2"/>
  <c r="T2148" i="2"/>
  <c r="U2149" i="2"/>
  <c r="T2152" i="2"/>
  <c r="U2153" i="2"/>
  <c r="T2156" i="2"/>
  <c r="U2157" i="2"/>
  <c r="T2160" i="2"/>
  <c r="U2161" i="2"/>
  <c r="T2164" i="2"/>
  <c r="U2165" i="2"/>
  <c r="T2168" i="2"/>
  <c r="U2169" i="2"/>
  <c r="T2172" i="2"/>
  <c r="U2173" i="2"/>
  <c r="T2176" i="2"/>
  <c r="U2177" i="2"/>
  <c r="T2180" i="2"/>
  <c r="U2181" i="2"/>
  <c r="T2184" i="2"/>
  <c r="U2185" i="2"/>
  <c r="T2188" i="2"/>
  <c r="U2189" i="2"/>
  <c r="T2192" i="2"/>
  <c r="U2193" i="2"/>
  <c r="T2196" i="2"/>
  <c r="U2197" i="2"/>
  <c r="T2200" i="2"/>
  <c r="U2201" i="2"/>
  <c r="T2204" i="2"/>
  <c r="U2205" i="2"/>
  <c r="T2208" i="2"/>
  <c r="U2209" i="2"/>
  <c r="T2212" i="2"/>
  <c r="U2213" i="2"/>
  <c r="T2216" i="2"/>
  <c r="U2217" i="2"/>
  <c r="T2220" i="2"/>
  <c r="U2221" i="2"/>
  <c r="T2224" i="2"/>
  <c r="U2225" i="2"/>
  <c r="T2228" i="2"/>
  <c r="U2229" i="2"/>
  <c r="T2232" i="2"/>
  <c r="U2233" i="2"/>
  <c r="T2235" i="2"/>
  <c r="U2240" i="2"/>
  <c r="T2242" i="2"/>
  <c r="T2244" i="2"/>
  <c r="U2248" i="2"/>
  <c r="T2251" i="2"/>
  <c r="U2256" i="2"/>
  <c r="T2259" i="2"/>
  <c r="T2272" i="2"/>
  <c r="U2277" i="2"/>
  <c r="T2288" i="2"/>
  <c r="T1091" i="2"/>
  <c r="U1092" i="2"/>
  <c r="T1095" i="2"/>
  <c r="U1096" i="2"/>
  <c r="T1099" i="2"/>
  <c r="U1100" i="2"/>
  <c r="T1103" i="2"/>
  <c r="U1104" i="2"/>
  <c r="T1107" i="2"/>
  <c r="U1108" i="2"/>
  <c r="T1111" i="2"/>
  <c r="U1112" i="2"/>
  <c r="T1115" i="2"/>
  <c r="U1116" i="2"/>
  <c r="T1119" i="2"/>
  <c r="U1120" i="2"/>
  <c r="T1123" i="2"/>
  <c r="U1124" i="2"/>
  <c r="T1127" i="2"/>
  <c r="U1128" i="2"/>
  <c r="T1131" i="2"/>
  <c r="U1132" i="2"/>
  <c r="T1135" i="2"/>
  <c r="U1136" i="2"/>
  <c r="T1139" i="2"/>
  <c r="U1140" i="2"/>
  <c r="T1143" i="2"/>
  <c r="U1144" i="2"/>
  <c r="T1147" i="2"/>
  <c r="U1148" i="2"/>
  <c r="T1151" i="2"/>
  <c r="U1152" i="2"/>
  <c r="T1155" i="2"/>
  <c r="U1156" i="2"/>
  <c r="T1159" i="2"/>
  <c r="U1160" i="2"/>
  <c r="T1163" i="2"/>
  <c r="U1164" i="2"/>
  <c r="T1167" i="2"/>
  <c r="U1168" i="2"/>
  <c r="T1171" i="2"/>
  <c r="U1172" i="2"/>
  <c r="T1175" i="2"/>
  <c r="U1176" i="2"/>
  <c r="T1179" i="2"/>
  <c r="U1180" i="2"/>
  <c r="T1183" i="2"/>
  <c r="U1184" i="2"/>
  <c r="T1187" i="2"/>
  <c r="U1188" i="2"/>
  <c r="T1191" i="2"/>
  <c r="U1192" i="2"/>
  <c r="T1195" i="2"/>
  <c r="U1196" i="2"/>
  <c r="T1199" i="2"/>
  <c r="U1200" i="2"/>
  <c r="T1203" i="2"/>
  <c r="U1204" i="2"/>
  <c r="T1207" i="2"/>
  <c r="U1208" i="2"/>
  <c r="T1211" i="2"/>
  <c r="U1212" i="2"/>
  <c r="T1215" i="2"/>
  <c r="U1216" i="2"/>
  <c r="T1219" i="2"/>
  <c r="U1220" i="2"/>
  <c r="T1223" i="2"/>
  <c r="U1224" i="2"/>
  <c r="T1227" i="2"/>
  <c r="U1228" i="2"/>
  <c r="T1231" i="2"/>
  <c r="U1232" i="2"/>
  <c r="T1235" i="2"/>
  <c r="U1236" i="2"/>
  <c r="T1239" i="2"/>
  <c r="U1240" i="2"/>
  <c r="T1243" i="2"/>
  <c r="U1244" i="2"/>
  <c r="T1247" i="2"/>
  <c r="U1248" i="2"/>
  <c r="T1251" i="2"/>
  <c r="U1252" i="2"/>
  <c r="T1255" i="2"/>
  <c r="U1256" i="2"/>
  <c r="T1259" i="2"/>
  <c r="U1260" i="2"/>
  <c r="T1263" i="2"/>
  <c r="U1264" i="2"/>
  <c r="T1267" i="2"/>
  <c r="U1268" i="2"/>
  <c r="T1271" i="2"/>
  <c r="U1272" i="2"/>
  <c r="T1275" i="2"/>
  <c r="U1276" i="2"/>
  <c r="T1279" i="2"/>
  <c r="U1280" i="2"/>
  <c r="T1283" i="2"/>
  <c r="U1284" i="2"/>
  <c r="T1287" i="2"/>
  <c r="U1288" i="2"/>
  <c r="T1291" i="2"/>
  <c r="U1292" i="2"/>
  <c r="T1295" i="2"/>
  <c r="U1296" i="2"/>
  <c r="T1299" i="2"/>
  <c r="U1300" i="2"/>
  <c r="T1303" i="2"/>
  <c r="U1304" i="2"/>
  <c r="T1307" i="2"/>
  <c r="U1308" i="2"/>
  <c r="T1311" i="2"/>
  <c r="U1312" i="2"/>
  <c r="T1315" i="2"/>
  <c r="U1316" i="2"/>
  <c r="T1319" i="2"/>
  <c r="U1320" i="2"/>
  <c r="T1323" i="2"/>
  <c r="U1324" i="2"/>
  <c r="T1327" i="2"/>
  <c r="U1328" i="2"/>
  <c r="T1331" i="2"/>
  <c r="U1332" i="2"/>
  <c r="T1335" i="2"/>
  <c r="U1336" i="2"/>
  <c r="T1339" i="2"/>
  <c r="U1340" i="2"/>
  <c r="T1343" i="2"/>
  <c r="U1344" i="2"/>
  <c r="T1347" i="2"/>
  <c r="U1348" i="2"/>
  <c r="T1351" i="2"/>
  <c r="U1352" i="2"/>
  <c r="T1355" i="2"/>
  <c r="U1356" i="2"/>
  <c r="T1359" i="2"/>
  <c r="U1360" i="2"/>
  <c r="T1363" i="2"/>
  <c r="U1364" i="2"/>
  <c r="T1367" i="2"/>
  <c r="U1368" i="2"/>
  <c r="T1371" i="2"/>
  <c r="U1372" i="2"/>
  <c r="T1375" i="2"/>
  <c r="U1376" i="2"/>
  <c r="T1379" i="2"/>
  <c r="U1380" i="2"/>
  <c r="T1383" i="2"/>
  <c r="U1384" i="2"/>
  <c r="T1387" i="2"/>
  <c r="U1388" i="2"/>
  <c r="T1391" i="2"/>
  <c r="U1392" i="2"/>
  <c r="T1395" i="2"/>
  <c r="U1396" i="2"/>
  <c r="T1399" i="2"/>
  <c r="U1400" i="2"/>
  <c r="T1403" i="2"/>
  <c r="U1404" i="2"/>
  <c r="T1407" i="2"/>
  <c r="U1408" i="2"/>
  <c r="T1411" i="2"/>
  <c r="U1412" i="2"/>
  <c r="T1415" i="2"/>
  <c r="U1416" i="2"/>
  <c r="T1419" i="2"/>
  <c r="U1420" i="2"/>
  <c r="T1423" i="2"/>
  <c r="U1424" i="2"/>
  <c r="T1427" i="2"/>
  <c r="U1428" i="2"/>
  <c r="T1431" i="2"/>
  <c r="U1432" i="2"/>
  <c r="T1435" i="2"/>
  <c r="U1436" i="2"/>
  <c r="T1439" i="2"/>
  <c r="U1440" i="2"/>
  <c r="T1443" i="2"/>
  <c r="U1444" i="2"/>
  <c r="T1447" i="2"/>
  <c r="U1448" i="2"/>
  <c r="T1451" i="2"/>
  <c r="U1452" i="2"/>
  <c r="T1455" i="2"/>
  <c r="U1456" i="2"/>
  <c r="T1459" i="2"/>
  <c r="U1460" i="2"/>
  <c r="T1463" i="2"/>
  <c r="U1464" i="2"/>
  <c r="T1467" i="2"/>
  <c r="U1468" i="2"/>
  <c r="T1471" i="2"/>
  <c r="U1472" i="2"/>
  <c r="T1475" i="2"/>
  <c r="U1476" i="2"/>
  <c r="T1479" i="2"/>
  <c r="U1480" i="2"/>
  <c r="T1483" i="2"/>
  <c r="U1484" i="2"/>
  <c r="T1487" i="2"/>
  <c r="U1488" i="2"/>
  <c r="T1491" i="2"/>
  <c r="U1492" i="2"/>
  <c r="T1495" i="2"/>
  <c r="U1496" i="2"/>
  <c r="T1499" i="2"/>
  <c r="U1500" i="2"/>
  <c r="T1503" i="2"/>
  <c r="U1504" i="2"/>
  <c r="T1507" i="2"/>
  <c r="U1508" i="2"/>
  <c r="T1511" i="2"/>
  <c r="U1512" i="2"/>
  <c r="T1515" i="2"/>
  <c r="U1516" i="2"/>
  <c r="T1519" i="2"/>
  <c r="U1520" i="2"/>
  <c r="T1523" i="2"/>
  <c r="U1524" i="2"/>
  <c r="T1527" i="2"/>
  <c r="U1528" i="2"/>
  <c r="T1531" i="2"/>
  <c r="U1532" i="2"/>
  <c r="T1535" i="2"/>
  <c r="U1536" i="2"/>
  <c r="T1539" i="2"/>
  <c r="U1540" i="2"/>
  <c r="T1543" i="2"/>
  <c r="U1544" i="2"/>
  <c r="T1547" i="2"/>
  <c r="U1548" i="2"/>
  <c r="T1551" i="2"/>
  <c r="U1552" i="2"/>
  <c r="T1555" i="2"/>
  <c r="U1556" i="2"/>
  <c r="T1559" i="2"/>
  <c r="U1560" i="2"/>
  <c r="T1563" i="2"/>
  <c r="U1564" i="2"/>
  <c r="T1567" i="2"/>
  <c r="U1568" i="2"/>
  <c r="T1571" i="2"/>
  <c r="U1572" i="2"/>
  <c r="T1575" i="2"/>
  <c r="U1576" i="2"/>
  <c r="T1579" i="2"/>
  <c r="U1580" i="2"/>
  <c r="T1583" i="2"/>
  <c r="U1584" i="2"/>
  <c r="T1587" i="2"/>
  <c r="U1588" i="2"/>
  <c r="T1591" i="2"/>
  <c r="U1592" i="2"/>
  <c r="T1595" i="2"/>
  <c r="U1596" i="2"/>
  <c r="T1599" i="2"/>
  <c r="U1600" i="2"/>
  <c r="T1603" i="2"/>
  <c r="U1604" i="2"/>
  <c r="T1607" i="2"/>
  <c r="U1608" i="2"/>
  <c r="T1611" i="2"/>
  <c r="U1612" i="2"/>
  <c r="T1615" i="2"/>
  <c r="U1616" i="2"/>
  <c r="T1619" i="2"/>
  <c r="U1620" i="2"/>
  <c r="T1623" i="2"/>
  <c r="U1624" i="2"/>
  <c r="T1627" i="2"/>
  <c r="U1628" i="2"/>
  <c r="T1631" i="2"/>
  <c r="U1632" i="2"/>
  <c r="T1635" i="2"/>
  <c r="U1636" i="2"/>
  <c r="T1639" i="2"/>
  <c r="U1640" i="2"/>
  <c r="T1643" i="2"/>
  <c r="U1644" i="2"/>
  <c r="T1647" i="2"/>
  <c r="U1648" i="2"/>
  <c r="T1651" i="2"/>
  <c r="U1652" i="2"/>
  <c r="T1655" i="2"/>
  <c r="U1656" i="2"/>
  <c r="T1659" i="2"/>
  <c r="U1660" i="2"/>
  <c r="T1663" i="2"/>
  <c r="U1664" i="2"/>
  <c r="T1667" i="2"/>
  <c r="U1668" i="2"/>
  <c r="T1671" i="2"/>
  <c r="U1672" i="2"/>
  <c r="T1675" i="2"/>
  <c r="U1676" i="2"/>
  <c r="T1679" i="2"/>
  <c r="U1680" i="2"/>
  <c r="T1683" i="2"/>
  <c r="U1684" i="2"/>
  <c r="T1687" i="2"/>
  <c r="U1688" i="2"/>
  <c r="T1691" i="2"/>
  <c r="U1692" i="2"/>
  <c r="T1695" i="2"/>
  <c r="U1696" i="2"/>
  <c r="T1699" i="2"/>
  <c r="U1700" i="2"/>
  <c r="T1703" i="2"/>
  <c r="U1704" i="2"/>
  <c r="T1707" i="2"/>
  <c r="U1708" i="2"/>
  <c r="T1711" i="2"/>
  <c r="U1712" i="2"/>
  <c r="T1715" i="2"/>
  <c r="U1716" i="2"/>
  <c r="T1719" i="2"/>
  <c r="U1720" i="2"/>
  <c r="T1723" i="2"/>
  <c r="U1724" i="2"/>
  <c r="T1727" i="2"/>
  <c r="U1728" i="2"/>
  <c r="T1731" i="2"/>
  <c r="U1732" i="2"/>
  <c r="T1735" i="2"/>
  <c r="U1736" i="2"/>
  <c r="T1739" i="2"/>
  <c r="U1740" i="2"/>
  <c r="T1743" i="2"/>
  <c r="U1744" i="2"/>
  <c r="T1747" i="2"/>
  <c r="U1748" i="2"/>
  <c r="T1751" i="2"/>
  <c r="U1752" i="2"/>
  <c r="T1755" i="2"/>
  <c r="U1756" i="2"/>
  <c r="T1759" i="2"/>
  <c r="U1760" i="2"/>
  <c r="T1763" i="2"/>
  <c r="U1764" i="2"/>
  <c r="T1767" i="2"/>
  <c r="U1768" i="2"/>
  <c r="T1771" i="2"/>
  <c r="U1772" i="2"/>
  <c r="T1775" i="2"/>
  <c r="U1776" i="2"/>
  <c r="T1779" i="2"/>
  <c r="U1780" i="2"/>
  <c r="T1783" i="2"/>
  <c r="U1784" i="2"/>
  <c r="T1787" i="2"/>
  <c r="U1788" i="2"/>
  <c r="T1791" i="2"/>
  <c r="U1792" i="2"/>
  <c r="T1795" i="2"/>
  <c r="U1796" i="2"/>
  <c r="T1799" i="2"/>
  <c r="U1800" i="2"/>
  <c r="T1803" i="2"/>
  <c r="U1804" i="2"/>
  <c r="T1807" i="2"/>
  <c r="U1808" i="2"/>
  <c r="T1811" i="2"/>
  <c r="U1812" i="2"/>
  <c r="T1815" i="2"/>
  <c r="U1816" i="2"/>
  <c r="T1819" i="2"/>
  <c r="U1820" i="2"/>
  <c r="T1823" i="2"/>
  <c r="U1824" i="2"/>
  <c r="T1827" i="2"/>
  <c r="U1828" i="2"/>
  <c r="T1831" i="2"/>
  <c r="U1832" i="2"/>
  <c r="T1835" i="2"/>
  <c r="U1836" i="2"/>
  <c r="T1839" i="2"/>
  <c r="U1840" i="2"/>
  <c r="T1843" i="2"/>
  <c r="U1844" i="2"/>
  <c r="T1847" i="2"/>
  <c r="U1848" i="2"/>
  <c r="T1851" i="2"/>
  <c r="U1852" i="2"/>
  <c r="T1855" i="2"/>
  <c r="U1856" i="2"/>
  <c r="T1859" i="2"/>
  <c r="U1860" i="2"/>
  <c r="T1863" i="2"/>
  <c r="U1864" i="2"/>
  <c r="T1867" i="2"/>
  <c r="U1868" i="2"/>
  <c r="T1871" i="2"/>
  <c r="U1872" i="2"/>
  <c r="T1875" i="2"/>
  <c r="U1876" i="2"/>
  <c r="T1879" i="2"/>
  <c r="U1880" i="2"/>
  <c r="T1883" i="2"/>
  <c r="U1884" i="2"/>
  <c r="T1887" i="2"/>
  <c r="U1888" i="2"/>
  <c r="T1891" i="2"/>
  <c r="U1892" i="2"/>
  <c r="T1895" i="2"/>
  <c r="U1896" i="2"/>
  <c r="T1899" i="2"/>
  <c r="U1900" i="2"/>
  <c r="T1903" i="2"/>
  <c r="U1904" i="2"/>
  <c r="T1907" i="2"/>
  <c r="U1908" i="2"/>
  <c r="T1911" i="2"/>
  <c r="U1912" i="2"/>
  <c r="T1915" i="2"/>
  <c r="U1916" i="2"/>
  <c r="T1919" i="2"/>
  <c r="U1920" i="2"/>
  <c r="T1923" i="2"/>
  <c r="U1924" i="2"/>
  <c r="T1927" i="2"/>
  <c r="U1928" i="2"/>
  <c r="T1931" i="2"/>
  <c r="U1932" i="2"/>
  <c r="T1935" i="2"/>
  <c r="U1936" i="2"/>
  <c r="T1939" i="2"/>
  <c r="U1940" i="2"/>
  <c r="T1943" i="2"/>
  <c r="U1944" i="2"/>
  <c r="T1947" i="2"/>
  <c r="U1948" i="2"/>
  <c r="T1951" i="2"/>
  <c r="U1952" i="2"/>
  <c r="T1955" i="2"/>
  <c r="U1956" i="2"/>
  <c r="T1959" i="2"/>
  <c r="U1960" i="2"/>
  <c r="T1963" i="2"/>
  <c r="U1964" i="2"/>
  <c r="T1967" i="2"/>
  <c r="U1968" i="2"/>
  <c r="T1971" i="2"/>
  <c r="U1972" i="2"/>
  <c r="T1975" i="2"/>
  <c r="U1976" i="2"/>
  <c r="T1979" i="2"/>
  <c r="U1980" i="2"/>
  <c r="T1983" i="2"/>
  <c r="U1984" i="2"/>
  <c r="T1987" i="2"/>
  <c r="U1988" i="2"/>
  <c r="T1991" i="2"/>
  <c r="U1992" i="2"/>
  <c r="T1995" i="2"/>
  <c r="U1996" i="2"/>
  <c r="T1999" i="2"/>
  <c r="U2000" i="2"/>
  <c r="T2003" i="2"/>
  <c r="U2004" i="2"/>
  <c r="T2007" i="2"/>
  <c r="U2008" i="2"/>
  <c r="T2011" i="2"/>
  <c r="U2012" i="2"/>
  <c r="T2015" i="2"/>
  <c r="U2016" i="2"/>
  <c r="T2019" i="2"/>
  <c r="U2020" i="2"/>
  <c r="T2023" i="2"/>
  <c r="U2024" i="2"/>
  <c r="T2027" i="2"/>
  <c r="U2028" i="2"/>
  <c r="T2031" i="2"/>
  <c r="U2032" i="2"/>
  <c r="T2035" i="2"/>
  <c r="U2036" i="2"/>
  <c r="T2039" i="2"/>
  <c r="U2040" i="2"/>
  <c r="T2043" i="2"/>
  <c r="U2044" i="2"/>
  <c r="T2047" i="2"/>
  <c r="U2048" i="2"/>
  <c r="T2051" i="2"/>
  <c r="U2052" i="2"/>
  <c r="T2055" i="2"/>
  <c r="U2056" i="2"/>
  <c r="T2059" i="2"/>
  <c r="U2060" i="2"/>
  <c r="T2063" i="2"/>
  <c r="U2064" i="2"/>
  <c r="T2067" i="2"/>
  <c r="U2068" i="2"/>
  <c r="T2071" i="2"/>
  <c r="U2072" i="2"/>
  <c r="T2075" i="2"/>
  <c r="U2076" i="2"/>
  <c r="T2079" i="2"/>
  <c r="U2080" i="2"/>
  <c r="T2083" i="2"/>
  <c r="U2084" i="2"/>
  <c r="T2087" i="2"/>
  <c r="U2088" i="2"/>
  <c r="T2091" i="2"/>
  <c r="U2092" i="2"/>
  <c r="T2095" i="2"/>
  <c r="U2096" i="2"/>
  <c r="T2099" i="2"/>
  <c r="U2100" i="2"/>
  <c r="T2103" i="2"/>
  <c r="U2104" i="2"/>
  <c r="T2107" i="2"/>
  <c r="U2108" i="2"/>
  <c r="T2111" i="2"/>
  <c r="U2112" i="2"/>
  <c r="T2115" i="2"/>
  <c r="U2116" i="2"/>
  <c r="T2119" i="2"/>
  <c r="U2120" i="2"/>
  <c r="T2123" i="2"/>
  <c r="U2124" i="2"/>
  <c r="T2127" i="2"/>
  <c r="U2128" i="2"/>
  <c r="T2131" i="2"/>
  <c r="U2132" i="2"/>
  <c r="T2135" i="2"/>
  <c r="U2136" i="2"/>
  <c r="T2139" i="2"/>
  <c r="U2140" i="2"/>
  <c r="T2143" i="2"/>
  <c r="U2144" i="2"/>
  <c r="T2147" i="2"/>
  <c r="U2148" i="2"/>
  <c r="T2151" i="2"/>
  <c r="U2152" i="2"/>
  <c r="T2155" i="2"/>
  <c r="U2156" i="2"/>
  <c r="T2159" i="2"/>
  <c r="U2160" i="2"/>
  <c r="T2163" i="2"/>
  <c r="U2164" i="2"/>
  <c r="T2167" i="2"/>
  <c r="U2168" i="2"/>
  <c r="T2171" i="2"/>
  <c r="U2172" i="2"/>
  <c r="T2175" i="2"/>
  <c r="U2176" i="2"/>
  <c r="T2179" i="2"/>
  <c r="U2180" i="2"/>
  <c r="T2183" i="2"/>
  <c r="U2184" i="2"/>
  <c r="T2187" i="2"/>
  <c r="U2188" i="2"/>
  <c r="T2191" i="2"/>
  <c r="U2192" i="2"/>
  <c r="T2195" i="2"/>
  <c r="U2196" i="2"/>
  <c r="T2199" i="2"/>
  <c r="U2200" i="2"/>
  <c r="T2203" i="2"/>
  <c r="U2204" i="2"/>
  <c r="T2207" i="2"/>
  <c r="U2208" i="2"/>
  <c r="T2211" i="2"/>
  <c r="U2212" i="2"/>
  <c r="T2215" i="2"/>
  <c r="U2216" i="2"/>
  <c r="T2219" i="2"/>
  <c r="U2220" i="2"/>
  <c r="T2223" i="2"/>
  <c r="U2224" i="2"/>
  <c r="T2227" i="2"/>
  <c r="U2228" i="2"/>
  <c r="T2231" i="2"/>
  <c r="U2232" i="2"/>
  <c r="U2235" i="2"/>
  <c r="U2237" i="2"/>
  <c r="T2239" i="2"/>
  <c r="U2244" i="2"/>
  <c r="U2249" i="2"/>
  <c r="T2252" i="2"/>
  <c r="U2257" i="2"/>
  <c r="T2260" i="2"/>
  <c r="T2268" i="2"/>
  <c r="U2273" i="2"/>
  <c r="T2284" i="2"/>
  <c r="U2289" i="2"/>
  <c r="T1090" i="2"/>
  <c r="U1091" i="2"/>
  <c r="T1094" i="2"/>
  <c r="U1095" i="2"/>
  <c r="T1098" i="2"/>
  <c r="U1099" i="2"/>
  <c r="T1102" i="2"/>
  <c r="U1103" i="2"/>
  <c r="T1106" i="2"/>
  <c r="U1107" i="2"/>
  <c r="T1110" i="2"/>
  <c r="U1111" i="2"/>
  <c r="T1114" i="2"/>
  <c r="U1115" i="2"/>
  <c r="T1118" i="2"/>
  <c r="U1119" i="2"/>
  <c r="T1122" i="2"/>
  <c r="U1123" i="2"/>
  <c r="T1126" i="2"/>
  <c r="U1127" i="2"/>
  <c r="T1130" i="2"/>
  <c r="U1131" i="2"/>
  <c r="T1134" i="2"/>
  <c r="U1135" i="2"/>
  <c r="T1138" i="2"/>
  <c r="U1139" i="2"/>
  <c r="T1142" i="2"/>
  <c r="U1143" i="2"/>
  <c r="T1146" i="2"/>
  <c r="U1147" i="2"/>
  <c r="T1150" i="2"/>
  <c r="U1151" i="2"/>
  <c r="T1154" i="2"/>
  <c r="U1155" i="2"/>
  <c r="T1158" i="2"/>
  <c r="U1159" i="2"/>
  <c r="T1162" i="2"/>
  <c r="U1163" i="2"/>
  <c r="T1166" i="2"/>
  <c r="U1167" i="2"/>
  <c r="T1170" i="2"/>
  <c r="U1171" i="2"/>
  <c r="T1174" i="2"/>
  <c r="U1175" i="2"/>
  <c r="T1178" i="2"/>
  <c r="U1179" i="2"/>
  <c r="T1182" i="2"/>
  <c r="U1183" i="2"/>
  <c r="T1186" i="2"/>
  <c r="U1187" i="2"/>
  <c r="T1190" i="2"/>
  <c r="U1191" i="2"/>
  <c r="T1194" i="2"/>
  <c r="U1195" i="2"/>
  <c r="T1198" i="2"/>
  <c r="U1199" i="2"/>
  <c r="T1202" i="2"/>
  <c r="U1203" i="2"/>
  <c r="T1206" i="2"/>
  <c r="U1207" i="2"/>
  <c r="T1210" i="2"/>
  <c r="U1211" i="2"/>
  <c r="T1214" i="2"/>
  <c r="U1215" i="2"/>
  <c r="T1218" i="2"/>
  <c r="U1219" i="2"/>
  <c r="T1222" i="2"/>
  <c r="U1223" i="2"/>
  <c r="T1226" i="2"/>
  <c r="U1227" i="2"/>
  <c r="T1230" i="2"/>
  <c r="U1231" i="2"/>
  <c r="T1234" i="2"/>
  <c r="U1235" i="2"/>
  <c r="T1238" i="2"/>
  <c r="U1239" i="2"/>
  <c r="T1242" i="2"/>
  <c r="U1243" i="2"/>
  <c r="T1246" i="2"/>
  <c r="U1247" i="2"/>
  <c r="T1250" i="2"/>
  <c r="U1251" i="2"/>
  <c r="T1254" i="2"/>
  <c r="U1255" i="2"/>
  <c r="T1258" i="2"/>
  <c r="U1259" i="2"/>
  <c r="T1262" i="2"/>
  <c r="U1263" i="2"/>
  <c r="T1266" i="2"/>
  <c r="U1267" i="2"/>
  <c r="T1270" i="2"/>
  <c r="U1271" i="2"/>
  <c r="T1274" i="2"/>
  <c r="U1275" i="2"/>
  <c r="T1278" i="2"/>
  <c r="U1279" i="2"/>
  <c r="T1282" i="2"/>
  <c r="U1283" i="2"/>
  <c r="T1286" i="2"/>
  <c r="U1287" i="2"/>
  <c r="T1290" i="2"/>
  <c r="U1291" i="2"/>
  <c r="T1294" i="2"/>
  <c r="U1295" i="2"/>
  <c r="T1298" i="2"/>
  <c r="U1299" i="2"/>
  <c r="T1302" i="2"/>
  <c r="U1303" i="2"/>
  <c r="T1306" i="2"/>
  <c r="U1307" i="2"/>
  <c r="T1310" i="2"/>
  <c r="U1311" i="2"/>
  <c r="T1314" i="2"/>
  <c r="U1315" i="2"/>
  <c r="T1318" i="2"/>
  <c r="U1319" i="2"/>
  <c r="T1322" i="2"/>
  <c r="U1323" i="2"/>
  <c r="T1326" i="2"/>
  <c r="U1327" i="2"/>
  <c r="T1330" i="2"/>
  <c r="U1331" i="2"/>
  <c r="T1334" i="2"/>
  <c r="U1335" i="2"/>
  <c r="T1338" i="2"/>
  <c r="U1339" i="2"/>
  <c r="T1342" i="2"/>
  <c r="U1343" i="2"/>
  <c r="T1346" i="2"/>
  <c r="U1347" i="2"/>
  <c r="T1350" i="2"/>
  <c r="U1351" i="2"/>
  <c r="T1354" i="2"/>
  <c r="U1355" i="2"/>
  <c r="T1358" i="2"/>
  <c r="U1359" i="2"/>
  <c r="T1362" i="2"/>
  <c r="U1363" i="2"/>
  <c r="T1366" i="2"/>
  <c r="U1367" i="2"/>
  <c r="T1370" i="2"/>
  <c r="U1371" i="2"/>
  <c r="T1374" i="2"/>
  <c r="U1375" i="2"/>
  <c r="T1378" i="2"/>
  <c r="U1379" i="2"/>
  <c r="T1382" i="2"/>
  <c r="U1383" i="2"/>
  <c r="T1386" i="2"/>
  <c r="U1387" i="2"/>
  <c r="T1390" i="2"/>
  <c r="U1391" i="2"/>
  <c r="T1394" i="2"/>
  <c r="U1395" i="2"/>
  <c r="T1398" i="2"/>
  <c r="U1399" i="2"/>
  <c r="T1402" i="2"/>
  <c r="U1403" i="2"/>
  <c r="T1406" i="2"/>
  <c r="U1407" i="2"/>
  <c r="T1410" i="2"/>
  <c r="U1411" i="2"/>
  <c r="T1414" i="2"/>
  <c r="U1415" i="2"/>
  <c r="T1418" i="2"/>
  <c r="U1419" i="2"/>
  <c r="T1422" i="2"/>
  <c r="U1423" i="2"/>
  <c r="T1426" i="2"/>
  <c r="U1427" i="2"/>
  <c r="T1430" i="2"/>
  <c r="U1431" i="2"/>
  <c r="T1434" i="2"/>
  <c r="U1435" i="2"/>
  <c r="T1438" i="2"/>
  <c r="U1439" i="2"/>
  <c r="T1442" i="2"/>
  <c r="U1443" i="2"/>
  <c r="T1446" i="2"/>
  <c r="U1447" i="2"/>
  <c r="T1450" i="2"/>
  <c r="U1451" i="2"/>
  <c r="T1454" i="2"/>
  <c r="U1455" i="2"/>
  <c r="T1458" i="2"/>
  <c r="U1459" i="2"/>
  <c r="T1462" i="2"/>
  <c r="U1463" i="2"/>
  <c r="T1466" i="2"/>
  <c r="U1467" i="2"/>
  <c r="T1470" i="2"/>
  <c r="U1471" i="2"/>
  <c r="T1474" i="2"/>
  <c r="U1475" i="2"/>
  <c r="T1478" i="2"/>
  <c r="U1479" i="2"/>
  <c r="T1482" i="2"/>
  <c r="U1483" i="2"/>
  <c r="T1486" i="2"/>
  <c r="U1487" i="2"/>
  <c r="T1490" i="2"/>
  <c r="U1491" i="2"/>
  <c r="T1494" i="2"/>
  <c r="U1495" i="2"/>
  <c r="T1498" i="2"/>
  <c r="U1499" i="2"/>
  <c r="T1502" i="2"/>
  <c r="U1503" i="2"/>
  <c r="T1506" i="2"/>
  <c r="U1507" i="2"/>
  <c r="T1510" i="2"/>
  <c r="U1511" i="2"/>
  <c r="T1514" i="2"/>
  <c r="U1515" i="2"/>
  <c r="T1518" i="2"/>
  <c r="U1519" i="2"/>
  <c r="T1522" i="2"/>
  <c r="U1523" i="2"/>
  <c r="T1526" i="2"/>
  <c r="U1527" i="2"/>
  <c r="T1530" i="2"/>
  <c r="U1531" i="2"/>
  <c r="T1534" i="2"/>
  <c r="U1535" i="2"/>
  <c r="T1538" i="2"/>
  <c r="U1539" i="2"/>
  <c r="T1542" i="2"/>
  <c r="U1543" i="2"/>
  <c r="T1546" i="2"/>
  <c r="U1547" i="2"/>
  <c r="T1550" i="2"/>
  <c r="U1551" i="2"/>
  <c r="T1554" i="2"/>
  <c r="U1555" i="2"/>
  <c r="T1558" i="2"/>
  <c r="U1559" i="2"/>
  <c r="T1562" i="2"/>
  <c r="U1563" i="2"/>
  <c r="T1566" i="2"/>
  <c r="U1567" i="2"/>
  <c r="T1570" i="2"/>
  <c r="U1571" i="2"/>
  <c r="T1574" i="2"/>
  <c r="U1575" i="2"/>
  <c r="T1578" i="2"/>
  <c r="U1579" i="2"/>
  <c r="T1582" i="2"/>
  <c r="U1583" i="2"/>
  <c r="T1586" i="2"/>
  <c r="U1587" i="2"/>
  <c r="T1590" i="2"/>
  <c r="U1591" i="2"/>
  <c r="T1594" i="2"/>
  <c r="U1595" i="2"/>
  <c r="T1598" i="2"/>
  <c r="U1599" i="2"/>
  <c r="T1602" i="2"/>
  <c r="U1603" i="2"/>
  <c r="T1606" i="2"/>
  <c r="U1607" i="2"/>
  <c r="T1610" i="2"/>
  <c r="U1611" i="2"/>
  <c r="T1614" i="2"/>
  <c r="U1615" i="2"/>
  <c r="T1618" i="2"/>
  <c r="U1619" i="2"/>
  <c r="T1622" i="2"/>
  <c r="U1623" i="2"/>
  <c r="T1626" i="2"/>
  <c r="U1627" i="2"/>
  <c r="T1630" i="2"/>
  <c r="U1631" i="2"/>
  <c r="T1634" i="2"/>
  <c r="U1635" i="2"/>
  <c r="T1638" i="2"/>
  <c r="U1639" i="2"/>
  <c r="T1642" i="2"/>
  <c r="U1643" i="2"/>
  <c r="T1646" i="2"/>
  <c r="U1647" i="2"/>
  <c r="T1650" i="2"/>
  <c r="U1651" i="2"/>
  <c r="T1654" i="2"/>
  <c r="U1655" i="2"/>
  <c r="T1658" i="2"/>
  <c r="U1659" i="2"/>
  <c r="T1662" i="2"/>
  <c r="U1663" i="2"/>
  <c r="T1666" i="2"/>
  <c r="U1667" i="2"/>
  <c r="T1670" i="2"/>
  <c r="U1671" i="2"/>
  <c r="T1674" i="2"/>
  <c r="U1675" i="2"/>
  <c r="T1678" i="2"/>
  <c r="U1679" i="2"/>
  <c r="T1682" i="2"/>
  <c r="U1683" i="2"/>
  <c r="T1686" i="2"/>
  <c r="U1687" i="2"/>
  <c r="T1690" i="2"/>
  <c r="U1691" i="2"/>
  <c r="T1694" i="2"/>
  <c r="U1695" i="2"/>
  <c r="T1698" i="2"/>
  <c r="U1699" i="2"/>
  <c r="T1702" i="2"/>
  <c r="U1703" i="2"/>
  <c r="T1706" i="2"/>
  <c r="U1707" i="2"/>
  <c r="T1710" i="2"/>
  <c r="U1711" i="2"/>
  <c r="T1714" i="2"/>
  <c r="U1715" i="2"/>
  <c r="T1718" i="2"/>
  <c r="U1719" i="2"/>
  <c r="T1722" i="2"/>
  <c r="U1723" i="2"/>
  <c r="T1726" i="2"/>
  <c r="U1727" i="2"/>
  <c r="T1730" i="2"/>
  <c r="U1731" i="2"/>
  <c r="T1734" i="2"/>
  <c r="U1735" i="2"/>
  <c r="T1738" i="2"/>
  <c r="U1739" i="2"/>
  <c r="T1742" i="2"/>
  <c r="U1743" i="2"/>
  <c r="T1746" i="2"/>
  <c r="U1747" i="2"/>
  <c r="T1750" i="2"/>
  <c r="U1751" i="2"/>
  <c r="T1754" i="2"/>
  <c r="U1755" i="2"/>
  <c r="T1758" i="2"/>
  <c r="U1759" i="2"/>
  <c r="T1762" i="2"/>
  <c r="U1763" i="2"/>
  <c r="T1766" i="2"/>
  <c r="U1767" i="2"/>
  <c r="T1770" i="2"/>
  <c r="U1771" i="2"/>
  <c r="T1774" i="2"/>
  <c r="U1775" i="2"/>
  <c r="T1778" i="2"/>
  <c r="U1779" i="2"/>
  <c r="T1782" i="2"/>
  <c r="U1783" i="2"/>
  <c r="T1786" i="2"/>
  <c r="U1787" i="2"/>
  <c r="T1790" i="2"/>
  <c r="U1791" i="2"/>
  <c r="T1794" i="2"/>
  <c r="U1795" i="2"/>
  <c r="T1798" i="2"/>
  <c r="U1799" i="2"/>
  <c r="T1802" i="2"/>
  <c r="U1803" i="2"/>
  <c r="T1806" i="2"/>
  <c r="U1807" i="2"/>
  <c r="T1810" i="2"/>
  <c r="U1811" i="2"/>
  <c r="T1814" i="2"/>
  <c r="U1815" i="2"/>
  <c r="T1818" i="2"/>
  <c r="U1819" i="2"/>
  <c r="T1822" i="2"/>
  <c r="U1823" i="2"/>
  <c r="T1826" i="2"/>
  <c r="U1827" i="2"/>
  <c r="T1830" i="2"/>
  <c r="U1831" i="2"/>
  <c r="T1834" i="2"/>
  <c r="U1835" i="2"/>
  <c r="T1838" i="2"/>
  <c r="U1839" i="2"/>
  <c r="T1842" i="2"/>
  <c r="U1843" i="2"/>
  <c r="T1846" i="2"/>
  <c r="U1847" i="2"/>
  <c r="T1850" i="2"/>
  <c r="U1851" i="2"/>
  <c r="T1854" i="2"/>
  <c r="U1855" i="2"/>
  <c r="T1858" i="2"/>
  <c r="U1859" i="2"/>
  <c r="T1862" i="2"/>
  <c r="U1863" i="2"/>
  <c r="T1866" i="2"/>
  <c r="U1867" i="2"/>
  <c r="T1870" i="2"/>
  <c r="U1871" i="2"/>
  <c r="T1874" i="2"/>
  <c r="U1875" i="2"/>
  <c r="T1878" i="2"/>
  <c r="U1879" i="2"/>
  <c r="T1882" i="2"/>
  <c r="U1883" i="2"/>
  <c r="T1886" i="2"/>
  <c r="U1887" i="2"/>
  <c r="T1890" i="2"/>
  <c r="U1891" i="2"/>
  <c r="T1894" i="2"/>
  <c r="U1895" i="2"/>
  <c r="T1898" i="2"/>
  <c r="U1899" i="2"/>
  <c r="T1902" i="2"/>
  <c r="U1903" i="2"/>
  <c r="T1906" i="2"/>
  <c r="U1907" i="2"/>
  <c r="T1910" i="2"/>
  <c r="U1911" i="2"/>
  <c r="T1914" i="2"/>
  <c r="U1915" i="2"/>
  <c r="T1918" i="2"/>
  <c r="U1919" i="2"/>
  <c r="T1922" i="2"/>
  <c r="U1923" i="2"/>
  <c r="T1926" i="2"/>
  <c r="U1927" i="2"/>
  <c r="T1930" i="2"/>
  <c r="U1931" i="2"/>
  <c r="T1934" i="2"/>
  <c r="U1935" i="2"/>
  <c r="T1938" i="2"/>
  <c r="U1939" i="2"/>
  <c r="T1942" i="2"/>
  <c r="U1943" i="2"/>
  <c r="T1946" i="2"/>
  <c r="U1947" i="2"/>
  <c r="T1950" i="2"/>
  <c r="U1951" i="2"/>
  <c r="T1954" i="2"/>
  <c r="U1955" i="2"/>
  <c r="T1958" i="2"/>
  <c r="U1959" i="2"/>
  <c r="T1962" i="2"/>
  <c r="U1963" i="2"/>
  <c r="T1966" i="2"/>
  <c r="U1967" i="2"/>
  <c r="T1970" i="2"/>
  <c r="U1971" i="2"/>
  <c r="T1974" i="2"/>
  <c r="U1975" i="2"/>
  <c r="T1978" i="2"/>
  <c r="U1979" i="2"/>
  <c r="T1982" i="2"/>
  <c r="U1983" i="2"/>
  <c r="T1986" i="2"/>
  <c r="U1987" i="2"/>
  <c r="T1990" i="2"/>
  <c r="U1991" i="2"/>
  <c r="T1994" i="2"/>
  <c r="U1995" i="2"/>
  <c r="T1998" i="2"/>
  <c r="U1999" i="2"/>
  <c r="T2002" i="2"/>
  <c r="U2003" i="2"/>
  <c r="T2006" i="2"/>
  <c r="U2007" i="2"/>
  <c r="T2010" i="2"/>
  <c r="U2011" i="2"/>
  <c r="T2014" i="2"/>
  <c r="U2015" i="2"/>
  <c r="T2018" i="2"/>
  <c r="U2019" i="2"/>
  <c r="T2022" i="2"/>
  <c r="U2023" i="2"/>
  <c r="T2026" i="2"/>
  <c r="U2027" i="2"/>
  <c r="T2030" i="2"/>
  <c r="U2031" i="2"/>
  <c r="T2034" i="2"/>
  <c r="U2035" i="2"/>
  <c r="T2038" i="2"/>
  <c r="U2039" i="2"/>
  <c r="T2042" i="2"/>
  <c r="U2043" i="2"/>
  <c r="T2046" i="2"/>
  <c r="U2047" i="2"/>
  <c r="T2050" i="2"/>
  <c r="U2051" i="2"/>
  <c r="T2054" i="2"/>
  <c r="U2055" i="2"/>
  <c r="T2058" i="2"/>
  <c r="U2059" i="2"/>
  <c r="T2062" i="2"/>
  <c r="U2063" i="2"/>
  <c r="T2066" i="2"/>
  <c r="U2067" i="2"/>
  <c r="T2070" i="2"/>
  <c r="U2071" i="2"/>
  <c r="T2074" i="2"/>
  <c r="U2075" i="2"/>
  <c r="T2078" i="2"/>
  <c r="U2079" i="2"/>
  <c r="T2082" i="2"/>
  <c r="U2083" i="2"/>
  <c r="T2086" i="2"/>
  <c r="U2087" i="2"/>
  <c r="T2090" i="2"/>
  <c r="U2091" i="2"/>
  <c r="T2094" i="2"/>
  <c r="U2095" i="2"/>
  <c r="T2098" i="2"/>
  <c r="U2099" i="2"/>
  <c r="T2102" i="2"/>
  <c r="U2103" i="2"/>
  <c r="T2106" i="2"/>
  <c r="U2107" i="2"/>
  <c r="T2110" i="2"/>
  <c r="U2111" i="2"/>
  <c r="T2114" i="2"/>
  <c r="U2115" i="2"/>
  <c r="T2118" i="2"/>
  <c r="U2119" i="2"/>
  <c r="T2122" i="2"/>
  <c r="U2123" i="2"/>
  <c r="T2126" i="2"/>
  <c r="U2127" i="2"/>
  <c r="T2130" i="2"/>
  <c r="U2131" i="2"/>
  <c r="T2134" i="2"/>
  <c r="U2135" i="2"/>
  <c r="T2138" i="2"/>
  <c r="U2139" i="2"/>
  <c r="T2142" i="2"/>
  <c r="U2143" i="2"/>
  <c r="T2146" i="2"/>
  <c r="U2147" i="2"/>
  <c r="T2150" i="2"/>
  <c r="U2151" i="2"/>
  <c r="T2154" i="2"/>
  <c r="U2155" i="2"/>
  <c r="T2158" i="2"/>
  <c r="U2159" i="2"/>
  <c r="T2162" i="2"/>
  <c r="U2163" i="2"/>
  <c r="T2166" i="2"/>
  <c r="U2167" i="2"/>
  <c r="T2170" i="2"/>
  <c r="U2171" i="2"/>
  <c r="T2174" i="2"/>
  <c r="U2175" i="2"/>
  <c r="T2178" i="2"/>
  <c r="U2179" i="2"/>
  <c r="T2182" i="2"/>
  <c r="U2183" i="2"/>
  <c r="T2186" i="2"/>
  <c r="U2187" i="2"/>
  <c r="T2190" i="2"/>
  <c r="U2191" i="2"/>
  <c r="T2194" i="2"/>
  <c r="U2195" i="2"/>
  <c r="T2198" i="2"/>
  <c r="U2199" i="2"/>
  <c r="T2202" i="2"/>
  <c r="U2203" i="2"/>
  <c r="T2206" i="2"/>
  <c r="U2207" i="2"/>
  <c r="T2210" i="2"/>
  <c r="U2211" i="2"/>
  <c r="T2214" i="2"/>
  <c r="U2215" i="2"/>
  <c r="T2218" i="2"/>
  <c r="U2219" i="2"/>
  <c r="T2222" i="2"/>
  <c r="U2223" i="2"/>
  <c r="T2226" i="2"/>
  <c r="U2227" i="2"/>
  <c r="T2230" i="2"/>
  <c r="U2231" i="2"/>
  <c r="T2234" i="2"/>
  <c r="T2236" i="2"/>
  <c r="U2239" i="2"/>
  <c r="U2241" i="2"/>
  <c r="T2243" i="2"/>
  <c r="T2247" i="2"/>
  <c r="U2252" i="2"/>
  <c r="T2255" i="2"/>
  <c r="U2260" i="2"/>
  <c r="T2264" i="2"/>
  <c r="U2269" i="2"/>
  <c r="T2280" i="2"/>
  <c r="U2285" i="2"/>
  <c r="U1090" i="2"/>
  <c r="T1093" i="2"/>
  <c r="U1094" i="2"/>
  <c r="T1097" i="2"/>
  <c r="U1098" i="2"/>
  <c r="T1101" i="2"/>
  <c r="U1102" i="2"/>
  <c r="T1105" i="2"/>
  <c r="U1106" i="2"/>
  <c r="T1109" i="2"/>
  <c r="U1110" i="2"/>
  <c r="T1113" i="2"/>
  <c r="U1114" i="2"/>
  <c r="T1117" i="2"/>
  <c r="U1118" i="2"/>
  <c r="T1121" i="2"/>
  <c r="U1122" i="2"/>
  <c r="T1125" i="2"/>
  <c r="U1126" i="2"/>
  <c r="T1129" i="2"/>
  <c r="U1130" i="2"/>
  <c r="T1133" i="2"/>
  <c r="U1134" i="2"/>
  <c r="T1137" i="2"/>
  <c r="U1138" i="2"/>
  <c r="T1141" i="2"/>
  <c r="U1142" i="2"/>
  <c r="T1145" i="2"/>
  <c r="U1146" i="2"/>
  <c r="T1149" i="2"/>
  <c r="U1150" i="2"/>
  <c r="T1153" i="2"/>
  <c r="U1154" i="2"/>
  <c r="T1157" i="2"/>
  <c r="U1158" i="2"/>
  <c r="T1161" i="2"/>
  <c r="U1162" i="2"/>
  <c r="T1165" i="2"/>
  <c r="U1166" i="2"/>
  <c r="T1169" i="2"/>
  <c r="U1170" i="2"/>
  <c r="T1173" i="2"/>
  <c r="U1174" i="2"/>
  <c r="T1177" i="2"/>
  <c r="U1178" i="2"/>
  <c r="T1181" i="2"/>
  <c r="U1182" i="2"/>
  <c r="T1185" i="2"/>
  <c r="U1186" i="2"/>
  <c r="T1189" i="2"/>
  <c r="U1190" i="2"/>
  <c r="T1193" i="2"/>
  <c r="U1194" i="2"/>
  <c r="T1197" i="2"/>
  <c r="U1198" i="2"/>
  <c r="T1201" i="2"/>
  <c r="U1202" i="2"/>
  <c r="T1205" i="2"/>
  <c r="U1206" i="2"/>
  <c r="T1209" i="2"/>
  <c r="U1210" i="2"/>
  <c r="T1213" i="2"/>
  <c r="U1214" i="2"/>
  <c r="T1217" i="2"/>
  <c r="U1218" i="2"/>
  <c r="T1221" i="2"/>
  <c r="U1222" i="2"/>
  <c r="T1225" i="2"/>
  <c r="U1226" i="2"/>
  <c r="T1229" i="2"/>
  <c r="U1230" i="2"/>
  <c r="T1233" i="2"/>
  <c r="U1234" i="2"/>
  <c r="T1237" i="2"/>
  <c r="U1238" i="2"/>
  <c r="T1241" i="2"/>
  <c r="U1242" i="2"/>
  <c r="T1245" i="2"/>
  <c r="U1246" i="2"/>
  <c r="T1249" i="2"/>
  <c r="U1250" i="2"/>
  <c r="T1253" i="2"/>
  <c r="U1254" i="2"/>
  <c r="T1257" i="2"/>
  <c r="U1258" i="2"/>
  <c r="T1261" i="2"/>
  <c r="U1262" i="2"/>
  <c r="T1265" i="2"/>
  <c r="U1266" i="2"/>
  <c r="T1269" i="2"/>
  <c r="U1270" i="2"/>
  <c r="T1273" i="2"/>
  <c r="U1274" i="2"/>
  <c r="T1277" i="2"/>
  <c r="U1278" i="2"/>
  <c r="T1281" i="2"/>
  <c r="U1282" i="2"/>
  <c r="T1285" i="2"/>
  <c r="U1286" i="2"/>
  <c r="T1289" i="2"/>
  <c r="U1290" i="2"/>
  <c r="T1293" i="2"/>
  <c r="U1294" i="2"/>
  <c r="T1297" i="2"/>
  <c r="U1298" i="2"/>
  <c r="T1301" i="2"/>
  <c r="U1302" i="2"/>
  <c r="T1305" i="2"/>
  <c r="U1306" i="2"/>
  <c r="T1309" i="2"/>
  <c r="U1310" i="2"/>
  <c r="T1313" i="2"/>
  <c r="U1314" i="2"/>
  <c r="T1317" i="2"/>
  <c r="U1318" i="2"/>
  <c r="T1321" i="2"/>
  <c r="U1322" i="2"/>
  <c r="T1325" i="2"/>
  <c r="U1326" i="2"/>
  <c r="T1329" i="2"/>
  <c r="U1330" i="2"/>
  <c r="T1333" i="2"/>
  <c r="U1334" i="2"/>
  <c r="T1337" i="2"/>
  <c r="U1338" i="2"/>
  <c r="T1341" i="2"/>
  <c r="U1342" i="2"/>
  <c r="T1345" i="2"/>
  <c r="U1346" i="2"/>
  <c r="T1349" i="2"/>
  <c r="U1350" i="2"/>
  <c r="T1353" i="2"/>
  <c r="U1354" i="2"/>
  <c r="T1357" i="2"/>
  <c r="U1358" i="2"/>
  <c r="T1361" i="2"/>
  <c r="U1362" i="2"/>
  <c r="T1365" i="2"/>
  <c r="U1366" i="2"/>
  <c r="T1369" i="2"/>
  <c r="U1370" i="2"/>
  <c r="T1373" i="2"/>
  <c r="U1374" i="2"/>
  <c r="T1377" i="2"/>
  <c r="U1378" i="2"/>
  <c r="T1381" i="2"/>
  <c r="U1382" i="2"/>
  <c r="T1385" i="2"/>
  <c r="U1386" i="2"/>
  <c r="T1389" i="2"/>
  <c r="U1390" i="2"/>
  <c r="T1393" i="2"/>
  <c r="U1394" i="2"/>
  <c r="T1397" i="2"/>
  <c r="U1398" i="2"/>
  <c r="T1401" i="2"/>
  <c r="U1402" i="2"/>
  <c r="T1405" i="2"/>
  <c r="U1406" i="2"/>
  <c r="T1409" i="2"/>
  <c r="U1410" i="2"/>
  <c r="T1413" i="2"/>
  <c r="U1414" i="2"/>
  <c r="T1417" i="2"/>
  <c r="U1418" i="2"/>
  <c r="T1421" i="2"/>
  <c r="U1422" i="2"/>
  <c r="T1425" i="2"/>
  <c r="U1426" i="2"/>
  <c r="T1429" i="2"/>
  <c r="U1430" i="2"/>
  <c r="T1433" i="2"/>
  <c r="U1434" i="2"/>
  <c r="T1437" i="2"/>
  <c r="U1438" i="2"/>
  <c r="T1441" i="2"/>
  <c r="U1442" i="2"/>
  <c r="T1445" i="2"/>
  <c r="U1446" i="2"/>
  <c r="T1449" i="2"/>
  <c r="U1450" i="2"/>
  <c r="T1453" i="2"/>
  <c r="U1454" i="2"/>
  <c r="T1457" i="2"/>
  <c r="U1458" i="2"/>
  <c r="T1461" i="2"/>
  <c r="U1462" i="2"/>
  <c r="T1465" i="2"/>
  <c r="U1466" i="2"/>
  <c r="T1469" i="2"/>
  <c r="U1470" i="2"/>
  <c r="T1473" i="2"/>
  <c r="U1474" i="2"/>
  <c r="T1477" i="2"/>
  <c r="U1478" i="2"/>
  <c r="T1481" i="2"/>
  <c r="U1482" i="2"/>
  <c r="T1485" i="2"/>
  <c r="U1486" i="2"/>
  <c r="T1489" i="2"/>
  <c r="U1490" i="2"/>
  <c r="T1493" i="2"/>
  <c r="U1494" i="2"/>
  <c r="T1497" i="2"/>
  <c r="U1498" i="2"/>
  <c r="T1501" i="2"/>
  <c r="U1502" i="2"/>
  <c r="T1505" i="2"/>
  <c r="U1506" i="2"/>
  <c r="T1509" i="2"/>
  <c r="U1510" i="2"/>
  <c r="T1513" i="2"/>
  <c r="U1514" i="2"/>
  <c r="T1517" i="2"/>
  <c r="U1518" i="2"/>
  <c r="T1521" i="2"/>
  <c r="U1522" i="2"/>
  <c r="T1525" i="2"/>
  <c r="U1526" i="2"/>
  <c r="T1529" i="2"/>
  <c r="U1530" i="2"/>
  <c r="T1533" i="2"/>
  <c r="U1534" i="2"/>
  <c r="T1537" i="2"/>
  <c r="U1538" i="2"/>
  <c r="T1541" i="2"/>
  <c r="U1542" i="2"/>
  <c r="T1545" i="2"/>
  <c r="U1546" i="2"/>
  <c r="T1549" i="2"/>
  <c r="U1550" i="2"/>
  <c r="T1553" i="2"/>
  <c r="U1554" i="2"/>
  <c r="T1557" i="2"/>
  <c r="U1558" i="2"/>
  <c r="T1561" i="2"/>
  <c r="U1562" i="2"/>
  <c r="T1565" i="2"/>
  <c r="U1566" i="2"/>
  <c r="T1569" i="2"/>
  <c r="U1570" i="2"/>
  <c r="T1573" i="2"/>
  <c r="U1574" i="2"/>
  <c r="T1577" i="2"/>
  <c r="U1578" i="2"/>
  <c r="T1581" i="2"/>
  <c r="U1582" i="2"/>
  <c r="T1585" i="2"/>
  <c r="U1586" i="2"/>
  <c r="T1589" i="2"/>
  <c r="U1590" i="2"/>
  <c r="T1593" i="2"/>
  <c r="U1594" i="2"/>
  <c r="T1597" i="2"/>
  <c r="U1598" i="2"/>
  <c r="T1601" i="2"/>
  <c r="U1602" i="2"/>
  <c r="T1605" i="2"/>
  <c r="U1606" i="2"/>
  <c r="T1609" i="2"/>
  <c r="U1610" i="2"/>
  <c r="T1613" i="2"/>
  <c r="U1614" i="2"/>
  <c r="T1617" i="2"/>
  <c r="U1618" i="2"/>
  <c r="T1621" i="2"/>
  <c r="U1622" i="2"/>
  <c r="T1625" i="2"/>
  <c r="U1626" i="2"/>
  <c r="T1629" i="2"/>
  <c r="U1630" i="2"/>
  <c r="T1633" i="2"/>
  <c r="U1634" i="2"/>
  <c r="T1637" i="2"/>
  <c r="U1638" i="2"/>
  <c r="T1641" i="2"/>
  <c r="U1642" i="2"/>
  <c r="T1645" i="2"/>
  <c r="U1646" i="2"/>
  <c r="T1649" i="2"/>
  <c r="U1650" i="2"/>
  <c r="T1653" i="2"/>
  <c r="U1654" i="2"/>
  <c r="T1657" i="2"/>
  <c r="U1658" i="2"/>
  <c r="T1661" i="2"/>
  <c r="U1662" i="2"/>
  <c r="T1665" i="2"/>
  <c r="U1666" i="2"/>
  <c r="T1669" i="2"/>
  <c r="U1670" i="2"/>
  <c r="T1673" i="2"/>
  <c r="U1674" i="2"/>
  <c r="T1677" i="2"/>
  <c r="U1678" i="2"/>
  <c r="T1681" i="2"/>
  <c r="U1682" i="2"/>
  <c r="T1685" i="2"/>
  <c r="U1686" i="2"/>
  <c r="T1689" i="2"/>
  <c r="U1690" i="2"/>
  <c r="T1693" i="2"/>
  <c r="U1694" i="2"/>
  <c r="T1697" i="2"/>
  <c r="U1698" i="2"/>
  <c r="T1701" i="2"/>
  <c r="U1702" i="2"/>
  <c r="T1705" i="2"/>
  <c r="U1706" i="2"/>
  <c r="T1709" i="2"/>
  <c r="U1710" i="2"/>
  <c r="T1713" i="2"/>
  <c r="U1714" i="2"/>
  <c r="T1717" i="2"/>
  <c r="U1718" i="2"/>
  <c r="T1721" i="2"/>
  <c r="U1722" i="2"/>
  <c r="T1725" i="2"/>
  <c r="U1726" i="2"/>
  <c r="T1729" i="2"/>
  <c r="U1730" i="2"/>
  <c r="T1733" i="2"/>
  <c r="U1734" i="2"/>
  <c r="T1737" i="2"/>
  <c r="U1738" i="2"/>
  <c r="T1741" i="2"/>
  <c r="U1742" i="2"/>
  <c r="T1745" i="2"/>
  <c r="U1746" i="2"/>
  <c r="T1749" i="2"/>
  <c r="U1750" i="2"/>
  <c r="T1753" i="2"/>
  <c r="U1754" i="2"/>
  <c r="T1757" i="2"/>
  <c r="U1758" i="2"/>
  <c r="T1761" i="2"/>
  <c r="U1762" i="2"/>
  <c r="T1765" i="2"/>
  <c r="U1766" i="2"/>
  <c r="T1769" i="2"/>
  <c r="U1770" i="2"/>
  <c r="T1773" i="2"/>
  <c r="U1774" i="2"/>
  <c r="T1777" i="2"/>
  <c r="U1778" i="2"/>
  <c r="T1781" i="2"/>
  <c r="U1782" i="2"/>
  <c r="T1785" i="2"/>
  <c r="U1786" i="2"/>
  <c r="T1789" i="2"/>
  <c r="U1790" i="2"/>
  <c r="T1793" i="2"/>
  <c r="U1794" i="2"/>
  <c r="T1797" i="2"/>
  <c r="U1798" i="2"/>
  <c r="T1801" i="2"/>
  <c r="U1802" i="2"/>
  <c r="T1805" i="2"/>
  <c r="U1806" i="2"/>
  <c r="T1809" i="2"/>
  <c r="U1810" i="2"/>
  <c r="T1813" i="2"/>
  <c r="U1814" i="2"/>
  <c r="T1817" i="2"/>
  <c r="U1818" i="2"/>
  <c r="T1821" i="2"/>
  <c r="U1822" i="2"/>
  <c r="T1825" i="2"/>
  <c r="U1826" i="2"/>
  <c r="T1829" i="2"/>
  <c r="U1830" i="2"/>
  <c r="T1833" i="2"/>
  <c r="U1834" i="2"/>
  <c r="T1837" i="2"/>
  <c r="U1838" i="2"/>
  <c r="T1841" i="2"/>
  <c r="U1842" i="2"/>
  <c r="T1845" i="2"/>
  <c r="U1846" i="2"/>
  <c r="T1849" i="2"/>
  <c r="U1850" i="2"/>
  <c r="T1853" i="2"/>
  <c r="U1854" i="2"/>
  <c r="T1857" i="2"/>
  <c r="U1858" i="2"/>
  <c r="T1861" i="2"/>
  <c r="U1862" i="2"/>
  <c r="T1865" i="2"/>
  <c r="U1866" i="2"/>
  <c r="T1869" i="2"/>
  <c r="U1870" i="2"/>
  <c r="T1873" i="2"/>
  <c r="U1874" i="2"/>
  <c r="T1877" i="2"/>
  <c r="U1878" i="2"/>
  <c r="T1881" i="2"/>
  <c r="U1882" i="2"/>
  <c r="T1885" i="2"/>
  <c r="U1886" i="2"/>
  <c r="T1889" i="2"/>
  <c r="U1890" i="2"/>
  <c r="T1893" i="2"/>
  <c r="U1894" i="2"/>
  <c r="T1897" i="2"/>
  <c r="U1898" i="2"/>
  <c r="T1901" i="2"/>
  <c r="U1902" i="2"/>
  <c r="T1905" i="2"/>
  <c r="U1906" i="2"/>
  <c r="T1909" i="2"/>
  <c r="U1910" i="2"/>
  <c r="T1913" i="2"/>
  <c r="U1914" i="2"/>
  <c r="T1917" i="2"/>
  <c r="U1918" i="2"/>
  <c r="T1921" i="2"/>
  <c r="U1922" i="2"/>
  <c r="T1925" i="2"/>
  <c r="U1926" i="2"/>
  <c r="T1929" i="2"/>
  <c r="U1930" i="2"/>
  <c r="T1933" i="2"/>
  <c r="U1934" i="2"/>
  <c r="T1937" i="2"/>
  <c r="U1938" i="2"/>
  <c r="T1941" i="2"/>
  <c r="U1942" i="2"/>
  <c r="T1945" i="2"/>
  <c r="U1946" i="2"/>
  <c r="T1949" i="2"/>
  <c r="U1950" i="2"/>
  <c r="T1953" i="2"/>
  <c r="U1954" i="2"/>
  <c r="T1957" i="2"/>
  <c r="U1958" i="2"/>
  <c r="T1961" i="2"/>
  <c r="U1962" i="2"/>
  <c r="T1965" i="2"/>
  <c r="U1966" i="2"/>
  <c r="T1969" i="2"/>
  <c r="U1970" i="2"/>
  <c r="T1973" i="2"/>
  <c r="U1974" i="2"/>
  <c r="T1977" i="2"/>
  <c r="U1978" i="2"/>
  <c r="T1981" i="2"/>
  <c r="U1982" i="2"/>
  <c r="T1985" i="2"/>
  <c r="U1986" i="2"/>
  <c r="T1989" i="2"/>
  <c r="U1990" i="2"/>
  <c r="T1993" i="2"/>
  <c r="U1994" i="2"/>
  <c r="T1997" i="2"/>
  <c r="U1998" i="2"/>
  <c r="T2001" i="2"/>
  <c r="U2002" i="2"/>
  <c r="T2005" i="2"/>
  <c r="U2006" i="2"/>
  <c r="T2009" i="2"/>
  <c r="U2010" i="2"/>
  <c r="T2013" i="2"/>
  <c r="U2014" i="2"/>
  <c r="T2017" i="2"/>
  <c r="U2018" i="2"/>
  <c r="T2021" i="2"/>
  <c r="U2022" i="2"/>
  <c r="T2025" i="2"/>
  <c r="U2026" i="2"/>
  <c r="T2029" i="2"/>
  <c r="U2030" i="2"/>
  <c r="T2033" i="2"/>
  <c r="U2034" i="2"/>
  <c r="T2037" i="2"/>
  <c r="U2038" i="2"/>
  <c r="T2041" i="2"/>
  <c r="U2042" i="2"/>
  <c r="T2045" i="2"/>
  <c r="U2046" i="2"/>
  <c r="T2049" i="2"/>
  <c r="U2050" i="2"/>
  <c r="T2053" i="2"/>
  <c r="U2054" i="2"/>
  <c r="T2057" i="2"/>
  <c r="U2058" i="2"/>
  <c r="T2061" i="2"/>
  <c r="U2062" i="2"/>
  <c r="T2065" i="2"/>
  <c r="U2066" i="2"/>
  <c r="T2069" i="2"/>
  <c r="U2070" i="2"/>
  <c r="T2073" i="2"/>
  <c r="U2074" i="2"/>
  <c r="T2077" i="2"/>
  <c r="U2078" i="2"/>
  <c r="T2081" i="2"/>
  <c r="U2082" i="2"/>
  <c r="T2085" i="2"/>
  <c r="U2086" i="2"/>
  <c r="T2089" i="2"/>
  <c r="U2090" i="2"/>
  <c r="T2093" i="2"/>
  <c r="U2094" i="2"/>
  <c r="T2097" i="2"/>
  <c r="U2098" i="2"/>
  <c r="T2101" i="2"/>
  <c r="U2102" i="2"/>
  <c r="T2105" i="2"/>
  <c r="U2106" i="2"/>
  <c r="T2109" i="2"/>
  <c r="U2110" i="2"/>
  <c r="T2113" i="2"/>
  <c r="U2114" i="2"/>
  <c r="T2117" i="2"/>
  <c r="U2118" i="2"/>
  <c r="T2121" i="2"/>
  <c r="U2122" i="2"/>
  <c r="T2125" i="2"/>
  <c r="U2126" i="2"/>
  <c r="T2129" i="2"/>
  <c r="U2130" i="2"/>
  <c r="T2133" i="2"/>
  <c r="U2134" i="2"/>
  <c r="T2137" i="2"/>
  <c r="U2138" i="2"/>
  <c r="T2141" i="2"/>
  <c r="U2142" i="2"/>
  <c r="T2145" i="2"/>
  <c r="U2146" i="2"/>
  <c r="T2149" i="2"/>
  <c r="U2150" i="2"/>
  <c r="T2153" i="2"/>
  <c r="U2154" i="2"/>
  <c r="T2157" i="2"/>
  <c r="U2158" i="2"/>
  <c r="T2161" i="2"/>
  <c r="U2162" i="2"/>
  <c r="T2165" i="2"/>
  <c r="U2166" i="2"/>
  <c r="T2169" i="2"/>
  <c r="U2170" i="2"/>
  <c r="T2173" i="2"/>
  <c r="U2174" i="2"/>
  <c r="T2177" i="2"/>
  <c r="U2178" i="2"/>
  <c r="T2181" i="2"/>
  <c r="U2182" i="2"/>
  <c r="T2185" i="2"/>
  <c r="U2186" i="2"/>
  <c r="T2189" i="2"/>
  <c r="U2190" i="2"/>
  <c r="T2193" i="2"/>
  <c r="U2194" i="2"/>
  <c r="T2197" i="2"/>
  <c r="U2198" i="2"/>
  <c r="T2201" i="2"/>
  <c r="U2202" i="2"/>
  <c r="T2205" i="2"/>
  <c r="U2206" i="2"/>
  <c r="T2209" i="2"/>
  <c r="U2210" i="2"/>
  <c r="T2213" i="2"/>
  <c r="U2214" i="2"/>
  <c r="T2217" i="2"/>
  <c r="U2218" i="2"/>
  <c r="T2221" i="2"/>
  <c r="U2222" i="2"/>
  <c r="T2225" i="2"/>
  <c r="U2226" i="2"/>
  <c r="T2229" i="2"/>
  <c r="U2230" i="2"/>
  <c r="T2233" i="2"/>
  <c r="U2236" i="2"/>
  <c r="T2238" i="2"/>
  <c r="T2240" i="2"/>
  <c r="U2243" i="2"/>
  <c r="U2245" i="2"/>
  <c r="T2248" i="2"/>
  <c r="U2253" i="2"/>
  <c r="T2256" i="2"/>
  <c r="U2261" i="2"/>
  <c r="U2265" i="2"/>
  <c r="T2276" i="2"/>
  <c r="U2281" i="2"/>
  <c r="T2292" i="2"/>
  <c r="T2246" i="2"/>
  <c r="U2247" i="2"/>
  <c r="T2250" i="2"/>
  <c r="U2251" i="2"/>
  <c r="T2254" i="2"/>
  <c r="U2255" i="2"/>
  <c r="T2258" i="2"/>
  <c r="U2259" i="2"/>
  <c r="T2262" i="2"/>
  <c r="U2263" i="2"/>
  <c r="T2266" i="2"/>
  <c r="U2267" i="2"/>
  <c r="T2270" i="2"/>
  <c r="U2271" i="2"/>
  <c r="T2274" i="2"/>
  <c r="U2275" i="2"/>
  <c r="T2278" i="2"/>
  <c r="U2279" i="2"/>
  <c r="T2282" i="2"/>
  <c r="U2283" i="2"/>
  <c r="T2286" i="2"/>
  <c r="U2287" i="2"/>
  <c r="T2290" i="2"/>
  <c r="U2291" i="2"/>
  <c r="T2294" i="2"/>
  <c r="U2295" i="2"/>
  <c r="T2298" i="2"/>
  <c r="U2299" i="2"/>
  <c r="T2302" i="2"/>
  <c r="U2303" i="2"/>
  <c r="T2306" i="2"/>
  <c r="U2307" i="2"/>
  <c r="T2310" i="2"/>
  <c r="U2311" i="2"/>
  <c r="T2314" i="2"/>
  <c r="U2315" i="2"/>
  <c r="T2318" i="2"/>
  <c r="U2319" i="2"/>
  <c r="T2322" i="2"/>
  <c r="U2323" i="2"/>
  <c r="T2326" i="2"/>
  <c r="U2327" i="2"/>
  <c r="T2330" i="2"/>
  <c r="U2331" i="2"/>
  <c r="T2334" i="2"/>
  <c r="U2335" i="2"/>
  <c r="T2338" i="2"/>
  <c r="U2339" i="2"/>
  <c r="T2342" i="2"/>
  <c r="U2343" i="2"/>
  <c r="T2346" i="2"/>
  <c r="U2347" i="2"/>
  <c r="T2350" i="2"/>
  <c r="U2351" i="2"/>
  <c r="T2354" i="2"/>
  <c r="U2355" i="2"/>
  <c r="T2358" i="2"/>
  <c r="U2359" i="2"/>
  <c r="T2362" i="2"/>
  <c r="U2363" i="2"/>
  <c r="T2366" i="2"/>
  <c r="U2367" i="2"/>
  <c r="T2370" i="2"/>
  <c r="U2371" i="2"/>
  <c r="T2374" i="2"/>
  <c r="U2375" i="2"/>
  <c r="T2378" i="2"/>
  <c r="U2379" i="2"/>
  <c r="T2382" i="2"/>
  <c r="U2383" i="2"/>
  <c r="T2386" i="2"/>
  <c r="U2387" i="2"/>
  <c r="T2390" i="2"/>
  <c r="U2391" i="2"/>
  <c r="T2394" i="2"/>
  <c r="U2395" i="2"/>
  <c r="T2398" i="2"/>
  <c r="U2399" i="2"/>
  <c r="T2402" i="2"/>
  <c r="U2403" i="2"/>
  <c r="T2406" i="2"/>
  <c r="U2407" i="2"/>
  <c r="T2410" i="2"/>
  <c r="U2411" i="2"/>
  <c r="T2414" i="2"/>
  <c r="U2415" i="2"/>
  <c r="T2418" i="2"/>
  <c r="U2419" i="2"/>
  <c r="T2422" i="2"/>
  <c r="U2423" i="2"/>
  <c r="T2426" i="2"/>
  <c r="U2427" i="2"/>
  <c r="T2430" i="2"/>
  <c r="U2431" i="2"/>
  <c r="T2434" i="2"/>
  <c r="U2435" i="2"/>
  <c r="T2438" i="2"/>
  <c r="U2439" i="2"/>
  <c r="T2442" i="2"/>
  <c r="U2443" i="2"/>
  <c r="T2446" i="2"/>
  <c r="U2447" i="2"/>
  <c r="T2450" i="2"/>
  <c r="U2451" i="2"/>
  <c r="T2454" i="2"/>
  <c r="U2455" i="2"/>
  <c r="T2458" i="2"/>
  <c r="U2459" i="2"/>
  <c r="T2462" i="2"/>
  <c r="U2463" i="2"/>
  <c r="T2466" i="2"/>
  <c r="U2467" i="2"/>
  <c r="T2470" i="2"/>
  <c r="U2471" i="2"/>
  <c r="T2474" i="2"/>
  <c r="U2475" i="2"/>
  <c r="T2478" i="2"/>
  <c r="U2479" i="2"/>
  <c r="T2482" i="2"/>
  <c r="U2483" i="2"/>
  <c r="T2486" i="2"/>
  <c r="U2487" i="2"/>
  <c r="T2490" i="2"/>
  <c r="U2491" i="2"/>
  <c r="T2494" i="2"/>
  <c r="U2495" i="2"/>
  <c r="T2498" i="2"/>
  <c r="U2499" i="2"/>
  <c r="T2502" i="2"/>
  <c r="U2503" i="2"/>
  <c r="T2506" i="2"/>
  <c r="U2507" i="2"/>
  <c r="T2510" i="2"/>
  <c r="U2511" i="2"/>
  <c r="T2514" i="2"/>
  <c r="U2515" i="2"/>
  <c r="T2518" i="2"/>
  <c r="U2519" i="2"/>
  <c r="T2522" i="2"/>
  <c r="U2523" i="2"/>
  <c r="T2526" i="2"/>
  <c r="U2527" i="2"/>
  <c r="T2530" i="2"/>
  <c r="U2531" i="2"/>
  <c r="T2534" i="2"/>
  <c r="U2535" i="2"/>
  <c r="T2538" i="2"/>
  <c r="U2539" i="2"/>
  <c r="T2542" i="2"/>
  <c r="U2543" i="2"/>
  <c r="T2546" i="2"/>
  <c r="U2547" i="2"/>
  <c r="T2550" i="2"/>
  <c r="U2551" i="2"/>
  <c r="T2554" i="2"/>
  <c r="U2555" i="2"/>
  <c r="T2558" i="2"/>
  <c r="U2559" i="2"/>
  <c r="T2562" i="2"/>
  <c r="U2563" i="2"/>
  <c r="T2566" i="2"/>
  <c r="U2567" i="2"/>
  <c r="T2570" i="2"/>
  <c r="U2571" i="2"/>
  <c r="T2574" i="2"/>
  <c r="U2575" i="2"/>
  <c r="T2578" i="2"/>
  <c r="U2579" i="2"/>
  <c r="T2582" i="2"/>
  <c r="U2583" i="2"/>
  <c r="T2586" i="2"/>
  <c r="U2587" i="2"/>
  <c r="T2590" i="2"/>
  <c r="U2591" i="2"/>
  <c r="T2594" i="2"/>
  <c r="U2595" i="2"/>
  <c r="T2598" i="2"/>
  <c r="U2599" i="2"/>
  <c r="T2602" i="2"/>
  <c r="U2603" i="2"/>
  <c r="T2606" i="2"/>
  <c r="U2607" i="2"/>
  <c r="T2610" i="2"/>
  <c r="U2611" i="2"/>
  <c r="T2614" i="2"/>
  <c r="U2615" i="2"/>
  <c r="T2618" i="2"/>
  <c r="U2619" i="2"/>
  <c r="T2622" i="2"/>
  <c r="U2623" i="2"/>
  <c r="T2626" i="2"/>
  <c r="U2627" i="2"/>
  <c r="T2630" i="2"/>
  <c r="U2633" i="2"/>
  <c r="U2635" i="2"/>
  <c r="T2637" i="2"/>
  <c r="U2642" i="2"/>
  <c r="T2644" i="2"/>
  <c r="U2646" i="2"/>
  <c r="T2649" i="2"/>
  <c r="U2654" i="2"/>
  <c r="T2657" i="2"/>
  <c r="U2662" i="2"/>
  <c r="T2665" i="2"/>
  <c r="U2670" i="2"/>
  <c r="T2673" i="2"/>
  <c r="U2678" i="2"/>
  <c r="T2681" i="2"/>
  <c r="U2686" i="2"/>
  <c r="T2689" i="2"/>
  <c r="U2694" i="2"/>
  <c r="T2697" i="2"/>
  <c r="U2702" i="2"/>
  <c r="T2705" i="2"/>
  <c r="U2710" i="2"/>
  <c r="T2713" i="2"/>
  <c r="U2718" i="2"/>
  <c r="T2721" i="2"/>
  <c r="U2726" i="2"/>
  <c r="T2729" i="2"/>
  <c r="U2734" i="2"/>
  <c r="T2737" i="2"/>
  <c r="U2742" i="2"/>
  <c r="T2745" i="2"/>
  <c r="U2750" i="2"/>
  <c r="T2753" i="2"/>
  <c r="U2758" i="2"/>
  <c r="T2761" i="2"/>
  <c r="U2766" i="2"/>
  <c r="U2770" i="2"/>
  <c r="T2781" i="2"/>
  <c r="U2786" i="2"/>
  <c r="T2797" i="2"/>
  <c r="U2802" i="2"/>
  <c r="T2813" i="2"/>
  <c r="U2818" i="2"/>
  <c r="T2829" i="2"/>
  <c r="U2834" i="2"/>
  <c r="T2845" i="2"/>
  <c r="U2850" i="2"/>
  <c r="T2861" i="2"/>
  <c r="U2866" i="2"/>
  <c r="T2877" i="2"/>
  <c r="U2882" i="2"/>
  <c r="T2893" i="2"/>
  <c r="U2898" i="2"/>
  <c r="T2909" i="2"/>
  <c r="U2914" i="2"/>
  <c r="T2925" i="2"/>
  <c r="U2930" i="2"/>
  <c r="T2941" i="2"/>
  <c r="U2946" i="2"/>
  <c r="T2957" i="2"/>
  <c r="U2962" i="2"/>
  <c r="T2973" i="2"/>
  <c r="U2978" i="2"/>
  <c r="T2989" i="2"/>
  <c r="U2994" i="2"/>
  <c r="T3005" i="2"/>
  <c r="U3010" i="2"/>
  <c r="T3021" i="2"/>
  <c r="U3026" i="2"/>
  <c r="U3038" i="2"/>
  <c r="U3045" i="2"/>
  <c r="T3074" i="2"/>
  <c r="T3081" i="2"/>
  <c r="T3089" i="2"/>
  <c r="U3110" i="2"/>
  <c r="T3121" i="2"/>
  <c r="U3142" i="2"/>
  <c r="T3153" i="2"/>
  <c r="U3174" i="2"/>
  <c r="T3213" i="2"/>
  <c r="U3234" i="2"/>
  <c r="T3277" i="2"/>
  <c r="U3298" i="2"/>
  <c r="T3341" i="2"/>
  <c r="U3362" i="2"/>
  <c r="T3405" i="2"/>
  <c r="U3426" i="2"/>
  <c r="T3469" i="2"/>
  <c r="U3490" i="2"/>
  <c r="U3517" i="2"/>
  <c r="T3546" i="2"/>
  <c r="T3614" i="2"/>
  <c r="U3699" i="2"/>
  <c r="U2234" i="2"/>
  <c r="T2237" i="2"/>
  <c r="U2238" i="2"/>
  <c r="T2241" i="2"/>
  <c r="U2242" i="2"/>
  <c r="T2245" i="2"/>
  <c r="U2246" i="2"/>
  <c r="T2249" i="2"/>
  <c r="U2250" i="2"/>
  <c r="T2253" i="2"/>
  <c r="U2254" i="2"/>
  <c r="T2257" i="2"/>
  <c r="U2258" i="2"/>
  <c r="T2261" i="2"/>
  <c r="U2262" i="2"/>
  <c r="T2265" i="2"/>
  <c r="U2266" i="2"/>
  <c r="T2269" i="2"/>
  <c r="U2270" i="2"/>
  <c r="T2273" i="2"/>
  <c r="U2274" i="2"/>
  <c r="T2277" i="2"/>
  <c r="U2278" i="2"/>
  <c r="T2281" i="2"/>
  <c r="U2282" i="2"/>
  <c r="T2285" i="2"/>
  <c r="U2286" i="2"/>
  <c r="T2289" i="2"/>
  <c r="U2290" i="2"/>
  <c r="T2293" i="2"/>
  <c r="U2294" i="2"/>
  <c r="T2297" i="2"/>
  <c r="U2298" i="2"/>
  <c r="T2301" i="2"/>
  <c r="U2302" i="2"/>
  <c r="T2305" i="2"/>
  <c r="U2306" i="2"/>
  <c r="T2309" i="2"/>
  <c r="U2310" i="2"/>
  <c r="T2313" i="2"/>
  <c r="U2314" i="2"/>
  <c r="T2317" i="2"/>
  <c r="U2318" i="2"/>
  <c r="T2321" i="2"/>
  <c r="U2322" i="2"/>
  <c r="T2325" i="2"/>
  <c r="U2326" i="2"/>
  <c r="T2329" i="2"/>
  <c r="U2330" i="2"/>
  <c r="T2333" i="2"/>
  <c r="U2334" i="2"/>
  <c r="T2337" i="2"/>
  <c r="U2338" i="2"/>
  <c r="T2341" i="2"/>
  <c r="U2342" i="2"/>
  <c r="T2345" i="2"/>
  <c r="U2346" i="2"/>
  <c r="T2349" i="2"/>
  <c r="U2350" i="2"/>
  <c r="T2353" i="2"/>
  <c r="U2354" i="2"/>
  <c r="T2357" i="2"/>
  <c r="U2358" i="2"/>
  <c r="T2361" i="2"/>
  <c r="U2362" i="2"/>
  <c r="T2365" i="2"/>
  <c r="U2366" i="2"/>
  <c r="T2369" i="2"/>
  <c r="U2370" i="2"/>
  <c r="T2373" i="2"/>
  <c r="U2374" i="2"/>
  <c r="T2377" i="2"/>
  <c r="U2378" i="2"/>
  <c r="T2381" i="2"/>
  <c r="U2382" i="2"/>
  <c r="T2385" i="2"/>
  <c r="U2386" i="2"/>
  <c r="T2389" i="2"/>
  <c r="U2390" i="2"/>
  <c r="T2393" i="2"/>
  <c r="U2394" i="2"/>
  <c r="T2397" i="2"/>
  <c r="U2398" i="2"/>
  <c r="T2401" i="2"/>
  <c r="U2402" i="2"/>
  <c r="T2405" i="2"/>
  <c r="U2406" i="2"/>
  <c r="T2409" i="2"/>
  <c r="U2410" i="2"/>
  <c r="T2413" i="2"/>
  <c r="U2414" i="2"/>
  <c r="T2417" i="2"/>
  <c r="U2418" i="2"/>
  <c r="T2421" i="2"/>
  <c r="U2422" i="2"/>
  <c r="T2425" i="2"/>
  <c r="U2426" i="2"/>
  <c r="T2429" i="2"/>
  <c r="U2430" i="2"/>
  <c r="T2433" i="2"/>
  <c r="U2434" i="2"/>
  <c r="T2437" i="2"/>
  <c r="U2438" i="2"/>
  <c r="T2441" i="2"/>
  <c r="U2442" i="2"/>
  <c r="T2445" i="2"/>
  <c r="U2446" i="2"/>
  <c r="T2449" i="2"/>
  <c r="U2450" i="2"/>
  <c r="T2453" i="2"/>
  <c r="U2454" i="2"/>
  <c r="T2457" i="2"/>
  <c r="U2458" i="2"/>
  <c r="T2461" i="2"/>
  <c r="U2462" i="2"/>
  <c r="T2465" i="2"/>
  <c r="U2466" i="2"/>
  <c r="T2469" i="2"/>
  <c r="U2470" i="2"/>
  <c r="T2473" i="2"/>
  <c r="U2474" i="2"/>
  <c r="T2477" i="2"/>
  <c r="U2478" i="2"/>
  <c r="T2481" i="2"/>
  <c r="U2482" i="2"/>
  <c r="T2485" i="2"/>
  <c r="U2486" i="2"/>
  <c r="T2489" i="2"/>
  <c r="U2490" i="2"/>
  <c r="T2493" i="2"/>
  <c r="U2494" i="2"/>
  <c r="T2497" i="2"/>
  <c r="U2498" i="2"/>
  <c r="T2501" i="2"/>
  <c r="U2502" i="2"/>
  <c r="T2505" i="2"/>
  <c r="U2506" i="2"/>
  <c r="T2509" i="2"/>
  <c r="U2510" i="2"/>
  <c r="T2513" i="2"/>
  <c r="U2514" i="2"/>
  <c r="T2517" i="2"/>
  <c r="U2518" i="2"/>
  <c r="T2521" i="2"/>
  <c r="U2522" i="2"/>
  <c r="T2525" i="2"/>
  <c r="U2526" i="2"/>
  <c r="T2529" i="2"/>
  <c r="U2530" i="2"/>
  <c r="T2533" i="2"/>
  <c r="U2534" i="2"/>
  <c r="T2537" i="2"/>
  <c r="U2538" i="2"/>
  <c r="T2541" i="2"/>
  <c r="U2542" i="2"/>
  <c r="T2545" i="2"/>
  <c r="U2546" i="2"/>
  <c r="T2549" i="2"/>
  <c r="U2550" i="2"/>
  <c r="T2553" i="2"/>
  <c r="U2554" i="2"/>
  <c r="T2557" i="2"/>
  <c r="U2558" i="2"/>
  <c r="T2561" i="2"/>
  <c r="U2562" i="2"/>
  <c r="T2565" i="2"/>
  <c r="U2566" i="2"/>
  <c r="T2569" i="2"/>
  <c r="U2570" i="2"/>
  <c r="T2573" i="2"/>
  <c r="U2574" i="2"/>
  <c r="T2577" i="2"/>
  <c r="U2578" i="2"/>
  <c r="T2581" i="2"/>
  <c r="U2582" i="2"/>
  <c r="T2585" i="2"/>
  <c r="U2586" i="2"/>
  <c r="T2589" i="2"/>
  <c r="U2590" i="2"/>
  <c r="T2593" i="2"/>
  <c r="U2594" i="2"/>
  <c r="T2597" i="2"/>
  <c r="U2598" i="2"/>
  <c r="T2601" i="2"/>
  <c r="U2602" i="2"/>
  <c r="T2605" i="2"/>
  <c r="U2606" i="2"/>
  <c r="T2609" i="2"/>
  <c r="U2610" i="2"/>
  <c r="T2613" i="2"/>
  <c r="U2614" i="2"/>
  <c r="T2617" i="2"/>
  <c r="U2618" i="2"/>
  <c r="T2621" i="2"/>
  <c r="U2622" i="2"/>
  <c r="T2625" i="2"/>
  <c r="U2626" i="2"/>
  <c r="T2629" i="2"/>
  <c r="U2630" i="2"/>
  <c r="T2632" i="2"/>
  <c r="T2634" i="2"/>
  <c r="U2637" i="2"/>
  <c r="U2639" i="2"/>
  <c r="T2641" i="2"/>
  <c r="U2649" i="2"/>
  <c r="T2652" i="2"/>
  <c r="U2657" i="2"/>
  <c r="T2660" i="2"/>
  <c r="U2665" i="2"/>
  <c r="T2668" i="2"/>
  <c r="U2673" i="2"/>
  <c r="T2676" i="2"/>
  <c r="U2681" i="2"/>
  <c r="T2684" i="2"/>
  <c r="U2689" i="2"/>
  <c r="T2692" i="2"/>
  <c r="U2697" i="2"/>
  <c r="T2700" i="2"/>
  <c r="U2705" i="2"/>
  <c r="T2708" i="2"/>
  <c r="U2713" i="2"/>
  <c r="T2716" i="2"/>
  <c r="U2721" i="2"/>
  <c r="T2724" i="2"/>
  <c r="U2729" i="2"/>
  <c r="T2732" i="2"/>
  <c r="U2737" i="2"/>
  <c r="T2740" i="2"/>
  <c r="U2745" i="2"/>
  <c r="T2748" i="2"/>
  <c r="U2753" i="2"/>
  <c r="T2756" i="2"/>
  <c r="U2761" i="2"/>
  <c r="T2764" i="2"/>
  <c r="T2777" i="2"/>
  <c r="U2782" i="2"/>
  <c r="T2793" i="2"/>
  <c r="U2798" i="2"/>
  <c r="T2809" i="2"/>
  <c r="U2814" i="2"/>
  <c r="T2825" i="2"/>
  <c r="U2830" i="2"/>
  <c r="T2841" i="2"/>
  <c r="U2846" i="2"/>
  <c r="T2857" i="2"/>
  <c r="U2862" i="2"/>
  <c r="T2873" i="2"/>
  <c r="U2878" i="2"/>
  <c r="T2889" i="2"/>
  <c r="U2894" i="2"/>
  <c r="T2905" i="2"/>
  <c r="U2910" i="2"/>
  <c r="T2921" i="2"/>
  <c r="U2926" i="2"/>
  <c r="T2937" i="2"/>
  <c r="U2942" i="2"/>
  <c r="T2953" i="2"/>
  <c r="U2958" i="2"/>
  <c r="T2969" i="2"/>
  <c r="U2974" i="2"/>
  <c r="T2985" i="2"/>
  <c r="U2990" i="2"/>
  <c r="T3001" i="2"/>
  <c r="U3006" i="2"/>
  <c r="T3017" i="2"/>
  <c r="U3022" i="2"/>
  <c r="T3033" i="2"/>
  <c r="T3040" i="2"/>
  <c r="U3047" i="2"/>
  <c r="U3054" i="2"/>
  <c r="U3061" i="2"/>
  <c r="U3102" i="2"/>
  <c r="T3113" i="2"/>
  <c r="U3134" i="2"/>
  <c r="T3145" i="2"/>
  <c r="U3166" i="2"/>
  <c r="T3177" i="2"/>
  <c r="T3197" i="2"/>
  <c r="U3218" i="2"/>
  <c r="T3261" i="2"/>
  <c r="U3282" i="2"/>
  <c r="T3325" i="2"/>
  <c r="U3346" i="2"/>
  <c r="T3389" i="2"/>
  <c r="U3410" i="2"/>
  <c r="T3453" i="2"/>
  <c r="U3474" i="2"/>
  <c r="T3496" i="2"/>
  <c r="T3553" i="2"/>
  <c r="U3635" i="2"/>
  <c r="T3806" i="2"/>
  <c r="U2293" i="2"/>
  <c r="T2296" i="2"/>
  <c r="U2297" i="2"/>
  <c r="T2300" i="2"/>
  <c r="U2301" i="2"/>
  <c r="T2304" i="2"/>
  <c r="U2305" i="2"/>
  <c r="T2308" i="2"/>
  <c r="U2309" i="2"/>
  <c r="T2312" i="2"/>
  <c r="U2313" i="2"/>
  <c r="T2316" i="2"/>
  <c r="U2317" i="2"/>
  <c r="T2320" i="2"/>
  <c r="U2321" i="2"/>
  <c r="T2324" i="2"/>
  <c r="U2325" i="2"/>
  <c r="T2328" i="2"/>
  <c r="U2329" i="2"/>
  <c r="T2332" i="2"/>
  <c r="U2333" i="2"/>
  <c r="T2336" i="2"/>
  <c r="U2337" i="2"/>
  <c r="T2340" i="2"/>
  <c r="U2341" i="2"/>
  <c r="T2344" i="2"/>
  <c r="U2345" i="2"/>
  <c r="T2348" i="2"/>
  <c r="U2349" i="2"/>
  <c r="T2352" i="2"/>
  <c r="U2353" i="2"/>
  <c r="T2356" i="2"/>
  <c r="U2357" i="2"/>
  <c r="T2360" i="2"/>
  <c r="U2361" i="2"/>
  <c r="T2364" i="2"/>
  <c r="U2365" i="2"/>
  <c r="T2368" i="2"/>
  <c r="U2369" i="2"/>
  <c r="T2372" i="2"/>
  <c r="U2373" i="2"/>
  <c r="T2376" i="2"/>
  <c r="U2377" i="2"/>
  <c r="T2380" i="2"/>
  <c r="U2381" i="2"/>
  <c r="T2384" i="2"/>
  <c r="U2385" i="2"/>
  <c r="T2388" i="2"/>
  <c r="U2389" i="2"/>
  <c r="T2392" i="2"/>
  <c r="U2393" i="2"/>
  <c r="T2396" i="2"/>
  <c r="U2397" i="2"/>
  <c r="T2400" i="2"/>
  <c r="U2401" i="2"/>
  <c r="T2404" i="2"/>
  <c r="U2405" i="2"/>
  <c r="T2408" i="2"/>
  <c r="U2409" i="2"/>
  <c r="T2412" i="2"/>
  <c r="U2413" i="2"/>
  <c r="T2416" i="2"/>
  <c r="U2417" i="2"/>
  <c r="T2420" i="2"/>
  <c r="U2421" i="2"/>
  <c r="T2424" i="2"/>
  <c r="U2425" i="2"/>
  <c r="T2428" i="2"/>
  <c r="U2429" i="2"/>
  <c r="T2432" i="2"/>
  <c r="U2433" i="2"/>
  <c r="T2436" i="2"/>
  <c r="U2437" i="2"/>
  <c r="T2440" i="2"/>
  <c r="U2441" i="2"/>
  <c r="T2444" i="2"/>
  <c r="U2445" i="2"/>
  <c r="T2448" i="2"/>
  <c r="U2449" i="2"/>
  <c r="T2452" i="2"/>
  <c r="U2453" i="2"/>
  <c r="T2456" i="2"/>
  <c r="U2457" i="2"/>
  <c r="T2460" i="2"/>
  <c r="U2461" i="2"/>
  <c r="T2464" i="2"/>
  <c r="U2465" i="2"/>
  <c r="T2468" i="2"/>
  <c r="U2469" i="2"/>
  <c r="T2472" i="2"/>
  <c r="U2473" i="2"/>
  <c r="T2476" i="2"/>
  <c r="U2477" i="2"/>
  <c r="T2480" i="2"/>
  <c r="U2481" i="2"/>
  <c r="T2484" i="2"/>
  <c r="U2485" i="2"/>
  <c r="T2488" i="2"/>
  <c r="U2489" i="2"/>
  <c r="T2492" i="2"/>
  <c r="U2493" i="2"/>
  <c r="T2496" i="2"/>
  <c r="U2497" i="2"/>
  <c r="T2500" i="2"/>
  <c r="U2501" i="2"/>
  <c r="T2504" i="2"/>
  <c r="U2505" i="2"/>
  <c r="T2508" i="2"/>
  <c r="U2509" i="2"/>
  <c r="T2512" i="2"/>
  <c r="U2513" i="2"/>
  <c r="T2516" i="2"/>
  <c r="U2517" i="2"/>
  <c r="T2520" i="2"/>
  <c r="U2521" i="2"/>
  <c r="T2524" i="2"/>
  <c r="U2525" i="2"/>
  <c r="T2528" i="2"/>
  <c r="U2529" i="2"/>
  <c r="T2532" i="2"/>
  <c r="U2533" i="2"/>
  <c r="T2536" i="2"/>
  <c r="U2537" i="2"/>
  <c r="T2540" i="2"/>
  <c r="U2541" i="2"/>
  <c r="T2544" i="2"/>
  <c r="U2545" i="2"/>
  <c r="T2548" i="2"/>
  <c r="U2549" i="2"/>
  <c r="T2552" i="2"/>
  <c r="U2553" i="2"/>
  <c r="T2556" i="2"/>
  <c r="U2557" i="2"/>
  <c r="T2560" i="2"/>
  <c r="U2561" i="2"/>
  <c r="T2564" i="2"/>
  <c r="U2565" i="2"/>
  <c r="T2568" i="2"/>
  <c r="U2569" i="2"/>
  <c r="T2572" i="2"/>
  <c r="U2573" i="2"/>
  <c r="T2576" i="2"/>
  <c r="U2577" i="2"/>
  <c r="T2580" i="2"/>
  <c r="U2581" i="2"/>
  <c r="T2584" i="2"/>
  <c r="U2585" i="2"/>
  <c r="T2588" i="2"/>
  <c r="U2589" i="2"/>
  <c r="T2592" i="2"/>
  <c r="U2593" i="2"/>
  <c r="T2596" i="2"/>
  <c r="U2597" i="2"/>
  <c r="T2600" i="2"/>
  <c r="U2601" i="2"/>
  <c r="T2604" i="2"/>
  <c r="U2605" i="2"/>
  <c r="T2608" i="2"/>
  <c r="U2609" i="2"/>
  <c r="T2612" i="2"/>
  <c r="U2613" i="2"/>
  <c r="T2616" i="2"/>
  <c r="U2617" i="2"/>
  <c r="T2620" i="2"/>
  <c r="U2621" i="2"/>
  <c r="T2624" i="2"/>
  <c r="U2625" i="2"/>
  <c r="T2628" i="2"/>
  <c r="U2629" i="2"/>
  <c r="U2634" i="2"/>
  <c r="T2636" i="2"/>
  <c r="T2638" i="2"/>
  <c r="U2641" i="2"/>
  <c r="U2643" i="2"/>
  <c r="T2645" i="2"/>
  <c r="U2650" i="2"/>
  <c r="T2653" i="2"/>
  <c r="U2658" i="2"/>
  <c r="T2661" i="2"/>
  <c r="U2666" i="2"/>
  <c r="T2669" i="2"/>
  <c r="U2674" i="2"/>
  <c r="T2677" i="2"/>
  <c r="U2682" i="2"/>
  <c r="T2685" i="2"/>
  <c r="U2690" i="2"/>
  <c r="T2693" i="2"/>
  <c r="U2698" i="2"/>
  <c r="T2701" i="2"/>
  <c r="U2706" i="2"/>
  <c r="T2709" i="2"/>
  <c r="U2714" i="2"/>
  <c r="T2717" i="2"/>
  <c r="U2722" i="2"/>
  <c r="T2725" i="2"/>
  <c r="U2730" i="2"/>
  <c r="T2733" i="2"/>
  <c r="U2738" i="2"/>
  <c r="T2741" i="2"/>
  <c r="U2746" i="2"/>
  <c r="T2749" i="2"/>
  <c r="U2754" i="2"/>
  <c r="T2757" i="2"/>
  <c r="U2762" i="2"/>
  <c r="T2765" i="2"/>
  <c r="T2773" i="2"/>
  <c r="U2778" i="2"/>
  <c r="T2789" i="2"/>
  <c r="U2794" i="2"/>
  <c r="T2805" i="2"/>
  <c r="U2810" i="2"/>
  <c r="T2821" i="2"/>
  <c r="U2826" i="2"/>
  <c r="T2837" i="2"/>
  <c r="U2842" i="2"/>
  <c r="T2853" i="2"/>
  <c r="U2858" i="2"/>
  <c r="T2869" i="2"/>
  <c r="U2874" i="2"/>
  <c r="T2885" i="2"/>
  <c r="U2890" i="2"/>
  <c r="T2901" i="2"/>
  <c r="U2906" i="2"/>
  <c r="T2917" i="2"/>
  <c r="U2922" i="2"/>
  <c r="T2933" i="2"/>
  <c r="U2938" i="2"/>
  <c r="T2949" i="2"/>
  <c r="U2954" i="2"/>
  <c r="T2965" i="2"/>
  <c r="U2970" i="2"/>
  <c r="T2981" i="2"/>
  <c r="U2986" i="2"/>
  <c r="T2997" i="2"/>
  <c r="U3002" i="2"/>
  <c r="T3013" i="2"/>
  <c r="U3018" i="2"/>
  <c r="T3029" i="2"/>
  <c r="T3042" i="2"/>
  <c r="T3049" i="2"/>
  <c r="T3056" i="2"/>
  <c r="U3063" i="2"/>
  <c r="U3070" i="2"/>
  <c r="U3077" i="2"/>
  <c r="U3094" i="2"/>
  <c r="T3105" i="2"/>
  <c r="U3126" i="2"/>
  <c r="T3137" i="2"/>
  <c r="U3158" i="2"/>
  <c r="T3169" i="2"/>
  <c r="T3181" i="2"/>
  <c r="U3202" i="2"/>
  <c r="T3245" i="2"/>
  <c r="U3266" i="2"/>
  <c r="T3309" i="2"/>
  <c r="U3330" i="2"/>
  <c r="T3373" i="2"/>
  <c r="U3394" i="2"/>
  <c r="T3437" i="2"/>
  <c r="U3458" i="2"/>
  <c r="U3503" i="2"/>
  <c r="U3571" i="2"/>
  <c r="T3742" i="2"/>
  <c r="U3827" i="2"/>
  <c r="T2263" i="2"/>
  <c r="U2264" i="2"/>
  <c r="T2267" i="2"/>
  <c r="U2268" i="2"/>
  <c r="T2271" i="2"/>
  <c r="U2272" i="2"/>
  <c r="T2275" i="2"/>
  <c r="U2276" i="2"/>
  <c r="T2279" i="2"/>
  <c r="U2280" i="2"/>
  <c r="T2283" i="2"/>
  <c r="U2284" i="2"/>
  <c r="T2287" i="2"/>
  <c r="U2288" i="2"/>
  <c r="T2291" i="2"/>
  <c r="U2292" i="2"/>
  <c r="T2295" i="2"/>
  <c r="U2296" i="2"/>
  <c r="T2299" i="2"/>
  <c r="U2300" i="2"/>
  <c r="T2303" i="2"/>
  <c r="U2304" i="2"/>
  <c r="T2307" i="2"/>
  <c r="U2308" i="2"/>
  <c r="T2311" i="2"/>
  <c r="U2312" i="2"/>
  <c r="T2315" i="2"/>
  <c r="U2316" i="2"/>
  <c r="T2319" i="2"/>
  <c r="U2320" i="2"/>
  <c r="T2323" i="2"/>
  <c r="U2324" i="2"/>
  <c r="T2327" i="2"/>
  <c r="U2328" i="2"/>
  <c r="T2331" i="2"/>
  <c r="U2332" i="2"/>
  <c r="T2335" i="2"/>
  <c r="U2336" i="2"/>
  <c r="T2339" i="2"/>
  <c r="U2340" i="2"/>
  <c r="T2343" i="2"/>
  <c r="U2344" i="2"/>
  <c r="T2347" i="2"/>
  <c r="U2348" i="2"/>
  <c r="T2351" i="2"/>
  <c r="U2352" i="2"/>
  <c r="T2355" i="2"/>
  <c r="U2356" i="2"/>
  <c r="T2359" i="2"/>
  <c r="U2360" i="2"/>
  <c r="T2363" i="2"/>
  <c r="U2364" i="2"/>
  <c r="T2367" i="2"/>
  <c r="U2368" i="2"/>
  <c r="T2371" i="2"/>
  <c r="U2372" i="2"/>
  <c r="T2375" i="2"/>
  <c r="U2376" i="2"/>
  <c r="T2379" i="2"/>
  <c r="U2380" i="2"/>
  <c r="T2383" i="2"/>
  <c r="U2384" i="2"/>
  <c r="T2387" i="2"/>
  <c r="U2388" i="2"/>
  <c r="T2391" i="2"/>
  <c r="U2392" i="2"/>
  <c r="T2395" i="2"/>
  <c r="U2396" i="2"/>
  <c r="T2399" i="2"/>
  <c r="U2400" i="2"/>
  <c r="T2403" i="2"/>
  <c r="U2404" i="2"/>
  <c r="T2407" i="2"/>
  <c r="U2408" i="2"/>
  <c r="T2411" i="2"/>
  <c r="U2412" i="2"/>
  <c r="T2415" i="2"/>
  <c r="U2416" i="2"/>
  <c r="T2419" i="2"/>
  <c r="U2420" i="2"/>
  <c r="T2423" i="2"/>
  <c r="U2424" i="2"/>
  <c r="T2427" i="2"/>
  <c r="U2428" i="2"/>
  <c r="T2431" i="2"/>
  <c r="U2432" i="2"/>
  <c r="T2435" i="2"/>
  <c r="U2436" i="2"/>
  <c r="T2439" i="2"/>
  <c r="U2440" i="2"/>
  <c r="T2443" i="2"/>
  <c r="U2444" i="2"/>
  <c r="T2447" i="2"/>
  <c r="U2448" i="2"/>
  <c r="T2451" i="2"/>
  <c r="U2452" i="2"/>
  <c r="T2455" i="2"/>
  <c r="U2456" i="2"/>
  <c r="T2459" i="2"/>
  <c r="U2460" i="2"/>
  <c r="T2463" i="2"/>
  <c r="U2464" i="2"/>
  <c r="T2467" i="2"/>
  <c r="U2468" i="2"/>
  <c r="T2471" i="2"/>
  <c r="U2472" i="2"/>
  <c r="T2475" i="2"/>
  <c r="U2476" i="2"/>
  <c r="T2479" i="2"/>
  <c r="U2480" i="2"/>
  <c r="T2483" i="2"/>
  <c r="U2484" i="2"/>
  <c r="T2487" i="2"/>
  <c r="U2488" i="2"/>
  <c r="T2491" i="2"/>
  <c r="U2492" i="2"/>
  <c r="T2495" i="2"/>
  <c r="U2496" i="2"/>
  <c r="T2499" i="2"/>
  <c r="U2500" i="2"/>
  <c r="T2503" i="2"/>
  <c r="U2504" i="2"/>
  <c r="T2507" i="2"/>
  <c r="U2508" i="2"/>
  <c r="T2511" i="2"/>
  <c r="U2512" i="2"/>
  <c r="T2515" i="2"/>
  <c r="U2516" i="2"/>
  <c r="T2519" i="2"/>
  <c r="U2520" i="2"/>
  <c r="T2523" i="2"/>
  <c r="U2524" i="2"/>
  <c r="T2527" i="2"/>
  <c r="U2528" i="2"/>
  <c r="T2531" i="2"/>
  <c r="U2532" i="2"/>
  <c r="T2535" i="2"/>
  <c r="U2536" i="2"/>
  <c r="T2539" i="2"/>
  <c r="U2540" i="2"/>
  <c r="T2543" i="2"/>
  <c r="U2544" i="2"/>
  <c r="T2547" i="2"/>
  <c r="U2548" i="2"/>
  <c r="T2551" i="2"/>
  <c r="U2552" i="2"/>
  <c r="T2555" i="2"/>
  <c r="U2556" i="2"/>
  <c r="T2559" i="2"/>
  <c r="U2560" i="2"/>
  <c r="T2563" i="2"/>
  <c r="U2564" i="2"/>
  <c r="T2567" i="2"/>
  <c r="U2568" i="2"/>
  <c r="T2571" i="2"/>
  <c r="U2572" i="2"/>
  <c r="T2575" i="2"/>
  <c r="U2576" i="2"/>
  <c r="T2579" i="2"/>
  <c r="U2580" i="2"/>
  <c r="T2583" i="2"/>
  <c r="U2584" i="2"/>
  <c r="T2587" i="2"/>
  <c r="U2588" i="2"/>
  <c r="T2591" i="2"/>
  <c r="U2592" i="2"/>
  <c r="T2595" i="2"/>
  <c r="U2596" i="2"/>
  <c r="T2599" i="2"/>
  <c r="U2600" i="2"/>
  <c r="T2603" i="2"/>
  <c r="U2604" i="2"/>
  <c r="T2607" i="2"/>
  <c r="U2608" i="2"/>
  <c r="T2611" i="2"/>
  <c r="U2612" i="2"/>
  <c r="T2615" i="2"/>
  <c r="U2616" i="2"/>
  <c r="T2619" i="2"/>
  <c r="U2620" i="2"/>
  <c r="T2623" i="2"/>
  <c r="U2624" i="2"/>
  <c r="T2627" i="2"/>
  <c r="U2628" i="2"/>
  <c r="U2631" i="2"/>
  <c r="T2633" i="2"/>
  <c r="U2638" i="2"/>
  <c r="T2640" i="2"/>
  <c r="T2642" i="2"/>
  <c r="U2645" i="2"/>
  <c r="T2648" i="2"/>
  <c r="U2653" i="2"/>
  <c r="T2656" i="2"/>
  <c r="U2661" i="2"/>
  <c r="T2664" i="2"/>
  <c r="U2669" i="2"/>
  <c r="T2672" i="2"/>
  <c r="U2677" i="2"/>
  <c r="T2680" i="2"/>
  <c r="U2685" i="2"/>
  <c r="T2688" i="2"/>
  <c r="U2693" i="2"/>
  <c r="T2696" i="2"/>
  <c r="U2701" i="2"/>
  <c r="T2704" i="2"/>
  <c r="U2709" i="2"/>
  <c r="T2712" i="2"/>
  <c r="U2717" i="2"/>
  <c r="T2720" i="2"/>
  <c r="U2725" i="2"/>
  <c r="T2728" i="2"/>
  <c r="U2733" i="2"/>
  <c r="T2736" i="2"/>
  <c r="U2741" i="2"/>
  <c r="T2744" i="2"/>
  <c r="U2749" i="2"/>
  <c r="T2752" i="2"/>
  <c r="U2757" i="2"/>
  <c r="T2760" i="2"/>
  <c r="U2765" i="2"/>
  <c r="T2769" i="2"/>
  <c r="U2774" i="2"/>
  <c r="T2785" i="2"/>
  <c r="U2790" i="2"/>
  <c r="T2801" i="2"/>
  <c r="U2806" i="2"/>
  <c r="T2817" i="2"/>
  <c r="U2822" i="2"/>
  <c r="T2833" i="2"/>
  <c r="U2838" i="2"/>
  <c r="T2849" i="2"/>
  <c r="U2854" i="2"/>
  <c r="T2865" i="2"/>
  <c r="U2870" i="2"/>
  <c r="T2881" i="2"/>
  <c r="U2886" i="2"/>
  <c r="T2897" i="2"/>
  <c r="U2902" i="2"/>
  <c r="T2913" i="2"/>
  <c r="U2918" i="2"/>
  <c r="T2929" i="2"/>
  <c r="U2934" i="2"/>
  <c r="T2945" i="2"/>
  <c r="U2950" i="2"/>
  <c r="T2961" i="2"/>
  <c r="U2966" i="2"/>
  <c r="T2977" i="2"/>
  <c r="U2982" i="2"/>
  <c r="T2993" i="2"/>
  <c r="U2998" i="2"/>
  <c r="T3009" i="2"/>
  <c r="U3014" i="2"/>
  <c r="T3025" i="2"/>
  <c r="U3030" i="2"/>
  <c r="T3058" i="2"/>
  <c r="T3065" i="2"/>
  <c r="T3072" i="2"/>
  <c r="U3079" i="2"/>
  <c r="U3086" i="2"/>
  <c r="T3097" i="2"/>
  <c r="U3118" i="2"/>
  <c r="T3129" i="2"/>
  <c r="U3150" i="2"/>
  <c r="T3161" i="2"/>
  <c r="U3186" i="2"/>
  <c r="T3229" i="2"/>
  <c r="U3250" i="2"/>
  <c r="T3293" i="2"/>
  <c r="U3314" i="2"/>
  <c r="T3357" i="2"/>
  <c r="U3378" i="2"/>
  <c r="T3421" i="2"/>
  <c r="U3442" i="2"/>
  <c r="T3485" i="2"/>
  <c r="U3510" i="2"/>
  <c r="T3678" i="2"/>
  <c r="U3763" i="2"/>
  <c r="T2768" i="2"/>
  <c r="U2769" i="2"/>
  <c r="T2772" i="2"/>
  <c r="U2773" i="2"/>
  <c r="T2776" i="2"/>
  <c r="U2777" i="2"/>
  <c r="T2780" i="2"/>
  <c r="U2781" i="2"/>
  <c r="T2784" i="2"/>
  <c r="U2785" i="2"/>
  <c r="T2788" i="2"/>
  <c r="U2789" i="2"/>
  <c r="T2792" i="2"/>
  <c r="U2793" i="2"/>
  <c r="T2796" i="2"/>
  <c r="U2797" i="2"/>
  <c r="T2800" i="2"/>
  <c r="U2801" i="2"/>
  <c r="T2804" i="2"/>
  <c r="U2805" i="2"/>
  <c r="T2808" i="2"/>
  <c r="U2809" i="2"/>
  <c r="T2812" i="2"/>
  <c r="U2813" i="2"/>
  <c r="T2816" i="2"/>
  <c r="U2817" i="2"/>
  <c r="T2820" i="2"/>
  <c r="U2821" i="2"/>
  <c r="T2824" i="2"/>
  <c r="U2825" i="2"/>
  <c r="T2828" i="2"/>
  <c r="U2829" i="2"/>
  <c r="T2832" i="2"/>
  <c r="U2833" i="2"/>
  <c r="T2836" i="2"/>
  <c r="U2837" i="2"/>
  <c r="T2840" i="2"/>
  <c r="U2841" i="2"/>
  <c r="T2844" i="2"/>
  <c r="U2845" i="2"/>
  <c r="T2848" i="2"/>
  <c r="U2849" i="2"/>
  <c r="T2852" i="2"/>
  <c r="U2853" i="2"/>
  <c r="T2856" i="2"/>
  <c r="U2857" i="2"/>
  <c r="T2860" i="2"/>
  <c r="U2861" i="2"/>
  <c r="T2864" i="2"/>
  <c r="U2865" i="2"/>
  <c r="T2868" i="2"/>
  <c r="U2869" i="2"/>
  <c r="T2872" i="2"/>
  <c r="U2873" i="2"/>
  <c r="T2876" i="2"/>
  <c r="U2877" i="2"/>
  <c r="T2880" i="2"/>
  <c r="U2881" i="2"/>
  <c r="T2884" i="2"/>
  <c r="U2885" i="2"/>
  <c r="T2888" i="2"/>
  <c r="U2889" i="2"/>
  <c r="T2892" i="2"/>
  <c r="U2893" i="2"/>
  <c r="T2896" i="2"/>
  <c r="U2897" i="2"/>
  <c r="T2900" i="2"/>
  <c r="U2901" i="2"/>
  <c r="T2904" i="2"/>
  <c r="U2905" i="2"/>
  <c r="T2908" i="2"/>
  <c r="U2909" i="2"/>
  <c r="T2912" i="2"/>
  <c r="U2913" i="2"/>
  <c r="T2916" i="2"/>
  <c r="U2917" i="2"/>
  <c r="T2920" i="2"/>
  <c r="U2921" i="2"/>
  <c r="T2924" i="2"/>
  <c r="U2925" i="2"/>
  <c r="T2928" i="2"/>
  <c r="U2929" i="2"/>
  <c r="T2932" i="2"/>
  <c r="U2933" i="2"/>
  <c r="T2936" i="2"/>
  <c r="U2937" i="2"/>
  <c r="T2940" i="2"/>
  <c r="U2941" i="2"/>
  <c r="T2944" i="2"/>
  <c r="U2945" i="2"/>
  <c r="T2948" i="2"/>
  <c r="U2949" i="2"/>
  <c r="T2952" i="2"/>
  <c r="U2953" i="2"/>
  <c r="T2956" i="2"/>
  <c r="U2957" i="2"/>
  <c r="T2960" i="2"/>
  <c r="U2961" i="2"/>
  <c r="T2964" i="2"/>
  <c r="U2965" i="2"/>
  <c r="T2968" i="2"/>
  <c r="U2969" i="2"/>
  <c r="T2972" i="2"/>
  <c r="U2973" i="2"/>
  <c r="T2976" i="2"/>
  <c r="U2977" i="2"/>
  <c r="T2980" i="2"/>
  <c r="U2981" i="2"/>
  <c r="T2984" i="2"/>
  <c r="U2985" i="2"/>
  <c r="T2988" i="2"/>
  <c r="U2989" i="2"/>
  <c r="T2992" i="2"/>
  <c r="U2993" i="2"/>
  <c r="T2996" i="2"/>
  <c r="U2997" i="2"/>
  <c r="T3000" i="2"/>
  <c r="U3001" i="2"/>
  <c r="T3004" i="2"/>
  <c r="U3005" i="2"/>
  <c r="T3008" i="2"/>
  <c r="U3009" i="2"/>
  <c r="T3012" i="2"/>
  <c r="U3013" i="2"/>
  <c r="T3016" i="2"/>
  <c r="U3017" i="2"/>
  <c r="T3020" i="2"/>
  <c r="U3021" i="2"/>
  <c r="T3024" i="2"/>
  <c r="U3025" i="2"/>
  <c r="T3028" i="2"/>
  <c r="U3029" i="2"/>
  <c r="T3032" i="2"/>
  <c r="U3033" i="2"/>
  <c r="U3035" i="2"/>
  <c r="T3037" i="2"/>
  <c r="U3042" i="2"/>
  <c r="T3044" i="2"/>
  <c r="T3046" i="2"/>
  <c r="U3049" i="2"/>
  <c r="U3051" i="2"/>
  <c r="T3053" i="2"/>
  <c r="U3058" i="2"/>
  <c r="T3060" i="2"/>
  <c r="T3062" i="2"/>
  <c r="U3065" i="2"/>
  <c r="U3067" i="2"/>
  <c r="T3069" i="2"/>
  <c r="U3074" i="2"/>
  <c r="T3076" i="2"/>
  <c r="T3078" i="2"/>
  <c r="U3081" i="2"/>
  <c r="U3083" i="2"/>
  <c r="T3085" i="2"/>
  <c r="U3087" i="2"/>
  <c r="T3090" i="2"/>
  <c r="U3095" i="2"/>
  <c r="T3098" i="2"/>
  <c r="U3103" i="2"/>
  <c r="T3106" i="2"/>
  <c r="U3111" i="2"/>
  <c r="T3114" i="2"/>
  <c r="U3119" i="2"/>
  <c r="T3122" i="2"/>
  <c r="U3127" i="2"/>
  <c r="T3130" i="2"/>
  <c r="U3135" i="2"/>
  <c r="T3138" i="2"/>
  <c r="U3143" i="2"/>
  <c r="T3146" i="2"/>
  <c r="U3151" i="2"/>
  <c r="T3154" i="2"/>
  <c r="U3159" i="2"/>
  <c r="T3162" i="2"/>
  <c r="U3167" i="2"/>
  <c r="T3170" i="2"/>
  <c r="U3175" i="2"/>
  <c r="T3178" i="2"/>
  <c r="U3182" i="2"/>
  <c r="T3193" i="2"/>
  <c r="U3198" i="2"/>
  <c r="T3209" i="2"/>
  <c r="U3214" i="2"/>
  <c r="T3225" i="2"/>
  <c r="U3230" i="2"/>
  <c r="T3241" i="2"/>
  <c r="U3246" i="2"/>
  <c r="T3257" i="2"/>
  <c r="U3262" i="2"/>
  <c r="T3273" i="2"/>
  <c r="U3278" i="2"/>
  <c r="T3289" i="2"/>
  <c r="U3294" i="2"/>
  <c r="T3305" i="2"/>
  <c r="U3310" i="2"/>
  <c r="T3321" i="2"/>
  <c r="U3326" i="2"/>
  <c r="T3337" i="2"/>
  <c r="U3342" i="2"/>
  <c r="T3353" i="2"/>
  <c r="U3358" i="2"/>
  <c r="T3369" i="2"/>
  <c r="U3374" i="2"/>
  <c r="T3385" i="2"/>
  <c r="U3390" i="2"/>
  <c r="T3401" i="2"/>
  <c r="U3406" i="2"/>
  <c r="T3417" i="2"/>
  <c r="U3422" i="2"/>
  <c r="T3433" i="2"/>
  <c r="U3438" i="2"/>
  <c r="T3449" i="2"/>
  <c r="U3454" i="2"/>
  <c r="T3465" i="2"/>
  <c r="U3470" i="2"/>
  <c r="T3481" i="2"/>
  <c r="U3486" i="2"/>
  <c r="T3498" i="2"/>
  <c r="T3505" i="2"/>
  <c r="T3512" i="2"/>
  <c r="U3519" i="2"/>
  <c r="U3526" i="2"/>
  <c r="U3533" i="2"/>
  <c r="T3598" i="2"/>
  <c r="U3619" i="2"/>
  <c r="T3662" i="2"/>
  <c r="U3683" i="2"/>
  <c r="T3726" i="2"/>
  <c r="U3747" i="2"/>
  <c r="T3790" i="2"/>
  <c r="U3811" i="2"/>
  <c r="T3854" i="2"/>
  <c r="T2631" i="2"/>
  <c r="U2632" i="2"/>
  <c r="T2635" i="2"/>
  <c r="U2636" i="2"/>
  <c r="T2639" i="2"/>
  <c r="U2640" i="2"/>
  <c r="T2643" i="2"/>
  <c r="U2644" i="2"/>
  <c r="T2647" i="2"/>
  <c r="U2648" i="2"/>
  <c r="T2651" i="2"/>
  <c r="U2652" i="2"/>
  <c r="T2655" i="2"/>
  <c r="U2656" i="2"/>
  <c r="T2659" i="2"/>
  <c r="U2660" i="2"/>
  <c r="T2663" i="2"/>
  <c r="U2664" i="2"/>
  <c r="T2667" i="2"/>
  <c r="U2668" i="2"/>
  <c r="T2671" i="2"/>
  <c r="U2672" i="2"/>
  <c r="T2675" i="2"/>
  <c r="U2676" i="2"/>
  <c r="T2679" i="2"/>
  <c r="U2680" i="2"/>
  <c r="T2683" i="2"/>
  <c r="U2684" i="2"/>
  <c r="T2687" i="2"/>
  <c r="U2688" i="2"/>
  <c r="T2691" i="2"/>
  <c r="U2692" i="2"/>
  <c r="T2695" i="2"/>
  <c r="U2696" i="2"/>
  <c r="T2699" i="2"/>
  <c r="U2700" i="2"/>
  <c r="T2703" i="2"/>
  <c r="U2704" i="2"/>
  <c r="T2707" i="2"/>
  <c r="U2708" i="2"/>
  <c r="T2711" i="2"/>
  <c r="U2712" i="2"/>
  <c r="T2715" i="2"/>
  <c r="U2716" i="2"/>
  <c r="T2719" i="2"/>
  <c r="U2720" i="2"/>
  <c r="T2723" i="2"/>
  <c r="U2724" i="2"/>
  <c r="T2727" i="2"/>
  <c r="U2728" i="2"/>
  <c r="T2731" i="2"/>
  <c r="U2732" i="2"/>
  <c r="T2735" i="2"/>
  <c r="U2736" i="2"/>
  <c r="T2739" i="2"/>
  <c r="U2740" i="2"/>
  <c r="T2743" i="2"/>
  <c r="U2744" i="2"/>
  <c r="T2747" i="2"/>
  <c r="U2748" i="2"/>
  <c r="T2751" i="2"/>
  <c r="U2752" i="2"/>
  <c r="T2755" i="2"/>
  <c r="U2756" i="2"/>
  <c r="T2759" i="2"/>
  <c r="U2760" i="2"/>
  <c r="T2763" i="2"/>
  <c r="U2764" i="2"/>
  <c r="T2767" i="2"/>
  <c r="U2768" i="2"/>
  <c r="T2771" i="2"/>
  <c r="U2772" i="2"/>
  <c r="T2775" i="2"/>
  <c r="U2776" i="2"/>
  <c r="T2779" i="2"/>
  <c r="U2780" i="2"/>
  <c r="T2783" i="2"/>
  <c r="U2784" i="2"/>
  <c r="T2787" i="2"/>
  <c r="U2788" i="2"/>
  <c r="T2791" i="2"/>
  <c r="U2792" i="2"/>
  <c r="T2795" i="2"/>
  <c r="U2796" i="2"/>
  <c r="T2799" i="2"/>
  <c r="U2800" i="2"/>
  <c r="T2803" i="2"/>
  <c r="U2804" i="2"/>
  <c r="T2807" i="2"/>
  <c r="U2808" i="2"/>
  <c r="T2811" i="2"/>
  <c r="U2812" i="2"/>
  <c r="T2815" i="2"/>
  <c r="U2816" i="2"/>
  <c r="T2819" i="2"/>
  <c r="U2820" i="2"/>
  <c r="T2823" i="2"/>
  <c r="U2824" i="2"/>
  <c r="T2827" i="2"/>
  <c r="U2828" i="2"/>
  <c r="T2831" i="2"/>
  <c r="U2832" i="2"/>
  <c r="T2835" i="2"/>
  <c r="U2836" i="2"/>
  <c r="T2839" i="2"/>
  <c r="U2840" i="2"/>
  <c r="T2843" i="2"/>
  <c r="U2844" i="2"/>
  <c r="T2847" i="2"/>
  <c r="U2848" i="2"/>
  <c r="T2851" i="2"/>
  <c r="U2852" i="2"/>
  <c r="T2855" i="2"/>
  <c r="U2856" i="2"/>
  <c r="T2859" i="2"/>
  <c r="U2860" i="2"/>
  <c r="T2863" i="2"/>
  <c r="U2864" i="2"/>
  <c r="T2867" i="2"/>
  <c r="U2868" i="2"/>
  <c r="T2871" i="2"/>
  <c r="U2872" i="2"/>
  <c r="T2875" i="2"/>
  <c r="U2876" i="2"/>
  <c r="T2879" i="2"/>
  <c r="U2880" i="2"/>
  <c r="T2883" i="2"/>
  <c r="U2884" i="2"/>
  <c r="T2887" i="2"/>
  <c r="U2888" i="2"/>
  <c r="T2891" i="2"/>
  <c r="U2892" i="2"/>
  <c r="T2895" i="2"/>
  <c r="U2896" i="2"/>
  <c r="T2899" i="2"/>
  <c r="U2900" i="2"/>
  <c r="T2903" i="2"/>
  <c r="U2904" i="2"/>
  <c r="T2907" i="2"/>
  <c r="U2908" i="2"/>
  <c r="T2911" i="2"/>
  <c r="U2912" i="2"/>
  <c r="T2915" i="2"/>
  <c r="U2916" i="2"/>
  <c r="T2919" i="2"/>
  <c r="U2920" i="2"/>
  <c r="T2923" i="2"/>
  <c r="U2924" i="2"/>
  <c r="T2927" i="2"/>
  <c r="U2928" i="2"/>
  <c r="T2931" i="2"/>
  <c r="U2932" i="2"/>
  <c r="T2935" i="2"/>
  <c r="U2936" i="2"/>
  <c r="T2939" i="2"/>
  <c r="U2940" i="2"/>
  <c r="T2943" i="2"/>
  <c r="U2944" i="2"/>
  <c r="T2947" i="2"/>
  <c r="U2948" i="2"/>
  <c r="T2951" i="2"/>
  <c r="U2952" i="2"/>
  <c r="T2955" i="2"/>
  <c r="U2956" i="2"/>
  <c r="T2959" i="2"/>
  <c r="U2960" i="2"/>
  <c r="T2963" i="2"/>
  <c r="U2964" i="2"/>
  <c r="T2967" i="2"/>
  <c r="U2968" i="2"/>
  <c r="T2971" i="2"/>
  <c r="U2972" i="2"/>
  <c r="T2975" i="2"/>
  <c r="U2976" i="2"/>
  <c r="T2979" i="2"/>
  <c r="U2980" i="2"/>
  <c r="T2983" i="2"/>
  <c r="U2984" i="2"/>
  <c r="T2987" i="2"/>
  <c r="U2988" i="2"/>
  <c r="T2991" i="2"/>
  <c r="U2992" i="2"/>
  <c r="T2995" i="2"/>
  <c r="U2996" i="2"/>
  <c r="T2999" i="2"/>
  <c r="U3000" i="2"/>
  <c r="T3003" i="2"/>
  <c r="U3004" i="2"/>
  <c r="T3007" i="2"/>
  <c r="U3008" i="2"/>
  <c r="T3011" i="2"/>
  <c r="U3012" i="2"/>
  <c r="T3015" i="2"/>
  <c r="U3016" i="2"/>
  <c r="T3019" i="2"/>
  <c r="U3020" i="2"/>
  <c r="T3023" i="2"/>
  <c r="U3024" i="2"/>
  <c r="T3027" i="2"/>
  <c r="U3028" i="2"/>
  <c r="T3031" i="2"/>
  <c r="U3032" i="2"/>
  <c r="T3034" i="2"/>
  <c r="U3037" i="2"/>
  <c r="U3039" i="2"/>
  <c r="T3041" i="2"/>
  <c r="U3046" i="2"/>
  <c r="T3048" i="2"/>
  <c r="T3050" i="2"/>
  <c r="U3053" i="2"/>
  <c r="U3055" i="2"/>
  <c r="T3057" i="2"/>
  <c r="U3062" i="2"/>
  <c r="T3064" i="2"/>
  <c r="T3066" i="2"/>
  <c r="U3069" i="2"/>
  <c r="U3071" i="2"/>
  <c r="T3073" i="2"/>
  <c r="U3078" i="2"/>
  <c r="T3080" i="2"/>
  <c r="T3082" i="2"/>
  <c r="U3085" i="2"/>
  <c r="U3090" i="2"/>
  <c r="T3093" i="2"/>
  <c r="U3098" i="2"/>
  <c r="T3101" i="2"/>
  <c r="U3106" i="2"/>
  <c r="T3109" i="2"/>
  <c r="U3114" i="2"/>
  <c r="T3117" i="2"/>
  <c r="U3122" i="2"/>
  <c r="T3125" i="2"/>
  <c r="U3130" i="2"/>
  <c r="T3133" i="2"/>
  <c r="U3138" i="2"/>
  <c r="T3141" i="2"/>
  <c r="U3146" i="2"/>
  <c r="T3149" i="2"/>
  <c r="U3154" i="2"/>
  <c r="T3157" i="2"/>
  <c r="U3162" i="2"/>
  <c r="T3165" i="2"/>
  <c r="U3170" i="2"/>
  <c r="T3173" i="2"/>
  <c r="U3178" i="2"/>
  <c r="T3189" i="2"/>
  <c r="U3194" i="2"/>
  <c r="T3205" i="2"/>
  <c r="U3210" i="2"/>
  <c r="T3221" i="2"/>
  <c r="U3226" i="2"/>
  <c r="T3237" i="2"/>
  <c r="U3242" i="2"/>
  <c r="T3253" i="2"/>
  <c r="U3258" i="2"/>
  <c r="T3269" i="2"/>
  <c r="U3274" i="2"/>
  <c r="T3285" i="2"/>
  <c r="U3290" i="2"/>
  <c r="T3301" i="2"/>
  <c r="U3306" i="2"/>
  <c r="T3317" i="2"/>
  <c r="U3322" i="2"/>
  <c r="T3333" i="2"/>
  <c r="U3338" i="2"/>
  <c r="T3349" i="2"/>
  <c r="U3354" i="2"/>
  <c r="T3365" i="2"/>
  <c r="U3370" i="2"/>
  <c r="T3381" i="2"/>
  <c r="U3386" i="2"/>
  <c r="T3397" i="2"/>
  <c r="U3402" i="2"/>
  <c r="T3413" i="2"/>
  <c r="U3418" i="2"/>
  <c r="T3429" i="2"/>
  <c r="U3434" i="2"/>
  <c r="T3445" i="2"/>
  <c r="U3450" i="2"/>
  <c r="T3461" i="2"/>
  <c r="U3466" i="2"/>
  <c r="T3477" i="2"/>
  <c r="U3482" i="2"/>
  <c r="T3493" i="2"/>
  <c r="T3514" i="2"/>
  <c r="T3521" i="2"/>
  <c r="T3528" i="2"/>
  <c r="U3535" i="2"/>
  <c r="U3542" i="2"/>
  <c r="U3549" i="2"/>
  <c r="T3582" i="2"/>
  <c r="U3603" i="2"/>
  <c r="T3646" i="2"/>
  <c r="U3667" i="2"/>
  <c r="T3710" i="2"/>
  <c r="U3731" i="2"/>
  <c r="T3774" i="2"/>
  <c r="U3795" i="2"/>
  <c r="T3838" i="2"/>
  <c r="U3859" i="2"/>
  <c r="T2646" i="2"/>
  <c r="U2647" i="2"/>
  <c r="T2650" i="2"/>
  <c r="U2651" i="2"/>
  <c r="T2654" i="2"/>
  <c r="U2655" i="2"/>
  <c r="T2658" i="2"/>
  <c r="U2659" i="2"/>
  <c r="T2662" i="2"/>
  <c r="U2663" i="2"/>
  <c r="T2666" i="2"/>
  <c r="U2667" i="2"/>
  <c r="T2670" i="2"/>
  <c r="U2671" i="2"/>
  <c r="T2674" i="2"/>
  <c r="U2675" i="2"/>
  <c r="T2678" i="2"/>
  <c r="U2679" i="2"/>
  <c r="T2682" i="2"/>
  <c r="U2683" i="2"/>
  <c r="T2686" i="2"/>
  <c r="U2687" i="2"/>
  <c r="T2690" i="2"/>
  <c r="U2691" i="2"/>
  <c r="T2694" i="2"/>
  <c r="U2695" i="2"/>
  <c r="T2698" i="2"/>
  <c r="U2699" i="2"/>
  <c r="T2702" i="2"/>
  <c r="U2703" i="2"/>
  <c r="T2706" i="2"/>
  <c r="U2707" i="2"/>
  <c r="T2710" i="2"/>
  <c r="U2711" i="2"/>
  <c r="T2714" i="2"/>
  <c r="U2715" i="2"/>
  <c r="T2718" i="2"/>
  <c r="U2719" i="2"/>
  <c r="T2722" i="2"/>
  <c r="U2723" i="2"/>
  <c r="T2726" i="2"/>
  <c r="U2727" i="2"/>
  <c r="T2730" i="2"/>
  <c r="U2731" i="2"/>
  <c r="T2734" i="2"/>
  <c r="U2735" i="2"/>
  <c r="T2738" i="2"/>
  <c r="U2739" i="2"/>
  <c r="T2742" i="2"/>
  <c r="U2743" i="2"/>
  <c r="T2746" i="2"/>
  <c r="U2747" i="2"/>
  <c r="T2750" i="2"/>
  <c r="U2751" i="2"/>
  <c r="T2754" i="2"/>
  <c r="U2755" i="2"/>
  <c r="T2758" i="2"/>
  <c r="U2759" i="2"/>
  <c r="T2762" i="2"/>
  <c r="U2763" i="2"/>
  <c r="T2766" i="2"/>
  <c r="U2767" i="2"/>
  <c r="T2770" i="2"/>
  <c r="U2771" i="2"/>
  <c r="T2774" i="2"/>
  <c r="U2775" i="2"/>
  <c r="T2778" i="2"/>
  <c r="U2779" i="2"/>
  <c r="T2782" i="2"/>
  <c r="U2783" i="2"/>
  <c r="T2786" i="2"/>
  <c r="U2787" i="2"/>
  <c r="T2790" i="2"/>
  <c r="U2791" i="2"/>
  <c r="T2794" i="2"/>
  <c r="U2795" i="2"/>
  <c r="T2798" i="2"/>
  <c r="U2799" i="2"/>
  <c r="T2802" i="2"/>
  <c r="U2803" i="2"/>
  <c r="T2806" i="2"/>
  <c r="U2807" i="2"/>
  <c r="T2810" i="2"/>
  <c r="U2811" i="2"/>
  <c r="T2814" i="2"/>
  <c r="U2815" i="2"/>
  <c r="T2818" i="2"/>
  <c r="U2819" i="2"/>
  <c r="T2822" i="2"/>
  <c r="U2823" i="2"/>
  <c r="T2826" i="2"/>
  <c r="U2827" i="2"/>
  <c r="T2830" i="2"/>
  <c r="U2831" i="2"/>
  <c r="T2834" i="2"/>
  <c r="U2835" i="2"/>
  <c r="T2838" i="2"/>
  <c r="U2839" i="2"/>
  <c r="T2842" i="2"/>
  <c r="U2843" i="2"/>
  <c r="T2846" i="2"/>
  <c r="U2847" i="2"/>
  <c r="T2850" i="2"/>
  <c r="U2851" i="2"/>
  <c r="T2854" i="2"/>
  <c r="U2855" i="2"/>
  <c r="T2858" i="2"/>
  <c r="U2859" i="2"/>
  <c r="T2862" i="2"/>
  <c r="U2863" i="2"/>
  <c r="T2866" i="2"/>
  <c r="U2867" i="2"/>
  <c r="T2870" i="2"/>
  <c r="U2871" i="2"/>
  <c r="T2874" i="2"/>
  <c r="U2875" i="2"/>
  <c r="T2878" i="2"/>
  <c r="U2879" i="2"/>
  <c r="T2882" i="2"/>
  <c r="U2883" i="2"/>
  <c r="T2886" i="2"/>
  <c r="U2887" i="2"/>
  <c r="T2890" i="2"/>
  <c r="U2891" i="2"/>
  <c r="T2894" i="2"/>
  <c r="U2895" i="2"/>
  <c r="T2898" i="2"/>
  <c r="U2899" i="2"/>
  <c r="T2902" i="2"/>
  <c r="U2903" i="2"/>
  <c r="T2906" i="2"/>
  <c r="U2907" i="2"/>
  <c r="T2910" i="2"/>
  <c r="U2911" i="2"/>
  <c r="T2914" i="2"/>
  <c r="U2915" i="2"/>
  <c r="T2918" i="2"/>
  <c r="U2919" i="2"/>
  <c r="T2922" i="2"/>
  <c r="U2923" i="2"/>
  <c r="T2926" i="2"/>
  <c r="U2927" i="2"/>
  <c r="T2930" i="2"/>
  <c r="U2931" i="2"/>
  <c r="T2934" i="2"/>
  <c r="U2935" i="2"/>
  <c r="T2938" i="2"/>
  <c r="U2939" i="2"/>
  <c r="T2942" i="2"/>
  <c r="U2943" i="2"/>
  <c r="T2946" i="2"/>
  <c r="U2947" i="2"/>
  <c r="T2950" i="2"/>
  <c r="U2951" i="2"/>
  <c r="T2954" i="2"/>
  <c r="U2955" i="2"/>
  <c r="T2958" i="2"/>
  <c r="U2959" i="2"/>
  <c r="T2962" i="2"/>
  <c r="U2963" i="2"/>
  <c r="T2966" i="2"/>
  <c r="U2967" i="2"/>
  <c r="T2970" i="2"/>
  <c r="U2971" i="2"/>
  <c r="T2974" i="2"/>
  <c r="U2975" i="2"/>
  <c r="T2978" i="2"/>
  <c r="U2979" i="2"/>
  <c r="T2982" i="2"/>
  <c r="U2983" i="2"/>
  <c r="T2986" i="2"/>
  <c r="U2987" i="2"/>
  <c r="T2990" i="2"/>
  <c r="U2991" i="2"/>
  <c r="T2994" i="2"/>
  <c r="U2995" i="2"/>
  <c r="T2998" i="2"/>
  <c r="U2999" i="2"/>
  <c r="T3002" i="2"/>
  <c r="U3003" i="2"/>
  <c r="T3006" i="2"/>
  <c r="U3007" i="2"/>
  <c r="T3010" i="2"/>
  <c r="U3011" i="2"/>
  <c r="T3014" i="2"/>
  <c r="U3015" i="2"/>
  <c r="T3018" i="2"/>
  <c r="U3019" i="2"/>
  <c r="T3022" i="2"/>
  <c r="U3023" i="2"/>
  <c r="T3026" i="2"/>
  <c r="U3027" i="2"/>
  <c r="T3030" i="2"/>
  <c r="U3031" i="2"/>
  <c r="U3034" i="2"/>
  <c r="T3036" i="2"/>
  <c r="T3038" i="2"/>
  <c r="U3041" i="2"/>
  <c r="U3043" i="2"/>
  <c r="T3045" i="2"/>
  <c r="U3050" i="2"/>
  <c r="T3052" i="2"/>
  <c r="T3054" i="2"/>
  <c r="U3057" i="2"/>
  <c r="U3059" i="2"/>
  <c r="T3061" i="2"/>
  <c r="U3066" i="2"/>
  <c r="T3068" i="2"/>
  <c r="T3070" i="2"/>
  <c r="U3073" i="2"/>
  <c r="U3075" i="2"/>
  <c r="T3077" i="2"/>
  <c r="U3082" i="2"/>
  <c r="T3084" i="2"/>
  <c r="T3086" i="2"/>
  <c r="U3091" i="2"/>
  <c r="T3094" i="2"/>
  <c r="U3099" i="2"/>
  <c r="T3102" i="2"/>
  <c r="U3107" i="2"/>
  <c r="T3110" i="2"/>
  <c r="U3115" i="2"/>
  <c r="T3118" i="2"/>
  <c r="U3123" i="2"/>
  <c r="T3126" i="2"/>
  <c r="U3131" i="2"/>
  <c r="T3134" i="2"/>
  <c r="U3139" i="2"/>
  <c r="T3142" i="2"/>
  <c r="U3147" i="2"/>
  <c r="T3150" i="2"/>
  <c r="U3155" i="2"/>
  <c r="T3158" i="2"/>
  <c r="U3163" i="2"/>
  <c r="T3166" i="2"/>
  <c r="U3171" i="2"/>
  <c r="T3174" i="2"/>
  <c r="T3185" i="2"/>
  <c r="U3190" i="2"/>
  <c r="T3201" i="2"/>
  <c r="U3206" i="2"/>
  <c r="T3217" i="2"/>
  <c r="U3222" i="2"/>
  <c r="T3233" i="2"/>
  <c r="U3238" i="2"/>
  <c r="T3249" i="2"/>
  <c r="U3254" i="2"/>
  <c r="T3265" i="2"/>
  <c r="U3270" i="2"/>
  <c r="T3281" i="2"/>
  <c r="U3286" i="2"/>
  <c r="T3297" i="2"/>
  <c r="U3302" i="2"/>
  <c r="T3313" i="2"/>
  <c r="U3318" i="2"/>
  <c r="T3329" i="2"/>
  <c r="U3334" i="2"/>
  <c r="T3345" i="2"/>
  <c r="U3350" i="2"/>
  <c r="T3361" i="2"/>
  <c r="U3366" i="2"/>
  <c r="T3377" i="2"/>
  <c r="U3382" i="2"/>
  <c r="T3393" i="2"/>
  <c r="U3398" i="2"/>
  <c r="T3409" i="2"/>
  <c r="U3414" i="2"/>
  <c r="T3425" i="2"/>
  <c r="U3430" i="2"/>
  <c r="T3441" i="2"/>
  <c r="U3446" i="2"/>
  <c r="T3457" i="2"/>
  <c r="U3462" i="2"/>
  <c r="T3473" i="2"/>
  <c r="U3478" i="2"/>
  <c r="T3489" i="2"/>
  <c r="U3494" i="2"/>
  <c r="U3501" i="2"/>
  <c r="T3530" i="2"/>
  <c r="T3537" i="2"/>
  <c r="T3544" i="2"/>
  <c r="U3551" i="2"/>
  <c r="T3566" i="2"/>
  <c r="U3587" i="2"/>
  <c r="T3630" i="2"/>
  <c r="U3651" i="2"/>
  <c r="T3694" i="2"/>
  <c r="U3715" i="2"/>
  <c r="T3758" i="2"/>
  <c r="U3779" i="2"/>
  <c r="T3822" i="2"/>
  <c r="U3843" i="2"/>
  <c r="T3088" i="2"/>
  <c r="U3089" i="2"/>
  <c r="T3092" i="2"/>
  <c r="U3093" i="2"/>
  <c r="T3096" i="2"/>
  <c r="U3097" i="2"/>
  <c r="T3100" i="2"/>
  <c r="U3101" i="2"/>
  <c r="T3104" i="2"/>
  <c r="U3105" i="2"/>
  <c r="T3108" i="2"/>
  <c r="U3109" i="2"/>
  <c r="T3112" i="2"/>
  <c r="U3113" i="2"/>
  <c r="T3116" i="2"/>
  <c r="U3117" i="2"/>
  <c r="T3120" i="2"/>
  <c r="U3121" i="2"/>
  <c r="T3124" i="2"/>
  <c r="U3125" i="2"/>
  <c r="T3128" i="2"/>
  <c r="U3129" i="2"/>
  <c r="T3132" i="2"/>
  <c r="U3133" i="2"/>
  <c r="T3136" i="2"/>
  <c r="U3137" i="2"/>
  <c r="T3140" i="2"/>
  <c r="U3141" i="2"/>
  <c r="T3144" i="2"/>
  <c r="U3145" i="2"/>
  <c r="T3148" i="2"/>
  <c r="U3149" i="2"/>
  <c r="T3152" i="2"/>
  <c r="U3153" i="2"/>
  <c r="T3156" i="2"/>
  <c r="U3157" i="2"/>
  <c r="T3160" i="2"/>
  <c r="U3161" i="2"/>
  <c r="T3164" i="2"/>
  <c r="U3165" i="2"/>
  <c r="T3168" i="2"/>
  <c r="U3169" i="2"/>
  <c r="T3172" i="2"/>
  <c r="U3173" i="2"/>
  <c r="T3176" i="2"/>
  <c r="U3177" i="2"/>
  <c r="T3180" i="2"/>
  <c r="U3181" i="2"/>
  <c r="T3184" i="2"/>
  <c r="U3185" i="2"/>
  <c r="T3188" i="2"/>
  <c r="U3189" i="2"/>
  <c r="T3192" i="2"/>
  <c r="U3193" i="2"/>
  <c r="T3196" i="2"/>
  <c r="U3197" i="2"/>
  <c r="T3200" i="2"/>
  <c r="U3201" i="2"/>
  <c r="T3204" i="2"/>
  <c r="U3205" i="2"/>
  <c r="T3208" i="2"/>
  <c r="U3209" i="2"/>
  <c r="T3212" i="2"/>
  <c r="U3213" i="2"/>
  <c r="T3216" i="2"/>
  <c r="U3217" i="2"/>
  <c r="T3220" i="2"/>
  <c r="U3221" i="2"/>
  <c r="T3224" i="2"/>
  <c r="U3225" i="2"/>
  <c r="T3228" i="2"/>
  <c r="U3229" i="2"/>
  <c r="T3232" i="2"/>
  <c r="U3233" i="2"/>
  <c r="T3236" i="2"/>
  <c r="U3237" i="2"/>
  <c r="T3240" i="2"/>
  <c r="U3241" i="2"/>
  <c r="T3244" i="2"/>
  <c r="U3245" i="2"/>
  <c r="T3248" i="2"/>
  <c r="U3249" i="2"/>
  <c r="T3252" i="2"/>
  <c r="U3253" i="2"/>
  <c r="T3256" i="2"/>
  <c r="U3257" i="2"/>
  <c r="T3260" i="2"/>
  <c r="U3261" i="2"/>
  <c r="T3264" i="2"/>
  <c r="U3265" i="2"/>
  <c r="T3268" i="2"/>
  <c r="U3269" i="2"/>
  <c r="T3272" i="2"/>
  <c r="U3273" i="2"/>
  <c r="T3276" i="2"/>
  <c r="U3277" i="2"/>
  <c r="T3280" i="2"/>
  <c r="U3281" i="2"/>
  <c r="T3284" i="2"/>
  <c r="U3285" i="2"/>
  <c r="T3288" i="2"/>
  <c r="U3289" i="2"/>
  <c r="T3292" i="2"/>
  <c r="U3293" i="2"/>
  <c r="T3296" i="2"/>
  <c r="U3297" i="2"/>
  <c r="T3300" i="2"/>
  <c r="U3301" i="2"/>
  <c r="T3304" i="2"/>
  <c r="U3305" i="2"/>
  <c r="T3308" i="2"/>
  <c r="U3309" i="2"/>
  <c r="T3312" i="2"/>
  <c r="U3313" i="2"/>
  <c r="T3316" i="2"/>
  <c r="U3317" i="2"/>
  <c r="T3320" i="2"/>
  <c r="U3321" i="2"/>
  <c r="T3324" i="2"/>
  <c r="U3325" i="2"/>
  <c r="T3328" i="2"/>
  <c r="U3329" i="2"/>
  <c r="T3332" i="2"/>
  <c r="U3333" i="2"/>
  <c r="T3336" i="2"/>
  <c r="U3337" i="2"/>
  <c r="T3340" i="2"/>
  <c r="U3341" i="2"/>
  <c r="T3344" i="2"/>
  <c r="U3345" i="2"/>
  <c r="T3348" i="2"/>
  <c r="U3349" i="2"/>
  <c r="T3352" i="2"/>
  <c r="U3353" i="2"/>
  <c r="T3356" i="2"/>
  <c r="U3357" i="2"/>
  <c r="T3360" i="2"/>
  <c r="U3361" i="2"/>
  <c r="T3364" i="2"/>
  <c r="U3365" i="2"/>
  <c r="T3368" i="2"/>
  <c r="U3369" i="2"/>
  <c r="T3372" i="2"/>
  <c r="U3373" i="2"/>
  <c r="T3376" i="2"/>
  <c r="U3377" i="2"/>
  <c r="T3380" i="2"/>
  <c r="U3381" i="2"/>
  <c r="T3384" i="2"/>
  <c r="U3385" i="2"/>
  <c r="T3388" i="2"/>
  <c r="U3389" i="2"/>
  <c r="T3392" i="2"/>
  <c r="U3393" i="2"/>
  <c r="T3396" i="2"/>
  <c r="U3397" i="2"/>
  <c r="T3400" i="2"/>
  <c r="U3401" i="2"/>
  <c r="T3404" i="2"/>
  <c r="U3405" i="2"/>
  <c r="T3408" i="2"/>
  <c r="U3409" i="2"/>
  <c r="T3412" i="2"/>
  <c r="U3413" i="2"/>
  <c r="T3416" i="2"/>
  <c r="U3417" i="2"/>
  <c r="T3420" i="2"/>
  <c r="U3421" i="2"/>
  <c r="T3424" i="2"/>
  <c r="U3425" i="2"/>
  <c r="T3428" i="2"/>
  <c r="U3429" i="2"/>
  <c r="T3432" i="2"/>
  <c r="U3433" i="2"/>
  <c r="T3436" i="2"/>
  <c r="U3437" i="2"/>
  <c r="T3440" i="2"/>
  <c r="U3441" i="2"/>
  <c r="T3444" i="2"/>
  <c r="U3445" i="2"/>
  <c r="T3448" i="2"/>
  <c r="U3449" i="2"/>
  <c r="T3452" i="2"/>
  <c r="U3453" i="2"/>
  <c r="T3456" i="2"/>
  <c r="U3457" i="2"/>
  <c r="T3460" i="2"/>
  <c r="U3461" i="2"/>
  <c r="T3464" i="2"/>
  <c r="U3465" i="2"/>
  <c r="T3468" i="2"/>
  <c r="U3469" i="2"/>
  <c r="T3472" i="2"/>
  <c r="U3473" i="2"/>
  <c r="T3476" i="2"/>
  <c r="U3477" i="2"/>
  <c r="T3480" i="2"/>
  <c r="U3481" i="2"/>
  <c r="T3484" i="2"/>
  <c r="U3485" i="2"/>
  <c r="T3488" i="2"/>
  <c r="U3489" i="2"/>
  <c r="T3492" i="2"/>
  <c r="U3493" i="2"/>
  <c r="U3498" i="2"/>
  <c r="T3500" i="2"/>
  <c r="T3502" i="2"/>
  <c r="U3505" i="2"/>
  <c r="U3507" i="2"/>
  <c r="T3509" i="2"/>
  <c r="U3514" i="2"/>
  <c r="T3516" i="2"/>
  <c r="T3518" i="2"/>
  <c r="U3521" i="2"/>
  <c r="U3523" i="2"/>
  <c r="T3525" i="2"/>
  <c r="U3530" i="2"/>
  <c r="T3532" i="2"/>
  <c r="T3534" i="2"/>
  <c r="U3537" i="2"/>
  <c r="U3539" i="2"/>
  <c r="T3541" i="2"/>
  <c r="U3546" i="2"/>
  <c r="T3548" i="2"/>
  <c r="T3550" i="2"/>
  <c r="T3554" i="2"/>
  <c r="T3562" i="2"/>
  <c r="U3567" i="2"/>
  <c r="T3578" i="2"/>
  <c r="U3583" i="2"/>
  <c r="T3594" i="2"/>
  <c r="U3599" i="2"/>
  <c r="T3610" i="2"/>
  <c r="U3615" i="2"/>
  <c r="T3626" i="2"/>
  <c r="U3631" i="2"/>
  <c r="T3642" i="2"/>
  <c r="U3647" i="2"/>
  <c r="T3658" i="2"/>
  <c r="U3663" i="2"/>
  <c r="T3674" i="2"/>
  <c r="U3679" i="2"/>
  <c r="T3690" i="2"/>
  <c r="U3695" i="2"/>
  <c r="T3706" i="2"/>
  <c r="U3711" i="2"/>
  <c r="T3722" i="2"/>
  <c r="U3727" i="2"/>
  <c r="T3738" i="2"/>
  <c r="U3743" i="2"/>
  <c r="T3754" i="2"/>
  <c r="U3759" i="2"/>
  <c r="T3770" i="2"/>
  <c r="U3775" i="2"/>
  <c r="T3786" i="2"/>
  <c r="U3791" i="2"/>
  <c r="T3802" i="2"/>
  <c r="U3807" i="2"/>
  <c r="T3818" i="2"/>
  <c r="U3823" i="2"/>
  <c r="T3834" i="2"/>
  <c r="U3839" i="2"/>
  <c r="T3850" i="2"/>
  <c r="U3855" i="2"/>
  <c r="T3866" i="2"/>
  <c r="T3035" i="2"/>
  <c r="U3036" i="2"/>
  <c r="T3039" i="2"/>
  <c r="U3040" i="2"/>
  <c r="T3043" i="2"/>
  <c r="U3044" i="2"/>
  <c r="T3047" i="2"/>
  <c r="U3048" i="2"/>
  <c r="T3051" i="2"/>
  <c r="U3052" i="2"/>
  <c r="T3055" i="2"/>
  <c r="U3056" i="2"/>
  <c r="T3059" i="2"/>
  <c r="U3060" i="2"/>
  <c r="T3063" i="2"/>
  <c r="U3064" i="2"/>
  <c r="T3067" i="2"/>
  <c r="U3068" i="2"/>
  <c r="T3071" i="2"/>
  <c r="U3072" i="2"/>
  <c r="T3075" i="2"/>
  <c r="U3076" i="2"/>
  <c r="T3079" i="2"/>
  <c r="U3080" i="2"/>
  <c r="T3083" i="2"/>
  <c r="U3084" i="2"/>
  <c r="T3087" i="2"/>
  <c r="U3088" i="2"/>
  <c r="T3091" i="2"/>
  <c r="U3092" i="2"/>
  <c r="T3095" i="2"/>
  <c r="U3096" i="2"/>
  <c r="T3099" i="2"/>
  <c r="U3100" i="2"/>
  <c r="T3103" i="2"/>
  <c r="U3104" i="2"/>
  <c r="T3107" i="2"/>
  <c r="U3108" i="2"/>
  <c r="T3111" i="2"/>
  <c r="U3112" i="2"/>
  <c r="T3115" i="2"/>
  <c r="U3116" i="2"/>
  <c r="T3119" i="2"/>
  <c r="U3120" i="2"/>
  <c r="T3123" i="2"/>
  <c r="U3124" i="2"/>
  <c r="T3127" i="2"/>
  <c r="U3128" i="2"/>
  <c r="T3131" i="2"/>
  <c r="U3132" i="2"/>
  <c r="T3135" i="2"/>
  <c r="U3136" i="2"/>
  <c r="T3139" i="2"/>
  <c r="U3140" i="2"/>
  <c r="T3143" i="2"/>
  <c r="U3144" i="2"/>
  <c r="T3147" i="2"/>
  <c r="U3148" i="2"/>
  <c r="T3151" i="2"/>
  <c r="U3152" i="2"/>
  <c r="T3155" i="2"/>
  <c r="U3156" i="2"/>
  <c r="T3159" i="2"/>
  <c r="U3160" i="2"/>
  <c r="T3163" i="2"/>
  <c r="U3164" i="2"/>
  <c r="T3167" i="2"/>
  <c r="U3168" i="2"/>
  <c r="T3171" i="2"/>
  <c r="U3172" i="2"/>
  <c r="T3175" i="2"/>
  <c r="U3176" i="2"/>
  <c r="T3179" i="2"/>
  <c r="U3180" i="2"/>
  <c r="T3183" i="2"/>
  <c r="U3184" i="2"/>
  <c r="T3187" i="2"/>
  <c r="U3188" i="2"/>
  <c r="T3191" i="2"/>
  <c r="U3192" i="2"/>
  <c r="T3195" i="2"/>
  <c r="U3196" i="2"/>
  <c r="T3199" i="2"/>
  <c r="U3200" i="2"/>
  <c r="T3203" i="2"/>
  <c r="U3204" i="2"/>
  <c r="T3207" i="2"/>
  <c r="U3208" i="2"/>
  <c r="T3211" i="2"/>
  <c r="U3212" i="2"/>
  <c r="T3215" i="2"/>
  <c r="U3216" i="2"/>
  <c r="T3219" i="2"/>
  <c r="U3220" i="2"/>
  <c r="T3223" i="2"/>
  <c r="U3224" i="2"/>
  <c r="T3227" i="2"/>
  <c r="U3228" i="2"/>
  <c r="T3231" i="2"/>
  <c r="U3232" i="2"/>
  <c r="T3235" i="2"/>
  <c r="U3236" i="2"/>
  <c r="T3239" i="2"/>
  <c r="U3240" i="2"/>
  <c r="T3243" i="2"/>
  <c r="U3244" i="2"/>
  <c r="T3247" i="2"/>
  <c r="U3248" i="2"/>
  <c r="T3251" i="2"/>
  <c r="U3252" i="2"/>
  <c r="T3255" i="2"/>
  <c r="U3256" i="2"/>
  <c r="T3259" i="2"/>
  <c r="U3260" i="2"/>
  <c r="T3263" i="2"/>
  <c r="U3264" i="2"/>
  <c r="T3267" i="2"/>
  <c r="U3268" i="2"/>
  <c r="T3271" i="2"/>
  <c r="U3272" i="2"/>
  <c r="T3275" i="2"/>
  <c r="U3276" i="2"/>
  <c r="T3279" i="2"/>
  <c r="U3280" i="2"/>
  <c r="T3283" i="2"/>
  <c r="U3284" i="2"/>
  <c r="T3287" i="2"/>
  <c r="U3288" i="2"/>
  <c r="T3291" i="2"/>
  <c r="U3292" i="2"/>
  <c r="T3295" i="2"/>
  <c r="U3296" i="2"/>
  <c r="T3299" i="2"/>
  <c r="U3300" i="2"/>
  <c r="T3303" i="2"/>
  <c r="U3304" i="2"/>
  <c r="T3307" i="2"/>
  <c r="U3308" i="2"/>
  <c r="T3311" i="2"/>
  <c r="U3312" i="2"/>
  <c r="T3315" i="2"/>
  <c r="U3316" i="2"/>
  <c r="T3319" i="2"/>
  <c r="U3320" i="2"/>
  <c r="T3323" i="2"/>
  <c r="U3324" i="2"/>
  <c r="T3327" i="2"/>
  <c r="U3328" i="2"/>
  <c r="T3331" i="2"/>
  <c r="U3332" i="2"/>
  <c r="T3335" i="2"/>
  <c r="U3336" i="2"/>
  <c r="T3339" i="2"/>
  <c r="U3340" i="2"/>
  <c r="T3343" i="2"/>
  <c r="U3344" i="2"/>
  <c r="T3347" i="2"/>
  <c r="U3348" i="2"/>
  <c r="T3351" i="2"/>
  <c r="U3352" i="2"/>
  <c r="T3355" i="2"/>
  <c r="U3356" i="2"/>
  <c r="T3359" i="2"/>
  <c r="U3360" i="2"/>
  <c r="T3363" i="2"/>
  <c r="U3364" i="2"/>
  <c r="T3367" i="2"/>
  <c r="U3368" i="2"/>
  <c r="T3371" i="2"/>
  <c r="U3372" i="2"/>
  <c r="T3375" i="2"/>
  <c r="U3376" i="2"/>
  <c r="T3379" i="2"/>
  <c r="U3380" i="2"/>
  <c r="T3383" i="2"/>
  <c r="U3384" i="2"/>
  <c r="T3387" i="2"/>
  <c r="U3388" i="2"/>
  <c r="T3391" i="2"/>
  <c r="U3392" i="2"/>
  <c r="T3395" i="2"/>
  <c r="U3396" i="2"/>
  <c r="T3399" i="2"/>
  <c r="U3400" i="2"/>
  <c r="T3403" i="2"/>
  <c r="U3404" i="2"/>
  <c r="T3407" i="2"/>
  <c r="U3408" i="2"/>
  <c r="T3411" i="2"/>
  <c r="U3412" i="2"/>
  <c r="T3415" i="2"/>
  <c r="U3416" i="2"/>
  <c r="T3419" i="2"/>
  <c r="U3420" i="2"/>
  <c r="T3423" i="2"/>
  <c r="U3424" i="2"/>
  <c r="T3427" i="2"/>
  <c r="U3428" i="2"/>
  <c r="T3431" i="2"/>
  <c r="U3432" i="2"/>
  <c r="T3435" i="2"/>
  <c r="U3436" i="2"/>
  <c r="T3439" i="2"/>
  <c r="U3440" i="2"/>
  <c r="T3443" i="2"/>
  <c r="U3444" i="2"/>
  <c r="T3447" i="2"/>
  <c r="U3448" i="2"/>
  <c r="T3451" i="2"/>
  <c r="U3452" i="2"/>
  <c r="T3455" i="2"/>
  <c r="U3456" i="2"/>
  <c r="T3459" i="2"/>
  <c r="U3460" i="2"/>
  <c r="T3463" i="2"/>
  <c r="U3464" i="2"/>
  <c r="T3467" i="2"/>
  <c r="U3468" i="2"/>
  <c r="T3471" i="2"/>
  <c r="U3472" i="2"/>
  <c r="T3475" i="2"/>
  <c r="U3476" i="2"/>
  <c r="T3479" i="2"/>
  <c r="U3480" i="2"/>
  <c r="T3483" i="2"/>
  <c r="U3484" i="2"/>
  <c r="T3487" i="2"/>
  <c r="U3488" i="2"/>
  <c r="T3491" i="2"/>
  <c r="U3492" i="2"/>
  <c r="U3495" i="2"/>
  <c r="T3497" i="2"/>
  <c r="U3502" i="2"/>
  <c r="T3504" i="2"/>
  <c r="T3506" i="2"/>
  <c r="U3509" i="2"/>
  <c r="U3511" i="2"/>
  <c r="T3513" i="2"/>
  <c r="U3518" i="2"/>
  <c r="T3520" i="2"/>
  <c r="T3522" i="2"/>
  <c r="U3525" i="2"/>
  <c r="U3527" i="2"/>
  <c r="T3529" i="2"/>
  <c r="U3534" i="2"/>
  <c r="T3536" i="2"/>
  <c r="T3538" i="2"/>
  <c r="U3541" i="2"/>
  <c r="U3543" i="2"/>
  <c r="T3545" i="2"/>
  <c r="U3550" i="2"/>
  <c r="T3552" i="2"/>
  <c r="U3554" i="2"/>
  <c r="T3558" i="2"/>
  <c r="U3563" i="2"/>
  <c r="T3574" i="2"/>
  <c r="U3579" i="2"/>
  <c r="T3590" i="2"/>
  <c r="U3595" i="2"/>
  <c r="T3606" i="2"/>
  <c r="U3611" i="2"/>
  <c r="T3622" i="2"/>
  <c r="U3627" i="2"/>
  <c r="T3638" i="2"/>
  <c r="U3643" i="2"/>
  <c r="T3654" i="2"/>
  <c r="U3659" i="2"/>
  <c r="T3670" i="2"/>
  <c r="U3675" i="2"/>
  <c r="T3686" i="2"/>
  <c r="U3691" i="2"/>
  <c r="T3702" i="2"/>
  <c r="U3707" i="2"/>
  <c r="T3718" i="2"/>
  <c r="U3723" i="2"/>
  <c r="T3734" i="2"/>
  <c r="U3739" i="2"/>
  <c r="T3750" i="2"/>
  <c r="U3755" i="2"/>
  <c r="T3766" i="2"/>
  <c r="U3771" i="2"/>
  <c r="T3782" i="2"/>
  <c r="U3787" i="2"/>
  <c r="T3798" i="2"/>
  <c r="U3803" i="2"/>
  <c r="T3814" i="2"/>
  <c r="U3819" i="2"/>
  <c r="T3830" i="2"/>
  <c r="U3835" i="2"/>
  <c r="T3846" i="2"/>
  <c r="U3851" i="2"/>
  <c r="T3862" i="2"/>
  <c r="U3867" i="2"/>
  <c r="U3179" i="2"/>
  <c r="T3182" i="2"/>
  <c r="U3183" i="2"/>
  <c r="T3186" i="2"/>
  <c r="U3187" i="2"/>
  <c r="T3190" i="2"/>
  <c r="U3191" i="2"/>
  <c r="T3194" i="2"/>
  <c r="U3195" i="2"/>
  <c r="T3198" i="2"/>
  <c r="U3199" i="2"/>
  <c r="T3202" i="2"/>
  <c r="U3203" i="2"/>
  <c r="T3206" i="2"/>
  <c r="U3207" i="2"/>
  <c r="T3210" i="2"/>
  <c r="U3211" i="2"/>
  <c r="T3214" i="2"/>
  <c r="U3215" i="2"/>
  <c r="T3218" i="2"/>
  <c r="U3219" i="2"/>
  <c r="T3222" i="2"/>
  <c r="U3223" i="2"/>
  <c r="T3226" i="2"/>
  <c r="U3227" i="2"/>
  <c r="T3230" i="2"/>
  <c r="U3231" i="2"/>
  <c r="T3234" i="2"/>
  <c r="U3235" i="2"/>
  <c r="T3238" i="2"/>
  <c r="U3239" i="2"/>
  <c r="T3242" i="2"/>
  <c r="U3243" i="2"/>
  <c r="T3246" i="2"/>
  <c r="U3247" i="2"/>
  <c r="T3250" i="2"/>
  <c r="U3251" i="2"/>
  <c r="T3254" i="2"/>
  <c r="U3255" i="2"/>
  <c r="T3258" i="2"/>
  <c r="U3259" i="2"/>
  <c r="T3262" i="2"/>
  <c r="U3263" i="2"/>
  <c r="T3266" i="2"/>
  <c r="U3267" i="2"/>
  <c r="T3270" i="2"/>
  <c r="U3271" i="2"/>
  <c r="T3274" i="2"/>
  <c r="U3275" i="2"/>
  <c r="T3278" i="2"/>
  <c r="U3279" i="2"/>
  <c r="T3282" i="2"/>
  <c r="U3283" i="2"/>
  <c r="T3286" i="2"/>
  <c r="U3287" i="2"/>
  <c r="T3290" i="2"/>
  <c r="U3291" i="2"/>
  <c r="T3294" i="2"/>
  <c r="U3295" i="2"/>
  <c r="T3298" i="2"/>
  <c r="U3299" i="2"/>
  <c r="T3302" i="2"/>
  <c r="U3303" i="2"/>
  <c r="T3306" i="2"/>
  <c r="U3307" i="2"/>
  <c r="T3310" i="2"/>
  <c r="U3311" i="2"/>
  <c r="T3314" i="2"/>
  <c r="U3315" i="2"/>
  <c r="T3318" i="2"/>
  <c r="U3319" i="2"/>
  <c r="T3322" i="2"/>
  <c r="U3323" i="2"/>
  <c r="T3326" i="2"/>
  <c r="U3327" i="2"/>
  <c r="T3330" i="2"/>
  <c r="U3331" i="2"/>
  <c r="T3334" i="2"/>
  <c r="U3335" i="2"/>
  <c r="T3338" i="2"/>
  <c r="U3339" i="2"/>
  <c r="T3342" i="2"/>
  <c r="U3343" i="2"/>
  <c r="T3346" i="2"/>
  <c r="U3347" i="2"/>
  <c r="T3350" i="2"/>
  <c r="U3351" i="2"/>
  <c r="T3354" i="2"/>
  <c r="U3355" i="2"/>
  <c r="T3358" i="2"/>
  <c r="U3359" i="2"/>
  <c r="T3362" i="2"/>
  <c r="U3363" i="2"/>
  <c r="T3366" i="2"/>
  <c r="U3367" i="2"/>
  <c r="T3370" i="2"/>
  <c r="U3371" i="2"/>
  <c r="T3374" i="2"/>
  <c r="U3375" i="2"/>
  <c r="T3378" i="2"/>
  <c r="U3379" i="2"/>
  <c r="T3382" i="2"/>
  <c r="U3383" i="2"/>
  <c r="T3386" i="2"/>
  <c r="U3387" i="2"/>
  <c r="T3390" i="2"/>
  <c r="U3391" i="2"/>
  <c r="T3394" i="2"/>
  <c r="U3395" i="2"/>
  <c r="T3398" i="2"/>
  <c r="U3399" i="2"/>
  <c r="T3402" i="2"/>
  <c r="U3403" i="2"/>
  <c r="T3406" i="2"/>
  <c r="U3407" i="2"/>
  <c r="T3410" i="2"/>
  <c r="U3411" i="2"/>
  <c r="T3414" i="2"/>
  <c r="U3415" i="2"/>
  <c r="T3418" i="2"/>
  <c r="U3419" i="2"/>
  <c r="T3422" i="2"/>
  <c r="U3423" i="2"/>
  <c r="T3426" i="2"/>
  <c r="U3427" i="2"/>
  <c r="T3430" i="2"/>
  <c r="U3431" i="2"/>
  <c r="T3434" i="2"/>
  <c r="U3435" i="2"/>
  <c r="T3438" i="2"/>
  <c r="U3439" i="2"/>
  <c r="T3442" i="2"/>
  <c r="U3443" i="2"/>
  <c r="T3446" i="2"/>
  <c r="U3447" i="2"/>
  <c r="T3450" i="2"/>
  <c r="U3451" i="2"/>
  <c r="T3454" i="2"/>
  <c r="U3455" i="2"/>
  <c r="T3458" i="2"/>
  <c r="U3459" i="2"/>
  <c r="T3462" i="2"/>
  <c r="U3463" i="2"/>
  <c r="T3466" i="2"/>
  <c r="U3467" i="2"/>
  <c r="T3470" i="2"/>
  <c r="U3471" i="2"/>
  <c r="T3474" i="2"/>
  <c r="U3475" i="2"/>
  <c r="T3478" i="2"/>
  <c r="U3479" i="2"/>
  <c r="T3482" i="2"/>
  <c r="U3483" i="2"/>
  <c r="T3486" i="2"/>
  <c r="U3487" i="2"/>
  <c r="T3490" i="2"/>
  <c r="U3491" i="2"/>
  <c r="T3494" i="2"/>
  <c r="U3497" i="2"/>
  <c r="U3499" i="2"/>
  <c r="T3501" i="2"/>
  <c r="U3506" i="2"/>
  <c r="T3508" i="2"/>
  <c r="T3510" i="2"/>
  <c r="U3513" i="2"/>
  <c r="U3515" i="2"/>
  <c r="T3517" i="2"/>
  <c r="U3522" i="2"/>
  <c r="T3524" i="2"/>
  <c r="T3526" i="2"/>
  <c r="U3529" i="2"/>
  <c r="U3531" i="2"/>
  <c r="T3533" i="2"/>
  <c r="U3538" i="2"/>
  <c r="T3540" i="2"/>
  <c r="T3542" i="2"/>
  <c r="U3545" i="2"/>
  <c r="U3547" i="2"/>
  <c r="T3549" i="2"/>
  <c r="U3555" i="2"/>
  <c r="U3559" i="2"/>
  <c r="T3570" i="2"/>
  <c r="U3575" i="2"/>
  <c r="T3586" i="2"/>
  <c r="U3591" i="2"/>
  <c r="T3602" i="2"/>
  <c r="U3607" i="2"/>
  <c r="T3618" i="2"/>
  <c r="U3623" i="2"/>
  <c r="T3634" i="2"/>
  <c r="U3639" i="2"/>
  <c r="T3650" i="2"/>
  <c r="U3655" i="2"/>
  <c r="T3666" i="2"/>
  <c r="U3671" i="2"/>
  <c r="T3682" i="2"/>
  <c r="U3687" i="2"/>
  <c r="T3698" i="2"/>
  <c r="U3703" i="2"/>
  <c r="T3714" i="2"/>
  <c r="U3719" i="2"/>
  <c r="T3730" i="2"/>
  <c r="U3735" i="2"/>
  <c r="T3746" i="2"/>
  <c r="U3751" i="2"/>
  <c r="T3762" i="2"/>
  <c r="U3767" i="2"/>
  <c r="T3778" i="2"/>
  <c r="U3783" i="2"/>
  <c r="T3794" i="2"/>
  <c r="U3799" i="2"/>
  <c r="T3810" i="2"/>
  <c r="U3815" i="2"/>
  <c r="T3826" i="2"/>
  <c r="U3831" i="2"/>
  <c r="T3842" i="2"/>
  <c r="U3847" i="2"/>
  <c r="T3858" i="2"/>
  <c r="U3863" i="2"/>
  <c r="T3495" i="2"/>
  <c r="U3496" i="2"/>
  <c r="T3499" i="2"/>
  <c r="U3500" i="2"/>
  <c r="T3503" i="2"/>
  <c r="U3504" i="2"/>
  <c r="T3507" i="2"/>
  <c r="U3508" i="2"/>
  <c r="T3511" i="2"/>
  <c r="U3512" i="2"/>
  <c r="T3515" i="2"/>
  <c r="U3516" i="2"/>
  <c r="T3519" i="2"/>
  <c r="U3520" i="2"/>
  <c r="T3523" i="2"/>
  <c r="U3524" i="2"/>
  <c r="T3527" i="2"/>
  <c r="U3528" i="2"/>
  <c r="T3531" i="2"/>
  <c r="U3532" i="2"/>
  <c r="T3535" i="2"/>
  <c r="U3536" i="2"/>
  <c r="T3539" i="2"/>
  <c r="U3540" i="2"/>
  <c r="T3543" i="2"/>
  <c r="U3544" i="2"/>
  <c r="T3547" i="2"/>
  <c r="U3548" i="2"/>
  <c r="T3551" i="2"/>
  <c r="U3552" i="2"/>
  <c r="T3555" i="2"/>
  <c r="U3556" i="2"/>
  <c r="T3559" i="2"/>
  <c r="U3560" i="2"/>
  <c r="T3563" i="2"/>
  <c r="U3564" i="2"/>
  <c r="T3567" i="2"/>
  <c r="U3568" i="2"/>
  <c r="T3571" i="2"/>
  <c r="U3572" i="2"/>
  <c r="T3575" i="2"/>
  <c r="U3576" i="2"/>
  <c r="T3579" i="2"/>
  <c r="U3580" i="2"/>
  <c r="T3583" i="2"/>
  <c r="U3584" i="2"/>
  <c r="T3587" i="2"/>
  <c r="U3588" i="2"/>
  <c r="T3591" i="2"/>
  <c r="U3592" i="2"/>
  <c r="T3595" i="2"/>
  <c r="U3596" i="2"/>
  <c r="T3599" i="2"/>
  <c r="U3600" i="2"/>
  <c r="T3603" i="2"/>
  <c r="U3604" i="2"/>
  <c r="T3607" i="2"/>
  <c r="U3608" i="2"/>
  <c r="T3611" i="2"/>
  <c r="U3612" i="2"/>
  <c r="T3615" i="2"/>
  <c r="U3616" i="2"/>
  <c r="T3619" i="2"/>
  <c r="U3620" i="2"/>
  <c r="T3623" i="2"/>
  <c r="U3624" i="2"/>
  <c r="T3627" i="2"/>
  <c r="U3628" i="2"/>
  <c r="T3631" i="2"/>
  <c r="U3632" i="2"/>
  <c r="T3635" i="2"/>
  <c r="U3636" i="2"/>
  <c r="T3639" i="2"/>
  <c r="U3640" i="2"/>
  <c r="T3643" i="2"/>
  <c r="U3644" i="2"/>
  <c r="T3647" i="2"/>
  <c r="U3648" i="2"/>
  <c r="T3651" i="2"/>
  <c r="U3652" i="2"/>
  <c r="T3655" i="2"/>
  <c r="U3656" i="2"/>
  <c r="T3659" i="2"/>
  <c r="U3660" i="2"/>
  <c r="T3663" i="2"/>
  <c r="U3664" i="2"/>
  <c r="T3667" i="2"/>
  <c r="U3668" i="2"/>
  <c r="T3671" i="2"/>
  <c r="U3672" i="2"/>
  <c r="T3675" i="2"/>
  <c r="U3676" i="2"/>
  <c r="T3679" i="2"/>
  <c r="U3680" i="2"/>
  <c r="T3683" i="2"/>
  <c r="U3684" i="2"/>
  <c r="T3687" i="2"/>
  <c r="U3688" i="2"/>
  <c r="T3691" i="2"/>
  <c r="U3692" i="2"/>
  <c r="T3695" i="2"/>
  <c r="U3696" i="2"/>
  <c r="T3699" i="2"/>
  <c r="U3700" i="2"/>
  <c r="T3703" i="2"/>
  <c r="U3704" i="2"/>
  <c r="T3707" i="2"/>
  <c r="U3708" i="2"/>
  <c r="T3711" i="2"/>
  <c r="U3712" i="2"/>
  <c r="T3715" i="2"/>
  <c r="U3716" i="2"/>
  <c r="T3719" i="2"/>
  <c r="U3720" i="2"/>
  <c r="T3723" i="2"/>
  <c r="U3724" i="2"/>
  <c r="T3727" i="2"/>
  <c r="U3728" i="2"/>
  <c r="T3731" i="2"/>
  <c r="U3732" i="2"/>
  <c r="T3735" i="2"/>
  <c r="U3736" i="2"/>
  <c r="T3739" i="2"/>
  <c r="U3740" i="2"/>
  <c r="T3743" i="2"/>
  <c r="U3744" i="2"/>
  <c r="T3747" i="2"/>
  <c r="U3748" i="2"/>
  <c r="T3751" i="2"/>
  <c r="U3752" i="2"/>
  <c r="T3755" i="2"/>
  <c r="U3756" i="2"/>
  <c r="T3759" i="2"/>
  <c r="U3760" i="2"/>
  <c r="T3763" i="2"/>
  <c r="U3764" i="2"/>
  <c r="T3767" i="2"/>
  <c r="U3768" i="2"/>
  <c r="T3771" i="2"/>
  <c r="U3772" i="2"/>
  <c r="T3775" i="2"/>
  <c r="U3776" i="2"/>
  <c r="T3779" i="2"/>
  <c r="U3780" i="2"/>
  <c r="T3783" i="2"/>
  <c r="U3784" i="2"/>
  <c r="T3787" i="2"/>
  <c r="U3788" i="2"/>
  <c r="T3791" i="2"/>
  <c r="U3792" i="2"/>
  <c r="T3795" i="2"/>
  <c r="U3796" i="2"/>
  <c r="T3799" i="2"/>
  <c r="U3800" i="2"/>
  <c r="T3803" i="2"/>
  <c r="U3804" i="2"/>
  <c r="T3807" i="2"/>
  <c r="U3808" i="2"/>
  <c r="T3811" i="2"/>
  <c r="U3812" i="2"/>
  <c r="T3815" i="2"/>
  <c r="U3816" i="2"/>
  <c r="T3819" i="2"/>
  <c r="U3820" i="2"/>
  <c r="T3823" i="2"/>
  <c r="U3824" i="2"/>
  <c r="T3827" i="2"/>
  <c r="U3828" i="2"/>
  <c r="T3831" i="2"/>
  <c r="U3832" i="2"/>
  <c r="T3835" i="2"/>
  <c r="U3836" i="2"/>
  <c r="T3839" i="2"/>
  <c r="U3840" i="2"/>
  <c r="T3843" i="2"/>
  <c r="U3844" i="2"/>
  <c r="T3847" i="2"/>
  <c r="U3848" i="2"/>
  <c r="T3851" i="2"/>
  <c r="U3852" i="2"/>
  <c r="T3855" i="2"/>
  <c r="U3856" i="2"/>
  <c r="T3859" i="2"/>
  <c r="U3860" i="2"/>
  <c r="T3863" i="2"/>
  <c r="U3864" i="2"/>
  <c r="T3867" i="2"/>
  <c r="U3868" i="2"/>
  <c r="T3871" i="2"/>
  <c r="U3872" i="2"/>
  <c r="T3875" i="2"/>
  <c r="U3876" i="2"/>
  <c r="T3879" i="2"/>
  <c r="U3880" i="2"/>
  <c r="T3883" i="2"/>
  <c r="U3884" i="2"/>
  <c r="T3887" i="2"/>
  <c r="U3888" i="2"/>
  <c r="T3891" i="2"/>
  <c r="U3892" i="2"/>
  <c r="T3895" i="2"/>
  <c r="U3896" i="2"/>
  <c r="T3899" i="2"/>
  <c r="U3900" i="2"/>
  <c r="T3903" i="2"/>
  <c r="U3904" i="2"/>
  <c r="T3907" i="2"/>
  <c r="U3908" i="2"/>
  <c r="T3911" i="2"/>
  <c r="U3912" i="2"/>
  <c r="T3915" i="2"/>
  <c r="U3916" i="2"/>
  <c r="T3919" i="2"/>
  <c r="U3920" i="2"/>
  <c r="T3923" i="2"/>
  <c r="U3924" i="2"/>
  <c r="T3927" i="2"/>
  <c r="U3928" i="2"/>
  <c r="T3931" i="2"/>
  <c r="U3932" i="2"/>
  <c r="T3935" i="2"/>
  <c r="U3936" i="2"/>
  <c r="T3939" i="2"/>
  <c r="U3940" i="2"/>
  <c r="T3943" i="2"/>
  <c r="U3944" i="2"/>
  <c r="T3947" i="2"/>
  <c r="U3948" i="2"/>
  <c r="T3951" i="2"/>
  <c r="U3952" i="2"/>
  <c r="T3955" i="2"/>
  <c r="U3956" i="2"/>
  <c r="T3959" i="2"/>
  <c r="U3960" i="2"/>
  <c r="T3963" i="2"/>
  <c r="U3964" i="2"/>
  <c r="T3967" i="2"/>
  <c r="U3968" i="2"/>
  <c r="T3971" i="2"/>
  <c r="U3972" i="2"/>
  <c r="T3975" i="2"/>
  <c r="U3976" i="2"/>
  <c r="T3979" i="2"/>
  <c r="U3980" i="2"/>
  <c r="T3983" i="2"/>
  <c r="U3984" i="2"/>
  <c r="T3987" i="2"/>
  <c r="U3988" i="2"/>
  <c r="T3991" i="2"/>
  <c r="U3992" i="2"/>
  <c r="T3995" i="2"/>
  <c r="U3996" i="2"/>
  <c r="T3999" i="2"/>
  <c r="U4000" i="2"/>
  <c r="T4003" i="2"/>
  <c r="U4004" i="2"/>
  <c r="T4007" i="2"/>
  <c r="U4008" i="2"/>
  <c r="T4011" i="2"/>
  <c r="U4012" i="2"/>
  <c r="T4015" i="2"/>
  <c r="U4016" i="2"/>
  <c r="T4019" i="2"/>
  <c r="U4020" i="2"/>
  <c r="T4023" i="2"/>
  <c r="U4024" i="2"/>
  <c r="T4027" i="2"/>
  <c r="U4028" i="2"/>
  <c r="T4031" i="2"/>
  <c r="U4032" i="2"/>
  <c r="T4035" i="2"/>
  <c r="U4036" i="2"/>
  <c r="T4039" i="2"/>
  <c r="U4040" i="2"/>
  <c r="T4043" i="2"/>
  <c r="U4044" i="2"/>
  <c r="T4047" i="2"/>
  <c r="U4048" i="2"/>
  <c r="T4051" i="2"/>
  <c r="U4052" i="2"/>
  <c r="T4055" i="2"/>
  <c r="U4056" i="2"/>
  <c r="T4059" i="2"/>
  <c r="U4060" i="2"/>
  <c r="T4063" i="2"/>
  <c r="U4064" i="2"/>
  <c r="T4067" i="2"/>
  <c r="U4068" i="2"/>
  <c r="T4071" i="2"/>
  <c r="U4072" i="2"/>
  <c r="T4075" i="2"/>
  <c r="U4076" i="2"/>
  <c r="T3870" i="2"/>
  <c r="U3871" i="2"/>
  <c r="T3874" i="2"/>
  <c r="U3875" i="2"/>
  <c r="T3878" i="2"/>
  <c r="U3879" i="2"/>
  <c r="T3882" i="2"/>
  <c r="U3883" i="2"/>
  <c r="T3886" i="2"/>
  <c r="U3887" i="2"/>
  <c r="T3890" i="2"/>
  <c r="U3891" i="2"/>
  <c r="T3894" i="2"/>
  <c r="U3895" i="2"/>
  <c r="T3898" i="2"/>
  <c r="U3899" i="2"/>
  <c r="T3902" i="2"/>
  <c r="U3903" i="2"/>
  <c r="T3906" i="2"/>
  <c r="U3907" i="2"/>
  <c r="T3910" i="2"/>
  <c r="U3911" i="2"/>
  <c r="T3914" i="2"/>
  <c r="U3915" i="2"/>
  <c r="T3918" i="2"/>
  <c r="U3919" i="2"/>
  <c r="T3922" i="2"/>
  <c r="U3923" i="2"/>
  <c r="T3926" i="2"/>
  <c r="U3927" i="2"/>
  <c r="T3930" i="2"/>
  <c r="U3931" i="2"/>
  <c r="T3934" i="2"/>
  <c r="U3935" i="2"/>
  <c r="T3938" i="2"/>
  <c r="U3939" i="2"/>
  <c r="T3942" i="2"/>
  <c r="U3943" i="2"/>
  <c r="T3946" i="2"/>
  <c r="U3947" i="2"/>
  <c r="T3950" i="2"/>
  <c r="U3951" i="2"/>
  <c r="T3954" i="2"/>
  <c r="U3955" i="2"/>
  <c r="T3958" i="2"/>
  <c r="U3959" i="2"/>
  <c r="T3962" i="2"/>
  <c r="U3963" i="2"/>
  <c r="T3966" i="2"/>
  <c r="U3967" i="2"/>
  <c r="T3970" i="2"/>
  <c r="U3971" i="2"/>
  <c r="T3974" i="2"/>
  <c r="U3975" i="2"/>
  <c r="T3978" i="2"/>
  <c r="U3979" i="2"/>
  <c r="T3982" i="2"/>
  <c r="U3983" i="2"/>
  <c r="T3986" i="2"/>
  <c r="U3987" i="2"/>
  <c r="T3990" i="2"/>
  <c r="U3991" i="2"/>
  <c r="T3994" i="2"/>
  <c r="U3995" i="2"/>
  <c r="T3998" i="2"/>
  <c r="U3999" i="2"/>
  <c r="T4002" i="2"/>
  <c r="U4003" i="2"/>
  <c r="T4006" i="2"/>
  <c r="U4007" i="2"/>
  <c r="T4010" i="2"/>
  <c r="U4011" i="2"/>
  <c r="T4014" i="2"/>
  <c r="U4015" i="2"/>
  <c r="T4018" i="2"/>
  <c r="U4019" i="2"/>
  <c r="T4022" i="2"/>
  <c r="U4023" i="2"/>
  <c r="T4026" i="2"/>
  <c r="U4027" i="2"/>
  <c r="T4030" i="2"/>
  <c r="U4031" i="2"/>
  <c r="T4034" i="2"/>
  <c r="U4035" i="2"/>
  <c r="T4038" i="2"/>
  <c r="U4039" i="2"/>
  <c r="T4042" i="2"/>
  <c r="U4043" i="2"/>
  <c r="T4046" i="2"/>
  <c r="U4047" i="2"/>
  <c r="T4050" i="2"/>
  <c r="U4051" i="2"/>
  <c r="T4054" i="2"/>
  <c r="U4055" i="2"/>
  <c r="T4058" i="2"/>
  <c r="U4059" i="2"/>
  <c r="T4062" i="2"/>
  <c r="U4063" i="2"/>
  <c r="T4066" i="2"/>
  <c r="U4067" i="2"/>
  <c r="T4070" i="2"/>
  <c r="U4071" i="2"/>
  <c r="T4074" i="2"/>
  <c r="U4075" i="2"/>
  <c r="T4078" i="2"/>
  <c r="T3557" i="2"/>
  <c r="U3558" i="2"/>
  <c r="T3561" i="2"/>
  <c r="U3562" i="2"/>
  <c r="T3565" i="2"/>
  <c r="U3566" i="2"/>
  <c r="T3569" i="2"/>
  <c r="U3570" i="2"/>
  <c r="T3573" i="2"/>
  <c r="U3574" i="2"/>
  <c r="T3577" i="2"/>
  <c r="U3578" i="2"/>
  <c r="T3581" i="2"/>
  <c r="U3582" i="2"/>
  <c r="T3585" i="2"/>
  <c r="U3586" i="2"/>
  <c r="T3589" i="2"/>
  <c r="U3590" i="2"/>
  <c r="T3593" i="2"/>
  <c r="U3594" i="2"/>
  <c r="T3597" i="2"/>
  <c r="U3598" i="2"/>
  <c r="T3601" i="2"/>
  <c r="U3602" i="2"/>
  <c r="T3605" i="2"/>
  <c r="U3606" i="2"/>
  <c r="T3609" i="2"/>
  <c r="U3610" i="2"/>
  <c r="T3613" i="2"/>
  <c r="U3614" i="2"/>
  <c r="T3617" i="2"/>
  <c r="U3618" i="2"/>
  <c r="T3621" i="2"/>
  <c r="U3622" i="2"/>
  <c r="T3625" i="2"/>
  <c r="U3626" i="2"/>
  <c r="T3629" i="2"/>
  <c r="U3630" i="2"/>
  <c r="T3633" i="2"/>
  <c r="U3634" i="2"/>
  <c r="T3637" i="2"/>
  <c r="U3638" i="2"/>
  <c r="T3641" i="2"/>
  <c r="U3642" i="2"/>
  <c r="T3645" i="2"/>
  <c r="U3646" i="2"/>
  <c r="T3649" i="2"/>
  <c r="U3650" i="2"/>
  <c r="T3653" i="2"/>
  <c r="U3654" i="2"/>
  <c r="T3657" i="2"/>
  <c r="U3658" i="2"/>
  <c r="T3661" i="2"/>
  <c r="U3662" i="2"/>
  <c r="T3665" i="2"/>
  <c r="U3666" i="2"/>
  <c r="T3669" i="2"/>
  <c r="U3670" i="2"/>
  <c r="T3673" i="2"/>
  <c r="U3674" i="2"/>
  <c r="T3677" i="2"/>
  <c r="U3678" i="2"/>
  <c r="T3681" i="2"/>
  <c r="U3682" i="2"/>
  <c r="T3685" i="2"/>
  <c r="U3686" i="2"/>
  <c r="T3689" i="2"/>
  <c r="U3690" i="2"/>
  <c r="T3693" i="2"/>
  <c r="U3694" i="2"/>
  <c r="T3697" i="2"/>
  <c r="U3698" i="2"/>
  <c r="T3701" i="2"/>
  <c r="U3702" i="2"/>
  <c r="T3705" i="2"/>
  <c r="U3706" i="2"/>
  <c r="T3709" i="2"/>
  <c r="U3710" i="2"/>
  <c r="T3713" i="2"/>
  <c r="U3714" i="2"/>
  <c r="T3717" i="2"/>
  <c r="U3718" i="2"/>
  <c r="T3721" i="2"/>
  <c r="U3722" i="2"/>
  <c r="T3725" i="2"/>
  <c r="U3726" i="2"/>
  <c r="T3729" i="2"/>
  <c r="U3730" i="2"/>
  <c r="T3733" i="2"/>
  <c r="U3734" i="2"/>
  <c r="T3737" i="2"/>
  <c r="U3738" i="2"/>
  <c r="T3741" i="2"/>
  <c r="U3742" i="2"/>
  <c r="T3745" i="2"/>
  <c r="U3746" i="2"/>
  <c r="T3749" i="2"/>
  <c r="U3750" i="2"/>
  <c r="T3753" i="2"/>
  <c r="U3754" i="2"/>
  <c r="T3757" i="2"/>
  <c r="U3758" i="2"/>
  <c r="T3761" i="2"/>
  <c r="U3762" i="2"/>
  <c r="T3765" i="2"/>
  <c r="U3766" i="2"/>
  <c r="T3769" i="2"/>
  <c r="U3770" i="2"/>
  <c r="T3773" i="2"/>
  <c r="U3774" i="2"/>
  <c r="T3777" i="2"/>
  <c r="U3778" i="2"/>
  <c r="T3781" i="2"/>
  <c r="U3782" i="2"/>
  <c r="T3785" i="2"/>
  <c r="U3786" i="2"/>
  <c r="T3789" i="2"/>
  <c r="U3790" i="2"/>
  <c r="T3793" i="2"/>
  <c r="U3794" i="2"/>
  <c r="T3797" i="2"/>
  <c r="U3798" i="2"/>
  <c r="T3801" i="2"/>
  <c r="U3802" i="2"/>
  <c r="T3805" i="2"/>
  <c r="U3806" i="2"/>
  <c r="T3809" i="2"/>
  <c r="U3810" i="2"/>
  <c r="T3813" i="2"/>
  <c r="U3814" i="2"/>
  <c r="T3817" i="2"/>
  <c r="U3818" i="2"/>
  <c r="T3821" i="2"/>
  <c r="U3822" i="2"/>
  <c r="T3825" i="2"/>
  <c r="U3826" i="2"/>
  <c r="T3829" i="2"/>
  <c r="U3830" i="2"/>
  <c r="T3833" i="2"/>
  <c r="U3834" i="2"/>
  <c r="T3837" i="2"/>
  <c r="U3838" i="2"/>
  <c r="T3841" i="2"/>
  <c r="U3842" i="2"/>
  <c r="T3845" i="2"/>
  <c r="U3846" i="2"/>
  <c r="T3849" i="2"/>
  <c r="U3850" i="2"/>
  <c r="T3853" i="2"/>
  <c r="U3854" i="2"/>
  <c r="T3857" i="2"/>
  <c r="U3858" i="2"/>
  <c r="T3861" i="2"/>
  <c r="U3862" i="2"/>
  <c r="T3865" i="2"/>
  <c r="U3866" i="2"/>
  <c r="T3869" i="2"/>
  <c r="U3870" i="2"/>
  <c r="T3873" i="2"/>
  <c r="U3874" i="2"/>
  <c r="T3877" i="2"/>
  <c r="U3878" i="2"/>
  <c r="T3881" i="2"/>
  <c r="U3882" i="2"/>
  <c r="T3885" i="2"/>
  <c r="U3886" i="2"/>
  <c r="T3889" i="2"/>
  <c r="U3890" i="2"/>
  <c r="T3893" i="2"/>
  <c r="U3894" i="2"/>
  <c r="T3897" i="2"/>
  <c r="U3898" i="2"/>
  <c r="T3901" i="2"/>
  <c r="U3902" i="2"/>
  <c r="T3905" i="2"/>
  <c r="U3906" i="2"/>
  <c r="T3909" i="2"/>
  <c r="U3910" i="2"/>
  <c r="T3913" i="2"/>
  <c r="U3914" i="2"/>
  <c r="T3917" i="2"/>
  <c r="U3918" i="2"/>
  <c r="T3921" i="2"/>
  <c r="U3922" i="2"/>
  <c r="T3925" i="2"/>
  <c r="U3926" i="2"/>
  <c r="T3929" i="2"/>
  <c r="U3930" i="2"/>
  <c r="T3933" i="2"/>
  <c r="U3934" i="2"/>
  <c r="T3937" i="2"/>
  <c r="U3938" i="2"/>
  <c r="T3941" i="2"/>
  <c r="U3942" i="2"/>
  <c r="T3945" i="2"/>
  <c r="U3946" i="2"/>
  <c r="T3949" i="2"/>
  <c r="U3950" i="2"/>
  <c r="T3953" i="2"/>
  <c r="U3954" i="2"/>
  <c r="T3957" i="2"/>
  <c r="U3958" i="2"/>
  <c r="T3961" i="2"/>
  <c r="U3962" i="2"/>
  <c r="T3965" i="2"/>
  <c r="U3966" i="2"/>
  <c r="T3969" i="2"/>
  <c r="U3970" i="2"/>
  <c r="T3973" i="2"/>
  <c r="U3974" i="2"/>
  <c r="T3977" i="2"/>
  <c r="U3978" i="2"/>
  <c r="T3981" i="2"/>
  <c r="U3982" i="2"/>
  <c r="T3985" i="2"/>
  <c r="U3986" i="2"/>
  <c r="T3989" i="2"/>
  <c r="U3990" i="2"/>
  <c r="T3993" i="2"/>
  <c r="U3994" i="2"/>
  <c r="T3997" i="2"/>
  <c r="U3998" i="2"/>
  <c r="T4001" i="2"/>
  <c r="U4002" i="2"/>
  <c r="T4005" i="2"/>
  <c r="U4006" i="2"/>
  <c r="T4009" i="2"/>
  <c r="U4010" i="2"/>
  <c r="T4013" i="2"/>
  <c r="U4014" i="2"/>
  <c r="T4017" i="2"/>
  <c r="U4018" i="2"/>
  <c r="T4021" i="2"/>
  <c r="U4022" i="2"/>
  <c r="T4025" i="2"/>
  <c r="U4026" i="2"/>
  <c r="T4029" i="2"/>
  <c r="U4030" i="2"/>
  <c r="T4033" i="2"/>
  <c r="U4034" i="2"/>
  <c r="T4037" i="2"/>
  <c r="U4038" i="2"/>
  <c r="T4041" i="2"/>
  <c r="U4042" i="2"/>
  <c r="T4045" i="2"/>
  <c r="U4046" i="2"/>
  <c r="T4049" i="2"/>
  <c r="U4050" i="2"/>
  <c r="T4053" i="2"/>
  <c r="U4054" i="2"/>
  <c r="T4057" i="2"/>
  <c r="U4058" i="2"/>
  <c r="T4061" i="2"/>
  <c r="U4062" i="2"/>
  <c r="T4065" i="2"/>
  <c r="U4066" i="2"/>
  <c r="T4069" i="2"/>
  <c r="U4070" i="2"/>
  <c r="T4073" i="2"/>
  <c r="U4074" i="2"/>
  <c r="T4077" i="2"/>
  <c r="U4078" i="2"/>
  <c r="U3553" i="2"/>
  <c r="T3556" i="2"/>
  <c r="U3557" i="2"/>
  <c r="T3560" i="2"/>
  <c r="U3561" i="2"/>
  <c r="T3564" i="2"/>
  <c r="U3565" i="2"/>
  <c r="T3568" i="2"/>
  <c r="U3569" i="2"/>
  <c r="T3572" i="2"/>
  <c r="U3573" i="2"/>
  <c r="T3576" i="2"/>
  <c r="U3577" i="2"/>
  <c r="T3580" i="2"/>
  <c r="U3581" i="2"/>
  <c r="T3584" i="2"/>
  <c r="U3585" i="2"/>
  <c r="T3588" i="2"/>
  <c r="U3589" i="2"/>
  <c r="T3592" i="2"/>
  <c r="U3593" i="2"/>
  <c r="T3596" i="2"/>
  <c r="U3597" i="2"/>
  <c r="T3600" i="2"/>
  <c r="U3601" i="2"/>
  <c r="T3604" i="2"/>
  <c r="U3605" i="2"/>
  <c r="T3608" i="2"/>
  <c r="U3609" i="2"/>
  <c r="T3612" i="2"/>
  <c r="U3613" i="2"/>
  <c r="T3616" i="2"/>
  <c r="U3617" i="2"/>
  <c r="T3620" i="2"/>
  <c r="U3621" i="2"/>
  <c r="T3624" i="2"/>
  <c r="U3625" i="2"/>
  <c r="T3628" i="2"/>
  <c r="U3629" i="2"/>
  <c r="T3632" i="2"/>
  <c r="U3633" i="2"/>
  <c r="T3636" i="2"/>
  <c r="U3637" i="2"/>
  <c r="T3640" i="2"/>
  <c r="U3641" i="2"/>
  <c r="T3644" i="2"/>
  <c r="U3645" i="2"/>
  <c r="T3648" i="2"/>
  <c r="U3649" i="2"/>
  <c r="T3652" i="2"/>
  <c r="U3653" i="2"/>
  <c r="T3656" i="2"/>
  <c r="U3657" i="2"/>
  <c r="T3660" i="2"/>
  <c r="U3661" i="2"/>
  <c r="T3664" i="2"/>
  <c r="U3665" i="2"/>
  <c r="T3668" i="2"/>
  <c r="U3669" i="2"/>
  <c r="T3672" i="2"/>
  <c r="U3673" i="2"/>
  <c r="T3676" i="2"/>
  <c r="U3677" i="2"/>
  <c r="T3680" i="2"/>
  <c r="U3681" i="2"/>
  <c r="T3684" i="2"/>
  <c r="U3685" i="2"/>
  <c r="T3688" i="2"/>
  <c r="U3689" i="2"/>
  <c r="T3692" i="2"/>
  <c r="U3693" i="2"/>
  <c r="T3696" i="2"/>
  <c r="U3697" i="2"/>
  <c r="T3700" i="2"/>
  <c r="U3701" i="2"/>
  <c r="T3704" i="2"/>
  <c r="U3705" i="2"/>
  <c r="T3708" i="2"/>
  <c r="U3709" i="2"/>
  <c r="T3712" i="2"/>
  <c r="U3713" i="2"/>
  <c r="T3716" i="2"/>
  <c r="U3717" i="2"/>
  <c r="T3720" i="2"/>
  <c r="U3721" i="2"/>
  <c r="T3724" i="2"/>
  <c r="U3725" i="2"/>
  <c r="T3728" i="2"/>
  <c r="U3729" i="2"/>
  <c r="T3732" i="2"/>
  <c r="U3733" i="2"/>
  <c r="T3736" i="2"/>
  <c r="U3737" i="2"/>
  <c r="T3740" i="2"/>
  <c r="U3741" i="2"/>
  <c r="T3744" i="2"/>
  <c r="U3745" i="2"/>
  <c r="T3748" i="2"/>
  <c r="U3749" i="2"/>
  <c r="T3752" i="2"/>
  <c r="U3753" i="2"/>
  <c r="T3756" i="2"/>
  <c r="U3757" i="2"/>
  <c r="T3760" i="2"/>
  <c r="U3761" i="2"/>
  <c r="T3764" i="2"/>
  <c r="U3765" i="2"/>
  <c r="T3768" i="2"/>
  <c r="U3769" i="2"/>
  <c r="T3772" i="2"/>
  <c r="U3773" i="2"/>
  <c r="T3776" i="2"/>
  <c r="U3777" i="2"/>
  <c r="T3780" i="2"/>
  <c r="U3781" i="2"/>
  <c r="T3784" i="2"/>
  <c r="U3785" i="2"/>
  <c r="T3788" i="2"/>
  <c r="U3789" i="2"/>
  <c r="T3792" i="2"/>
  <c r="U3793" i="2"/>
  <c r="T3796" i="2"/>
  <c r="U3797" i="2"/>
  <c r="T3800" i="2"/>
  <c r="U3801" i="2"/>
  <c r="T3804" i="2"/>
  <c r="U3805" i="2"/>
  <c r="T3808" i="2"/>
  <c r="U3809" i="2"/>
  <c r="T3812" i="2"/>
  <c r="U3813" i="2"/>
  <c r="T3816" i="2"/>
  <c r="U3817" i="2"/>
  <c r="T3820" i="2"/>
  <c r="U3821" i="2"/>
  <c r="T3824" i="2"/>
  <c r="U3825" i="2"/>
  <c r="T3828" i="2"/>
  <c r="U3829" i="2"/>
  <c r="T3832" i="2"/>
  <c r="U3833" i="2"/>
  <c r="T3836" i="2"/>
  <c r="U3837" i="2"/>
  <c r="T3840" i="2"/>
  <c r="U3841" i="2"/>
  <c r="T3844" i="2"/>
  <c r="U3845" i="2"/>
  <c r="T3848" i="2"/>
  <c r="U3849" i="2"/>
  <c r="T3852" i="2"/>
  <c r="U3853" i="2"/>
  <c r="T3856" i="2"/>
  <c r="U3857" i="2"/>
  <c r="T3860" i="2"/>
  <c r="U3861" i="2"/>
  <c r="T3864" i="2"/>
  <c r="U3865" i="2"/>
  <c r="T3868" i="2"/>
  <c r="U3869" i="2"/>
  <c r="T3872" i="2"/>
  <c r="U3873" i="2"/>
  <c r="T3876" i="2"/>
  <c r="U3877" i="2"/>
  <c r="T3880" i="2"/>
  <c r="U3881" i="2"/>
  <c r="T3884" i="2"/>
  <c r="U3885" i="2"/>
  <c r="T3888" i="2"/>
  <c r="U3889" i="2"/>
  <c r="T3892" i="2"/>
  <c r="U3893" i="2"/>
  <c r="T3896" i="2"/>
  <c r="U3897" i="2"/>
  <c r="T3900" i="2"/>
  <c r="U3901" i="2"/>
  <c r="T3904" i="2"/>
  <c r="U3905" i="2"/>
  <c r="T3908" i="2"/>
  <c r="U3909" i="2"/>
  <c r="T3912" i="2"/>
  <c r="U3913" i="2"/>
  <c r="T3916" i="2"/>
  <c r="U3917" i="2"/>
  <c r="T3920" i="2"/>
  <c r="U3921" i="2"/>
  <c r="T3924" i="2"/>
  <c r="U3925" i="2"/>
  <c r="T3928" i="2"/>
  <c r="U3929" i="2"/>
  <c r="T3932" i="2"/>
  <c r="U3933" i="2"/>
  <c r="T3936" i="2"/>
  <c r="U3937" i="2"/>
  <c r="T3940" i="2"/>
  <c r="U3941" i="2"/>
  <c r="T3944" i="2"/>
  <c r="U3945" i="2"/>
  <c r="T3948" i="2"/>
  <c r="U3949" i="2"/>
  <c r="T3952" i="2"/>
  <c r="U3953" i="2"/>
  <c r="T3956" i="2"/>
  <c r="U3957" i="2"/>
  <c r="T3960" i="2"/>
  <c r="U3961" i="2"/>
  <c r="T3964" i="2"/>
  <c r="U3965" i="2"/>
  <c r="T3968" i="2"/>
  <c r="U3969" i="2"/>
  <c r="T3972" i="2"/>
  <c r="U3973" i="2"/>
  <c r="T3976" i="2"/>
  <c r="U3977" i="2"/>
  <c r="T3980" i="2"/>
  <c r="U3981" i="2"/>
  <c r="T3984" i="2"/>
  <c r="U3985" i="2"/>
  <c r="T3988" i="2"/>
  <c r="U3989" i="2"/>
  <c r="T3992" i="2"/>
  <c r="U3993" i="2"/>
  <c r="T3996" i="2"/>
  <c r="U3997" i="2"/>
  <c r="T4000" i="2"/>
  <c r="U4001" i="2"/>
  <c r="T4004" i="2"/>
  <c r="U4005" i="2"/>
  <c r="T4008" i="2"/>
  <c r="U4009" i="2"/>
  <c r="T4012" i="2"/>
  <c r="U4013" i="2"/>
  <c r="T4016" i="2"/>
  <c r="U4017" i="2"/>
  <c r="T4020" i="2"/>
  <c r="U4021" i="2"/>
  <c r="T4024" i="2"/>
  <c r="U4025" i="2"/>
  <c r="T4028" i="2"/>
  <c r="U4029" i="2"/>
  <c r="T4032" i="2"/>
  <c r="U4033" i="2"/>
  <c r="T4036" i="2"/>
  <c r="U4037" i="2"/>
  <c r="T4040" i="2"/>
  <c r="U4041" i="2"/>
  <c r="T4044" i="2"/>
  <c r="U4045" i="2"/>
  <c r="T4048" i="2"/>
  <c r="U4049" i="2"/>
  <c r="T4052" i="2"/>
  <c r="U4053" i="2"/>
  <c r="T4056" i="2"/>
  <c r="U4057" i="2"/>
  <c r="T4060" i="2"/>
  <c r="U4061" i="2"/>
  <c r="T4064" i="2"/>
  <c r="U4065" i="2"/>
  <c r="T4068" i="2"/>
  <c r="U4069" i="2"/>
  <c r="T4072" i="2"/>
  <c r="U4073" i="2"/>
  <c r="T4076" i="2"/>
  <c r="U4077" i="2"/>
  <c r="T4079" i="2"/>
  <c r="T4080" i="2"/>
  <c r="U4081" i="2"/>
  <c r="T4084" i="2"/>
  <c r="U4085" i="2"/>
  <c r="T4088" i="2"/>
  <c r="U4089" i="2"/>
  <c r="T4092" i="2"/>
  <c r="U4093" i="2"/>
  <c r="T4096" i="2"/>
  <c r="U4097" i="2"/>
  <c r="T4100" i="2"/>
  <c r="U4101" i="2"/>
  <c r="T4104" i="2"/>
  <c r="U4105" i="2"/>
  <c r="T4108" i="2"/>
  <c r="U4109" i="2"/>
  <c r="T4112" i="2"/>
  <c r="U4113" i="2"/>
  <c r="T4116" i="2"/>
  <c r="U4117" i="2"/>
  <c r="T4120" i="2"/>
  <c r="U4121" i="2"/>
  <c r="T4124" i="2"/>
  <c r="U4125" i="2"/>
  <c r="T4128" i="2"/>
  <c r="U4129" i="2"/>
  <c r="T4132" i="2"/>
  <c r="U4133" i="2"/>
  <c r="T4136" i="2"/>
  <c r="U4137" i="2"/>
  <c r="T4140" i="2"/>
  <c r="U4141" i="2"/>
  <c r="T4144" i="2"/>
  <c r="U4145" i="2"/>
  <c r="T4148" i="2"/>
  <c r="U4149" i="2"/>
  <c r="T4152" i="2"/>
  <c r="U4153" i="2"/>
  <c r="T4156" i="2"/>
  <c r="U4157" i="2"/>
  <c r="T4160" i="2"/>
  <c r="U4161" i="2"/>
  <c r="T4164" i="2"/>
  <c r="U4165" i="2"/>
  <c r="T4168" i="2"/>
  <c r="U4169" i="2"/>
  <c r="T4172" i="2"/>
  <c r="U4173" i="2"/>
  <c r="T4176" i="2"/>
  <c r="U4177" i="2"/>
  <c r="T4180" i="2"/>
  <c r="U4181" i="2"/>
  <c r="T4184" i="2"/>
  <c r="U4185" i="2"/>
  <c r="T4188" i="2"/>
  <c r="U4189" i="2"/>
  <c r="T4192" i="2"/>
  <c r="U4193" i="2"/>
  <c r="T4196" i="2"/>
  <c r="U4197" i="2"/>
  <c r="T4200" i="2"/>
  <c r="U4201" i="2"/>
  <c r="T4204" i="2"/>
  <c r="U4205" i="2"/>
  <c r="T4208" i="2"/>
  <c r="U4209" i="2"/>
  <c r="T4212" i="2"/>
  <c r="U4213" i="2"/>
  <c r="T4216" i="2"/>
  <c r="U4217" i="2"/>
  <c r="T4220" i="2"/>
  <c r="U4221" i="2"/>
  <c r="T4224" i="2"/>
  <c r="U4225" i="2"/>
  <c r="T4228" i="2"/>
  <c r="U4229" i="2"/>
  <c r="T4232" i="2"/>
  <c r="U4233" i="2"/>
  <c r="T4236" i="2"/>
  <c r="U4237" i="2"/>
  <c r="T4240" i="2"/>
  <c r="U4241" i="2"/>
  <c r="T4244" i="2"/>
  <c r="U4245" i="2"/>
  <c r="T4248" i="2"/>
  <c r="U4249" i="2"/>
  <c r="T4252" i="2"/>
  <c r="U4253" i="2"/>
  <c r="T4256" i="2"/>
  <c r="U4257" i="2"/>
  <c r="T4260" i="2"/>
  <c r="U4261" i="2"/>
  <c r="T4264" i="2"/>
  <c r="U4265" i="2"/>
  <c r="T4268" i="2"/>
  <c r="U4269" i="2"/>
  <c r="T4272" i="2"/>
  <c r="U4273" i="2"/>
  <c r="T4276" i="2"/>
  <c r="U4277" i="2"/>
  <c r="T4280" i="2"/>
  <c r="U4281" i="2"/>
  <c r="T4284" i="2"/>
  <c r="U4285" i="2"/>
  <c r="T4288" i="2"/>
  <c r="U4289" i="2"/>
  <c r="T4292" i="2"/>
  <c r="U4293" i="2"/>
  <c r="T4296" i="2"/>
  <c r="U4297" i="2"/>
  <c r="T4300" i="2"/>
  <c r="U4301" i="2"/>
  <c r="T4304" i="2"/>
  <c r="U4305" i="2"/>
  <c r="T4308" i="2"/>
  <c r="U4309" i="2"/>
  <c r="T4312" i="2"/>
  <c r="U4313" i="2"/>
  <c r="T4316" i="2"/>
  <c r="U4317" i="2"/>
  <c r="T4320" i="2"/>
  <c r="U4321" i="2"/>
  <c r="T4324" i="2"/>
  <c r="T4326" i="2"/>
  <c r="T4328" i="2"/>
  <c r="U4333" i="2"/>
  <c r="T4336" i="2"/>
  <c r="U4341" i="2"/>
  <c r="T4344" i="2"/>
  <c r="U4349" i="2"/>
  <c r="T4352" i="2"/>
  <c r="U4357" i="2"/>
  <c r="T4360" i="2"/>
  <c r="U4363" i="2"/>
  <c r="U4370" i="2"/>
  <c r="T4374" i="2"/>
  <c r="U4377" i="2"/>
  <c r="T4381" i="2"/>
  <c r="T4388" i="2"/>
  <c r="T4402" i="2"/>
  <c r="T4409" i="2"/>
  <c r="T4416" i="2"/>
  <c r="U4423" i="2"/>
  <c r="U4430" i="2"/>
  <c r="U4437" i="2"/>
  <c r="T4466" i="2"/>
  <c r="T4473" i="2"/>
  <c r="T4480" i="2"/>
  <c r="U4080" i="2"/>
  <c r="T4083" i="2"/>
  <c r="U4084" i="2"/>
  <c r="T4087" i="2"/>
  <c r="U4088" i="2"/>
  <c r="T4091" i="2"/>
  <c r="U4092" i="2"/>
  <c r="T4095" i="2"/>
  <c r="U4096" i="2"/>
  <c r="T4099" i="2"/>
  <c r="U4100" i="2"/>
  <c r="T4103" i="2"/>
  <c r="U4104" i="2"/>
  <c r="T4107" i="2"/>
  <c r="U4108" i="2"/>
  <c r="T4111" i="2"/>
  <c r="U4112" i="2"/>
  <c r="T4115" i="2"/>
  <c r="U4116" i="2"/>
  <c r="T4119" i="2"/>
  <c r="U4120" i="2"/>
  <c r="T4123" i="2"/>
  <c r="U4124" i="2"/>
  <c r="T4127" i="2"/>
  <c r="U4128" i="2"/>
  <c r="T4131" i="2"/>
  <c r="U4132" i="2"/>
  <c r="T4135" i="2"/>
  <c r="U4136" i="2"/>
  <c r="T4139" i="2"/>
  <c r="U4140" i="2"/>
  <c r="T4143" i="2"/>
  <c r="U4144" i="2"/>
  <c r="T4147" i="2"/>
  <c r="U4148" i="2"/>
  <c r="T4151" i="2"/>
  <c r="U4152" i="2"/>
  <c r="T4155" i="2"/>
  <c r="U4156" i="2"/>
  <c r="T4159" i="2"/>
  <c r="U4160" i="2"/>
  <c r="T4163" i="2"/>
  <c r="U4164" i="2"/>
  <c r="T4167" i="2"/>
  <c r="U4168" i="2"/>
  <c r="T4171" i="2"/>
  <c r="U4172" i="2"/>
  <c r="T4175" i="2"/>
  <c r="U4176" i="2"/>
  <c r="T4179" i="2"/>
  <c r="U4180" i="2"/>
  <c r="T4183" i="2"/>
  <c r="U4184" i="2"/>
  <c r="T4187" i="2"/>
  <c r="U4188" i="2"/>
  <c r="T4191" i="2"/>
  <c r="U4192" i="2"/>
  <c r="T4195" i="2"/>
  <c r="U4196" i="2"/>
  <c r="T4199" i="2"/>
  <c r="U4200" i="2"/>
  <c r="T4203" i="2"/>
  <c r="U4204" i="2"/>
  <c r="T4207" i="2"/>
  <c r="U4208" i="2"/>
  <c r="T4211" i="2"/>
  <c r="U4212" i="2"/>
  <c r="T4215" i="2"/>
  <c r="U4216" i="2"/>
  <c r="T4219" i="2"/>
  <c r="U4220" i="2"/>
  <c r="T4223" i="2"/>
  <c r="U4224" i="2"/>
  <c r="T4227" i="2"/>
  <c r="U4228" i="2"/>
  <c r="T4231" i="2"/>
  <c r="U4232" i="2"/>
  <c r="T4235" i="2"/>
  <c r="U4236" i="2"/>
  <c r="T4239" i="2"/>
  <c r="U4240" i="2"/>
  <c r="T4243" i="2"/>
  <c r="U4244" i="2"/>
  <c r="T4247" i="2"/>
  <c r="U4248" i="2"/>
  <c r="T4251" i="2"/>
  <c r="U4252" i="2"/>
  <c r="T4255" i="2"/>
  <c r="U4256" i="2"/>
  <c r="T4259" i="2"/>
  <c r="U4260" i="2"/>
  <c r="T4263" i="2"/>
  <c r="U4264" i="2"/>
  <c r="T4267" i="2"/>
  <c r="U4268" i="2"/>
  <c r="T4271" i="2"/>
  <c r="U4272" i="2"/>
  <c r="T4275" i="2"/>
  <c r="U4276" i="2"/>
  <c r="T4279" i="2"/>
  <c r="U4280" i="2"/>
  <c r="T4283" i="2"/>
  <c r="U4284" i="2"/>
  <c r="T4287" i="2"/>
  <c r="U4288" i="2"/>
  <c r="T4291" i="2"/>
  <c r="U4292" i="2"/>
  <c r="T4295" i="2"/>
  <c r="U4296" i="2"/>
  <c r="T4299" i="2"/>
  <c r="U4300" i="2"/>
  <c r="T4303" i="2"/>
  <c r="U4304" i="2"/>
  <c r="T4307" i="2"/>
  <c r="U4308" i="2"/>
  <c r="T4311" i="2"/>
  <c r="U4312" i="2"/>
  <c r="T4315" i="2"/>
  <c r="U4316" i="2"/>
  <c r="T4319" i="2"/>
  <c r="U4320" i="2"/>
  <c r="T4323" i="2"/>
  <c r="U4326" i="2"/>
  <c r="T4329" i="2"/>
  <c r="U4334" i="2"/>
  <c r="T4337" i="2"/>
  <c r="U4342" i="2"/>
  <c r="T4345" i="2"/>
  <c r="U4350" i="2"/>
  <c r="T4353" i="2"/>
  <c r="U4358" i="2"/>
  <c r="T4361" i="2"/>
  <c r="T4368" i="2"/>
  <c r="U4375" i="2"/>
  <c r="U4382" i="2"/>
  <c r="T4386" i="2"/>
  <c r="U4389" i="2"/>
  <c r="T4418" i="2"/>
  <c r="T4425" i="2"/>
  <c r="T4432" i="2"/>
  <c r="U4439" i="2"/>
  <c r="U4446" i="2"/>
  <c r="U4453" i="2"/>
  <c r="T4482" i="2"/>
  <c r="U4079" i="2"/>
  <c r="T4082" i="2"/>
  <c r="U4083" i="2"/>
  <c r="T4086" i="2"/>
  <c r="U4087" i="2"/>
  <c r="T4090" i="2"/>
  <c r="U4091" i="2"/>
  <c r="T4094" i="2"/>
  <c r="U4095" i="2"/>
  <c r="T4098" i="2"/>
  <c r="U4099" i="2"/>
  <c r="T4102" i="2"/>
  <c r="U4103" i="2"/>
  <c r="T4106" i="2"/>
  <c r="U4107" i="2"/>
  <c r="T4110" i="2"/>
  <c r="U4111" i="2"/>
  <c r="T4114" i="2"/>
  <c r="U4115" i="2"/>
  <c r="T4118" i="2"/>
  <c r="U4119" i="2"/>
  <c r="T4122" i="2"/>
  <c r="U4123" i="2"/>
  <c r="T4126" i="2"/>
  <c r="U4127" i="2"/>
  <c r="T4130" i="2"/>
  <c r="U4131" i="2"/>
  <c r="T4134" i="2"/>
  <c r="U4135" i="2"/>
  <c r="T4138" i="2"/>
  <c r="U4139" i="2"/>
  <c r="T4142" i="2"/>
  <c r="U4143" i="2"/>
  <c r="T4146" i="2"/>
  <c r="U4147" i="2"/>
  <c r="T4150" i="2"/>
  <c r="U4151" i="2"/>
  <c r="T4154" i="2"/>
  <c r="U4155" i="2"/>
  <c r="T4158" i="2"/>
  <c r="U4159" i="2"/>
  <c r="T4162" i="2"/>
  <c r="U4163" i="2"/>
  <c r="T4166" i="2"/>
  <c r="U4167" i="2"/>
  <c r="T4170" i="2"/>
  <c r="U4171" i="2"/>
  <c r="T4174" i="2"/>
  <c r="U4175" i="2"/>
  <c r="T4178" i="2"/>
  <c r="U4179" i="2"/>
  <c r="T4182" i="2"/>
  <c r="U4183" i="2"/>
  <c r="T4186" i="2"/>
  <c r="U4187" i="2"/>
  <c r="T4190" i="2"/>
  <c r="U4191" i="2"/>
  <c r="T4194" i="2"/>
  <c r="U4195" i="2"/>
  <c r="T4198" i="2"/>
  <c r="U4199" i="2"/>
  <c r="T4202" i="2"/>
  <c r="U4203" i="2"/>
  <c r="T4206" i="2"/>
  <c r="U4207" i="2"/>
  <c r="T4210" i="2"/>
  <c r="U4211" i="2"/>
  <c r="T4214" i="2"/>
  <c r="U4215" i="2"/>
  <c r="T4218" i="2"/>
  <c r="U4219" i="2"/>
  <c r="T4222" i="2"/>
  <c r="U4223" i="2"/>
  <c r="T4226" i="2"/>
  <c r="U4227" i="2"/>
  <c r="T4230" i="2"/>
  <c r="U4231" i="2"/>
  <c r="T4234" i="2"/>
  <c r="U4235" i="2"/>
  <c r="T4238" i="2"/>
  <c r="U4239" i="2"/>
  <c r="T4242" i="2"/>
  <c r="U4243" i="2"/>
  <c r="T4246" i="2"/>
  <c r="U4247" i="2"/>
  <c r="T4250" i="2"/>
  <c r="U4251" i="2"/>
  <c r="T4254" i="2"/>
  <c r="U4255" i="2"/>
  <c r="T4258" i="2"/>
  <c r="U4259" i="2"/>
  <c r="T4262" i="2"/>
  <c r="U4263" i="2"/>
  <c r="T4266" i="2"/>
  <c r="U4267" i="2"/>
  <c r="T4270" i="2"/>
  <c r="U4271" i="2"/>
  <c r="T4274" i="2"/>
  <c r="U4275" i="2"/>
  <c r="T4278" i="2"/>
  <c r="U4279" i="2"/>
  <c r="T4282" i="2"/>
  <c r="U4283" i="2"/>
  <c r="T4286" i="2"/>
  <c r="U4287" i="2"/>
  <c r="T4290" i="2"/>
  <c r="U4291" i="2"/>
  <c r="T4294" i="2"/>
  <c r="U4295" i="2"/>
  <c r="T4298" i="2"/>
  <c r="U4299" i="2"/>
  <c r="T4302" i="2"/>
  <c r="U4303" i="2"/>
  <c r="T4306" i="2"/>
  <c r="U4307" i="2"/>
  <c r="T4310" i="2"/>
  <c r="U4311" i="2"/>
  <c r="T4314" i="2"/>
  <c r="U4315" i="2"/>
  <c r="T4318" i="2"/>
  <c r="U4319" i="2"/>
  <c r="T4322" i="2"/>
  <c r="U4323" i="2"/>
  <c r="T4325" i="2"/>
  <c r="U4329" i="2"/>
  <c r="T4332" i="2"/>
  <c r="U4337" i="2"/>
  <c r="T4340" i="2"/>
  <c r="U4345" i="2"/>
  <c r="T4348" i="2"/>
  <c r="U4353" i="2"/>
  <c r="T4356" i="2"/>
  <c r="U4361" i="2"/>
  <c r="T4365" i="2"/>
  <c r="T4372" i="2"/>
  <c r="U4379" i="2"/>
  <c r="U4386" i="2"/>
  <c r="U4391" i="2"/>
  <c r="U4398" i="2"/>
  <c r="U4405" i="2"/>
  <c r="T4434" i="2"/>
  <c r="T4441" i="2"/>
  <c r="T4448" i="2"/>
  <c r="U4455" i="2"/>
  <c r="U4462" i="2"/>
  <c r="U4469" i="2"/>
  <c r="T4081" i="2"/>
  <c r="U4082" i="2"/>
  <c r="T4085" i="2"/>
  <c r="U4086" i="2"/>
  <c r="T4089" i="2"/>
  <c r="U4090" i="2"/>
  <c r="T4093" i="2"/>
  <c r="U4094" i="2"/>
  <c r="T4097" i="2"/>
  <c r="U4098" i="2"/>
  <c r="T4101" i="2"/>
  <c r="U4102" i="2"/>
  <c r="T4105" i="2"/>
  <c r="U4106" i="2"/>
  <c r="T4109" i="2"/>
  <c r="U4110" i="2"/>
  <c r="T4113" i="2"/>
  <c r="U4114" i="2"/>
  <c r="T4117" i="2"/>
  <c r="U4118" i="2"/>
  <c r="T4121" i="2"/>
  <c r="U4122" i="2"/>
  <c r="T4125" i="2"/>
  <c r="U4126" i="2"/>
  <c r="T4129" i="2"/>
  <c r="U4130" i="2"/>
  <c r="T4133" i="2"/>
  <c r="U4134" i="2"/>
  <c r="T4137" i="2"/>
  <c r="U4138" i="2"/>
  <c r="T4141" i="2"/>
  <c r="U4142" i="2"/>
  <c r="T4145" i="2"/>
  <c r="U4146" i="2"/>
  <c r="T4149" i="2"/>
  <c r="U4150" i="2"/>
  <c r="T4153" i="2"/>
  <c r="U4154" i="2"/>
  <c r="T4157" i="2"/>
  <c r="U4158" i="2"/>
  <c r="T4161" i="2"/>
  <c r="U4162" i="2"/>
  <c r="T4165" i="2"/>
  <c r="U4166" i="2"/>
  <c r="T4169" i="2"/>
  <c r="U4170" i="2"/>
  <c r="T4173" i="2"/>
  <c r="U4174" i="2"/>
  <c r="T4177" i="2"/>
  <c r="U4178" i="2"/>
  <c r="T4181" i="2"/>
  <c r="U4182" i="2"/>
  <c r="T4185" i="2"/>
  <c r="U4186" i="2"/>
  <c r="T4189" i="2"/>
  <c r="U4190" i="2"/>
  <c r="T4193" i="2"/>
  <c r="U4194" i="2"/>
  <c r="T4197" i="2"/>
  <c r="U4198" i="2"/>
  <c r="T4201" i="2"/>
  <c r="U4202" i="2"/>
  <c r="T4205" i="2"/>
  <c r="U4206" i="2"/>
  <c r="T4209" i="2"/>
  <c r="U4210" i="2"/>
  <c r="T4213" i="2"/>
  <c r="U4214" i="2"/>
  <c r="T4217" i="2"/>
  <c r="U4218" i="2"/>
  <c r="T4221" i="2"/>
  <c r="U4222" i="2"/>
  <c r="T4225" i="2"/>
  <c r="U4226" i="2"/>
  <c r="T4229" i="2"/>
  <c r="U4230" i="2"/>
  <c r="T4233" i="2"/>
  <c r="U4234" i="2"/>
  <c r="T4237" i="2"/>
  <c r="U4238" i="2"/>
  <c r="T4241" i="2"/>
  <c r="U4242" i="2"/>
  <c r="T4245" i="2"/>
  <c r="U4246" i="2"/>
  <c r="T4249" i="2"/>
  <c r="U4250" i="2"/>
  <c r="T4253" i="2"/>
  <c r="U4254" i="2"/>
  <c r="T4257" i="2"/>
  <c r="U4258" i="2"/>
  <c r="T4261" i="2"/>
  <c r="U4262" i="2"/>
  <c r="T4265" i="2"/>
  <c r="U4266" i="2"/>
  <c r="T4269" i="2"/>
  <c r="U4270" i="2"/>
  <c r="T4273" i="2"/>
  <c r="U4274" i="2"/>
  <c r="T4277" i="2"/>
  <c r="U4278" i="2"/>
  <c r="T4281" i="2"/>
  <c r="U4282" i="2"/>
  <c r="T4285" i="2"/>
  <c r="U4286" i="2"/>
  <c r="T4289" i="2"/>
  <c r="U4290" i="2"/>
  <c r="T4293" i="2"/>
  <c r="U4294" i="2"/>
  <c r="T4297" i="2"/>
  <c r="U4298" i="2"/>
  <c r="T4301" i="2"/>
  <c r="U4302" i="2"/>
  <c r="T4305" i="2"/>
  <c r="U4306" i="2"/>
  <c r="T4309" i="2"/>
  <c r="U4310" i="2"/>
  <c r="T4313" i="2"/>
  <c r="U4314" i="2"/>
  <c r="T4317" i="2"/>
  <c r="U4318" i="2"/>
  <c r="T4321" i="2"/>
  <c r="U4322" i="2"/>
  <c r="U4325" i="2"/>
  <c r="U4330" i="2"/>
  <c r="T4333" i="2"/>
  <c r="U4338" i="2"/>
  <c r="T4341" i="2"/>
  <c r="U4346" i="2"/>
  <c r="T4349" i="2"/>
  <c r="U4354" i="2"/>
  <c r="T4357" i="2"/>
  <c r="U4366" i="2"/>
  <c r="T4370" i="2"/>
  <c r="U4373" i="2"/>
  <c r="T4377" i="2"/>
  <c r="T4384" i="2"/>
  <c r="T4393" i="2"/>
  <c r="T4400" i="2"/>
  <c r="U4407" i="2"/>
  <c r="U4414" i="2"/>
  <c r="U4421" i="2"/>
  <c r="T4450" i="2"/>
  <c r="T4457" i="2"/>
  <c r="T4464" i="2"/>
  <c r="U4471" i="2"/>
  <c r="U4478" i="2"/>
  <c r="U4485" i="2"/>
  <c r="U4487" i="2"/>
  <c r="T4489" i="2"/>
  <c r="U4494" i="2"/>
  <c r="T4496" i="2"/>
  <c r="T4498" i="2"/>
  <c r="U4501" i="2"/>
  <c r="U4503" i="2"/>
  <c r="T4505" i="2"/>
  <c r="U4510" i="2"/>
  <c r="T4512" i="2"/>
  <c r="T4514" i="2"/>
  <c r="U4517" i="2"/>
  <c r="U4519" i="2"/>
  <c r="T4521" i="2"/>
  <c r="U4526" i="2"/>
  <c r="T4528" i="2"/>
  <c r="T4530" i="2"/>
  <c r="T4534" i="2"/>
  <c r="U4539" i="2"/>
  <c r="T4542" i="2"/>
  <c r="U4547" i="2"/>
  <c r="T4550" i="2"/>
  <c r="U4555" i="2"/>
  <c r="T4558" i="2"/>
  <c r="U4563" i="2"/>
  <c r="T4566" i="2"/>
  <c r="U4571" i="2"/>
  <c r="T4574" i="2"/>
  <c r="U4579" i="2"/>
  <c r="T4582" i="2"/>
  <c r="U4587" i="2"/>
  <c r="T4590" i="2"/>
  <c r="U4595" i="2"/>
  <c r="T4598" i="2"/>
  <c r="U4603" i="2"/>
  <c r="T4606" i="2"/>
  <c r="U4611" i="2"/>
  <c r="T4614" i="2"/>
  <c r="U4619" i="2"/>
  <c r="T4622" i="2"/>
  <c r="U4627" i="2"/>
  <c r="T4630" i="2"/>
  <c r="U4635" i="2"/>
  <c r="T4638" i="2"/>
  <c r="U4643" i="2"/>
  <c r="T4646" i="2"/>
  <c r="U4651" i="2"/>
  <c r="T4654" i="2"/>
  <c r="U4659" i="2"/>
  <c r="T4662" i="2"/>
  <c r="U4667" i="2"/>
  <c r="T4670" i="2"/>
  <c r="U4675" i="2"/>
  <c r="T4678" i="2"/>
  <c r="U4681" i="2"/>
  <c r="T4692" i="2"/>
  <c r="U4713" i="2"/>
  <c r="T4724" i="2"/>
  <c r="U4745" i="2"/>
  <c r="T4756" i="2"/>
  <c r="U4777" i="2"/>
  <c r="T4818" i="2"/>
  <c r="U4832" i="2"/>
  <c r="U4846" i="2"/>
  <c r="T4875" i="2"/>
  <c r="T4889" i="2"/>
  <c r="U4903" i="2"/>
  <c r="T4946" i="2"/>
  <c r="T4999" i="2"/>
  <c r="U5033" i="2"/>
  <c r="T5076" i="2"/>
  <c r="T5133" i="2"/>
  <c r="T4390" i="2"/>
  <c r="U4393" i="2"/>
  <c r="U4395" i="2"/>
  <c r="T4397" i="2"/>
  <c r="U4402" i="2"/>
  <c r="T4404" i="2"/>
  <c r="T4406" i="2"/>
  <c r="U4409" i="2"/>
  <c r="U4411" i="2"/>
  <c r="T4413" i="2"/>
  <c r="U4418" i="2"/>
  <c r="T4420" i="2"/>
  <c r="T4422" i="2"/>
  <c r="U4425" i="2"/>
  <c r="U4427" i="2"/>
  <c r="T4429" i="2"/>
  <c r="U4434" i="2"/>
  <c r="T4436" i="2"/>
  <c r="T4438" i="2"/>
  <c r="U4441" i="2"/>
  <c r="U4443" i="2"/>
  <c r="T4445" i="2"/>
  <c r="U4450" i="2"/>
  <c r="T4452" i="2"/>
  <c r="T4454" i="2"/>
  <c r="U4457" i="2"/>
  <c r="U4459" i="2"/>
  <c r="T4461" i="2"/>
  <c r="U4466" i="2"/>
  <c r="T4468" i="2"/>
  <c r="T4470" i="2"/>
  <c r="U4473" i="2"/>
  <c r="U4475" i="2"/>
  <c r="T4477" i="2"/>
  <c r="U4482" i="2"/>
  <c r="T4484" i="2"/>
  <c r="T4486" i="2"/>
  <c r="U4489" i="2"/>
  <c r="U4491" i="2"/>
  <c r="T4493" i="2"/>
  <c r="U4498" i="2"/>
  <c r="T4500" i="2"/>
  <c r="T4502" i="2"/>
  <c r="U4505" i="2"/>
  <c r="U4507" i="2"/>
  <c r="T4509" i="2"/>
  <c r="U4514" i="2"/>
  <c r="T4516" i="2"/>
  <c r="T4518" i="2"/>
  <c r="U4521" i="2"/>
  <c r="U4523" i="2"/>
  <c r="T4525" i="2"/>
  <c r="U4530" i="2"/>
  <c r="T4532" i="2"/>
  <c r="U4534" i="2"/>
  <c r="T4537" i="2"/>
  <c r="U4542" i="2"/>
  <c r="T4545" i="2"/>
  <c r="U4550" i="2"/>
  <c r="T4553" i="2"/>
  <c r="U4558" i="2"/>
  <c r="T4561" i="2"/>
  <c r="U4566" i="2"/>
  <c r="T4569" i="2"/>
  <c r="U4574" i="2"/>
  <c r="T4577" i="2"/>
  <c r="U4582" i="2"/>
  <c r="T4585" i="2"/>
  <c r="U4590" i="2"/>
  <c r="T4593" i="2"/>
  <c r="U4598" i="2"/>
  <c r="T4601" i="2"/>
  <c r="U4606" i="2"/>
  <c r="T4609" i="2"/>
  <c r="U4614" i="2"/>
  <c r="T4617" i="2"/>
  <c r="U4622" i="2"/>
  <c r="T4625" i="2"/>
  <c r="U4630" i="2"/>
  <c r="T4633" i="2"/>
  <c r="U4638" i="2"/>
  <c r="T4641" i="2"/>
  <c r="U4646" i="2"/>
  <c r="T4649" i="2"/>
  <c r="U4654" i="2"/>
  <c r="T4657" i="2"/>
  <c r="U4662" i="2"/>
  <c r="T4665" i="2"/>
  <c r="U4670" i="2"/>
  <c r="T4673" i="2"/>
  <c r="U4678" i="2"/>
  <c r="U4705" i="2"/>
  <c r="T4716" i="2"/>
  <c r="U4737" i="2"/>
  <c r="T4748" i="2"/>
  <c r="U4769" i="2"/>
  <c r="T4780" i="2"/>
  <c r="T4793" i="2"/>
  <c r="U4807" i="2"/>
  <c r="T4850" i="2"/>
  <c r="U4864" i="2"/>
  <c r="U4878" i="2"/>
  <c r="T4907" i="2"/>
  <c r="T4921" i="2"/>
  <c r="U4935" i="2"/>
  <c r="U4951" i="2"/>
  <c r="T5006" i="2"/>
  <c r="T5044" i="2"/>
  <c r="U5090" i="2"/>
  <c r="U4324" i="2"/>
  <c r="T4327" i="2"/>
  <c r="U4328" i="2"/>
  <c r="T4331" i="2"/>
  <c r="U4332" i="2"/>
  <c r="T4335" i="2"/>
  <c r="U4336" i="2"/>
  <c r="T4339" i="2"/>
  <c r="U4340" i="2"/>
  <c r="T4343" i="2"/>
  <c r="U4344" i="2"/>
  <c r="T4347" i="2"/>
  <c r="U4348" i="2"/>
  <c r="T4351" i="2"/>
  <c r="U4352" i="2"/>
  <c r="T4355" i="2"/>
  <c r="U4356" i="2"/>
  <c r="T4359" i="2"/>
  <c r="U4360" i="2"/>
  <c r="T4362" i="2"/>
  <c r="U4365" i="2"/>
  <c r="U4367" i="2"/>
  <c r="T4369" i="2"/>
  <c r="U4374" i="2"/>
  <c r="T4376" i="2"/>
  <c r="T4378" i="2"/>
  <c r="U4381" i="2"/>
  <c r="U4383" i="2"/>
  <c r="T4385" i="2"/>
  <c r="U4390" i="2"/>
  <c r="T4392" i="2"/>
  <c r="T4394" i="2"/>
  <c r="U4397" i="2"/>
  <c r="U4399" i="2"/>
  <c r="T4401" i="2"/>
  <c r="U4406" i="2"/>
  <c r="T4408" i="2"/>
  <c r="T4410" i="2"/>
  <c r="U4413" i="2"/>
  <c r="U4415" i="2"/>
  <c r="T4417" i="2"/>
  <c r="U4422" i="2"/>
  <c r="T4424" i="2"/>
  <c r="T4426" i="2"/>
  <c r="U4429" i="2"/>
  <c r="U4431" i="2"/>
  <c r="T4433" i="2"/>
  <c r="U4438" i="2"/>
  <c r="T4440" i="2"/>
  <c r="T4442" i="2"/>
  <c r="U4445" i="2"/>
  <c r="U4447" i="2"/>
  <c r="T4449" i="2"/>
  <c r="U4454" i="2"/>
  <c r="T4456" i="2"/>
  <c r="T4458" i="2"/>
  <c r="U4461" i="2"/>
  <c r="U4463" i="2"/>
  <c r="T4465" i="2"/>
  <c r="U4470" i="2"/>
  <c r="T4472" i="2"/>
  <c r="T4474" i="2"/>
  <c r="U4477" i="2"/>
  <c r="U4479" i="2"/>
  <c r="T4481" i="2"/>
  <c r="U4486" i="2"/>
  <c r="T4488" i="2"/>
  <c r="T4490" i="2"/>
  <c r="U4493" i="2"/>
  <c r="U4495" i="2"/>
  <c r="T4497" i="2"/>
  <c r="U4502" i="2"/>
  <c r="T4504" i="2"/>
  <c r="T4506" i="2"/>
  <c r="U4509" i="2"/>
  <c r="U4511" i="2"/>
  <c r="T4513" i="2"/>
  <c r="U4518" i="2"/>
  <c r="T4520" i="2"/>
  <c r="T4522" i="2"/>
  <c r="U4525" i="2"/>
  <c r="U4527" i="2"/>
  <c r="T4529" i="2"/>
  <c r="U4535" i="2"/>
  <c r="T4538" i="2"/>
  <c r="U4543" i="2"/>
  <c r="T4546" i="2"/>
  <c r="U4551" i="2"/>
  <c r="T4554" i="2"/>
  <c r="U4559" i="2"/>
  <c r="T4562" i="2"/>
  <c r="U4567" i="2"/>
  <c r="T4570" i="2"/>
  <c r="U4575" i="2"/>
  <c r="T4578" i="2"/>
  <c r="U4583" i="2"/>
  <c r="T4586" i="2"/>
  <c r="U4591" i="2"/>
  <c r="T4594" i="2"/>
  <c r="U4599" i="2"/>
  <c r="T4602" i="2"/>
  <c r="U4607" i="2"/>
  <c r="T4610" i="2"/>
  <c r="U4615" i="2"/>
  <c r="T4618" i="2"/>
  <c r="U4623" i="2"/>
  <c r="T4626" i="2"/>
  <c r="U4631" i="2"/>
  <c r="T4634" i="2"/>
  <c r="U4639" i="2"/>
  <c r="T4642" i="2"/>
  <c r="U4647" i="2"/>
  <c r="T4650" i="2"/>
  <c r="U4655" i="2"/>
  <c r="T4658" i="2"/>
  <c r="U4663" i="2"/>
  <c r="T4666" i="2"/>
  <c r="U4671" i="2"/>
  <c r="T4674" i="2"/>
  <c r="U4679" i="2"/>
  <c r="T4683" i="2"/>
  <c r="U4688" i="2"/>
  <c r="U4697" i="2"/>
  <c r="T4708" i="2"/>
  <c r="U4729" i="2"/>
  <c r="T4740" i="2"/>
  <c r="U4761" i="2"/>
  <c r="T4772" i="2"/>
  <c r="T4811" i="2"/>
  <c r="T4825" i="2"/>
  <c r="U4839" i="2"/>
  <c r="T4882" i="2"/>
  <c r="U4896" i="2"/>
  <c r="U4910" i="2"/>
  <c r="T4939" i="2"/>
  <c r="U5013" i="2"/>
  <c r="U5197" i="2"/>
  <c r="U4327" i="2"/>
  <c r="T4330" i="2"/>
  <c r="U4331" i="2"/>
  <c r="T4334" i="2"/>
  <c r="U4335" i="2"/>
  <c r="T4338" i="2"/>
  <c r="U4339" i="2"/>
  <c r="T4342" i="2"/>
  <c r="U4343" i="2"/>
  <c r="T4346" i="2"/>
  <c r="U4347" i="2"/>
  <c r="T4350" i="2"/>
  <c r="U4351" i="2"/>
  <c r="T4354" i="2"/>
  <c r="U4355" i="2"/>
  <c r="T4358" i="2"/>
  <c r="U4359" i="2"/>
  <c r="U4362" i="2"/>
  <c r="T4364" i="2"/>
  <c r="T4366" i="2"/>
  <c r="U4369" i="2"/>
  <c r="U4371" i="2"/>
  <c r="T4373" i="2"/>
  <c r="U4378" i="2"/>
  <c r="T4380" i="2"/>
  <c r="T4382" i="2"/>
  <c r="U4385" i="2"/>
  <c r="U4387" i="2"/>
  <c r="T4389" i="2"/>
  <c r="U4394" i="2"/>
  <c r="T4396" i="2"/>
  <c r="T4398" i="2"/>
  <c r="U4401" i="2"/>
  <c r="U4403" i="2"/>
  <c r="T4405" i="2"/>
  <c r="U4410" i="2"/>
  <c r="T4412" i="2"/>
  <c r="T4414" i="2"/>
  <c r="U4417" i="2"/>
  <c r="U4419" i="2"/>
  <c r="T4421" i="2"/>
  <c r="U4426" i="2"/>
  <c r="T4428" i="2"/>
  <c r="T4430" i="2"/>
  <c r="U4433" i="2"/>
  <c r="U4435" i="2"/>
  <c r="T4437" i="2"/>
  <c r="U4442" i="2"/>
  <c r="T4444" i="2"/>
  <c r="T4446" i="2"/>
  <c r="U4449" i="2"/>
  <c r="U4451" i="2"/>
  <c r="T4453" i="2"/>
  <c r="U4458" i="2"/>
  <c r="T4460" i="2"/>
  <c r="T4462" i="2"/>
  <c r="U4465" i="2"/>
  <c r="U4467" i="2"/>
  <c r="T4469" i="2"/>
  <c r="U4474" i="2"/>
  <c r="T4476" i="2"/>
  <c r="T4478" i="2"/>
  <c r="U4481" i="2"/>
  <c r="U4483" i="2"/>
  <c r="T4485" i="2"/>
  <c r="U4490" i="2"/>
  <c r="T4492" i="2"/>
  <c r="T4494" i="2"/>
  <c r="U4497" i="2"/>
  <c r="U4499" i="2"/>
  <c r="T4501" i="2"/>
  <c r="U4506" i="2"/>
  <c r="T4508" i="2"/>
  <c r="T4510" i="2"/>
  <c r="U4513" i="2"/>
  <c r="U4515" i="2"/>
  <c r="T4517" i="2"/>
  <c r="U4522" i="2"/>
  <c r="T4524" i="2"/>
  <c r="T4526" i="2"/>
  <c r="U4529" i="2"/>
  <c r="U4531" i="2"/>
  <c r="T4533" i="2"/>
  <c r="U4538" i="2"/>
  <c r="T4541" i="2"/>
  <c r="U4546" i="2"/>
  <c r="T4549" i="2"/>
  <c r="U4554" i="2"/>
  <c r="T4557" i="2"/>
  <c r="U4562" i="2"/>
  <c r="T4565" i="2"/>
  <c r="U4570" i="2"/>
  <c r="T4573" i="2"/>
  <c r="U4578" i="2"/>
  <c r="T4581" i="2"/>
  <c r="U4586" i="2"/>
  <c r="T4589" i="2"/>
  <c r="U4594" i="2"/>
  <c r="T4597" i="2"/>
  <c r="U4602" i="2"/>
  <c r="T4605" i="2"/>
  <c r="U4610" i="2"/>
  <c r="T4613" i="2"/>
  <c r="U4618" i="2"/>
  <c r="T4621" i="2"/>
  <c r="U4626" i="2"/>
  <c r="T4629" i="2"/>
  <c r="U4634" i="2"/>
  <c r="T4637" i="2"/>
  <c r="U4642" i="2"/>
  <c r="T4645" i="2"/>
  <c r="U4650" i="2"/>
  <c r="T4653" i="2"/>
  <c r="U4658" i="2"/>
  <c r="T4661" i="2"/>
  <c r="U4666" i="2"/>
  <c r="T4669" i="2"/>
  <c r="U4674" i="2"/>
  <c r="T4677" i="2"/>
  <c r="T4680" i="2"/>
  <c r="T4684" i="2"/>
  <c r="U4689" i="2"/>
  <c r="T4700" i="2"/>
  <c r="U4721" i="2"/>
  <c r="T4732" i="2"/>
  <c r="U4753" i="2"/>
  <c r="T4764" i="2"/>
  <c r="T4786" i="2"/>
  <c r="U4800" i="2"/>
  <c r="U4814" i="2"/>
  <c r="T4843" i="2"/>
  <c r="T4857" i="2"/>
  <c r="U4871" i="2"/>
  <c r="T4914" i="2"/>
  <c r="U4928" i="2"/>
  <c r="U4942" i="2"/>
  <c r="U4963" i="2"/>
  <c r="T4992" i="2"/>
  <c r="U5065" i="2"/>
  <c r="T5240" i="2"/>
  <c r="U4533" i="2"/>
  <c r="T4536" i="2"/>
  <c r="U4537" i="2"/>
  <c r="T4540" i="2"/>
  <c r="U4541" i="2"/>
  <c r="T4544" i="2"/>
  <c r="U4545" i="2"/>
  <c r="T4548" i="2"/>
  <c r="U4549" i="2"/>
  <c r="T4552" i="2"/>
  <c r="U4553" i="2"/>
  <c r="T4556" i="2"/>
  <c r="U4557" i="2"/>
  <c r="T4560" i="2"/>
  <c r="U4561" i="2"/>
  <c r="T4564" i="2"/>
  <c r="U4565" i="2"/>
  <c r="T4568" i="2"/>
  <c r="U4569" i="2"/>
  <c r="T4572" i="2"/>
  <c r="U4573" i="2"/>
  <c r="T4576" i="2"/>
  <c r="U4577" i="2"/>
  <c r="T4580" i="2"/>
  <c r="U4581" i="2"/>
  <c r="T4584" i="2"/>
  <c r="U4585" i="2"/>
  <c r="T4588" i="2"/>
  <c r="U4589" i="2"/>
  <c r="T4592" i="2"/>
  <c r="U4593" i="2"/>
  <c r="T4596" i="2"/>
  <c r="U4597" i="2"/>
  <c r="T4600" i="2"/>
  <c r="U4601" i="2"/>
  <c r="T4604" i="2"/>
  <c r="U4605" i="2"/>
  <c r="T4608" i="2"/>
  <c r="U4609" i="2"/>
  <c r="T4612" i="2"/>
  <c r="U4613" i="2"/>
  <c r="T4616" i="2"/>
  <c r="U4617" i="2"/>
  <c r="T4620" i="2"/>
  <c r="U4621" i="2"/>
  <c r="T4624" i="2"/>
  <c r="U4625" i="2"/>
  <c r="T4628" i="2"/>
  <c r="U4629" i="2"/>
  <c r="T4632" i="2"/>
  <c r="U4633" i="2"/>
  <c r="T4636" i="2"/>
  <c r="U4637" i="2"/>
  <c r="T4640" i="2"/>
  <c r="U4641" i="2"/>
  <c r="T4644" i="2"/>
  <c r="U4645" i="2"/>
  <c r="T4648" i="2"/>
  <c r="U4649" i="2"/>
  <c r="T4652" i="2"/>
  <c r="U4653" i="2"/>
  <c r="T4656" i="2"/>
  <c r="U4657" i="2"/>
  <c r="T4660" i="2"/>
  <c r="U4661" i="2"/>
  <c r="T4664" i="2"/>
  <c r="U4665" i="2"/>
  <c r="T4668" i="2"/>
  <c r="U4669" i="2"/>
  <c r="T4672" i="2"/>
  <c r="U4673" i="2"/>
  <c r="T4676" i="2"/>
  <c r="U4677" i="2"/>
  <c r="U4680" i="2"/>
  <c r="T4682" i="2"/>
  <c r="U4684" i="2"/>
  <c r="T4687" i="2"/>
  <c r="U4692" i="2"/>
  <c r="T4695" i="2"/>
  <c r="U4700" i="2"/>
  <c r="T4703" i="2"/>
  <c r="U4708" i="2"/>
  <c r="T4711" i="2"/>
  <c r="U4716" i="2"/>
  <c r="T4719" i="2"/>
  <c r="U4724" i="2"/>
  <c r="T4727" i="2"/>
  <c r="U4732" i="2"/>
  <c r="T4735" i="2"/>
  <c r="U4740" i="2"/>
  <c r="T4743" i="2"/>
  <c r="U4748" i="2"/>
  <c r="T4751" i="2"/>
  <c r="U4756" i="2"/>
  <c r="T4759" i="2"/>
  <c r="U4764" i="2"/>
  <c r="T4767" i="2"/>
  <c r="U4772" i="2"/>
  <c r="T4775" i="2"/>
  <c r="U4780" i="2"/>
  <c r="T4783" i="2"/>
  <c r="U4786" i="2"/>
  <c r="T4790" i="2"/>
  <c r="T4797" i="2"/>
  <c r="U4804" i="2"/>
  <c r="U4811" i="2"/>
  <c r="T4815" i="2"/>
  <c r="U4818" i="2"/>
  <c r="T4822" i="2"/>
  <c r="T4829" i="2"/>
  <c r="U4836" i="2"/>
  <c r="U4843" i="2"/>
  <c r="T4847" i="2"/>
  <c r="U4850" i="2"/>
  <c r="T4854" i="2"/>
  <c r="T4861" i="2"/>
  <c r="U4868" i="2"/>
  <c r="U4875" i="2"/>
  <c r="T4879" i="2"/>
  <c r="U4882" i="2"/>
  <c r="T4886" i="2"/>
  <c r="T4893" i="2"/>
  <c r="U4900" i="2"/>
  <c r="U4907" i="2"/>
  <c r="T4911" i="2"/>
  <c r="U4914" i="2"/>
  <c r="T4918" i="2"/>
  <c r="T4925" i="2"/>
  <c r="U4932" i="2"/>
  <c r="U4939" i="2"/>
  <c r="T4943" i="2"/>
  <c r="U4946" i="2"/>
  <c r="T4957" i="2"/>
  <c r="T4964" i="2"/>
  <c r="T4971" i="2"/>
  <c r="T4978" i="2"/>
  <c r="U4985" i="2"/>
  <c r="U4992" i="2"/>
  <c r="U4999" i="2"/>
  <c r="T5023" i="2"/>
  <c r="U5044" i="2"/>
  <c r="T5055" i="2"/>
  <c r="T5105" i="2"/>
  <c r="U5119" i="2"/>
  <c r="U5133" i="2"/>
  <c r="T5156" i="2"/>
  <c r="U5241" i="2"/>
  <c r="T4363" i="2"/>
  <c r="U4364" i="2"/>
  <c r="T4367" i="2"/>
  <c r="U4368" i="2"/>
  <c r="T4371" i="2"/>
  <c r="U4372" i="2"/>
  <c r="T4375" i="2"/>
  <c r="U4376" i="2"/>
  <c r="T4379" i="2"/>
  <c r="U4380" i="2"/>
  <c r="T4383" i="2"/>
  <c r="U4384" i="2"/>
  <c r="T4387" i="2"/>
  <c r="U4388" i="2"/>
  <c r="T4391" i="2"/>
  <c r="U4392" i="2"/>
  <c r="T4395" i="2"/>
  <c r="U4396" i="2"/>
  <c r="T4399" i="2"/>
  <c r="U4400" i="2"/>
  <c r="T4403" i="2"/>
  <c r="U4404" i="2"/>
  <c r="T4407" i="2"/>
  <c r="U4408" i="2"/>
  <c r="T4411" i="2"/>
  <c r="U4412" i="2"/>
  <c r="T4415" i="2"/>
  <c r="U4416" i="2"/>
  <c r="T4419" i="2"/>
  <c r="U4420" i="2"/>
  <c r="T4423" i="2"/>
  <c r="U4424" i="2"/>
  <c r="T4427" i="2"/>
  <c r="U4428" i="2"/>
  <c r="T4431" i="2"/>
  <c r="U4432" i="2"/>
  <c r="T4435" i="2"/>
  <c r="U4436" i="2"/>
  <c r="T4439" i="2"/>
  <c r="U4440" i="2"/>
  <c r="T4443" i="2"/>
  <c r="U4444" i="2"/>
  <c r="T4447" i="2"/>
  <c r="U4448" i="2"/>
  <c r="T4451" i="2"/>
  <c r="U4452" i="2"/>
  <c r="T4455" i="2"/>
  <c r="U4456" i="2"/>
  <c r="T4459" i="2"/>
  <c r="U4460" i="2"/>
  <c r="T4463" i="2"/>
  <c r="U4464" i="2"/>
  <c r="T4467" i="2"/>
  <c r="U4468" i="2"/>
  <c r="T4471" i="2"/>
  <c r="U4472" i="2"/>
  <c r="T4475" i="2"/>
  <c r="U4476" i="2"/>
  <c r="T4479" i="2"/>
  <c r="U4480" i="2"/>
  <c r="T4483" i="2"/>
  <c r="U4484" i="2"/>
  <c r="T4487" i="2"/>
  <c r="U4488" i="2"/>
  <c r="T4491" i="2"/>
  <c r="U4492" i="2"/>
  <c r="T4495" i="2"/>
  <c r="U4496" i="2"/>
  <c r="T4499" i="2"/>
  <c r="U4500" i="2"/>
  <c r="T4503" i="2"/>
  <c r="U4504" i="2"/>
  <c r="T4507" i="2"/>
  <c r="U4508" i="2"/>
  <c r="T4511" i="2"/>
  <c r="U4512" i="2"/>
  <c r="T4515" i="2"/>
  <c r="U4516" i="2"/>
  <c r="T4519" i="2"/>
  <c r="U4520" i="2"/>
  <c r="T4523" i="2"/>
  <c r="U4524" i="2"/>
  <c r="T4527" i="2"/>
  <c r="U4528" i="2"/>
  <c r="T4531" i="2"/>
  <c r="U4532" i="2"/>
  <c r="T4535" i="2"/>
  <c r="U4536" i="2"/>
  <c r="T4539" i="2"/>
  <c r="U4540" i="2"/>
  <c r="T4543" i="2"/>
  <c r="U4544" i="2"/>
  <c r="T4547" i="2"/>
  <c r="U4548" i="2"/>
  <c r="T4551" i="2"/>
  <c r="U4552" i="2"/>
  <c r="T4555" i="2"/>
  <c r="U4556" i="2"/>
  <c r="T4559" i="2"/>
  <c r="U4560" i="2"/>
  <c r="T4563" i="2"/>
  <c r="U4564" i="2"/>
  <c r="T4567" i="2"/>
  <c r="U4568" i="2"/>
  <c r="T4571" i="2"/>
  <c r="U4572" i="2"/>
  <c r="T4575" i="2"/>
  <c r="U4576" i="2"/>
  <c r="T4579" i="2"/>
  <c r="U4580" i="2"/>
  <c r="T4583" i="2"/>
  <c r="U4584" i="2"/>
  <c r="T4587" i="2"/>
  <c r="U4588" i="2"/>
  <c r="T4591" i="2"/>
  <c r="U4592" i="2"/>
  <c r="T4595" i="2"/>
  <c r="U4596" i="2"/>
  <c r="T4599" i="2"/>
  <c r="U4600" i="2"/>
  <c r="T4603" i="2"/>
  <c r="U4604" i="2"/>
  <c r="T4607" i="2"/>
  <c r="U4608" i="2"/>
  <c r="T4611" i="2"/>
  <c r="U4612" i="2"/>
  <c r="T4615" i="2"/>
  <c r="U4616" i="2"/>
  <c r="T4619" i="2"/>
  <c r="U4620" i="2"/>
  <c r="T4623" i="2"/>
  <c r="U4624" i="2"/>
  <c r="T4627" i="2"/>
  <c r="U4628" i="2"/>
  <c r="T4631" i="2"/>
  <c r="U4632" i="2"/>
  <c r="T4635" i="2"/>
  <c r="U4636" i="2"/>
  <c r="T4639" i="2"/>
  <c r="U4640" i="2"/>
  <c r="T4643" i="2"/>
  <c r="U4644" i="2"/>
  <c r="T4647" i="2"/>
  <c r="U4648" i="2"/>
  <c r="T4651" i="2"/>
  <c r="U4652" i="2"/>
  <c r="T4655" i="2"/>
  <c r="U4656" i="2"/>
  <c r="T4659" i="2"/>
  <c r="U4660" i="2"/>
  <c r="T4663" i="2"/>
  <c r="U4664" i="2"/>
  <c r="T4667" i="2"/>
  <c r="U4668" i="2"/>
  <c r="T4671" i="2"/>
  <c r="U4672" i="2"/>
  <c r="T4675" i="2"/>
  <c r="U4676" i="2"/>
  <c r="T4679" i="2"/>
  <c r="U4685" i="2"/>
  <c r="T4688" i="2"/>
  <c r="U4693" i="2"/>
  <c r="T4696" i="2"/>
  <c r="U4701" i="2"/>
  <c r="T4704" i="2"/>
  <c r="U4709" i="2"/>
  <c r="T4712" i="2"/>
  <c r="U4717" i="2"/>
  <c r="T4720" i="2"/>
  <c r="U4725" i="2"/>
  <c r="T4728" i="2"/>
  <c r="U4733" i="2"/>
  <c r="T4736" i="2"/>
  <c r="U4741" i="2"/>
  <c r="T4744" i="2"/>
  <c r="U4749" i="2"/>
  <c r="T4752" i="2"/>
  <c r="U4757" i="2"/>
  <c r="T4760" i="2"/>
  <c r="U4765" i="2"/>
  <c r="T4768" i="2"/>
  <c r="U4773" i="2"/>
  <c r="T4776" i="2"/>
  <c r="U4781" i="2"/>
  <c r="U4784" i="2"/>
  <c r="U4791" i="2"/>
  <c r="T4795" i="2"/>
  <c r="U4798" i="2"/>
  <c r="T4802" i="2"/>
  <c r="T4809" i="2"/>
  <c r="U4816" i="2"/>
  <c r="U4823" i="2"/>
  <c r="T4827" i="2"/>
  <c r="U4830" i="2"/>
  <c r="T4834" i="2"/>
  <c r="T4841" i="2"/>
  <c r="U4848" i="2"/>
  <c r="U4855" i="2"/>
  <c r="T4859" i="2"/>
  <c r="U4862" i="2"/>
  <c r="T4866" i="2"/>
  <c r="T4873" i="2"/>
  <c r="U4880" i="2"/>
  <c r="U4887" i="2"/>
  <c r="T4891" i="2"/>
  <c r="U4894" i="2"/>
  <c r="T4898" i="2"/>
  <c r="T4905" i="2"/>
  <c r="U4912" i="2"/>
  <c r="U4919" i="2"/>
  <c r="T4923" i="2"/>
  <c r="U4926" i="2"/>
  <c r="T4930" i="2"/>
  <c r="T4937" i="2"/>
  <c r="U4944" i="2"/>
  <c r="T4954" i="2"/>
  <c r="T4960" i="2"/>
  <c r="T4967" i="2"/>
  <c r="T4974" i="2"/>
  <c r="U4981" i="2"/>
  <c r="U4988" i="2"/>
  <c r="U4995" i="2"/>
  <c r="U5017" i="2"/>
  <c r="T5028" i="2"/>
  <c r="U5049" i="2"/>
  <c r="T5060" i="2"/>
  <c r="U5083" i="2"/>
  <c r="U5097" i="2"/>
  <c r="T5126" i="2"/>
  <c r="U5141" i="2"/>
  <c r="T5176" i="2"/>
  <c r="U5304" i="2"/>
  <c r="T4691" i="2"/>
  <c r="U4696" i="2"/>
  <c r="T4699" i="2"/>
  <c r="U4704" i="2"/>
  <c r="T4707" i="2"/>
  <c r="U4712" i="2"/>
  <c r="T4715" i="2"/>
  <c r="U4720" i="2"/>
  <c r="T4723" i="2"/>
  <c r="U4728" i="2"/>
  <c r="T4731" i="2"/>
  <c r="U4736" i="2"/>
  <c r="T4739" i="2"/>
  <c r="U4744" i="2"/>
  <c r="T4747" i="2"/>
  <c r="U4752" i="2"/>
  <c r="T4755" i="2"/>
  <c r="U4760" i="2"/>
  <c r="T4763" i="2"/>
  <c r="U4768" i="2"/>
  <c r="T4771" i="2"/>
  <c r="U4776" i="2"/>
  <c r="T4779" i="2"/>
  <c r="U4788" i="2"/>
  <c r="U4795" i="2"/>
  <c r="T4799" i="2"/>
  <c r="U4802" i="2"/>
  <c r="T4806" i="2"/>
  <c r="T4813" i="2"/>
  <c r="U4820" i="2"/>
  <c r="U4827" i="2"/>
  <c r="T4831" i="2"/>
  <c r="U4834" i="2"/>
  <c r="T4838" i="2"/>
  <c r="T4845" i="2"/>
  <c r="U4852" i="2"/>
  <c r="U4859" i="2"/>
  <c r="T4863" i="2"/>
  <c r="U4866" i="2"/>
  <c r="T4870" i="2"/>
  <c r="T4877" i="2"/>
  <c r="U4884" i="2"/>
  <c r="U4891" i="2"/>
  <c r="T4895" i="2"/>
  <c r="U4898" i="2"/>
  <c r="T4902" i="2"/>
  <c r="T4909" i="2"/>
  <c r="U4916" i="2"/>
  <c r="U4923" i="2"/>
  <c r="T4927" i="2"/>
  <c r="U4930" i="2"/>
  <c r="T4934" i="2"/>
  <c r="T4941" i="2"/>
  <c r="T4949" i="2"/>
  <c r="U4954" i="2"/>
  <c r="U4960" i="2"/>
  <c r="U4967" i="2"/>
  <c r="T4996" i="2"/>
  <c r="T5003" i="2"/>
  <c r="T5010" i="2"/>
  <c r="U5028" i="2"/>
  <c r="T5039" i="2"/>
  <c r="U5060" i="2"/>
  <c r="T5071" i="2"/>
  <c r="T5098" i="2"/>
  <c r="T5112" i="2"/>
  <c r="U5126" i="2"/>
  <c r="T5142" i="2"/>
  <c r="U5177" i="2"/>
  <c r="T5220" i="2"/>
  <c r="U4683" i="2"/>
  <c r="T4686" i="2"/>
  <c r="U4687" i="2"/>
  <c r="T4690" i="2"/>
  <c r="U4691" i="2"/>
  <c r="T4694" i="2"/>
  <c r="U4695" i="2"/>
  <c r="T4698" i="2"/>
  <c r="U4699" i="2"/>
  <c r="T4702" i="2"/>
  <c r="U4703" i="2"/>
  <c r="T4706" i="2"/>
  <c r="U4707" i="2"/>
  <c r="T4710" i="2"/>
  <c r="U4711" i="2"/>
  <c r="T4714" i="2"/>
  <c r="U4715" i="2"/>
  <c r="T4718" i="2"/>
  <c r="U4719" i="2"/>
  <c r="T4722" i="2"/>
  <c r="U4723" i="2"/>
  <c r="T4726" i="2"/>
  <c r="U4727" i="2"/>
  <c r="T4730" i="2"/>
  <c r="U4731" i="2"/>
  <c r="T4734" i="2"/>
  <c r="U4735" i="2"/>
  <c r="T4738" i="2"/>
  <c r="U4739" i="2"/>
  <c r="T4742" i="2"/>
  <c r="U4743" i="2"/>
  <c r="T4746" i="2"/>
  <c r="U4747" i="2"/>
  <c r="T4750" i="2"/>
  <c r="U4751" i="2"/>
  <c r="T4754" i="2"/>
  <c r="U4755" i="2"/>
  <c r="T4758" i="2"/>
  <c r="U4759" i="2"/>
  <c r="T4762" i="2"/>
  <c r="U4763" i="2"/>
  <c r="T4766" i="2"/>
  <c r="U4767" i="2"/>
  <c r="T4770" i="2"/>
  <c r="U4771" i="2"/>
  <c r="T4774" i="2"/>
  <c r="U4775" i="2"/>
  <c r="T4778" i="2"/>
  <c r="U4779" i="2"/>
  <c r="T4782" i="2"/>
  <c r="U4783" i="2"/>
  <c r="T4785" i="2"/>
  <c r="T4787" i="2"/>
  <c r="U4790" i="2"/>
  <c r="U4792" i="2"/>
  <c r="T4794" i="2"/>
  <c r="U4799" i="2"/>
  <c r="T4801" i="2"/>
  <c r="T4803" i="2"/>
  <c r="U4806" i="2"/>
  <c r="U4808" i="2"/>
  <c r="T4810" i="2"/>
  <c r="U4815" i="2"/>
  <c r="T4817" i="2"/>
  <c r="T4819" i="2"/>
  <c r="U4822" i="2"/>
  <c r="U4824" i="2"/>
  <c r="T4826" i="2"/>
  <c r="U4831" i="2"/>
  <c r="T4833" i="2"/>
  <c r="T4835" i="2"/>
  <c r="U4838" i="2"/>
  <c r="U4840" i="2"/>
  <c r="T4842" i="2"/>
  <c r="U4847" i="2"/>
  <c r="T4849" i="2"/>
  <c r="T4851" i="2"/>
  <c r="U4854" i="2"/>
  <c r="U4856" i="2"/>
  <c r="T4858" i="2"/>
  <c r="U4863" i="2"/>
  <c r="T4865" i="2"/>
  <c r="T4867" i="2"/>
  <c r="U4870" i="2"/>
  <c r="U4872" i="2"/>
  <c r="T4874" i="2"/>
  <c r="U4879" i="2"/>
  <c r="T4881" i="2"/>
  <c r="T4883" i="2"/>
  <c r="U4886" i="2"/>
  <c r="U4888" i="2"/>
  <c r="T4890" i="2"/>
  <c r="U4895" i="2"/>
  <c r="T4897" i="2"/>
  <c r="T4899" i="2"/>
  <c r="U4902" i="2"/>
  <c r="U4904" i="2"/>
  <c r="T4906" i="2"/>
  <c r="U4911" i="2"/>
  <c r="T4913" i="2"/>
  <c r="T4915" i="2"/>
  <c r="U4918" i="2"/>
  <c r="U4920" i="2"/>
  <c r="T4922" i="2"/>
  <c r="U4927" i="2"/>
  <c r="T4929" i="2"/>
  <c r="T4931" i="2"/>
  <c r="U4934" i="2"/>
  <c r="U4936" i="2"/>
  <c r="T4938" i="2"/>
  <c r="U4943" i="2"/>
  <c r="T4945" i="2"/>
  <c r="U4947" i="2"/>
  <c r="T4950" i="2"/>
  <c r="U4955" i="2"/>
  <c r="T4958" i="2"/>
  <c r="U4965" i="2"/>
  <c r="U4972" i="2"/>
  <c r="T4976" i="2"/>
  <c r="U4979" i="2"/>
  <c r="T4983" i="2"/>
  <c r="T4990" i="2"/>
  <c r="U4997" i="2"/>
  <c r="U5004" i="2"/>
  <c r="T5008" i="2"/>
  <c r="U5011" i="2"/>
  <c r="T5015" i="2"/>
  <c r="T5020" i="2"/>
  <c r="U5025" i="2"/>
  <c r="T5036" i="2"/>
  <c r="U5041" i="2"/>
  <c r="T5052" i="2"/>
  <c r="U5057" i="2"/>
  <c r="T5068" i="2"/>
  <c r="U5073" i="2"/>
  <c r="T5094" i="2"/>
  <c r="T5101" i="2"/>
  <c r="T5108" i="2"/>
  <c r="U5115" i="2"/>
  <c r="U5122" i="2"/>
  <c r="U5129" i="2"/>
  <c r="U5165" i="2"/>
  <c r="T5208" i="2"/>
  <c r="U5229" i="2"/>
  <c r="T5347" i="2"/>
  <c r="T4681" i="2"/>
  <c r="U4682" i="2"/>
  <c r="T4685" i="2"/>
  <c r="U4686" i="2"/>
  <c r="T4689" i="2"/>
  <c r="U4690" i="2"/>
  <c r="T4693" i="2"/>
  <c r="U4694" i="2"/>
  <c r="T4697" i="2"/>
  <c r="U4698" i="2"/>
  <c r="T4701" i="2"/>
  <c r="U4702" i="2"/>
  <c r="T4705" i="2"/>
  <c r="U4706" i="2"/>
  <c r="T4709" i="2"/>
  <c r="U4710" i="2"/>
  <c r="T4713" i="2"/>
  <c r="U4714" i="2"/>
  <c r="T4717" i="2"/>
  <c r="U4718" i="2"/>
  <c r="T4721" i="2"/>
  <c r="U4722" i="2"/>
  <c r="T4725" i="2"/>
  <c r="U4726" i="2"/>
  <c r="T4729" i="2"/>
  <c r="U4730" i="2"/>
  <c r="T4733" i="2"/>
  <c r="U4734" i="2"/>
  <c r="T4737" i="2"/>
  <c r="U4738" i="2"/>
  <c r="T4741" i="2"/>
  <c r="U4742" i="2"/>
  <c r="T4745" i="2"/>
  <c r="U4746" i="2"/>
  <c r="T4749" i="2"/>
  <c r="U4750" i="2"/>
  <c r="T4753" i="2"/>
  <c r="U4754" i="2"/>
  <c r="T4757" i="2"/>
  <c r="U4758" i="2"/>
  <c r="T4761" i="2"/>
  <c r="U4762" i="2"/>
  <c r="T4765" i="2"/>
  <c r="U4766" i="2"/>
  <c r="T4769" i="2"/>
  <c r="U4770" i="2"/>
  <c r="T4773" i="2"/>
  <c r="U4774" i="2"/>
  <c r="T4777" i="2"/>
  <c r="U4778" i="2"/>
  <c r="T4781" i="2"/>
  <c r="U4782" i="2"/>
  <c r="U4787" i="2"/>
  <c r="T4789" i="2"/>
  <c r="T4791" i="2"/>
  <c r="U4794" i="2"/>
  <c r="U4796" i="2"/>
  <c r="T4798" i="2"/>
  <c r="U4803" i="2"/>
  <c r="T4805" i="2"/>
  <c r="T4807" i="2"/>
  <c r="U4810" i="2"/>
  <c r="U4812" i="2"/>
  <c r="T4814" i="2"/>
  <c r="U4819" i="2"/>
  <c r="T4821" i="2"/>
  <c r="T4823" i="2"/>
  <c r="U4826" i="2"/>
  <c r="U4828" i="2"/>
  <c r="T4830" i="2"/>
  <c r="U4835" i="2"/>
  <c r="T4837" i="2"/>
  <c r="T4839" i="2"/>
  <c r="U4842" i="2"/>
  <c r="U4844" i="2"/>
  <c r="T4846" i="2"/>
  <c r="U4851" i="2"/>
  <c r="T4853" i="2"/>
  <c r="T4855" i="2"/>
  <c r="U4858" i="2"/>
  <c r="U4860" i="2"/>
  <c r="T4862" i="2"/>
  <c r="U4867" i="2"/>
  <c r="T4869" i="2"/>
  <c r="T4871" i="2"/>
  <c r="U4874" i="2"/>
  <c r="U4876" i="2"/>
  <c r="T4878" i="2"/>
  <c r="U4883" i="2"/>
  <c r="T4885" i="2"/>
  <c r="T4887" i="2"/>
  <c r="U4890" i="2"/>
  <c r="U4892" i="2"/>
  <c r="T4894" i="2"/>
  <c r="U4899" i="2"/>
  <c r="T4901" i="2"/>
  <c r="T4903" i="2"/>
  <c r="U4906" i="2"/>
  <c r="U4908" i="2"/>
  <c r="T4910" i="2"/>
  <c r="U4915" i="2"/>
  <c r="T4917" i="2"/>
  <c r="T4919" i="2"/>
  <c r="U4922" i="2"/>
  <c r="U4924" i="2"/>
  <c r="T4926" i="2"/>
  <c r="U4931" i="2"/>
  <c r="T4933" i="2"/>
  <c r="T4935" i="2"/>
  <c r="U4938" i="2"/>
  <c r="U4940" i="2"/>
  <c r="T4942" i="2"/>
  <c r="U4950" i="2"/>
  <c r="T4953" i="2"/>
  <c r="T4962" i="2"/>
  <c r="U4969" i="2"/>
  <c r="U4976" i="2"/>
  <c r="T4980" i="2"/>
  <c r="U4983" i="2"/>
  <c r="T4987" i="2"/>
  <c r="T4994" i="2"/>
  <c r="U5001" i="2"/>
  <c r="U5008" i="2"/>
  <c r="T5012" i="2"/>
  <c r="U5015" i="2"/>
  <c r="U5020" i="2"/>
  <c r="T5031" i="2"/>
  <c r="U5036" i="2"/>
  <c r="T5047" i="2"/>
  <c r="U5052" i="2"/>
  <c r="T5063" i="2"/>
  <c r="U5068" i="2"/>
  <c r="T5080" i="2"/>
  <c r="U5087" i="2"/>
  <c r="U5094" i="2"/>
  <c r="U5101" i="2"/>
  <c r="T5130" i="2"/>
  <c r="T5137" i="2"/>
  <c r="U5147" i="2"/>
  <c r="T5188" i="2"/>
  <c r="U5209" i="2"/>
  <c r="T5267" i="2"/>
  <c r="U5352" i="2"/>
  <c r="T4784" i="2"/>
  <c r="U4785" i="2"/>
  <c r="T4788" i="2"/>
  <c r="U4789" i="2"/>
  <c r="T4792" i="2"/>
  <c r="U4793" i="2"/>
  <c r="T4796" i="2"/>
  <c r="U4797" i="2"/>
  <c r="T4800" i="2"/>
  <c r="U4801" i="2"/>
  <c r="T4804" i="2"/>
  <c r="U4805" i="2"/>
  <c r="T4808" i="2"/>
  <c r="U4809" i="2"/>
  <c r="T4812" i="2"/>
  <c r="U4813" i="2"/>
  <c r="T4816" i="2"/>
  <c r="U4817" i="2"/>
  <c r="T4820" i="2"/>
  <c r="U4821" i="2"/>
  <c r="T4824" i="2"/>
  <c r="U4825" i="2"/>
  <c r="T4828" i="2"/>
  <c r="U4829" i="2"/>
  <c r="T4832" i="2"/>
  <c r="U4833" i="2"/>
  <c r="T4836" i="2"/>
  <c r="U4837" i="2"/>
  <c r="T4840" i="2"/>
  <c r="U4841" i="2"/>
  <c r="T4844" i="2"/>
  <c r="U4845" i="2"/>
  <c r="T4848" i="2"/>
  <c r="U4849" i="2"/>
  <c r="T4852" i="2"/>
  <c r="U4853" i="2"/>
  <c r="T4856" i="2"/>
  <c r="U4857" i="2"/>
  <c r="T4860" i="2"/>
  <c r="U4861" i="2"/>
  <c r="T4864" i="2"/>
  <c r="U4865" i="2"/>
  <c r="T4868" i="2"/>
  <c r="U4869" i="2"/>
  <c r="T4872" i="2"/>
  <c r="U4873" i="2"/>
  <c r="T4876" i="2"/>
  <c r="U4877" i="2"/>
  <c r="T4880" i="2"/>
  <c r="U4881" i="2"/>
  <c r="T4884" i="2"/>
  <c r="U4885" i="2"/>
  <c r="T4888" i="2"/>
  <c r="U4889" i="2"/>
  <c r="T4892" i="2"/>
  <c r="U4893" i="2"/>
  <c r="T4896" i="2"/>
  <c r="U4897" i="2"/>
  <c r="T4900" i="2"/>
  <c r="U4901" i="2"/>
  <c r="T4904" i="2"/>
  <c r="U4905" i="2"/>
  <c r="T4908" i="2"/>
  <c r="U4909" i="2"/>
  <c r="T4912" i="2"/>
  <c r="U4913" i="2"/>
  <c r="T4916" i="2"/>
  <c r="U4917" i="2"/>
  <c r="T4920" i="2"/>
  <c r="U4921" i="2"/>
  <c r="T4924" i="2"/>
  <c r="U4925" i="2"/>
  <c r="T4928" i="2"/>
  <c r="U4929" i="2"/>
  <c r="T4932" i="2"/>
  <c r="U4933" i="2"/>
  <c r="T4936" i="2"/>
  <c r="U4937" i="2"/>
  <c r="T4940" i="2"/>
  <c r="U4941" i="2"/>
  <c r="T4944" i="2"/>
  <c r="U4945" i="2"/>
  <c r="T4948" i="2"/>
  <c r="U4949" i="2"/>
  <c r="T4952" i="2"/>
  <c r="U4953" i="2"/>
  <c r="T4956" i="2"/>
  <c r="U4957" i="2"/>
  <c r="T4959" i="2"/>
  <c r="U4964" i="2"/>
  <c r="T4966" i="2"/>
  <c r="T4968" i="2"/>
  <c r="U4971" i="2"/>
  <c r="U4973" i="2"/>
  <c r="T4975" i="2"/>
  <c r="U4980" i="2"/>
  <c r="T4982" i="2"/>
  <c r="T4984" i="2"/>
  <c r="U4987" i="2"/>
  <c r="U4989" i="2"/>
  <c r="T4991" i="2"/>
  <c r="U4996" i="2"/>
  <c r="T4998" i="2"/>
  <c r="T5000" i="2"/>
  <c r="U5003" i="2"/>
  <c r="U5005" i="2"/>
  <c r="T5007" i="2"/>
  <c r="U5012" i="2"/>
  <c r="T5014" i="2"/>
  <c r="T5016" i="2"/>
  <c r="U5021" i="2"/>
  <c r="T5024" i="2"/>
  <c r="U5029" i="2"/>
  <c r="T5032" i="2"/>
  <c r="U5037" i="2"/>
  <c r="T5040" i="2"/>
  <c r="U5045" i="2"/>
  <c r="T5048" i="2"/>
  <c r="U5053" i="2"/>
  <c r="T5056" i="2"/>
  <c r="U5061" i="2"/>
  <c r="T5064" i="2"/>
  <c r="U5069" i="2"/>
  <c r="T5072" i="2"/>
  <c r="T5078" i="2"/>
  <c r="U5081" i="2"/>
  <c r="T5085" i="2"/>
  <c r="T5092" i="2"/>
  <c r="U5099" i="2"/>
  <c r="U5106" i="2"/>
  <c r="T5110" i="2"/>
  <c r="U5113" i="2"/>
  <c r="T5117" i="2"/>
  <c r="T5124" i="2"/>
  <c r="U5131" i="2"/>
  <c r="T5144" i="2"/>
  <c r="U5149" i="2"/>
  <c r="T5160" i="2"/>
  <c r="U5181" i="2"/>
  <c r="T5192" i="2"/>
  <c r="U5213" i="2"/>
  <c r="T5224" i="2"/>
  <c r="T5283" i="2"/>
  <c r="U5368" i="2"/>
  <c r="T4947" i="2"/>
  <c r="U4948" i="2"/>
  <c r="T4951" i="2"/>
  <c r="U4952" i="2"/>
  <c r="T4955" i="2"/>
  <c r="U4956" i="2"/>
  <c r="U4959" i="2"/>
  <c r="U4961" i="2"/>
  <c r="T4963" i="2"/>
  <c r="U4968" i="2"/>
  <c r="T4970" i="2"/>
  <c r="T4972" i="2"/>
  <c r="U4975" i="2"/>
  <c r="U4977" i="2"/>
  <c r="T4979" i="2"/>
  <c r="U4984" i="2"/>
  <c r="T4986" i="2"/>
  <c r="T4988" i="2"/>
  <c r="U4991" i="2"/>
  <c r="U4993" i="2"/>
  <c r="T4995" i="2"/>
  <c r="U5000" i="2"/>
  <c r="T5002" i="2"/>
  <c r="T5004" i="2"/>
  <c r="U5007" i="2"/>
  <c r="U5009" i="2"/>
  <c r="T5011" i="2"/>
  <c r="U5016" i="2"/>
  <c r="T5019" i="2"/>
  <c r="U5024" i="2"/>
  <c r="T5027" i="2"/>
  <c r="U5032" i="2"/>
  <c r="T5035" i="2"/>
  <c r="U5040" i="2"/>
  <c r="T5043" i="2"/>
  <c r="U5048" i="2"/>
  <c r="T5051" i="2"/>
  <c r="U5056" i="2"/>
  <c r="T5059" i="2"/>
  <c r="U5064" i="2"/>
  <c r="T5067" i="2"/>
  <c r="U5072" i="2"/>
  <c r="T5075" i="2"/>
  <c r="U5078" i="2"/>
  <c r="T5082" i="2"/>
  <c r="U5085" i="2"/>
  <c r="T5089" i="2"/>
  <c r="T5096" i="2"/>
  <c r="U5103" i="2"/>
  <c r="U5110" i="2"/>
  <c r="T5114" i="2"/>
  <c r="U5117" i="2"/>
  <c r="T5121" i="2"/>
  <c r="T5128" i="2"/>
  <c r="U5135" i="2"/>
  <c r="U5139" i="2"/>
  <c r="U5161" i="2"/>
  <c r="T5172" i="2"/>
  <c r="U5193" i="2"/>
  <c r="T5204" i="2"/>
  <c r="U5225" i="2"/>
  <c r="T5236" i="2"/>
  <c r="U5288" i="2"/>
  <c r="T5331" i="2"/>
  <c r="T5018" i="2"/>
  <c r="U5019" i="2"/>
  <c r="T5022" i="2"/>
  <c r="U5023" i="2"/>
  <c r="T5026" i="2"/>
  <c r="U5027" i="2"/>
  <c r="T5030" i="2"/>
  <c r="U5031" i="2"/>
  <c r="T5034" i="2"/>
  <c r="U5035" i="2"/>
  <c r="T5038" i="2"/>
  <c r="U5039" i="2"/>
  <c r="T5042" i="2"/>
  <c r="U5043" i="2"/>
  <c r="T5046" i="2"/>
  <c r="U5047" i="2"/>
  <c r="T5050" i="2"/>
  <c r="U5051" i="2"/>
  <c r="T5054" i="2"/>
  <c r="U5055" i="2"/>
  <c r="T5058" i="2"/>
  <c r="U5059" i="2"/>
  <c r="T5062" i="2"/>
  <c r="U5063" i="2"/>
  <c r="T5066" i="2"/>
  <c r="U5067" i="2"/>
  <c r="T5070" i="2"/>
  <c r="U5071" i="2"/>
  <c r="T5074" i="2"/>
  <c r="U5075" i="2"/>
  <c r="T5077" i="2"/>
  <c r="U5082" i="2"/>
  <c r="T5084" i="2"/>
  <c r="T5086" i="2"/>
  <c r="U5089" i="2"/>
  <c r="U5091" i="2"/>
  <c r="T5093" i="2"/>
  <c r="U5098" i="2"/>
  <c r="T5100" i="2"/>
  <c r="T5102" i="2"/>
  <c r="U5105" i="2"/>
  <c r="U5107" i="2"/>
  <c r="T5109" i="2"/>
  <c r="U5114" i="2"/>
  <c r="T5116" i="2"/>
  <c r="T5118" i="2"/>
  <c r="U5121" i="2"/>
  <c r="U5123" i="2"/>
  <c r="T5125" i="2"/>
  <c r="U5130" i="2"/>
  <c r="T5132" i="2"/>
  <c r="T5134" i="2"/>
  <c r="U5137" i="2"/>
  <c r="T5140" i="2"/>
  <c r="U5145" i="2"/>
  <c r="T5148" i="2"/>
  <c r="T5152" i="2"/>
  <c r="U5157" i="2"/>
  <c r="T5168" i="2"/>
  <c r="U5173" i="2"/>
  <c r="T5184" i="2"/>
  <c r="U5189" i="2"/>
  <c r="T5200" i="2"/>
  <c r="U5205" i="2"/>
  <c r="T5216" i="2"/>
  <c r="U5221" i="2"/>
  <c r="T5232" i="2"/>
  <c r="U5237" i="2"/>
  <c r="T5251" i="2"/>
  <c r="U5272" i="2"/>
  <c r="T5315" i="2"/>
  <c r="U5336" i="2"/>
  <c r="T5379" i="2"/>
  <c r="U4958" i="2"/>
  <c r="T4961" i="2"/>
  <c r="U4962" i="2"/>
  <c r="T4965" i="2"/>
  <c r="U4966" i="2"/>
  <c r="T4969" i="2"/>
  <c r="U4970" i="2"/>
  <c r="T4973" i="2"/>
  <c r="U4974" i="2"/>
  <c r="T4977" i="2"/>
  <c r="U4978" i="2"/>
  <c r="T4981" i="2"/>
  <c r="U4982" i="2"/>
  <c r="T4985" i="2"/>
  <c r="U4986" i="2"/>
  <c r="T4989" i="2"/>
  <c r="U4990" i="2"/>
  <c r="T4993" i="2"/>
  <c r="U4994" i="2"/>
  <c r="T4997" i="2"/>
  <c r="U4998" i="2"/>
  <c r="T5001" i="2"/>
  <c r="U5002" i="2"/>
  <c r="T5005" i="2"/>
  <c r="U5006" i="2"/>
  <c r="T5009" i="2"/>
  <c r="U5010" i="2"/>
  <c r="T5013" i="2"/>
  <c r="U5014" i="2"/>
  <c r="T5017" i="2"/>
  <c r="U5018" i="2"/>
  <c r="T5021" i="2"/>
  <c r="U5022" i="2"/>
  <c r="T5025" i="2"/>
  <c r="U5026" i="2"/>
  <c r="T5029" i="2"/>
  <c r="U5030" i="2"/>
  <c r="T5033" i="2"/>
  <c r="U5034" i="2"/>
  <c r="T5037" i="2"/>
  <c r="U5038" i="2"/>
  <c r="T5041" i="2"/>
  <c r="U5042" i="2"/>
  <c r="T5045" i="2"/>
  <c r="U5046" i="2"/>
  <c r="T5049" i="2"/>
  <c r="U5050" i="2"/>
  <c r="T5053" i="2"/>
  <c r="U5054" i="2"/>
  <c r="T5057" i="2"/>
  <c r="U5058" i="2"/>
  <c r="T5061" i="2"/>
  <c r="U5062" i="2"/>
  <c r="T5065" i="2"/>
  <c r="U5066" i="2"/>
  <c r="T5069" i="2"/>
  <c r="U5070" i="2"/>
  <c r="T5073" i="2"/>
  <c r="U5074" i="2"/>
  <c r="U5077" i="2"/>
  <c r="U5079" i="2"/>
  <c r="T5081" i="2"/>
  <c r="U5086" i="2"/>
  <c r="T5088" i="2"/>
  <c r="T5090" i="2"/>
  <c r="U5093" i="2"/>
  <c r="U5095" i="2"/>
  <c r="T5097" i="2"/>
  <c r="U5102" i="2"/>
  <c r="T5104" i="2"/>
  <c r="T5106" i="2"/>
  <c r="U5109" i="2"/>
  <c r="U5111" i="2"/>
  <c r="T5113" i="2"/>
  <c r="U5118" i="2"/>
  <c r="T5120" i="2"/>
  <c r="T5122" i="2"/>
  <c r="U5125" i="2"/>
  <c r="U5127" i="2"/>
  <c r="T5129" i="2"/>
  <c r="U5134" i="2"/>
  <c r="T5136" i="2"/>
  <c r="T5138" i="2"/>
  <c r="U5143" i="2"/>
  <c r="T5146" i="2"/>
  <c r="U5153" i="2"/>
  <c r="T5164" i="2"/>
  <c r="U5169" i="2"/>
  <c r="T5180" i="2"/>
  <c r="U5185" i="2"/>
  <c r="T5196" i="2"/>
  <c r="U5201" i="2"/>
  <c r="T5212" i="2"/>
  <c r="U5217" i="2"/>
  <c r="T5228" i="2"/>
  <c r="U5233" i="2"/>
  <c r="T5244" i="2"/>
  <c r="U5256" i="2"/>
  <c r="T5299" i="2"/>
  <c r="U5320" i="2"/>
  <c r="T5363" i="2"/>
  <c r="U5384" i="2"/>
  <c r="U5076" i="2"/>
  <c r="T5079" i="2"/>
  <c r="U5080" i="2"/>
  <c r="T5083" i="2"/>
  <c r="U5084" i="2"/>
  <c r="T5087" i="2"/>
  <c r="U5088" i="2"/>
  <c r="T5091" i="2"/>
  <c r="U5092" i="2"/>
  <c r="T5095" i="2"/>
  <c r="U5096" i="2"/>
  <c r="T5099" i="2"/>
  <c r="U5100" i="2"/>
  <c r="T5103" i="2"/>
  <c r="U5104" i="2"/>
  <c r="T5107" i="2"/>
  <c r="U5108" i="2"/>
  <c r="T5111" i="2"/>
  <c r="U5112" i="2"/>
  <c r="T5115" i="2"/>
  <c r="U5116" i="2"/>
  <c r="T5119" i="2"/>
  <c r="U5120" i="2"/>
  <c r="T5123" i="2"/>
  <c r="U5124" i="2"/>
  <c r="T5127" i="2"/>
  <c r="U5128" i="2"/>
  <c r="T5131" i="2"/>
  <c r="U5132" i="2"/>
  <c r="T5135" i="2"/>
  <c r="U5136" i="2"/>
  <c r="T5139" i="2"/>
  <c r="U5140" i="2"/>
  <c r="T5143" i="2"/>
  <c r="U5144" i="2"/>
  <c r="T5147" i="2"/>
  <c r="U5148" i="2"/>
  <c r="T5151" i="2"/>
  <c r="U5152" i="2"/>
  <c r="T5155" i="2"/>
  <c r="U5156" i="2"/>
  <c r="T5159" i="2"/>
  <c r="U5160" i="2"/>
  <c r="T5163" i="2"/>
  <c r="U5164" i="2"/>
  <c r="T5167" i="2"/>
  <c r="U5168" i="2"/>
  <c r="T5171" i="2"/>
  <c r="U5172" i="2"/>
  <c r="T5175" i="2"/>
  <c r="U5176" i="2"/>
  <c r="T5179" i="2"/>
  <c r="U5180" i="2"/>
  <c r="T5183" i="2"/>
  <c r="U5184" i="2"/>
  <c r="T5187" i="2"/>
  <c r="U5188" i="2"/>
  <c r="T5191" i="2"/>
  <c r="U5192" i="2"/>
  <c r="T5195" i="2"/>
  <c r="U5196" i="2"/>
  <c r="T5199" i="2"/>
  <c r="U5200" i="2"/>
  <c r="T5203" i="2"/>
  <c r="U5204" i="2"/>
  <c r="T5207" i="2"/>
  <c r="U5208" i="2"/>
  <c r="T5211" i="2"/>
  <c r="U5212" i="2"/>
  <c r="T5215" i="2"/>
  <c r="U5216" i="2"/>
  <c r="T5219" i="2"/>
  <c r="U5220" i="2"/>
  <c r="T5223" i="2"/>
  <c r="U5224" i="2"/>
  <c r="T5227" i="2"/>
  <c r="U5228" i="2"/>
  <c r="T5231" i="2"/>
  <c r="U5232" i="2"/>
  <c r="T5235" i="2"/>
  <c r="U5236" i="2"/>
  <c r="T5239" i="2"/>
  <c r="U5240" i="2"/>
  <c r="T5243" i="2"/>
  <c r="U5244" i="2"/>
  <c r="U5246" i="2"/>
  <c r="T5248" i="2"/>
  <c r="U5252" i="2"/>
  <c r="T5263" i="2"/>
  <c r="U5268" i="2"/>
  <c r="T5279" i="2"/>
  <c r="U5284" i="2"/>
  <c r="T5295" i="2"/>
  <c r="U5300" i="2"/>
  <c r="T5311" i="2"/>
  <c r="U5316" i="2"/>
  <c r="T5327" i="2"/>
  <c r="U5332" i="2"/>
  <c r="T5343" i="2"/>
  <c r="U5348" i="2"/>
  <c r="T5359" i="2"/>
  <c r="U5364" i="2"/>
  <c r="T5375" i="2"/>
  <c r="U5380" i="2"/>
  <c r="T5150" i="2"/>
  <c r="U5151" i="2"/>
  <c r="T5154" i="2"/>
  <c r="U5155" i="2"/>
  <c r="T5158" i="2"/>
  <c r="U5159" i="2"/>
  <c r="T5162" i="2"/>
  <c r="U5163" i="2"/>
  <c r="T5166" i="2"/>
  <c r="U5167" i="2"/>
  <c r="T5170" i="2"/>
  <c r="U5171" i="2"/>
  <c r="T5174" i="2"/>
  <c r="U5175" i="2"/>
  <c r="T5178" i="2"/>
  <c r="U5179" i="2"/>
  <c r="T5182" i="2"/>
  <c r="U5183" i="2"/>
  <c r="T5186" i="2"/>
  <c r="U5187" i="2"/>
  <c r="T5190" i="2"/>
  <c r="U5191" i="2"/>
  <c r="T5194" i="2"/>
  <c r="U5195" i="2"/>
  <c r="T5198" i="2"/>
  <c r="U5199" i="2"/>
  <c r="T5202" i="2"/>
  <c r="U5203" i="2"/>
  <c r="T5206" i="2"/>
  <c r="U5207" i="2"/>
  <c r="T5210" i="2"/>
  <c r="U5211" i="2"/>
  <c r="T5214" i="2"/>
  <c r="U5215" i="2"/>
  <c r="T5218" i="2"/>
  <c r="U5219" i="2"/>
  <c r="T5222" i="2"/>
  <c r="U5223" i="2"/>
  <c r="T5226" i="2"/>
  <c r="U5227" i="2"/>
  <c r="T5230" i="2"/>
  <c r="U5231" i="2"/>
  <c r="T5234" i="2"/>
  <c r="U5235" i="2"/>
  <c r="T5238" i="2"/>
  <c r="U5239" i="2"/>
  <c r="T5242" i="2"/>
  <c r="U5243" i="2"/>
  <c r="T5245" i="2"/>
  <c r="U5248" i="2"/>
  <c r="T5259" i="2"/>
  <c r="U5264" i="2"/>
  <c r="T5275" i="2"/>
  <c r="U5280" i="2"/>
  <c r="T5291" i="2"/>
  <c r="U5296" i="2"/>
  <c r="T5307" i="2"/>
  <c r="U5312" i="2"/>
  <c r="T5323" i="2"/>
  <c r="U5328" i="2"/>
  <c r="T5339" i="2"/>
  <c r="U5344" i="2"/>
  <c r="T5355" i="2"/>
  <c r="U5360" i="2"/>
  <c r="T5371" i="2"/>
  <c r="U5376" i="2"/>
  <c r="T5387" i="2"/>
  <c r="U5138" i="2"/>
  <c r="T5141" i="2"/>
  <c r="U5142" i="2"/>
  <c r="T5145" i="2"/>
  <c r="U5146" i="2"/>
  <c r="T5149" i="2"/>
  <c r="U5150" i="2"/>
  <c r="T5153" i="2"/>
  <c r="U5154" i="2"/>
  <c r="T5157" i="2"/>
  <c r="U5158" i="2"/>
  <c r="T5161" i="2"/>
  <c r="U5162" i="2"/>
  <c r="T5165" i="2"/>
  <c r="U5166" i="2"/>
  <c r="T5169" i="2"/>
  <c r="U5170" i="2"/>
  <c r="T5173" i="2"/>
  <c r="U5174" i="2"/>
  <c r="T5177" i="2"/>
  <c r="U5178" i="2"/>
  <c r="T5181" i="2"/>
  <c r="U5182" i="2"/>
  <c r="T5185" i="2"/>
  <c r="U5186" i="2"/>
  <c r="T5189" i="2"/>
  <c r="U5190" i="2"/>
  <c r="T5193" i="2"/>
  <c r="U5194" i="2"/>
  <c r="T5197" i="2"/>
  <c r="U5198" i="2"/>
  <c r="T5201" i="2"/>
  <c r="U5202" i="2"/>
  <c r="T5205" i="2"/>
  <c r="U5206" i="2"/>
  <c r="T5209" i="2"/>
  <c r="U5210" i="2"/>
  <c r="T5213" i="2"/>
  <c r="U5214" i="2"/>
  <c r="T5217" i="2"/>
  <c r="U5218" i="2"/>
  <c r="T5221" i="2"/>
  <c r="U5222" i="2"/>
  <c r="T5225" i="2"/>
  <c r="U5226" i="2"/>
  <c r="T5229" i="2"/>
  <c r="U5230" i="2"/>
  <c r="T5233" i="2"/>
  <c r="U5234" i="2"/>
  <c r="T5237" i="2"/>
  <c r="U5238" i="2"/>
  <c r="T5241" i="2"/>
  <c r="U5242" i="2"/>
  <c r="U5245" i="2"/>
  <c r="T5247" i="2"/>
  <c r="T5255" i="2"/>
  <c r="U5260" i="2"/>
  <c r="T5271" i="2"/>
  <c r="U5276" i="2"/>
  <c r="T5287" i="2"/>
  <c r="U5292" i="2"/>
  <c r="T5303" i="2"/>
  <c r="U5308" i="2"/>
  <c r="T5319" i="2"/>
  <c r="U5324" i="2"/>
  <c r="T5335" i="2"/>
  <c r="U5340" i="2"/>
  <c r="T5351" i="2"/>
  <c r="U5356" i="2"/>
  <c r="T5367" i="2"/>
  <c r="U5372" i="2"/>
  <c r="T5383" i="2"/>
  <c r="U5388" i="2"/>
  <c r="T5246" i="2"/>
  <c r="U5247" i="2"/>
  <c r="T5250" i="2"/>
  <c r="U5251" i="2"/>
  <c r="T5254" i="2"/>
  <c r="U5255" i="2"/>
  <c r="T5258" i="2"/>
  <c r="U5259" i="2"/>
  <c r="T5262" i="2"/>
  <c r="U5263" i="2"/>
  <c r="T5266" i="2"/>
  <c r="U5267" i="2"/>
  <c r="T5270" i="2"/>
  <c r="U5271" i="2"/>
  <c r="T5274" i="2"/>
  <c r="U5275" i="2"/>
  <c r="T5278" i="2"/>
  <c r="U5279" i="2"/>
  <c r="T5282" i="2"/>
  <c r="U5283" i="2"/>
  <c r="T5286" i="2"/>
  <c r="U5287" i="2"/>
  <c r="T5290" i="2"/>
  <c r="U5291" i="2"/>
  <c r="T5294" i="2"/>
  <c r="U5295" i="2"/>
  <c r="T5298" i="2"/>
  <c r="U5299" i="2"/>
  <c r="T5302" i="2"/>
  <c r="U5303" i="2"/>
  <c r="T5306" i="2"/>
  <c r="U5307" i="2"/>
  <c r="T5310" i="2"/>
  <c r="U5311" i="2"/>
  <c r="T5314" i="2"/>
  <c r="U5315" i="2"/>
  <c r="T5318" i="2"/>
  <c r="U5319" i="2"/>
  <c r="T5322" i="2"/>
  <c r="U5323" i="2"/>
  <c r="T5326" i="2"/>
  <c r="U5327" i="2"/>
  <c r="T5330" i="2"/>
  <c r="U5331" i="2"/>
  <c r="T5334" i="2"/>
  <c r="U5335" i="2"/>
  <c r="T5338" i="2"/>
  <c r="U5339" i="2"/>
  <c r="T5342" i="2"/>
  <c r="U5343" i="2"/>
  <c r="T5346" i="2"/>
  <c r="U5347" i="2"/>
  <c r="T5350" i="2"/>
  <c r="U5351" i="2"/>
  <c r="T5354" i="2"/>
  <c r="U5355" i="2"/>
  <c r="T5358" i="2"/>
  <c r="U5359" i="2"/>
  <c r="T5362" i="2"/>
  <c r="U5363" i="2"/>
  <c r="T5366" i="2"/>
  <c r="U5367" i="2"/>
  <c r="T5370" i="2"/>
  <c r="U5371" i="2"/>
  <c r="T5374" i="2"/>
  <c r="U5375" i="2"/>
  <c r="T5378" i="2"/>
  <c r="U5379" i="2"/>
  <c r="T5382" i="2"/>
  <c r="U5383" i="2"/>
  <c r="T5386" i="2"/>
  <c r="U5387" i="2"/>
  <c r="T5249" i="2"/>
  <c r="U5250" i="2"/>
  <c r="T5253" i="2"/>
  <c r="U5254" i="2"/>
  <c r="T5257" i="2"/>
  <c r="U5258" i="2"/>
  <c r="T5261" i="2"/>
  <c r="U5262" i="2"/>
  <c r="T5265" i="2"/>
  <c r="U5266" i="2"/>
  <c r="T5269" i="2"/>
  <c r="U5270" i="2"/>
  <c r="T5273" i="2"/>
  <c r="U5274" i="2"/>
  <c r="T5277" i="2"/>
  <c r="U5278" i="2"/>
  <c r="T5281" i="2"/>
  <c r="U5282" i="2"/>
  <c r="T5285" i="2"/>
  <c r="U5286" i="2"/>
  <c r="T5289" i="2"/>
  <c r="U5290" i="2"/>
  <c r="T5293" i="2"/>
  <c r="U5294" i="2"/>
  <c r="T5297" i="2"/>
  <c r="U5298" i="2"/>
  <c r="T5301" i="2"/>
  <c r="U5302" i="2"/>
  <c r="T5305" i="2"/>
  <c r="U5306" i="2"/>
  <c r="T5309" i="2"/>
  <c r="U5310" i="2"/>
  <c r="T5313" i="2"/>
  <c r="U5314" i="2"/>
  <c r="T5317" i="2"/>
  <c r="U5318" i="2"/>
  <c r="T5321" i="2"/>
  <c r="U5322" i="2"/>
  <c r="T5325" i="2"/>
  <c r="U5326" i="2"/>
  <c r="T5329" i="2"/>
  <c r="U5330" i="2"/>
  <c r="T5333" i="2"/>
  <c r="U5334" i="2"/>
  <c r="T5337" i="2"/>
  <c r="U5338" i="2"/>
  <c r="T5341" i="2"/>
  <c r="U5342" i="2"/>
  <c r="T5345" i="2"/>
  <c r="U5346" i="2"/>
  <c r="T5349" i="2"/>
  <c r="U5350" i="2"/>
  <c r="T5353" i="2"/>
  <c r="U5354" i="2"/>
  <c r="T5357" i="2"/>
  <c r="U5358" i="2"/>
  <c r="T5361" i="2"/>
  <c r="U5362" i="2"/>
  <c r="T5365" i="2"/>
  <c r="U5366" i="2"/>
  <c r="T5369" i="2"/>
  <c r="U5370" i="2"/>
  <c r="T5373" i="2"/>
  <c r="U5374" i="2"/>
  <c r="T5377" i="2"/>
  <c r="U5378" i="2"/>
  <c r="T5381" i="2"/>
  <c r="U5382" i="2"/>
  <c r="T5385" i="2"/>
  <c r="U5386" i="2"/>
  <c r="T5389" i="2"/>
  <c r="U5249" i="2"/>
  <c r="T5252" i="2"/>
  <c r="U5253" i="2"/>
  <c r="T5256" i="2"/>
  <c r="U5257" i="2"/>
  <c r="T5260" i="2"/>
  <c r="U5261" i="2"/>
  <c r="T5264" i="2"/>
  <c r="U5265" i="2"/>
  <c r="T5268" i="2"/>
  <c r="U5269" i="2"/>
  <c r="T5272" i="2"/>
  <c r="U5273" i="2"/>
  <c r="T5276" i="2"/>
  <c r="U5277" i="2"/>
  <c r="T5280" i="2"/>
  <c r="U5281" i="2"/>
  <c r="T5284" i="2"/>
  <c r="U5285" i="2"/>
  <c r="T5288" i="2"/>
  <c r="U5289" i="2"/>
  <c r="T5292" i="2"/>
  <c r="U5293" i="2"/>
  <c r="T5296" i="2"/>
  <c r="U5297" i="2"/>
  <c r="T5300" i="2"/>
  <c r="U5301" i="2"/>
  <c r="T5304" i="2"/>
  <c r="U5305" i="2"/>
  <c r="T5308" i="2"/>
  <c r="U5309" i="2"/>
  <c r="T5312" i="2"/>
  <c r="U5313" i="2"/>
  <c r="T5316" i="2"/>
  <c r="U5317" i="2"/>
  <c r="T5320" i="2"/>
  <c r="U5321" i="2"/>
  <c r="T5324" i="2"/>
  <c r="U5325" i="2"/>
  <c r="T5328" i="2"/>
  <c r="U5329" i="2"/>
  <c r="T5332" i="2"/>
  <c r="U5333" i="2"/>
  <c r="T5336" i="2"/>
  <c r="U5337" i="2"/>
  <c r="T5340" i="2"/>
  <c r="U5341" i="2"/>
  <c r="T5344" i="2"/>
  <c r="U5345" i="2"/>
  <c r="T5348" i="2"/>
  <c r="U5349" i="2"/>
  <c r="T5352" i="2"/>
  <c r="U5353" i="2"/>
  <c r="T5356" i="2"/>
  <c r="U5357" i="2"/>
  <c r="T5360" i="2"/>
  <c r="U5361" i="2"/>
  <c r="T5364" i="2"/>
  <c r="U5365" i="2"/>
  <c r="T5368" i="2"/>
  <c r="U5369" i="2"/>
  <c r="T5372" i="2"/>
  <c r="U5373" i="2"/>
  <c r="T5376" i="2"/>
  <c r="U5377" i="2"/>
  <c r="T5380" i="2"/>
  <c r="U5381" i="2"/>
  <c r="T5384" i="2"/>
  <c r="U5385" i="2"/>
  <c r="T5388" i="2"/>
  <c r="U5389" i="2"/>
  <c r="T67" i="2"/>
  <c r="T99" i="2"/>
  <c r="T115" i="2"/>
  <c r="T163" i="2"/>
  <c r="K26" i="11"/>
  <c r="K22" i="11"/>
  <c r="K18" i="11"/>
  <c r="K23" i="11"/>
  <c r="K19" i="11"/>
  <c r="K24" i="11"/>
  <c r="K20" i="11"/>
  <c r="K25" i="11"/>
  <c r="K21" i="11"/>
  <c r="AJ12" i="11"/>
  <c r="AJ8" i="11"/>
  <c r="AI4" i="11"/>
  <c r="AI8" i="11"/>
  <c r="AI5" i="11"/>
  <c r="AI9" i="11"/>
  <c r="AI13" i="11"/>
  <c r="AI15" i="11"/>
  <c r="AI17" i="11"/>
  <c r="AI21" i="11"/>
  <c r="AI25" i="11"/>
  <c r="AI29" i="11"/>
  <c r="AI34" i="11"/>
  <c r="AI36" i="11"/>
  <c r="AI40" i="11"/>
  <c r="AI41" i="11"/>
  <c r="AI54" i="11"/>
  <c r="AI56" i="11"/>
  <c r="AI58" i="11"/>
  <c r="AI60" i="11"/>
  <c r="AI62" i="11"/>
  <c r="AI64" i="11"/>
  <c r="AI66" i="11"/>
  <c r="AI68" i="11"/>
  <c r="AI70" i="11"/>
  <c r="AI72" i="11"/>
  <c r="AI74" i="11"/>
  <c r="AI76" i="11"/>
  <c r="AI78" i="11"/>
  <c r="AI80" i="11"/>
  <c r="AI82" i="11"/>
  <c r="AI84" i="11"/>
  <c r="AI86" i="11"/>
  <c r="AI88" i="11"/>
  <c r="AI90" i="11"/>
  <c r="AI92" i="11"/>
  <c r="AI94" i="11"/>
  <c r="AI96" i="11"/>
  <c r="AI98" i="11"/>
  <c r="AI100" i="11"/>
  <c r="AI103" i="11"/>
  <c r="AI107" i="11"/>
  <c r="AI108" i="11"/>
  <c r="AI109" i="11"/>
  <c r="AI130" i="11"/>
  <c r="AI131" i="11"/>
  <c r="AI14" i="11"/>
  <c r="AI16" i="11"/>
  <c r="AJ10" i="11"/>
  <c r="AJ18" i="11"/>
  <c r="AJ22" i="11"/>
  <c r="AJ26" i="11"/>
  <c r="AJ27" i="11"/>
  <c r="AJ28" i="11"/>
  <c r="AJ30" i="11"/>
  <c r="AJ33" i="11"/>
  <c r="AJ37" i="11"/>
  <c r="AJ39" i="11"/>
  <c r="AJ104" i="11"/>
  <c r="AJ105" i="11"/>
  <c r="AJ4" i="11"/>
  <c r="AJ6" i="11"/>
  <c r="AJ5" i="11"/>
  <c r="AJ9" i="11"/>
  <c r="AJ13" i="11"/>
  <c r="AJ14" i="11"/>
  <c r="AJ15" i="11"/>
  <c r="AJ16" i="11"/>
  <c r="AJ17" i="11"/>
  <c r="AJ21" i="11"/>
  <c r="AJ25" i="11"/>
  <c r="AJ29" i="11"/>
  <c r="AJ34" i="11"/>
  <c r="AJ36" i="11"/>
  <c r="AJ40" i="11"/>
  <c r="AJ41" i="11"/>
  <c r="AJ54" i="11"/>
  <c r="AJ56" i="11"/>
  <c r="AJ58" i="11"/>
  <c r="AJ60" i="11"/>
  <c r="AJ62" i="11"/>
  <c r="AJ64" i="11"/>
  <c r="AJ66" i="11"/>
  <c r="AJ68" i="11"/>
  <c r="AJ70" i="11"/>
  <c r="AJ72" i="11"/>
  <c r="AJ74" i="11"/>
  <c r="AJ76" i="11"/>
  <c r="AJ78" i="11"/>
  <c r="AJ80" i="11"/>
  <c r="AJ82" i="11"/>
  <c r="AJ84" i="11"/>
  <c r="AJ86" i="11"/>
  <c r="AJ88" i="11"/>
  <c r="AJ90" i="11"/>
  <c r="AJ92" i="11"/>
  <c r="AJ94" i="11"/>
  <c r="AJ96" i="11"/>
  <c r="AJ98" i="11"/>
  <c r="AJ100" i="11"/>
  <c r="AJ103" i="11"/>
  <c r="AJ123" i="11"/>
  <c r="AI6" i="11"/>
  <c r="AI10" i="11"/>
  <c r="AI18" i="11"/>
  <c r="AI22" i="11"/>
  <c r="AI26" i="11"/>
  <c r="AI27" i="11"/>
  <c r="AI28" i="11"/>
  <c r="AI30" i="11"/>
  <c r="AI33" i="11"/>
  <c r="AI37" i="11"/>
  <c r="AI39" i="11"/>
  <c r="AI104" i="11"/>
  <c r="AI105" i="11"/>
  <c r="AJ7" i="11"/>
  <c r="AJ11" i="11"/>
  <c r="AJ19" i="11"/>
  <c r="AJ23" i="11"/>
  <c r="AJ31" i="11"/>
  <c r="AJ32" i="11"/>
  <c r="AJ38" i="11"/>
  <c r="AJ44" i="11"/>
  <c r="AJ45" i="11"/>
  <c r="AJ46" i="11"/>
  <c r="AJ47" i="11"/>
  <c r="AJ48" i="11"/>
  <c r="AJ49" i="11"/>
  <c r="AJ50" i="11"/>
  <c r="AJ51" i="11"/>
  <c r="AJ52" i="11"/>
  <c r="AJ55" i="11"/>
  <c r="AJ57" i="11"/>
  <c r="AJ59" i="11"/>
  <c r="AJ61" i="11"/>
  <c r="AJ63" i="11"/>
  <c r="AJ65" i="11"/>
  <c r="AJ67" i="11"/>
  <c r="AJ69" i="11"/>
  <c r="AJ71" i="11"/>
  <c r="AJ73" i="11"/>
  <c r="AJ75" i="11"/>
  <c r="AJ77" i="11"/>
  <c r="AJ79" i="11"/>
  <c r="AJ81" i="11"/>
  <c r="AJ83" i="11"/>
  <c r="AJ85" i="11"/>
  <c r="AJ87" i="11"/>
  <c r="AJ89" i="11"/>
  <c r="AJ91" i="11"/>
  <c r="AJ93" i="11"/>
  <c r="AJ95" i="11"/>
  <c r="AJ97" i="11"/>
  <c r="AJ99" i="11"/>
  <c r="AJ101" i="11"/>
  <c r="AJ127" i="11"/>
  <c r="T134" i="11" l="1"/>
  <c r="X134" i="11"/>
  <c r="AB134" i="11"/>
  <c r="S131" i="11"/>
  <c r="W131" i="11"/>
  <c r="AA131" i="11"/>
  <c r="S136" i="11"/>
  <c r="W136" i="11"/>
  <c r="AA136" i="11"/>
  <c r="S137" i="11"/>
  <c r="W137" i="11"/>
  <c r="AA137" i="11"/>
  <c r="S139" i="11"/>
  <c r="W139" i="11"/>
  <c r="AA139" i="11"/>
  <c r="S135" i="11"/>
  <c r="W135" i="11"/>
  <c r="AA135" i="11"/>
  <c r="AC84" i="11"/>
  <c r="AC95" i="11"/>
  <c r="AC98" i="11"/>
  <c r="AC90" i="11"/>
  <c r="Q134" i="11"/>
  <c r="AC55" i="11"/>
  <c r="U134" i="11"/>
  <c r="Y134" i="11"/>
  <c r="AC56" i="11"/>
  <c r="T131" i="11"/>
  <c r="X131" i="11"/>
  <c r="AB131" i="11"/>
  <c r="T136" i="11"/>
  <c r="X136" i="11"/>
  <c r="AB136" i="11"/>
  <c r="T137" i="11"/>
  <c r="X137" i="11"/>
  <c r="AB137" i="11"/>
  <c r="T139" i="11"/>
  <c r="X139" i="11"/>
  <c r="AB139" i="11"/>
  <c r="T135" i="11"/>
  <c r="X135" i="11"/>
  <c r="AC87" i="11"/>
  <c r="R134" i="11"/>
  <c r="V134" i="11"/>
  <c r="Z134" i="11"/>
  <c r="AC58" i="11"/>
  <c r="U131" i="11"/>
  <c r="Y131" i="11"/>
  <c r="AC60" i="11"/>
  <c r="AC62" i="11"/>
  <c r="U136" i="11"/>
  <c r="Y136" i="11"/>
  <c r="U137" i="11"/>
  <c r="Y137" i="11"/>
  <c r="AC64" i="11"/>
  <c r="AC66" i="11"/>
  <c r="AC70" i="11"/>
  <c r="Q139" i="11"/>
  <c r="AC72" i="11"/>
  <c r="U139" i="11"/>
  <c r="Y139" i="11"/>
  <c r="AC74" i="11"/>
  <c r="AC76" i="11"/>
  <c r="Y135" i="11"/>
  <c r="AC78" i="11"/>
  <c r="AC80" i="11"/>
  <c r="S134" i="11"/>
  <c r="W134" i="11"/>
  <c r="AA134" i="11"/>
  <c r="R131" i="11"/>
  <c r="V131" i="11"/>
  <c r="Z131" i="11"/>
  <c r="R136" i="11"/>
  <c r="V136" i="11"/>
  <c r="Z136" i="11"/>
  <c r="R137" i="11"/>
  <c r="V137" i="11"/>
  <c r="Z137" i="11"/>
  <c r="R139" i="11"/>
  <c r="V139" i="11"/>
  <c r="Z139" i="11"/>
  <c r="R135" i="11"/>
  <c r="V135" i="11"/>
  <c r="Z135" i="11"/>
  <c r="AC82" i="11"/>
  <c r="Z101" i="11"/>
  <c r="V101" i="11"/>
  <c r="R101" i="11"/>
  <c r="F5" i="11"/>
  <c r="F9" i="11"/>
  <c r="F13" i="11"/>
  <c r="E21" i="11"/>
  <c r="F21" i="11" s="1"/>
  <c r="L21" i="11"/>
  <c r="E25" i="11"/>
  <c r="F25" i="11" s="1"/>
  <c r="L25" i="11"/>
  <c r="F3" i="11"/>
  <c r="F12" i="11"/>
  <c r="E20" i="11"/>
  <c r="F20" i="11" s="1"/>
  <c r="L20" i="11"/>
  <c r="E24" i="11"/>
  <c r="F24" i="11" s="1"/>
  <c r="L24" i="11"/>
  <c r="F6" i="11"/>
  <c r="F4" i="11"/>
  <c r="F8" i="11"/>
  <c r="F7" i="11"/>
  <c r="F11" i="11"/>
  <c r="E19" i="11"/>
  <c r="F19" i="11" s="1"/>
  <c r="L19" i="11"/>
  <c r="E23" i="11"/>
  <c r="F23" i="11" s="1"/>
  <c r="L23" i="11"/>
  <c r="F10" i="11"/>
  <c r="E18" i="11"/>
  <c r="F18" i="11" s="1"/>
  <c r="L18" i="11"/>
  <c r="E22" i="11"/>
  <c r="F22" i="11" s="1"/>
  <c r="L22" i="11"/>
  <c r="E26" i="11"/>
  <c r="F26" i="11" s="1"/>
  <c r="L26" i="11"/>
  <c r="T101" i="11"/>
  <c r="X101" i="11"/>
  <c r="AB101" i="11"/>
  <c r="I38" i="11"/>
  <c r="H37" i="11"/>
  <c r="I37" i="11" s="1"/>
  <c r="U101" i="11"/>
  <c r="Y101" i="11"/>
  <c r="I32" i="11"/>
  <c r="H31" i="11"/>
  <c r="S101" i="11"/>
  <c r="W101" i="11"/>
  <c r="AA101" i="11"/>
  <c r="AC14" i="11"/>
  <c r="AC3" i="11"/>
  <c r="AC4" i="11"/>
  <c r="AC8" i="11"/>
  <c r="AC12" i="11"/>
  <c r="AC20" i="11"/>
  <c r="AC24" i="11"/>
  <c r="AC35" i="11"/>
  <c r="AC42" i="11"/>
  <c r="AC43" i="11"/>
  <c r="Q61" i="11"/>
  <c r="AC61" i="11" s="1"/>
  <c r="Q99" i="11"/>
  <c r="AC99" i="11" s="1"/>
  <c r="Q101" i="11"/>
  <c r="S144" i="11"/>
  <c r="S153" i="11" s="1"/>
  <c r="S117" i="11"/>
  <c r="Y108" i="11"/>
  <c r="AC32" i="11"/>
  <c r="AC38" i="11"/>
  <c r="AC44" i="11"/>
  <c r="AC46" i="11"/>
  <c r="AC48" i="11"/>
  <c r="AC50" i="11"/>
  <c r="AC51" i="11"/>
  <c r="AC52" i="11"/>
  <c r="Z108" i="11"/>
  <c r="AC6" i="11"/>
  <c r="AC10" i="11"/>
  <c r="AC18" i="11"/>
  <c r="AC22" i="11"/>
  <c r="AC26" i="11"/>
  <c r="AC28" i="11"/>
  <c r="AC30" i="11"/>
  <c r="Q108" i="11"/>
  <c r="V108" i="11"/>
  <c r="AA144" i="11"/>
  <c r="AA153" i="11" s="1"/>
  <c r="AA117" i="11"/>
  <c r="T108" i="11"/>
  <c r="T117" i="11" s="1"/>
  <c r="X108" i="11"/>
  <c r="X117" i="11" s="1"/>
  <c r="AB108" i="11"/>
  <c r="AB117" i="11" s="1"/>
  <c r="R108" i="11"/>
  <c r="W144" i="11"/>
  <c r="W153" i="11" s="1"/>
  <c r="W117" i="11"/>
  <c r="U117" i="11"/>
  <c r="R156" i="11"/>
  <c r="R171" i="11" s="1"/>
  <c r="R143" i="11"/>
  <c r="V156" i="11"/>
  <c r="V171" i="11" s="1"/>
  <c r="V143" i="11"/>
  <c r="Z156" i="11"/>
  <c r="Z171" i="11" s="1"/>
  <c r="Z143" i="11"/>
  <c r="V130" i="11"/>
  <c r="S130" i="11"/>
  <c r="W130" i="11"/>
  <c r="AA130" i="11"/>
  <c r="T156" i="11"/>
  <c r="T171" i="11" s="1"/>
  <c r="X156" i="11"/>
  <c r="X171" i="11" s="1"/>
  <c r="AB156" i="11"/>
  <c r="AB171" i="11" s="1"/>
  <c r="P172" i="11"/>
  <c r="P176" i="11"/>
  <c r="P180" i="11"/>
  <c r="T130" i="11"/>
  <c r="X130" i="11"/>
  <c r="AB130" i="11"/>
  <c r="S143" i="11"/>
  <c r="W143" i="11"/>
  <c r="AA143" i="11"/>
  <c r="Q156" i="11"/>
  <c r="Q171" i="11" s="1"/>
  <c r="U156" i="11"/>
  <c r="U171" i="11" s="1"/>
  <c r="Y156" i="11"/>
  <c r="Y171" i="11" s="1"/>
  <c r="P173" i="11"/>
  <c r="P177" i="11"/>
  <c r="Q130" i="11"/>
  <c r="U130" i="11"/>
  <c r="Y130" i="11"/>
  <c r="P174" i="11"/>
  <c r="P178" i="11"/>
  <c r="L10" i="2"/>
  <c r="L11" i="2"/>
  <c r="L12" i="2"/>
  <c r="H3" i="2"/>
  <c r="L9" i="2"/>
  <c r="B6" i="2"/>
  <c r="L13" i="2"/>
  <c r="L14" i="2"/>
  <c r="L15" i="2"/>
  <c r="L16" i="2"/>
  <c r="L17" i="2"/>
  <c r="L18" i="2"/>
  <c r="L19" i="2"/>
  <c r="L20" i="2"/>
  <c r="L4" i="2"/>
  <c r="L8" i="2"/>
  <c r="L3" i="2"/>
  <c r="L5" i="2"/>
  <c r="L6" i="2"/>
  <c r="L7" i="2"/>
  <c r="D18" i="2"/>
  <c r="D23" i="2"/>
  <c r="D17" i="2"/>
  <c r="D11" i="2"/>
  <c r="D12" i="2"/>
  <c r="D16" i="2"/>
  <c r="D20" i="2"/>
  <c r="D15" i="2"/>
  <c r="D19" i="2"/>
  <c r="D14" i="2"/>
  <c r="D21" i="2"/>
  <c r="Q4" i="2"/>
  <c r="P9" i="2"/>
  <c r="G23" i="2"/>
  <c r="B30" i="11"/>
  <c r="T144" i="11" l="1"/>
  <c r="T153" i="11" s="1"/>
  <c r="AC101" i="11"/>
  <c r="I31" i="11"/>
  <c r="J32" i="11" s="1"/>
  <c r="F33" i="11" s="1"/>
  <c r="F34" i="11" s="1"/>
  <c r="AC88" i="11"/>
  <c r="AC91" i="11"/>
  <c r="AC81" i="11"/>
  <c r="AC73" i="11"/>
  <c r="AC65" i="11"/>
  <c r="AC57" i="11"/>
  <c r="U135" i="11"/>
  <c r="AC96" i="11"/>
  <c r="AC86" i="11"/>
  <c r="AB135" i="11"/>
  <c r="AC89" i="11"/>
  <c r="AC79" i="11"/>
  <c r="AC71" i="11"/>
  <c r="Q137" i="11"/>
  <c r="AC63" i="11"/>
  <c r="AC94" i="11"/>
  <c r="AC68" i="11"/>
  <c r="AC97" i="11"/>
  <c r="AC85" i="11"/>
  <c r="Q135" i="11"/>
  <c r="AC77" i="11"/>
  <c r="AC69" i="11"/>
  <c r="AC92" i="11"/>
  <c r="AC93" i="11"/>
  <c r="AC83" i="11"/>
  <c r="AC75" i="11"/>
  <c r="AC67" i="11"/>
  <c r="Q136" i="11"/>
  <c r="Q131" i="11"/>
  <c r="AC59" i="11"/>
  <c r="J38" i="11"/>
  <c r="F32" i="11" s="1"/>
  <c r="AB144" i="11"/>
  <c r="AB153" i="11" s="1"/>
  <c r="V144" i="11"/>
  <c r="V153" i="11" s="1"/>
  <c r="V117" i="11"/>
  <c r="AA157" i="11"/>
  <c r="X144" i="11"/>
  <c r="X153" i="11" s="1"/>
  <c r="Q144" i="11"/>
  <c r="AC108" i="11"/>
  <c r="Q117" i="11"/>
  <c r="Y144" i="11"/>
  <c r="Y153" i="11" s="1"/>
  <c r="Y117" i="11"/>
  <c r="AC139" i="11"/>
  <c r="AB157" i="11"/>
  <c r="W157" i="11"/>
  <c r="R144" i="11"/>
  <c r="R153" i="11" s="1"/>
  <c r="R117" i="11"/>
  <c r="Y157" i="11"/>
  <c r="AC134" i="11"/>
  <c r="S157" i="11"/>
  <c r="Z144" i="11"/>
  <c r="Z153" i="11" s="1"/>
  <c r="Z117" i="11"/>
  <c r="U157" i="11"/>
  <c r="T157" i="11"/>
  <c r="D10" i="2"/>
  <c r="D22" i="2"/>
  <c r="D13" i="2"/>
  <c r="D24" i="2"/>
  <c r="F36" i="11" l="1"/>
  <c r="F37" i="11" s="1"/>
  <c r="X157" i="11"/>
  <c r="R157" i="11"/>
  <c r="V157" i="11"/>
  <c r="H20" i="11"/>
  <c r="H26" i="11"/>
  <c r="H19" i="11"/>
  <c r="H21" i="11"/>
  <c r="H23" i="11"/>
  <c r="H18" i="11"/>
  <c r="H22" i="11"/>
  <c r="H24" i="11"/>
  <c r="H25" i="11"/>
  <c r="Y172" i="11"/>
  <c r="Y166" i="11"/>
  <c r="Q153" i="11"/>
  <c r="AC144" i="11"/>
  <c r="AC153" i="11" s="1"/>
  <c r="G26" i="11"/>
  <c r="G23" i="11"/>
  <c r="AC137" i="11"/>
  <c r="T172" i="11"/>
  <c r="T166" i="11"/>
  <c r="U172" i="11"/>
  <c r="U166" i="11"/>
  <c r="R172" i="11"/>
  <c r="R166" i="11"/>
  <c r="W172" i="11"/>
  <c r="W166" i="11"/>
  <c r="V172" i="11"/>
  <c r="V166" i="11"/>
  <c r="AC117" i="11"/>
  <c r="AA172" i="11"/>
  <c r="AA166" i="11"/>
  <c r="G21" i="11"/>
  <c r="G22" i="11"/>
  <c r="Q157" i="11"/>
  <c r="AC131" i="11"/>
  <c r="S172" i="11"/>
  <c r="S166" i="11"/>
  <c r="X172" i="11"/>
  <c r="X166" i="11"/>
  <c r="AB172" i="11"/>
  <c r="AB166" i="11"/>
  <c r="Z157" i="11"/>
  <c r="G19" i="11"/>
  <c r="G18" i="11"/>
  <c r="G20" i="11"/>
  <c r="AC136" i="11"/>
  <c r="AC135" i="11"/>
  <c r="G25" i="11"/>
  <c r="G24" i="11"/>
  <c r="C31" i="17"/>
  <c r="C30" i="17"/>
  <c r="C29" i="17"/>
  <c r="C28" i="17"/>
  <c r="C27" i="17"/>
  <c r="C26" i="17"/>
  <c r="C25" i="17"/>
  <c r="C24" i="17"/>
  <c r="C23" i="17"/>
  <c r="C22" i="17"/>
  <c r="C21" i="17"/>
  <c r="I9" i="17"/>
  <c r="I8" i="17"/>
  <c r="I7" i="17"/>
  <c r="I6" i="17"/>
  <c r="I15" i="17"/>
  <c r="I14" i="17"/>
  <c r="I13" i="17"/>
  <c r="I12" i="17"/>
  <c r="I11" i="17"/>
  <c r="I10" i="17"/>
  <c r="H9" i="17"/>
  <c r="H8" i="17"/>
  <c r="H7" i="17"/>
  <c r="H6" i="17"/>
  <c r="H15" i="17"/>
  <c r="H14" i="17"/>
  <c r="H13" i="17"/>
  <c r="H12" i="17"/>
  <c r="H11" i="17"/>
  <c r="H10" i="17"/>
  <c r="K9" i="17"/>
  <c r="K8" i="17"/>
  <c r="K7" i="17"/>
  <c r="K6" i="17"/>
  <c r="K15" i="17"/>
  <c r="K14" i="17"/>
  <c r="K13" i="17"/>
  <c r="K12" i="17"/>
  <c r="K11" i="17"/>
  <c r="K10" i="17"/>
  <c r="D31" i="17"/>
  <c r="D30" i="17"/>
  <c r="D29" i="17"/>
  <c r="D28" i="17"/>
  <c r="D27" i="17"/>
  <c r="D26" i="17"/>
  <c r="D25" i="17"/>
  <c r="D24" i="17"/>
  <c r="D23" i="17"/>
  <c r="D22" i="17"/>
  <c r="D21" i="17"/>
  <c r="J9" i="17"/>
  <c r="J8" i="17"/>
  <c r="J7" i="17"/>
  <c r="J6" i="17"/>
  <c r="J15" i="17"/>
  <c r="J14" i="17"/>
  <c r="J13" i="17"/>
  <c r="J12" i="17"/>
  <c r="J11" i="17"/>
  <c r="J10" i="17"/>
  <c r="E31" i="17"/>
  <c r="E30" i="17"/>
  <c r="E29" i="17"/>
  <c r="E28" i="17"/>
  <c r="E27" i="17"/>
  <c r="E26" i="17"/>
  <c r="E25" i="17"/>
  <c r="E24" i="17"/>
  <c r="E23" i="17"/>
  <c r="E22" i="17"/>
  <c r="E21" i="17"/>
  <c r="F31" i="17"/>
  <c r="F30" i="17"/>
  <c r="F29" i="17"/>
  <c r="F28" i="17"/>
  <c r="F27" i="17"/>
  <c r="F26" i="17"/>
  <c r="F25" i="17"/>
  <c r="F24" i="17"/>
  <c r="F23" i="17"/>
  <c r="F22" i="17"/>
  <c r="F21" i="17"/>
  <c r="G11" i="7"/>
  <c r="E9" i="7"/>
  <c r="G8" i="7"/>
  <c r="G7" i="7"/>
  <c r="E10" i="7"/>
  <c r="G6" i="7"/>
  <c r="G9" i="7"/>
  <c r="E8" i="7"/>
  <c r="G12" i="7"/>
  <c r="G31" i="17"/>
  <c r="G30" i="17"/>
  <c r="G29" i="17"/>
  <c r="G28" i="17"/>
  <c r="G27" i="17"/>
  <c r="G26" i="17"/>
  <c r="G25" i="17"/>
  <c r="G24" i="17"/>
  <c r="G23" i="17"/>
  <c r="G22" i="17"/>
  <c r="G21" i="17"/>
  <c r="L9" i="17"/>
  <c r="L8" i="17"/>
  <c r="L7" i="17"/>
  <c r="L6" i="17"/>
  <c r="L15" i="17"/>
  <c r="L14" i="17"/>
  <c r="L13" i="17"/>
  <c r="L12" i="17"/>
  <c r="L11" i="17"/>
  <c r="L10" i="17"/>
  <c r="AB168" i="11" l="1"/>
  <c r="AB167" i="11"/>
  <c r="AA167" i="11"/>
  <c r="AA168" i="11"/>
  <c r="V167" i="11"/>
  <c r="V168" i="11"/>
  <c r="R167" i="11"/>
  <c r="R168" i="11"/>
  <c r="T168" i="11"/>
  <c r="T167" i="11"/>
  <c r="I24" i="11"/>
  <c r="J24" i="11"/>
  <c r="J21" i="11"/>
  <c r="I21" i="11"/>
  <c r="X168" i="11"/>
  <c r="X167" i="11"/>
  <c r="J22" i="11"/>
  <c r="I22" i="11"/>
  <c r="J19" i="11"/>
  <c r="I19" i="11"/>
  <c r="M19" i="11" s="1"/>
  <c r="Z172" i="11"/>
  <c r="Z166" i="11"/>
  <c r="Q172" i="11"/>
  <c r="AC172" i="11" s="1"/>
  <c r="Q166" i="11"/>
  <c r="AC157" i="11"/>
  <c r="AC166" i="11" s="1"/>
  <c r="W167" i="11"/>
  <c r="W168" i="11"/>
  <c r="U167" i="11"/>
  <c r="U168" i="11"/>
  <c r="J18" i="11"/>
  <c r="I18" i="11"/>
  <c r="J26" i="11"/>
  <c r="I26" i="11"/>
  <c r="M26" i="11" s="1"/>
  <c r="S167" i="11"/>
  <c r="S168" i="11"/>
  <c r="Y167" i="11"/>
  <c r="Y168" i="11"/>
  <c r="J25" i="11"/>
  <c r="I25" i="11"/>
  <c r="M25" i="11" s="1"/>
  <c r="J23" i="11"/>
  <c r="I23" i="11"/>
  <c r="I20" i="11"/>
  <c r="J20" i="11"/>
  <c r="I13" i="19"/>
  <c r="J10" i="19"/>
  <c r="I4" i="19"/>
  <c r="G8" i="19"/>
  <c r="H4" i="19"/>
  <c r="H14" i="19"/>
  <c r="D5" i="19"/>
  <c r="E5" i="19"/>
  <c r="G11" i="19"/>
  <c r="H12" i="19"/>
  <c r="G4" i="19"/>
  <c r="D14" i="19"/>
  <c r="E3" i="19"/>
  <c r="H15" i="19"/>
  <c r="E15" i="19"/>
  <c r="H8" i="19"/>
  <c r="E7" i="19"/>
  <c r="D12" i="19"/>
  <c r="H3" i="19"/>
  <c r="H13" i="19"/>
  <c r="G10" i="19"/>
  <c r="I7" i="19"/>
  <c r="G12" i="19"/>
  <c r="G5" i="19"/>
  <c r="J11" i="19"/>
  <c r="G7" i="19"/>
  <c r="J5" i="19"/>
  <c r="J7" i="19"/>
  <c r="G3" i="19"/>
  <c r="J8" i="19"/>
  <c r="J13" i="19"/>
  <c r="H10" i="19"/>
  <c r="E11" i="19"/>
  <c r="I5" i="19"/>
  <c r="I10" i="19"/>
  <c r="J14" i="19"/>
  <c r="D3" i="19"/>
  <c r="E13" i="19"/>
  <c r="J15" i="19"/>
  <c r="J3" i="19"/>
  <c r="D8" i="19"/>
  <c r="E4" i="19"/>
  <c r="I15" i="19"/>
  <c r="E12" i="19"/>
  <c r="J12" i="19"/>
  <c r="E10" i="19"/>
  <c r="I11" i="19"/>
  <c r="G14" i="19"/>
  <c r="G15" i="19"/>
  <c r="I8" i="19"/>
  <c r="E8" i="19"/>
  <c r="I12" i="19"/>
  <c r="H7" i="19"/>
  <c r="I14" i="19"/>
  <c r="D11" i="19"/>
  <c r="I3" i="19"/>
  <c r="H11" i="19"/>
  <c r="E14" i="19"/>
  <c r="J4" i="19"/>
  <c r="H5" i="19"/>
  <c r="D4" i="19"/>
  <c r="D13" i="19"/>
  <c r="D15" i="19"/>
  <c r="D7" i="19"/>
  <c r="D10" i="19"/>
  <c r="G13" i="19"/>
  <c r="M23" i="11" l="1"/>
  <c r="M18" i="11"/>
  <c r="M22" i="11"/>
  <c r="M21" i="11"/>
  <c r="T114" i="11"/>
  <c r="U114" i="11"/>
  <c r="Y114" i="11"/>
  <c r="V114" i="11"/>
  <c r="Q114" i="11"/>
  <c r="X114" i="11"/>
  <c r="S114" i="11"/>
  <c r="AA114" i="11"/>
  <c r="AB114" i="11"/>
  <c r="W114" i="11"/>
  <c r="R114" i="11"/>
  <c r="Z114" i="11"/>
  <c r="W109" i="11"/>
  <c r="AA109" i="11"/>
  <c r="U109" i="11"/>
  <c r="AA102" i="11"/>
  <c r="W102" i="11"/>
  <c r="S102" i="11"/>
  <c r="S109" i="11"/>
  <c r="X102" i="11"/>
  <c r="Y102" i="11"/>
  <c r="V102" i="11"/>
  <c r="R109" i="11"/>
  <c r="AB102" i="11"/>
  <c r="Z102" i="11"/>
  <c r="Z109" i="11"/>
  <c r="T109" i="11"/>
  <c r="Q102" i="11"/>
  <c r="Q109" i="11"/>
  <c r="X109" i="11"/>
  <c r="AB109" i="11"/>
  <c r="T102" i="11"/>
  <c r="U102" i="11"/>
  <c r="R102" i="11"/>
  <c r="Y109" i="11"/>
  <c r="V109" i="11"/>
  <c r="Z167" i="11"/>
  <c r="Z168" i="11"/>
  <c r="Y113" i="11"/>
  <c r="R113" i="11"/>
  <c r="Z113" i="11"/>
  <c r="Q113" i="11"/>
  <c r="AA113" i="11"/>
  <c r="U113" i="11"/>
  <c r="W113" i="11"/>
  <c r="T113" i="11"/>
  <c r="AB113" i="11"/>
  <c r="V113" i="11"/>
  <c r="X113" i="11"/>
  <c r="S113" i="11"/>
  <c r="AB112" i="11"/>
  <c r="W112" i="11"/>
  <c r="R112" i="11"/>
  <c r="Z112" i="11"/>
  <c r="AA112" i="11"/>
  <c r="S112" i="11"/>
  <c r="T112" i="11"/>
  <c r="U112" i="11"/>
  <c r="X112" i="11"/>
  <c r="Y112" i="11"/>
  <c r="V112" i="11"/>
  <c r="Q112" i="11"/>
  <c r="AC112" i="11" s="1"/>
  <c r="W116" i="11"/>
  <c r="AB116" i="11"/>
  <c r="Q116" i="11"/>
  <c r="R116" i="11"/>
  <c r="Z116" i="11"/>
  <c r="AA116" i="11"/>
  <c r="U116" i="11"/>
  <c r="T116" i="11"/>
  <c r="X116" i="11"/>
  <c r="Y116" i="11"/>
  <c r="V116" i="11"/>
  <c r="S116" i="11"/>
  <c r="W110" i="11"/>
  <c r="AA110" i="11"/>
  <c r="U110" i="11"/>
  <c r="S110" i="11"/>
  <c r="Z103" i="11"/>
  <c r="Z133" i="11" s="1"/>
  <c r="W103" i="11"/>
  <c r="W133" i="11" s="1"/>
  <c r="Y110" i="11"/>
  <c r="X103" i="11"/>
  <c r="X133" i="11" s="1"/>
  <c r="Q110" i="11"/>
  <c r="T110" i="11"/>
  <c r="Q103" i="11"/>
  <c r="AA103" i="11"/>
  <c r="AA133" i="11" s="1"/>
  <c r="V110" i="11"/>
  <c r="X110" i="11"/>
  <c r="R110" i="11"/>
  <c r="U103" i="11"/>
  <c r="U133" i="11" s="1"/>
  <c r="R103" i="11"/>
  <c r="R133" i="11" s="1"/>
  <c r="AB110" i="11"/>
  <c r="Y103" i="11"/>
  <c r="Y133" i="11" s="1"/>
  <c r="AB103" i="11"/>
  <c r="AB133" i="11" s="1"/>
  <c r="V103" i="11"/>
  <c r="V133" i="11" s="1"/>
  <c r="S103" i="11"/>
  <c r="S133" i="11" s="1"/>
  <c r="T103" i="11"/>
  <c r="T133" i="11" s="1"/>
  <c r="Z110" i="11"/>
  <c r="AB104" i="11"/>
  <c r="AB138" i="11" s="1"/>
  <c r="Q104" i="11"/>
  <c r="AA104" i="11"/>
  <c r="AA138" i="11" s="1"/>
  <c r="V115" i="11"/>
  <c r="X115" i="11"/>
  <c r="S115" i="11"/>
  <c r="U104" i="11"/>
  <c r="U138" i="11" s="1"/>
  <c r="R104" i="11"/>
  <c r="R138" i="11" s="1"/>
  <c r="AB115" i="11"/>
  <c r="U115" i="11"/>
  <c r="W115" i="11"/>
  <c r="T104" i="11"/>
  <c r="T138" i="11" s="1"/>
  <c r="Y104" i="11"/>
  <c r="Y138" i="11" s="1"/>
  <c r="V104" i="11"/>
  <c r="V138" i="11" s="1"/>
  <c r="S104" i="11"/>
  <c r="S138" i="11" s="1"/>
  <c r="Y115" i="11"/>
  <c r="R115" i="11"/>
  <c r="Z115" i="11"/>
  <c r="Q115" i="11"/>
  <c r="AA115" i="11"/>
  <c r="X104" i="11"/>
  <c r="X138" i="11" s="1"/>
  <c r="Z104" i="11"/>
  <c r="Z138" i="11" s="1"/>
  <c r="W104" i="11"/>
  <c r="W138" i="11" s="1"/>
  <c r="T115" i="11"/>
  <c r="M20" i="11"/>
  <c r="Q167" i="11"/>
  <c r="Q168" i="11"/>
  <c r="M24" i="11"/>
  <c r="U69" i="19"/>
  <c r="U68" i="19"/>
  <c r="P62" i="19"/>
  <c r="P61" i="19"/>
  <c r="T61" i="19" s="1"/>
  <c r="P60" i="19"/>
  <c r="T60" i="19" s="1"/>
  <c r="P59" i="19"/>
  <c r="T59" i="19" s="1"/>
  <c r="P58" i="19"/>
  <c r="P57" i="19"/>
  <c r="T57" i="19" s="1"/>
  <c r="P56" i="19"/>
  <c r="T56" i="19" s="1"/>
  <c r="P55" i="19"/>
  <c r="T55" i="19" s="1"/>
  <c r="L55" i="19"/>
  <c r="D55" i="19"/>
  <c r="E53" i="19" s="1"/>
  <c r="P48" i="19"/>
  <c r="P47" i="19"/>
  <c r="P46" i="19"/>
  <c r="P45" i="19"/>
  <c r="P44" i="19"/>
  <c r="P43" i="19"/>
  <c r="P42" i="19"/>
  <c r="P41" i="19"/>
  <c r="N40" i="19"/>
  <c r="Q37" i="19"/>
  <c r="N37" i="19"/>
  <c r="Q36" i="19"/>
  <c r="N36" i="19"/>
  <c r="Q35" i="19"/>
  <c r="N35" i="19"/>
  <c r="Q34" i="19"/>
  <c r="N34" i="19"/>
  <c r="Q33" i="19"/>
  <c r="N33" i="19"/>
  <c r="Q32" i="19"/>
  <c r="N32" i="19"/>
  <c r="Q31" i="19"/>
  <c r="N31" i="19"/>
  <c r="U30" i="19"/>
  <c r="Q30" i="19"/>
  <c r="N30" i="19"/>
  <c r="U29" i="19"/>
  <c r="V29" i="19" s="1"/>
  <c r="W29" i="19" s="1"/>
  <c r="Q29" i="19"/>
  <c r="N29" i="19"/>
  <c r="U28" i="19"/>
  <c r="V28" i="19" s="1"/>
  <c r="W28" i="19" s="1"/>
  <c r="Q28" i="19"/>
  <c r="N28" i="19"/>
  <c r="U27" i="19"/>
  <c r="V27" i="19" s="1"/>
  <c r="W27" i="19" s="1"/>
  <c r="Q27" i="19"/>
  <c r="N27" i="19"/>
  <c r="U26" i="19"/>
  <c r="V26" i="19" s="1"/>
  <c r="W26" i="19" s="1"/>
  <c r="Q26" i="19"/>
  <c r="N26" i="19"/>
  <c r="U25" i="19"/>
  <c r="V25" i="19" s="1"/>
  <c r="W25" i="19" s="1"/>
  <c r="Q25" i="19"/>
  <c r="N25" i="19"/>
  <c r="U24" i="19"/>
  <c r="V24" i="19" s="1"/>
  <c r="W24" i="19" s="1"/>
  <c r="Q24" i="19"/>
  <c r="N24" i="19"/>
  <c r="U23" i="19"/>
  <c r="V23" i="19" s="1"/>
  <c r="W23" i="19" s="1"/>
  <c r="Q23" i="19"/>
  <c r="N23" i="19"/>
  <c r="U22" i="19"/>
  <c r="V22" i="19" s="1"/>
  <c r="W22" i="19" s="1"/>
  <c r="Q22" i="19"/>
  <c r="N22" i="19"/>
  <c r="U21" i="19"/>
  <c r="V21" i="19" s="1"/>
  <c r="W21" i="19" s="1"/>
  <c r="Q21" i="19"/>
  <c r="N21" i="19"/>
  <c r="U20" i="19"/>
  <c r="V20" i="19" s="1"/>
  <c r="W20" i="19" s="1"/>
  <c r="Q20" i="19"/>
  <c r="N20" i="19"/>
  <c r="U19" i="19"/>
  <c r="V19" i="19" s="1"/>
  <c r="W19" i="19" s="1"/>
  <c r="Q19" i="19"/>
  <c r="N19" i="19"/>
  <c r="U18" i="19"/>
  <c r="V18" i="19" s="1"/>
  <c r="W18" i="19" s="1"/>
  <c r="Q18" i="19"/>
  <c r="N18" i="19"/>
  <c r="U17" i="19"/>
  <c r="V17" i="19" s="1"/>
  <c r="W17" i="19" s="1"/>
  <c r="Q17" i="19"/>
  <c r="N17" i="19"/>
  <c r="U16" i="19"/>
  <c r="V16" i="19" s="1"/>
  <c r="W16" i="19" s="1"/>
  <c r="Q16" i="19"/>
  <c r="N16" i="19"/>
  <c r="U15" i="19"/>
  <c r="V15" i="19" s="1"/>
  <c r="W15" i="19" s="1"/>
  <c r="Q15" i="19"/>
  <c r="N15" i="19"/>
  <c r="U14" i="19"/>
  <c r="V14" i="19" s="1"/>
  <c r="W14" i="19" s="1"/>
  <c r="Q14" i="19"/>
  <c r="N14" i="19"/>
  <c r="U13" i="19"/>
  <c r="V13" i="19" s="1"/>
  <c r="W13" i="19" s="1"/>
  <c r="Q13" i="19"/>
  <c r="N13" i="19"/>
  <c r="U12" i="19"/>
  <c r="V12" i="19" s="1"/>
  <c r="W12" i="19" s="1"/>
  <c r="Q12" i="19"/>
  <c r="N12" i="19"/>
  <c r="U11" i="19"/>
  <c r="V11" i="19" s="1"/>
  <c r="W11" i="19" s="1"/>
  <c r="Q11" i="19"/>
  <c r="N11" i="19"/>
  <c r="U10" i="19"/>
  <c r="V10" i="19" s="1"/>
  <c r="W10" i="19" s="1"/>
  <c r="Q10" i="19"/>
  <c r="N10" i="19"/>
  <c r="U9" i="19"/>
  <c r="V9" i="19" s="1"/>
  <c r="W9" i="19" s="1"/>
  <c r="Q9" i="19"/>
  <c r="N9" i="19"/>
  <c r="U8" i="19"/>
  <c r="V8" i="19" s="1"/>
  <c r="W8" i="19" s="1"/>
  <c r="Q8" i="19"/>
  <c r="N8" i="19"/>
  <c r="U7" i="19"/>
  <c r="V7" i="19" s="1"/>
  <c r="W7" i="19" s="1"/>
  <c r="Q7" i="19"/>
  <c r="N7" i="19"/>
  <c r="U6" i="19"/>
  <c r="V6" i="19" s="1"/>
  <c r="W6" i="19" s="1"/>
  <c r="Q6" i="19"/>
  <c r="N6" i="19"/>
  <c r="U5" i="19"/>
  <c r="V5" i="19" s="1"/>
  <c r="W5" i="19" s="1"/>
  <c r="Q5" i="19"/>
  <c r="N5" i="19"/>
  <c r="U4" i="19"/>
  <c r="V4" i="19" s="1"/>
  <c r="W4" i="19" s="1"/>
  <c r="Q4" i="19"/>
  <c r="N4" i="19"/>
  <c r="U3" i="19"/>
  <c r="V3" i="19" s="1"/>
  <c r="W3" i="19" s="1"/>
  <c r="Q3" i="19"/>
  <c r="N3" i="19"/>
  <c r="U2" i="19"/>
  <c r="V2" i="19" s="1"/>
  <c r="W2" i="19" s="1"/>
  <c r="Q2" i="19"/>
  <c r="N2" i="19"/>
  <c r="R1" i="19"/>
  <c r="R27" i="19"/>
  <c r="R23" i="19"/>
  <c r="R19" i="19"/>
  <c r="D27" i="19"/>
  <c r="D21" i="19"/>
  <c r="D22" i="19"/>
  <c r="D26" i="19"/>
  <c r="R9" i="19"/>
  <c r="R5" i="19"/>
  <c r="D23" i="19"/>
  <c r="D24" i="19"/>
  <c r="R30" i="19"/>
  <c r="R22" i="19"/>
  <c r="R18" i="19"/>
  <c r="R6" i="19"/>
  <c r="R2" i="19"/>
  <c r="D20" i="19"/>
  <c r="D25" i="19"/>
  <c r="T132" i="11" l="1"/>
  <c r="T140" i="11" s="1"/>
  <c r="T105" i="11"/>
  <c r="AC102" i="11"/>
  <c r="Q132" i="11"/>
  <c r="Q105" i="11"/>
  <c r="AB105" i="11"/>
  <c r="AB132" i="11"/>
  <c r="AB140" i="11" s="1"/>
  <c r="X132" i="11"/>
  <c r="X140" i="11" s="1"/>
  <c r="X105" i="11"/>
  <c r="AA105" i="11"/>
  <c r="AA132" i="11"/>
  <c r="AA140" i="11" s="1"/>
  <c r="AC110" i="11"/>
  <c r="AC113" i="11"/>
  <c r="R105" i="11"/>
  <c r="R132" i="11"/>
  <c r="R140" i="11" s="1"/>
  <c r="V132" i="11"/>
  <c r="V140" i="11" s="1"/>
  <c r="V105" i="11"/>
  <c r="S105" i="11"/>
  <c r="S132" i="11"/>
  <c r="S140" i="11" s="1"/>
  <c r="AC115" i="11"/>
  <c r="AC103" i="11"/>
  <c r="Q133" i="11"/>
  <c r="AC133" i="11" s="1"/>
  <c r="AC116" i="11"/>
  <c r="U105" i="11"/>
  <c r="U132" i="11"/>
  <c r="U140" i="11" s="1"/>
  <c r="Z105" i="11"/>
  <c r="Z132" i="11"/>
  <c r="Z140" i="11" s="1"/>
  <c r="Y132" i="11"/>
  <c r="Y140" i="11" s="1"/>
  <c r="Y105" i="11"/>
  <c r="W132" i="11"/>
  <c r="W140" i="11" s="1"/>
  <c r="W105" i="11"/>
  <c r="AC114" i="11"/>
  <c r="AC104" i="11"/>
  <c r="Q138" i="11"/>
  <c r="AA111" i="11"/>
  <c r="W111" i="11"/>
  <c r="S111" i="11"/>
  <c r="V111" i="11"/>
  <c r="X111" i="11"/>
  <c r="Q111" i="11"/>
  <c r="Z145" i="11" s="1"/>
  <c r="Z158" i="11" s="1"/>
  <c r="Z173" i="11" s="1"/>
  <c r="AB111" i="11"/>
  <c r="Y111" i="11"/>
  <c r="R111" i="11"/>
  <c r="AA146" i="11" s="1"/>
  <c r="AA159" i="11" s="1"/>
  <c r="AA174" i="11" s="1"/>
  <c r="Z111" i="11"/>
  <c r="U111" i="11"/>
  <c r="T111" i="11"/>
  <c r="AC109" i="11"/>
  <c r="E50" i="19"/>
  <c r="V30" i="19"/>
  <c r="W30" i="19" s="1"/>
  <c r="W31" i="19" s="1"/>
  <c r="E51" i="19"/>
  <c r="E54" i="19"/>
  <c r="F9" i="19"/>
  <c r="F49" i="19"/>
  <c r="F4" i="19"/>
  <c r="F44" i="19"/>
  <c r="F8" i="19"/>
  <c r="F48" i="19"/>
  <c r="F12" i="19"/>
  <c r="F52" i="19"/>
  <c r="F5" i="19"/>
  <c r="F45" i="19"/>
  <c r="F13" i="19"/>
  <c r="F14" i="19"/>
  <c r="F2" i="19"/>
  <c r="F42" i="19"/>
  <c r="F6" i="19"/>
  <c r="F46" i="19"/>
  <c r="F10" i="19"/>
  <c r="F50" i="19"/>
  <c r="F20" i="19"/>
  <c r="F21" i="19"/>
  <c r="F22" i="19"/>
  <c r="F23" i="19"/>
  <c r="F24" i="19"/>
  <c r="F25" i="19"/>
  <c r="F26" i="19"/>
  <c r="F27" i="19"/>
  <c r="F41" i="19"/>
  <c r="F3" i="19"/>
  <c r="F43" i="19"/>
  <c r="F7" i="19"/>
  <c r="F47" i="19"/>
  <c r="F11" i="19"/>
  <c r="F51" i="19"/>
  <c r="F53" i="19"/>
  <c r="F54" i="19"/>
  <c r="F15" i="19"/>
  <c r="U70" i="19"/>
  <c r="T58" i="19"/>
  <c r="T62" i="19"/>
  <c r="E41" i="19"/>
  <c r="E42" i="19"/>
  <c r="T42" i="19"/>
  <c r="E43" i="19"/>
  <c r="T43" i="19"/>
  <c r="E44" i="19"/>
  <c r="T44" i="19"/>
  <c r="E45" i="19"/>
  <c r="T45" i="19"/>
  <c r="E46" i="19"/>
  <c r="T46" i="19"/>
  <c r="E47" i="19"/>
  <c r="T47" i="19"/>
  <c r="E48" i="19"/>
  <c r="T48" i="19"/>
  <c r="E49" i="19"/>
  <c r="E52" i="19"/>
  <c r="T49" i="19"/>
  <c r="R16" i="19"/>
  <c r="R24" i="19"/>
  <c r="R12" i="19"/>
  <c r="R28" i="19"/>
  <c r="V145" i="11" l="1"/>
  <c r="V158" i="11" s="1"/>
  <c r="V173" i="11" s="1"/>
  <c r="X146" i="11"/>
  <c r="X159" i="11" s="1"/>
  <c r="X174" i="11" s="1"/>
  <c r="Q147" i="11"/>
  <c r="AB147" i="11"/>
  <c r="AB160" i="11" s="1"/>
  <c r="AB175" i="11" s="1"/>
  <c r="AA149" i="11"/>
  <c r="AA162" i="11" s="1"/>
  <c r="AA177" i="11" s="1"/>
  <c r="AD104" i="11"/>
  <c r="Z122" i="11"/>
  <c r="Z118" i="11"/>
  <c r="Z119" i="11"/>
  <c r="AD102" i="11"/>
  <c r="AC105" i="11"/>
  <c r="U147" i="11"/>
  <c r="U160" i="11" s="1"/>
  <c r="U175" i="11" s="1"/>
  <c r="R152" i="11"/>
  <c r="R165" i="11" s="1"/>
  <c r="R180" i="11" s="1"/>
  <c r="S147" i="11"/>
  <c r="S160" i="11" s="1"/>
  <c r="S175" i="11" s="1"/>
  <c r="X147" i="11"/>
  <c r="X160" i="11" s="1"/>
  <c r="X175" i="11" s="1"/>
  <c r="AB146" i="11"/>
  <c r="AB159" i="11" s="1"/>
  <c r="AB174" i="11" s="1"/>
  <c r="S146" i="11"/>
  <c r="S159" i="11" s="1"/>
  <c r="S174" i="11" s="1"/>
  <c r="Z146" i="11"/>
  <c r="Z159" i="11" s="1"/>
  <c r="Z174" i="11" s="1"/>
  <c r="Z181" i="11" s="1"/>
  <c r="AC111" i="11"/>
  <c r="T145" i="11" s="1"/>
  <c r="Y119" i="11"/>
  <c r="Y118" i="11"/>
  <c r="Y122" i="11"/>
  <c r="AD103" i="11"/>
  <c r="S118" i="11"/>
  <c r="S122" i="11"/>
  <c r="S119" i="11"/>
  <c r="X145" i="11"/>
  <c r="X158" i="11" s="1"/>
  <c r="X173" i="11" s="1"/>
  <c r="U145" i="11"/>
  <c r="U158" i="11" s="1"/>
  <c r="U173" i="11" s="1"/>
  <c r="AB145" i="11"/>
  <c r="AB158" i="11" s="1"/>
  <c r="AB173" i="11" s="1"/>
  <c r="AA119" i="11"/>
  <c r="AA122" i="11"/>
  <c r="AA118" i="11"/>
  <c r="AB122" i="11"/>
  <c r="AB118" i="11"/>
  <c r="AB119" i="11"/>
  <c r="T118" i="11"/>
  <c r="T119" i="11"/>
  <c r="T122" i="11"/>
  <c r="W145" i="11"/>
  <c r="W158" i="11" s="1"/>
  <c r="W173" i="11" s="1"/>
  <c r="U119" i="11"/>
  <c r="U122" i="11"/>
  <c r="U118" i="11"/>
  <c r="V122" i="11"/>
  <c r="V118" i="11"/>
  <c r="V119" i="11"/>
  <c r="S145" i="11"/>
  <c r="S158" i="11" s="1"/>
  <c r="S173" i="11" s="1"/>
  <c r="Y145" i="11"/>
  <c r="Y158" i="11" s="1"/>
  <c r="Y173" i="11" s="1"/>
  <c r="X119" i="11"/>
  <c r="X122" i="11"/>
  <c r="X118" i="11"/>
  <c r="Q122" i="11"/>
  <c r="Q119" i="11"/>
  <c r="AC119" i="11" s="1"/>
  <c r="Q118" i="11"/>
  <c r="W146" i="11"/>
  <c r="W159" i="11" s="1"/>
  <c r="W174" i="11" s="1"/>
  <c r="Z147" i="11"/>
  <c r="Z160" i="11" s="1"/>
  <c r="Z175" i="11" s="1"/>
  <c r="Y146" i="11"/>
  <c r="Y159" i="11" s="1"/>
  <c r="Y174" i="11" s="1"/>
  <c r="R147" i="11"/>
  <c r="R160" i="11" s="1"/>
  <c r="R175" i="11" s="1"/>
  <c r="W147" i="11"/>
  <c r="W160" i="11" s="1"/>
  <c r="W175" i="11" s="1"/>
  <c r="U146" i="11"/>
  <c r="U159" i="11" s="1"/>
  <c r="U174" i="11" s="1"/>
  <c r="Q145" i="11"/>
  <c r="Q158" i="11" s="1"/>
  <c r="AA147" i="11"/>
  <c r="AA160" i="11" s="1"/>
  <c r="AA175" i="11" s="1"/>
  <c r="T146" i="11"/>
  <c r="T159" i="11" s="1"/>
  <c r="T174" i="11" s="1"/>
  <c r="V146" i="11"/>
  <c r="V159" i="11" s="1"/>
  <c r="V174" i="11" s="1"/>
  <c r="R146" i="11"/>
  <c r="R159" i="11" s="1"/>
  <c r="R174" i="11" s="1"/>
  <c r="Q146" i="11"/>
  <c r="T147" i="11"/>
  <c r="T160" i="11" s="1"/>
  <c r="T175" i="11" s="1"/>
  <c r="Y147" i="11"/>
  <c r="Y160" i="11" s="1"/>
  <c r="Y175" i="11" s="1"/>
  <c r="V147" i="11"/>
  <c r="V160" i="11" s="1"/>
  <c r="V175" i="11" s="1"/>
  <c r="W122" i="11"/>
  <c r="W118" i="11"/>
  <c r="W119" i="11"/>
  <c r="AA145" i="11"/>
  <c r="AA158" i="11" s="1"/>
  <c r="AA173" i="11" s="1"/>
  <c r="R122" i="11"/>
  <c r="R118" i="11"/>
  <c r="R119" i="11"/>
  <c r="R145" i="11"/>
  <c r="R158" i="11" s="1"/>
  <c r="R173" i="11" s="1"/>
  <c r="Q140" i="11"/>
  <c r="AC132" i="11"/>
  <c r="R151" i="11"/>
  <c r="R164" i="11" s="1"/>
  <c r="R179" i="11" s="1"/>
  <c r="U148" i="11"/>
  <c r="U161" i="11" s="1"/>
  <c r="U176" i="11" s="1"/>
  <c r="T149" i="11"/>
  <c r="T162" i="11" s="1"/>
  <c r="T177" i="11" s="1"/>
  <c r="V151" i="11"/>
  <c r="V164" i="11" s="1"/>
  <c r="V179" i="11" s="1"/>
  <c r="AA151" i="11"/>
  <c r="AA164" i="11" s="1"/>
  <c r="AA179" i="11" s="1"/>
  <c r="AA150" i="11"/>
  <c r="AA163" i="11" s="1"/>
  <c r="AA178" i="11" s="1"/>
  <c r="Q159" i="11"/>
  <c r="V149" i="11"/>
  <c r="V162" i="11" s="1"/>
  <c r="V177" i="11" s="1"/>
  <c r="AB149" i="11"/>
  <c r="AB162" i="11" s="1"/>
  <c r="AB177" i="11" s="1"/>
  <c r="X151" i="11"/>
  <c r="X164" i="11" s="1"/>
  <c r="X179" i="11" s="1"/>
  <c r="R149" i="11"/>
  <c r="R162" i="11" s="1"/>
  <c r="R177" i="11" s="1"/>
  <c r="V152" i="11"/>
  <c r="V165" i="11" s="1"/>
  <c r="V180" i="11" s="1"/>
  <c r="Q151" i="11"/>
  <c r="Q150" i="11"/>
  <c r="Z149" i="11"/>
  <c r="Z162" i="11" s="1"/>
  <c r="Z177" i="11" s="1"/>
  <c r="Y151" i="11"/>
  <c r="Y164" i="11" s="1"/>
  <c r="Y179" i="11" s="1"/>
  <c r="R150" i="11"/>
  <c r="R163" i="11" s="1"/>
  <c r="R178" i="11" s="1"/>
  <c r="Y152" i="11"/>
  <c r="Y165" i="11" s="1"/>
  <c r="Y180" i="11" s="1"/>
  <c r="Z152" i="11"/>
  <c r="Z165" i="11" s="1"/>
  <c r="Z180" i="11" s="1"/>
  <c r="Y148" i="11"/>
  <c r="Y161" i="11" s="1"/>
  <c r="Y176" i="11" s="1"/>
  <c r="Z150" i="11"/>
  <c r="Z163" i="11" s="1"/>
  <c r="Z178" i="11" s="1"/>
  <c r="X152" i="11"/>
  <c r="X165" i="11" s="1"/>
  <c r="X180" i="11" s="1"/>
  <c r="V148" i="11"/>
  <c r="V161" i="11" s="1"/>
  <c r="V176" i="11" s="1"/>
  <c r="Y149" i="11"/>
  <c r="Y162" i="11" s="1"/>
  <c r="Y177" i="11" s="1"/>
  <c r="Q149" i="11"/>
  <c r="V150" i="11"/>
  <c r="V163" i="11" s="1"/>
  <c r="V178" i="11" s="1"/>
  <c r="AC138" i="11"/>
  <c r="S149" i="11"/>
  <c r="S162" i="11" s="1"/>
  <c r="S177" i="11" s="1"/>
  <c r="T151" i="11"/>
  <c r="T164" i="11" s="1"/>
  <c r="T179" i="11" s="1"/>
  <c r="T152" i="11"/>
  <c r="T165" i="11" s="1"/>
  <c r="T180" i="11" s="1"/>
  <c r="S151" i="11"/>
  <c r="S164" i="11" s="1"/>
  <c r="S179" i="11" s="1"/>
  <c r="W149" i="11"/>
  <c r="W162" i="11" s="1"/>
  <c r="W177" i="11" s="1"/>
  <c r="W152" i="11"/>
  <c r="W165" i="11" s="1"/>
  <c r="W180" i="11" s="1"/>
  <c r="AB150" i="11"/>
  <c r="AB163" i="11" s="1"/>
  <c r="AB178" i="11" s="1"/>
  <c r="W148" i="11"/>
  <c r="W161" i="11" s="1"/>
  <c r="W176" i="11" s="1"/>
  <c r="Y150" i="11"/>
  <c r="Y163" i="11" s="1"/>
  <c r="Y178" i="11" s="1"/>
  <c r="AA148" i="11"/>
  <c r="AA161" i="11" s="1"/>
  <c r="AA176" i="11" s="1"/>
  <c r="R148" i="11"/>
  <c r="R161" i="11" s="1"/>
  <c r="R176" i="11" s="1"/>
  <c r="Z148" i="11"/>
  <c r="Z161" i="11" s="1"/>
  <c r="Z176" i="11" s="1"/>
  <c r="Q160" i="11"/>
  <c r="W151" i="11"/>
  <c r="W164" i="11" s="1"/>
  <c r="W179" i="11" s="1"/>
  <c r="AA152" i="11"/>
  <c r="AA165" i="11" s="1"/>
  <c r="AA180" i="11" s="1"/>
  <c r="X149" i="11"/>
  <c r="X162" i="11" s="1"/>
  <c r="X177" i="11" s="1"/>
  <c r="Z151" i="11"/>
  <c r="Z164" i="11" s="1"/>
  <c r="Z179" i="11" s="1"/>
  <c r="AB151" i="11"/>
  <c r="AB164" i="11" s="1"/>
  <c r="AB179" i="11" s="1"/>
  <c r="U152" i="11"/>
  <c r="U165" i="11" s="1"/>
  <c r="U180" i="11" s="1"/>
  <c r="S150" i="11"/>
  <c r="S163" i="11" s="1"/>
  <c r="S178" i="11" s="1"/>
  <c r="Q148" i="11"/>
  <c r="U150" i="11"/>
  <c r="U163" i="11" s="1"/>
  <c r="U178" i="11" s="1"/>
  <c r="S152" i="11"/>
  <c r="S165" i="11" s="1"/>
  <c r="S180" i="11" s="1"/>
  <c r="T148" i="11"/>
  <c r="T161" i="11" s="1"/>
  <c r="T176" i="11" s="1"/>
  <c r="U149" i="11"/>
  <c r="U162" i="11" s="1"/>
  <c r="U177" i="11" s="1"/>
  <c r="Q152" i="11"/>
  <c r="X148" i="11"/>
  <c r="X161" i="11" s="1"/>
  <c r="X176" i="11" s="1"/>
  <c r="W150" i="11"/>
  <c r="W163" i="11" s="1"/>
  <c r="W178" i="11" s="1"/>
  <c r="AB148" i="11"/>
  <c r="AB161" i="11" s="1"/>
  <c r="AB176" i="11" s="1"/>
  <c r="U151" i="11"/>
  <c r="U164" i="11" s="1"/>
  <c r="U179" i="11" s="1"/>
  <c r="AB152" i="11"/>
  <c r="AB165" i="11" s="1"/>
  <c r="AB180" i="11" s="1"/>
  <c r="S148" i="11"/>
  <c r="S161" i="11" s="1"/>
  <c r="S176" i="11" s="1"/>
  <c r="T150" i="11"/>
  <c r="T163" i="11" s="1"/>
  <c r="T178" i="11" s="1"/>
  <c r="X150" i="11"/>
  <c r="X163" i="11" s="1"/>
  <c r="X178" i="11" s="1"/>
  <c r="D37" i="19"/>
  <c r="D35" i="19"/>
  <c r="D33" i="19"/>
  <c r="D31" i="19"/>
  <c r="D36" i="19"/>
  <c r="D32" i="19"/>
  <c r="D34" i="19"/>
  <c r="F55" i="19"/>
  <c r="G47" i="19" s="1"/>
  <c r="D30" i="19"/>
  <c r="G15" i="20"/>
  <c r="G14" i="20"/>
  <c r="G13" i="20"/>
  <c r="G12" i="20"/>
  <c r="G11" i="20"/>
  <c r="G10" i="20"/>
  <c r="G9" i="20"/>
  <c r="G8" i="20"/>
  <c r="G7" i="20"/>
  <c r="G6" i="20"/>
  <c r="G5" i="20"/>
  <c r="G4" i="20"/>
  <c r="G3" i="20"/>
  <c r="G2" i="20"/>
  <c r="T158" i="11" l="1"/>
  <c r="T173" i="11" s="1"/>
  <c r="T181" i="11" s="1"/>
  <c r="AC145" i="11"/>
  <c r="AA181" i="11"/>
  <c r="AC140" i="11"/>
  <c r="S181" i="11"/>
  <c r="T123" i="11"/>
  <c r="T124" i="11"/>
  <c r="Y123" i="11"/>
  <c r="Y124" i="11"/>
  <c r="Z124" i="11"/>
  <c r="Z123" i="11"/>
  <c r="AC151" i="11"/>
  <c r="R181" i="11"/>
  <c r="AC147" i="11"/>
  <c r="Q164" i="11"/>
  <c r="AC146" i="11"/>
  <c r="R123" i="11"/>
  <c r="R124" i="11"/>
  <c r="W124" i="11"/>
  <c r="W123" i="11"/>
  <c r="X123" i="11"/>
  <c r="X124" i="11"/>
  <c r="U123" i="11"/>
  <c r="U124" i="11"/>
  <c r="AB124" i="11"/>
  <c r="AB123" i="11"/>
  <c r="AB181" i="11"/>
  <c r="S123" i="11"/>
  <c r="S124" i="11"/>
  <c r="U181" i="11"/>
  <c r="V181" i="11"/>
  <c r="Q124" i="11"/>
  <c r="Q123" i="11"/>
  <c r="AC122" i="11"/>
  <c r="Y181" i="11"/>
  <c r="V123" i="11"/>
  <c r="V124" i="11"/>
  <c r="W181" i="11"/>
  <c r="AA124" i="11"/>
  <c r="AA123" i="11"/>
  <c r="X181" i="11"/>
  <c r="AD100" i="11"/>
  <c r="AD70" i="11"/>
  <c r="AD90" i="11"/>
  <c r="AD56" i="11"/>
  <c r="AD72" i="11"/>
  <c r="AD60" i="11"/>
  <c r="AD64" i="11"/>
  <c r="AD66" i="11"/>
  <c r="AD95" i="11"/>
  <c r="AD84" i="11"/>
  <c r="AD78" i="11"/>
  <c r="AD98" i="11"/>
  <c r="AD74" i="11"/>
  <c r="AD61" i="11"/>
  <c r="AD62" i="11"/>
  <c r="AD99" i="11"/>
  <c r="AD87" i="11"/>
  <c r="AD59" i="11"/>
  <c r="AD82" i="11"/>
  <c r="AD68" i="11"/>
  <c r="AD81" i="11"/>
  <c r="AD94" i="11"/>
  <c r="AD91" i="11"/>
  <c r="AD85" i="11"/>
  <c r="AD63" i="11"/>
  <c r="AD75" i="11"/>
  <c r="AD57" i="11"/>
  <c r="AD71" i="11"/>
  <c r="AD101" i="11"/>
  <c r="AD79" i="11"/>
  <c r="AD69" i="11"/>
  <c r="AD73" i="11"/>
  <c r="AD55" i="11"/>
  <c r="AD83" i="11"/>
  <c r="AD86" i="11"/>
  <c r="AD58" i="11"/>
  <c r="AD93" i="11"/>
  <c r="AD96" i="11"/>
  <c r="AD67" i="11"/>
  <c r="AD89" i="11"/>
  <c r="AD88" i="11"/>
  <c r="AD97" i="11"/>
  <c r="AD76" i="11"/>
  <c r="AD77" i="11"/>
  <c r="AD80" i="11"/>
  <c r="AD65" i="11"/>
  <c r="AD92" i="11"/>
  <c r="AC149" i="11"/>
  <c r="Q162" i="11"/>
  <c r="Q174" i="11"/>
  <c r="AC174" i="11" s="1"/>
  <c r="AC159" i="11"/>
  <c r="AC148" i="11"/>
  <c r="Q161" i="11"/>
  <c r="Q179" i="11"/>
  <c r="AC179" i="11" s="1"/>
  <c r="AC164" i="11"/>
  <c r="Q173" i="11"/>
  <c r="AC158" i="11"/>
  <c r="AC150" i="11"/>
  <c r="Q163" i="11"/>
  <c r="AC152" i="11"/>
  <c r="Q165" i="11"/>
  <c r="Q175" i="11"/>
  <c r="AC175" i="11" s="1"/>
  <c r="AC160" i="11"/>
  <c r="G51" i="19"/>
  <c r="G49" i="19"/>
  <c r="G46" i="19"/>
  <c r="G48" i="19"/>
  <c r="G42" i="19"/>
  <c r="G53" i="19"/>
  <c r="G52" i="19"/>
  <c r="G43" i="19"/>
  <c r="G50" i="19"/>
  <c r="G54" i="19"/>
  <c r="G44" i="19"/>
  <c r="G45" i="19"/>
  <c r="G41" i="19"/>
  <c r="D38" i="19"/>
  <c r="E30" i="19" s="1"/>
  <c r="Q178" i="11" l="1"/>
  <c r="AC178" i="11" s="1"/>
  <c r="AC163" i="11"/>
  <c r="Q180" i="11"/>
  <c r="AC180" i="11" s="1"/>
  <c r="AC165" i="11"/>
  <c r="Q176" i="11"/>
  <c r="AC176" i="11" s="1"/>
  <c r="AC161" i="11"/>
  <c r="Q177" i="11"/>
  <c r="AC177" i="11" s="1"/>
  <c r="AC162" i="11"/>
  <c r="AC173" i="11"/>
  <c r="G26" i="19"/>
  <c r="G20" i="19"/>
  <c r="G23" i="19"/>
  <c r="G24" i="19"/>
  <c r="G27" i="19"/>
  <c r="N48" i="19" s="1"/>
  <c r="G25" i="19"/>
  <c r="G21" i="19"/>
  <c r="G22" i="19"/>
  <c r="G55" i="19"/>
  <c r="E34" i="19"/>
  <c r="E32" i="19"/>
  <c r="E31" i="19"/>
  <c r="E37" i="19"/>
  <c r="F37" i="19" s="1"/>
  <c r="E36" i="19"/>
  <c r="E35" i="19"/>
  <c r="E33" i="19"/>
  <c r="Q181" i="11" l="1"/>
  <c r="AC181" i="11"/>
  <c r="R35" i="19"/>
  <c r="N45" i="19"/>
  <c r="N43" i="19"/>
  <c r="R33" i="19"/>
  <c r="N44" i="19"/>
  <c r="R34" i="19"/>
  <c r="R36" i="19"/>
  <c r="N46" i="19"/>
  <c r="N41" i="19"/>
  <c r="R31" i="19"/>
  <c r="R32" i="19"/>
  <c r="N42" i="19"/>
  <c r="N62" i="19"/>
  <c r="R37" i="19"/>
  <c r="N47" i="19"/>
  <c r="E38" i="19"/>
  <c r="Q44" i="19" l="1"/>
  <c r="U45" i="19" s="1"/>
  <c r="Q56" i="19"/>
  <c r="Q45" i="19"/>
  <c r="U46" i="19" s="1"/>
  <c r="Q47" i="19"/>
  <c r="U48" i="19" s="1"/>
  <c r="R38" i="19"/>
  <c r="Q43" i="19"/>
  <c r="U44" i="19" s="1"/>
  <c r="Q60" i="19"/>
  <c r="Q58" i="19"/>
  <c r="Q46" i="19"/>
  <c r="U47" i="19" s="1"/>
  <c r="Q57" i="19"/>
  <c r="Q59" i="19"/>
  <c r="Q42" i="19"/>
  <c r="U43" i="19" s="1"/>
  <c r="Q61" i="19"/>
  <c r="N57" i="19"/>
  <c r="Q55" i="19"/>
  <c r="Q62" i="19"/>
  <c r="Q41" i="19"/>
  <c r="Q48" i="19"/>
  <c r="N55" i="19"/>
  <c r="N49" i="19"/>
  <c r="O43" i="19" s="1"/>
  <c r="N58" i="19"/>
  <c r="N59" i="19"/>
  <c r="N61" i="19"/>
  <c r="N56" i="19"/>
  <c r="N60" i="19"/>
  <c r="U60" i="19" l="1"/>
  <c r="O46" i="19"/>
  <c r="O44" i="19"/>
  <c r="U49" i="19"/>
  <c r="U42" i="19"/>
  <c r="Q49" i="19"/>
  <c r="R48" i="19" s="1"/>
  <c r="O47" i="19"/>
  <c r="U58" i="19"/>
  <c r="U61" i="19"/>
  <c r="W51" i="19"/>
  <c r="O48" i="19"/>
  <c r="U56" i="19"/>
  <c r="O45" i="19"/>
  <c r="N63" i="19"/>
  <c r="O55" i="19" s="1"/>
  <c r="O42" i="19"/>
  <c r="U59" i="19"/>
  <c r="O41" i="19"/>
  <c r="U62" i="19"/>
  <c r="U55" i="19"/>
  <c r="Q63" i="19"/>
  <c r="R55" i="19" s="1"/>
  <c r="U57" i="19"/>
  <c r="U50" i="19" l="1"/>
  <c r="V46" i="19" s="1"/>
  <c r="F34" i="19" s="1"/>
  <c r="O59" i="19"/>
  <c r="O58" i="19"/>
  <c r="O56" i="19"/>
  <c r="O61" i="19"/>
  <c r="R58" i="19"/>
  <c r="R59" i="19"/>
  <c r="R56" i="19"/>
  <c r="R57" i="19"/>
  <c r="R60" i="19"/>
  <c r="R61" i="19"/>
  <c r="O60" i="19"/>
  <c r="N64" i="19"/>
  <c r="W64" i="19"/>
  <c r="O62" i="19"/>
  <c r="R41" i="19"/>
  <c r="R44" i="19"/>
  <c r="R45" i="19"/>
  <c r="R47" i="19"/>
  <c r="R42" i="19"/>
  <c r="R43" i="19"/>
  <c r="R46" i="19"/>
  <c r="O57" i="19"/>
  <c r="U63" i="19"/>
  <c r="V57" i="19" s="1"/>
  <c r="W57" i="19" s="1"/>
  <c r="R62" i="19"/>
  <c r="V49" i="19" l="1"/>
  <c r="W49" i="19" s="1"/>
  <c r="V44" i="19"/>
  <c r="W44" i="19" s="1"/>
  <c r="V42" i="19"/>
  <c r="W42" i="19" s="1"/>
  <c r="V47" i="19"/>
  <c r="W47" i="19" s="1"/>
  <c r="U52" i="19"/>
  <c r="W46" i="19"/>
  <c r="V48" i="19"/>
  <c r="W48" i="19" s="1"/>
  <c r="V69" i="19"/>
  <c r="W69" i="19" s="1"/>
  <c r="V43" i="19"/>
  <c r="W43" i="19" s="1"/>
  <c r="V45" i="19"/>
  <c r="W45" i="19" s="1"/>
  <c r="V59" i="19"/>
  <c r="W59" i="19" s="1"/>
  <c r="V55" i="19"/>
  <c r="V56" i="19"/>
  <c r="W56" i="19" s="1"/>
  <c r="V58" i="19"/>
  <c r="W58" i="19" s="1"/>
  <c r="U65" i="19"/>
  <c r="X69" i="19"/>
  <c r="V60" i="19"/>
  <c r="W60" i="19" s="1"/>
  <c r="V61" i="19"/>
  <c r="W61" i="19" s="1"/>
  <c r="V62" i="19"/>
  <c r="W62" i="19" s="1"/>
  <c r="V68" i="19"/>
  <c r="F35" i="19" l="1"/>
  <c r="F32" i="19"/>
  <c r="F30" i="19"/>
  <c r="F36" i="19"/>
  <c r="F33" i="19"/>
  <c r="W50" i="19"/>
  <c r="V50" i="19"/>
  <c r="F31" i="19"/>
  <c r="W55" i="19"/>
  <c r="W63" i="19" s="1"/>
  <c r="V63" i="19"/>
  <c r="V70" i="19"/>
  <c r="W68" i="19"/>
  <c r="F38" i="19" l="1"/>
  <c r="X68" i="19"/>
  <c r="X70" i="19" s="1"/>
  <c r="W70" i="19"/>
  <c r="U51" i="19"/>
  <c r="U64" i="19"/>
  <c r="X71" i="19" l="1"/>
  <c r="X72" i="19" s="1"/>
  <c r="W71" i="19"/>
  <c r="W72" i="19" s="1"/>
  <c r="R42" i="17" l="1"/>
  <c r="C21" i="18" s="1"/>
  <c r="Q42" i="17"/>
  <c r="C20" i="18" s="1"/>
  <c r="O41" i="17"/>
  <c r="O40" i="17"/>
  <c r="D19" i="18" s="1"/>
  <c r="N29" i="17"/>
  <c r="M29" i="17"/>
  <c r="N28" i="17"/>
  <c r="M28" i="17"/>
  <c r="N27" i="17"/>
  <c r="M27" i="17"/>
  <c r="N26" i="17"/>
  <c r="M26" i="17"/>
  <c r="N25" i="17"/>
  <c r="M25" i="17"/>
  <c r="N24" i="17"/>
  <c r="M24" i="17"/>
  <c r="N23" i="17"/>
  <c r="M23" i="17"/>
  <c r="N22" i="17"/>
  <c r="M22" i="17"/>
  <c r="N21" i="17"/>
  <c r="M21" i="17"/>
  <c r="G20" i="17"/>
  <c r="F20" i="17"/>
  <c r="E20" i="17"/>
  <c r="D20" i="17"/>
  <c r="C20" i="17"/>
  <c r="N19" i="17"/>
  <c r="G15" i="17"/>
  <c r="F15" i="17"/>
  <c r="E15" i="17"/>
  <c r="D15" i="17"/>
  <c r="C15" i="17"/>
  <c r="G14" i="17"/>
  <c r="F14" i="17"/>
  <c r="E14" i="17"/>
  <c r="D14" i="17"/>
  <c r="C14" i="17"/>
  <c r="G13" i="17"/>
  <c r="F13" i="17"/>
  <c r="E13" i="17"/>
  <c r="D13" i="17"/>
  <c r="C13" i="17"/>
  <c r="G12" i="17"/>
  <c r="F12" i="17"/>
  <c r="E12" i="17"/>
  <c r="D12" i="17"/>
  <c r="C12" i="17"/>
  <c r="G11" i="17"/>
  <c r="F11" i="17"/>
  <c r="E11" i="17"/>
  <c r="D11" i="17"/>
  <c r="C11" i="17"/>
  <c r="G10" i="17"/>
  <c r="F10" i="17"/>
  <c r="E10" i="17"/>
  <c r="D10" i="17"/>
  <c r="C10" i="17"/>
  <c r="G9" i="17"/>
  <c r="F9" i="17"/>
  <c r="E9" i="17"/>
  <c r="D9" i="17"/>
  <c r="C9" i="17"/>
  <c r="G8" i="17"/>
  <c r="F8" i="17"/>
  <c r="E8" i="17"/>
  <c r="D8" i="17"/>
  <c r="C8" i="17"/>
  <c r="G7" i="17"/>
  <c r="F7" i="17"/>
  <c r="E7" i="17"/>
  <c r="D7" i="17"/>
  <c r="C7" i="17"/>
  <c r="G6" i="17"/>
  <c r="F6" i="17"/>
  <c r="E6" i="17"/>
  <c r="D6" i="17"/>
  <c r="C6" i="17"/>
  <c r="Q5" i="17"/>
  <c r="P5" i="17"/>
  <c r="O5" i="17"/>
  <c r="N5" i="17"/>
  <c r="M5" i="17"/>
  <c r="K15" i="15"/>
  <c r="Q15" i="15" s="1"/>
  <c r="B15" i="15"/>
  <c r="F15" i="15" s="1"/>
  <c r="K14" i="15"/>
  <c r="Q14" i="15" s="1"/>
  <c r="B14" i="15"/>
  <c r="F14" i="15" s="1"/>
  <c r="K13" i="15"/>
  <c r="Q13" i="15" s="1"/>
  <c r="B13" i="15"/>
  <c r="G13" i="15" s="1"/>
  <c r="K12" i="15"/>
  <c r="Q12" i="15" s="1"/>
  <c r="B12" i="15"/>
  <c r="J12" i="15" s="1"/>
  <c r="K11" i="15"/>
  <c r="Q11" i="15" s="1"/>
  <c r="B11" i="15"/>
  <c r="J11" i="15" s="1"/>
  <c r="K10" i="15"/>
  <c r="G10" i="15"/>
  <c r="F10" i="15"/>
  <c r="F20" i="15" s="1"/>
  <c r="E10" i="15"/>
  <c r="N10" i="15" s="1"/>
  <c r="D10" i="15"/>
  <c r="C10" i="15"/>
  <c r="C20" i="15" s="1"/>
  <c r="G8" i="15"/>
  <c r="F8" i="15"/>
  <c r="E8" i="15"/>
  <c r="D8" i="15"/>
  <c r="C8" i="15"/>
  <c r="G7" i="15"/>
  <c r="F7" i="15"/>
  <c r="E7" i="15"/>
  <c r="D7" i="15"/>
  <c r="C7" i="15"/>
  <c r="G6" i="15"/>
  <c r="F6" i="15"/>
  <c r="E6" i="15"/>
  <c r="D6" i="15"/>
  <c r="C6" i="15"/>
  <c r="G5" i="15"/>
  <c r="F5" i="15"/>
  <c r="E5" i="15"/>
  <c r="D5" i="15"/>
  <c r="C5" i="15"/>
  <c r="G4" i="15"/>
  <c r="F4" i="15"/>
  <c r="E4" i="15"/>
  <c r="D4" i="15"/>
  <c r="C4" i="15"/>
  <c r="G3" i="15"/>
  <c r="F3" i="15"/>
  <c r="E3" i="15"/>
  <c r="D3" i="15"/>
  <c r="C3" i="15"/>
  <c r="K23" i="18"/>
  <c r="K28" i="18" s="1"/>
  <c r="B23" i="18"/>
  <c r="B28" i="18" s="1"/>
  <c r="K22" i="18"/>
  <c r="B22" i="18"/>
  <c r="K21" i="18"/>
  <c r="B21" i="18"/>
  <c r="K20" i="18"/>
  <c r="B20" i="18"/>
  <c r="K19" i="18"/>
  <c r="B19" i="18"/>
  <c r="K18" i="18"/>
  <c r="C18" i="18"/>
  <c r="B18" i="18"/>
  <c r="K17" i="18"/>
  <c r="C17" i="18"/>
  <c r="B17" i="18"/>
  <c r="M5" i="18"/>
  <c r="L5" i="18"/>
  <c r="K5" i="18"/>
  <c r="J5" i="18"/>
  <c r="I5" i="18"/>
  <c r="H5" i="18"/>
  <c r="G5" i="18"/>
  <c r="F5" i="18"/>
  <c r="E5" i="18"/>
  <c r="D5" i="18"/>
  <c r="C5" i="18"/>
  <c r="B5" i="18"/>
  <c r="M4" i="18"/>
  <c r="L4" i="18"/>
  <c r="K4" i="18"/>
  <c r="J4" i="18"/>
  <c r="I4" i="18"/>
  <c r="H4" i="18"/>
  <c r="G4" i="18"/>
  <c r="F4" i="18"/>
  <c r="E4" i="18"/>
  <c r="D4" i="18"/>
  <c r="C4" i="18"/>
  <c r="B4" i="18"/>
  <c r="M3" i="18"/>
  <c r="L3" i="18"/>
  <c r="K3" i="18"/>
  <c r="J3" i="18"/>
  <c r="I3" i="18"/>
  <c r="H3" i="18"/>
  <c r="G3" i="18"/>
  <c r="F3" i="18"/>
  <c r="E3" i="18"/>
  <c r="D3" i="18"/>
  <c r="C3" i="18"/>
  <c r="B3" i="18"/>
  <c r="G20" i="20"/>
  <c r="F20" i="20"/>
  <c r="E20" i="20"/>
  <c r="D20" i="20"/>
  <c r="C20" i="20"/>
  <c r="B20" i="20"/>
  <c r="G19" i="20"/>
  <c r="F19" i="20"/>
  <c r="E19" i="20"/>
  <c r="D19" i="20"/>
  <c r="C19" i="20"/>
  <c r="B19" i="20"/>
  <c r="Q18" i="20"/>
  <c r="P18" i="20"/>
  <c r="O18" i="20"/>
  <c r="N18" i="20"/>
  <c r="M18" i="20"/>
  <c r="L18" i="20"/>
  <c r="G18" i="20"/>
  <c r="F18" i="20"/>
  <c r="E18" i="20"/>
  <c r="D18" i="20"/>
  <c r="C18" i="20"/>
  <c r="B18" i="20"/>
  <c r="Q17" i="20"/>
  <c r="P17" i="20"/>
  <c r="O17" i="20"/>
  <c r="N17" i="20"/>
  <c r="M17" i="20"/>
  <c r="L17" i="20"/>
  <c r="G17" i="20"/>
  <c r="F17" i="20"/>
  <c r="E17" i="20"/>
  <c r="D17" i="20"/>
  <c r="C17" i="20"/>
  <c r="B17" i="20"/>
  <c r="Q16" i="20"/>
  <c r="P16" i="20"/>
  <c r="O16" i="20"/>
  <c r="N16" i="20"/>
  <c r="M16" i="20"/>
  <c r="L16" i="20"/>
  <c r="G16" i="20"/>
  <c r="F16" i="20"/>
  <c r="E16" i="20"/>
  <c r="D16" i="20"/>
  <c r="C16" i="20"/>
  <c r="B16" i="20"/>
  <c r="Q15" i="20"/>
  <c r="P15" i="20"/>
  <c r="O15" i="20"/>
  <c r="N15" i="20"/>
  <c r="M15" i="20"/>
  <c r="L15" i="20"/>
  <c r="F15" i="20"/>
  <c r="E15" i="20"/>
  <c r="D15" i="20"/>
  <c r="C15" i="20"/>
  <c r="B15" i="20"/>
  <c r="Q14" i="20"/>
  <c r="P14" i="20"/>
  <c r="O14" i="20"/>
  <c r="N14" i="20"/>
  <c r="M14" i="20"/>
  <c r="L14" i="20"/>
  <c r="F14" i="20"/>
  <c r="E14" i="20"/>
  <c r="D14" i="20"/>
  <c r="C14" i="20"/>
  <c r="B14" i="20"/>
  <c r="Q13" i="20"/>
  <c r="P13" i="20"/>
  <c r="O13" i="20"/>
  <c r="N13" i="20"/>
  <c r="M13" i="20"/>
  <c r="L13" i="20"/>
  <c r="F13" i="20"/>
  <c r="E13" i="20"/>
  <c r="D13" i="20"/>
  <c r="C13" i="20"/>
  <c r="B13" i="20"/>
  <c r="Q12" i="20"/>
  <c r="P12" i="20"/>
  <c r="O12" i="20"/>
  <c r="N12" i="20"/>
  <c r="M12" i="20"/>
  <c r="L12" i="20"/>
  <c r="F12" i="20"/>
  <c r="E12" i="20"/>
  <c r="D12" i="20"/>
  <c r="C12" i="20"/>
  <c r="B12" i="20"/>
  <c r="Q11" i="20"/>
  <c r="P11" i="20"/>
  <c r="O11" i="20"/>
  <c r="N11" i="20"/>
  <c r="M11" i="20"/>
  <c r="L11" i="20"/>
  <c r="F11" i="20"/>
  <c r="E11" i="20"/>
  <c r="D11" i="20"/>
  <c r="C11" i="20"/>
  <c r="B11" i="20"/>
  <c r="Q10" i="20"/>
  <c r="P10" i="20"/>
  <c r="O10" i="20"/>
  <c r="N10" i="20"/>
  <c r="M10" i="20"/>
  <c r="L10" i="20"/>
  <c r="F10" i="20"/>
  <c r="E10" i="20"/>
  <c r="D10" i="20"/>
  <c r="C10" i="20"/>
  <c r="B10" i="20"/>
  <c r="Q9" i="20"/>
  <c r="P9" i="20"/>
  <c r="O9" i="20"/>
  <c r="N9" i="20"/>
  <c r="M9" i="20"/>
  <c r="L9" i="20"/>
  <c r="F9" i="20"/>
  <c r="E9" i="20"/>
  <c r="D9" i="20"/>
  <c r="C9" i="20"/>
  <c r="B9" i="20"/>
  <c r="Q8" i="20"/>
  <c r="P8" i="20"/>
  <c r="O8" i="20"/>
  <c r="N8" i="20"/>
  <c r="M8" i="20"/>
  <c r="L8" i="20"/>
  <c r="F8" i="20"/>
  <c r="E8" i="20"/>
  <c r="D8" i="20"/>
  <c r="C8" i="20"/>
  <c r="B8" i="20"/>
  <c r="Q7" i="20"/>
  <c r="P7" i="20"/>
  <c r="O7" i="20"/>
  <c r="N7" i="20"/>
  <c r="M7" i="20"/>
  <c r="L7" i="20"/>
  <c r="F7" i="20"/>
  <c r="E7" i="20"/>
  <c r="D7" i="20"/>
  <c r="C7" i="20"/>
  <c r="B7" i="20"/>
  <c r="Q6" i="20"/>
  <c r="P6" i="20"/>
  <c r="O6" i="20"/>
  <c r="N6" i="20"/>
  <c r="M6" i="20"/>
  <c r="L6" i="20"/>
  <c r="F6" i="20"/>
  <c r="E6" i="20"/>
  <c r="D6" i="20"/>
  <c r="C6" i="20"/>
  <c r="B6" i="20"/>
  <c r="Q5" i="20"/>
  <c r="P5" i="20"/>
  <c r="O5" i="20"/>
  <c r="N5" i="20"/>
  <c r="M5" i="20"/>
  <c r="L5" i="20"/>
  <c r="F5" i="20"/>
  <c r="E5" i="20"/>
  <c r="D5" i="20"/>
  <c r="C5" i="20"/>
  <c r="B5" i="20"/>
  <c r="Q4" i="20"/>
  <c r="P4" i="20"/>
  <c r="O4" i="20"/>
  <c r="N4" i="20"/>
  <c r="M4" i="20"/>
  <c r="L4" i="20"/>
  <c r="F4" i="20"/>
  <c r="E4" i="20"/>
  <c r="D4" i="20"/>
  <c r="C4" i="20"/>
  <c r="B4" i="20"/>
  <c r="Q3" i="20"/>
  <c r="P3" i="20"/>
  <c r="O3" i="20"/>
  <c r="N3" i="20"/>
  <c r="M3" i="20"/>
  <c r="L3" i="20"/>
  <c r="F3" i="20"/>
  <c r="E3" i="20"/>
  <c r="D3" i="20"/>
  <c r="C3" i="20"/>
  <c r="B3" i="20"/>
  <c r="Q2" i="20"/>
  <c r="P2" i="20"/>
  <c r="O2" i="20"/>
  <c r="N2" i="20"/>
  <c r="M2" i="20"/>
  <c r="L2" i="20"/>
  <c r="F2" i="20"/>
  <c r="E2" i="20"/>
  <c r="D2" i="20"/>
  <c r="C2" i="20"/>
  <c r="B2" i="20"/>
  <c r="H13" i="18" l="1"/>
  <c r="O28" i="17"/>
  <c r="P28" i="17" s="1"/>
  <c r="M13" i="18"/>
  <c r="L10" i="18"/>
  <c r="J13" i="18"/>
  <c r="E13" i="18"/>
  <c r="G9" i="18"/>
  <c r="B11" i="18"/>
  <c r="D10" i="18"/>
  <c r="F11" i="18"/>
  <c r="F10" i="18"/>
  <c r="G11" i="18"/>
  <c r="G13" i="18"/>
  <c r="E14" i="15"/>
  <c r="N14" i="15" s="1"/>
  <c r="O15" i="15"/>
  <c r="O14" i="15"/>
  <c r="E11" i="15"/>
  <c r="N11" i="15" s="1"/>
  <c r="O21" i="17"/>
  <c r="O32" i="17" s="1"/>
  <c r="L19" i="18" s="1"/>
  <c r="O23" i="17"/>
  <c r="R23" i="17" s="1"/>
  <c r="O25" i="17"/>
  <c r="R25" i="17" s="1"/>
  <c r="O27" i="17"/>
  <c r="Q27" i="17" s="1"/>
  <c r="I13" i="18"/>
  <c r="G15" i="15"/>
  <c r="P15" i="15" s="1"/>
  <c r="D13" i="15"/>
  <c r="M13" i="15" s="1"/>
  <c r="G14" i="15"/>
  <c r="P14" i="15" s="1"/>
  <c r="C15" i="15"/>
  <c r="J15" i="15"/>
  <c r="B10" i="18"/>
  <c r="G10" i="18"/>
  <c r="C11" i="18"/>
  <c r="K11" i="18"/>
  <c r="H4" i="15"/>
  <c r="H8" i="15"/>
  <c r="E12" i="15"/>
  <c r="N12" i="15" s="1"/>
  <c r="E13" i="15"/>
  <c r="N13" i="15" s="1"/>
  <c r="C14" i="15"/>
  <c r="L14" i="15" s="1"/>
  <c r="J14" i="15"/>
  <c r="D15" i="15"/>
  <c r="M15" i="15" s="1"/>
  <c r="O29" i="17"/>
  <c r="Q29" i="17" s="1"/>
  <c r="C10" i="18"/>
  <c r="K10" i="18"/>
  <c r="D11" i="18"/>
  <c r="L11" i="18"/>
  <c r="J13" i="15"/>
  <c r="D14" i="15"/>
  <c r="M14" i="15" s="1"/>
  <c r="E15" i="15"/>
  <c r="N15" i="15" s="1"/>
  <c r="F16" i="17"/>
  <c r="O22" i="17"/>
  <c r="P22" i="17" s="1"/>
  <c r="O24" i="17"/>
  <c r="R24" i="17" s="1"/>
  <c r="O26" i="17"/>
  <c r="R26" i="17" s="1"/>
  <c r="H5" i="15"/>
  <c r="H6" i="15"/>
  <c r="C11" i="15"/>
  <c r="L11" i="15" s="1"/>
  <c r="G11" i="15"/>
  <c r="P11" i="15" s="1"/>
  <c r="C12" i="15"/>
  <c r="L12" i="15" s="1"/>
  <c r="G12" i="15"/>
  <c r="P12" i="15" s="1"/>
  <c r="F13" i="15"/>
  <c r="F16" i="15" s="1"/>
  <c r="F21" i="15" s="1"/>
  <c r="J10" i="18" s="1"/>
  <c r="F11" i="15"/>
  <c r="O11" i="15" s="1"/>
  <c r="F12" i="15"/>
  <c r="O12" i="15" s="1"/>
  <c r="H3" i="15"/>
  <c r="H7" i="15"/>
  <c r="M10" i="15"/>
  <c r="D11" i="15"/>
  <c r="M11" i="15" s="1"/>
  <c r="D12" i="15"/>
  <c r="M12" i="15" s="1"/>
  <c r="C13" i="15"/>
  <c r="H2" i="20"/>
  <c r="H4" i="20"/>
  <c r="H6" i="20"/>
  <c r="H8" i="20"/>
  <c r="H10" i="20"/>
  <c r="H12" i="20"/>
  <c r="H14" i="20"/>
  <c r="H16" i="20"/>
  <c r="H3" i="20"/>
  <c r="H9" i="18"/>
  <c r="J9" i="18"/>
  <c r="E20" i="15"/>
  <c r="C16" i="17"/>
  <c r="G16" i="17"/>
  <c r="D20" i="15"/>
  <c r="O10" i="15"/>
  <c r="F18" i="15"/>
  <c r="L10" i="15"/>
  <c r="P10" i="15"/>
  <c r="P13" i="15"/>
  <c r="G20" i="15"/>
  <c r="D16" i="17"/>
  <c r="E16" i="17"/>
  <c r="H18" i="20"/>
  <c r="H5" i="20"/>
  <c r="H7" i="20"/>
  <c r="H9" i="20"/>
  <c r="H11" i="20"/>
  <c r="H13" i="20"/>
  <c r="H15" i="20"/>
  <c r="H17" i="20"/>
  <c r="H19" i="20"/>
  <c r="H20" i="20"/>
  <c r="E3" i="7"/>
  <c r="P21" i="17" l="1"/>
  <c r="O38" i="17"/>
  <c r="J19" i="18" s="1"/>
  <c r="P27" i="17"/>
  <c r="R27" i="17"/>
  <c r="O36" i="17"/>
  <c r="I19" i="18" s="1"/>
  <c r="Q25" i="17"/>
  <c r="P25" i="17"/>
  <c r="O34" i="17"/>
  <c r="G19" i="18" s="1"/>
  <c r="R28" i="17"/>
  <c r="B12" i="18"/>
  <c r="B27" i="18" s="1"/>
  <c r="B29" i="18" s="1"/>
  <c r="Q28" i="17"/>
  <c r="C18" i="15"/>
  <c r="G18" i="15"/>
  <c r="O39" i="17"/>
  <c r="M19" i="18" s="1"/>
  <c r="L12" i="18"/>
  <c r="Q22" i="17"/>
  <c r="R21" i="17"/>
  <c r="P24" i="17"/>
  <c r="Q21" i="17"/>
  <c r="E17" i="15"/>
  <c r="G12" i="18"/>
  <c r="D12" i="18"/>
  <c r="O42" i="17"/>
  <c r="P42" i="17" s="1"/>
  <c r="Q26" i="17"/>
  <c r="R29" i="17"/>
  <c r="E18" i="15"/>
  <c r="P23" i="17"/>
  <c r="P26" i="17"/>
  <c r="P29" i="17"/>
  <c r="G17" i="15"/>
  <c r="Q23" i="17"/>
  <c r="O35" i="17"/>
  <c r="H19" i="18" s="1"/>
  <c r="F12" i="18"/>
  <c r="O33" i="17"/>
  <c r="F19" i="18" s="1"/>
  <c r="R22" i="17"/>
  <c r="Q24" i="17"/>
  <c r="K12" i="18"/>
  <c r="K27" i="18" s="1"/>
  <c r="K29" i="18" s="1"/>
  <c r="H13" i="15"/>
  <c r="O13" i="15"/>
  <c r="F17" i="15"/>
  <c r="F22" i="15" s="1"/>
  <c r="J11" i="18" s="1"/>
  <c r="J12" i="18" s="1"/>
  <c r="H15" i="15"/>
  <c r="P6" i="17"/>
  <c r="P14" i="17"/>
  <c r="P10" i="17"/>
  <c r="P9" i="17"/>
  <c r="P11" i="17"/>
  <c r="P13" i="17"/>
  <c r="P7" i="17"/>
  <c r="O14" i="17"/>
  <c r="O10" i="17"/>
  <c r="O6" i="17"/>
  <c r="P12" i="17"/>
  <c r="P8" i="17"/>
  <c r="O8" i="17"/>
  <c r="N39" i="17"/>
  <c r="Q39" i="17" s="1"/>
  <c r="M20" i="18" s="1"/>
  <c r="M39" i="17"/>
  <c r="T39" i="17" s="1"/>
  <c r="M23" i="18" s="1"/>
  <c r="M28" i="18" s="1"/>
  <c r="H28" i="17"/>
  <c r="J28" i="17" s="1"/>
  <c r="M38" i="17"/>
  <c r="S38" i="17" s="1"/>
  <c r="J22" i="18" s="1"/>
  <c r="H27" i="17"/>
  <c r="I27" i="17" s="1"/>
  <c r="N38" i="17"/>
  <c r="R38" i="17" s="1"/>
  <c r="J21" i="18" s="1"/>
  <c r="H30" i="17"/>
  <c r="J30" i="17" s="1"/>
  <c r="M41" i="17"/>
  <c r="T41" i="17" s="1"/>
  <c r="N41" i="17"/>
  <c r="Q41" i="17" s="1"/>
  <c r="H29" i="17"/>
  <c r="I29" i="17" s="1"/>
  <c r="M40" i="17"/>
  <c r="T40" i="17" s="1"/>
  <c r="D23" i="18" s="1"/>
  <c r="D28" i="18" s="1"/>
  <c r="N40" i="17"/>
  <c r="R40" i="17" s="1"/>
  <c r="D21" i="18" s="1"/>
  <c r="O12" i="17"/>
  <c r="O37" i="17"/>
  <c r="E19" i="18" s="1"/>
  <c r="D17" i="15"/>
  <c r="L15" i="15"/>
  <c r="C16" i="15"/>
  <c r="G16" i="15"/>
  <c r="G21" i="15" s="1"/>
  <c r="M10" i="18" s="1"/>
  <c r="C12" i="18"/>
  <c r="C27" i="18" s="1"/>
  <c r="D16" i="15"/>
  <c r="D21" i="15" s="1"/>
  <c r="I10" i="18" s="1"/>
  <c r="D18" i="15"/>
  <c r="H14" i="15"/>
  <c r="E16" i="15"/>
  <c r="E21" i="15" s="1"/>
  <c r="E10" i="18" s="1"/>
  <c r="H12" i="15"/>
  <c r="H11" i="15"/>
  <c r="L13" i="15"/>
  <c r="C17" i="15"/>
  <c r="N37" i="17"/>
  <c r="M37" i="17"/>
  <c r="H26" i="17"/>
  <c r="N33" i="17"/>
  <c r="M33" i="17"/>
  <c r="H22" i="17"/>
  <c r="O11" i="17"/>
  <c r="N14" i="17"/>
  <c r="N10" i="17"/>
  <c r="N6" i="17"/>
  <c r="M14" i="17"/>
  <c r="R14" i="17" s="1"/>
  <c r="M12" i="17"/>
  <c r="R12" i="17" s="1"/>
  <c r="M8" i="17"/>
  <c r="R8" i="17" s="1"/>
  <c r="N35" i="17"/>
  <c r="M35" i="17"/>
  <c r="H24" i="17"/>
  <c r="Q10" i="17"/>
  <c r="Q6" i="17"/>
  <c r="N32" i="17"/>
  <c r="H21" i="17"/>
  <c r="M32" i="17"/>
  <c r="P15" i="17"/>
  <c r="O9" i="17"/>
  <c r="N13" i="17"/>
  <c r="N9" i="17"/>
  <c r="Q15" i="17"/>
  <c r="Q13" i="17"/>
  <c r="Q11" i="17"/>
  <c r="N34" i="17"/>
  <c r="H23" i="17"/>
  <c r="M34" i="17"/>
  <c r="Q9" i="17"/>
  <c r="H31" i="17"/>
  <c r="M11" i="17"/>
  <c r="R11" i="17" s="1"/>
  <c r="M7" i="17"/>
  <c r="R7" i="17" s="1"/>
  <c r="O15" i="17"/>
  <c r="O7" i="17"/>
  <c r="N12" i="17"/>
  <c r="N8" i="17"/>
  <c r="M15" i="17"/>
  <c r="R15" i="17" s="1"/>
  <c r="M13" i="17"/>
  <c r="R13" i="17" s="1"/>
  <c r="Q8" i="17"/>
  <c r="M10" i="17"/>
  <c r="R10" i="17" s="1"/>
  <c r="O13" i="17"/>
  <c r="N15" i="17"/>
  <c r="N11" i="17"/>
  <c r="N7" i="17"/>
  <c r="Q14" i="17"/>
  <c r="Q12" i="17"/>
  <c r="M9" i="17"/>
  <c r="R9" i="17" s="1"/>
  <c r="N36" i="17"/>
  <c r="H25" i="17"/>
  <c r="M36" i="17"/>
  <c r="M6" i="17"/>
  <c r="R6" i="17" s="1"/>
  <c r="Q7" i="17"/>
  <c r="M9" i="18"/>
  <c r="I9" i="18"/>
  <c r="E9" i="18"/>
  <c r="E12" i="7"/>
  <c r="E11" i="7"/>
  <c r="G22" i="15" l="1"/>
  <c r="M11" i="18" s="1"/>
  <c r="M12" i="18" s="1"/>
  <c r="C22" i="15"/>
  <c r="H11" i="18" s="1"/>
  <c r="D27" i="18"/>
  <c r="D29" i="18" s="1"/>
  <c r="C19" i="18"/>
  <c r="E19" i="15"/>
  <c r="T42" i="17"/>
  <c r="C23" i="18" s="1"/>
  <c r="C28" i="18" s="1"/>
  <c r="C29" i="18" s="1"/>
  <c r="G19" i="15"/>
  <c r="S42" i="17"/>
  <c r="C22" i="18" s="1"/>
  <c r="E22" i="15"/>
  <c r="E11" i="18" s="1"/>
  <c r="E12" i="18" s="1"/>
  <c r="R39" i="17"/>
  <c r="M21" i="18" s="1"/>
  <c r="J27" i="17"/>
  <c r="Q40" i="17"/>
  <c r="D20" i="18" s="1"/>
  <c r="S41" i="17"/>
  <c r="P38" i="17"/>
  <c r="F19" i="15"/>
  <c r="P41" i="17"/>
  <c r="T38" i="17"/>
  <c r="J23" i="18" s="1"/>
  <c r="J28" i="18" s="1"/>
  <c r="I28" i="17"/>
  <c r="D18" i="18"/>
  <c r="J17" i="18"/>
  <c r="J29" i="17"/>
  <c r="D22" i="15"/>
  <c r="I11" i="18" s="1"/>
  <c r="I12" i="18" s="1"/>
  <c r="R41" i="17"/>
  <c r="M18" i="18"/>
  <c r="D17" i="18"/>
  <c r="J18" i="18"/>
  <c r="M17" i="18"/>
  <c r="S39" i="17"/>
  <c r="M22" i="18" s="1"/>
  <c r="J27" i="18"/>
  <c r="H16" i="15"/>
  <c r="C21" i="15"/>
  <c r="H10" i="18" s="1"/>
  <c r="S40" i="17"/>
  <c r="D22" i="18" s="1"/>
  <c r="H17" i="15"/>
  <c r="Q38" i="17"/>
  <c r="J20" i="18" s="1"/>
  <c r="P39" i="17"/>
  <c r="P40" i="17"/>
  <c r="I30" i="17"/>
  <c r="C19" i="15"/>
  <c r="D19" i="15"/>
  <c r="J21" i="17"/>
  <c r="I21" i="17"/>
  <c r="R33" i="17"/>
  <c r="F21" i="18" s="1"/>
  <c r="F27" i="18" s="1"/>
  <c r="Q33" i="17"/>
  <c r="F20" i="18" s="1"/>
  <c r="F18" i="18"/>
  <c r="R36" i="17"/>
  <c r="I21" i="18" s="1"/>
  <c r="Q36" i="17"/>
  <c r="I20" i="18" s="1"/>
  <c r="I18" i="18"/>
  <c r="T34" i="17"/>
  <c r="G23" i="18" s="1"/>
  <c r="G28" i="18" s="1"/>
  <c r="P34" i="17"/>
  <c r="S34" i="17"/>
  <c r="G22" i="18" s="1"/>
  <c r="G17" i="18"/>
  <c r="R32" i="17"/>
  <c r="L21" i="18" s="1"/>
  <c r="L27" i="18" s="1"/>
  <c r="Q32" i="17"/>
  <c r="L20" i="18" s="1"/>
  <c r="L18" i="18"/>
  <c r="T35" i="17"/>
  <c r="H23" i="18" s="1"/>
  <c r="H28" i="18" s="1"/>
  <c r="P35" i="17"/>
  <c r="S35" i="17"/>
  <c r="H22" i="18" s="1"/>
  <c r="H17" i="18"/>
  <c r="J26" i="17"/>
  <c r="I26" i="17"/>
  <c r="J24" i="17"/>
  <c r="I24" i="17"/>
  <c r="J23" i="17"/>
  <c r="I23" i="17"/>
  <c r="R35" i="17"/>
  <c r="H21" i="18" s="1"/>
  <c r="Q35" i="17"/>
  <c r="H20" i="18" s="1"/>
  <c r="H18" i="18"/>
  <c r="J22" i="17"/>
  <c r="I22" i="17"/>
  <c r="T37" i="17"/>
  <c r="E23" i="18" s="1"/>
  <c r="E28" i="18" s="1"/>
  <c r="P37" i="17"/>
  <c r="S37" i="17"/>
  <c r="E22" i="18" s="1"/>
  <c r="E17" i="18"/>
  <c r="J25" i="17"/>
  <c r="I25" i="17"/>
  <c r="T36" i="17"/>
  <c r="I23" i="18" s="1"/>
  <c r="I28" i="18" s="1"/>
  <c r="P36" i="17"/>
  <c r="S36" i="17"/>
  <c r="I22" i="18" s="1"/>
  <c r="I17" i="18"/>
  <c r="R34" i="17"/>
  <c r="G21" i="18" s="1"/>
  <c r="G27" i="18" s="1"/>
  <c r="G29" i="18" s="1"/>
  <c r="Q34" i="17"/>
  <c r="G20" i="18" s="1"/>
  <c r="G18" i="18"/>
  <c r="T32" i="17"/>
  <c r="L23" i="18" s="1"/>
  <c r="L28" i="18" s="1"/>
  <c r="P32" i="17"/>
  <c r="S32" i="17"/>
  <c r="L22" i="18" s="1"/>
  <c r="L17" i="18"/>
  <c r="T33" i="17"/>
  <c r="F23" i="18" s="1"/>
  <c r="F28" i="18" s="1"/>
  <c r="P33" i="17"/>
  <c r="S33" i="17"/>
  <c r="F22" i="18" s="1"/>
  <c r="F17" i="18"/>
  <c r="R37" i="17"/>
  <c r="E21" i="18" s="1"/>
  <c r="Q37" i="17"/>
  <c r="E20" i="18" s="1"/>
  <c r="E18" i="18"/>
  <c r="H12" i="18" l="1"/>
  <c r="H27" i="18" s="1"/>
  <c r="H29" i="18" s="1"/>
  <c r="E27" i="18"/>
  <c r="E29" i="18" s="1"/>
  <c r="M27" i="18"/>
  <c r="M29" i="18" s="1"/>
  <c r="J29" i="18"/>
  <c r="I27" i="18"/>
  <c r="I29" i="18" s="1"/>
  <c r="F29" i="18"/>
  <c r="L29" i="18"/>
  <c r="G10" i="7" l="1"/>
  <c r="AJ7217" i="11"/>
  <c r="AI7216" i="11"/>
  <c r="AJ7213" i="11"/>
  <c r="AI7212" i="11"/>
  <c r="AJ7209" i="11"/>
  <c r="AI7208" i="11"/>
  <c r="AJ7205" i="11"/>
  <c r="AI7204" i="11"/>
  <c r="AJ7201" i="11"/>
  <c r="AI7200" i="11"/>
  <c r="AJ7197" i="11"/>
  <c r="AI7196" i="11"/>
  <c r="AJ7193" i="11"/>
  <c r="AI7192" i="11"/>
  <c r="AJ7189" i="11"/>
  <c r="AI7188" i="11"/>
  <c r="AJ7185" i="11"/>
  <c r="AI7184" i="11"/>
  <c r="AJ7181" i="11"/>
  <c r="AI7180" i="11"/>
  <c r="AJ7177" i="11"/>
  <c r="AI7176" i="11"/>
  <c r="AJ7173" i="11"/>
  <c r="AI7172" i="11"/>
  <c r="AJ7169" i="11"/>
  <c r="AI7168" i="11"/>
  <c r="AJ7165" i="11"/>
  <c r="AI7164" i="11"/>
  <c r="AI7217" i="11"/>
  <c r="AJ7215" i="11"/>
  <c r="AI7214" i="11"/>
  <c r="AJ7211" i="11"/>
  <c r="AI7210" i="11"/>
  <c r="AJ7207" i="11"/>
  <c r="AI7206" i="11"/>
  <c r="AJ7203" i="11"/>
  <c r="AI7202" i="11"/>
  <c r="AJ7199" i="11"/>
  <c r="AI7198" i="11"/>
  <c r="AJ7195" i="11"/>
  <c r="AI7194" i="11"/>
  <c r="AJ7191" i="11"/>
  <c r="AI7190" i="11"/>
  <c r="AJ7187" i="11"/>
  <c r="AI7186" i="11"/>
  <c r="AJ7183" i="11"/>
  <c r="AI7182" i="11"/>
  <c r="AJ7179" i="11"/>
  <c r="AI7178" i="11"/>
  <c r="AJ7175" i="11"/>
  <c r="AI7174" i="11"/>
  <c r="AJ7171" i="11"/>
  <c r="AI7170" i="11"/>
  <c r="AJ7167" i="11"/>
  <c r="AI7166" i="11"/>
  <c r="AJ7163" i="11"/>
  <c r="AI7162" i="11"/>
  <c r="AJ7159" i="11"/>
  <c r="AI7158" i="11"/>
  <c r="AJ7155" i="11"/>
  <c r="AI7154" i="11"/>
  <c r="AJ7151" i="11"/>
  <c r="AI7150" i="11"/>
  <c r="AJ7147" i="11"/>
  <c r="AI7146" i="11"/>
  <c r="AJ7143" i="11"/>
  <c r="AI7142" i="11"/>
  <c r="AJ7139" i="11"/>
  <c r="AI7138" i="11"/>
  <c r="AJ7135" i="11"/>
  <c r="AI7134" i="11"/>
  <c r="AJ7131" i="11"/>
  <c r="AI7130" i="11"/>
  <c r="AJ7127" i="11"/>
  <c r="AI7126" i="11"/>
  <c r="AJ7123" i="11"/>
  <c r="AI7122" i="11"/>
  <c r="AJ7119" i="11"/>
  <c r="AI7118" i="11"/>
  <c r="AJ7115" i="11"/>
  <c r="AI7114" i="11"/>
  <c r="AJ7111" i="11"/>
  <c r="AI7110" i="11"/>
  <c r="AJ7107" i="11"/>
  <c r="AI7106" i="11"/>
  <c r="AJ7103" i="11"/>
  <c r="AI7102" i="11"/>
  <c r="AJ7099" i="11"/>
  <c r="AI7098" i="11"/>
  <c r="AJ7095" i="11"/>
  <c r="AI7094" i="11"/>
  <c r="AJ7091" i="11"/>
  <c r="AI7090" i="11"/>
  <c r="AJ7087" i="11"/>
  <c r="AI7086" i="11"/>
  <c r="AJ7083" i="11"/>
  <c r="AI7082" i="11"/>
  <c r="AJ7079" i="11"/>
  <c r="AI7078" i="11"/>
  <c r="AJ7075" i="11"/>
  <c r="AI7074" i="11"/>
  <c r="AJ7216" i="11"/>
  <c r="AI7215" i="11"/>
  <c r="AJ7212" i="11"/>
  <c r="AI7211" i="11"/>
  <c r="AJ7208" i="11"/>
  <c r="AI7207" i="11"/>
  <c r="AJ7204" i="11"/>
  <c r="AI7203" i="11"/>
  <c r="AJ7200" i="11"/>
  <c r="AI7199" i="11"/>
  <c r="AJ7196" i="11"/>
  <c r="AI7195" i="11"/>
  <c r="AJ7192" i="11"/>
  <c r="AI7191" i="11"/>
  <c r="AJ7188" i="11"/>
  <c r="AI7187" i="11"/>
  <c r="AJ7184" i="11"/>
  <c r="AI7183" i="11"/>
  <c r="AJ7180" i="11"/>
  <c r="AI7179" i="11"/>
  <c r="AJ7176" i="11"/>
  <c r="AI7175" i="11"/>
  <c r="AJ7172" i="11"/>
  <c r="AI7171" i="11"/>
  <c r="AJ7168" i="11"/>
  <c r="AI7167" i="11"/>
  <c r="AJ7164" i="11"/>
  <c r="AI7163" i="11"/>
  <c r="AJ7160" i="11"/>
  <c r="AI7159" i="11"/>
  <c r="AJ7156" i="11"/>
  <c r="AI7155" i="11"/>
  <c r="AJ7152" i="11"/>
  <c r="AJ7210" i="11"/>
  <c r="AI7205" i="11"/>
  <c r="AJ7194" i="11"/>
  <c r="AI7189" i="11"/>
  <c r="AJ7178" i="11"/>
  <c r="AI7173" i="11"/>
  <c r="AI7160" i="11"/>
  <c r="AJ7157" i="11"/>
  <c r="AI7152" i="11"/>
  <c r="AJ7150" i="11"/>
  <c r="AJ7148" i="11"/>
  <c r="AI7145" i="11"/>
  <c r="AI7143" i="11"/>
  <c r="AJ7141" i="11"/>
  <c r="AI7136" i="11"/>
  <c r="AJ7134" i="11"/>
  <c r="AJ7132" i="11"/>
  <c r="AI7129" i="11"/>
  <c r="AI7127" i="11"/>
  <c r="AJ7125" i="11"/>
  <c r="AI7120" i="11"/>
  <c r="AJ7118" i="11"/>
  <c r="AJ7116" i="11"/>
  <c r="AI7113" i="11"/>
  <c r="AI7111" i="11"/>
  <c r="AJ7109" i="11"/>
  <c r="AI7104" i="11"/>
  <c r="AJ7102" i="11"/>
  <c r="AJ7100" i="11"/>
  <c r="AI7097" i="11"/>
  <c r="AI7095" i="11"/>
  <c r="AJ7093" i="11"/>
  <c r="AI7088" i="11"/>
  <c r="AJ7086" i="11"/>
  <c r="AJ7084" i="11"/>
  <c r="AI7081" i="11"/>
  <c r="AI7079" i="11"/>
  <c r="AJ7077" i="11"/>
  <c r="AI7072" i="11"/>
  <c r="AJ7069" i="11"/>
  <c r="AI7068" i="11"/>
  <c r="AJ7065" i="11"/>
  <c r="AI7064" i="11"/>
  <c r="AJ7061" i="11"/>
  <c r="AI7060" i="11"/>
  <c r="AJ7057" i="11"/>
  <c r="AI7056" i="11"/>
  <c r="AJ7053" i="11"/>
  <c r="AI7052" i="11"/>
  <c r="AJ7049" i="11"/>
  <c r="AI7048" i="11"/>
  <c r="AJ7045" i="11"/>
  <c r="AI7044" i="11"/>
  <c r="AJ7041" i="11"/>
  <c r="AI7040" i="11"/>
  <c r="AJ7037" i="11"/>
  <c r="AI7036" i="11"/>
  <c r="AJ7033" i="11"/>
  <c r="AI7032" i="11"/>
  <c r="AJ7029" i="11"/>
  <c r="AI7028" i="11"/>
  <c r="AJ7025" i="11"/>
  <c r="AI7024" i="11"/>
  <c r="AJ7021" i="11"/>
  <c r="AI7020" i="11"/>
  <c r="AJ7017" i="11"/>
  <c r="AI7016" i="11"/>
  <c r="AJ7013" i="11"/>
  <c r="AI7012" i="11"/>
  <c r="AJ7009" i="11"/>
  <c r="AI7008" i="11"/>
  <c r="AJ7214" i="11"/>
  <c r="AI7209" i="11"/>
  <c r="AJ7198" i="11"/>
  <c r="AI7193" i="11"/>
  <c r="AJ7182" i="11"/>
  <c r="AI7177" i="11"/>
  <c r="AJ7166" i="11"/>
  <c r="AJ7162" i="11"/>
  <c r="AI7157" i="11"/>
  <c r="AJ7154" i="11"/>
  <c r="AI7148" i="11"/>
  <c r="AJ7146" i="11"/>
  <c r="AJ7144" i="11"/>
  <c r="AI7141" i="11"/>
  <c r="AI7139" i="11"/>
  <c r="AJ7137" i="11"/>
  <c r="AI7132" i="11"/>
  <c r="AJ7130" i="11"/>
  <c r="AJ7128" i="11"/>
  <c r="AI7125" i="11"/>
  <c r="AI7123" i="11"/>
  <c r="AJ7121" i="11"/>
  <c r="AI7116" i="11"/>
  <c r="AJ7114" i="11"/>
  <c r="AJ7112" i="11"/>
  <c r="AI7109" i="11"/>
  <c r="AI7107" i="11"/>
  <c r="AJ7105" i="11"/>
  <c r="AI7100" i="11"/>
  <c r="AJ7098" i="11"/>
  <c r="AJ7096" i="11"/>
  <c r="AI7093" i="11"/>
  <c r="AI7091" i="11"/>
  <c r="AJ7089" i="11"/>
  <c r="AI7084" i="11"/>
  <c r="AJ7082" i="11"/>
  <c r="AJ7080" i="11"/>
  <c r="AI7077" i="11"/>
  <c r="AI7075" i="11"/>
  <c r="AI7213" i="11"/>
  <c r="AJ7202" i="11"/>
  <c r="AI7197" i="11"/>
  <c r="AJ7186" i="11"/>
  <c r="AI7181" i="11"/>
  <c r="AJ7170" i="11"/>
  <c r="AI7165" i="11"/>
  <c r="AJ7161" i="11"/>
  <c r="AI7156" i="11"/>
  <c r="AJ7153" i="11"/>
  <c r="AI7151" i="11"/>
  <c r="AJ7149" i="11"/>
  <c r="AI7144" i="11"/>
  <c r="AJ7142" i="11"/>
  <c r="AJ7140" i="11"/>
  <c r="AI7137" i="11"/>
  <c r="AI7135" i="11"/>
  <c r="AJ7133" i="11"/>
  <c r="AI7128" i="11"/>
  <c r="AJ7126" i="11"/>
  <c r="AJ7124" i="11"/>
  <c r="AI7121" i="11"/>
  <c r="AI7119" i="11"/>
  <c r="AJ7117" i="11"/>
  <c r="AI7112" i="11"/>
  <c r="AJ7110" i="11"/>
  <c r="AJ7108" i="11"/>
  <c r="AI7105" i="11"/>
  <c r="AJ7206" i="11"/>
  <c r="AI7201" i="11"/>
  <c r="AJ7190" i="11"/>
  <c r="AI7185" i="11"/>
  <c r="AJ7174" i="11"/>
  <c r="AI7169" i="11"/>
  <c r="AI7161" i="11"/>
  <c r="AJ7158" i="11"/>
  <c r="AI7153" i="11"/>
  <c r="AI7149" i="11"/>
  <c r="AI7147" i="11"/>
  <c r="AJ7145" i="11"/>
  <c r="AI7140" i="11"/>
  <c r="AJ7138" i="11"/>
  <c r="AJ7136" i="11"/>
  <c r="AI7133" i="11"/>
  <c r="AI7131" i="11"/>
  <c r="AJ7129" i="11"/>
  <c r="AI7124" i="11"/>
  <c r="AJ7122" i="11"/>
  <c r="AJ7120" i="11"/>
  <c r="AI7117" i="11"/>
  <c r="AI7115" i="11"/>
  <c r="AJ7113" i="11"/>
  <c r="AI7108" i="11"/>
  <c r="AJ7106" i="11"/>
  <c r="AJ7104" i="11"/>
  <c r="AI7101" i="11"/>
  <c r="AI7099" i="11"/>
  <c r="AJ7097" i="11"/>
  <c r="AI7092" i="11"/>
  <c r="AJ7090" i="11"/>
  <c r="AJ7088" i="11"/>
  <c r="AI7085" i="11"/>
  <c r="AI7083" i="11"/>
  <c r="AJ7081" i="11"/>
  <c r="AI7076" i="11"/>
  <c r="AJ7074" i="11"/>
  <c r="AJ7072" i="11"/>
  <c r="AI7071" i="11"/>
  <c r="AJ7068" i="11"/>
  <c r="AI7067" i="11"/>
  <c r="AJ7064" i="11"/>
  <c r="AI7063" i="11"/>
  <c r="AJ7060" i="11"/>
  <c r="AI7059" i="11"/>
  <c r="AJ7056" i="11"/>
  <c r="AI7055" i="11"/>
  <c r="AJ7052" i="11"/>
  <c r="AI7051" i="11"/>
  <c r="AJ7048" i="11"/>
  <c r="AI7047" i="11"/>
  <c r="AJ7044" i="11"/>
  <c r="AI7043" i="11"/>
  <c r="AJ7040" i="11"/>
  <c r="AI7039" i="11"/>
  <c r="AJ7036" i="11"/>
  <c r="AI7035" i="11"/>
  <c r="AJ7032" i="11"/>
  <c r="AI7031" i="11"/>
  <c r="AJ7028" i="11"/>
  <c r="AI7027" i="11"/>
  <c r="AJ7024" i="11"/>
  <c r="AI7023" i="11"/>
  <c r="AJ7020" i="11"/>
  <c r="AI7019" i="11"/>
  <c r="AJ7016" i="11"/>
  <c r="AI7015" i="11"/>
  <c r="AJ7012" i="11"/>
  <c r="AI7011" i="11"/>
  <c r="AJ7008" i="11"/>
  <c r="AI7007" i="11"/>
  <c r="AI7103" i="11"/>
  <c r="AI7096" i="11"/>
  <c r="AI7089" i="11"/>
  <c r="AJ7071" i="11"/>
  <c r="AI7066" i="11"/>
  <c r="AJ7063" i="11"/>
  <c r="AI7058" i="11"/>
  <c r="AJ7055" i="11"/>
  <c r="AI7050" i="11"/>
  <c r="AJ7047" i="11"/>
  <c r="AI7042" i="11"/>
  <c r="AJ7039" i="11"/>
  <c r="AI7034" i="11"/>
  <c r="AJ7031" i="11"/>
  <c r="AI7026" i="11"/>
  <c r="AJ7023" i="11"/>
  <c r="AI7018" i="11"/>
  <c r="AJ7015" i="11"/>
  <c r="AI7010" i="11"/>
  <c r="AJ7007" i="11"/>
  <c r="AI7005" i="11"/>
  <c r="AJ7002" i="11"/>
  <c r="AI7001" i="11"/>
  <c r="AJ6998" i="11"/>
  <c r="AI6997" i="11"/>
  <c r="AJ6994" i="11"/>
  <c r="AI6993" i="11"/>
  <c r="AJ6990" i="11"/>
  <c r="AI6989" i="11"/>
  <c r="AJ6986" i="11"/>
  <c r="AI6985" i="11"/>
  <c r="AJ6982" i="11"/>
  <c r="AI6981" i="11"/>
  <c r="AJ6978" i="11"/>
  <c r="AI6977" i="11"/>
  <c r="AJ6974" i="11"/>
  <c r="AI6973" i="11"/>
  <c r="AJ6970" i="11"/>
  <c r="AI6969" i="11"/>
  <c r="AJ6966" i="11"/>
  <c r="AI6965" i="11"/>
  <c r="AJ6962" i="11"/>
  <c r="AI6961" i="11"/>
  <c r="AJ6958" i="11"/>
  <c r="AI6957" i="11"/>
  <c r="AJ6954" i="11"/>
  <c r="AI6953" i="11"/>
  <c r="AJ6950" i="11"/>
  <c r="AI6949" i="11"/>
  <c r="AJ6946" i="11"/>
  <c r="AI6945" i="11"/>
  <c r="AJ6942" i="11"/>
  <c r="AI6941" i="11"/>
  <c r="AJ6938" i="11"/>
  <c r="AI6937" i="11"/>
  <c r="AJ6934" i="11"/>
  <c r="AI6933" i="11"/>
  <c r="AJ6930" i="11"/>
  <c r="AI6929" i="11"/>
  <c r="AJ6926" i="11"/>
  <c r="AI6925" i="11"/>
  <c r="AJ6922" i="11"/>
  <c r="AI6921" i="11"/>
  <c r="AJ6918" i="11"/>
  <c r="AI6917" i="11"/>
  <c r="AJ6914" i="11"/>
  <c r="AI6913" i="11"/>
  <c r="AJ6910" i="11"/>
  <c r="AI6909" i="11"/>
  <c r="AJ6906" i="11"/>
  <c r="AI6905" i="11"/>
  <c r="AJ6902" i="11"/>
  <c r="AJ7101" i="11"/>
  <c r="AJ7094" i="11"/>
  <c r="AI7087" i="11"/>
  <c r="AI7080" i="11"/>
  <c r="AJ7073" i="11"/>
  <c r="AJ7070" i="11"/>
  <c r="AI7065" i="11"/>
  <c r="AJ7062" i="11"/>
  <c r="AI7057" i="11"/>
  <c r="AJ7054" i="11"/>
  <c r="AI7049" i="11"/>
  <c r="AJ7046" i="11"/>
  <c r="AI7041" i="11"/>
  <c r="AJ7038" i="11"/>
  <c r="AI7033" i="11"/>
  <c r="AJ7030" i="11"/>
  <c r="AI7025" i="11"/>
  <c r="AJ7022" i="11"/>
  <c r="AI7017" i="11"/>
  <c r="AJ7014" i="11"/>
  <c r="AI7009" i="11"/>
  <c r="AJ7006" i="11"/>
  <c r="AJ7003" i="11"/>
  <c r="AI7002" i="11"/>
  <c r="AJ6999" i="11"/>
  <c r="AI6998" i="11"/>
  <c r="AJ6995" i="11"/>
  <c r="AI6994" i="11"/>
  <c r="AJ6991" i="11"/>
  <c r="AI6990" i="11"/>
  <c r="AJ6987" i="11"/>
  <c r="AI6986" i="11"/>
  <c r="AJ6983" i="11"/>
  <c r="AI6982" i="11"/>
  <c r="AJ6979" i="11"/>
  <c r="AI6978" i="11"/>
  <c r="AJ6975" i="11"/>
  <c r="AI6974" i="11"/>
  <c r="AJ6971" i="11"/>
  <c r="AI6970" i="11"/>
  <c r="AJ6967" i="11"/>
  <c r="AI6966" i="11"/>
  <c r="AJ6963" i="11"/>
  <c r="AI6962" i="11"/>
  <c r="AJ6959" i="11"/>
  <c r="AI6958" i="11"/>
  <c r="AJ6955" i="11"/>
  <c r="AI6954" i="11"/>
  <c r="AJ6951" i="11"/>
  <c r="AI6950" i="11"/>
  <c r="AJ6947" i="11"/>
  <c r="AI6946" i="11"/>
  <c r="AJ6943" i="11"/>
  <c r="AI6942" i="11"/>
  <c r="AJ6939" i="11"/>
  <c r="AI6938" i="11"/>
  <c r="AJ6935" i="11"/>
  <c r="AI6934" i="11"/>
  <c r="AJ6931" i="11"/>
  <c r="AI6930" i="11"/>
  <c r="AJ6927" i="11"/>
  <c r="AI6926" i="11"/>
  <c r="AJ6923" i="11"/>
  <c r="AI6922" i="11"/>
  <c r="AJ6919" i="11"/>
  <c r="AI6918" i="11"/>
  <c r="AJ6915" i="11"/>
  <c r="AI6914" i="11"/>
  <c r="AJ6911" i="11"/>
  <c r="AI6910" i="11"/>
  <c r="AJ6907" i="11"/>
  <c r="AI6906" i="11"/>
  <c r="AJ6903" i="11"/>
  <c r="AI6902" i="11"/>
  <c r="AJ6899" i="11"/>
  <c r="AJ7092" i="11"/>
  <c r="AJ7085" i="11"/>
  <c r="AJ7078" i="11"/>
  <c r="AI7073" i="11"/>
  <c r="AI7070" i="11"/>
  <c r="AJ7067" i="11"/>
  <c r="AI7062" i="11"/>
  <c r="AJ7059" i="11"/>
  <c r="AI7054" i="11"/>
  <c r="AJ7051" i="11"/>
  <c r="AI7046" i="11"/>
  <c r="AJ7043" i="11"/>
  <c r="AI7038" i="11"/>
  <c r="AJ7035" i="11"/>
  <c r="AI7030" i="11"/>
  <c r="AJ7027" i="11"/>
  <c r="AI7022" i="11"/>
  <c r="AJ7019" i="11"/>
  <c r="AI7014" i="11"/>
  <c r="AJ7011" i="11"/>
  <c r="AI7006" i="11"/>
  <c r="AJ7004" i="11"/>
  <c r="AI7003" i="11"/>
  <c r="AJ7000" i="11"/>
  <c r="AI6999" i="11"/>
  <c r="AJ6996" i="11"/>
  <c r="AI6995" i="11"/>
  <c r="AJ6992" i="11"/>
  <c r="AI6991" i="11"/>
  <c r="AJ6988" i="11"/>
  <c r="AI6987" i="11"/>
  <c r="AJ6984" i="11"/>
  <c r="AI6983" i="11"/>
  <c r="AJ6980" i="11"/>
  <c r="AI6979" i="11"/>
  <c r="AJ6976" i="11"/>
  <c r="AI6975" i="11"/>
  <c r="AJ6972" i="11"/>
  <c r="AI6971" i="11"/>
  <c r="AJ6968" i="11"/>
  <c r="AI6967" i="11"/>
  <c r="AJ6964" i="11"/>
  <c r="AI6963" i="11"/>
  <c r="AJ6960" i="11"/>
  <c r="AI6959" i="11"/>
  <c r="AJ6956" i="11"/>
  <c r="AI6955" i="11"/>
  <c r="AJ6952" i="11"/>
  <c r="AI6951" i="11"/>
  <c r="AJ6948" i="11"/>
  <c r="AI6947" i="11"/>
  <c r="AJ6944" i="11"/>
  <c r="AI6943" i="11"/>
  <c r="AJ6940" i="11"/>
  <c r="AI6939" i="11"/>
  <c r="AJ6936" i="11"/>
  <c r="AI6935" i="11"/>
  <c r="AJ6932" i="11"/>
  <c r="AI6931" i="11"/>
  <c r="AJ6928" i="11"/>
  <c r="AI6927" i="11"/>
  <c r="AJ6924" i="11"/>
  <c r="AI6923" i="11"/>
  <c r="AJ6920" i="11"/>
  <c r="AI6919" i="11"/>
  <c r="AJ6916" i="11"/>
  <c r="AI6915" i="11"/>
  <c r="AJ6912" i="11"/>
  <c r="AI6911" i="11"/>
  <c r="AJ6908" i="11"/>
  <c r="AI6907" i="11"/>
  <c r="AJ6904" i="11"/>
  <c r="AI6903" i="11"/>
  <c r="AJ6900" i="11"/>
  <c r="AI6899" i="11"/>
  <c r="AJ7076" i="11"/>
  <c r="AI7069" i="11"/>
  <c r="AJ7066" i="11"/>
  <c r="AI7061" i="11"/>
  <c r="AJ7058" i="11"/>
  <c r="AI7053" i="11"/>
  <c r="AJ7050" i="11"/>
  <c r="AI7045" i="11"/>
  <c r="AJ7042" i="11"/>
  <c r="AI7037" i="11"/>
  <c r="AJ7034" i="11"/>
  <c r="AI7029" i="11"/>
  <c r="AJ7026" i="11"/>
  <c r="AI7021" i="11"/>
  <c r="AJ7018" i="11"/>
  <c r="AI7013" i="11"/>
  <c r="AJ7010" i="11"/>
  <c r="AJ7005" i="11"/>
  <c r="AI7004" i="11"/>
  <c r="AJ7001" i="11"/>
  <c r="AI7000" i="11"/>
  <c r="AJ6997" i="11"/>
  <c r="AI6996" i="11"/>
  <c r="AJ6993" i="11"/>
  <c r="AI6992" i="11"/>
  <c r="AJ6989" i="11"/>
  <c r="AI6988" i="11"/>
  <c r="AJ6985" i="11"/>
  <c r="AI6984" i="11"/>
  <c r="AJ6981" i="11"/>
  <c r="AI6980" i="11"/>
  <c r="AJ6977" i="11"/>
  <c r="AI6976" i="11"/>
  <c r="AJ6973" i="11"/>
  <c r="AI6972" i="11"/>
  <c r="AJ6969" i="11"/>
  <c r="AI6968" i="11"/>
  <c r="AJ6965" i="11"/>
  <c r="AI6964" i="11"/>
  <c r="AJ6961" i="11"/>
  <c r="AI6960" i="11"/>
  <c r="AJ6957" i="11"/>
  <c r="AI6956" i="11"/>
  <c r="AJ6953" i="11"/>
  <c r="AI6952" i="11"/>
  <c r="AJ6949" i="11"/>
  <c r="AI6948" i="11"/>
  <c r="AJ6945" i="11"/>
  <c r="AI6944" i="11"/>
  <c r="AJ6941" i="11"/>
  <c r="AI6940" i="11"/>
  <c r="AJ6937" i="11"/>
  <c r="AI6936" i="11"/>
  <c r="AJ6933" i="11"/>
  <c r="AI6932" i="11"/>
  <c r="AJ6929" i="11"/>
  <c r="AI6928" i="11"/>
  <c r="AJ6925" i="11"/>
  <c r="AI6924" i="11"/>
  <c r="AJ6921" i="11"/>
  <c r="AI6920" i="11"/>
  <c r="AJ6917" i="11"/>
  <c r="AI6916" i="11"/>
  <c r="AJ6913" i="11"/>
  <c r="AI6912" i="11"/>
  <c r="AJ6909" i="11"/>
  <c r="AI6908" i="11"/>
  <c r="AJ6905" i="11"/>
  <c r="AI6904" i="11"/>
  <c r="AJ6901" i="11"/>
  <c r="AI6900" i="11"/>
  <c r="AJ6897" i="11"/>
  <c r="AI6896" i="11"/>
  <c r="AJ6893" i="11"/>
  <c r="AI6892" i="11"/>
  <c r="AJ6889" i="11"/>
  <c r="AI6888" i="11"/>
  <c r="AJ6885" i="11"/>
  <c r="AI6884" i="11"/>
  <c r="AJ6881" i="11"/>
  <c r="AI6880" i="11"/>
  <c r="AJ6877" i="11"/>
  <c r="AI6876" i="11"/>
  <c r="AJ6873" i="11"/>
  <c r="AI6872" i="11"/>
  <c r="AJ6869" i="11"/>
  <c r="AI6868" i="11"/>
  <c r="AJ6865" i="11"/>
  <c r="AI6864" i="11"/>
  <c r="AJ6861" i="11"/>
  <c r="AI6860" i="11"/>
  <c r="AJ6857" i="11"/>
  <c r="AI6856" i="11"/>
  <c r="AJ6853" i="11"/>
  <c r="AI6852" i="11"/>
  <c r="AJ6849" i="11"/>
  <c r="AI6848" i="11"/>
  <c r="AJ6845" i="11"/>
  <c r="AI6844" i="11"/>
  <c r="AJ6841" i="11"/>
  <c r="AI6840" i="11"/>
  <c r="AJ6837" i="11"/>
  <c r="AI6836" i="11"/>
  <c r="AJ6833" i="11"/>
  <c r="AI6832" i="11"/>
  <c r="AJ6829" i="11"/>
  <c r="AI6828" i="11"/>
  <c r="AJ6825" i="11"/>
  <c r="AI6824" i="11"/>
  <c r="AJ6821" i="11"/>
  <c r="AI6820" i="11"/>
  <c r="AJ6817" i="11"/>
  <c r="AI6816" i="11"/>
  <c r="AI6901" i="11"/>
  <c r="AI6894" i="11"/>
  <c r="AJ6892" i="11"/>
  <c r="AJ6890" i="11"/>
  <c r="AI6887" i="11"/>
  <c r="AI6885" i="11"/>
  <c r="AJ6883" i="11"/>
  <c r="AI6878" i="11"/>
  <c r="AJ6876" i="11"/>
  <c r="AJ6874" i="11"/>
  <c r="AI6871" i="11"/>
  <c r="AI6869" i="11"/>
  <c r="AJ6867" i="11"/>
  <c r="AI6862" i="11"/>
  <c r="AJ6860" i="11"/>
  <c r="AJ6858" i="11"/>
  <c r="AI6855" i="11"/>
  <c r="AI6853" i="11"/>
  <c r="AJ6851" i="11"/>
  <c r="AI6846" i="11"/>
  <c r="AJ6844" i="11"/>
  <c r="AJ6842" i="11"/>
  <c r="AI6839" i="11"/>
  <c r="AI6837" i="11"/>
  <c r="AJ6835" i="11"/>
  <c r="AI6830" i="11"/>
  <c r="AJ6828" i="11"/>
  <c r="AJ6826" i="11"/>
  <c r="AI6823" i="11"/>
  <c r="AI6821" i="11"/>
  <c r="AJ6819" i="11"/>
  <c r="AI6814" i="11"/>
  <c r="AJ6811" i="11"/>
  <c r="AI6810" i="11"/>
  <c r="AJ6807" i="11"/>
  <c r="AI6806" i="11"/>
  <c r="AJ6803" i="11"/>
  <c r="AI6802" i="11"/>
  <c r="AJ6799" i="11"/>
  <c r="AI6798" i="11"/>
  <c r="AJ6795" i="11"/>
  <c r="AI6794" i="11"/>
  <c r="AJ6791" i="11"/>
  <c r="AI6790" i="11"/>
  <c r="AJ6787" i="11"/>
  <c r="AI6786" i="11"/>
  <c r="AJ6783" i="11"/>
  <c r="AI6782" i="11"/>
  <c r="AJ6779" i="11"/>
  <c r="AI6778" i="11"/>
  <c r="AJ6775" i="11"/>
  <c r="AI6774" i="11"/>
  <c r="AJ6771" i="11"/>
  <c r="AI6770" i="11"/>
  <c r="AJ6767" i="11"/>
  <c r="AI6766" i="11"/>
  <c r="AJ6763" i="11"/>
  <c r="AI6762" i="11"/>
  <c r="AJ6759" i="11"/>
  <c r="AI6758" i="11"/>
  <c r="AJ6755" i="11"/>
  <c r="AI6754" i="11"/>
  <c r="AJ6751" i="11"/>
  <c r="AI6750" i="11"/>
  <c r="AJ6747" i="11"/>
  <c r="AI6746" i="11"/>
  <c r="AJ6743" i="11"/>
  <c r="AI6742" i="11"/>
  <c r="AJ6739" i="11"/>
  <c r="AI6738" i="11"/>
  <c r="AJ6735" i="11"/>
  <c r="AI6734" i="11"/>
  <c r="AI6897" i="11"/>
  <c r="AJ6895" i="11"/>
  <c r="AI6890" i="11"/>
  <c r="AJ6888" i="11"/>
  <c r="AJ6886" i="11"/>
  <c r="AI6883" i="11"/>
  <c r="AI6881" i="11"/>
  <c r="AJ6879" i="11"/>
  <c r="AI6874" i="11"/>
  <c r="AJ6872" i="11"/>
  <c r="AJ6870" i="11"/>
  <c r="AI6867" i="11"/>
  <c r="AI6865" i="11"/>
  <c r="AJ6863" i="11"/>
  <c r="AI6858" i="11"/>
  <c r="AJ6856" i="11"/>
  <c r="AJ6854" i="11"/>
  <c r="AI6851" i="11"/>
  <c r="AI6849" i="11"/>
  <c r="AJ6847" i="11"/>
  <c r="AI6842" i="11"/>
  <c r="AJ6840" i="11"/>
  <c r="AJ6838" i="11"/>
  <c r="AI6835" i="11"/>
  <c r="AI6833" i="11"/>
  <c r="AJ6831" i="11"/>
  <c r="AI6826" i="11"/>
  <c r="AJ6824" i="11"/>
  <c r="AJ6822" i="11"/>
  <c r="AI6819" i="11"/>
  <c r="AI6817" i="11"/>
  <c r="AJ6815" i="11"/>
  <c r="AJ6812" i="11"/>
  <c r="AI6811" i="11"/>
  <c r="AJ6808" i="11"/>
  <c r="AI6807" i="11"/>
  <c r="AJ6804" i="11"/>
  <c r="AI6803" i="11"/>
  <c r="AJ6800" i="11"/>
  <c r="AI6799" i="11"/>
  <c r="AJ6796" i="11"/>
  <c r="AI6795" i="11"/>
  <c r="AJ6792" i="11"/>
  <c r="AI6791" i="11"/>
  <c r="AJ6788" i="11"/>
  <c r="AI6787" i="11"/>
  <c r="AJ6784" i="11"/>
  <c r="AI6783" i="11"/>
  <c r="AJ6780" i="11"/>
  <c r="AI6779" i="11"/>
  <c r="AJ6776" i="11"/>
  <c r="AI6775" i="11"/>
  <c r="AJ6772" i="11"/>
  <c r="AI6771" i="11"/>
  <c r="AJ6768" i="11"/>
  <c r="AI6767" i="11"/>
  <c r="AJ6764" i="11"/>
  <c r="AI6763" i="11"/>
  <c r="AJ6760" i="11"/>
  <c r="AI6759" i="11"/>
  <c r="AJ6756" i="11"/>
  <c r="AI6755" i="11"/>
  <c r="AJ6898" i="11"/>
  <c r="AI6895" i="11"/>
  <c r="AI6893" i="11"/>
  <c r="AJ6891" i="11"/>
  <c r="AI6886" i="11"/>
  <c r="AJ6884" i="11"/>
  <c r="AJ6882" i="11"/>
  <c r="AI6879" i="11"/>
  <c r="AI6877" i="11"/>
  <c r="AJ6875" i="11"/>
  <c r="AI6870" i="11"/>
  <c r="AJ6868" i="11"/>
  <c r="AJ6866" i="11"/>
  <c r="AI6863" i="11"/>
  <c r="AI6861" i="11"/>
  <c r="AJ6859" i="11"/>
  <c r="AI6854" i="11"/>
  <c r="AJ6852" i="11"/>
  <c r="AJ6850" i="11"/>
  <c r="AI6847" i="11"/>
  <c r="AI6845" i="11"/>
  <c r="AJ6843" i="11"/>
  <c r="AI6838" i="11"/>
  <c r="AJ6836" i="11"/>
  <c r="AJ6834" i="11"/>
  <c r="AI6831" i="11"/>
  <c r="AI6829" i="11"/>
  <c r="AJ6827" i="11"/>
  <c r="AI6822" i="11"/>
  <c r="AJ6820" i="11"/>
  <c r="AJ6818" i="11"/>
  <c r="AI6815" i="11"/>
  <c r="AJ6813" i="11"/>
  <c r="AI6812" i="11"/>
  <c r="AJ6809" i="11"/>
  <c r="AI6808" i="11"/>
  <c r="AJ6805" i="11"/>
  <c r="AI6804" i="11"/>
  <c r="AJ6801" i="11"/>
  <c r="AI6800" i="11"/>
  <c r="AJ6797" i="11"/>
  <c r="AI6796" i="11"/>
  <c r="AJ6793" i="11"/>
  <c r="AI6792" i="11"/>
  <c r="AJ6789" i="11"/>
  <c r="AI6788" i="11"/>
  <c r="AJ6785" i="11"/>
  <c r="AI6784" i="11"/>
  <c r="AJ6781" i="11"/>
  <c r="AI6780" i="11"/>
  <c r="AJ6777" i="11"/>
  <c r="AI6776" i="11"/>
  <c r="AJ6773" i="11"/>
  <c r="AI6772" i="11"/>
  <c r="AJ6769" i="11"/>
  <c r="AI6768" i="11"/>
  <c r="AJ6765" i="11"/>
  <c r="AI6764" i="11"/>
  <c r="AJ6761" i="11"/>
  <c r="AI6760" i="11"/>
  <c r="AJ6757" i="11"/>
  <c r="AI6756" i="11"/>
  <c r="AJ6753" i="11"/>
  <c r="AI6752" i="11"/>
  <c r="AJ6749" i="11"/>
  <c r="AI6748" i="11"/>
  <c r="AJ6745" i="11"/>
  <c r="AI6898" i="11"/>
  <c r="AJ6896" i="11"/>
  <c r="AJ6894" i="11"/>
  <c r="AI6891" i="11"/>
  <c r="AI6889" i="11"/>
  <c r="AJ6887" i="11"/>
  <c r="AI6882" i="11"/>
  <c r="AJ6880" i="11"/>
  <c r="AJ6878" i="11"/>
  <c r="AI6875" i="11"/>
  <c r="AI6873" i="11"/>
  <c r="AJ6871" i="11"/>
  <c r="AI6866" i="11"/>
  <c r="AJ6864" i="11"/>
  <c r="AJ6862" i="11"/>
  <c r="AI6859" i="11"/>
  <c r="AI6857" i="11"/>
  <c r="AJ6855" i="11"/>
  <c r="AI6850" i="11"/>
  <c r="AJ6848" i="11"/>
  <c r="AJ6846" i="11"/>
  <c r="AI6843" i="11"/>
  <c r="AI6841" i="11"/>
  <c r="AJ6839" i="11"/>
  <c r="AI6834" i="11"/>
  <c r="AJ6832" i="11"/>
  <c r="AJ6830" i="11"/>
  <c r="AI6827" i="11"/>
  <c r="AI6825" i="11"/>
  <c r="AJ6823" i="11"/>
  <c r="AI6818" i="11"/>
  <c r="AJ6816" i="11"/>
  <c r="AJ6814" i="11"/>
  <c r="AI6813" i="11"/>
  <c r="AJ6810" i="11"/>
  <c r="AI6809" i="11"/>
  <c r="AJ6806" i="11"/>
  <c r="AI6805" i="11"/>
  <c r="AJ6802" i="11"/>
  <c r="AI6801" i="11"/>
  <c r="AJ6798" i="11"/>
  <c r="AI6797" i="11"/>
  <c r="AJ6794" i="11"/>
  <c r="AI6793" i="11"/>
  <c r="AJ6790" i="11"/>
  <c r="AI6789" i="11"/>
  <c r="AJ6786" i="11"/>
  <c r="AI6785" i="11"/>
  <c r="AJ6782" i="11"/>
  <c r="AI6781" i="11"/>
  <c r="AJ6778" i="11"/>
  <c r="AI6777" i="11"/>
  <c r="AJ6774" i="11"/>
  <c r="AI6773" i="11"/>
  <c r="AJ6770" i="11"/>
  <c r="AI6769" i="11"/>
  <c r="AJ6766" i="11"/>
  <c r="AI6765" i="11"/>
  <c r="AJ6762" i="11"/>
  <c r="AI6761" i="11"/>
  <c r="AJ6758" i="11"/>
  <c r="AI6757" i="11"/>
  <c r="AJ6754" i="11"/>
  <c r="AI6753" i="11"/>
  <c r="AJ6750" i="11"/>
  <c r="AI6749" i="11"/>
  <c r="AJ6746" i="11"/>
  <c r="AI6745" i="11"/>
  <c r="AJ6742" i="11"/>
  <c r="AI6741" i="11"/>
  <c r="AJ6738" i="11"/>
  <c r="AI6737" i="11"/>
  <c r="AJ6734" i="11"/>
  <c r="AI6733" i="11"/>
  <c r="AJ6730" i="11"/>
  <c r="AI6729" i="11"/>
  <c r="AJ6726" i="11"/>
  <c r="AI6725" i="11"/>
  <c r="AJ6722" i="11"/>
  <c r="AI6721" i="11"/>
  <c r="AJ6718" i="11"/>
  <c r="AI6717" i="11"/>
  <c r="AJ6714" i="11"/>
  <c r="AI6713" i="11"/>
  <c r="AJ6710" i="11"/>
  <c r="AI6709" i="11"/>
  <c r="AJ6706" i="11"/>
  <c r="AI6705" i="11"/>
  <c r="AJ6702" i="11"/>
  <c r="AI6701" i="11"/>
  <c r="AJ6698" i="11"/>
  <c r="AI6697" i="11"/>
  <c r="AJ6694" i="11"/>
  <c r="AI6693" i="11"/>
  <c r="AJ6690" i="11"/>
  <c r="AI6689" i="11"/>
  <c r="AJ6686" i="11"/>
  <c r="AI6685" i="11"/>
  <c r="AJ6682" i="11"/>
  <c r="AI6681" i="11"/>
  <c r="AJ6678" i="11"/>
  <c r="AI6677" i="11"/>
  <c r="AJ6674" i="11"/>
  <c r="AI6673" i="11"/>
  <c r="AJ6670" i="11"/>
  <c r="AI6669" i="11"/>
  <c r="AJ6666" i="11"/>
  <c r="AI6665" i="11"/>
  <c r="AJ6662" i="11"/>
  <c r="AI6661" i="11"/>
  <c r="AJ6658" i="11"/>
  <c r="AI6657" i="11"/>
  <c r="AJ6654" i="11"/>
  <c r="AI6653" i="11"/>
  <c r="AJ6650" i="11"/>
  <c r="AI6649" i="11"/>
  <c r="AJ6646" i="11"/>
  <c r="AI6645" i="11"/>
  <c r="AJ6642" i="11"/>
  <c r="AI6641" i="11"/>
  <c r="AJ6638" i="11"/>
  <c r="AI6637" i="11"/>
  <c r="AJ6748" i="11"/>
  <c r="AI6744" i="11"/>
  <c r="AJ6741" i="11"/>
  <c r="AI6736" i="11"/>
  <c r="AJ6733" i="11"/>
  <c r="AJ6731" i="11"/>
  <c r="AI6728" i="11"/>
  <c r="AI6726" i="11"/>
  <c r="AJ6724" i="11"/>
  <c r="AI6719" i="11"/>
  <c r="AJ6717" i="11"/>
  <c r="AJ6715" i="11"/>
  <c r="AI6712" i="11"/>
  <c r="AI6710" i="11"/>
  <c r="AJ6708" i="11"/>
  <c r="AI6703" i="11"/>
  <c r="AJ6701" i="11"/>
  <c r="AJ6699" i="11"/>
  <c r="AI6696" i="11"/>
  <c r="AI6694" i="11"/>
  <c r="AJ6692" i="11"/>
  <c r="AI6687" i="11"/>
  <c r="AJ6685" i="11"/>
  <c r="AJ6683" i="11"/>
  <c r="AI6680" i="11"/>
  <c r="AI6678" i="11"/>
  <c r="AJ6676" i="11"/>
  <c r="AI6671" i="11"/>
  <c r="AJ6669" i="11"/>
  <c r="AJ6667" i="11"/>
  <c r="AI6664" i="11"/>
  <c r="AI6662" i="11"/>
  <c r="AJ6660" i="11"/>
  <c r="AI6655" i="11"/>
  <c r="AJ6653" i="11"/>
  <c r="AJ6651" i="11"/>
  <c r="AI6648" i="11"/>
  <c r="AI6646" i="11"/>
  <c r="AJ6644" i="11"/>
  <c r="AI6639" i="11"/>
  <c r="AJ6637" i="11"/>
  <c r="AJ6635" i="11"/>
  <c r="AI6634" i="11"/>
  <c r="AJ6631" i="11"/>
  <c r="AI6630" i="11"/>
  <c r="AJ6627" i="11"/>
  <c r="AI6626" i="11"/>
  <c r="AJ6623" i="11"/>
  <c r="AI6622" i="11"/>
  <c r="AJ6619" i="11"/>
  <c r="AI6618" i="11"/>
  <c r="AJ6615" i="11"/>
  <c r="AI6614" i="11"/>
  <c r="AJ6611" i="11"/>
  <c r="AI6610" i="11"/>
  <c r="AJ6607" i="11"/>
  <c r="AI6606" i="11"/>
  <c r="AJ6603" i="11"/>
  <c r="AI6602" i="11"/>
  <c r="AJ6599" i="11"/>
  <c r="AI6598" i="11"/>
  <c r="AJ6595" i="11"/>
  <c r="AI6594" i="11"/>
  <c r="AJ6591" i="11"/>
  <c r="AI6590" i="11"/>
  <c r="AJ6587" i="11"/>
  <c r="AI6586" i="11"/>
  <c r="AJ6583" i="11"/>
  <c r="AI6582" i="11"/>
  <c r="AJ6579" i="11"/>
  <c r="AI6578" i="11"/>
  <c r="AJ6575" i="11"/>
  <c r="AI6574" i="11"/>
  <c r="AJ6571" i="11"/>
  <c r="AI6570" i="11"/>
  <c r="AJ6567" i="11"/>
  <c r="AI6566" i="11"/>
  <c r="AJ6563" i="11"/>
  <c r="AI6562" i="11"/>
  <c r="AJ6559" i="11"/>
  <c r="AI6558" i="11"/>
  <c r="AJ6555" i="11"/>
  <c r="AI6554" i="11"/>
  <c r="AJ6551" i="11"/>
  <c r="AI6550" i="11"/>
  <c r="AJ6547" i="11"/>
  <c r="AI6546" i="11"/>
  <c r="AJ6543" i="11"/>
  <c r="AI6542" i="11"/>
  <c r="AJ6539" i="11"/>
  <c r="AI6538" i="11"/>
  <c r="AJ6535" i="11"/>
  <c r="AI6534" i="11"/>
  <c r="AJ6531" i="11"/>
  <c r="AI6530" i="11"/>
  <c r="AJ6527" i="11"/>
  <c r="AI6526" i="11"/>
  <c r="AJ6523" i="11"/>
  <c r="AI6522" i="11"/>
  <c r="AJ6519" i="11"/>
  <c r="AI6518" i="11"/>
  <c r="AJ6515" i="11"/>
  <c r="AI6514" i="11"/>
  <c r="AJ6511" i="11"/>
  <c r="AI6510" i="11"/>
  <c r="AJ6507" i="11"/>
  <c r="AI6506" i="11"/>
  <c r="AJ6503" i="11"/>
  <c r="AI6502" i="11"/>
  <c r="AJ6499" i="11"/>
  <c r="AI6498" i="11"/>
  <c r="AJ6752" i="11"/>
  <c r="AI6747" i="11"/>
  <c r="AI6743" i="11"/>
  <c r="AJ6740" i="11"/>
  <c r="AI6735" i="11"/>
  <c r="AI6731" i="11"/>
  <c r="AJ6729" i="11"/>
  <c r="AJ6727" i="11"/>
  <c r="AI6724" i="11"/>
  <c r="AI6722" i="11"/>
  <c r="AJ6720" i="11"/>
  <c r="AI6715" i="11"/>
  <c r="AJ6713" i="11"/>
  <c r="AJ6711" i="11"/>
  <c r="AI6708" i="11"/>
  <c r="AI6706" i="11"/>
  <c r="AJ6704" i="11"/>
  <c r="AI6699" i="11"/>
  <c r="AJ6697" i="11"/>
  <c r="AJ6695" i="11"/>
  <c r="AI6692" i="11"/>
  <c r="AI6690" i="11"/>
  <c r="AJ6688" i="11"/>
  <c r="AI6683" i="11"/>
  <c r="AJ6681" i="11"/>
  <c r="AJ6679" i="11"/>
  <c r="AI6676" i="11"/>
  <c r="AI6674" i="11"/>
  <c r="AJ6672" i="11"/>
  <c r="AI6667" i="11"/>
  <c r="AJ6665" i="11"/>
  <c r="AJ6663" i="11"/>
  <c r="AI6660" i="11"/>
  <c r="AI6658" i="11"/>
  <c r="AJ6656" i="11"/>
  <c r="AI6651" i="11"/>
  <c r="AJ6649" i="11"/>
  <c r="AJ6647" i="11"/>
  <c r="AI6644" i="11"/>
  <c r="AI6642" i="11"/>
  <c r="AJ6640" i="11"/>
  <c r="AI6635" i="11"/>
  <c r="AJ6632" i="11"/>
  <c r="AI6631" i="11"/>
  <c r="AJ6628" i="11"/>
  <c r="AI6627" i="11"/>
  <c r="AJ6624" i="11"/>
  <c r="AI6623" i="11"/>
  <c r="AJ6620" i="11"/>
  <c r="AI6619" i="11"/>
  <c r="AJ6616" i="11"/>
  <c r="AI6615" i="11"/>
  <c r="AJ6612" i="11"/>
  <c r="AI6611" i="11"/>
  <c r="AJ6608" i="11"/>
  <c r="AI6607" i="11"/>
  <c r="AJ6604" i="11"/>
  <c r="AI6603" i="11"/>
  <c r="AJ6600" i="11"/>
  <c r="AI6599" i="11"/>
  <c r="AJ6596" i="11"/>
  <c r="AI6595" i="11"/>
  <c r="AJ6592" i="11"/>
  <c r="AI6591" i="11"/>
  <c r="AJ6588" i="11"/>
  <c r="AI6587" i="11"/>
  <c r="AJ6584" i="11"/>
  <c r="AI6583" i="11"/>
  <c r="AJ6580" i="11"/>
  <c r="AI6579" i="11"/>
  <c r="AJ6576" i="11"/>
  <c r="AI6575" i="11"/>
  <c r="AJ6572" i="11"/>
  <c r="AI6571" i="11"/>
  <c r="AJ6568" i="11"/>
  <c r="AI6567" i="11"/>
  <c r="AJ6564" i="11"/>
  <c r="AI6563" i="11"/>
  <c r="AJ6560" i="11"/>
  <c r="AI6559" i="11"/>
  <c r="AJ6556" i="11"/>
  <c r="AI6555" i="11"/>
  <c r="AJ6552" i="11"/>
  <c r="AI6551" i="11"/>
  <c r="AJ6548" i="11"/>
  <c r="AI6547" i="11"/>
  <c r="AJ6544" i="11"/>
  <c r="AI6543" i="11"/>
  <c r="AJ6540" i="11"/>
  <c r="AI6539" i="11"/>
  <c r="AJ6536" i="11"/>
  <c r="AI6535" i="11"/>
  <c r="AJ6532" i="11"/>
  <c r="AI6531" i="11"/>
  <c r="AJ6528" i="11"/>
  <c r="AI6527" i="11"/>
  <c r="AI6751" i="11"/>
  <c r="AI6740" i="11"/>
  <c r="AJ6737" i="11"/>
  <c r="AJ6732" i="11"/>
  <c r="AI6727" i="11"/>
  <c r="AJ6725" i="11"/>
  <c r="AJ6723" i="11"/>
  <c r="AI6720" i="11"/>
  <c r="AI6718" i="11"/>
  <c r="AJ6716" i="11"/>
  <c r="AI6711" i="11"/>
  <c r="AJ6709" i="11"/>
  <c r="AJ6707" i="11"/>
  <c r="AI6704" i="11"/>
  <c r="AI6702" i="11"/>
  <c r="AJ6700" i="11"/>
  <c r="AI6695" i="11"/>
  <c r="AJ6693" i="11"/>
  <c r="AJ6691" i="11"/>
  <c r="AI6688" i="11"/>
  <c r="AI6686" i="11"/>
  <c r="AJ6684" i="11"/>
  <c r="AI6679" i="11"/>
  <c r="AJ6677" i="11"/>
  <c r="AJ6675" i="11"/>
  <c r="AI6672" i="11"/>
  <c r="AI6670" i="11"/>
  <c r="AJ6668" i="11"/>
  <c r="AI6663" i="11"/>
  <c r="AJ6661" i="11"/>
  <c r="AJ6659" i="11"/>
  <c r="AI6656" i="11"/>
  <c r="AI6654" i="11"/>
  <c r="AJ6652" i="11"/>
  <c r="AI6647" i="11"/>
  <c r="AJ6645" i="11"/>
  <c r="AJ6643" i="11"/>
  <c r="AI6640" i="11"/>
  <c r="AI6638" i="11"/>
  <c r="AJ6636" i="11"/>
  <c r="AJ6633" i="11"/>
  <c r="AI6632" i="11"/>
  <c r="AJ6629" i="11"/>
  <c r="AI6628" i="11"/>
  <c r="AJ6625" i="11"/>
  <c r="AI6624" i="11"/>
  <c r="AJ6621" i="11"/>
  <c r="AI6620" i="11"/>
  <c r="AJ6617" i="11"/>
  <c r="AI6616" i="11"/>
  <c r="AJ6613" i="11"/>
  <c r="AI6612" i="11"/>
  <c r="AJ6609" i="11"/>
  <c r="AI6608" i="11"/>
  <c r="AJ6605" i="11"/>
  <c r="AI6604" i="11"/>
  <c r="AJ6601" i="11"/>
  <c r="AI6600" i="11"/>
  <c r="AJ6597" i="11"/>
  <c r="AI6596" i="11"/>
  <c r="AJ6593" i="11"/>
  <c r="AI6592" i="11"/>
  <c r="AJ6589" i="11"/>
  <c r="AI6588" i="11"/>
  <c r="AJ6585" i="11"/>
  <c r="AI6584" i="11"/>
  <c r="AJ6581" i="11"/>
  <c r="AI6580" i="11"/>
  <c r="AJ6577" i="11"/>
  <c r="AI6576" i="11"/>
  <c r="AJ6573" i="11"/>
  <c r="AI6572" i="11"/>
  <c r="AJ6569" i="11"/>
  <c r="AI6568" i="11"/>
  <c r="AJ6565" i="11"/>
  <c r="AI6564" i="11"/>
  <c r="AJ6561" i="11"/>
  <c r="AI6560" i="11"/>
  <c r="AJ6557" i="11"/>
  <c r="AI6556" i="11"/>
  <c r="AJ6553" i="11"/>
  <c r="AI6552" i="11"/>
  <c r="AJ6549" i="11"/>
  <c r="AI6548" i="11"/>
  <c r="AJ6545" i="11"/>
  <c r="AI6544" i="11"/>
  <c r="AJ6541" i="11"/>
  <c r="AI6540" i="11"/>
  <c r="AJ6537" i="11"/>
  <c r="AI6536" i="11"/>
  <c r="AJ6533" i="11"/>
  <c r="AI6532" i="11"/>
  <c r="AJ6529" i="11"/>
  <c r="AI6528" i="11"/>
  <c r="AJ6525" i="11"/>
  <c r="AI6524" i="11"/>
  <c r="AJ6521" i="11"/>
  <c r="AI6520" i="11"/>
  <c r="AJ6517" i="11"/>
  <c r="AI6516" i="11"/>
  <c r="AJ6513" i="11"/>
  <c r="AJ6744" i="11"/>
  <c r="AI6739" i="11"/>
  <c r="AJ6736" i="11"/>
  <c r="AI6732" i="11"/>
  <c r="AI6730" i="11"/>
  <c r="AJ6728" i="11"/>
  <c r="AI6723" i="11"/>
  <c r="AJ6721" i="11"/>
  <c r="AJ6719" i="11"/>
  <c r="AI6716" i="11"/>
  <c r="AI6714" i="11"/>
  <c r="AJ6712" i="11"/>
  <c r="AI6707" i="11"/>
  <c r="AJ6705" i="11"/>
  <c r="AJ6703" i="11"/>
  <c r="AI6700" i="11"/>
  <c r="AI6698" i="11"/>
  <c r="AJ6696" i="11"/>
  <c r="AI6691" i="11"/>
  <c r="AJ6689" i="11"/>
  <c r="AJ6687" i="11"/>
  <c r="AI6684" i="11"/>
  <c r="AI6682" i="11"/>
  <c r="AJ6680" i="11"/>
  <c r="AI6675" i="11"/>
  <c r="AJ6673" i="11"/>
  <c r="AJ6671" i="11"/>
  <c r="AI6668" i="11"/>
  <c r="AI6666" i="11"/>
  <c r="AJ6664" i="11"/>
  <c r="AI6659" i="11"/>
  <c r="AJ6657" i="11"/>
  <c r="AJ6655" i="11"/>
  <c r="AI6652" i="11"/>
  <c r="AI6650" i="11"/>
  <c r="AJ6648" i="11"/>
  <c r="AI6643" i="11"/>
  <c r="AJ6641" i="11"/>
  <c r="AJ6639" i="11"/>
  <c r="AI6636" i="11"/>
  <c r="AJ6634" i="11"/>
  <c r="AI6633" i="11"/>
  <c r="AJ6630" i="11"/>
  <c r="AI6629" i="11"/>
  <c r="AJ6626" i="11"/>
  <c r="AI6625" i="11"/>
  <c r="AJ6622" i="11"/>
  <c r="AI6621" i="11"/>
  <c r="AJ6618" i="11"/>
  <c r="AI6617" i="11"/>
  <c r="AJ6614" i="11"/>
  <c r="AI6613" i="11"/>
  <c r="AJ6610" i="11"/>
  <c r="AI6609" i="11"/>
  <c r="AJ6606" i="11"/>
  <c r="AI6605" i="11"/>
  <c r="AJ6602" i="11"/>
  <c r="AI6601" i="11"/>
  <c r="AJ6598" i="11"/>
  <c r="AI6597" i="11"/>
  <c r="AJ6594" i="11"/>
  <c r="AI6593" i="11"/>
  <c r="AJ6590" i="11"/>
  <c r="AI6589" i="11"/>
  <c r="AJ6586" i="11"/>
  <c r="AI6585" i="11"/>
  <c r="AJ6582" i="11"/>
  <c r="AI6581" i="11"/>
  <c r="AJ6578" i="11"/>
  <c r="AI6577" i="11"/>
  <c r="AJ6574" i="11"/>
  <c r="AI6573" i="11"/>
  <c r="AJ6570" i="11"/>
  <c r="AI6569" i="11"/>
  <c r="AJ6566" i="11"/>
  <c r="AI6565" i="11"/>
  <c r="AJ6562" i="11"/>
  <c r="AI6561" i="11"/>
  <c r="AJ6558" i="11"/>
  <c r="AI6557" i="11"/>
  <c r="AJ6554" i="11"/>
  <c r="AI6553" i="11"/>
  <c r="AJ6550" i="11"/>
  <c r="AI6549" i="11"/>
  <c r="AJ6546" i="11"/>
  <c r="AI6545" i="11"/>
  <c r="AJ6542" i="11"/>
  <c r="AI6541" i="11"/>
  <c r="AJ6538" i="11"/>
  <c r="AI6537" i="11"/>
  <c r="AJ6534" i="11"/>
  <c r="AI6533" i="11"/>
  <c r="AJ6530" i="11"/>
  <c r="AI6529" i="11"/>
  <c r="AJ6526" i="11"/>
  <c r="AI6525" i="11"/>
  <c r="AJ6522" i="11"/>
  <c r="AI6521" i="11"/>
  <c r="AJ6518" i="11"/>
  <c r="AI6517" i="11"/>
  <c r="AJ6514" i="11"/>
  <c r="AI6513" i="11"/>
  <c r="AJ6510" i="11"/>
  <c r="AI6509" i="11"/>
  <c r="AJ6506" i="11"/>
  <c r="AI6505" i="11"/>
  <c r="AJ6502" i="11"/>
  <c r="AI6501" i="11"/>
  <c r="AJ6498" i="11"/>
  <c r="AI6497" i="11"/>
  <c r="AJ6494" i="11"/>
  <c r="AI6493" i="11"/>
  <c r="AJ6490" i="11"/>
  <c r="AI6489" i="11"/>
  <c r="AJ6486" i="11"/>
  <c r="AI6485" i="11"/>
  <c r="AJ6482" i="11"/>
  <c r="AI6481" i="11"/>
  <c r="AJ6478" i="11"/>
  <c r="AI6477" i="11"/>
  <c r="AJ6474" i="11"/>
  <c r="AI6473" i="11"/>
  <c r="AJ6470" i="11"/>
  <c r="AI6469" i="11"/>
  <c r="AJ6466" i="11"/>
  <c r="AI6465" i="11"/>
  <c r="AJ6462" i="11"/>
  <c r="AI6461" i="11"/>
  <c r="AJ6458" i="11"/>
  <c r="AI6457" i="11"/>
  <c r="AJ6454" i="11"/>
  <c r="AI6453" i="11"/>
  <c r="AJ6450" i="11"/>
  <c r="AI6449" i="11"/>
  <c r="AJ6446" i="11"/>
  <c r="AI6445" i="11"/>
  <c r="AJ6442" i="11"/>
  <c r="AI6441" i="11"/>
  <c r="AJ6438" i="11"/>
  <c r="AI6437" i="11"/>
  <c r="AJ6434" i="11"/>
  <c r="AI6433" i="11"/>
  <c r="AJ6430" i="11"/>
  <c r="AI6429" i="11"/>
  <c r="AJ6426" i="11"/>
  <c r="AI6425" i="11"/>
  <c r="AJ6520" i="11"/>
  <c r="AI6515" i="11"/>
  <c r="AI6511" i="11"/>
  <c r="AJ6508" i="11"/>
  <c r="AI6503" i="11"/>
  <c r="AJ6500" i="11"/>
  <c r="AI6496" i="11"/>
  <c r="AI6494" i="11"/>
  <c r="AJ6492" i="11"/>
  <c r="AI6487" i="11"/>
  <c r="AJ6485" i="11"/>
  <c r="AJ6483" i="11"/>
  <c r="AI6480" i="11"/>
  <c r="AI6478" i="11"/>
  <c r="AJ6476" i="11"/>
  <c r="AI6471" i="11"/>
  <c r="AJ6469" i="11"/>
  <c r="AJ6467" i="11"/>
  <c r="AI6464" i="11"/>
  <c r="AI6462" i="11"/>
  <c r="AJ6460" i="11"/>
  <c r="AI6455" i="11"/>
  <c r="AJ6453" i="11"/>
  <c r="AJ6451" i="11"/>
  <c r="AI6448" i="11"/>
  <c r="AI6446" i="11"/>
  <c r="AJ6444" i="11"/>
  <c r="AI6439" i="11"/>
  <c r="AJ6437" i="11"/>
  <c r="AJ6435" i="11"/>
  <c r="AI6432" i="11"/>
  <c r="AI6430" i="11"/>
  <c r="AJ6428" i="11"/>
  <c r="AJ6423" i="11"/>
  <c r="AI6422" i="11"/>
  <c r="AJ6419" i="11"/>
  <c r="AI6418" i="11"/>
  <c r="AJ6415" i="11"/>
  <c r="AI6414" i="11"/>
  <c r="AJ6411" i="11"/>
  <c r="AI6410" i="11"/>
  <c r="AJ6407" i="11"/>
  <c r="AI6406" i="11"/>
  <c r="AJ6403" i="11"/>
  <c r="AI6402" i="11"/>
  <c r="AJ6399" i="11"/>
  <c r="AI6398" i="11"/>
  <c r="AJ6395" i="11"/>
  <c r="AI6394" i="11"/>
  <c r="AJ6391" i="11"/>
  <c r="AI6390" i="11"/>
  <c r="AJ6387" i="11"/>
  <c r="AI6386" i="11"/>
  <c r="AJ6383" i="11"/>
  <c r="AI6382" i="11"/>
  <c r="AJ6379" i="11"/>
  <c r="AI6378" i="11"/>
  <c r="AJ6375" i="11"/>
  <c r="AI6374" i="11"/>
  <c r="AJ6371" i="11"/>
  <c r="AI6370" i="11"/>
  <c r="AJ6367" i="11"/>
  <c r="AI6366" i="11"/>
  <c r="AJ6363" i="11"/>
  <c r="AI6362" i="11"/>
  <c r="AJ6359" i="11"/>
  <c r="AI6358" i="11"/>
  <c r="AJ6355" i="11"/>
  <c r="AI6354" i="11"/>
  <c r="AJ6351" i="11"/>
  <c r="AI6350" i="11"/>
  <c r="AJ6347" i="11"/>
  <c r="AI6346" i="11"/>
  <c r="AJ6343" i="11"/>
  <c r="AI6342" i="11"/>
  <c r="AJ6339" i="11"/>
  <c r="AI6338" i="11"/>
  <c r="AJ6335" i="11"/>
  <c r="AI6334" i="11"/>
  <c r="AJ6331" i="11"/>
  <c r="AI6330" i="11"/>
  <c r="AJ6327" i="11"/>
  <c r="AI6326" i="11"/>
  <c r="AJ6323" i="11"/>
  <c r="AI6322" i="11"/>
  <c r="AJ6319" i="11"/>
  <c r="AI6318" i="11"/>
  <c r="AJ6315" i="11"/>
  <c r="AI6314" i="11"/>
  <c r="AJ6311" i="11"/>
  <c r="AI6310" i="11"/>
  <c r="AJ6307" i="11"/>
  <c r="AI6306" i="11"/>
  <c r="AJ6303" i="11"/>
  <c r="AI6302" i="11"/>
  <c r="AJ6299" i="11"/>
  <c r="AI6298" i="11"/>
  <c r="AJ6295" i="11"/>
  <c r="AI6294" i="11"/>
  <c r="AJ6291" i="11"/>
  <c r="AI6290" i="11"/>
  <c r="AJ6287" i="11"/>
  <c r="AI6286" i="11"/>
  <c r="AJ6283" i="11"/>
  <c r="AI6282" i="11"/>
  <c r="AJ6279" i="11"/>
  <c r="AI6278" i="11"/>
  <c r="AJ6275" i="11"/>
  <c r="AI6274" i="11"/>
  <c r="AJ6271" i="11"/>
  <c r="AI6270" i="11"/>
  <c r="AJ6267" i="11"/>
  <c r="AI6266" i="11"/>
  <c r="AJ6263" i="11"/>
  <c r="AI6262" i="11"/>
  <c r="AJ6259" i="11"/>
  <c r="AI6258" i="11"/>
  <c r="AJ6255" i="11"/>
  <c r="AI6254" i="11"/>
  <c r="AJ6251" i="11"/>
  <c r="AI6250" i="11"/>
  <c r="AJ6247" i="11"/>
  <c r="AI6246" i="11"/>
  <c r="AJ6243" i="11"/>
  <c r="AI6242" i="11"/>
  <c r="AJ6239" i="11"/>
  <c r="AI6238" i="11"/>
  <c r="AJ6235" i="11"/>
  <c r="AI6234" i="11"/>
  <c r="AJ6231" i="11"/>
  <c r="AI6230" i="11"/>
  <c r="AJ6227" i="11"/>
  <c r="AI6226" i="11"/>
  <c r="AJ6223" i="11"/>
  <c r="AI6222" i="11"/>
  <c r="AJ6219" i="11"/>
  <c r="AI6218" i="11"/>
  <c r="AJ6215" i="11"/>
  <c r="AI6214" i="11"/>
  <c r="AJ6211" i="11"/>
  <c r="AI6210" i="11"/>
  <c r="AJ6207" i="11"/>
  <c r="AJ6524" i="11"/>
  <c r="AI6519" i="11"/>
  <c r="AI6508" i="11"/>
  <c r="AJ6505" i="11"/>
  <c r="AI6500" i="11"/>
  <c r="AJ6497" i="11"/>
  <c r="AJ6495" i="11"/>
  <c r="AI6492" i="11"/>
  <c r="AI6490" i="11"/>
  <c r="AJ6488" i="11"/>
  <c r="AI6483" i="11"/>
  <c r="AJ6481" i="11"/>
  <c r="AJ6479" i="11"/>
  <c r="AI6476" i="11"/>
  <c r="AI6474" i="11"/>
  <c r="AJ6472" i="11"/>
  <c r="AI6467" i="11"/>
  <c r="AJ6465" i="11"/>
  <c r="AJ6463" i="11"/>
  <c r="AI6460" i="11"/>
  <c r="AI6458" i="11"/>
  <c r="AJ6456" i="11"/>
  <c r="AI6451" i="11"/>
  <c r="AJ6449" i="11"/>
  <c r="AJ6447" i="11"/>
  <c r="AI6444" i="11"/>
  <c r="AI6442" i="11"/>
  <c r="AJ6440" i="11"/>
  <c r="AI6435" i="11"/>
  <c r="AJ6433" i="11"/>
  <c r="AJ6431" i="11"/>
  <c r="AI6428" i="11"/>
  <c r="AI6426" i="11"/>
  <c r="AJ6424" i="11"/>
  <c r="AI6423" i="11"/>
  <c r="AJ6420" i="11"/>
  <c r="AI6419" i="11"/>
  <c r="AJ6416" i="11"/>
  <c r="AI6415" i="11"/>
  <c r="AJ6412" i="11"/>
  <c r="AI6411" i="11"/>
  <c r="AJ6408" i="11"/>
  <c r="AI6407" i="11"/>
  <c r="AJ6404" i="11"/>
  <c r="AI6403" i="11"/>
  <c r="AJ6400" i="11"/>
  <c r="AI6399" i="11"/>
  <c r="AJ6396" i="11"/>
  <c r="AI6395" i="11"/>
  <c r="AJ6392" i="11"/>
  <c r="AI6391" i="11"/>
  <c r="AJ6388" i="11"/>
  <c r="AI6387" i="11"/>
  <c r="AJ6384" i="11"/>
  <c r="AI6383" i="11"/>
  <c r="AJ6380" i="11"/>
  <c r="AI6379" i="11"/>
  <c r="AJ6376" i="11"/>
  <c r="AI6375" i="11"/>
  <c r="AJ6372" i="11"/>
  <c r="AI6371" i="11"/>
  <c r="AJ6368" i="11"/>
  <c r="AI6367" i="11"/>
  <c r="AJ6364" i="11"/>
  <c r="AI6363" i="11"/>
  <c r="AJ6360" i="11"/>
  <c r="AI6359" i="11"/>
  <c r="AJ6356" i="11"/>
  <c r="AI6355" i="11"/>
  <c r="AJ6352" i="11"/>
  <c r="AI6351" i="11"/>
  <c r="AJ6348" i="11"/>
  <c r="AI6347" i="11"/>
  <c r="AJ6344" i="11"/>
  <c r="AI6343" i="11"/>
  <c r="AJ6340" i="11"/>
  <c r="AI6339" i="11"/>
  <c r="AJ6336" i="11"/>
  <c r="AI6335" i="11"/>
  <c r="AJ6332" i="11"/>
  <c r="AI6331" i="11"/>
  <c r="AJ6328" i="11"/>
  <c r="AI6327" i="11"/>
  <c r="AJ6324" i="11"/>
  <c r="AI6323" i="11"/>
  <c r="AJ6320" i="11"/>
  <c r="AI6319" i="11"/>
  <c r="AJ6316" i="11"/>
  <c r="AI6315" i="11"/>
  <c r="AJ6312" i="11"/>
  <c r="AI6311" i="11"/>
  <c r="AJ6308" i="11"/>
  <c r="AI6307" i="11"/>
  <c r="AJ6304" i="11"/>
  <c r="AI6303" i="11"/>
  <c r="AJ6300" i="11"/>
  <c r="AI6299" i="11"/>
  <c r="AJ6296" i="11"/>
  <c r="AI6295" i="11"/>
  <c r="AJ6292" i="11"/>
  <c r="AI6291" i="11"/>
  <c r="AJ6288" i="11"/>
  <c r="AI6287" i="11"/>
  <c r="AJ6284" i="11"/>
  <c r="AI6283" i="11"/>
  <c r="AJ6280" i="11"/>
  <c r="AI6279" i="11"/>
  <c r="AJ6276" i="11"/>
  <c r="AI6275" i="11"/>
  <c r="AJ6272" i="11"/>
  <c r="AI6271" i="11"/>
  <c r="AJ6268" i="11"/>
  <c r="AI6267" i="11"/>
  <c r="AJ6264" i="11"/>
  <c r="AI6263" i="11"/>
  <c r="AJ6260" i="11"/>
  <c r="AI6259" i="11"/>
  <c r="AJ6256" i="11"/>
  <c r="AI6255" i="11"/>
  <c r="AJ6252" i="11"/>
  <c r="AI6251" i="11"/>
  <c r="AJ6248" i="11"/>
  <c r="AI6247" i="11"/>
  <c r="AJ6244" i="11"/>
  <c r="AI6243" i="11"/>
  <c r="AJ6240" i="11"/>
  <c r="AI6523" i="11"/>
  <c r="AJ6512" i="11"/>
  <c r="AI6507" i="11"/>
  <c r="AJ6504" i="11"/>
  <c r="AI6499" i="11"/>
  <c r="AI6495" i="11"/>
  <c r="AJ6493" i="11"/>
  <c r="AJ6491" i="11"/>
  <c r="AI6488" i="11"/>
  <c r="AI6486" i="11"/>
  <c r="AJ6484" i="11"/>
  <c r="AI6479" i="11"/>
  <c r="AJ6477" i="11"/>
  <c r="AJ6475" i="11"/>
  <c r="AI6472" i="11"/>
  <c r="AI6470" i="11"/>
  <c r="AJ6468" i="11"/>
  <c r="AI6463" i="11"/>
  <c r="AJ6461" i="11"/>
  <c r="AJ6459" i="11"/>
  <c r="AI6456" i="11"/>
  <c r="AI6454" i="11"/>
  <c r="AJ6452" i="11"/>
  <c r="AI6447" i="11"/>
  <c r="AJ6445" i="11"/>
  <c r="AJ6443" i="11"/>
  <c r="AI6440" i="11"/>
  <c r="AI6438" i="11"/>
  <c r="AJ6436" i="11"/>
  <c r="AI6431" i="11"/>
  <c r="AJ6429" i="11"/>
  <c r="AJ6427" i="11"/>
  <c r="AI6424" i="11"/>
  <c r="AJ6421" i="11"/>
  <c r="AI6420" i="11"/>
  <c r="AJ6417" i="11"/>
  <c r="AI6416" i="11"/>
  <c r="AJ6413" i="11"/>
  <c r="AI6412" i="11"/>
  <c r="AJ6409" i="11"/>
  <c r="AI6408" i="11"/>
  <c r="AJ6405" i="11"/>
  <c r="AI6404" i="11"/>
  <c r="AJ6401" i="11"/>
  <c r="AI6400" i="11"/>
  <c r="AJ6397" i="11"/>
  <c r="AI6396" i="11"/>
  <c r="AJ6393" i="11"/>
  <c r="AI6392" i="11"/>
  <c r="AJ6389" i="11"/>
  <c r="AI6388" i="11"/>
  <c r="AJ6385" i="11"/>
  <c r="AI6384" i="11"/>
  <c r="AJ6381" i="11"/>
  <c r="AI6380" i="11"/>
  <c r="AJ6377" i="11"/>
  <c r="AI6376" i="11"/>
  <c r="AJ6373" i="11"/>
  <c r="AI6372" i="11"/>
  <c r="AJ6369" i="11"/>
  <c r="AI6368" i="11"/>
  <c r="AJ6365" i="11"/>
  <c r="AI6364" i="11"/>
  <c r="AJ6361" i="11"/>
  <c r="AI6360" i="11"/>
  <c r="AJ6357" i="11"/>
  <c r="AI6356" i="11"/>
  <c r="AJ6353" i="11"/>
  <c r="AI6352" i="11"/>
  <c r="AJ6349" i="11"/>
  <c r="AI6348" i="11"/>
  <c r="AJ6345" i="11"/>
  <c r="AI6344" i="11"/>
  <c r="AJ6341" i="11"/>
  <c r="AI6340" i="11"/>
  <c r="AJ6337" i="11"/>
  <c r="AI6336" i="11"/>
  <c r="AJ6333" i="11"/>
  <c r="AI6332" i="11"/>
  <c r="AJ6329" i="11"/>
  <c r="AI6328" i="11"/>
  <c r="AJ6325" i="11"/>
  <c r="AI6324" i="11"/>
  <c r="AJ6321" i="11"/>
  <c r="AI6320" i="11"/>
  <c r="AJ6317" i="11"/>
  <c r="AI6316" i="11"/>
  <c r="AJ6313" i="11"/>
  <c r="AI6312" i="11"/>
  <c r="AJ6309" i="11"/>
  <c r="AI6308" i="11"/>
  <c r="AJ6305" i="11"/>
  <c r="AI6304" i="11"/>
  <c r="AJ6301" i="11"/>
  <c r="AI6300" i="11"/>
  <c r="AJ6297" i="11"/>
  <c r="AI6296" i="11"/>
  <c r="AJ6293" i="11"/>
  <c r="AI6292" i="11"/>
  <c r="AJ6289" i="11"/>
  <c r="AI6288" i="11"/>
  <c r="AJ6285" i="11"/>
  <c r="AI6284" i="11"/>
  <c r="AJ6281" i="11"/>
  <c r="AI6280" i="11"/>
  <c r="AJ6277" i="11"/>
  <c r="AI6276" i="11"/>
  <c r="AJ6273" i="11"/>
  <c r="AI6272" i="11"/>
  <c r="AJ6269" i="11"/>
  <c r="AI6268" i="11"/>
  <c r="AJ6265" i="11"/>
  <c r="AI6264" i="11"/>
  <c r="AJ6261" i="11"/>
  <c r="AI6260" i="11"/>
  <c r="AJ6257" i="11"/>
  <c r="AI6256" i="11"/>
  <c r="AJ6253" i="11"/>
  <c r="AI6252" i="11"/>
  <c r="AJ6249" i="11"/>
  <c r="AI6248" i="11"/>
  <c r="AJ6245" i="11"/>
  <c r="AI6244" i="11"/>
  <c r="AJ6241" i="11"/>
  <c r="AI6240" i="11"/>
  <c r="AJ6237" i="11"/>
  <c r="AI6236" i="11"/>
  <c r="AJ6233" i="11"/>
  <c r="AI6232" i="11"/>
  <c r="AJ6229" i="11"/>
  <c r="AI6228" i="11"/>
  <c r="AJ6225" i="11"/>
  <c r="AI6224" i="11"/>
  <c r="AJ6221" i="11"/>
  <c r="AI6220" i="11"/>
  <c r="AJ6217" i="11"/>
  <c r="AI6216" i="11"/>
  <c r="AJ6213" i="11"/>
  <c r="AI6212" i="11"/>
  <c r="AJ6209" i="11"/>
  <c r="AI6208" i="11"/>
  <c r="AJ6205" i="11"/>
  <c r="AI6204" i="11"/>
  <c r="AJ6201" i="11"/>
  <c r="AI6200" i="11"/>
  <c r="AJ6516" i="11"/>
  <c r="AI6512" i="11"/>
  <c r="AJ6509" i="11"/>
  <c r="AI6504" i="11"/>
  <c r="AJ6501" i="11"/>
  <c r="AJ6496" i="11"/>
  <c r="AI6491" i="11"/>
  <c r="AJ6489" i="11"/>
  <c r="AJ6487" i="11"/>
  <c r="AI6484" i="11"/>
  <c r="AI6482" i="11"/>
  <c r="AJ6480" i="11"/>
  <c r="AI6475" i="11"/>
  <c r="AJ6473" i="11"/>
  <c r="AJ6471" i="11"/>
  <c r="AI6468" i="11"/>
  <c r="AI6466" i="11"/>
  <c r="AJ6464" i="11"/>
  <c r="AI6459" i="11"/>
  <c r="AJ6457" i="11"/>
  <c r="AJ6455" i="11"/>
  <c r="AI6452" i="11"/>
  <c r="AI6450" i="11"/>
  <c r="AJ6448" i="11"/>
  <c r="AI6443" i="11"/>
  <c r="AJ6441" i="11"/>
  <c r="AJ6439" i="11"/>
  <c r="AI6436" i="11"/>
  <c r="AI6434" i="11"/>
  <c r="AJ6432" i="11"/>
  <c r="AI6427" i="11"/>
  <c r="AJ6425" i="11"/>
  <c r="AJ6422" i="11"/>
  <c r="AI6421" i="11"/>
  <c r="AJ6418" i="11"/>
  <c r="AI6417" i="11"/>
  <c r="AJ6414" i="11"/>
  <c r="AI6413" i="11"/>
  <c r="AJ6410" i="11"/>
  <c r="AI6409" i="11"/>
  <c r="AJ6406" i="11"/>
  <c r="AI6405" i="11"/>
  <c r="AJ6402" i="11"/>
  <c r="AI6401" i="11"/>
  <c r="AJ6398" i="11"/>
  <c r="AI6397" i="11"/>
  <c r="AJ6394" i="11"/>
  <c r="AI6393" i="11"/>
  <c r="AJ6390" i="11"/>
  <c r="AI6389" i="11"/>
  <c r="AJ6386" i="11"/>
  <c r="AI6385" i="11"/>
  <c r="AJ6382" i="11"/>
  <c r="AI6381" i="11"/>
  <c r="AJ6378" i="11"/>
  <c r="AI6377" i="11"/>
  <c r="AJ6374" i="11"/>
  <c r="AI6373" i="11"/>
  <c r="AJ6370" i="11"/>
  <c r="AI6369" i="11"/>
  <c r="AJ6366" i="11"/>
  <c r="AI6365" i="11"/>
  <c r="AJ6362" i="11"/>
  <c r="AI6361" i="11"/>
  <c r="AJ6358" i="11"/>
  <c r="AI6357" i="11"/>
  <c r="AJ6354" i="11"/>
  <c r="AI6353" i="11"/>
  <c r="AJ6350" i="11"/>
  <c r="AI6349" i="11"/>
  <c r="AJ6346" i="11"/>
  <c r="AI6345" i="11"/>
  <c r="AJ6342" i="11"/>
  <c r="AI6341" i="11"/>
  <c r="AJ6338" i="11"/>
  <c r="AI6337" i="11"/>
  <c r="AJ6334" i="11"/>
  <c r="AI6333" i="11"/>
  <c r="AJ6330" i="11"/>
  <c r="AI6329" i="11"/>
  <c r="AJ6326" i="11"/>
  <c r="AI6325" i="11"/>
  <c r="AJ6322" i="11"/>
  <c r="AI6321" i="11"/>
  <c r="AJ6318" i="11"/>
  <c r="AI6317" i="11"/>
  <c r="AJ6314" i="11"/>
  <c r="AI6313" i="11"/>
  <c r="AJ6310" i="11"/>
  <c r="AI6309" i="11"/>
  <c r="AJ6306" i="11"/>
  <c r="AI6305" i="11"/>
  <c r="AJ6302" i="11"/>
  <c r="AI6301" i="11"/>
  <c r="AJ6298" i="11"/>
  <c r="AI6297" i="11"/>
  <c r="AJ6294" i="11"/>
  <c r="AI6293" i="11"/>
  <c r="AJ6290" i="11"/>
  <c r="AI6289" i="11"/>
  <c r="AJ6286" i="11"/>
  <c r="AI6285" i="11"/>
  <c r="AJ6282" i="11"/>
  <c r="AI6281" i="11"/>
  <c r="AJ6278" i="11"/>
  <c r="AI6277" i="11"/>
  <c r="AJ6274" i="11"/>
  <c r="AI6273" i="11"/>
  <c r="AJ6270" i="11"/>
  <c r="AI6269" i="11"/>
  <c r="AJ6266" i="11"/>
  <c r="AI6265" i="11"/>
  <c r="AJ6262" i="11"/>
  <c r="AI6261" i="11"/>
  <c r="AJ6258" i="11"/>
  <c r="AI6257" i="11"/>
  <c r="AJ6254" i="11"/>
  <c r="AI6253" i="11"/>
  <c r="AJ6250" i="11"/>
  <c r="AI6249" i="11"/>
  <c r="AJ6246" i="11"/>
  <c r="AI6245" i="11"/>
  <c r="AJ6242" i="11"/>
  <c r="AI6241" i="11"/>
  <c r="AJ6238" i="11"/>
  <c r="AI6237" i="11"/>
  <c r="AJ6234" i="11"/>
  <c r="AI6233" i="11"/>
  <c r="AJ6230" i="11"/>
  <c r="AI6229" i="11"/>
  <c r="AJ6226" i="11"/>
  <c r="AI6225" i="11"/>
  <c r="AJ6222" i="11"/>
  <c r="AI6221" i="11"/>
  <c r="AJ6218" i="11"/>
  <c r="AI6217" i="11"/>
  <c r="AJ6214" i="11"/>
  <c r="AI6213" i="11"/>
  <c r="AJ6210" i="11"/>
  <c r="AI6209" i="11"/>
  <c r="AJ6206" i="11"/>
  <c r="AI6205" i="11"/>
  <c r="AJ6202" i="11"/>
  <c r="AI6201" i="11"/>
  <c r="AJ6198" i="11"/>
  <c r="AI6197" i="11"/>
  <c r="AJ6194" i="11"/>
  <c r="AI6193" i="11"/>
  <c r="AJ6190" i="11"/>
  <c r="AI6239" i="11"/>
  <c r="AJ6228" i="11"/>
  <c r="AI6223" i="11"/>
  <c r="AJ6212" i="11"/>
  <c r="AI6207" i="11"/>
  <c r="AJ6204" i="11"/>
  <c r="AI6199" i="11"/>
  <c r="AI6195" i="11"/>
  <c r="AJ6193" i="11"/>
  <c r="AJ6191" i="11"/>
  <c r="AJ6188" i="11"/>
  <c r="AI6187" i="11"/>
  <c r="AJ6184" i="11"/>
  <c r="AI6183" i="11"/>
  <c r="AJ6180" i="11"/>
  <c r="AI6179" i="11"/>
  <c r="AJ6176" i="11"/>
  <c r="AI6175" i="11"/>
  <c r="AJ6172" i="11"/>
  <c r="AI6171" i="11"/>
  <c r="AJ6168" i="11"/>
  <c r="AI6167" i="11"/>
  <c r="AJ6164" i="11"/>
  <c r="AI6163" i="11"/>
  <c r="AJ6160" i="11"/>
  <c r="AI6159" i="11"/>
  <c r="AJ6156" i="11"/>
  <c r="AI6155" i="11"/>
  <c r="AJ6152" i="11"/>
  <c r="AI6151" i="11"/>
  <c r="AJ6148" i="11"/>
  <c r="AI6147" i="11"/>
  <c r="AJ6144" i="11"/>
  <c r="AI6143" i="11"/>
  <c r="AJ6140" i="11"/>
  <c r="AI6139" i="11"/>
  <c r="AJ6136" i="11"/>
  <c r="AI6135" i="11"/>
  <c r="AJ6132" i="11"/>
  <c r="AI6131" i="11"/>
  <c r="AJ6128" i="11"/>
  <c r="AI6127" i="11"/>
  <c r="AJ6124" i="11"/>
  <c r="AI6123" i="11"/>
  <c r="AJ6120" i="11"/>
  <c r="AI6119" i="11"/>
  <c r="AJ6116" i="11"/>
  <c r="AI6115" i="11"/>
  <c r="AJ6112" i="11"/>
  <c r="AI6111" i="11"/>
  <c r="AJ6108" i="11"/>
  <c r="AI6107" i="11"/>
  <c r="AJ6104" i="11"/>
  <c r="AI6103" i="11"/>
  <c r="AJ6100" i="11"/>
  <c r="AI6099" i="11"/>
  <c r="AJ6096" i="11"/>
  <c r="AI6095" i="11"/>
  <c r="AJ6092" i="11"/>
  <c r="AI6091" i="11"/>
  <c r="AJ6088" i="11"/>
  <c r="AI6087" i="11"/>
  <c r="AJ6084" i="11"/>
  <c r="AI6083" i="11"/>
  <c r="AJ6080" i="11"/>
  <c r="AI6079" i="11"/>
  <c r="AJ6076" i="11"/>
  <c r="AI6075" i="11"/>
  <c r="AJ6072" i="11"/>
  <c r="AI6071" i="11"/>
  <c r="AJ6068" i="11"/>
  <c r="AI6067" i="11"/>
  <c r="AJ6064" i="11"/>
  <c r="AI6063" i="11"/>
  <c r="AJ6060" i="11"/>
  <c r="AI6059" i="11"/>
  <c r="AJ6056" i="11"/>
  <c r="AI6055" i="11"/>
  <c r="AJ6052" i="11"/>
  <c r="AI6051" i="11"/>
  <c r="AJ6048" i="11"/>
  <c r="AI6047" i="11"/>
  <c r="AJ6044" i="11"/>
  <c r="AI6043" i="11"/>
  <c r="AJ6040" i="11"/>
  <c r="AI6039" i="11"/>
  <c r="AJ6036" i="11"/>
  <c r="AI6035" i="11"/>
  <c r="AJ6032" i="11"/>
  <c r="AI6031" i="11"/>
  <c r="AJ6028" i="11"/>
  <c r="AI6027" i="11"/>
  <c r="AJ6024" i="11"/>
  <c r="AI6023" i="11"/>
  <c r="AJ6020" i="11"/>
  <c r="AI6019" i="11"/>
  <c r="AJ6016" i="11"/>
  <c r="AI6015" i="11"/>
  <c r="AJ6012" i="11"/>
  <c r="AI6011" i="11"/>
  <c r="AJ6008" i="11"/>
  <c r="AI6007" i="11"/>
  <c r="AJ6004" i="11"/>
  <c r="AI6003" i="11"/>
  <c r="AJ6000" i="11"/>
  <c r="AI5999" i="11"/>
  <c r="AJ5996" i="11"/>
  <c r="AI5995" i="11"/>
  <c r="AJ5992" i="11"/>
  <c r="AI5991" i="11"/>
  <c r="AJ5988" i="11"/>
  <c r="AI5987" i="11"/>
  <c r="AJ5984" i="11"/>
  <c r="AI5983" i="11"/>
  <c r="AJ5980" i="11"/>
  <c r="AI5979" i="11"/>
  <c r="AJ5976" i="11"/>
  <c r="AI5975" i="11"/>
  <c r="AJ5972" i="11"/>
  <c r="AI5971" i="11"/>
  <c r="AJ5968" i="11"/>
  <c r="AI5967" i="11"/>
  <c r="AJ5964" i="11"/>
  <c r="AI5963" i="11"/>
  <c r="AJ5960" i="11"/>
  <c r="AI5959" i="11"/>
  <c r="AJ5956" i="11"/>
  <c r="AI5955" i="11"/>
  <c r="AJ5952" i="11"/>
  <c r="AI5951" i="11"/>
  <c r="AJ5948" i="11"/>
  <c r="AI5947" i="11"/>
  <c r="AJ5944" i="11"/>
  <c r="AI5943" i="11"/>
  <c r="AJ5940" i="11"/>
  <c r="AI5939" i="11"/>
  <c r="AJ5936" i="11"/>
  <c r="AI5935" i="11"/>
  <c r="AJ5932" i="11"/>
  <c r="AI5931" i="11"/>
  <c r="AJ5928" i="11"/>
  <c r="AI5927" i="11"/>
  <c r="AJ5924" i="11"/>
  <c r="AI5923" i="11"/>
  <c r="AJ5920" i="11"/>
  <c r="AI5919" i="11"/>
  <c r="AJ6232" i="11"/>
  <c r="AI6227" i="11"/>
  <c r="AJ6216" i="11"/>
  <c r="AI6211" i="11"/>
  <c r="AI6206" i="11"/>
  <c r="AJ6203" i="11"/>
  <c r="AI6198" i="11"/>
  <c r="AJ6196" i="11"/>
  <c r="AI6191" i="11"/>
  <c r="AJ6189" i="11"/>
  <c r="AI6188" i="11"/>
  <c r="AJ6185" i="11"/>
  <c r="AI6184" i="11"/>
  <c r="AJ6181" i="11"/>
  <c r="AI6180" i="11"/>
  <c r="AJ6177" i="11"/>
  <c r="AI6176" i="11"/>
  <c r="AJ6173" i="11"/>
  <c r="AI6172" i="11"/>
  <c r="AJ6169" i="11"/>
  <c r="AI6168" i="11"/>
  <c r="AJ6165" i="11"/>
  <c r="AI6164" i="11"/>
  <c r="AJ6161" i="11"/>
  <c r="AI6160" i="11"/>
  <c r="AJ6157" i="11"/>
  <c r="AI6156" i="11"/>
  <c r="AJ6153" i="11"/>
  <c r="AI6152" i="11"/>
  <c r="AJ6149" i="11"/>
  <c r="AI6148" i="11"/>
  <c r="AJ6145" i="11"/>
  <c r="AI6144" i="11"/>
  <c r="AJ6141" i="11"/>
  <c r="AI6140" i="11"/>
  <c r="AJ6137" i="11"/>
  <c r="AI6136" i="11"/>
  <c r="AJ6133" i="11"/>
  <c r="AI6132" i="11"/>
  <c r="AJ6129" i="11"/>
  <c r="AI6128" i="11"/>
  <c r="AJ6125" i="11"/>
  <c r="AI6124" i="11"/>
  <c r="AJ6121" i="11"/>
  <c r="AI6120" i="11"/>
  <c r="AJ6117" i="11"/>
  <c r="AI6116" i="11"/>
  <c r="AJ6113" i="11"/>
  <c r="AI6112" i="11"/>
  <c r="AJ6109" i="11"/>
  <c r="AI6108" i="11"/>
  <c r="AJ6105" i="11"/>
  <c r="AI6104" i="11"/>
  <c r="AJ6101" i="11"/>
  <c r="AI6100" i="11"/>
  <c r="AJ6097" i="11"/>
  <c r="AI6096" i="11"/>
  <c r="AJ6093" i="11"/>
  <c r="AI6092" i="11"/>
  <c r="AJ6089" i="11"/>
  <c r="AI6088" i="11"/>
  <c r="AJ6085" i="11"/>
  <c r="AI6084" i="11"/>
  <c r="AJ6081" i="11"/>
  <c r="AI6080" i="11"/>
  <c r="AJ6077" i="11"/>
  <c r="AI6076" i="11"/>
  <c r="AJ6073" i="11"/>
  <c r="AI6072" i="11"/>
  <c r="AJ6069" i="11"/>
  <c r="AI6068" i="11"/>
  <c r="AJ6065" i="11"/>
  <c r="AI6064" i="11"/>
  <c r="AJ6061" i="11"/>
  <c r="AI6060" i="11"/>
  <c r="AJ6057" i="11"/>
  <c r="AI6056" i="11"/>
  <c r="AJ6053" i="11"/>
  <c r="AI6052" i="11"/>
  <c r="AJ6049" i="11"/>
  <c r="AI6048" i="11"/>
  <c r="AJ6045" i="11"/>
  <c r="AI6044" i="11"/>
  <c r="AJ6041" i="11"/>
  <c r="AI6040" i="11"/>
  <c r="AJ6037" i="11"/>
  <c r="AI6036" i="11"/>
  <c r="AJ6033" i="11"/>
  <c r="AI6032" i="11"/>
  <c r="AJ6029" i="11"/>
  <c r="AI6028" i="11"/>
  <c r="AJ6025" i="11"/>
  <c r="AI6024" i="11"/>
  <c r="AJ6021" i="11"/>
  <c r="AI6020" i="11"/>
  <c r="AJ6017" i="11"/>
  <c r="AI6016" i="11"/>
  <c r="AJ6013" i="11"/>
  <c r="AI6012" i="11"/>
  <c r="AJ6009" i="11"/>
  <c r="AI6008" i="11"/>
  <c r="AJ6005" i="11"/>
  <c r="AI6004" i="11"/>
  <c r="AJ6001" i="11"/>
  <c r="AI6000" i="11"/>
  <c r="AJ5997" i="11"/>
  <c r="AI5996" i="11"/>
  <c r="AJ5993" i="11"/>
  <c r="AI5992" i="11"/>
  <c r="AJ5989" i="11"/>
  <c r="AI5988" i="11"/>
  <c r="AJ5985" i="11"/>
  <c r="AI5984" i="11"/>
  <c r="AJ5981" i="11"/>
  <c r="AI5980" i="11"/>
  <c r="AJ5977" i="11"/>
  <c r="AI5976" i="11"/>
  <c r="AJ5973" i="11"/>
  <c r="AI5972" i="11"/>
  <c r="AJ5969" i="11"/>
  <c r="AI5968" i="11"/>
  <c r="AJ5965" i="11"/>
  <c r="AI5964" i="11"/>
  <c r="AJ5961" i="11"/>
  <c r="AI5960" i="11"/>
  <c r="AJ5957" i="11"/>
  <c r="AI5956" i="11"/>
  <c r="AJ5953" i="11"/>
  <c r="AI5952" i="11"/>
  <c r="AJ5949" i="11"/>
  <c r="AI5948" i="11"/>
  <c r="AJ5945" i="11"/>
  <c r="AI5944" i="11"/>
  <c r="AJ5941" i="11"/>
  <c r="AI5940" i="11"/>
  <c r="AJ5937" i="11"/>
  <c r="AI5936" i="11"/>
  <c r="AJ5933" i="11"/>
  <c r="AI5932" i="11"/>
  <c r="AJ5929" i="11"/>
  <c r="AI5928" i="11"/>
  <c r="AJ5925" i="11"/>
  <c r="AI5924" i="11"/>
  <c r="AJ5921" i="11"/>
  <c r="AI5920" i="11"/>
  <c r="AJ5917" i="11"/>
  <c r="AJ6236" i="11"/>
  <c r="AI6231" i="11"/>
  <c r="AJ6220" i="11"/>
  <c r="AI6215" i="11"/>
  <c r="AI6203" i="11"/>
  <c r="AJ6200" i="11"/>
  <c r="AI6196" i="11"/>
  <c r="AI6194" i="11"/>
  <c r="AJ6192" i="11"/>
  <c r="AI6189" i="11"/>
  <c r="AJ6186" i="11"/>
  <c r="AI6185" i="11"/>
  <c r="AJ6182" i="11"/>
  <c r="AI6181" i="11"/>
  <c r="AJ6178" i="11"/>
  <c r="AI6177" i="11"/>
  <c r="AJ6174" i="11"/>
  <c r="AI6173" i="11"/>
  <c r="AJ6170" i="11"/>
  <c r="AI6169" i="11"/>
  <c r="AJ6166" i="11"/>
  <c r="AI6165" i="11"/>
  <c r="AJ6162" i="11"/>
  <c r="AI6161" i="11"/>
  <c r="AJ6158" i="11"/>
  <c r="AI6157" i="11"/>
  <c r="AJ6154" i="11"/>
  <c r="AI6153" i="11"/>
  <c r="AJ6150" i="11"/>
  <c r="AI6149" i="11"/>
  <c r="AJ6146" i="11"/>
  <c r="AI6145" i="11"/>
  <c r="AJ6142" i="11"/>
  <c r="AI6141" i="11"/>
  <c r="AJ6138" i="11"/>
  <c r="AI6137" i="11"/>
  <c r="AJ6134" i="11"/>
  <c r="AI6133" i="11"/>
  <c r="AJ6130" i="11"/>
  <c r="AI6129" i="11"/>
  <c r="AJ6126" i="11"/>
  <c r="AI6125" i="11"/>
  <c r="AJ6122" i="11"/>
  <c r="AI6121" i="11"/>
  <c r="AJ6118" i="11"/>
  <c r="AI6117" i="11"/>
  <c r="AJ6114" i="11"/>
  <c r="AI6113" i="11"/>
  <c r="AJ6110" i="11"/>
  <c r="AI6109" i="11"/>
  <c r="AJ6106" i="11"/>
  <c r="AI6105" i="11"/>
  <c r="AJ6102" i="11"/>
  <c r="AI6101" i="11"/>
  <c r="AJ6098" i="11"/>
  <c r="AI6097" i="11"/>
  <c r="AJ6094" i="11"/>
  <c r="AI6093" i="11"/>
  <c r="AJ6090" i="11"/>
  <c r="AI6089" i="11"/>
  <c r="AJ6086" i="11"/>
  <c r="AI6085" i="11"/>
  <c r="AJ6082" i="11"/>
  <c r="AI6081" i="11"/>
  <c r="AJ6078" i="11"/>
  <c r="AI6077" i="11"/>
  <c r="AJ6074" i="11"/>
  <c r="AI6073" i="11"/>
  <c r="AJ6070" i="11"/>
  <c r="AI6069" i="11"/>
  <c r="AJ6066" i="11"/>
  <c r="AI6065" i="11"/>
  <c r="AJ6062" i="11"/>
  <c r="AI6061" i="11"/>
  <c r="AJ6058" i="11"/>
  <c r="AI6057" i="11"/>
  <c r="AJ6054" i="11"/>
  <c r="AI6053" i="11"/>
  <c r="AJ6050" i="11"/>
  <c r="AI6049" i="11"/>
  <c r="AJ6046" i="11"/>
  <c r="AI6045" i="11"/>
  <c r="AJ6042" i="11"/>
  <c r="AI6041" i="11"/>
  <c r="AJ6038" i="11"/>
  <c r="AI6037" i="11"/>
  <c r="AJ6034" i="11"/>
  <c r="AI6033" i="11"/>
  <c r="AJ6030" i="11"/>
  <c r="AI6029" i="11"/>
  <c r="AJ6026" i="11"/>
  <c r="AI6025" i="11"/>
  <c r="AJ6022" i="11"/>
  <c r="AI6021" i="11"/>
  <c r="AJ6018" i="11"/>
  <c r="AI6017" i="11"/>
  <c r="AJ6014" i="11"/>
  <c r="AI6013" i="11"/>
  <c r="AJ6010" i="11"/>
  <c r="AI6009" i="11"/>
  <c r="AJ6006" i="11"/>
  <c r="AI6005" i="11"/>
  <c r="AJ6002" i="11"/>
  <c r="AI6001" i="11"/>
  <c r="AJ5998" i="11"/>
  <c r="AI5997" i="11"/>
  <c r="AJ5994" i="11"/>
  <c r="AI5993" i="11"/>
  <c r="AJ5990" i="11"/>
  <c r="AI5989" i="11"/>
  <c r="AJ5986" i="11"/>
  <c r="AI5985" i="11"/>
  <c r="AJ5982" i="11"/>
  <c r="AI5981" i="11"/>
  <c r="AJ5978" i="11"/>
  <c r="AI5977" i="11"/>
  <c r="AJ5974" i="11"/>
  <c r="AI5973" i="11"/>
  <c r="AJ5970" i="11"/>
  <c r="AI5969" i="11"/>
  <c r="AJ5966" i="11"/>
  <c r="AI5965" i="11"/>
  <c r="AJ5962" i="11"/>
  <c r="AI5961" i="11"/>
  <c r="AJ5958" i="11"/>
  <c r="AI5957" i="11"/>
  <c r="AJ5954" i="11"/>
  <c r="AI5953" i="11"/>
  <c r="AJ5950" i="11"/>
  <c r="AI5949" i="11"/>
  <c r="AJ5946" i="11"/>
  <c r="AI5945" i="11"/>
  <c r="AJ5942" i="11"/>
  <c r="AI5941" i="11"/>
  <c r="AJ5938" i="11"/>
  <c r="AI5937" i="11"/>
  <c r="AJ5934" i="11"/>
  <c r="AI5933" i="11"/>
  <c r="AJ5930" i="11"/>
  <c r="AI5929" i="11"/>
  <c r="AJ5926" i="11"/>
  <c r="AI5925" i="11"/>
  <c r="AJ5922" i="11"/>
  <c r="AI5921" i="11"/>
  <c r="AJ5918" i="11"/>
  <c r="AI5917" i="11"/>
  <c r="AJ5914" i="11"/>
  <c r="AI5913" i="11"/>
  <c r="AJ5910" i="11"/>
  <c r="AI5909" i="11"/>
  <c r="AJ5906" i="11"/>
  <c r="AI5905" i="11"/>
  <c r="AJ5902" i="11"/>
  <c r="AI5901" i="11"/>
  <c r="AJ5898" i="11"/>
  <c r="AI5897" i="11"/>
  <c r="AJ5894" i="11"/>
  <c r="AI5893" i="11"/>
  <c r="AJ5890" i="11"/>
  <c r="AI5889" i="11"/>
  <c r="AJ5886" i="11"/>
  <c r="AI5885" i="11"/>
  <c r="AJ5882" i="11"/>
  <c r="AI5881" i="11"/>
  <c r="AJ5878" i="11"/>
  <c r="AI5877" i="11"/>
  <c r="AJ5874" i="11"/>
  <c r="AI5873" i="11"/>
  <c r="AJ5870" i="11"/>
  <c r="AI5869" i="11"/>
  <c r="AJ5866" i="11"/>
  <c r="AI5865" i="11"/>
  <c r="AJ5862" i="11"/>
  <c r="AI5861" i="11"/>
  <c r="AJ5858" i="11"/>
  <c r="AI5857" i="11"/>
  <c r="AJ5854" i="11"/>
  <c r="AI5853" i="11"/>
  <c r="AJ5850" i="11"/>
  <c r="AI5849" i="11"/>
  <c r="AJ5846" i="11"/>
  <c r="AI5845" i="11"/>
  <c r="AJ5842" i="11"/>
  <c r="AI5841" i="11"/>
  <c r="AJ5838" i="11"/>
  <c r="AI5837" i="11"/>
  <c r="AI6235" i="11"/>
  <c r="AJ6224" i="11"/>
  <c r="AI6219" i="11"/>
  <c r="AJ6208" i="11"/>
  <c r="AI6202" i="11"/>
  <c r="AJ6199" i="11"/>
  <c r="AJ6197" i="11"/>
  <c r="AJ6195" i="11"/>
  <c r="AI6192" i="11"/>
  <c r="AI6190" i="11"/>
  <c r="AJ6187" i="11"/>
  <c r="AI6186" i="11"/>
  <c r="AJ6183" i="11"/>
  <c r="AI6182" i="11"/>
  <c r="AJ6179" i="11"/>
  <c r="AI6178" i="11"/>
  <c r="AJ6175" i="11"/>
  <c r="AI6174" i="11"/>
  <c r="AJ6171" i="11"/>
  <c r="AI6170" i="11"/>
  <c r="AJ6167" i="11"/>
  <c r="AI6166" i="11"/>
  <c r="AJ6163" i="11"/>
  <c r="AI6162" i="11"/>
  <c r="AJ6159" i="11"/>
  <c r="AI6158" i="11"/>
  <c r="AJ6155" i="11"/>
  <c r="AI6154" i="11"/>
  <c r="AJ6151" i="11"/>
  <c r="AI6150" i="11"/>
  <c r="AJ6147" i="11"/>
  <c r="AI6146" i="11"/>
  <c r="AJ6143" i="11"/>
  <c r="AI6142" i="11"/>
  <c r="AJ6139" i="11"/>
  <c r="AI6138" i="11"/>
  <c r="AJ6135" i="11"/>
  <c r="AI6134" i="11"/>
  <c r="AJ6131" i="11"/>
  <c r="AI6130" i="11"/>
  <c r="AJ6127" i="11"/>
  <c r="AI6126" i="11"/>
  <c r="AJ6123" i="11"/>
  <c r="AI6122" i="11"/>
  <c r="AJ6119" i="11"/>
  <c r="AI6118" i="11"/>
  <c r="AJ6115" i="11"/>
  <c r="AI6114" i="11"/>
  <c r="AJ6111" i="11"/>
  <c r="AI6110" i="11"/>
  <c r="AJ6107" i="11"/>
  <c r="AI6106" i="11"/>
  <c r="AJ6103" i="11"/>
  <c r="AI6102" i="11"/>
  <c r="AJ6099" i="11"/>
  <c r="AI6098" i="11"/>
  <c r="AJ6095" i="11"/>
  <c r="AI6094" i="11"/>
  <c r="AJ6091" i="11"/>
  <c r="AI6090" i="11"/>
  <c r="AJ6087" i="11"/>
  <c r="AI6086" i="11"/>
  <c r="AJ6083" i="11"/>
  <c r="AI6082" i="11"/>
  <c r="AJ6079" i="11"/>
  <c r="AI6078" i="11"/>
  <c r="AJ6075" i="11"/>
  <c r="AI6074" i="11"/>
  <c r="AJ6071" i="11"/>
  <c r="AI6070" i="11"/>
  <c r="AJ6067" i="11"/>
  <c r="AI6066" i="11"/>
  <c r="AJ6063" i="11"/>
  <c r="AI6062" i="11"/>
  <c r="AJ6059" i="11"/>
  <c r="AI6058" i="11"/>
  <c r="AJ6055" i="11"/>
  <c r="AI6054" i="11"/>
  <c r="AJ6051" i="11"/>
  <c r="AI6050" i="11"/>
  <c r="AJ6047" i="11"/>
  <c r="AI6046" i="11"/>
  <c r="AJ6043" i="11"/>
  <c r="AI6042" i="11"/>
  <c r="AJ6039" i="11"/>
  <c r="AI6038" i="11"/>
  <c r="AJ6035" i="11"/>
  <c r="AI6034" i="11"/>
  <c r="AJ6031" i="11"/>
  <c r="AI6030" i="11"/>
  <c r="AJ6027" i="11"/>
  <c r="AI6026" i="11"/>
  <c r="AJ6023" i="11"/>
  <c r="AI6022" i="11"/>
  <c r="AJ6019" i="11"/>
  <c r="AI6018" i="11"/>
  <c r="AJ6015" i="11"/>
  <c r="AI6014" i="11"/>
  <c r="AJ6011" i="11"/>
  <c r="AI6010" i="11"/>
  <c r="AJ6007" i="11"/>
  <c r="AI6006" i="11"/>
  <c r="AJ6003" i="11"/>
  <c r="AI6002" i="11"/>
  <c r="AJ5999" i="11"/>
  <c r="AI5998" i="11"/>
  <c r="AJ5995" i="11"/>
  <c r="AI5994" i="11"/>
  <c r="AJ5991" i="11"/>
  <c r="AI5990" i="11"/>
  <c r="AJ5987" i="11"/>
  <c r="AI5986" i="11"/>
  <c r="AJ5983" i="11"/>
  <c r="AI5982" i="11"/>
  <c r="AJ5979" i="11"/>
  <c r="AI5978" i="11"/>
  <c r="AJ5975" i="11"/>
  <c r="AI5974" i="11"/>
  <c r="AJ5971" i="11"/>
  <c r="AI5970" i="11"/>
  <c r="AJ5967" i="11"/>
  <c r="AI5966" i="11"/>
  <c r="AJ5963" i="11"/>
  <c r="AI5962" i="11"/>
  <c r="AJ5959" i="11"/>
  <c r="AI5958" i="11"/>
  <c r="AJ5955" i="11"/>
  <c r="AI5954" i="11"/>
  <c r="AJ5951" i="11"/>
  <c r="AI5950" i="11"/>
  <c r="AJ5947" i="11"/>
  <c r="AI5946" i="11"/>
  <c r="AJ5943" i="11"/>
  <c r="AI5942" i="11"/>
  <c r="AJ5939" i="11"/>
  <c r="AI5938" i="11"/>
  <c r="AJ5935" i="11"/>
  <c r="AI5934" i="11"/>
  <c r="AJ5931" i="11"/>
  <c r="AI5930" i="11"/>
  <c r="AJ5927" i="11"/>
  <c r="AI5926" i="11"/>
  <c r="AJ5923" i="11"/>
  <c r="AI5922" i="11"/>
  <c r="AJ5919" i="11"/>
  <c r="AI5918" i="11"/>
  <c r="AJ5915" i="11"/>
  <c r="AI5914" i="11"/>
  <c r="AJ5911" i="11"/>
  <c r="AI5910" i="11"/>
  <c r="AJ5907" i="11"/>
  <c r="AI5906" i="11"/>
  <c r="AJ5903" i="11"/>
  <c r="AI5902" i="11"/>
  <c r="AJ5899" i="11"/>
  <c r="AI5898" i="11"/>
  <c r="AJ5895" i="11"/>
  <c r="AI5894" i="11"/>
  <c r="AJ5891" i="11"/>
  <c r="AI5890" i="11"/>
  <c r="AJ5887" i="11"/>
  <c r="AI5886" i="11"/>
  <c r="AJ5883" i="11"/>
  <c r="AI5882" i="11"/>
  <c r="AJ5879" i="11"/>
  <c r="AI5878" i="11"/>
  <c r="AJ5875" i="11"/>
  <c r="AI5874" i="11"/>
  <c r="AJ5871" i="11"/>
  <c r="AI5870" i="11"/>
  <c r="AJ5867" i="11"/>
  <c r="AI5866" i="11"/>
  <c r="AJ5863" i="11"/>
  <c r="AI5862" i="11"/>
  <c r="AJ5859" i="11"/>
  <c r="AI5858" i="11"/>
  <c r="AJ5855" i="11"/>
  <c r="AI5854" i="11"/>
  <c r="AJ5851" i="11"/>
  <c r="AI5850" i="11"/>
  <c r="AJ5847" i="11"/>
  <c r="AI5846" i="11"/>
  <c r="AJ5843" i="11"/>
  <c r="AI5842" i="11"/>
  <c r="AJ5839" i="11"/>
  <c r="AJ5916" i="11"/>
  <c r="AI5911" i="11"/>
  <c r="AJ5908" i="11"/>
  <c r="AI5903" i="11"/>
  <c r="AJ5900" i="11"/>
  <c r="AI5895" i="11"/>
  <c r="AJ5892" i="11"/>
  <c r="AI5887" i="11"/>
  <c r="AJ5884" i="11"/>
  <c r="AI5879" i="11"/>
  <c r="AJ5876" i="11"/>
  <c r="AI5871" i="11"/>
  <c r="AJ5868" i="11"/>
  <c r="AI5863" i="11"/>
  <c r="AJ5860" i="11"/>
  <c r="AI5855" i="11"/>
  <c r="AJ5852" i="11"/>
  <c r="AI5847" i="11"/>
  <c r="AJ5844" i="11"/>
  <c r="AI5839" i="11"/>
  <c r="AJ5837" i="11"/>
  <c r="AJ5834" i="11"/>
  <c r="AI5833" i="11"/>
  <c r="AJ5830" i="11"/>
  <c r="AI5829" i="11"/>
  <c r="AJ5826" i="11"/>
  <c r="AI5825" i="11"/>
  <c r="AJ5822" i="11"/>
  <c r="AI5821" i="11"/>
  <c r="AJ5818" i="11"/>
  <c r="AI5817" i="11"/>
  <c r="AJ5814" i="11"/>
  <c r="AI5813" i="11"/>
  <c r="AJ5810" i="11"/>
  <c r="AI5809" i="11"/>
  <c r="AJ5806" i="11"/>
  <c r="AI5805" i="11"/>
  <c r="AJ5802" i="11"/>
  <c r="AI5801" i="11"/>
  <c r="AJ5798" i="11"/>
  <c r="AI5797" i="11"/>
  <c r="AJ5794" i="11"/>
  <c r="AI5793" i="11"/>
  <c r="AJ5790" i="11"/>
  <c r="AI5789" i="11"/>
  <c r="AJ5786" i="11"/>
  <c r="AI5785" i="11"/>
  <c r="AJ5782" i="11"/>
  <c r="AI5781" i="11"/>
  <c r="AJ5778" i="11"/>
  <c r="AI5777" i="11"/>
  <c r="AJ5774" i="11"/>
  <c r="AI5773" i="11"/>
  <c r="AJ5770" i="11"/>
  <c r="AI5769" i="11"/>
  <c r="AJ5766" i="11"/>
  <c r="AI5765" i="11"/>
  <c r="AJ5762" i="11"/>
  <c r="AI5761" i="11"/>
  <c r="AJ5758" i="11"/>
  <c r="AI5757" i="11"/>
  <c r="AJ5754" i="11"/>
  <c r="AI5753" i="11"/>
  <c r="AJ5750" i="11"/>
  <c r="AI5749" i="11"/>
  <c r="AJ5746" i="11"/>
  <c r="AI5745" i="11"/>
  <c r="AJ5742" i="11"/>
  <c r="AI5741" i="11"/>
  <c r="AJ5738" i="11"/>
  <c r="AI5737" i="11"/>
  <c r="AJ5734" i="11"/>
  <c r="AI5733" i="11"/>
  <c r="AJ5730" i="11"/>
  <c r="AI5729" i="11"/>
  <c r="AJ5726" i="11"/>
  <c r="AI5725" i="11"/>
  <c r="AJ5722" i="11"/>
  <c r="AI5721" i="11"/>
  <c r="AJ5718" i="11"/>
  <c r="AI5717" i="11"/>
  <c r="AJ5714" i="11"/>
  <c r="AI5713" i="11"/>
  <c r="AJ5710" i="11"/>
  <c r="AI5709" i="11"/>
  <c r="AJ5706" i="11"/>
  <c r="AI5705" i="11"/>
  <c r="AJ5702" i="11"/>
  <c r="AI5701" i="11"/>
  <c r="AJ5698" i="11"/>
  <c r="AI5697" i="11"/>
  <c r="AJ5694" i="11"/>
  <c r="AI5693" i="11"/>
  <c r="AJ5690" i="11"/>
  <c r="AI5689" i="11"/>
  <c r="AJ5686" i="11"/>
  <c r="AI5685" i="11"/>
  <c r="AJ5682" i="11"/>
  <c r="AI5681" i="11"/>
  <c r="AJ5678" i="11"/>
  <c r="AI5677" i="11"/>
  <c r="AJ5674" i="11"/>
  <c r="AI5673" i="11"/>
  <c r="AJ5670" i="11"/>
  <c r="AI5669" i="11"/>
  <c r="AJ5666" i="11"/>
  <c r="AI5665" i="11"/>
  <c r="AJ5662" i="11"/>
  <c r="AI5661" i="11"/>
  <c r="AJ5658" i="11"/>
  <c r="AI5657" i="11"/>
  <c r="AJ5654" i="11"/>
  <c r="AI5653" i="11"/>
  <c r="AJ5650" i="11"/>
  <c r="AI5649" i="11"/>
  <c r="AJ5646" i="11"/>
  <c r="AI5645" i="11"/>
  <c r="AJ5642" i="11"/>
  <c r="AI5641" i="11"/>
  <c r="AJ5638" i="11"/>
  <c r="AI5637" i="11"/>
  <c r="AJ5634" i="11"/>
  <c r="AI5633" i="11"/>
  <c r="AJ5630" i="11"/>
  <c r="AI5629" i="11"/>
  <c r="AJ5626" i="11"/>
  <c r="AI5625" i="11"/>
  <c r="AJ5622" i="11"/>
  <c r="AI5621" i="11"/>
  <c r="AJ5618" i="11"/>
  <c r="AI5916" i="11"/>
  <c r="AJ5913" i="11"/>
  <c r="AI5908" i="11"/>
  <c r="AJ5905" i="11"/>
  <c r="AI5900" i="11"/>
  <c r="AJ5897" i="11"/>
  <c r="AI5892" i="11"/>
  <c r="AJ5889" i="11"/>
  <c r="AI5884" i="11"/>
  <c r="AJ5881" i="11"/>
  <c r="AI5876" i="11"/>
  <c r="AJ5873" i="11"/>
  <c r="AI5868" i="11"/>
  <c r="AJ5865" i="11"/>
  <c r="AI5860" i="11"/>
  <c r="AJ5857" i="11"/>
  <c r="AI5852" i="11"/>
  <c r="AJ5849" i="11"/>
  <c r="AI5844" i="11"/>
  <c r="AJ5841" i="11"/>
  <c r="AJ5835" i="11"/>
  <c r="AI5834" i="11"/>
  <c r="AJ5831" i="11"/>
  <c r="AI5830" i="11"/>
  <c r="AJ5827" i="11"/>
  <c r="AI5826" i="11"/>
  <c r="AJ5823" i="11"/>
  <c r="AI5822" i="11"/>
  <c r="AJ5819" i="11"/>
  <c r="AI5818" i="11"/>
  <c r="AJ5815" i="11"/>
  <c r="AI5814" i="11"/>
  <c r="AJ5811" i="11"/>
  <c r="AI5810" i="11"/>
  <c r="AJ5807" i="11"/>
  <c r="AI5806" i="11"/>
  <c r="AJ5803" i="11"/>
  <c r="AI5802" i="11"/>
  <c r="AJ5799" i="11"/>
  <c r="AI5798" i="11"/>
  <c r="AJ5795" i="11"/>
  <c r="AI5794" i="11"/>
  <c r="AJ5791" i="11"/>
  <c r="AI5790" i="11"/>
  <c r="AJ5787" i="11"/>
  <c r="AI5786" i="11"/>
  <c r="AJ5783" i="11"/>
  <c r="AI5782" i="11"/>
  <c r="AJ5779" i="11"/>
  <c r="AI5778" i="11"/>
  <c r="AJ5775" i="11"/>
  <c r="AI5774" i="11"/>
  <c r="AJ5771" i="11"/>
  <c r="AI5770" i="11"/>
  <c r="AJ5767" i="11"/>
  <c r="AI5766" i="11"/>
  <c r="AJ5763" i="11"/>
  <c r="AI5762" i="11"/>
  <c r="AJ5759" i="11"/>
  <c r="AI5758" i="11"/>
  <c r="AJ5755" i="11"/>
  <c r="AI5754" i="11"/>
  <c r="AJ5751" i="11"/>
  <c r="AI5750" i="11"/>
  <c r="AJ5747" i="11"/>
  <c r="AI5746" i="11"/>
  <c r="AJ5743" i="11"/>
  <c r="AI5742" i="11"/>
  <c r="AJ5739" i="11"/>
  <c r="AI5738" i="11"/>
  <c r="AJ5735" i="11"/>
  <c r="AI5734" i="11"/>
  <c r="AJ5731" i="11"/>
  <c r="AI5730" i="11"/>
  <c r="AJ5727" i="11"/>
  <c r="AI5726" i="11"/>
  <c r="AJ5723" i="11"/>
  <c r="AI5722" i="11"/>
  <c r="AJ5719" i="11"/>
  <c r="AI5718" i="11"/>
  <c r="AJ5715" i="11"/>
  <c r="AI5714" i="11"/>
  <c r="AJ5711" i="11"/>
  <c r="AI5710" i="11"/>
  <c r="AJ5707" i="11"/>
  <c r="AI5706" i="11"/>
  <c r="AJ5703" i="11"/>
  <c r="AI5702" i="11"/>
  <c r="AJ5699" i="11"/>
  <c r="AI5698" i="11"/>
  <c r="AJ5695" i="11"/>
  <c r="AI5694" i="11"/>
  <c r="AJ5691" i="11"/>
  <c r="AI5690" i="11"/>
  <c r="AJ5687" i="11"/>
  <c r="AI5686" i="11"/>
  <c r="AJ5683" i="11"/>
  <c r="AI5682" i="11"/>
  <c r="AJ5679" i="11"/>
  <c r="AI5678" i="11"/>
  <c r="AJ5675" i="11"/>
  <c r="AI5674" i="11"/>
  <c r="AJ5671" i="11"/>
  <c r="AI5670" i="11"/>
  <c r="AJ5667" i="11"/>
  <c r="AI5666" i="11"/>
  <c r="AJ5663" i="11"/>
  <c r="AI5662" i="11"/>
  <c r="AJ5659" i="11"/>
  <c r="AI5658" i="11"/>
  <c r="AJ5655" i="11"/>
  <c r="AI5654" i="11"/>
  <c r="AJ5651" i="11"/>
  <c r="AI5650" i="11"/>
  <c r="AJ5647" i="11"/>
  <c r="AI5646" i="11"/>
  <c r="AJ5643" i="11"/>
  <c r="AI5642" i="11"/>
  <c r="AJ5639" i="11"/>
  <c r="AI5638" i="11"/>
  <c r="AJ5635" i="11"/>
  <c r="AI5634" i="11"/>
  <c r="AJ5631" i="11"/>
  <c r="AI5630" i="11"/>
  <c r="AJ5627" i="11"/>
  <c r="AI5626" i="11"/>
  <c r="AJ5623" i="11"/>
  <c r="AI5622" i="11"/>
  <c r="AJ5619" i="11"/>
  <c r="AI5618" i="11"/>
  <c r="AJ5615" i="11"/>
  <c r="AI5614" i="11"/>
  <c r="AJ5611" i="11"/>
  <c r="AI5610" i="11"/>
  <c r="AJ5607" i="11"/>
  <c r="AI5606" i="11"/>
  <c r="AJ5603" i="11"/>
  <c r="AI5602" i="11"/>
  <c r="AJ5599" i="11"/>
  <c r="AI5598" i="11"/>
  <c r="AJ5595" i="11"/>
  <c r="AI5594" i="11"/>
  <c r="AJ5591" i="11"/>
  <c r="AI5590" i="11"/>
  <c r="AJ5587" i="11"/>
  <c r="AI5586" i="11"/>
  <c r="AI5915" i="11"/>
  <c r="AJ5912" i="11"/>
  <c r="AI5907" i="11"/>
  <c r="AJ5904" i="11"/>
  <c r="AI5899" i="11"/>
  <c r="AJ5896" i="11"/>
  <c r="AI5891" i="11"/>
  <c r="AJ5888" i="11"/>
  <c r="AI5883" i="11"/>
  <c r="AJ5880" i="11"/>
  <c r="AI5875" i="11"/>
  <c r="AJ5872" i="11"/>
  <c r="AI5867" i="11"/>
  <c r="AJ5864" i="11"/>
  <c r="AI5859" i="11"/>
  <c r="AJ5856" i="11"/>
  <c r="AI5851" i="11"/>
  <c r="AJ5848" i="11"/>
  <c r="AI5843" i="11"/>
  <c r="AJ5840" i="11"/>
  <c r="AI5838" i="11"/>
  <c r="AJ5836" i="11"/>
  <c r="AI5835" i="11"/>
  <c r="AJ5832" i="11"/>
  <c r="AI5831" i="11"/>
  <c r="AJ5828" i="11"/>
  <c r="AI5827" i="11"/>
  <c r="AJ5824" i="11"/>
  <c r="AI5823" i="11"/>
  <c r="AJ5820" i="11"/>
  <c r="AI5819" i="11"/>
  <c r="AJ5816" i="11"/>
  <c r="AI5815" i="11"/>
  <c r="AJ5812" i="11"/>
  <c r="AI5811" i="11"/>
  <c r="AJ5808" i="11"/>
  <c r="AI5807" i="11"/>
  <c r="AJ5804" i="11"/>
  <c r="AI5803" i="11"/>
  <c r="AJ5800" i="11"/>
  <c r="AI5799" i="11"/>
  <c r="AJ5796" i="11"/>
  <c r="AI5795" i="11"/>
  <c r="AJ5792" i="11"/>
  <c r="AI5791" i="11"/>
  <c r="AJ5788" i="11"/>
  <c r="AI5787" i="11"/>
  <c r="AJ5784" i="11"/>
  <c r="AI5783" i="11"/>
  <c r="AJ5780" i="11"/>
  <c r="AI5779" i="11"/>
  <c r="AJ5776" i="11"/>
  <c r="AI5775" i="11"/>
  <c r="AJ5772" i="11"/>
  <c r="AI5771" i="11"/>
  <c r="AJ5768" i="11"/>
  <c r="AI5767" i="11"/>
  <c r="AJ5764" i="11"/>
  <c r="AI5763" i="11"/>
  <c r="AJ5760" i="11"/>
  <c r="AI5759" i="11"/>
  <c r="AJ5756" i="11"/>
  <c r="AI5755" i="11"/>
  <c r="AJ5752" i="11"/>
  <c r="AI5751" i="11"/>
  <c r="AJ5748" i="11"/>
  <c r="AI5747" i="11"/>
  <c r="AJ5744" i="11"/>
  <c r="AI5743" i="11"/>
  <c r="AJ5740" i="11"/>
  <c r="AI5739" i="11"/>
  <c r="AJ5736" i="11"/>
  <c r="AI5735" i="11"/>
  <c r="AJ5732" i="11"/>
  <c r="AI5731" i="11"/>
  <c r="AJ5728" i="11"/>
  <c r="AI5727" i="11"/>
  <c r="AJ5724" i="11"/>
  <c r="AI5723" i="11"/>
  <c r="AJ5720" i="11"/>
  <c r="AI5719" i="11"/>
  <c r="AJ5716" i="11"/>
  <c r="AI5715" i="11"/>
  <c r="AJ5712" i="11"/>
  <c r="AI5711" i="11"/>
  <c r="AJ5708" i="11"/>
  <c r="AI5707" i="11"/>
  <c r="AJ5704" i="11"/>
  <c r="AI5703" i="11"/>
  <c r="AJ5700" i="11"/>
  <c r="AI5699" i="11"/>
  <c r="AJ5696" i="11"/>
  <c r="AI5695" i="11"/>
  <c r="AJ5692" i="11"/>
  <c r="AI5691" i="11"/>
  <c r="AJ5688" i="11"/>
  <c r="AI5687" i="11"/>
  <c r="AJ5684" i="11"/>
  <c r="AI5683" i="11"/>
  <c r="AJ5680" i="11"/>
  <c r="AI5679" i="11"/>
  <c r="AJ5676" i="11"/>
  <c r="AI5675" i="11"/>
  <c r="AJ5672" i="11"/>
  <c r="AI5671" i="11"/>
  <c r="AJ5668" i="11"/>
  <c r="AI5667" i="11"/>
  <c r="AJ5664" i="11"/>
  <c r="AI5663" i="11"/>
  <c r="AJ5660" i="11"/>
  <c r="AI5659" i="11"/>
  <c r="AJ5656" i="11"/>
  <c r="AI5655" i="11"/>
  <c r="AJ5652" i="11"/>
  <c r="AI5651" i="11"/>
  <c r="AJ5648" i="11"/>
  <c r="AI5647" i="11"/>
  <c r="AJ5644" i="11"/>
  <c r="AI5643" i="11"/>
  <c r="AJ5640" i="11"/>
  <c r="AI5639" i="11"/>
  <c r="AJ5636" i="11"/>
  <c r="AI5635" i="11"/>
  <c r="AJ5632" i="11"/>
  <c r="AI5631" i="11"/>
  <c r="AJ5628" i="11"/>
  <c r="AI5627" i="11"/>
  <c r="AJ5624" i="11"/>
  <c r="AI5623" i="11"/>
  <c r="AJ5620" i="11"/>
  <c r="AI5619" i="11"/>
  <c r="AJ5616" i="11"/>
  <c r="AI5615" i="11"/>
  <c r="AJ5612" i="11"/>
  <c r="AI5611" i="11"/>
  <c r="AJ5608" i="11"/>
  <c r="AI5607" i="11"/>
  <c r="AJ5604" i="11"/>
  <c r="AI5603" i="11"/>
  <c r="AJ5600" i="11"/>
  <c r="AI5599" i="11"/>
  <c r="AJ5596" i="11"/>
  <c r="AI5595" i="11"/>
  <c r="AJ5592" i="11"/>
  <c r="AI5591" i="11"/>
  <c r="AJ5588" i="11"/>
  <c r="AI5587" i="11"/>
  <c r="AJ5584" i="11"/>
  <c r="AI5583" i="11"/>
  <c r="AJ5580" i="11"/>
  <c r="AI5579" i="11"/>
  <c r="AJ5576" i="11"/>
  <c r="AI5575" i="11"/>
  <c r="AJ5572" i="11"/>
  <c r="AI5571" i="11"/>
  <c r="AJ5568" i="11"/>
  <c r="AI5567" i="11"/>
  <c r="AJ5564" i="11"/>
  <c r="AI5563" i="11"/>
  <c r="AJ5560" i="11"/>
  <c r="AI5559" i="11"/>
  <c r="AJ5556" i="11"/>
  <c r="AI5555" i="11"/>
  <c r="AJ5552" i="11"/>
  <c r="AI5551" i="11"/>
  <c r="AJ5548" i="11"/>
  <c r="AI5547" i="11"/>
  <c r="AJ5544" i="11"/>
  <c r="AI5543" i="11"/>
  <c r="AJ5540" i="11"/>
  <c r="AI5539" i="11"/>
  <c r="AJ5536" i="11"/>
  <c r="AI5535" i="11"/>
  <c r="AJ5532" i="11"/>
  <c r="AI5531" i="11"/>
  <c r="AJ5528" i="11"/>
  <c r="AI5527" i="11"/>
  <c r="AJ5524" i="11"/>
  <c r="AI5523" i="11"/>
  <c r="AJ5520" i="11"/>
  <c r="AI5519" i="11"/>
  <c r="AJ5516" i="11"/>
  <c r="AI5515" i="11"/>
  <c r="AJ5512" i="11"/>
  <c r="AI5511" i="11"/>
  <c r="AJ5508" i="11"/>
  <c r="AI5507" i="11"/>
  <c r="AJ5504" i="11"/>
  <c r="AI5503" i="11"/>
  <c r="AJ5500" i="11"/>
  <c r="AI5499" i="11"/>
  <c r="AJ5496" i="11"/>
  <c r="AI5495" i="11"/>
  <c r="AJ5492" i="11"/>
  <c r="AI5491" i="11"/>
  <c r="AJ5488" i="11"/>
  <c r="AI5487" i="11"/>
  <c r="AJ5484" i="11"/>
  <c r="AI5483" i="11"/>
  <c r="AJ5480" i="11"/>
  <c r="AI5479" i="11"/>
  <c r="AJ5476" i="11"/>
  <c r="AI5475" i="11"/>
  <c r="AJ5472" i="11"/>
  <c r="AI5471" i="11"/>
  <c r="AJ5468" i="11"/>
  <c r="AI5467" i="11"/>
  <c r="AJ5464" i="11"/>
  <c r="AI5463" i="11"/>
  <c r="AJ5460" i="11"/>
  <c r="AI5459" i="11"/>
  <c r="AJ5456" i="11"/>
  <c r="AI5455" i="11"/>
  <c r="AJ5452" i="11"/>
  <c r="AI5451" i="11"/>
  <c r="AJ5448" i="11"/>
  <c r="AI5447" i="11"/>
  <c r="AJ5444" i="11"/>
  <c r="AI5443" i="11"/>
  <c r="AJ5440" i="11"/>
  <c r="AI5439" i="11"/>
  <c r="AJ5436" i="11"/>
  <c r="AI5435" i="11"/>
  <c r="AJ5432" i="11"/>
  <c r="AI5431" i="11"/>
  <c r="AJ5428" i="11"/>
  <c r="AI5427" i="11"/>
  <c r="AJ5424" i="11"/>
  <c r="AI5423" i="11"/>
  <c r="AJ5420" i="11"/>
  <c r="AI5419" i="11"/>
  <c r="AJ5416" i="11"/>
  <c r="AI5415" i="11"/>
  <c r="AJ5412" i="11"/>
  <c r="AI5411" i="11"/>
  <c r="AJ5408" i="11"/>
  <c r="AI5407" i="11"/>
  <c r="AJ5404" i="11"/>
  <c r="AI5403" i="11"/>
  <c r="AJ5400" i="11"/>
  <c r="AI5399" i="11"/>
  <c r="AJ5396" i="11"/>
  <c r="AI5395" i="11"/>
  <c r="AJ5392" i="11"/>
  <c r="AI5391" i="11"/>
  <c r="AJ5388" i="11"/>
  <c r="AI5387" i="11"/>
  <c r="AJ5384" i="11"/>
  <c r="AI5383" i="11"/>
  <c r="AJ5380" i="11"/>
  <c r="AI5379" i="11"/>
  <c r="AJ5376" i="11"/>
  <c r="AI5375" i="11"/>
  <c r="AJ5372" i="11"/>
  <c r="AI5371" i="11"/>
  <c r="AJ5368" i="11"/>
  <c r="AI5367" i="11"/>
  <c r="AJ5364" i="11"/>
  <c r="AI5363" i="11"/>
  <c r="AJ5360" i="11"/>
  <c r="AI5359" i="11"/>
  <c r="AJ5356" i="11"/>
  <c r="AI5355" i="11"/>
  <c r="AJ5352" i="11"/>
  <c r="AI5351" i="11"/>
  <c r="AJ5348" i="11"/>
  <c r="AI5347" i="11"/>
  <c r="AJ5344" i="11"/>
  <c r="AI5343" i="11"/>
  <c r="AJ5340" i="11"/>
  <c r="AI5339" i="11"/>
  <c r="AJ5336" i="11"/>
  <c r="AI5335" i="11"/>
  <c r="AJ5332" i="11"/>
  <c r="AI5912" i="11"/>
  <c r="AJ5909" i="11"/>
  <c r="AI5904" i="11"/>
  <c r="AJ5901" i="11"/>
  <c r="AI5896" i="11"/>
  <c r="AJ5893" i="11"/>
  <c r="AI5888" i="11"/>
  <c r="AJ5885" i="11"/>
  <c r="AI5880" i="11"/>
  <c r="AJ5877" i="11"/>
  <c r="AI5872" i="11"/>
  <c r="AJ5869" i="11"/>
  <c r="AI5864" i="11"/>
  <c r="AJ5861" i="11"/>
  <c r="AI5856" i="11"/>
  <c r="AJ5853" i="11"/>
  <c r="AI5848" i="11"/>
  <c r="AJ5845" i="11"/>
  <c r="AI5840" i="11"/>
  <c r="AI5836" i="11"/>
  <c r="AJ5833" i="11"/>
  <c r="AI5832" i="11"/>
  <c r="AJ5829" i="11"/>
  <c r="AI5828" i="11"/>
  <c r="AJ5825" i="11"/>
  <c r="AI5824" i="11"/>
  <c r="AJ5821" i="11"/>
  <c r="AI5820" i="11"/>
  <c r="AJ5817" i="11"/>
  <c r="AI5816" i="11"/>
  <c r="AJ5813" i="11"/>
  <c r="AI5812" i="11"/>
  <c r="AJ5809" i="11"/>
  <c r="AI5808" i="11"/>
  <c r="AJ5805" i="11"/>
  <c r="AI5804" i="11"/>
  <c r="AJ5801" i="11"/>
  <c r="AI5800" i="11"/>
  <c r="AJ5797" i="11"/>
  <c r="AI5796" i="11"/>
  <c r="AJ5793" i="11"/>
  <c r="AI5792" i="11"/>
  <c r="AJ5789" i="11"/>
  <c r="AI5788" i="11"/>
  <c r="AJ5785" i="11"/>
  <c r="AI5784" i="11"/>
  <c r="AJ5781" i="11"/>
  <c r="AI5780" i="11"/>
  <c r="AJ5777" i="11"/>
  <c r="AI5776" i="11"/>
  <c r="AJ5773" i="11"/>
  <c r="AI5772" i="11"/>
  <c r="AJ5769" i="11"/>
  <c r="AI5768" i="11"/>
  <c r="AJ5765" i="11"/>
  <c r="AI5764" i="11"/>
  <c r="AJ5761" i="11"/>
  <c r="AI5760" i="11"/>
  <c r="AJ5757" i="11"/>
  <c r="AI5756" i="11"/>
  <c r="AJ5753" i="11"/>
  <c r="AI5752" i="11"/>
  <c r="AJ5749" i="11"/>
  <c r="AI5748" i="11"/>
  <c r="AJ5745" i="11"/>
  <c r="AI5744" i="11"/>
  <c r="AJ5741" i="11"/>
  <c r="AI5740" i="11"/>
  <c r="AJ5737" i="11"/>
  <c r="AI5736" i="11"/>
  <c r="AJ5733" i="11"/>
  <c r="AI5732" i="11"/>
  <c r="AJ5729" i="11"/>
  <c r="AI5728" i="11"/>
  <c r="AJ5725" i="11"/>
  <c r="AI5724" i="11"/>
  <c r="AJ5721" i="11"/>
  <c r="AI5720" i="11"/>
  <c r="AJ5717" i="11"/>
  <c r="AI5716" i="11"/>
  <c r="AJ5713" i="11"/>
  <c r="AI5712" i="11"/>
  <c r="AJ5709" i="11"/>
  <c r="AI5708" i="11"/>
  <c r="AJ5705" i="11"/>
  <c r="AI5704" i="11"/>
  <c r="AJ5701" i="11"/>
  <c r="AI5700" i="11"/>
  <c r="AJ5697" i="11"/>
  <c r="AI5696" i="11"/>
  <c r="AJ5693" i="11"/>
  <c r="AI5692" i="11"/>
  <c r="AJ5689" i="11"/>
  <c r="AI5688" i="11"/>
  <c r="AJ5685" i="11"/>
  <c r="AI5684" i="11"/>
  <c r="AJ5681" i="11"/>
  <c r="AI5680" i="11"/>
  <c r="AJ5677" i="11"/>
  <c r="AI5676" i="11"/>
  <c r="AJ5673" i="11"/>
  <c r="AI5672" i="11"/>
  <c r="AJ5669" i="11"/>
  <c r="AI5668" i="11"/>
  <c r="AJ5665" i="11"/>
  <c r="AI5664" i="11"/>
  <c r="AJ5661" i="11"/>
  <c r="AI5660" i="11"/>
  <c r="AJ5657" i="11"/>
  <c r="AI5656" i="11"/>
  <c r="AJ5653" i="11"/>
  <c r="AI5652" i="11"/>
  <c r="AJ5649" i="11"/>
  <c r="AI5648" i="11"/>
  <c r="AJ5645" i="11"/>
  <c r="AI5644" i="11"/>
  <c r="AJ5641" i="11"/>
  <c r="AI5640" i="11"/>
  <c r="AJ5637" i="11"/>
  <c r="AI5636" i="11"/>
  <c r="AJ5633" i="11"/>
  <c r="AI5632" i="11"/>
  <c r="AJ5629" i="11"/>
  <c r="AI5628" i="11"/>
  <c r="AJ5625" i="11"/>
  <c r="AI5624" i="11"/>
  <c r="AJ5621" i="11"/>
  <c r="AI5620" i="11"/>
  <c r="AJ5617" i="11"/>
  <c r="AI5616" i="11"/>
  <c r="AJ5613" i="11"/>
  <c r="AI5612" i="11"/>
  <c r="AJ5609" i="11"/>
  <c r="AI5608" i="11"/>
  <c r="AJ5605" i="11"/>
  <c r="AI5604" i="11"/>
  <c r="AJ5601" i="11"/>
  <c r="AI5600" i="11"/>
  <c r="AJ5597" i="11"/>
  <c r="AI5596" i="11"/>
  <c r="AJ5593" i="11"/>
  <c r="AI5592" i="11"/>
  <c r="AJ5589" i="11"/>
  <c r="AI5588" i="11"/>
  <c r="AJ5585" i="11"/>
  <c r="AI5584" i="11"/>
  <c r="AJ5581" i="11"/>
  <c r="AI5580" i="11"/>
  <c r="AJ5577" i="11"/>
  <c r="AI5576" i="11"/>
  <c r="AJ5573" i="11"/>
  <c r="AI5572" i="11"/>
  <c r="AJ5569" i="11"/>
  <c r="AI5568" i="11"/>
  <c r="AJ5565" i="11"/>
  <c r="AI5564" i="11"/>
  <c r="AJ5561" i="11"/>
  <c r="AI5560" i="11"/>
  <c r="AJ5557" i="11"/>
  <c r="AI5556" i="11"/>
  <c r="AJ5553" i="11"/>
  <c r="AI5552" i="11"/>
  <c r="AJ5549" i="11"/>
  <c r="AI5548" i="11"/>
  <c r="AJ5545" i="11"/>
  <c r="AI5544" i="11"/>
  <c r="AJ5541" i="11"/>
  <c r="AI5540" i="11"/>
  <c r="AJ5537" i="11"/>
  <c r="AI5536" i="11"/>
  <c r="AJ5533" i="11"/>
  <c r="AI5532" i="11"/>
  <c r="AJ5529" i="11"/>
  <c r="AI5528" i="11"/>
  <c r="AJ5525" i="11"/>
  <c r="AI5524" i="11"/>
  <c r="AJ5521" i="11"/>
  <c r="AI5520" i="11"/>
  <c r="AJ5517" i="11"/>
  <c r="AI5516" i="11"/>
  <c r="AJ5513" i="11"/>
  <c r="AI5512" i="11"/>
  <c r="AJ5509" i="11"/>
  <c r="AI5508" i="11"/>
  <c r="AJ5505" i="11"/>
  <c r="AI5504" i="11"/>
  <c r="AJ5501" i="11"/>
  <c r="AI5500" i="11"/>
  <c r="AJ5497" i="11"/>
  <c r="AI5496" i="11"/>
  <c r="AJ5493" i="11"/>
  <c r="AI5492" i="11"/>
  <c r="AJ5489" i="11"/>
  <c r="AI5488" i="11"/>
  <c r="AJ5485" i="11"/>
  <c r="AI5484" i="11"/>
  <c r="AJ5481" i="11"/>
  <c r="AI5480" i="11"/>
  <c r="AJ5477" i="11"/>
  <c r="AI5476" i="11"/>
  <c r="AJ5473" i="11"/>
  <c r="AI5472" i="11"/>
  <c r="AJ5469" i="11"/>
  <c r="AI5468" i="11"/>
  <c r="AJ5465" i="11"/>
  <c r="AI5464" i="11"/>
  <c r="AJ5461" i="11"/>
  <c r="AI5460" i="11"/>
  <c r="AJ5457" i="11"/>
  <c r="AI5456" i="11"/>
  <c r="AJ5453" i="11"/>
  <c r="AI5452" i="11"/>
  <c r="AJ5449" i="11"/>
  <c r="AI5448" i="11"/>
  <c r="AJ5445" i="11"/>
  <c r="AI5444" i="11"/>
  <c r="AJ5441" i="11"/>
  <c r="AI5440" i="11"/>
  <c r="AJ5437" i="11"/>
  <c r="AI5436" i="11"/>
  <c r="AJ5433" i="11"/>
  <c r="AI5432" i="11"/>
  <c r="AJ5429" i="11"/>
  <c r="AI5428" i="11"/>
  <c r="AJ5425" i="11"/>
  <c r="AI5424" i="11"/>
  <c r="AJ5421" i="11"/>
  <c r="AI5420" i="11"/>
  <c r="AJ5417" i="11"/>
  <c r="AI5416" i="11"/>
  <c r="AJ5413" i="11"/>
  <c r="AI5412" i="11"/>
  <c r="AJ5409" i="11"/>
  <c r="AI5408" i="11"/>
  <c r="AJ5405" i="11"/>
  <c r="AI5404" i="11"/>
  <c r="AJ5401" i="11"/>
  <c r="AI5400" i="11"/>
  <c r="AJ5397" i="11"/>
  <c r="AI5396" i="11"/>
  <c r="AJ5393" i="11"/>
  <c r="AI5392" i="11"/>
  <c r="AJ5389" i="11"/>
  <c r="AI5388" i="11"/>
  <c r="AJ5385" i="11"/>
  <c r="AI5384" i="11"/>
  <c r="AJ5381" i="11"/>
  <c r="AI5380" i="11"/>
  <c r="AJ5377" i="11"/>
  <c r="AI5376" i="11"/>
  <c r="AJ5373" i="11"/>
  <c r="AI5372" i="11"/>
  <c r="AJ5369" i="11"/>
  <c r="AI5368" i="11"/>
  <c r="AJ5365" i="11"/>
  <c r="AI5364" i="11"/>
  <c r="AJ5361" i="11"/>
  <c r="AI5360" i="11"/>
  <c r="AJ5357" i="11"/>
  <c r="AI5356" i="11"/>
  <c r="AJ5353" i="11"/>
  <c r="AI5352" i="11"/>
  <c r="AJ5349" i="11"/>
  <c r="AI5348" i="11"/>
  <c r="AJ5345" i="11"/>
  <c r="AI5344" i="11"/>
  <c r="AJ5341" i="11"/>
  <c r="AI5340" i="11"/>
  <c r="AJ5337" i="11"/>
  <c r="AI5336" i="11"/>
  <c r="AJ5333" i="11"/>
  <c r="AI5332" i="11"/>
  <c r="AI5617" i="11"/>
  <c r="AJ5606" i="11"/>
  <c r="AI5601" i="11"/>
  <c r="AJ5590" i="11"/>
  <c r="AI5585" i="11"/>
  <c r="AJ5582" i="11"/>
  <c r="AI5577" i="11"/>
  <c r="AJ5574" i="11"/>
  <c r="AI5569" i="11"/>
  <c r="AJ5566" i="11"/>
  <c r="AI5561" i="11"/>
  <c r="AJ5558" i="11"/>
  <c r="AI5553" i="11"/>
  <c r="AJ5550" i="11"/>
  <c r="AI5545" i="11"/>
  <c r="AJ5542" i="11"/>
  <c r="AI5537" i="11"/>
  <c r="AJ5534" i="11"/>
  <c r="AI5529" i="11"/>
  <c r="AJ5526" i="11"/>
  <c r="AI5521" i="11"/>
  <c r="AJ5518" i="11"/>
  <c r="AI5513" i="11"/>
  <c r="AJ5510" i="11"/>
  <c r="AI5505" i="11"/>
  <c r="AJ5502" i="11"/>
  <c r="AI5497" i="11"/>
  <c r="AJ5494" i="11"/>
  <c r="AI5489" i="11"/>
  <c r="AJ5486" i="11"/>
  <c r="AI5481" i="11"/>
  <c r="AJ5478" i="11"/>
  <c r="AI5473" i="11"/>
  <c r="AJ5470" i="11"/>
  <c r="AI5465" i="11"/>
  <c r="AJ5462" i="11"/>
  <c r="AI5457" i="11"/>
  <c r="AJ5454" i="11"/>
  <c r="AI5449" i="11"/>
  <c r="AJ5446" i="11"/>
  <c r="AI5441" i="11"/>
  <c r="AJ5438" i="11"/>
  <c r="AI5433" i="11"/>
  <c r="AJ5430" i="11"/>
  <c r="AI5425" i="11"/>
  <c r="AJ5422" i="11"/>
  <c r="AI5417" i="11"/>
  <c r="AJ5414" i="11"/>
  <c r="AI5409" i="11"/>
  <c r="AJ5406" i="11"/>
  <c r="AI5401" i="11"/>
  <c r="AJ5398" i="11"/>
  <c r="AI5393" i="11"/>
  <c r="AJ5390" i="11"/>
  <c r="AI5385" i="11"/>
  <c r="AJ5382" i="11"/>
  <c r="AI5377" i="11"/>
  <c r="AJ5374" i="11"/>
  <c r="AI5369" i="11"/>
  <c r="AJ5366" i="11"/>
  <c r="AI5361" i="11"/>
  <c r="AJ5358" i="11"/>
  <c r="AI5353" i="11"/>
  <c r="AJ5350" i="11"/>
  <c r="AI5345" i="11"/>
  <c r="AJ5342" i="11"/>
  <c r="AI5337" i="11"/>
  <c r="AJ5334" i="11"/>
  <c r="AJ5330" i="11"/>
  <c r="AI5329" i="11"/>
  <c r="AJ5326" i="11"/>
  <c r="AI5325" i="11"/>
  <c r="AJ5322" i="11"/>
  <c r="AI5321" i="11"/>
  <c r="AJ5318" i="11"/>
  <c r="AI5317" i="11"/>
  <c r="AJ5314" i="11"/>
  <c r="AI5313" i="11"/>
  <c r="AJ5310" i="11"/>
  <c r="AI5309" i="11"/>
  <c r="AJ5306" i="11"/>
  <c r="AI5305" i="11"/>
  <c r="AJ5302" i="11"/>
  <c r="AI5301" i="11"/>
  <c r="AJ5298" i="11"/>
  <c r="AI5297" i="11"/>
  <c r="AJ5294" i="11"/>
  <c r="AI5293" i="11"/>
  <c r="AJ5290" i="11"/>
  <c r="AI5289" i="11"/>
  <c r="AJ5286" i="11"/>
  <c r="AI5285" i="11"/>
  <c r="AJ5282" i="11"/>
  <c r="AI5281" i="11"/>
  <c r="AJ5278" i="11"/>
  <c r="AI5277" i="11"/>
  <c r="AJ5274" i="11"/>
  <c r="AI5273" i="11"/>
  <c r="AJ5270" i="11"/>
  <c r="AI5269" i="11"/>
  <c r="AJ5266" i="11"/>
  <c r="AI5265" i="11"/>
  <c r="AJ5262" i="11"/>
  <c r="AI5261" i="11"/>
  <c r="AJ5258" i="11"/>
  <c r="AI5257" i="11"/>
  <c r="AJ5254" i="11"/>
  <c r="AI5253" i="11"/>
  <c r="AJ5250" i="11"/>
  <c r="AI5249" i="11"/>
  <c r="AJ5246" i="11"/>
  <c r="AI5245" i="11"/>
  <c r="AJ5242" i="11"/>
  <c r="AI5241" i="11"/>
  <c r="AJ5238" i="11"/>
  <c r="AI5237" i="11"/>
  <c r="AJ5234" i="11"/>
  <c r="AI5233" i="11"/>
  <c r="AJ5230" i="11"/>
  <c r="AI5229" i="11"/>
  <c r="AJ5226" i="11"/>
  <c r="AI5225" i="11"/>
  <c r="AJ5222" i="11"/>
  <c r="AI5221" i="11"/>
  <c r="AJ5218" i="11"/>
  <c r="AI5217" i="11"/>
  <c r="AJ5214" i="11"/>
  <c r="AI5213" i="11"/>
  <c r="AJ5210" i="11"/>
  <c r="AI5209" i="11"/>
  <c r="AJ5206" i="11"/>
  <c r="AI5205" i="11"/>
  <c r="AJ5202" i="11"/>
  <c r="AI5201" i="11"/>
  <c r="AJ5198" i="11"/>
  <c r="AI5197" i="11"/>
  <c r="AJ5194" i="11"/>
  <c r="AI5193" i="11"/>
  <c r="AJ5190" i="11"/>
  <c r="AI5189" i="11"/>
  <c r="AJ5186" i="11"/>
  <c r="AI5185" i="11"/>
  <c r="AJ5182" i="11"/>
  <c r="AI5181" i="11"/>
  <c r="AJ5178" i="11"/>
  <c r="AI5177" i="11"/>
  <c r="AJ5174" i="11"/>
  <c r="AI5173" i="11"/>
  <c r="AJ5170" i="11"/>
  <c r="AI5169" i="11"/>
  <c r="AJ5166" i="11"/>
  <c r="AI5165" i="11"/>
  <c r="AJ5162" i="11"/>
  <c r="AI5161" i="11"/>
  <c r="AJ5158" i="11"/>
  <c r="AI5157" i="11"/>
  <c r="AJ5154" i="11"/>
  <c r="AI5153" i="11"/>
  <c r="AJ5150" i="11"/>
  <c r="AI5149" i="11"/>
  <c r="AJ5146" i="11"/>
  <c r="AI5145" i="11"/>
  <c r="AJ5142" i="11"/>
  <c r="AI5141" i="11"/>
  <c r="AJ5138" i="11"/>
  <c r="AI5137" i="11"/>
  <c r="AJ5134" i="11"/>
  <c r="AI5133" i="11"/>
  <c r="AJ5130" i="11"/>
  <c r="AI5129" i="11"/>
  <c r="AJ5126" i="11"/>
  <c r="AI5125" i="11"/>
  <c r="AJ5122" i="11"/>
  <c r="AI5121" i="11"/>
  <c r="AJ5118" i="11"/>
  <c r="AI5117" i="11"/>
  <c r="AJ5114" i="11"/>
  <c r="AI5113" i="11"/>
  <c r="AJ5110" i="11"/>
  <c r="AI5109" i="11"/>
  <c r="AJ5106" i="11"/>
  <c r="AI5105" i="11"/>
  <c r="AJ5102" i="11"/>
  <c r="AI5101" i="11"/>
  <c r="AJ5098" i="11"/>
  <c r="AI5097" i="11"/>
  <c r="AJ5094" i="11"/>
  <c r="AI5093" i="11"/>
  <c r="AJ5090" i="11"/>
  <c r="AI5089" i="11"/>
  <c r="AJ5086" i="11"/>
  <c r="AI5085" i="11"/>
  <c r="AJ5082" i="11"/>
  <c r="AI5081" i="11"/>
  <c r="AJ5078" i="11"/>
  <c r="AI5077" i="11"/>
  <c r="AJ5074" i="11"/>
  <c r="AI5073" i="11"/>
  <c r="AJ5070" i="11"/>
  <c r="AI5069" i="11"/>
  <c r="AJ5066" i="11"/>
  <c r="AI5065" i="11"/>
  <c r="AJ5062" i="11"/>
  <c r="AI5061" i="11"/>
  <c r="AJ5058" i="11"/>
  <c r="AI5057" i="11"/>
  <c r="AJ5054" i="11"/>
  <c r="AI5053" i="11"/>
  <c r="AJ5050" i="11"/>
  <c r="AI5049" i="11"/>
  <c r="AJ5046" i="11"/>
  <c r="AI5045" i="11"/>
  <c r="AJ5042" i="11"/>
  <c r="AI5041" i="11"/>
  <c r="AJ5038" i="11"/>
  <c r="AI5037" i="11"/>
  <c r="AJ5034" i="11"/>
  <c r="AI5033" i="11"/>
  <c r="AJ5030" i="11"/>
  <c r="AI5029" i="11"/>
  <c r="AJ5026" i="11"/>
  <c r="AI5025" i="11"/>
  <c r="AJ5022" i="11"/>
  <c r="AI5021" i="11"/>
  <c r="AJ5018" i="11"/>
  <c r="AI5017" i="11"/>
  <c r="AJ5014" i="11"/>
  <c r="AI5013" i="11"/>
  <c r="AJ5010" i="11"/>
  <c r="AI5009" i="11"/>
  <c r="AJ5006" i="11"/>
  <c r="AI5005" i="11"/>
  <c r="AJ5002" i="11"/>
  <c r="AI5001" i="11"/>
  <c r="AJ4998" i="11"/>
  <c r="AI4997" i="11"/>
  <c r="AJ4994" i="11"/>
  <c r="AI4993" i="11"/>
  <c r="AJ4990" i="11"/>
  <c r="AI4989" i="11"/>
  <c r="AJ4986" i="11"/>
  <c r="AI4985" i="11"/>
  <c r="AJ4982" i="11"/>
  <c r="AI4981" i="11"/>
  <c r="AJ4978" i="11"/>
  <c r="AI4977" i="11"/>
  <c r="AJ4974" i="11"/>
  <c r="AI4973" i="11"/>
  <c r="AJ4970" i="11"/>
  <c r="AI4969" i="11"/>
  <c r="AJ4966" i="11"/>
  <c r="AI4965" i="11"/>
  <c r="AJ4962" i="11"/>
  <c r="AI4961" i="11"/>
  <c r="AJ4958" i="11"/>
  <c r="AI4957" i="11"/>
  <c r="AJ4954" i="11"/>
  <c r="AI4953" i="11"/>
  <c r="AJ4950" i="11"/>
  <c r="AI4949" i="11"/>
  <c r="AJ4946" i="11"/>
  <c r="AI4945" i="11"/>
  <c r="AJ4942" i="11"/>
  <c r="AI4941" i="11"/>
  <c r="AJ4938" i="11"/>
  <c r="AI4937" i="11"/>
  <c r="AJ4934" i="11"/>
  <c r="AI4933" i="11"/>
  <c r="AJ4930" i="11"/>
  <c r="AI4929" i="11"/>
  <c r="AJ4926" i="11"/>
  <c r="AI4925" i="11"/>
  <c r="AJ4922" i="11"/>
  <c r="AI4921" i="11"/>
  <c r="AJ4918" i="11"/>
  <c r="AI4917" i="11"/>
  <c r="AJ4914" i="11"/>
  <c r="AI4913" i="11"/>
  <c r="AJ4910" i="11"/>
  <c r="AI4909" i="11"/>
  <c r="AJ4906" i="11"/>
  <c r="AI4905" i="11"/>
  <c r="AJ4902" i="11"/>
  <c r="AI4901" i="11"/>
  <c r="AJ4898" i="11"/>
  <c r="AI4897" i="11"/>
  <c r="AJ4894" i="11"/>
  <c r="AI4893" i="11"/>
  <c r="AJ4890" i="11"/>
  <c r="AI4889" i="11"/>
  <c r="AJ4886" i="11"/>
  <c r="AI4885" i="11"/>
  <c r="AJ5610" i="11"/>
  <c r="AI5605" i="11"/>
  <c r="AJ5594" i="11"/>
  <c r="AI5589" i="11"/>
  <c r="AI5582" i="11"/>
  <c r="AJ5579" i="11"/>
  <c r="AI5574" i="11"/>
  <c r="AJ5571" i="11"/>
  <c r="AI5566" i="11"/>
  <c r="AJ5563" i="11"/>
  <c r="AI5558" i="11"/>
  <c r="AJ5555" i="11"/>
  <c r="AI5550" i="11"/>
  <c r="AJ5547" i="11"/>
  <c r="AI5542" i="11"/>
  <c r="AJ5539" i="11"/>
  <c r="AI5534" i="11"/>
  <c r="AJ5531" i="11"/>
  <c r="AI5526" i="11"/>
  <c r="AJ5523" i="11"/>
  <c r="AI5518" i="11"/>
  <c r="AJ5515" i="11"/>
  <c r="AI5510" i="11"/>
  <c r="AJ5507" i="11"/>
  <c r="AI5502" i="11"/>
  <c r="AJ5499" i="11"/>
  <c r="AI5494" i="11"/>
  <c r="AJ5491" i="11"/>
  <c r="AI5486" i="11"/>
  <c r="AJ5483" i="11"/>
  <c r="AI5478" i="11"/>
  <c r="AJ5475" i="11"/>
  <c r="AI5470" i="11"/>
  <c r="AJ5467" i="11"/>
  <c r="AI5462" i="11"/>
  <c r="AJ5459" i="11"/>
  <c r="AI5454" i="11"/>
  <c r="AJ5451" i="11"/>
  <c r="AI5446" i="11"/>
  <c r="AJ5443" i="11"/>
  <c r="AI5438" i="11"/>
  <c r="AJ5435" i="11"/>
  <c r="AI5430" i="11"/>
  <c r="AJ5427" i="11"/>
  <c r="AI5422" i="11"/>
  <c r="AJ5419" i="11"/>
  <c r="AI5414" i="11"/>
  <c r="AJ5411" i="11"/>
  <c r="AI5406" i="11"/>
  <c r="AJ5403" i="11"/>
  <c r="AI5398" i="11"/>
  <c r="AJ5395" i="11"/>
  <c r="AI5390" i="11"/>
  <c r="AJ5387" i="11"/>
  <c r="AI5382" i="11"/>
  <c r="AJ5379" i="11"/>
  <c r="AI5374" i="11"/>
  <c r="AJ5371" i="11"/>
  <c r="AI5366" i="11"/>
  <c r="AJ5363" i="11"/>
  <c r="AI5358" i="11"/>
  <c r="AJ5355" i="11"/>
  <c r="AI5350" i="11"/>
  <c r="AJ5347" i="11"/>
  <c r="AI5342" i="11"/>
  <c r="AJ5339" i="11"/>
  <c r="AI5334" i="11"/>
  <c r="AJ5331" i="11"/>
  <c r="AI5330" i="11"/>
  <c r="AJ5327" i="11"/>
  <c r="AI5326" i="11"/>
  <c r="AJ5323" i="11"/>
  <c r="AI5322" i="11"/>
  <c r="AJ5319" i="11"/>
  <c r="AI5318" i="11"/>
  <c r="AJ5315" i="11"/>
  <c r="AI5314" i="11"/>
  <c r="AJ5311" i="11"/>
  <c r="AI5310" i="11"/>
  <c r="AJ5307" i="11"/>
  <c r="AI5306" i="11"/>
  <c r="AJ5303" i="11"/>
  <c r="AI5302" i="11"/>
  <c r="AJ5299" i="11"/>
  <c r="AI5298" i="11"/>
  <c r="AJ5295" i="11"/>
  <c r="AI5294" i="11"/>
  <c r="AJ5291" i="11"/>
  <c r="AI5290" i="11"/>
  <c r="AJ5287" i="11"/>
  <c r="AI5286" i="11"/>
  <c r="AJ5283" i="11"/>
  <c r="AI5282" i="11"/>
  <c r="AJ5279" i="11"/>
  <c r="AI5278" i="11"/>
  <c r="AJ5275" i="11"/>
  <c r="AI5274" i="11"/>
  <c r="AJ5271" i="11"/>
  <c r="AI5270" i="11"/>
  <c r="AJ5267" i="11"/>
  <c r="AI5266" i="11"/>
  <c r="AJ5263" i="11"/>
  <c r="AI5262" i="11"/>
  <c r="AJ5259" i="11"/>
  <c r="AI5258" i="11"/>
  <c r="AJ5255" i="11"/>
  <c r="AI5254" i="11"/>
  <c r="AJ5251" i="11"/>
  <c r="AI5250" i="11"/>
  <c r="AJ5247" i="11"/>
  <c r="AI5246" i="11"/>
  <c r="AJ5243" i="11"/>
  <c r="AI5242" i="11"/>
  <c r="AJ5239" i="11"/>
  <c r="AI5238" i="11"/>
  <c r="AJ5235" i="11"/>
  <c r="AI5234" i="11"/>
  <c r="AJ5231" i="11"/>
  <c r="AI5230" i="11"/>
  <c r="AJ5227" i="11"/>
  <c r="AI5226" i="11"/>
  <c r="AJ5223" i="11"/>
  <c r="AI5222" i="11"/>
  <c r="AJ5219" i="11"/>
  <c r="AI5218" i="11"/>
  <c r="AJ5215" i="11"/>
  <c r="AI5214" i="11"/>
  <c r="AJ5211" i="11"/>
  <c r="AI5210" i="11"/>
  <c r="AJ5207" i="11"/>
  <c r="AI5206" i="11"/>
  <c r="AJ5203" i="11"/>
  <c r="AI5202" i="11"/>
  <c r="AJ5199" i="11"/>
  <c r="AI5198" i="11"/>
  <c r="AJ5195" i="11"/>
  <c r="AI5194" i="11"/>
  <c r="AJ5191" i="11"/>
  <c r="AI5190" i="11"/>
  <c r="AJ5187" i="11"/>
  <c r="AI5186" i="11"/>
  <c r="AJ5183" i="11"/>
  <c r="AI5182" i="11"/>
  <c r="AJ5179" i="11"/>
  <c r="AI5178" i="11"/>
  <c r="AJ5175" i="11"/>
  <c r="AI5174" i="11"/>
  <c r="AJ5171" i="11"/>
  <c r="AI5170" i="11"/>
  <c r="AJ5167" i="11"/>
  <c r="AI5166" i="11"/>
  <c r="AJ5163" i="11"/>
  <c r="AI5162" i="11"/>
  <c r="AJ5159" i="11"/>
  <c r="AI5158" i="11"/>
  <c r="AJ5155" i="11"/>
  <c r="AI5154" i="11"/>
  <c r="AJ5151" i="11"/>
  <c r="AI5150" i="11"/>
  <c r="AJ5147" i="11"/>
  <c r="AI5146" i="11"/>
  <c r="AJ5143" i="11"/>
  <c r="AI5142" i="11"/>
  <c r="AJ5139" i="11"/>
  <c r="AI5138" i="11"/>
  <c r="AJ5135" i="11"/>
  <c r="AI5134" i="11"/>
  <c r="AJ5131" i="11"/>
  <c r="AI5130" i="11"/>
  <c r="AJ5127" i="11"/>
  <c r="AI5126" i="11"/>
  <c r="AJ5123" i="11"/>
  <c r="AI5122" i="11"/>
  <c r="AJ5119" i="11"/>
  <c r="AI5118" i="11"/>
  <c r="AJ5115" i="11"/>
  <c r="AI5114" i="11"/>
  <c r="AJ5111" i="11"/>
  <c r="AI5110" i="11"/>
  <c r="AJ5107" i="11"/>
  <c r="AI5106" i="11"/>
  <c r="AJ5103" i="11"/>
  <c r="AI5102" i="11"/>
  <c r="AJ5099" i="11"/>
  <c r="AI5098" i="11"/>
  <c r="AJ5095" i="11"/>
  <c r="AI5094" i="11"/>
  <c r="AJ5091" i="11"/>
  <c r="AI5090" i="11"/>
  <c r="AJ5087" i="11"/>
  <c r="AI5086" i="11"/>
  <c r="AJ5083" i="11"/>
  <c r="AI5082" i="11"/>
  <c r="AJ5079" i="11"/>
  <c r="AI5078" i="11"/>
  <c r="AJ5075" i="11"/>
  <c r="AI5074" i="11"/>
  <c r="AJ5071" i="11"/>
  <c r="AI5070" i="11"/>
  <c r="AJ5067" i="11"/>
  <c r="AI5066" i="11"/>
  <c r="AJ5063" i="11"/>
  <c r="AI5062" i="11"/>
  <c r="AJ5059" i="11"/>
  <c r="AI5058" i="11"/>
  <c r="AJ5055" i="11"/>
  <c r="AI5054" i="11"/>
  <c r="AJ5051" i="11"/>
  <c r="AI5050" i="11"/>
  <c r="AJ5047" i="11"/>
  <c r="AI5046" i="11"/>
  <c r="AJ5043" i="11"/>
  <c r="AI5042" i="11"/>
  <c r="AJ5039" i="11"/>
  <c r="AI5038" i="11"/>
  <c r="AJ5035" i="11"/>
  <c r="AI5034" i="11"/>
  <c r="AJ5031" i="11"/>
  <c r="AI5030" i="11"/>
  <c r="AJ5027" i="11"/>
  <c r="AI5026" i="11"/>
  <c r="AJ5023" i="11"/>
  <c r="AI5022" i="11"/>
  <c r="AJ5019" i="11"/>
  <c r="AI5018" i="11"/>
  <c r="AJ5015" i="11"/>
  <c r="AI5014" i="11"/>
  <c r="AJ5011" i="11"/>
  <c r="AI5010" i="11"/>
  <c r="AJ5007" i="11"/>
  <c r="AI5006" i="11"/>
  <c r="AJ5003" i="11"/>
  <c r="AI5002" i="11"/>
  <c r="AJ4999" i="11"/>
  <c r="AI4998" i="11"/>
  <c r="AJ4995" i="11"/>
  <c r="AI4994" i="11"/>
  <c r="AJ4991" i="11"/>
  <c r="AI4990" i="11"/>
  <c r="AJ4987" i="11"/>
  <c r="AI4986" i="11"/>
  <c r="AJ4983" i="11"/>
  <c r="AI4982" i="11"/>
  <c r="AJ4979" i="11"/>
  <c r="AI4978" i="11"/>
  <c r="AJ4975" i="11"/>
  <c r="AI4974" i="11"/>
  <c r="AJ4971" i="11"/>
  <c r="AI4970" i="11"/>
  <c r="AJ4967" i="11"/>
  <c r="AI4966" i="11"/>
  <c r="AJ4963" i="11"/>
  <c r="AI4962" i="11"/>
  <c r="AJ4959" i="11"/>
  <c r="AI4958" i="11"/>
  <c r="AJ4955" i="11"/>
  <c r="AI4954" i="11"/>
  <c r="AJ4951" i="11"/>
  <c r="AI4950" i="11"/>
  <c r="AJ4947" i="11"/>
  <c r="AI4946" i="11"/>
  <c r="AJ4943" i="11"/>
  <c r="AI4942" i="11"/>
  <c r="AJ4939" i="11"/>
  <c r="AI4938" i="11"/>
  <c r="AJ4935" i="11"/>
  <c r="AI4934" i="11"/>
  <c r="AJ4931" i="11"/>
  <c r="AI4930" i="11"/>
  <c r="AJ4927" i="11"/>
  <c r="AI4926" i="11"/>
  <c r="AJ4923" i="11"/>
  <c r="AI4922" i="11"/>
  <c r="AJ4919" i="11"/>
  <c r="AI4918" i="11"/>
  <c r="AJ4915" i="11"/>
  <c r="AI4914" i="11"/>
  <c r="AJ4911" i="11"/>
  <c r="AI4910" i="11"/>
  <c r="AJ4907" i="11"/>
  <c r="AI4906" i="11"/>
  <c r="AJ4903" i="11"/>
  <c r="AI4902" i="11"/>
  <c r="AJ4899" i="11"/>
  <c r="AI4898" i="11"/>
  <c r="AJ4895" i="11"/>
  <c r="AI4894" i="11"/>
  <c r="AJ4891" i="11"/>
  <c r="AI4890" i="11"/>
  <c r="AJ4887" i="11"/>
  <c r="AI4886" i="11"/>
  <c r="AJ5614" i="11"/>
  <c r="AI5609" i="11"/>
  <c r="AJ5598" i="11"/>
  <c r="AI5593" i="11"/>
  <c r="AI5581" i="11"/>
  <c r="AJ5578" i="11"/>
  <c r="AI5573" i="11"/>
  <c r="AJ5570" i="11"/>
  <c r="AI5565" i="11"/>
  <c r="AJ5562" i="11"/>
  <c r="AI5557" i="11"/>
  <c r="AJ5554" i="11"/>
  <c r="AI5549" i="11"/>
  <c r="AJ5546" i="11"/>
  <c r="AI5541" i="11"/>
  <c r="AJ5538" i="11"/>
  <c r="AI5533" i="11"/>
  <c r="AJ5530" i="11"/>
  <c r="AI5525" i="11"/>
  <c r="AJ5522" i="11"/>
  <c r="AI5517" i="11"/>
  <c r="AJ5514" i="11"/>
  <c r="AI5509" i="11"/>
  <c r="AJ5506" i="11"/>
  <c r="AI5501" i="11"/>
  <c r="AJ5498" i="11"/>
  <c r="AI5493" i="11"/>
  <c r="AJ5490" i="11"/>
  <c r="AI5485" i="11"/>
  <c r="AJ5482" i="11"/>
  <c r="AI5477" i="11"/>
  <c r="AJ5474" i="11"/>
  <c r="AI5469" i="11"/>
  <c r="AJ5466" i="11"/>
  <c r="AI5461" i="11"/>
  <c r="AJ5458" i="11"/>
  <c r="AI5453" i="11"/>
  <c r="AJ5450" i="11"/>
  <c r="AI5445" i="11"/>
  <c r="AJ5442" i="11"/>
  <c r="AI5437" i="11"/>
  <c r="AJ5434" i="11"/>
  <c r="AI5429" i="11"/>
  <c r="AJ5426" i="11"/>
  <c r="AI5421" i="11"/>
  <c r="AJ5418" i="11"/>
  <c r="AI5413" i="11"/>
  <c r="AJ5410" i="11"/>
  <c r="AI5405" i="11"/>
  <c r="AJ5402" i="11"/>
  <c r="AI5397" i="11"/>
  <c r="AJ5394" i="11"/>
  <c r="AI5389" i="11"/>
  <c r="AJ5386" i="11"/>
  <c r="AI5381" i="11"/>
  <c r="AJ5378" i="11"/>
  <c r="AI5373" i="11"/>
  <c r="AJ5370" i="11"/>
  <c r="AI5365" i="11"/>
  <c r="AJ5362" i="11"/>
  <c r="AI5357" i="11"/>
  <c r="AJ5354" i="11"/>
  <c r="AI5349" i="11"/>
  <c r="AJ5346" i="11"/>
  <c r="AI5341" i="11"/>
  <c r="AJ5338" i="11"/>
  <c r="AI5333" i="11"/>
  <c r="AI5331" i="11"/>
  <c r="AJ5328" i="11"/>
  <c r="AI5327" i="11"/>
  <c r="AJ5324" i="11"/>
  <c r="AI5323" i="11"/>
  <c r="AJ5320" i="11"/>
  <c r="AI5319" i="11"/>
  <c r="AJ5316" i="11"/>
  <c r="AI5315" i="11"/>
  <c r="AJ5312" i="11"/>
  <c r="AI5311" i="11"/>
  <c r="AJ5308" i="11"/>
  <c r="AI5307" i="11"/>
  <c r="AJ5304" i="11"/>
  <c r="AI5303" i="11"/>
  <c r="AJ5300" i="11"/>
  <c r="AI5299" i="11"/>
  <c r="AJ5296" i="11"/>
  <c r="AI5295" i="11"/>
  <c r="AJ5292" i="11"/>
  <c r="AI5291" i="11"/>
  <c r="AJ5288" i="11"/>
  <c r="AI5287" i="11"/>
  <c r="AJ5284" i="11"/>
  <c r="AI5283" i="11"/>
  <c r="AJ5280" i="11"/>
  <c r="AI5279" i="11"/>
  <c r="AJ5276" i="11"/>
  <c r="AI5275" i="11"/>
  <c r="AJ5272" i="11"/>
  <c r="AI5271" i="11"/>
  <c r="AJ5268" i="11"/>
  <c r="AI5267" i="11"/>
  <c r="AJ5264" i="11"/>
  <c r="AI5263" i="11"/>
  <c r="AJ5260" i="11"/>
  <c r="AI5259" i="11"/>
  <c r="AJ5256" i="11"/>
  <c r="AI5255" i="11"/>
  <c r="AJ5252" i="11"/>
  <c r="AI5251" i="11"/>
  <c r="AJ5248" i="11"/>
  <c r="AI5247" i="11"/>
  <c r="AJ5244" i="11"/>
  <c r="AI5243" i="11"/>
  <c r="AJ5240" i="11"/>
  <c r="AI5239" i="11"/>
  <c r="AJ5236" i="11"/>
  <c r="AI5235" i="11"/>
  <c r="AJ5232" i="11"/>
  <c r="AI5231" i="11"/>
  <c r="AJ5228" i="11"/>
  <c r="AI5227" i="11"/>
  <c r="AJ5224" i="11"/>
  <c r="AI5223" i="11"/>
  <c r="AJ5220" i="11"/>
  <c r="AI5219" i="11"/>
  <c r="AJ5216" i="11"/>
  <c r="AI5215" i="11"/>
  <c r="AJ5212" i="11"/>
  <c r="AI5211" i="11"/>
  <c r="AJ5208" i="11"/>
  <c r="AI5207" i="11"/>
  <c r="AJ5204" i="11"/>
  <c r="AI5203" i="11"/>
  <c r="AJ5200" i="11"/>
  <c r="AI5199" i="11"/>
  <c r="AJ5196" i="11"/>
  <c r="AI5195" i="11"/>
  <c r="AJ5192" i="11"/>
  <c r="AI5191" i="11"/>
  <c r="AJ5188" i="11"/>
  <c r="AI5187" i="11"/>
  <c r="AJ5184" i="11"/>
  <c r="AI5183" i="11"/>
  <c r="AJ5180" i="11"/>
  <c r="AI5179" i="11"/>
  <c r="AJ5176" i="11"/>
  <c r="AI5175" i="11"/>
  <c r="AJ5172" i="11"/>
  <c r="AI5171" i="11"/>
  <c r="AJ5168" i="11"/>
  <c r="AI5167" i="11"/>
  <c r="AJ5164" i="11"/>
  <c r="AI5163" i="11"/>
  <c r="AJ5160" i="11"/>
  <c r="AI5159" i="11"/>
  <c r="AJ5156" i="11"/>
  <c r="AI5155" i="11"/>
  <c r="AJ5152" i="11"/>
  <c r="AI5151" i="11"/>
  <c r="AJ5148" i="11"/>
  <c r="AI5147" i="11"/>
  <c r="AJ5144" i="11"/>
  <c r="AI5143" i="11"/>
  <c r="AJ5140" i="11"/>
  <c r="AI5139" i="11"/>
  <c r="AJ5136" i="11"/>
  <c r="AI5135" i="11"/>
  <c r="AJ5132" i="11"/>
  <c r="AI5131" i="11"/>
  <c r="AJ5128" i="11"/>
  <c r="AI5127" i="11"/>
  <c r="AJ5124" i="11"/>
  <c r="AI5123" i="11"/>
  <c r="AJ5120" i="11"/>
  <c r="AI5119" i="11"/>
  <c r="AJ5116" i="11"/>
  <c r="AI5115" i="11"/>
  <c r="AJ5112" i="11"/>
  <c r="AI5111" i="11"/>
  <c r="AJ5108" i="11"/>
  <c r="AI5107" i="11"/>
  <c r="AJ5104" i="11"/>
  <c r="AI5103" i="11"/>
  <c r="AJ5100" i="11"/>
  <c r="AI5099" i="11"/>
  <c r="AJ5096" i="11"/>
  <c r="AI5095" i="11"/>
  <c r="AJ5092" i="11"/>
  <c r="AI5091" i="11"/>
  <c r="AJ5088" i="11"/>
  <c r="AI5087" i="11"/>
  <c r="AJ5084" i="11"/>
  <c r="AI5083" i="11"/>
  <c r="AJ5080" i="11"/>
  <c r="AI5079" i="11"/>
  <c r="AJ5076" i="11"/>
  <c r="AI5075" i="11"/>
  <c r="AJ5072" i="11"/>
  <c r="AI5071" i="11"/>
  <c r="AJ5068" i="11"/>
  <c r="AI5067" i="11"/>
  <c r="AJ5064" i="11"/>
  <c r="AI5063" i="11"/>
  <c r="AJ5060" i="11"/>
  <c r="AI5059" i="11"/>
  <c r="AJ5056" i="11"/>
  <c r="AI5055" i="11"/>
  <c r="AJ5052" i="11"/>
  <c r="AI5051" i="11"/>
  <c r="AJ5048" i="11"/>
  <c r="AI5047" i="11"/>
  <c r="AJ5044" i="11"/>
  <c r="AI5043" i="11"/>
  <c r="AJ5040" i="11"/>
  <c r="AI5039" i="11"/>
  <c r="AJ5036" i="11"/>
  <c r="AI5035" i="11"/>
  <c r="AJ5032" i="11"/>
  <c r="AI5031" i="11"/>
  <c r="AJ5028" i="11"/>
  <c r="AI5027" i="11"/>
  <c r="AJ5024" i="11"/>
  <c r="AI5023" i="11"/>
  <c r="AJ5020" i="11"/>
  <c r="AI5019" i="11"/>
  <c r="AJ5016" i="11"/>
  <c r="AI5015" i="11"/>
  <c r="AJ5012" i="11"/>
  <c r="AI5011" i="11"/>
  <c r="AJ5008" i="11"/>
  <c r="AI5007" i="11"/>
  <c r="AJ5004" i="11"/>
  <c r="AI5003" i="11"/>
  <c r="AJ5000" i="11"/>
  <c r="AI4999" i="11"/>
  <c r="AJ4996" i="11"/>
  <c r="AI4995" i="11"/>
  <c r="AJ4992" i="11"/>
  <c r="AI4991" i="11"/>
  <c r="AJ4988" i="11"/>
  <c r="AI4987" i="11"/>
  <c r="AJ4984" i="11"/>
  <c r="AI4983" i="11"/>
  <c r="AJ4980" i="11"/>
  <c r="AI4979" i="11"/>
  <c r="AJ4976" i="11"/>
  <c r="AI4975" i="11"/>
  <c r="AJ4972" i="11"/>
  <c r="AI4971" i="11"/>
  <c r="AJ4968" i="11"/>
  <c r="AI4967" i="11"/>
  <c r="AJ4964" i="11"/>
  <c r="AI4963" i="11"/>
  <c r="AJ4960" i="11"/>
  <c r="AI4959" i="11"/>
  <c r="AJ4956" i="11"/>
  <c r="AI4955" i="11"/>
  <c r="AJ4952" i="11"/>
  <c r="AI4951" i="11"/>
  <c r="AJ4948" i="11"/>
  <c r="AI4947" i="11"/>
  <c r="AJ4944" i="11"/>
  <c r="AI4943" i="11"/>
  <c r="AJ4940" i="11"/>
  <c r="AI4939" i="11"/>
  <c r="AJ4936" i="11"/>
  <c r="AI4935" i="11"/>
  <c r="AJ4932" i="11"/>
  <c r="AI4931" i="11"/>
  <c r="AJ4928" i="11"/>
  <c r="AI4927" i="11"/>
  <c r="AJ4924" i="11"/>
  <c r="AI4923" i="11"/>
  <c r="AJ4920" i="11"/>
  <c r="AI4919" i="11"/>
  <c r="AJ4916" i="11"/>
  <c r="AI4915" i="11"/>
  <c r="AJ4912" i="11"/>
  <c r="AI4911" i="11"/>
  <c r="AJ4908" i="11"/>
  <c r="AI4907" i="11"/>
  <c r="AJ4904" i="11"/>
  <c r="AI4903" i="11"/>
  <c r="AJ4900" i="11"/>
  <c r="AI4899" i="11"/>
  <c r="AJ4896" i="11"/>
  <c r="AI4895" i="11"/>
  <c r="AJ4892" i="11"/>
  <c r="AI4891" i="11"/>
  <c r="AJ4888" i="11"/>
  <c r="AI4887" i="11"/>
  <c r="AI5613" i="11"/>
  <c r="AJ5602" i="11"/>
  <c r="AI5597" i="11"/>
  <c r="AJ5586" i="11"/>
  <c r="AJ5583" i="11"/>
  <c r="AI5578" i="11"/>
  <c r="AJ5575" i="11"/>
  <c r="AI5570" i="11"/>
  <c r="AJ5567" i="11"/>
  <c r="AI5562" i="11"/>
  <c r="AJ5559" i="11"/>
  <c r="AI5554" i="11"/>
  <c r="AJ5551" i="11"/>
  <c r="AI5546" i="11"/>
  <c r="AJ5543" i="11"/>
  <c r="AI5538" i="11"/>
  <c r="AJ5535" i="11"/>
  <c r="AI5530" i="11"/>
  <c r="AJ5527" i="11"/>
  <c r="AI5522" i="11"/>
  <c r="AJ5519" i="11"/>
  <c r="AI5514" i="11"/>
  <c r="AJ5511" i="11"/>
  <c r="AI5506" i="11"/>
  <c r="AJ5503" i="11"/>
  <c r="AI5498" i="11"/>
  <c r="AJ5495" i="11"/>
  <c r="AI5490" i="11"/>
  <c r="AJ5487" i="11"/>
  <c r="AI5482" i="11"/>
  <c r="AJ5479" i="11"/>
  <c r="AI5474" i="11"/>
  <c r="AJ5471" i="11"/>
  <c r="AI5466" i="11"/>
  <c r="AJ5463" i="11"/>
  <c r="AI5458" i="11"/>
  <c r="AJ5455" i="11"/>
  <c r="AI5450" i="11"/>
  <c r="AJ5447" i="11"/>
  <c r="AI5442" i="11"/>
  <c r="AJ5439" i="11"/>
  <c r="AI5434" i="11"/>
  <c r="AJ5431" i="11"/>
  <c r="AI5426" i="11"/>
  <c r="AJ5423" i="11"/>
  <c r="AI5418" i="11"/>
  <c r="AJ5415" i="11"/>
  <c r="AI5410" i="11"/>
  <c r="AJ5407" i="11"/>
  <c r="AI5402" i="11"/>
  <c r="AJ5399" i="11"/>
  <c r="AI5394" i="11"/>
  <c r="AJ5391" i="11"/>
  <c r="AI5386" i="11"/>
  <c r="AJ5383" i="11"/>
  <c r="AI5378" i="11"/>
  <c r="AJ5375" i="11"/>
  <c r="AI5370" i="11"/>
  <c r="AJ5367" i="11"/>
  <c r="AI5362" i="11"/>
  <c r="AJ5359" i="11"/>
  <c r="AI5354" i="11"/>
  <c r="AJ5351" i="11"/>
  <c r="AI5346" i="11"/>
  <c r="AJ5343" i="11"/>
  <c r="AI5338" i="11"/>
  <c r="AJ5335" i="11"/>
  <c r="AJ5329" i="11"/>
  <c r="AI5328" i="11"/>
  <c r="AJ5325" i="11"/>
  <c r="AI5324" i="11"/>
  <c r="AJ5321" i="11"/>
  <c r="AI5320" i="11"/>
  <c r="AJ5317" i="11"/>
  <c r="AI5316" i="11"/>
  <c r="AJ5313" i="11"/>
  <c r="AI5312" i="11"/>
  <c r="AJ5309" i="11"/>
  <c r="AI5308" i="11"/>
  <c r="AJ5305" i="11"/>
  <c r="AI5304" i="11"/>
  <c r="AJ5301" i="11"/>
  <c r="AI5300" i="11"/>
  <c r="AJ5297" i="11"/>
  <c r="AI5296" i="11"/>
  <c r="AJ5293" i="11"/>
  <c r="AI5292" i="11"/>
  <c r="AJ5289" i="11"/>
  <c r="AI5288" i="11"/>
  <c r="AJ5285" i="11"/>
  <c r="AI5284" i="11"/>
  <c r="AJ5281" i="11"/>
  <c r="AI5280" i="11"/>
  <c r="AJ5277" i="11"/>
  <c r="AI5276" i="11"/>
  <c r="AJ5273" i="11"/>
  <c r="AI5272" i="11"/>
  <c r="AJ5269" i="11"/>
  <c r="AI5268" i="11"/>
  <c r="AJ5265" i="11"/>
  <c r="AI5264" i="11"/>
  <c r="AJ5261" i="11"/>
  <c r="AI5260" i="11"/>
  <c r="AJ5257" i="11"/>
  <c r="AI5256" i="11"/>
  <c r="AJ5253" i="11"/>
  <c r="AI5252" i="11"/>
  <c r="AJ5249" i="11"/>
  <c r="AI5248" i="11"/>
  <c r="AJ5245" i="11"/>
  <c r="AI5244" i="11"/>
  <c r="AJ5241" i="11"/>
  <c r="AI5240" i="11"/>
  <c r="AJ5237" i="11"/>
  <c r="AI5236" i="11"/>
  <c r="AJ5233" i="11"/>
  <c r="AI5232" i="11"/>
  <c r="AJ5229" i="11"/>
  <c r="AI5228" i="11"/>
  <c r="AJ5225" i="11"/>
  <c r="AI5224" i="11"/>
  <c r="AJ5221" i="11"/>
  <c r="AI5220" i="11"/>
  <c r="AJ5217" i="11"/>
  <c r="AI5216" i="11"/>
  <c r="AJ5213" i="11"/>
  <c r="AI5212" i="11"/>
  <c r="AJ5209" i="11"/>
  <c r="AI5208" i="11"/>
  <c r="AJ5205" i="11"/>
  <c r="AI5204" i="11"/>
  <c r="AJ5201" i="11"/>
  <c r="AI5200" i="11"/>
  <c r="AJ5197" i="11"/>
  <c r="AI5196" i="11"/>
  <c r="AJ5193" i="11"/>
  <c r="AI5192" i="11"/>
  <c r="AJ5189" i="11"/>
  <c r="AI5188" i="11"/>
  <c r="AJ5185" i="11"/>
  <c r="AI5184" i="11"/>
  <c r="AJ5181" i="11"/>
  <c r="AI5180" i="11"/>
  <c r="AJ5177" i="11"/>
  <c r="AI5176" i="11"/>
  <c r="AJ5173" i="11"/>
  <c r="AI5172" i="11"/>
  <c r="AJ5169" i="11"/>
  <c r="AI5168" i="11"/>
  <c r="AJ5165" i="11"/>
  <c r="AI5164" i="11"/>
  <c r="AJ5161" i="11"/>
  <c r="AI5160" i="11"/>
  <c r="AJ5157" i="11"/>
  <c r="AI5156" i="11"/>
  <c r="AJ5153" i="11"/>
  <c r="AI5152" i="11"/>
  <c r="AJ5149" i="11"/>
  <c r="AI5148" i="11"/>
  <c r="AJ5145" i="11"/>
  <c r="AI5144" i="11"/>
  <c r="AJ5141" i="11"/>
  <c r="AI5140" i="11"/>
  <c r="AJ5137" i="11"/>
  <c r="AI5136" i="11"/>
  <c r="AJ5133" i="11"/>
  <c r="AI5132" i="11"/>
  <c r="AJ5129" i="11"/>
  <c r="AI5128" i="11"/>
  <c r="AJ5125" i="11"/>
  <c r="AI5124" i="11"/>
  <c r="AJ5121" i="11"/>
  <c r="AI5120" i="11"/>
  <c r="AJ5117" i="11"/>
  <c r="AI5116" i="11"/>
  <c r="AJ5113" i="11"/>
  <c r="AI5112" i="11"/>
  <c r="AJ5109" i="11"/>
  <c r="AI5108" i="11"/>
  <c r="AJ5105" i="11"/>
  <c r="AI5104" i="11"/>
  <c r="AJ5101" i="11"/>
  <c r="AI5100" i="11"/>
  <c r="AJ5097" i="11"/>
  <c r="AI5096" i="11"/>
  <c r="AJ5093" i="11"/>
  <c r="AI5092" i="11"/>
  <c r="AJ5089" i="11"/>
  <c r="AI5088" i="11"/>
  <c r="AJ5085" i="11"/>
  <c r="AI5084" i="11"/>
  <c r="AJ5081" i="11"/>
  <c r="AI5080" i="11"/>
  <c r="AJ5077" i="11"/>
  <c r="AI5076" i="11"/>
  <c r="AJ5073" i="11"/>
  <c r="AI5072" i="11"/>
  <c r="AJ5069" i="11"/>
  <c r="AI5064" i="11"/>
  <c r="AJ5053" i="11"/>
  <c r="AI5048" i="11"/>
  <c r="AJ5037" i="11"/>
  <c r="AI5032" i="11"/>
  <c r="AJ5021" i="11"/>
  <c r="AI5016" i="11"/>
  <c r="AJ5005" i="11"/>
  <c r="AI5000" i="11"/>
  <c r="AJ4989" i="11"/>
  <c r="AI4984" i="11"/>
  <c r="AJ4973" i="11"/>
  <c r="AI4968" i="11"/>
  <c r="AJ4957" i="11"/>
  <c r="AI4952" i="11"/>
  <c r="AJ4941" i="11"/>
  <c r="AI4936" i="11"/>
  <c r="AJ4925" i="11"/>
  <c r="AI4920" i="11"/>
  <c r="AJ4909" i="11"/>
  <c r="AI4904" i="11"/>
  <c r="AJ4893" i="11"/>
  <c r="AI4888" i="11"/>
  <c r="AJ4884" i="11"/>
  <c r="AJ4881" i="11"/>
  <c r="AI4880" i="11"/>
  <c r="AJ4877" i="11"/>
  <c r="AI4876" i="11"/>
  <c r="AJ4873" i="11"/>
  <c r="AI4872" i="11"/>
  <c r="AJ4869" i="11"/>
  <c r="AI4868" i="11"/>
  <c r="AJ4865" i="11"/>
  <c r="AI4864" i="11"/>
  <c r="AJ4861" i="11"/>
  <c r="AI4860" i="11"/>
  <c r="AJ4857" i="11"/>
  <c r="AI4856" i="11"/>
  <c r="AJ4853" i="11"/>
  <c r="AI4852" i="11"/>
  <c r="AJ4849" i="11"/>
  <c r="AI4848" i="11"/>
  <c r="AJ4845" i="11"/>
  <c r="AI4844" i="11"/>
  <c r="AJ4841" i="11"/>
  <c r="AI4840" i="11"/>
  <c r="AJ4837" i="11"/>
  <c r="AI4836" i="11"/>
  <c r="AJ4833" i="11"/>
  <c r="AI4832" i="11"/>
  <c r="AJ4829" i="11"/>
  <c r="AI4828" i="11"/>
  <c r="AJ4825" i="11"/>
  <c r="AI4824" i="11"/>
  <c r="AJ4821" i="11"/>
  <c r="AI4820" i="11"/>
  <c r="AJ4817" i="11"/>
  <c r="AI4816" i="11"/>
  <c r="AJ4813" i="11"/>
  <c r="AI4812" i="11"/>
  <c r="AJ4809" i="11"/>
  <c r="AI4808" i="11"/>
  <c r="AJ4805" i="11"/>
  <c r="AI4804" i="11"/>
  <c r="AJ4801" i="11"/>
  <c r="AI4800" i="11"/>
  <c r="AJ4797" i="11"/>
  <c r="AI4796" i="11"/>
  <c r="AJ4793" i="11"/>
  <c r="AI4792" i="11"/>
  <c r="AJ4789" i="11"/>
  <c r="AI4788" i="11"/>
  <c r="AJ4785" i="11"/>
  <c r="AI4784" i="11"/>
  <c r="AJ4781" i="11"/>
  <c r="AI4780" i="11"/>
  <c r="AJ4777" i="11"/>
  <c r="AI4776" i="11"/>
  <c r="AJ4773" i="11"/>
  <c r="AI4772" i="11"/>
  <c r="AJ4769" i="11"/>
  <c r="AI4768" i="11"/>
  <c r="AJ4765" i="11"/>
  <c r="AI4764" i="11"/>
  <c r="AJ4761" i="11"/>
  <c r="AI4760" i="11"/>
  <c r="AJ4757" i="11"/>
  <c r="AI4756" i="11"/>
  <c r="AJ4753" i="11"/>
  <c r="AI4752" i="11"/>
  <c r="AJ4749" i="11"/>
  <c r="AI4748" i="11"/>
  <c r="AJ4745" i="11"/>
  <c r="AI4744" i="11"/>
  <c r="AJ4741" i="11"/>
  <c r="AI4740" i="11"/>
  <c r="AJ4737" i="11"/>
  <c r="AI4736" i="11"/>
  <c r="AJ4733" i="11"/>
  <c r="AI4732" i="11"/>
  <c r="AJ4729" i="11"/>
  <c r="AI4728" i="11"/>
  <c r="AJ4725" i="11"/>
  <c r="AI4724" i="11"/>
  <c r="AJ4721" i="11"/>
  <c r="AI4720" i="11"/>
  <c r="AJ4717" i="11"/>
  <c r="AI4716" i="11"/>
  <c r="AJ4713" i="11"/>
  <c r="AI4712" i="11"/>
  <c r="AJ4709" i="11"/>
  <c r="AI4708" i="11"/>
  <c r="AJ4705" i="11"/>
  <c r="AI4704" i="11"/>
  <c r="AJ4701" i="11"/>
  <c r="AI4700" i="11"/>
  <c r="AJ4697" i="11"/>
  <c r="AI4696" i="11"/>
  <c r="AJ4693" i="11"/>
  <c r="AI4692" i="11"/>
  <c r="AJ4689" i="11"/>
  <c r="AI4688" i="11"/>
  <c r="AJ4685" i="11"/>
  <c r="AI4684" i="11"/>
  <c r="AJ4681" i="11"/>
  <c r="AI4680" i="11"/>
  <c r="AJ4677" i="11"/>
  <c r="AI4676" i="11"/>
  <c r="AJ4673" i="11"/>
  <c r="AI4672" i="11"/>
  <c r="AJ4669" i="11"/>
  <c r="AI4668" i="11"/>
  <c r="AJ4665" i="11"/>
  <c r="AI4664" i="11"/>
  <c r="AJ4661" i="11"/>
  <c r="AI4660" i="11"/>
  <c r="AJ4657" i="11"/>
  <c r="AI4656" i="11"/>
  <c r="AJ4653" i="11"/>
  <c r="AI4652" i="11"/>
  <c r="AJ4649" i="11"/>
  <c r="AI4648" i="11"/>
  <c r="AJ4645" i="11"/>
  <c r="AI4644" i="11"/>
  <c r="AJ4641" i="11"/>
  <c r="AI4640" i="11"/>
  <c r="AJ4637" i="11"/>
  <c r="AI4636" i="11"/>
  <c r="AJ4633" i="11"/>
  <c r="AI4632" i="11"/>
  <c r="AJ4629" i="11"/>
  <c r="AI4628" i="11"/>
  <c r="AJ4625" i="11"/>
  <c r="AI4624" i="11"/>
  <c r="AJ4621" i="11"/>
  <c r="AI4620" i="11"/>
  <c r="AJ4617" i="11"/>
  <c r="AI4616" i="11"/>
  <c r="AJ4613" i="11"/>
  <c r="AI4612" i="11"/>
  <c r="AJ4609" i="11"/>
  <c r="AI4608" i="11"/>
  <c r="AJ4605" i="11"/>
  <c r="AI4604" i="11"/>
  <c r="AJ4601" i="11"/>
  <c r="AI4600" i="11"/>
  <c r="AJ4597" i="11"/>
  <c r="AI4596" i="11"/>
  <c r="AJ4593" i="11"/>
  <c r="AI4592" i="11"/>
  <c r="AJ4589" i="11"/>
  <c r="AI4588" i="11"/>
  <c r="AJ4585" i="11"/>
  <c r="AI4584" i="11"/>
  <c r="AJ4581" i="11"/>
  <c r="AI4580" i="11"/>
  <c r="AJ4577" i="11"/>
  <c r="AI4576" i="11"/>
  <c r="AJ4573" i="11"/>
  <c r="AI4572" i="11"/>
  <c r="AJ4569" i="11"/>
  <c r="AI4568" i="11"/>
  <c r="AJ4565" i="11"/>
  <c r="AI4564" i="11"/>
  <c r="AJ4561" i="11"/>
  <c r="AI4560" i="11"/>
  <c r="AJ4557" i="11"/>
  <c r="AI4556" i="11"/>
  <c r="AJ4553" i="11"/>
  <c r="AI4552" i="11"/>
  <c r="AJ4549" i="11"/>
  <c r="AI4548" i="11"/>
  <c r="AJ4545" i="11"/>
  <c r="AI4544" i="11"/>
  <c r="AJ4541" i="11"/>
  <c r="AI4540" i="11"/>
  <c r="AJ4537" i="11"/>
  <c r="AI4536" i="11"/>
  <c r="AJ4533" i="11"/>
  <c r="AI4532" i="11"/>
  <c r="AJ4529" i="11"/>
  <c r="AI4528" i="11"/>
  <c r="AJ4525" i="11"/>
  <c r="AI4524" i="11"/>
  <c r="AJ4521" i="11"/>
  <c r="AI4520" i="11"/>
  <c r="AJ4517" i="11"/>
  <c r="AI4516" i="11"/>
  <c r="AJ4513" i="11"/>
  <c r="AI4512" i="11"/>
  <c r="AJ4509" i="11"/>
  <c r="AI4508" i="11"/>
  <c r="AJ4505" i="11"/>
  <c r="AI4504" i="11"/>
  <c r="AJ4501" i="11"/>
  <c r="AI4500" i="11"/>
  <c r="AJ4497" i="11"/>
  <c r="AI4496" i="11"/>
  <c r="AJ4493" i="11"/>
  <c r="AI4492" i="11"/>
  <c r="AJ4489" i="11"/>
  <c r="AI4488" i="11"/>
  <c r="AJ4485" i="11"/>
  <c r="AI4484" i="11"/>
  <c r="AJ4481" i="11"/>
  <c r="AI4480" i="11"/>
  <c r="AJ4477" i="11"/>
  <c r="AI4476" i="11"/>
  <c r="AJ4473" i="11"/>
  <c r="AI4472" i="11"/>
  <c r="AJ4469" i="11"/>
  <c r="AI4468" i="11"/>
  <c r="AJ4465" i="11"/>
  <c r="AI4464" i="11"/>
  <c r="AJ4461" i="11"/>
  <c r="AI4460" i="11"/>
  <c r="AJ4457" i="11"/>
  <c r="AI4456" i="11"/>
  <c r="AJ4453" i="11"/>
  <c r="AI4452" i="11"/>
  <c r="AJ4449" i="11"/>
  <c r="AI4448" i="11"/>
  <c r="AJ4445" i="11"/>
  <c r="AI4444" i="11"/>
  <c r="AJ4441" i="11"/>
  <c r="AI4440" i="11"/>
  <c r="AJ4437" i="11"/>
  <c r="AI4436" i="11"/>
  <c r="AJ4433" i="11"/>
  <c r="AI4432" i="11"/>
  <c r="AJ4429" i="11"/>
  <c r="AI4428" i="11"/>
  <c r="AJ4425" i="11"/>
  <c r="AI4424" i="11"/>
  <c r="AJ4421" i="11"/>
  <c r="AI4420" i="11"/>
  <c r="AJ4417" i="11"/>
  <c r="AI4416" i="11"/>
  <c r="AJ4413" i="11"/>
  <c r="AI4412" i="11"/>
  <c r="AJ4409" i="11"/>
  <c r="AI4408" i="11"/>
  <c r="AJ4405" i="11"/>
  <c r="AI4404" i="11"/>
  <c r="AJ4401" i="11"/>
  <c r="AI4400" i="11"/>
  <c r="AJ4397" i="11"/>
  <c r="AI4396" i="11"/>
  <c r="AJ4393" i="11"/>
  <c r="AI4392" i="11"/>
  <c r="AJ4389" i="11"/>
  <c r="AI4388" i="11"/>
  <c r="AJ4385" i="11"/>
  <c r="AI4384" i="11"/>
  <c r="AJ4381" i="11"/>
  <c r="AI4380" i="11"/>
  <c r="AJ4377" i="11"/>
  <c r="AI4376" i="11"/>
  <c r="AJ4373" i="11"/>
  <c r="AI4372" i="11"/>
  <c r="AJ4369" i="11"/>
  <c r="AI4368" i="11"/>
  <c r="AJ4365" i="11"/>
  <c r="AI4364" i="11"/>
  <c r="AJ4361" i="11"/>
  <c r="AI4360" i="11"/>
  <c r="AJ4357" i="11"/>
  <c r="AI4356" i="11"/>
  <c r="AJ4353" i="11"/>
  <c r="AI4352" i="11"/>
  <c r="AJ4349" i="11"/>
  <c r="AI5068" i="11"/>
  <c r="AJ5057" i="11"/>
  <c r="AI5052" i="11"/>
  <c r="AJ5041" i="11"/>
  <c r="AI5036" i="11"/>
  <c r="AJ5025" i="11"/>
  <c r="AI5020" i="11"/>
  <c r="AJ5009" i="11"/>
  <c r="AI5004" i="11"/>
  <c r="AJ4993" i="11"/>
  <c r="AI4988" i="11"/>
  <c r="AJ4977" i="11"/>
  <c r="AI4972" i="11"/>
  <c r="AJ4961" i="11"/>
  <c r="AI4956" i="11"/>
  <c r="AJ4945" i="11"/>
  <c r="AI4940" i="11"/>
  <c r="AJ4929" i="11"/>
  <c r="AI4924" i="11"/>
  <c r="AJ4913" i="11"/>
  <c r="AI4908" i="11"/>
  <c r="AJ4897" i="11"/>
  <c r="AI4892" i="11"/>
  <c r="AI4884" i="11"/>
  <c r="AJ4882" i="11"/>
  <c r="AI4881" i="11"/>
  <c r="AJ4878" i="11"/>
  <c r="AI4877" i="11"/>
  <c r="AJ4874" i="11"/>
  <c r="AI4873" i="11"/>
  <c r="AJ4870" i="11"/>
  <c r="AI4869" i="11"/>
  <c r="AJ4866" i="11"/>
  <c r="AI4865" i="11"/>
  <c r="AJ4862" i="11"/>
  <c r="AI4861" i="11"/>
  <c r="AJ4858" i="11"/>
  <c r="AI4857" i="11"/>
  <c r="AJ4854" i="11"/>
  <c r="AI4853" i="11"/>
  <c r="AJ4850" i="11"/>
  <c r="AI4849" i="11"/>
  <c r="AJ4846" i="11"/>
  <c r="AI4845" i="11"/>
  <c r="AJ4842" i="11"/>
  <c r="AI4841" i="11"/>
  <c r="AJ4838" i="11"/>
  <c r="AI4837" i="11"/>
  <c r="AJ4834" i="11"/>
  <c r="AI4833" i="11"/>
  <c r="AJ4830" i="11"/>
  <c r="AI4829" i="11"/>
  <c r="AJ4826" i="11"/>
  <c r="AI4825" i="11"/>
  <c r="AJ4822" i="11"/>
  <c r="AI4821" i="11"/>
  <c r="AJ4818" i="11"/>
  <c r="AI4817" i="11"/>
  <c r="AJ4814" i="11"/>
  <c r="AI4813" i="11"/>
  <c r="AJ4810" i="11"/>
  <c r="AI4809" i="11"/>
  <c r="AJ4806" i="11"/>
  <c r="AI4805" i="11"/>
  <c r="AJ4802" i="11"/>
  <c r="AI4801" i="11"/>
  <c r="AJ4798" i="11"/>
  <c r="AI4797" i="11"/>
  <c r="AJ4794" i="11"/>
  <c r="AI4793" i="11"/>
  <c r="AJ4790" i="11"/>
  <c r="AI4789" i="11"/>
  <c r="AJ4786" i="11"/>
  <c r="AI4785" i="11"/>
  <c r="AJ4782" i="11"/>
  <c r="AI4781" i="11"/>
  <c r="AJ4778" i="11"/>
  <c r="AI4777" i="11"/>
  <c r="AJ4774" i="11"/>
  <c r="AI4773" i="11"/>
  <c r="AJ4770" i="11"/>
  <c r="AI4769" i="11"/>
  <c r="AJ4766" i="11"/>
  <c r="AI4765" i="11"/>
  <c r="AJ4762" i="11"/>
  <c r="AI4761" i="11"/>
  <c r="AJ4758" i="11"/>
  <c r="AI4757" i="11"/>
  <c r="AJ4754" i="11"/>
  <c r="AI4753" i="11"/>
  <c r="AJ4750" i="11"/>
  <c r="AI4749" i="11"/>
  <c r="AJ4746" i="11"/>
  <c r="AI4745" i="11"/>
  <c r="AJ4742" i="11"/>
  <c r="AI4741" i="11"/>
  <c r="AJ4738" i="11"/>
  <c r="AI4737" i="11"/>
  <c r="AJ4734" i="11"/>
  <c r="AI4733" i="11"/>
  <c r="AJ4730" i="11"/>
  <c r="AI4729" i="11"/>
  <c r="AJ4726" i="11"/>
  <c r="AI4725" i="11"/>
  <c r="AJ4722" i="11"/>
  <c r="AI4721" i="11"/>
  <c r="AJ4718" i="11"/>
  <c r="AI4717" i="11"/>
  <c r="AJ4714" i="11"/>
  <c r="AI4713" i="11"/>
  <c r="AJ4710" i="11"/>
  <c r="AI4709" i="11"/>
  <c r="AJ4706" i="11"/>
  <c r="AI4705" i="11"/>
  <c r="AJ4702" i="11"/>
  <c r="AI4701" i="11"/>
  <c r="AJ4698" i="11"/>
  <c r="AI4697" i="11"/>
  <c r="AJ4694" i="11"/>
  <c r="AI4693" i="11"/>
  <c r="AJ4690" i="11"/>
  <c r="AI4689" i="11"/>
  <c r="AJ4686" i="11"/>
  <c r="AI4685" i="11"/>
  <c r="AJ4682" i="11"/>
  <c r="AI4681" i="11"/>
  <c r="AJ4678" i="11"/>
  <c r="AI4677" i="11"/>
  <c r="AJ4674" i="11"/>
  <c r="AI4673" i="11"/>
  <c r="AJ4670" i="11"/>
  <c r="AI4669" i="11"/>
  <c r="AJ4666" i="11"/>
  <c r="AI4665" i="11"/>
  <c r="AJ4662" i="11"/>
  <c r="AI4661" i="11"/>
  <c r="AJ4658" i="11"/>
  <c r="AI4657" i="11"/>
  <c r="AJ4654" i="11"/>
  <c r="AI4653" i="11"/>
  <c r="AJ4650" i="11"/>
  <c r="AI4649" i="11"/>
  <c r="AJ4646" i="11"/>
  <c r="AI4645" i="11"/>
  <c r="AJ4642" i="11"/>
  <c r="AI4641" i="11"/>
  <c r="AJ4638" i="11"/>
  <c r="AI4637" i="11"/>
  <c r="AJ4634" i="11"/>
  <c r="AI4633" i="11"/>
  <c r="AJ4630" i="11"/>
  <c r="AI4629" i="11"/>
  <c r="AJ4626" i="11"/>
  <c r="AI4625" i="11"/>
  <c r="AJ4622" i="11"/>
  <c r="AI4621" i="11"/>
  <c r="AJ4618" i="11"/>
  <c r="AI4617" i="11"/>
  <c r="AJ4614" i="11"/>
  <c r="AI4613" i="11"/>
  <c r="AJ4610" i="11"/>
  <c r="AI4609" i="11"/>
  <c r="AJ4606" i="11"/>
  <c r="AI4605" i="11"/>
  <c r="AJ4602" i="11"/>
  <c r="AI4601" i="11"/>
  <c r="AJ4598" i="11"/>
  <c r="AI4597" i="11"/>
  <c r="AJ4594" i="11"/>
  <c r="AI4593" i="11"/>
  <c r="AJ4590" i="11"/>
  <c r="AI4589" i="11"/>
  <c r="AJ4586" i="11"/>
  <c r="AI4585" i="11"/>
  <c r="AJ4582" i="11"/>
  <c r="AI4581" i="11"/>
  <c r="AJ4578" i="11"/>
  <c r="AI4577" i="11"/>
  <c r="AJ4574" i="11"/>
  <c r="AI4573" i="11"/>
  <c r="AJ4570" i="11"/>
  <c r="AI4569" i="11"/>
  <c r="AJ4566" i="11"/>
  <c r="AI4565" i="11"/>
  <c r="AJ4562" i="11"/>
  <c r="AI4561" i="11"/>
  <c r="AJ4558" i="11"/>
  <c r="AI4557" i="11"/>
  <c r="AJ4554" i="11"/>
  <c r="AI4553" i="11"/>
  <c r="AJ4550" i="11"/>
  <c r="AI4549" i="11"/>
  <c r="AJ4546" i="11"/>
  <c r="AI4545" i="11"/>
  <c r="AJ4542" i="11"/>
  <c r="AI4541" i="11"/>
  <c r="AJ4538" i="11"/>
  <c r="AI4537" i="11"/>
  <c r="AJ4534" i="11"/>
  <c r="AI4533" i="11"/>
  <c r="AJ4530" i="11"/>
  <c r="AI4529" i="11"/>
  <c r="AJ4526" i="11"/>
  <c r="AI4525" i="11"/>
  <c r="AJ4522" i="11"/>
  <c r="AI4521" i="11"/>
  <c r="AJ4518" i="11"/>
  <c r="AI4517" i="11"/>
  <c r="AJ4514" i="11"/>
  <c r="AI4513" i="11"/>
  <c r="AJ4510" i="11"/>
  <c r="AI4509" i="11"/>
  <c r="AJ4506" i="11"/>
  <c r="AI4505" i="11"/>
  <c r="AJ4502" i="11"/>
  <c r="AI4501" i="11"/>
  <c r="AJ4498" i="11"/>
  <c r="AI4497" i="11"/>
  <c r="AJ4494" i="11"/>
  <c r="AI4493" i="11"/>
  <c r="AJ4490" i="11"/>
  <c r="AI4489" i="11"/>
  <c r="AJ4486" i="11"/>
  <c r="AI4485" i="11"/>
  <c r="AJ4482" i="11"/>
  <c r="AI4481" i="11"/>
  <c r="AJ4478" i="11"/>
  <c r="AI4477" i="11"/>
  <c r="AJ4474" i="11"/>
  <c r="AI4473" i="11"/>
  <c r="AJ4470" i="11"/>
  <c r="AI4469" i="11"/>
  <c r="AJ4466" i="11"/>
  <c r="AI4465" i="11"/>
  <c r="AJ4462" i="11"/>
  <c r="AI4461" i="11"/>
  <c r="AJ4458" i="11"/>
  <c r="AI4457" i="11"/>
  <c r="AJ4454" i="11"/>
  <c r="AI4453" i="11"/>
  <c r="AJ4450" i="11"/>
  <c r="AI4449" i="11"/>
  <c r="AJ4446" i="11"/>
  <c r="AI4445" i="11"/>
  <c r="AJ4442" i="11"/>
  <c r="AI4441" i="11"/>
  <c r="AJ4438" i="11"/>
  <c r="AI4437" i="11"/>
  <c r="AJ4434" i="11"/>
  <c r="AI4433" i="11"/>
  <c r="AJ4430" i="11"/>
  <c r="AI4429" i="11"/>
  <c r="AJ4426" i="11"/>
  <c r="AI4425" i="11"/>
  <c r="AJ4422" i="11"/>
  <c r="AI4421" i="11"/>
  <c r="AJ4418" i="11"/>
  <c r="AI4417" i="11"/>
  <c r="AJ4414" i="11"/>
  <c r="AI4413" i="11"/>
  <c r="AJ4410" i="11"/>
  <c r="AI4409" i="11"/>
  <c r="AJ4406" i="11"/>
  <c r="AI4405" i="11"/>
  <c r="AJ4402" i="11"/>
  <c r="AI4401" i="11"/>
  <c r="AJ4398" i="11"/>
  <c r="AI4397" i="11"/>
  <c r="AJ4394" i="11"/>
  <c r="AI4393" i="11"/>
  <c r="AJ4390" i="11"/>
  <c r="AI4389" i="11"/>
  <c r="AJ4386" i="11"/>
  <c r="AI4385" i="11"/>
  <c r="AJ4382" i="11"/>
  <c r="AI4381" i="11"/>
  <c r="AJ4378" i="11"/>
  <c r="AI4377" i="11"/>
  <c r="AJ4374" i="11"/>
  <c r="AI4373" i="11"/>
  <c r="AJ4370" i="11"/>
  <c r="AI4369" i="11"/>
  <c r="AJ4366" i="11"/>
  <c r="AI4365" i="11"/>
  <c r="AJ4362" i="11"/>
  <c r="AI4361" i="11"/>
  <c r="AJ4358" i="11"/>
  <c r="AI4357" i="11"/>
  <c r="AJ4354" i="11"/>
  <c r="AI4353" i="11"/>
  <c r="AJ4350" i="11"/>
  <c r="AI4349" i="11"/>
  <c r="AJ5061" i="11"/>
  <c r="AI5056" i="11"/>
  <c r="AJ5045" i="11"/>
  <c r="AI5040" i="11"/>
  <c r="AJ5029" i="11"/>
  <c r="AI5024" i="11"/>
  <c r="AJ5013" i="11"/>
  <c r="AI5008" i="11"/>
  <c r="AJ4997" i="11"/>
  <c r="AI4992" i="11"/>
  <c r="AJ4981" i="11"/>
  <c r="AI4976" i="11"/>
  <c r="AJ4965" i="11"/>
  <c r="AI4960" i="11"/>
  <c r="AJ4949" i="11"/>
  <c r="AI4944" i="11"/>
  <c r="AJ4933" i="11"/>
  <c r="AI4928" i="11"/>
  <c r="AJ4917" i="11"/>
  <c r="AI4912" i="11"/>
  <c r="AJ4901" i="11"/>
  <c r="AI4896" i="11"/>
  <c r="AJ4885" i="11"/>
  <c r="AJ4883" i="11"/>
  <c r="AI4882" i="11"/>
  <c r="AJ4879" i="11"/>
  <c r="AI4878" i="11"/>
  <c r="AJ4875" i="11"/>
  <c r="AI4874" i="11"/>
  <c r="AJ4871" i="11"/>
  <c r="AI4870" i="11"/>
  <c r="AJ4867" i="11"/>
  <c r="AI4866" i="11"/>
  <c r="AJ4863" i="11"/>
  <c r="AI4862" i="11"/>
  <c r="AJ4859" i="11"/>
  <c r="AI4858" i="11"/>
  <c r="AJ4855" i="11"/>
  <c r="AI4854" i="11"/>
  <c r="AJ4851" i="11"/>
  <c r="AI4850" i="11"/>
  <c r="AJ4847" i="11"/>
  <c r="AI4846" i="11"/>
  <c r="AJ4843" i="11"/>
  <c r="AI4842" i="11"/>
  <c r="AJ4839" i="11"/>
  <c r="AI4838" i="11"/>
  <c r="AJ4835" i="11"/>
  <c r="AI4834" i="11"/>
  <c r="AJ4831" i="11"/>
  <c r="AI4830" i="11"/>
  <c r="AJ4827" i="11"/>
  <c r="AI4826" i="11"/>
  <c r="AJ4823" i="11"/>
  <c r="AI4822" i="11"/>
  <c r="AJ4819" i="11"/>
  <c r="AI4818" i="11"/>
  <c r="AJ4815" i="11"/>
  <c r="AI4814" i="11"/>
  <c r="AJ4811" i="11"/>
  <c r="AI4810" i="11"/>
  <c r="AJ4807" i="11"/>
  <c r="AI4806" i="11"/>
  <c r="AJ4803" i="11"/>
  <c r="AI4802" i="11"/>
  <c r="AJ4799" i="11"/>
  <c r="AI4798" i="11"/>
  <c r="AJ4795" i="11"/>
  <c r="AI4794" i="11"/>
  <c r="AJ4791" i="11"/>
  <c r="AI4790" i="11"/>
  <c r="AJ4787" i="11"/>
  <c r="AI4786" i="11"/>
  <c r="AJ4783" i="11"/>
  <c r="AI4782" i="11"/>
  <c r="AJ4779" i="11"/>
  <c r="AI4778" i="11"/>
  <c r="AJ4775" i="11"/>
  <c r="AI4774" i="11"/>
  <c r="AJ4771" i="11"/>
  <c r="AI4770" i="11"/>
  <c r="AJ4767" i="11"/>
  <c r="AI4766" i="11"/>
  <c r="AJ4763" i="11"/>
  <c r="AI4762" i="11"/>
  <c r="AJ4759" i="11"/>
  <c r="AI4758" i="11"/>
  <c r="AJ4755" i="11"/>
  <c r="AI4754" i="11"/>
  <c r="AJ4751" i="11"/>
  <c r="AI4750" i="11"/>
  <c r="AJ4747" i="11"/>
  <c r="AI4746" i="11"/>
  <c r="AJ4743" i="11"/>
  <c r="AI4742" i="11"/>
  <c r="AJ4739" i="11"/>
  <c r="AI4738" i="11"/>
  <c r="AJ4735" i="11"/>
  <c r="AI4734" i="11"/>
  <c r="AJ4731" i="11"/>
  <c r="AI4730" i="11"/>
  <c r="AJ4727" i="11"/>
  <c r="AI4726" i="11"/>
  <c r="AJ4723" i="11"/>
  <c r="AI4722" i="11"/>
  <c r="AJ4719" i="11"/>
  <c r="AI4718" i="11"/>
  <c r="AJ4715" i="11"/>
  <c r="AI4714" i="11"/>
  <c r="AJ4711" i="11"/>
  <c r="AI4710" i="11"/>
  <c r="AJ4707" i="11"/>
  <c r="AI4706" i="11"/>
  <c r="AJ4703" i="11"/>
  <c r="AI4702" i="11"/>
  <c r="AJ4699" i="11"/>
  <c r="AI4698" i="11"/>
  <c r="AJ4695" i="11"/>
  <c r="AI4694" i="11"/>
  <c r="AJ4691" i="11"/>
  <c r="AI4690" i="11"/>
  <c r="AJ4687" i="11"/>
  <c r="AI4686" i="11"/>
  <c r="AJ4683" i="11"/>
  <c r="AI4682" i="11"/>
  <c r="AJ4679" i="11"/>
  <c r="AI4678" i="11"/>
  <c r="AJ4675" i="11"/>
  <c r="AI4674" i="11"/>
  <c r="AJ4671" i="11"/>
  <c r="AI4670" i="11"/>
  <c r="AJ4667" i="11"/>
  <c r="AI4666" i="11"/>
  <c r="AJ4663" i="11"/>
  <c r="AI4662" i="11"/>
  <c r="AJ4659" i="11"/>
  <c r="AI4658" i="11"/>
  <c r="AJ4655" i="11"/>
  <c r="AI4654" i="11"/>
  <c r="AJ4651" i="11"/>
  <c r="AI4650" i="11"/>
  <c r="AJ4647" i="11"/>
  <c r="AI4646" i="11"/>
  <c r="AJ4643" i="11"/>
  <c r="AI4642" i="11"/>
  <c r="AJ4639" i="11"/>
  <c r="AI4638" i="11"/>
  <c r="AJ4635" i="11"/>
  <c r="AI4634" i="11"/>
  <c r="AJ4631" i="11"/>
  <c r="AI4630" i="11"/>
  <c r="AJ4627" i="11"/>
  <c r="AI4626" i="11"/>
  <c r="AJ4623" i="11"/>
  <c r="AI4622" i="11"/>
  <c r="AJ4619" i="11"/>
  <c r="AI4618" i="11"/>
  <c r="AJ4615" i="11"/>
  <c r="AI4614" i="11"/>
  <c r="AJ4611" i="11"/>
  <c r="AI4610" i="11"/>
  <c r="AJ4607" i="11"/>
  <c r="AI4606" i="11"/>
  <c r="AJ4603" i="11"/>
  <c r="AI4602" i="11"/>
  <c r="AJ4599" i="11"/>
  <c r="AI4598" i="11"/>
  <c r="AJ4595" i="11"/>
  <c r="AI4594" i="11"/>
  <c r="AJ4591" i="11"/>
  <c r="AI4590" i="11"/>
  <c r="AJ4587" i="11"/>
  <c r="AI4586" i="11"/>
  <c r="AJ4583" i="11"/>
  <c r="AI4582" i="11"/>
  <c r="AJ4579" i="11"/>
  <c r="AI4578" i="11"/>
  <c r="AJ4575" i="11"/>
  <c r="AI4574" i="11"/>
  <c r="AJ4571" i="11"/>
  <c r="AI4570" i="11"/>
  <c r="AJ4567" i="11"/>
  <c r="AI4566" i="11"/>
  <c r="AJ4563" i="11"/>
  <c r="AI4562" i="11"/>
  <c r="AJ4559" i="11"/>
  <c r="AI4558" i="11"/>
  <c r="AJ4555" i="11"/>
  <c r="AI4554" i="11"/>
  <c r="AJ4551" i="11"/>
  <c r="AI4550" i="11"/>
  <c r="AJ4547" i="11"/>
  <c r="AI4546" i="11"/>
  <c r="AJ4543" i="11"/>
  <c r="AI4542" i="11"/>
  <c r="AJ4539" i="11"/>
  <c r="AI4538" i="11"/>
  <c r="AJ4535" i="11"/>
  <c r="AI4534" i="11"/>
  <c r="AJ4531" i="11"/>
  <c r="AI4530" i="11"/>
  <c r="AJ4527" i="11"/>
  <c r="AI4526" i="11"/>
  <c r="AJ4523" i="11"/>
  <c r="AI4522" i="11"/>
  <c r="AJ4519" i="11"/>
  <c r="AI4518" i="11"/>
  <c r="AJ4515" i="11"/>
  <c r="AI4514" i="11"/>
  <c r="AJ4511" i="11"/>
  <c r="AI4510" i="11"/>
  <c r="AJ4507" i="11"/>
  <c r="AI4506" i="11"/>
  <c r="AJ4503" i="11"/>
  <c r="AI4502" i="11"/>
  <c r="AJ4499" i="11"/>
  <c r="AI4498" i="11"/>
  <c r="AJ4495" i="11"/>
  <c r="AI4494" i="11"/>
  <c r="AJ4491" i="11"/>
  <c r="AI4490" i="11"/>
  <c r="AJ4487" i="11"/>
  <c r="AI4486" i="11"/>
  <c r="AJ4483" i="11"/>
  <c r="AI4482" i="11"/>
  <c r="AJ4479" i="11"/>
  <c r="AI4478" i="11"/>
  <c r="AJ4475" i="11"/>
  <c r="AI4474" i="11"/>
  <c r="AJ4471" i="11"/>
  <c r="AI4470" i="11"/>
  <c r="AJ4467" i="11"/>
  <c r="AI4466" i="11"/>
  <c r="AJ4463" i="11"/>
  <c r="AI4462" i="11"/>
  <c r="AJ4459" i="11"/>
  <c r="AI4458" i="11"/>
  <c r="AJ4455" i="11"/>
  <c r="AI4454" i="11"/>
  <c r="AJ4451" i="11"/>
  <c r="AI4450" i="11"/>
  <c r="AJ4447" i="11"/>
  <c r="AI4446" i="11"/>
  <c r="AJ4443" i="11"/>
  <c r="AI4442" i="11"/>
  <c r="AJ4439" i="11"/>
  <c r="AI4438" i="11"/>
  <c r="AJ4435" i="11"/>
  <c r="AI4434" i="11"/>
  <c r="AJ4431" i="11"/>
  <c r="AI4430" i="11"/>
  <c r="AJ4427" i="11"/>
  <c r="AI4426" i="11"/>
  <c r="AJ4423" i="11"/>
  <c r="AI4422" i="11"/>
  <c r="AJ4419" i="11"/>
  <c r="AI4418" i="11"/>
  <c r="AJ4415" i="11"/>
  <c r="AI4414" i="11"/>
  <c r="AJ4411" i="11"/>
  <c r="AI4410" i="11"/>
  <c r="AJ4407" i="11"/>
  <c r="AI4406" i="11"/>
  <c r="AJ4403" i="11"/>
  <c r="AI4402" i="11"/>
  <c r="AJ4399" i="11"/>
  <c r="AI4398" i="11"/>
  <c r="AJ4395" i="11"/>
  <c r="AI4394" i="11"/>
  <c r="AJ4391" i="11"/>
  <c r="AI4390" i="11"/>
  <c r="AJ4387" i="11"/>
  <c r="AI4386" i="11"/>
  <c r="AJ4383" i="11"/>
  <c r="AI4382" i="11"/>
  <c r="AJ4379" i="11"/>
  <c r="AI4378" i="11"/>
  <c r="AJ4375" i="11"/>
  <c r="AI4374" i="11"/>
  <c r="AJ4371" i="11"/>
  <c r="AI4370" i="11"/>
  <c r="AJ4367" i="11"/>
  <c r="AI4366" i="11"/>
  <c r="AJ4363" i="11"/>
  <c r="AI4362" i="11"/>
  <c r="AJ4359" i="11"/>
  <c r="AI4358" i="11"/>
  <c r="AJ4355" i="11"/>
  <c r="AI4354" i="11"/>
  <c r="AJ4351" i="11"/>
  <c r="AI4350" i="11"/>
  <c r="AJ5065" i="11"/>
  <c r="AI5060" i="11"/>
  <c r="AJ5049" i="11"/>
  <c r="AI5044" i="11"/>
  <c r="AJ5033" i="11"/>
  <c r="AI5028" i="11"/>
  <c r="AJ5017" i="11"/>
  <c r="AI5012" i="11"/>
  <c r="AJ5001" i="11"/>
  <c r="AI4996" i="11"/>
  <c r="AJ4985" i="11"/>
  <c r="AI4980" i="11"/>
  <c r="AJ4969" i="11"/>
  <c r="AI4964" i="11"/>
  <c r="AJ4953" i="11"/>
  <c r="AI4948" i="11"/>
  <c r="AJ4937" i="11"/>
  <c r="AI4932" i="11"/>
  <c r="AJ4921" i="11"/>
  <c r="AI4916" i="11"/>
  <c r="AJ4905" i="11"/>
  <c r="AI4900" i="11"/>
  <c r="AJ4889" i="11"/>
  <c r="AI4883" i="11"/>
  <c r="AJ4880" i="11"/>
  <c r="AI4879" i="11"/>
  <c r="AJ4876" i="11"/>
  <c r="AI4875" i="11"/>
  <c r="AJ4872" i="11"/>
  <c r="AI4871" i="11"/>
  <c r="AJ4868" i="11"/>
  <c r="AI4867" i="11"/>
  <c r="AJ4864" i="11"/>
  <c r="AI4863" i="11"/>
  <c r="AJ4860" i="11"/>
  <c r="AI4859" i="11"/>
  <c r="AJ4856" i="11"/>
  <c r="AI4855" i="11"/>
  <c r="AJ4852" i="11"/>
  <c r="AI4851" i="11"/>
  <c r="AJ4848" i="11"/>
  <c r="AI4847" i="11"/>
  <c r="AJ4844" i="11"/>
  <c r="AI4843" i="11"/>
  <c r="AJ4840" i="11"/>
  <c r="AI4839" i="11"/>
  <c r="AJ4836" i="11"/>
  <c r="AI4835" i="11"/>
  <c r="AJ4832" i="11"/>
  <c r="AI4831" i="11"/>
  <c r="AJ4828" i="11"/>
  <c r="AI4827" i="11"/>
  <c r="AJ4824" i="11"/>
  <c r="AI4823" i="11"/>
  <c r="AJ4820" i="11"/>
  <c r="AI4819" i="11"/>
  <c r="AJ4816" i="11"/>
  <c r="AI4815" i="11"/>
  <c r="AJ4812" i="11"/>
  <c r="AI4811" i="11"/>
  <c r="AJ4808" i="11"/>
  <c r="AI4807" i="11"/>
  <c r="AJ4804" i="11"/>
  <c r="AI4803" i="11"/>
  <c r="AJ4800" i="11"/>
  <c r="AI4799" i="11"/>
  <c r="AJ4796" i="11"/>
  <c r="AI4795" i="11"/>
  <c r="AJ4792" i="11"/>
  <c r="AI4791" i="11"/>
  <c r="AJ4788" i="11"/>
  <c r="AI4787" i="11"/>
  <c r="AJ4784" i="11"/>
  <c r="AI4783" i="11"/>
  <c r="AJ4780" i="11"/>
  <c r="AI4779" i="11"/>
  <c r="AJ4776" i="11"/>
  <c r="AI4775" i="11"/>
  <c r="AJ4772" i="11"/>
  <c r="AI4771" i="11"/>
  <c r="AJ4768" i="11"/>
  <c r="AI4767" i="11"/>
  <c r="AJ4764" i="11"/>
  <c r="AI4763" i="11"/>
  <c r="AJ4760" i="11"/>
  <c r="AI4759" i="11"/>
  <c r="AJ4756" i="11"/>
  <c r="AI4755" i="11"/>
  <c r="AJ4752" i="11"/>
  <c r="AI4751" i="11"/>
  <c r="AJ4748" i="11"/>
  <c r="AI4747" i="11"/>
  <c r="AJ4744" i="11"/>
  <c r="AI4743" i="11"/>
  <c r="AJ4740" i="11"/>
  <c r="AI4739" i="11"/>
  <c r="AJ4736" i="11"/>
  <c r="AI4735" i="11"/>
  <c r="AJ4732" i="11"/>
  <c r="AI4731" i="11"/>
  <c r="AJ4728" i="11"/>
  <c r="AI4727" i="11"/>
  <c r="AJ4724" i="11"/>
  <c r="AI4723" i="11"/>
  <c r="AJ4720" i="11"/>
  <c r="AI4719" i="11"/>
  <c r="AJ4716" i="11"/>
  <c r="AI4715" i="11"/>
  <c r="AJ4712" i="11"/>
  <c r="AI4711" i="11"/>
  <c r="AJ4708" i="11"/>
  <c r="AI4707" i="11"/>
  <c r="AJ4704" i="11"/>
  <c r="AI4703" i="11"/>
  <c r="AJ4700" i="11"/>
  <c r="AI4699" i="11"/>
  <c r="AJ4696" i="11"/>
  <c r="AI4695" i="11"/>
  <c r="AJ4692" i="11"/>
  <c r="AI4691" i="11"/>
  <c r="AJ4688" i="11"/>
  <c r="AI4687" i="11"/>
  <c r="AJ4684" i="11"/>
  <c r="AI4683" i="11"/>
  <c r="AJ4680" i="11"/>
  <c r="AI4679" i="11"/>
  <c r="AJ4676" i="11"/>
  <c r="AI4675" i="11"/>
  <c r="AJ4672" i="11"/>
  <c r="AI4671" i="11"/>
  <c r="AJ4668" i="11"/>
  <c r="AI4667" i="11"/>
  <c r="AJ4664" i="11"/>
  <c r="AI4663" i="11"/>
  <c r="AJ4660" i="11"/>
  <c r="AI4659" i="11"/>
  <c r="AJ4656" i="11"/>
  <c r="AI4655" i="11"/>
  <c r="AJ4652" i="11"/>
  <c r="AI4651" i="11"/>
  <c r="AJ4648" i="11"/>
  <c r="AI4647" i="11"/>
  <c r="AJ4644" i="11"/>
  <c r="AI4643" i="11"/>
  <c r="AJ4640" i="11"/>
  <c r="AI4639" i="11"/>
  <c r="AJ4636" i="11"/>
  <c r="AI4635" i="11"/>
  <c r="AJ4632" i="11"/>
  <c r="AI4631" i="11"/>
  <c r="AJ4628" i="11"/>
  <c r="AI4627" i="11"/>
  <c r="AJ4624" i="11"/>
  <c r="AI4623" i="11"/>
  <c r="AJ4620" i="11"/>
  <c r="AI4619" i="11"/>
  <c r="AJ4616" i="11"/>
  <c r="AI4615" i="11"/>
  <c r="AJ4612" i="11"/>
  <c r="AI4611" i="11"/>
  <c r="AJ4608" i="11"/>
  <c r="AI4607" i="11"/>
  <c r="AJ4604" i="11"/>
  <c r="AI4603" i="11"/>
  <c r="AJ4600" i="11"/>
  <c r="AI4599" i="11"/>
  <c r="AJ4596" i="11"/>
  <c r="AI4595" i="11"/>
  <c r="AJ4592" i="11"/>
  <c r="AI4591" i="11"/>
  <c r="AJ4588" i="11"/>
  <c r="AI4587" i="11"/>
  <c r="AJ4584" i="11"/>
  <c r="AI4583" i="11"/>
  <c r="AJ4580" i="11"/>
  <c r="AI4579" i="11"/>
  <c r="AJ4576" i="11"/>
  <c r="AI4575" i="11"/>
  <c r="AJ4572" i="11"/>
  <c r="AI4571" i="11"/>
  <c r="AJ4568" i="11"/>
  <c r="AI4567" i="11"/>
  <c r="AJ4564" i="11"/>
  <c r="AI4563" i="11"/>
  <c r="AJ4560" i="11"/>
  <c r="AI4559" i="11"/>
  <c r="AJ4556" i="11"/>
  <c r="AI4555" i="11"/>
  <c r="AJ4552" i="11"/>
  <c r="AI4551" i="11"/>
  <c r="AJ4548" i="11"/>
  <c r="AI4547" i="11"/>
  <c r="AJ4544" i="11"/>
  <c r="AI4543" i="11"/>
  <c r="AJ4540" i="11"/>
  <c r="AI4539" i="11"/>
  <c r="AJ4536" i="11"/>
  <c r="AI4535" i="11"/>
  <c r="AJ4532" i="11"/>
  <c r="AI4531" i="11"/>
  <c r="AJ4528" i="11"/>
  <c r="AI4527" i="11"/>
  <c r="AJ4524" i="11"/>
  <c r="AI4523" i="11"/>
  <c r="AJ4520" i="11"/>
  <c r="AI4519" i="11"/>
  <c r="AJ4516" i="11"/>
  <c r="AI4515" i="11"/>
  <c r="AJ4512" i="11"/>
  <c r="AI4511" i="11"/>
  <c r="AJ4508" i="11"/>
  <c r="AI4507" i="11"/>
  <c r="AJ4504" i="11"/>
  <c r="AI4503" i="11"/>
  <c r="AJ4500" i="11"/>
  <c r="AI4499" i="11"/>
  <c r="AJ4496" i="11"/>
  <c r="AI4495" i="11"/>
  <c r="AJ4492" i="11"/>
  <c r="AI4491" i="11"/>
  <c r="AJ4488" i="11"/>
  <c r="AI4487" i="11"/>
  <c r="AJ4484" i="11"/>
  <c r="AI4483" i="11"/>
  <c r="AJ4480" i="11"/>
  <c r="AI4479" i="11"/>
  <c r="AJ4476" i="11"/>
  <c r="AI4475" i="11"/>
  <c r="AJ4472" i="11"/>
  <c r="AI4471" i="11"/>
  <c r="AJ4468" i="11"/>
  <c r="AI4467" i="11"/>
  <c r="AJ4464" i="11"/>
  <c r="AI4463" i="11"/>
  <c r="AJ4460" i="11"/>
  <c r="AI4459" i="11"/>
  <c r="AJ4456" i="11"/>
  <c r="AI4455" i="11"/>
  <c r="AJ4452" i="11"/>
  <c r="AI4451" i="11"/>
  <c r="AJ4448" i="11"/>
  <c r="AI4447" i="11"/>
  <c r="AJ4444" i="11"/>
  <c r="AI4443" i="11"/>
  <c r="AJ4440" i="11"/>
  <c r="AI4439" i="11"/>
  <c r="AJ4436" i="11"/>
  <c r="AI4435" i="11"/>
  <c r="AJ4432" i="11"/>
  <c r="AI4431" i="11"/>
  <c r="AJ4428" i="11"/>
  <c r="AI4427" i="11"/>
  <c r="AJ4424" i="11"/>
  <c r="AI4423" i="11"/>
  <c r="AJ4420" i="11"/>
  <c r="AI4419" i="11"/>
  <c r="AJ4416" i="11"/>
  <c r="AI4415" i="11"/>
  <c r="AJ4412" i="11"/>
  <c r="AI4411" i="11"/>
  <c r="AJ4408" i="11"/>
  <c r="AI4407" i="11"/>
  <c r="AJ4404" i="11"/>
  <c r="AI4403" i="11"/>
  <c r="AJ4400" i="11"/>
  <c r="AI4399" i="11"/>
  <c r="AJ4396" i="11"/>
  <c r="AI4395" i="11"/>
  <c r="AJ4392" i="11"/>
  <c r="AI4391" i="11"/>
  <c r="AJ4388" i="11"/>
  <c r="AI4387" i="11"/>
  <c r="AJ4384" i="11"/>
  <c r="AI4383" i="11"/>
  <c r="AJ4380" i="11"/>
  <c r="AI4379" i="11"/>
  <c r="AJ4376" i="11"/>
  <c r="AI4375" i="11"/>
  <c r="AJ4372" i="11"/>
  <c r="AI4371" i="11"/>
  <c r="AJ4368" i="11"/>
  <c r="AI4367" i="11"/>
  <c r="AJ4364" i="11"/>
  <c r="AI4363" i="11"/>
  <c r="AJ4360" i="11"/>
  <c r="AI4359" i="11"/>
  <c r="AJ4356" i="11"/>
  <c r="AI4355" i="11"/>
  <c r="AJ4352" i="11"/>
  <c r="AI4351" i="11"/>
  <c r="AJ4347" i="11"/>
  <c r="AI4346" i="11"/>
  <c r="AJ4343" i="11"/>
  <c r="AI4342" i="11"/>
  <c r="AJ4339" i="11"/>
  <c r="AI4338" i="11"/>
  <c r="AJ4335" i="11"/>
  <c r="AI4334" i="11"/>
  <c r="AJ4331" i="11"/>
  <c r="AI4330" i="11"/>
  <c r="AJ4327" i="11"/>
  <c r="AI4326" i="11"/>
  <c r="AJ4323" i="11"/>
  <c r="AI4322" i="11"/>
  <c r="AJ4319" i="11"/>
  <c r="AI4318" i="11"/>
  <c r="AJ4315" i="11"/>
  <c r="AI4314" i="11"/>
  <c r="AJ4311" i="11"/>
  <c r="AI4310" i="11"/>
  <c r="AJ4307" i="11"/>
  <c r="AI4306" i="11"/>
  <c r="AJ4303" i="11"/>
  <c r="AI4302" i="11"/>
  <c r="AJ4299" i="11"/>
  <c r="AI4298" i="11"/>
  <c r="AJ4295" i="11"/>
  <c r="AI4294" i="11"/>
  <c r="AJ4291" i="11"/>
  <c r="AI4290" i="11"/>
  <c r="AJ4287" i="11"/>
  <c r="AI4286" i="11"/>
  <c r="AJ4283" i="11"/>
  <c r="AI4282" i="11"/>
  <c r="AJ4279" i="11"/>
  <c r="AI4278" i="11"/>
  <c r="AJ4275" i="11"/>
  <c r="AI4274" i="11"/>
  <c r="AJ4271" i="11"/>
  <c r="AI4270" i="11"/>
  <c r="AJ4267" i="11"/>
  <c r="AI4266" i="11"/>
  <c r="AJ4263" i="11"/>
  <c r="AI4262" i="11"/>
  <c r="AJ4259" i="11"/>
  <c r="AI4258" i="11"/>
  <c r="AJ4255" i="11"/>
  <c r="AI4254" i="11"/>
  <c r="AJ4251" i="11"/>
  <c r="AI4250" i="11"/>
  <c r="AJ4247" i="11"/>
  <c r="AI4246" i="11"/>
  <c r="AJ4243" i="11"/>
  <c r="AI4242" i="11"/>
  <c r="AJ4239" i="11"/>
  <c r="AI4238" i="11"/>
  <c r="AJ4235" i="11"/>
  <c r="AI4234" i="11"/>
  <c r="AJ4231" i="11"/>
  <c r="AI4230" i="11"/>
  <c r="AJ4227" i="11"/>
  <c r="AI4226" i="11"/>
  <c r="AJ4223" i="11"/>
  <c r="AI4222" i="11"/>
  <c r="AJ4219" i="11"/>
  <c r="AI4218" i="11"/>
  <c r="AJ4215" i="11"/>
  <c r="AI4214" i="11"/>
  <c r="AJ4211" i="11"/>
  <c r="AI4210" i="11"/>
  <c r="AJ4207" i="11"/>
  <c r="AI4206" i="11"/>
  <c r="AJ4203" i="11"/>
  <c r="AI4202" i="11"/>
  <c r="AJ4199" i="11"/>
  <c r="AI4198" i="11"/>
  <c r="AJ4195" i="11"/>
  <c r="AI4194" i="11"/>
  <c r="AJ4191" i="11"/>
  <c r="AI4190" i="11"/>
  <c r="AJ4187" i="11"/>
  <c r="AI4186" i="11"/>
  <c r="AJ4183" i="11"/>
  <c r="AI4182" i="11"/>
  <c r="AJ4179" i="11"/>
  <c r="AI4178" i="11"/>
  <c r="AJ4175" i="11"/>
  <c r="AI4174" i="11"/>
  <c r="AJ4171" i="11"/>
  <c r="AI4170" i="11"/>
  <c r="AJ4167" i="11"/>
  <c r="AI4166" i="11"/>
  <c r="AJ4163" i="11"/>
  <c r="AI4162" i="11"/>
  <c r="AJ4159" i="11"/>
  <c r="AI4158" i="11"/>
  <c r="AJ4155" i="11"/>
  <c r="AI4154" i="11"/>
  <c r="AJ4151" i="11"/>
  <c r="AI4150" i="11"/>
  <c r="AJ4147" i="11"/>
  <c r="AI4146" i="11"/>
  <c r="AJ4143" i="11"/>
  <c r="AI4142" i="11"/>
  <c r="AJ4139" i="11"/>
  <c r="AI4138" i="11"/>
  <c r="AJ4135" i="11"/>
  <c r="AI4134" i="11"/>
  <c r="AJ4131" i="11"/>
  <c r="AI4130" i="11"/>
  <c r="AJ4127" i="11"/>
  <c r="AI4126" i="11"/>
  <c r="AJ4123" i="11"/>
  <c r="AI4122" i="11"/>
  <c r="AJ4119" i="11"/>
  <c r="AI4118" i="11"/>
  <c r="AJ4115" i="11"/>
  <c r="AI4114" i="11"/>
  <c r="AJ4111" i="11"/>
  <c r="AI4110" i="11"/>
  <c r="AJ4107" i="11"/>
  <c r="AI4106" i="11"/>
  <c r="AJ4103" i="11"/>
  <c r="AI4102" i="11"/>
  <c r="AJ4099" i="11"/>
  <c r="AI4098" i="11"/>
  <c r="AJ4095" i="11"/>
  <c r="AI4094" i="11"/>
  <c r="AJ4091" i="11"/>
  <c r="AI4090" i="11"/>
  <c r="AJ4087" i="11"/>
  <c r="AI4086" i="11"/>
  <c r="AJ4083" i="11"/>
  <c r="AI4082" i="11"/>
  <c r="AJ4079" i="11"/>
  <c r="AI4078" i="11"/>
  <c r="AJ4075" i="11"/>
  <c r="AI4074" i="11"/>
  <c r="AJ4071" i="11"/>
  <c r="AI4070" i="11"/>
  <c r="AJ4067" i="11"/>
  <c r="AI4066" i="11"/>
  <c r="AJ4063" i="11"/>
  <c r="AI4062" i="11"/>
  <c r="AJ4059" i="11"/>
  <c r="AI4058" i="11"/>
  <c r="AJ4055" i="11"/>
  <c r="AI4054" i="11"/>
  <c r="AJ4051" i="11"/>
  <c r="AI4050" i="11"/>
  <c r="AJ4047" i="11"/>
  <c r="AI4046" i="11"/>
  <c r="AJ4043" i="11"/>
  <c r="AI4042" i="11"/>
  <c r="AJ4039" i="11"/>
  <c r="AI4038" i="11"/>
  <c r="AJ4035" i="11"/>
  <c r="AI4034" i="11"/>
  <c r="AJ4031" i="11"/>
  <c r="AI4030" i="11"/>
  <c r="AJ4027" i="11"/>
  <c r="AI4026" i="11"/>
  <c r="AJ4023" i="11"/>
  <c r="AI4022" i="11"/>
  <c r="AJ4019" i="11"/>
  <c r="AI4018" i="11"/>
  <c r="AJ4015" i="11"/>
  <c r="AI4014" i="11"/>
  <c r="AJ4011" i="11"/>
  <c r="AI4010" i="11"/>
  <c r="AJ4007" i="11"/>
  <c r="AI4006" i="11"/>
  <c r="AJ4003" i="11"/>
  <c r="AI4002" i="11"/>
  <c r="AJ3999" i="11"/>
  <c r="AI3998" i="11"/>
  <c r="AJ3995" i="11"/>
  <c r="AI3994" i="11"/>
  <c r="AJ3991" i="11"/>
  <c r="AI3990" i="11"/>
  <c r="AJ3987" i="11"/>
  <c r="AI3986" i="11"/>
  <c r="AJ3983" i="11"/>
  <c r="AI3982" i="11"/>
  <c r="AJ3979" i="11"/>
  <c r="AI3978" i="11"/>
  <c r="AJ3975" i="11"/>
  <c r="AI3974" i="11"/>
  <c r="AJ3971" i="11"/>
  <c r="AI3970" i="11"/>
  <c r="AJ3967" i="11"/>
  <c r="AI3966" i="11"/>
  <c r="AJ3963" i="11"/>
  <c r="AI3962" i="11"/>
  <c r="AJ3959" i="11"/>
  <c r="AI3958" i="11"/>
  <c r="AJ3955" i="11"/>
  <c r="AI3954" i="11"/>
  <c r="AJ3951" i="11"/>
  <c r="AI3950" i="11"/>
  <c r="AJ3947" i="11"/>
  <c r="AI3946" i="11"/>
  <c r="AJ3943" i="11"/>
  <c r="AI3942" i="11"/>
  <c r="AJ3939" i="11"/>
  <c r="AI3938" i="11"/>
  <c r="AJ3935" i="11"/>
  <c r="AI3934" i="11"/>
  <c r="AJ3931" i="11"/>
  <c r="AI3930" i="11"/>
  <c r="AJ3927" i="11"/>
  <c r="AI3926" i="11"/>
  <c r="AJ3923" i="11"/>
  <c r="AI3922" i="11"/>
  <c r="AJ3919" i="11"/>
  <c r="AI3918" i="11"/>
  <c r="AJ3915" i="11"/>
  <c r="AI3914" i="11"/>
  <c r="AJ3911" i="11"/>
  <c r="AI3910" i="11"/>
  <c r="AJ3907" i="11"/>
  <c r="AI3906" i="11"/>
  <c r="AJ3903" i="11"/>
  <c r="AI3902" i="11"/>
  <c r="AJ3899" i="11"/>
  <c r="AI3898" i="11"/>
  <c r="AJ3895" i="11"/>
  <c r="AI3894" i="11"/>
  <c r="AJ3891" i="11"/>
  <c r="AI3890" i="11"/>
  <c r="AJ3887" i="11"/>
  <c r="AI3886" i="11"/>
  <c r="AJ3883" i="11"/>
  <c r="AI3882" i="11"/>
  <c r="AJ3879" i="11"/>
  <c r="AI3878" i="11"/>
  <c r="AJ3875" i="11"/>
  <c r="AI3874" i="11"/>
  <c r="AJ3871" i="11"/>
  <c r="AI3870" i="11"/>
  <c r="AJ3867" i="11"/>
  <c r="AI3866" i="11"/>
  <c r="AJ3863" i="11"/>
  <c r="AI3862" i="11"/>
  <c r="AJ3859" i="11"/>
  <c r="AI3858" i="11"/>
  <c r="AJ3855" i="11"/>
  <c r="AI3854" i="11"/>
  <c r="AJ3851" i="11"/>
  <c r="AI3850" i="11"/>
  <c r="AJ3847" i="11"/>
  <c r="AI3846" i="11"/>
  <c r="AJ3843" i="11"/>
  <c r="AI3842" i="11"/>
  <c r="AJ3839" i="11"/>
  <c r="AI3838" i="11"/>
  <c r="AJ3835" i="11"/>
  <c r="AI3834" i="11"/>
  <c r="AJ3831" i="11"/>
  <c r="AI3830" i="11"/>
  <c r="AJ3827" i="11"/>
  <c r="AI3826" i="11"/>
  <c r="AJ3823" i="11"/>
  <c r="AI3822" i="11"/>
  <c r="AJ3819" i="11"/>
  <c r="AI3818" i="11"/>
  <c r="AJ3815" i="11"/>
  <c r="AI3814" i="11"/>
  <c r="AJ3811" i="11"/>
  <c r="AI3810" i="11"/>
  <c r="AJ3807" i="11"/>
  <c r="AI3806" i="11"/>
  <c r="AJ3803" i="11"/>
  <c r="AI3802" i="11"/>
  <c r="AJ3799" i="11"/>
  <c r="AI3798" i="11"/>
  <c r="AJ3795" i="11"/>
  <c r="AI3794" i="11"/>
  <c r="AJ3791" i="11"/>
  <c r="AI3790" i="11"/>
  <c r="AJ3787" i="11"/>
  <c r="AI3786" i="11"/>
  <c r="AJ3783" i="11"/>
  <c r="AI3782" i="11"/>
  <c r="AJ3779" i="11"/>
  <c r="AI3778" i="11"/>
  <c r="AJ3775" i="11"/>
  <c r="AI3774" i="11"/>
  <c r="AJ3771" i="11"/>
  <c r="AI3770" i="11"/>
  <c r="AJ3767" i="11"/>
  <c r="AI3766" i="11"/>
  <c r="AJ3763" i="11"/>
  <c r="AI4347" i="11"/>
  <c r="AJ4344" i="11"/>
  <c r="AI4343" i="11"/>
  <c r="AJ4340" i="11"/>
  <c r="AI4339" i="11"/>
  <c r="AJ4336" i="11"/>
  <c r="AI4335" i="11"/>
  <c r="AJ4332" i="11"/>
  <c r="AI4331" i="11"/>
  <c r="AJ4328" i="11"/>
  <c r="AI4327" i="11"/>
  <c r="AJ4324" i="11"/>
  <c r="AI4323" i="11"/>
  <c r="AJ4320" i="11"/>
  <c r="AI4319" i="11"/>
  <c r="AJ4316" i="11"/>
  <c r="AI4315" i="11"/>
  <c r="AJ4312" i="11"/>
  <c r="AI4311" i="11"/>
  <c r="AJ4308" i="11"/>
  <c r="AI4307" i="11"/>
  <c r="AJ4304" i="11"/>
  <c r="AI4303" i="11"/>
  <c r="AJ4300" i="11"/>
  <c r="AI4299" i="11"/>
  <c r="AJ4296" i="11"/>
  <c r="AI4295" i="11"/>
  <c r="AJ4292" i="11"/>
  <c r="AI4291" i="11"/>
  <c r="AJ4288" i="11"/>
  <c r="AI4287" i="11"/>
  <c r="AJ4284" i="11"/>
  <c r="AI4283" i="11"/>
  <c r="AJ4280" i="11"/>
  <c r="AI4279" i="11"/>
  <c r="AJ4276" i="11"/>
  <c r="AI4275" i="11"/>
  <c r="AJ4272" i="11"/>
  <c r="AI4271" i="11"/>
  <c r="AJ4268" i="11"/>
  <c r="AI4267" i="11"/>
  <c r="AJ4264" i="11"/>
  <c r="AI4263" i="11"/>
  <c r="AJ4260" i="11"/>
  <c r="AI4259" i="11"/>
  <c r="AJ4256" i="11"/>
  <c r="AI4255" i="11"/>
  <c r="AJ4252" i="11"/>
  <c r="AI4251" i="11"/>
  <c r="AJ4248" i="11"/>
  <c r="AI4247" i="11"/>
  <c r="AJ4244" i="11"/>
  <c r="AI4243" i="11"/>
  <c r="AJ4240" i="11"/>
  <c r="AI4239" i="11"/>
  <c r="AJ4236" i="11"/>
  <c r="AI4235" i="11"/>
  <c r="AJ4232" i="11"/>
  <c r="AI4231" i="11"/>
  <c r="AJ4228" i="11"/>
  <c r="AI4227" i="11"/>
  <c r="AJ4224" i="11"/>
  <c r="AI4223" i="11"/>
  <c r="AJ4220" i="11"/>
  <c r="AI4219" i="11"/>
  <c r="AJ4216" i="11"/>
  <c r="AI4215" i="11"/>
  <c r="AJ4212" i="11"/>
  <c r="AI4211" i="11"/>
  <c r="AJ4208" i="11"/>
  <c r="AI4207" i="11"/>
  <c r="AJ4204" i="11"/>
  <c r="AI4203" i="11"/>
  <c r="AJ4200" i="11"/>
  <c r="AI4199" i="11"/>
  <c r="AJ4196" i="11"/>
  <c r="AI4195" i="11"/>
  <c r="AJ4192" i="11"/>
  <c r="AI4191" i="11"/>
  <c r="AJ4188" i="11"/>
  <c r="AI4187" i="11"/>
  <c r="AJ4184" i="11"/>
  <c r="AI4183" i="11"/>
  <c r="AJ4180" i="11"/>
  <c r="AI4179" i="11"/>
  <c r="AJ4176" i="11"/>
  <c r="AI4175" i="11"/>
  <c r="AJ4172" i="11"/>
  <c r="AI4171" i="11"/>
  <c r="AJ4168" i="11"/>
  <c r="AI4167" i="11"/>
  <c r="AJ4164" i="11"/>
  <c r="AI4163" i="11"/>
  <c r="AJ4160" i="11"/>
  <c r="AI4159" i="11"/>
  <c r="AJ4156" i="11"/>
  <c r="AI4155" i="11"/>
  <c r="AJ4152" i="11"/>
  <c r="AI4151" i="11"/>
  <c r="AJ4148" i="11"/>
  <c r="AI4147" i="11"/>
  <c r="AJ4144" i="11"/>
  <c r="AI4143" i="11"/>
  <c r="AJ4140" i="11"/>
  <c r="AI4139" i="11"/>
  <c r="AJ4136" i="11"/>
  <c r="AI4135" i="11"/>
  <c r="AJ4132" i="11"/>
  <c r="AI4131" i="11"/>
  <c r="AJ4128" i="11"/>
  <c r="AI4127" i="11"/>
  <c r="AJ4124" i="11"/>
  <c r="AI4123" i="11"/>
  <c r="AJ4120" i="11"/>
  <c r="AI4119" i="11"/>
  <c r="AJ4116" i="11"/>
  <c r="AI4115" i="11"/>
  <c r="AJ4112" i="11"/>
  <c r="AI4111" i="11"/>
  <c r="AJ4108" i="11"/>
  <c r="AI4107" i="11"/>
  <c r="AJ4104" i="11"/>
  <c r="AI4103" i="11"/>
  <c r="AJ4100" i="11"/>
  <c r="AI4099" i="11"/>
  <c r="AJ4096" i="11"/>
  <c r="AI4095" i="11"/>
  <c r="AJ4092" i="11"/>
  <c r="AI4091" i="11"/>
  <c r="AJ4088" i="11"/>
  <c r="AI4087" i="11"/>
  <c r="AJ4084" i="11"/>
  <c r="AI4083" i="11"/>
  <c r="AJ4080" i="11"/>
  <c r="AI4079" i="11"/>
  <c r="AJ4076" i="11"/>
  <c r="AI4075" i="11"/>
  <c r="AJ4072" i="11"/>
  <c r="AI4071" i="11"/>
  <c r="AJ4068" i="11"/>
  <c r="AI4067" i="11"/>
  <c r="AJ4064" i="11"/>
  <c r="AI4063" i="11"/>
  <c r="AJ4060" i="11"/>
  <c r="AI4059" i="11"/>
  <c r="AJ4056" i="11"/>
  <c r="AI4055" i="11"/>
  <c r="AJ4052" i="11"/>
  <c r="AI4051" i="11"/>
  <c r="AJ4048" i="11"/>
  <c r="AI4047" i="11"/>
  <c r="AJ4044" i="11"/>
  <c r="AI4043" i="11"/>
  <c r="AJ4040" i="11"/>
  <c r="AI4039" i="11"/>
  <c r="AJ4036" i="11"/>
  <c r="AI4035" i="11"/>
  <c r="AJ4032" i="11"/>
  <c r="AI4031" i="11"/>
  <c r="AJ4028" i="11"/>
  <c r="AI4027" i="11"/>
  <c r="AJ4024" i="11"/>
  <c r="AI4023" i="11"/>
  <c r="AJ4020" i="11"/>
  <c r="AI4019" i="11"/>
  <c r="AJ4016" i="11"/>
  <c r="AI4015" i="11"/>
  <c r="AJ4012" i="11"/>
  <c r="AI4011" i="11"/>
  <c r="AJ4008" i="11"/>
  <c r="AI4007" i="11"/>
  <c r="AJ4004" i="11"/>
  <c r="AI4003" i="11"/>
  <c r="AJ4000" i="11"/>
  <c r="AI3999" i="11"/>
  <c r="AJ3996" i="11"/>
  <c r="AI3995" i="11"/>
  <c r="AJ3992" i="11"/>
  <c r="AI3991" i="11"/>
  <c r="AJ3988" i="11"/>
  <c r="AI3987" i="11"/>
  <c r="AJ3984" i="11"/>
  <c r="AI3983" i="11"/>
  <c r="AJ3980" i="11"/>
  <c r="AI3979" i="11"/>
  <c r="AJ3976" i="11"/>
  <c r="AI3975" i="11"/>
  <c r="AJ3972" i="11"/>
  <c r="AI3971" i="11"/>
  <c r="AJ3968" i="11"/>
  <c r="AI3967" i="11"/>
  <c r="AJ3964" i="11"/>
  <c r="AI3963" i="11"/>
  <c r="AJ3960" i="11"/>
  <c r="AI3959" i="11"/>
  <c r="AJ3956" i="11"/>
  <c r="AI3955" i="11"/>
  <c r="AJ3952" i="11"/>
  <c r="AI3951" i="11"/>
  <c r="AJ3948" i="11"/>
  <c r="AI3947" i="11"/>
  <c r="AJ3944" i="11"/>
  <c r="AI3943" i="11"/>
  <c r="AJ3940" i="11"/>
  <c r="AI3939" i="11"/>
  <c r="AJ3936" i="11"/>
  <c r="AI3935" i="11"/>
  <c r="AJ3932" i="11"/>
  <c r="AI3931" i="11"/>
  <c r="AJ3928" i="11"/>
  <c r="AI3927" i="11"/>
  <c r="AJ3924" i="11"/>
  <c r="AI3923" i="11"/>
  <c r="AJ3920" i="11"/>
  <c r="AI3919" i="11"/>
  <c r="AJ3916" i="11"/>
  <c r="AI3915" i="11"/>
  <c r="AJ3912" i="11"/>
  <c r="AI3911" i="11"/>
  <c r="AJ3908" i="11"/>
  <c r="AI3907" i="11"/>
  <c r="AJ3904" i="11"/>
  <c r="AI3903" i="11"/>
  <c r="AJ3900" i="11"/>
  <c r="AI3899" i="11"/>
  <c r="AJ3896" i="11"/>
  <c r="AI3895" i="11"/>
  <c r="AJ3892" i="11"/>
  <c r="AI3891" i="11"/>
  <c r="AJ3888" i="11"/>
  <c r="AI3887" i="11"/>
  <c r="AJ3884" i="11"/>
  <c r="AI3883" i="11"/>
  <c r="AJ3880" i="11"/>
  <c r="AI3879" i="11"/>
  <c r="AJ3876" i="11"/>
  <c r="AI3875" i="11"/>
  <c r="AJ3872" i="11"/>
  <c r="AI3871" i="11"/>
  <c r="AJ3868" i="11"/>
  <c r="AI3867" i="11"/>
  <c r="AJ3864" i="11"/>
  <c r="AI3863" i="11"/>
  <c r="AJ3860" i="11"/>
  <c r="AI3859" i="11"/>
  <c r="AJ3856" i="11"/>
  <c r="AI3855" i="11"/>
  <c r="AJ3852" i="11"/>
  <c r="AI3851" i="11"/>
  <c r="AJ3848" i="11"/>
  <c r="AI3847" i="11"/>
  <c r="AJ3844" i="11"/>
  <c r="AI3843" i="11"/>
  <c r="AJ3840" i="11"/>
  <c r="AI3839" i="11"/>
  <c r="AJ3836" i="11"/>
  <c r="AI3835" i="11"/>
  <c r="AJ3832" i="11"/>
  <c r="AI3831" i="11"/>
  <c r="AJ3828" i="11"/>
  <c r="AI3827" i="11"/>
  <c r="AJ3824" i="11"/>
  <c r="AI3823" i="11"/>
  <c r="AJ3820" i="11"/>
  <c r="AI3819" i="11"/>
  <c r="AJ3816" i="11"/>
  <c r="AI3815" i="11"/>
  <c r="AJ3812" i="11"/>
  <c r="AI3811" i="11"/>
  <c r="AJ3808" i="11"/>
  <c r="AI3807" i="11"/>
  <c r="AJ3804" i="11"/>
  <c r="AI3803" i="11"/>
  <c r="AJ3800" i="11"/>
  <c r="AI3799" i="11"/>
  <c r="AJ3796" i="11"/>
  <c r="AI3795" i="11"/>
  <c r="AJ3792" i="11"/>
  <c r="AI3791" i="11"/>
  <c r="AJ3788" i="11"/>
  <c r="AI3787" i="11"/>
  <c r="AJ3784" i="11"/>
  <c r="AJ4348" i="11"/>
  <c r="AJ4345" i="11"/>
  <c r="AI4344" i="11"/>
  <c r="AJ4341" i="11"/>
  <c r="AI4340" i="11"/>
  <c r="AJ4337" i="11"/>
  <c r="AI4336" i="11"/>
  <c r="AJ4333" i="11"/>
  <c r="AI4332" i="11"/>
  <c r="AJ4329" i="11"/>
  <c r="AI4328" i="11"/>
  <c r="AJ4325" i="11"/>
  <c r="AI4324" i="11"/>
  <c r="AJ4321" i="11"/>
  <c r="AI4320" i="11"/>
  <c r="AJ4317" i="11"/>
  <c r="AI4316" i="11"/>
  <c r="AJ4313" i="11"/>
  <c r="AI4312" i="11"/>
  <c r="AJ4309" i="11"/>
  <c r="AI4308" i="11"/>
  <c r="AJ4305" i="11"/>
  <c r="AI4304" i="11"/>
  <c r="AJ4301" i="11"/>
  <c r="AI4300" i="11"/>
  <c r="AJ4297" i="11"/>
  <c r="AI4296" i="11"/>
  <c r="AJ4293" i="11"/>
  <c r="AI4292" i="11"/>
  <c r="AJ4289" i="11"/>
  <c r="AI4288" i="11"/>
  <c r="AJ4285" i="11"/>
  <c r="AI4284" i="11"/>
  <c r="AJ4281" i="11"/>
  <c r="AI4280" i="11"/>
  <c r="AJ4277" i="11"/>
  <c r="AI4276" i="11"/>
  <c r="AJ4273" i="11"/>
  <c r="AI4272" i="11"/>
  <c r="AJ4269" i="11"/>
  <c r="AI4268" i="11"/>
  <c r="AJ4265" i="11"/>
  <c r="AI4264" i="11"/>
  <c r="AJ4261" i="11"/>
  <c r="AI4260" i="11"/>
  <c r="AJ4257" i="11"/>
  <c r="AI4256" i="11"/>
  <c r="AJ4253" i="11"/>
  <c r="AI4252" i="11"/>
  <c r="AJ4249" i="11"/>
  <c r="AI4248" i="11"/>
  <c r="AJ4245" i="11"/>
  <c r="AI4244" i="11"/>
  <c r="AJ4241" i="11"/>
  <c r="AI4240" i="11"/>
  <c r="AJ4237" i="11"/>
  <c r="AI4236" i="11"/>
  <c r="AJ4233" i="11"/>
  <c r="AI4232" i="11"/>
  <c r="AJ4229" i="11"/>
  <c r="AI4228" i="11"/>
  <c r="AJ4225" i="11"/>
  <c r="AI4224" i="11"/>
  <c r="AJ4221" i="11"/>
  <c r="AI4220" i="11"/>
  <c r="AJ4217" i="11"/>
  <c r="AI4216" i="11"/>
  <c r="AJ4213" i="11"/>
  <c r="AI4212" i="11"/>
  <c r="AJ4209" i="11"/>
  <c r="AI4208" i="11"/>
  <c r="AJ4205" i="11"/>
  <c r="AI4204" i="11"/>
  <c r="AJ4201" i="11"/>
  <c r="AI4200" i="11"/>
  <c r="AJ4197" i="11"/>
  <c r="AI4196" i="11"/>
  <c r="AJ4193" i="11"/>
  <c r="AI4192" i="11"/>
  <c r="AJ4189" i="11"/>
  <c r="AI4188" i="11"/>
  <c r="AJ4185" i="11"/>
  <c r="AI4184" i="11"/>
  <c r="AJ4181" i="11"/>
  <c r="AI4180" i="11"/>
  <c r="AJ4177" i="11"/>
  <c r="AI4176" i="11"/>
  <c r="AJ4173" i="11"/>
  <c r="AI4172" i="11"/>
  <c r="AJ4169" i="11"/>
  <c r="AI4168" i="11"/>
  <c r="AJ4165" i="11"/>
  <c r="AI4164" i="11"/>
  <c r="AJ4161" i="11"/>
  <c r="AI4160" i="11"/>
  <c r="AJ4157" i="11"/>
  <c r="AI4156" i="11"/>
  <c r="AJ4153" i="11"/>
  <c r="AI4152" i="11"/>
  <c r="AJ4149" i="11"/>
  <c r="AI4148" i="11"/>
  <c r="AJ4145" i="11"/>
  <c r="AI4144" i="11"/>
  <c r="AJ4141" i="11"/>
  <c r="AI4140" i="11"/>
  <c r="AJ4137" i="11"/>
  <c r="AI4136" i="11"/>
  <c r="AJ4133" i="11"/>
  <c r="AI4132" i="11"/>
  <c r="AJ4129" i="11"/>
  <c r="AI4128" i="11"/>
  <c r="AJ4125" i="11"/>
  <c r="AI4124" i="11"/>
  <c r="AJ4121" i="11"/>
  <c r="AI4120" i="11"/>
  <c r="AJ4117" i="11"/>
  <c r="AI4116" i="11"/>
  <c r="AJ4113" i="11"/>
  <c r="AI4112" i="11"/>
  <c r="AJ4109" i="11"/>
  <c r="AI4108" i="11"/>
  <c r="AJ4105" i="11"/>
  <c r="AI4104" i="11"/>
  <c r="AJ4101" i="11"/>
  <c r="AI4100" i="11"/>
  <c r="AJ4097" i="11"/>
  <c r="AI4096" i="11"/>
  <c r="AJ4093" i="11"/>
  <c r="AI4092" i="11"/>
  <c r="AJ4089" i="11"/>
  <c r="AI4088" i="11"/>
  <c r="AJ4085" i="11"/>
  <c r="AI4084" i="11"/>
  <c r="AJ4081" i="11"/>
  <c r="AI4080" i="11"/>
  <c r="AJ4077" i="11"/>
  <c r="AI4076" i="11"/>
  <c r="AJ4073" i="11"/>
  <c r="AI4072" i="11"/>
  <c r="AJ4069" i="11"/>
  <c r="AI4068" i="11"/>
  <c r="AJ4065" i="11"/>
  <c r="AI4064" i="11"/>
  <c r="AJ4061" i="11"/>
  <c r="AI4060" i="11"/>
  <c r="AJ4057" i="11"/>
  <c r="AI4056" i="11"/>
  <c r="AJ4053" i="11"/>
  <c r="AI4052" i="11"/>
  <c r="AJ4049" i="11"/>
  <c r="AI4048" i="11"/>
  <c r="AJ4045" i="11"/>
  <c r="AI4044" i="11"/>
  <c r="AJ4041" i="11"/>
  <c r="AI4040" i="11"/>
  <c r="AJ4037" i="11"/>
  <c r="AI4036" i="11"/>
  <c r="AJ4033" i="11"/>
  <c r="AI4032" i="11"/>
  <c r="AJ4029" i="11"/>
  <c r="AI4028" i="11"/>
  <c r="AJ4025" i="11"/>
  <c r="AI4024" i="11"/>
  <c r="AJ4021" i="11"/>
  <c r="AI4020" i="11"/>
  <c r="AJ4017" i="11"/>
  <c r="AI4016" i="11"/>
  <c r="AJ4013" i="11"/>
  <c r="AI4012" i="11"/>
  <c r="AJ4009" i="11"/>
  <c r="AI4008" i="11"/>
  <c r="AJ4005" i="11"/>
  <c r="AI4004" i="11"/>
  <c r="AJ4001" i="11"/>
  <c r="AI4000" i="11"/>
  <c r="AJ3997" i="11"/>
  <c r="AI3996" i="11"/>
  <c r="AJ3993" i="11"/>
  <c r="AI3992" i="11"/>
  <c r="AJ3989" i="11"/>
  <c r="AI3988" i="11"/>
  <c r="AJ3985" i="11"/>
  <c r="AI3984" i="11"/>
  <c r="AJ3981" i="11"/>
  <c r="AI3980" i="11"/>
  <c r="AJ3977" i="11"/>
  <c r="AI3976" i="11"/>
  <c r="AJ3973" i="11"/>
  <c r="AI3972" i="11"/>
  <c r="AJ3969" i="11"/>
  <c r="AI3968" i="11"/>
  <c r="AJ3965" i="11"/>
  <c r="AI3964" i="11"/>
  <c r="AJ3961" i="11"/>
  <c r="AI3960" i="11"/>
  <c r="AJ3957" i="11"/>
  <c r="AI3956" i="11"/>
  <c r="AJ3953" i="11"/>
  <c r="AI3952" i="11"/>
  <c r="AJ3949" i="11"/>
  <c r="AI3948" i="11"/>
  <c r="AJ3945" i="11"/>
  <c r="AI3944" i="11"/>
  <c r="AJ3941" i="11"/>
  <c r="AI3940" i="11"/>
  <c r="AJ3937" i="11"/>
  <c r="AI3936" i="11"/>
  <c r="AJ3933" i="11"/>
  <c r="AI3932" i="11"/>
  <c r="AJ3929" i="11"/>
  <c r="AI3928" i="11"/>
  <c r="AJ3925" i="11"/>
  <c r="AI3924" i="11"/>
  <c r="AJ3921" i="11"/>
  <c r="AI3920" i="11"/>
  <c r="AJ3917" i="11"/>
  <c r="AI3916" i="11"/>
  <c r="AJ3913" i="11"/>
  <c r="AI3912" i="11"/>
  <c r="AJ3909" i="11"/>
  <c r="AI3908" i="11"/>
  <c r="AJ3905" i="11"/>
  <c r="AI3904" i="11"/>
  <c r="AJ3901" i="11"/>
  <c r="AI3900" i="11"/>
  <c r="AJ3897" i="11"/>
  <c r="AI3896" i="11"/>
  <c r="AJ3893" i="11"/>
  <c r="AI3892" i="11"/>
  <c r="AJ3889" i="11"/>
  <c r="AI3888" i="11"/>
  <c r="AJ3885" i="11"/>
  <c r="AI3884" i="11"/>
  <c r="AJ3881" i="11"/>
  <c r="AI3880" i="11"/>
  <c r="AJ3877" i="11"/>
  <c r="AI3876" i="11"/>
  <c r="AJ3873" i="11"/>
  <c r="AI3872" i="11"/>
  <c r="AJ3869" i="11"/>
  <c r="AI3868" i="11"/>
  <c r="AJ3865" i="11"/>
  <c r="AI3864" i="11"/>
  <c r="AJ3861" i="11"/>
  <c r="AI3860" i="11"/>
  <c r="AJ3857" i="11"/>
  <c r="AI3856" i="11"/>
  <c r="AJ3853" i="11"/>
  <c r="AI3852" i="11"/>
  <c r="AJ3849" i="11"/>
  <c r="AI3848" i="11"/>
  <c r="AJ3845" i="11"/>
  <c r="AI3844" i="11"/>
  <c r="AJ3841" i="11"/>
  <c r="AI3840" i="11"/>
  <c r="AJ3837" i="11"/>
  <c r="AI3836" i="11"/>
  <c r="AJ3833" i="11"/>
  <c r="AI3832" i="11"/>
  <c r="AJ3829" i="11"/>
  <c r="AI3828" i="11"/>
  <c r="AJ3825" i="11"/>
  <c r="AI3824" i="11"/>
  <c r="AJ3821" i="11"/>
  <c r="AI3820" i="11"/>
  <c r="AJ3817" i="11"/>
  <c r="AI3816" i="11"/>
  <c r="AJ3813" i="11"/>
  <c r="AI3812" i="11"/>
  <c r="AJ3809" i="11"/>
  <c r="AI3808" i="11"/>
  <c r="AJ3805" i="11"/>
  <c r="AI3804" i="11"/>
  <c r="AJ3801" i="11"/>
  <c r="AI3800" i="11"/>
  <c r="AJ3797" i="11"/>
  <c r="AI3796" i="11"/>
  <c r="AJ3793" i="11"/>
  <c r="AI3792" i="11"/>
  <c r="AJ3789" i="11"/>
  <c r="AI3788" i="11"/>
  <c r="AJ3785" i="11"/>
  <c r="AI3784" i="11"/>
  <c r="AJ3781" i="11"/>
  <c r="AI3780" i="11"/>
  <c r="AJ3777" i="11"/>
  <c r="AI3776" i="11"/>
  <c r="AJ3773" i="11"/>
  <c r="AI3772" i="11"/>
  <c r="AJ3769" i="11"/>
  <c r="AI3768" i="11"/>
  <c r="AI4348" i="11"/>
  <c r="AJ4346" i="11"/>
  <c r="AI4345" i="11"/>
  <c r="AJ4342" i="11"/>
  <c r="AI4341" i="11"/>
  <c r="AJ4338" i="11"/>
  <c r="AI4337" i="11"/>
  <c r="AJ4334" i="11"/>
  <c r="AI4333" i="11"/>
  <c r="AJ4330" i="11"/>
  <c r="AI4329" i="11"/>
  <c r="AJ4326" i="11"/>
  <c r="AI4325" i="11"/>
  <c r="AJ4322" i="11"/>
  <c r="AI4321" i="11"/>
  <c r="AJ4318" i="11"/>
  <c r="AI4317" i="11"/>
  <c r="AJ4314" i="11"/>
  <c r="AI4313" i="11"/>
  <c r="AJ4310" i="11"/>
  <c r="AI4309" i="11"/>
  <c r="AJ4306" i="11"/>
  <c r="AI4305" i="11"/>
  <c r="AJ4302" i="11"/>
  <c r="AI4301" i="11"/>
  <c r="AJ4298" i="11"/>
  <c r="AI4297" i="11"/>
  <c r="AJ4294" i="11"/>
  <c r="AI4293" i="11"/>
  <c r="AJ4290" i="11"/>
  <c r="AI4289" i="11"/>
  <c r="AJ4286" i="11"/>
  <c r="AI4285" i="11"/>
  <c r="AJ4282" i="11"/>
  <c r="AI4281" i="11"/>
  <c r="AJ4278" i="11"/>
  <c r="AI4277" i="11"/>
  <c r="AJ4274" i="11"/>
  <c r="AI4273" i="11"/>
  <c r="AJ4270" i="11"/>
  <c r="AI4269" i="11"/>
  <c r="AJ4266" i="11"/>
  <c r="AI4265" i="11"/>
  <c r="AJ4262" i="11"/>
  <c r="AI4261" i="11"/>
  <c r="AJ4258" i="11"/>
  <c r="AI4257" i="11"/>
  <c r="AJ4254" i="11"/>
  <c r="AI4253" i="11"/>
  <c r="AJ4250" i="11"/>
  <c r="AI4249" i="11"/>
  <c r="AJ4246" i="11"/>
  <c r="AI4245" i="11"/>
  <c r="AJ4242" i="11"/>
  <c r="AI4241" i="11"/>
  <c r="AJ4238" i="11"/>
  <c r="AI4237" i="11"/>
  <c r="AJ4234" i="11"/>
  <c r="AI4233" i="11"/>
  <c r="AJ4230" i="11"/>
  <c r="AI4229" i="11"/>
  <c r="AJ4226" i="11"/>
  <c r="AI4225" i="11"/>
  <c r="AJ4222" i="11"/>
  <c r="AI4221" i="11"/>
  <c r="AJ4218" i="11"/>
  <c r="AI4217" i="11"/>
  <c r="AJ4214" i="11"/>
  <c r="AI4213" i="11"/>
  <c r="AJ4210" i="11"/>
  <c r="AI4209" i="11"/>
  <c r="AJ4206" i="11"/>
  <c r="AI4205" i="11"/>
  <c r="AJ4202" i="11"/>
  <c r="AI4201" i="11"/>
  <c r="AJ4198" i="11"/>
  <c r="AI4197" i="11"/>
  <c r="AJ4194" i="11"/>
  <c r="AI4193" i="11"/>
  <c r="AJ4190" i="11"/>
  <c r="AI4189" i="11"/>
  <c r="AJ4186" i="11"/>
  <c r="AI4185" i="11"/>
  <c r="AJ4182" i="11"/>
  <c r="AI4181" i="11"/>
  <c r="AJ4178" i="11"/>
  <c r="AI4177" i="11"/>
  <c r="AJ4174" i="11"/>
  <c r="AI4173" i="11"/>
  <c r="AJ4170" i="11"/>
  <c r="AI4169" i="11"/>
  <c r="AJ4166" i="11"/>
  <c r="AI4165" i="11"/>
  <c r="AJ4162" i="11"/>
  <c r="AI4161" i="11"/>
  <c r="AJ4158" i="11"/>
  <c r="AI4157" i="11"/>
  <c r="AJ4154" i="11"/>
  <c r="AI4153" i="11"/>
  <c r="AJ4150" i="11"/>
  <c r="AI4149" i="11"/>
  <c r="AJ4146" i="11"/>
  <c r="AI4145" i="11"/>
  <c r="AJ4142" i="11"/>
  <c r="AI4141" i="11"/>
  <c r="AJ4138" i="11"/>
  <c r="AI4137" i="11"/>
  <c r="AJ4134" i="11"/>
  <c r="AI4133" i="11"/>
  <c r="AJ4130" i="11"/>
  <c r="AI4129" i="11"/>
  <c r="AJ4126" i="11"/>
  <c r="AI4125" i="11"/>
  <c r="AJ4122" i="11"/>
  <c r="AI4121" i="11"/>
  <c r="AJ4118" i="11"/>
  <c r="AI4117" i="11"/>
  <c r="AJ4114" i="11"/>
  <c r="AI4113" i="11"/>
  <c r="AJ4110" i="11"/>
  <c r="AI4109" i="11"/>
  <c r="AJ4106" i="11"/>
  <c r="AI4105" i="11"/>
  <c r="AJ4102" i="11"/>
  <c r="AI4101" i="11"/>
  <c r="AJ4098" i="11"/>
  <c r="AI4097" i="11"/>
  <c r="AJ4094" i="11"/>
  <c r="AI4093" i="11"/>
  <c r="AJ4090" i="11"/>
  <c r="AI4089" i="11"/>
  <c r="AJ4086" i="11"/>
  <c r="AI4085" i="11"/>
  <c r="AJ4082" i="11"/>
  <c r="AI4081" i="11"/>
  <c r="AJ4078" i="11"/>
  <c r="AI4077" i="11"/>
  <c r="AJ4074" i="11"/>
  <c r="AI4073" i="11"/>
  <c r="AJ4070" i="11"/>
  <c r="AI4069" i="11"/>
  <c r="AJ4066" i="11"/>
  <c r="AI4065" i="11"/>
  <c r="AJ4062" i="11"/>
  <c r="AI4061" i="11"/>
  <c r="AJ4058" i="11"/>
  <c r="AI4057" i="11"/>
  <c r="AJ4054" i="11"/>
  <c r="AI4053" i="11"/>
  <c r="AJ4050" i="11"/>
  <c r="AI4049" i="11"/>
  <c r="AJ4046" i="11"/>
  <c r="AI4045" i="11"/>
  <c r="AJ4042" i="11"/>
  <c r="AI4041" i="11"/>
  <c r="AJ4038" i="11"/>
  <c r="AI4037" i="11"/>
  <c r="AJ4034" i="11"/>
  <c r="AI4033" i="11"/>
  <c r="AJ4030" i="11"/>
  <c r="AI4029" i="11"/>
  <c r="AJ4026" i="11"/>
  <c r="AI4025" i="11"/>
  <c r="AJ4022" i="11"/>
  <c r="AI4021" i="11"/>
  <c r="AJ4018" i="11"/>
  <c r="AI4017" i="11"/>
  <c r="AJ4014" i="11"/>
  <c r="AI4013" i="11"/>
  <c r="AJ4010" i="11"/>
  <c r="AI4009" i="11"/>
  <c r="AJ4006" i="11"/>
  <c r="AI4005" i="11"/>
  <c r="AJ4002" i="11"/>
  <c r="AI4001" i="11"/>
  <c r="AJ3998" i="11"/>
  <c r="AI3997" i="11"/>
  <c r="AJ3994" i="11"/>
  <c r="AI3993" i="11"/>
  <c r="AJ3990" i="11"/>
  <c r="AI3989" i="11"/>
  <c r="AJ3986" i="11"/>
  <c r="AI3985" i="11"/>
  <c r="AJ3982" i="11"/>
  <c r="AI3981" i="11"/>
  <c r="AJ3978" i="11"/>
  <c r="AI3977" i="11"/>
  <c r="AJ3974" i="11"/>
  <c r="AI3973" i="11"/>
  <c r="AJ3970" i="11"/>
  <c r="AI3969" i="11"/>
  <c r="AJ3966" i="11"/>
  <c r="AI3965" i="11"/>
  <c r="AJ3962" i="11"/>
  <c r="AI3961" i="11"/>
  <c r="AJ3958" i="11"/>
  <c r="AI3957" i="11"/>
  <c r="AJ3954" i="11"/>
  <c r="AI3953" i="11"/>
  <c r="AJ3950" i="11"/>
  <c r="AI3949" i="11"/>
  <c r="AJ3946" i="11"/>
  <c r="AI3945" i="11"/>
  <c r="AJ3942" i="11"/>
  <c r="AI3941" i="11"/>
  <c r="AJ3938" i="11"/>
  <c r="AI3937" i="11"/>
  <c r="AJ3934" i="11"/>
  <c r="AI3933" i="11"/>
  <c r="AJ3930" i="11"/>
  <c r="AI3929" i="11"/>
  <c r="AJ3926" i="11"/>
  <c r="AI3925" i="11"/>
  <c r="AJ3922" i="11"/>
  <c r="AI3921" i="11"/>
  <c r="AJ3918" i="11"/>
  <c r="AI3917" i="11"/>
  <c r="AJ3914" i="11"/>
  <c r="AI3913" i="11"/>
  <c r="AJ3910" i="11"/>
  <c r="AI3909" i="11"/>
  <c r="AJ3906" i="11"/>
  <c r="AI3905" i="11"/>
  <c r="AJ3902" i="11"/>
  <c r="AI3901" i="11"/>
  <c r="AJ3898" i="11"/>
  <c r="AI3897" i="11"/>
  <c r="AJ3894" i="11"/>
  <c r="AI3893" i="11"/>
  <c r="AJ3890" i="11"/>
  <c r="AI3889" i="11"/>
  <c r="AJ3886" i="11"/>
  <c r="AI3885" i="11"/>
  <c r="AJ3882" i="11"/>
  <c r="AI3881" i="11"/>
  <c r="AJ3878" i="11"/>
  <c r="AI3877" i="11"/>
  <c r="AJ3874" i="11"/>
  <c r="AI3873" i="11"/>
  <c r="AJ3870" i="11"/>
  <c r="AI3869" i="11"/>
  <c r="AJ3866" i="11"/>
  <c r="AI3865" i="11"/>
  <c r="AJ3862" i="11"/>
  <c r="AI3861" i="11"/>
  <c r="AJ3858" i="11"/>
  <c r="AI3857" i="11"/>
  <c r="AJ3854" i="11"/>
  <c r="AI3853" i="11"/>
  <c r="AJ3850" i="11"/>
  <c r="AI3849" i="11"/>
  <c r="AJ3846" i="11"/>
  <c r="AI3845" i="11"/>
  <c r="AJ3842" i="11"/>
  <c r="AI3841" i="11"/>
  <c r="AJ3838" i="11"/>
  <c r="AI3837" i="11"/>
  <c r="AJ3834" i="11"/>
  <c r="AI3833" i="11"/>
  <c r="AJ3830" i="11"/>
  <c r="AI3829" i="11"/>
  <c r="AJ3826" i="11"/>
  <c r="AI3825" i="11"/>
  <c r="AJ3822" i="11"/>
  <c r="AI3821" i="11"/>
  <c r="AJ3818" i="11"/>
  <c r="AI3817" i="11"/>
  <c r="AJ3814" i="11"/>
  <c r="AI3813" i="11"/>
  <c r="AJ3810" i="11"/>
  <c r="AI3809" i="11"/>
  <c r="AJ3806" i="11"/>
  <c r="AI3805" i="11"/>
  <c r="AJ3802" i="11"/>
  <c r="AI3801" i="11"/>
  <c r="AJ3798" i="11"/>
  <c r="AI3797" i="11"/>
  <c r="AJ3794" i="11"/>
  <c r="AI3793" i="11"/>
  <c r="AJ3790" i="11"/>
  <c r="AI3789" i="11"/>
  <c r="AJ3786" i="11"/>
  <c r="AI3785" i="11"/>
  <c r="AJ3782" i="11"/>
  <c r="AI3781" i="11"/>
  <c r="AJ3778" i="11"/>
  <c r="AI3777" i="11"/>
  <c r="AJ3774" i="11"/>
  <c r="AI3773" i="11"/>
  <c r="AJ3770" i="11"/>
  <c r="AI3769" i="11"/>
  <c r="AJ3766" i="11"/>
  <c r="AI3765" i="11"/>
  <c r="AI3783" i="11"/>
  <c r="AJ3772" i="11"/>
  <c r="AI3767" i="11"/>
  <c r="AJ3764" i="11"/>
  <c r="AJ3762" i="11"/>
  <c r="AI3761" i="11"/>
  <c r="AJ3758" i="11"/>
  <c r="AI3757" i="11"/>
  <c r="AJ3754" i="11"/>
  <c r="AI3753" i="11"/>
  <c r="AJ3750" i="11"/>
  <c r="AI3749" i="11"/>
  <c r="AJ3746" i="11"/>
  <c r="AI3745" i="11"/>
  <c r="AJ3742" i="11"/>
  <c r="AI3741" i="11"/>
  <c r="AJ3738" i="11"/>
  <c r="AI3737" i="11"/>
  <c r="AJ3734" i="11"/>
  <c r="AI3733" i="11"/>
  <c r="AJ3730" i="11"/>
  <c r="AI3729" i="11"/>
  <c r="AJ3726" i="11"/>
  <c r="AI3725" i="11"/>
  <c r="AJ3722" i="11"/>
  <c r="AI3721" i="11"/>
  <c r="AJ3718" i="11"/>
  <c r="AI3717" i="11"/>
  <c r="AJ3714" i="11"/>
  <c r="AI3713" i="11"/>
  <c r="AJ3710" i="11"/>
  <c r="AI3709" i="11"/>
  <c r="AJ3706" i="11"/>
  <c r="AI3705" i="11"/>
  <c r="AJ3702" i="11"/>
  <c r="AI3701" i="11"/>
  <c r="AJ3698" i="11"/>
  <c r="AI3697" i="11"/>
  <c r="AJ3694" i="11"/>
  <c r="AI3693" i="11"/>
  <c r="AJ3690" i="11"/>
  <c r="AI3689" i="11"/>
  <c r="AJ3686" i="11"/>
  <c r="AI3685" i="11"/>
  <c r="AJ3682" i="11"/>
  <c r="AI3681" i="11"/>
  <c r="AJ3678" i="11"/>
  <c r="AI3677" i="11"/>
  <c r="AJ3674" i="11"/>
  <c r="AI3673" i="11"/>
  <c r="AJ3670" i="11"/>
  <c r="AI3669" i="11"/>
  <c r="AJ3666" i="11"/>
  <c r="AI3665" i="11"/>
  <c r="AJ3662" i="11"/>
  <c r="AI3661" i="11"/>
  <c r="AJ3658" i="11"/>
  <c r="AI3657" i="11"/>
  <c r="AJ3654" i="11"/>
  <c r="AI3653" i="11"/>
  <c r="AJ3650" i="11"/>
  <c r="AI3649" i="11"/>
  <c r="AJ3646" i="11"/>
  <c r="AI3645" i="11"/>
  <c r="AJ3642" i="11"/>
  <c r="AI3641" i="11"/>
  <c r="AJ3638" i="11"/>
  <c r="AI3637" i="11"/>
  <c r="AJ3634" i="11"/>
  <c r="AI3633" i="11"/>
  <c r="AJ3630" i="11"/>
  <c r="AI3629" i="11"/>
  <c r="AJ3626" i="11"/>
  <c r="AI3625" i="11"/>
  <c r="AJ3622" i="11"/>
  <c r="AI3621" i="11"/>
  <c r="AJ3618" i="11"/>
  <c r="AI3617" i="11"/>
  <c r="AJ3614" i="11"/>
  <c r="AI3613" i="11"/>
  <c r="AJ3610" i="11"/>
  <c r="AI3609" i="11"/>
  <c r="AJ3606" i="11"/>
  <c r="AI3605" i="11"/>
  <c r="AJ3602" i="11"/>
  <c r="AI3601" i="11"/>
  <c r="AJ3598" i="11"/>
  <c r="AI3597" i="11"/>
  <c r="AJ3594" i="11"/>
  <c r="AI3593" i="11"/>
  <c r="AJ3590" i="11"/>
  <c r="AI3589" i="11"/>
  <c r="AJ3586" i="11"/>
  <c r="AI3585" i="11"/>
  <c r="AJ3582" i="11"/>
  <c r="AI3581" i="11"/>
  <c r="AJ3578" i="11"/>
  <c r="AI3577" i="11"/>
  <c r="AJ3574" i="11"/>
  <c r="AI3573" i="11"/>
  <c r="AJ3570" i="11"/>
  <c r="AI3569" i="11"/>
  <c r="AJ3566" i="11"/>
  <c r="AI3565" i="11"/>
  <c r="AJ3562" i="11"/>
  <c r="AI3561" i="11"/>
  <c r="AJ3558" i="11"/>
  <c r="AI3557" i="11"/>
  <c r="AJ3554" i="11"/>
  <c r="AI3553" i="11"/>
  <c r="AJ3550" i="11"/>
  <c r="AI3549" i="11"/>
  <c r="AJ3546" i="11"/>
  <c r="AI3545" i="11"/>
  <c r="AJ3542" i="11"/>
  <c r="AI3541" i="11"/>
  <c r="AJ3538" i="11"/>
  <c r="AI3537" i="11"/>
  <c r="AJ3534" i="11"/>
  <c r="AI3533" i="11"/>
  <c r="AJ3530" i="11"/>
  <c r="AI3529" i="11"/>
  <c r="AJ3526" i="11"/>
  <c r="AI3525" i="11"/>
  <c r="AJ3522" i="11"/>
  <c r="AI3521" i="11"/>
  <c r="AJ3518" i="11"/>
  <c r="AI3517" i="11"/>
  <c r="AJ3514" i="11"/>
  <c r="AI3513" i="11"/>
  <c r="AJ3510" i="11"/>
  <c r="AI3509" i="11"/>
  <c r="AJ3506" i="11"/>
  <c r="AI3505" i="11"/>
  <c r="AJ3502" i="11"/>
  <c r="AI3501" i="11"/>
  <c r="AJ3498" i="11"/>
  <c r="AI3497" i="11"/>
  <c r="AJ3494" i="11"/>
  <c r="AI3493" i="11"/>
  <c r="AJ3490" i="11"/>
  <c r="AI3489" i="11"/>
  <c r="AJ3486" i="11"/>
  <c r="AI3485" i="11"/>
  <c r="AJ3482" i="11"/>
  <c r="AI3481" i="11"/>
  <c r="AJ3478" i="11"/>
  <c r="AI3477" i="11"/>
  <c r="AJ3474" i="11"/>
  <c r="AI3473" i="11"/>
  <c r="AJ3470" i="11"/>
  <c r="AI3469" i="11"/>
  <c r="AJ3466" i="11"/>
  <c r="AI3465" i="11"/>
  <c r="AJ3462" i="11"/>
  <c r="AI3461" i="11"/>
  <c r="AJ3458" i="11"/>
  <c r="AI3457" i="11"/>
  <c r="AJ3454" i="11"/>
  <c r="AI3453" i="11"/>
  <c r="AJ3450" i="11"/>
  <c r="AI3449" i="11"/>
  <c r="AJ3446" i="11"/>
  <c r="AI3445" i="11"/>
  <c r="AJ3442" i="11"/>
  <c r="AI3441" i="11"/>
  <c r="AJ3438" i="11"/>
  <c r="AI3437" i="11"/>
  <c r="AJ3434" i="11"/>
  <c r="AI3433" i="11"/>
  <c r="AJ3430" i="11"/>
  <c r="AI3429" i="11"/>
  <c r="AJ3426" i="11"/>
  <c r="AI3425" i="11"/>
  <c r="AJ3422" i="11"/>
  <c r="AI3421" i="11"/>
  <c r="AJ3418" i="11"/>
  <c r="AI3417" i="11"/>
  <c r="AJ3414" i="11"/>
  <c r="AI3413" i="11"/>
  <c r="AJ3410" i="11"/>
  <c r="AI3409" i="11"/>
  <c r="AJ3406" i="11"/>
  <c r="AI3405" i="11"/>
  <c r="AJ3402" i="11"/>
  <c r="AI3401" i="11"/>
  <c r="AJ3398" i="11"/>
  <c r="AI3397" i="11"/>
  <c r="AJ3394" i="11"/>
  <c r="AI3393" i="11"/>
  <c r="AJ3390" i="11"/>
  <c r="AI3389" i="11"/>
  <c r="AJ3386" i="11"/>
  <c r="AI3385" i="11"/>
  <c r="AJ3382" i="11"/>
  <c r="AI3381" i="11"/>
  <c r="AJ3378" i="11"/>
  <c r="AI3377" i="11"/>
  <c r="AJ3374" i="11"/>
  <c r="AI3373" i="11"/>
  <c r="AJ3370" i="11"/>
  <c r="AI3369" i="11"/>
  <c r="AJ3366" i="11"/>
  <c r="AI3365" i="11"/>
  <c r="AJ3362" i="11"/>
  <c r="AI3361" i="11"/>
  <c r="AJ3358" i="11"/>
  <c r="AI3357" i="11"/>
  <c r="AJ3354" i="11"/>
  <c r="AI3353" i="11"/>
  <c r="AJ3350" i="11"/>
  <c r="AI3349" i="11"/>
  <c r="AJ3346" i="11"/>
  <c r="AI3345" i="11"/>
  <c r="AJ3342" i="11"/>
  <c r="AI3341" i="11"/>
  <c r="AJ3338" i="11"/>
  <c r="AI3337" i="11"/>
  <c r="AJ3334" i="11"/>
  <c r="AI3333" i="11"/>
  <c r="AJ3330" i="11"/>
  <c r="AI3329" i="11"/>
  <c r="AJ3326" i="11"/>
  <c r="AI3325" i="11"/>
  <c r="AJ3322" i="11"/>
  <c r="AI3321" i="11"/>
  <c r="AJ3318" i="11"/>
  <c r="AI3317" i="11"/>
  <c r="AJ3314" i="11"/>
  <c r="AI3313" i="11"/>
  <c r="AJ3310" i="11"/>
  <c r="AI3309" i="11"/>
  <c r="AJ3306" i="11"/>
  <c r="AI3305" i="11"/>
  <c r="AJ3302" i="11"/>
  <c r="AI3301" i="11"/>
  <c r="AJ3298" i="11"/>
  <c r="AI3297" i="11"/>
  <c r="AJ3294" i="11"/>
  <c r="AI3293" i="11"/>
  <c r="AJ3290" i="11"/>
  <c r="AI3289" i="11"/>
  <c r="AJ3286" i="11"/>
  <c r="AI3285" i="11"/>
  <c r="AJ3282" i="11"/>
  <c r="AI3281" i="11"/>
  <c r="AJ3278" i="11"/>
  <c r="AI3277" i="11"/>
  <c r="AJ3274" i="11"/>
  <c r="AI3273" i="11"/>
  <c r="AJ3270" i="11"/>
  <c r="AI3269" i="11"/>
  <c r="AJ3266" i="11"/>
  <c r="AI3265" i="11"/>
  <c r="AJ3262" i="11"/>
  <c r="AI3261" i="11"/>
  <c r="AJ3258" i="11"/>
  <c r="AI3257" i="11"/>
  <c r="AJ3254" i="11"/>
  <c r="AI3253" i="11"/>
  <c r="AJ3250" i="11"/>
  <c r="AI3249" i="11"/>
  <c r="AJ3246" i="11"/>
  <c r="AI3245" i="11"/>
  <c r="AJ3242" i="11"/>
  <c r="AI3241" i="11"/>
  <c r="AJ3238" i="11"/>
  <c r="AI3237" i="11"/>
  <c r="AJ3234" i="11"/>
  <c r="AI3233" i="11"/>
  <c r="AJ3230" i="11"/>
  <c r="AI3229" i="11"/>
  <c r="AJ3226" i="11"/>
  <c r="AI3225" i="11"/>
  <c r="AJ3222" i="11"/>
  <c r="AI3221" i="11"/>
  <c r="AJ3218" i="11"/>
  <c r="AI3217" i="11"/>
  <c r="AJ3214" i="11"/>
  <c r="AI3213" i="11"/>
  <c r="AJ3210" i="11"/>
  <c r="AI3209" i="11"/>
  <c r="AJ3206" i="11"/>
  <c r="AI3205" i="11"/>
  <c r="AJ3202" i="11"/>
  <c r="AI3201" i="11"/>
  <c r="AJ3198" i="11"/>
  <c r="AI3197" i="11"/>
  <c r="AJ3194" i="11"/>
  <c r="AI3193" i="11"/>
  <c r="AJ3190" i="11"/>
  <c r="AI3189" i="11"/>
  <c r="AJ3186" i="11"/>
  <c r="AI3185" i="11"/>
  <c r="AJ3776" i="11"/>
  <c r="AI3771" i="11"/>
  <c r="AI3764" i="11"/>
  <c r="AI3762" i="11"/>
  <c r="AJ3759" i="11"/>
  <c r="AI3758" i="11"/>
  <c r="AJ3755" i="11"/>
  <c r="AI3754" i="11"/>
  <c r="AJ3751" i="11"/>
  <c r="AI3750" i="11"/>
  <c r="AJ3747" i="11"/>
  <c r="AI3746" i="11"/>
  <c r="AJ3743" i="11"/>
  <c r="AI3742" i="11"/>
  <c r="AJ3739" i="11"/>
  <c r="AI3738" i="11"/>
  <c r="AJ3735" i="11"/>
  <c r="AI3734" i="11"/>
  <c r="AJ3731" i="11"/>
  <c r="AI3730" i="11"/>
  <c r="AJ3727" i="11"/>
  <c r="AI3726" i="11"/>
  <c r="AJ3723" i="11"/>
  <c r="AI3722" i="11"/>
  <c r="AJ3719" i="11"/>
  <c r="AI3718" i="11"/>
  <c r="AJ3715" i="11"/>
  <c r="AI3714" i="11"/>
  <c r="AJ3711" i="11"/>
  <c r="AI3710" i="11"/>
  <c r="AJ3707" i="11"/>
  <c r="AI3706" i="11"/>
  <c r="AJ3703" i="11"/>
  <c r="AI3702" i="11"/>
  <c r="AJ3699" i="11"/>
  <c r="AI3698" i="11"/>
  <c r="AJ3695" i="11"/>
  <c r="AI3694" i="11"/>
  <c r="AJ3691" i="11"/>
  <c r="AI3690" i="11"/>
  <c r="AJ3687" i="11"/>
  <c r="AI3686" i="11"/>
  <c r="AJ3683" i="11"/>
  <c r="AI3682" i="11"/>
  <c r="AJ3679" i="11"/>
  <c r="AI3678" i="11"/>
  <c r="AJ3675" i="11"/>
  <c r="AI3674" i="11"/>
  <c r="AJ3671" i="11"/>
  <c r="AI3670" i="11"/>
  <c r="AJ3667" i="11"/>
  <c r="AI3666" i="11"/>
  <c r="AJ3663" i="11"/>
  <c r="AI3662" i="11"/>
  <c r="AJ3659" i="11"/>
  <c r="AI3658" i="11"/>
  <c r="AJ3655" i="11"/>
  <c r="AI3654" i="11"/>
  <c r="AJ3651" i="11"/>
  <c r="AI3650" i="11"/>
  <c r="AJ3647" i="11"/>
  <c r="AI3646" i="11"/>
  <c r="AJ3643" i="11"/>
  <c r="AI3642" i="11"/>
  <c r="AJ3639" i="11"/>
  <c r="AI3638" i="11"/>
  <c r="AJ3635" i="11"/>
  <c r="AI3634" i="11"/>
  <c r="AJ3631" i="11"/>
  <c r="AI3630" i="11"/>
  <c r="AJ3627" i="11"/>
  <c r="AI3626" i="11"/>
  <c r="AJ3623" i="11"/>
  <c r="AI3622" i="11"/>
  <c r="AJ3619" i="11"/>
  <c r="AI3618" i="11"/>
  <c r="AJ3615" i="11"/>
  <c r="AI3614" i="11"/>
  <c r="AJ3611" i="11"/>
  <c r="AI3610" i="11"/>
  <c r="AJ3607" i="11"/>
  <c r="AI3606" i="11"/>
  <c r="AJ3603" i="11"/>
  <c r="AI3602" i="11"/>
  <c r="AJ3599" i="11"/>
  <c r="AI3598" i="11"/>
  <c r="AJ3595" i="11"/>
  <c r="AI3594" i="11"/>
  <c r="AJ3591" i="11"/>
  <c r="AI3590" i="11"/>
  <c r="AJ3587" i="11"/>
  <c r="AI3586" i="11"/>
  <c r="AJ3583" i="11"/>
  <c r="AI3582" i="11"/>
  <c r="AJ3579" i="11"/>
  <c r="AI3578" i="11"/>
  <c r="AJ3575" i="11"/>
  <c r="AI3574" i="11"/>
  <c r="AJ3571" i="11"/>
  <c r="AI3570" i="11"/>
  <c r="AJ3567" i="11"/>
  <c r="AI3566" i="11"/>
  <c r="AJ3563" i="11"/>
  <c r="AI3562" i="11"/>
  <c r="AJ3559" i="11"/>
  <c r="AI3558" i="11"/>
  <c r="AJ3555" i="11"/>
  <c r="AI3554" i="11"/>
  <c r="AJ3551" i="11"/>
  <c r="AI3550" i="11"/>
  <c r="AJ3547" i="11"/>
  <c r="AI3546" i="11"/>
  <c r="AJ3543" i="11"/>
  <c r="AI3542" i="11"/>
  <c r="AJ3539" i="11"/>
  <c r="AI3538" i="11"/>
  <c r="AJ3535" i="11"/>
  <c r="AI3534" i="11"/>
  <c r="AJ3531" i="11"/>
  <c r="AI3530" i="11"/>
  <c r="AJ3527" i="11"/>
  <c r="AI3526" i="11"/>
  <c r="AJ3523" i="11"/>
  <c r="AI3522" i="11"/>
  <c r="AJ3519" i="11"/>
  <c r="AI3518" i="11"/>
  <c r="AJ3515" i="11"/>
  <c r="AI3514" i="11"/>
  <c r="AJ3511" i="11"/>
  <c r="AI3510" i="11"/>
  <c r="AJ3507" i="11"/>
  <c r="AI3506" i="11"/>
  <c r="AJ3503" i="11"/>
  <c r="AI3502" i="11"/>
  <c r="AJ3499" i="11"/>
  <c r="AI3498" i="11"/>
  <c r="AJ3495" i="11"/>
  <c r="AI3494" i="11"/>
  <c r="AJ3491" i="11"/>
  <c r="AI3490" i="11"/>
  <c r="AJ3487" i="11"/>
  <c r="AI3486" i="11"/>
  <c r="AJ3483" i="11"/>
  <c r="AI3482" i="11"/>
  <c r="AJ3479" i="11"/>
  <c r="AI3478" i="11"/>
  <c r="AJ3475" i="11"/>
  <c r="AI3474" i="11"/>
  <c r="AJ3471" i="11"/>
  <c r="AI3470" i="11"/>
  <c r="AJ3467" i="11"/>
  <c r="AI3466" i="11"/>
  <c r="AJ3463" i="11"/>
  <c r="AI3462" i="11"/>
  <c r="AJ3459" i="11"/>
  <c r="AI3458" i="11"/>
  <c r="AJ3455" i="11"/>
  <c r="AI3454" i="11"/>
  <c r="AJ3451" i="11"/>
  <c r="AI3450" i="11"/>
  <c r="AJ3447" i="11"/>
  <c r="AI3446" i="11"/>
  <c r="AJ3443" i="11"/>
  <c r="AI3442" i="11"/>
  <c r="AJ3439" i="11"/>
  <c r="AI3438" i="11"/>
  <c r="AJ3435" i="11"/>
  <c r="AI3434" i="11"/>
  <c r="AJ3431" i="11"/>
  <c r="AI3430" i="11"/>
  <c r="AJ3427" i="11"/>
  <c r="AI3426" i="11"/>
  <c r="AJ3423" i="11"/>
  <c r="AI3422" i="11"/>
  <c r="AJ3419" i="11"/>
  <c r="AI3418" i="11"/>
  <c r="AJ3415" i="11"/>
  <c r="AI3414" i="11"/>
  <c r="AJ3411" i="11"/>
  <c r="AI3410" i="11"/>
  <c r="AJ3407" i="11"/>
  <c r="AI3406" i="11"/>
  <c r="AJ3403" i="11"/>
  <c r="AI3402" i="11"/>
  <c r="AJ3399" i="11"/>
  <c r="AI3398" i="11"/>
  <c r="AJ3395" i="11"/>
  <c r="AI3394" i="11"/>
  <c r="AJ3391" i="11"/>
  <c r="AI3390" i="11"/>
  <c r="AJ3387" i="11"/>
  <c r="AI3386" i="11"/>
  <c r="AJ3383" i="11"/>
  <c r="AI3382" i="11"/>
  <c r="AJ3379" i="11"/>
  <c r="AI3378" i="11"/>
  <c r="AJ3375" i="11"/>
  <c r="AI3374" i="11"/>
  <c r="AJ3371" i="11"/>
  <c r="AI3370" i="11"/>
  <c r="AJ3367" i="11"/>
  <c r="AI3366" i="11"/>
  <c r="AJ3363" i="11"/>
  <c r="AI3362" i="11"/>
  <c r="AJ3359" i="11"/>
  <c r="AI3358" i="11"/>
  <c r="AJ3355" i="11"/>
  <c r="AI3354" i="11"/>
  <c r="AJ3351" i="11"/>
  <c r="AI3350" i="11"/>
  <c r="AJ3347" i="11"/>
  <c r="AI3346" i="11"/>
  <c r="AJ3343" i="11"/>
  <c r="AI3342" i="11"/>
  <c r="AJ3339" i="11"/>
  <c r="AI3338" i="11"/>
  <c r="AJ3335" i="11"/>
  <c r="AJ3780" i="11"/>
  <c r="AI3775" i="11"/>
  <c r="AI3763" i="11"/>
  <c r="AJ3760" i="11"/>
  <c r="AI3759" i="11"/>
  <c r="AJ3756" i="11"/>
  <c r="AI3755" i="11"/>
  <c r="AJ3752" i="11"/>
  <c r="AI3751" i="11"/>
  <c r="AJ3748" i="11"/>
  <c r="AI3747" i="11"/>
  <c r="AJ3744" i="11"/>
  <c r="AI3743" i="11"/>
  <c r="AJ3740" i="11"/>
  <c r="AI3739" i="11"/>
  <c r="AJ3736" i="11"/>
  <c r="AI3735" i="11"/>
  <c r="AJ3732" i="11"/>
  <c r="AI3731" i="11"/>
  <c r="AJ3728" i="11"/>
  <c r="AI3727" i="11"/>
  <c r="AJ3724" i="11"/>
  <c r="AI3723" i="11"/>
  <c r="AJ3720" i="11"/>
  <c r="AI3719" i="11"/>
  <c r="AJ3716" i="11"/>
  <c r="AI3715" i="11"/>
  <c r="AJ3712" i="11"/>
  <c r="AI3711" i="11"/>
  <c r="AJ3708" i="11"/>
  <c r="AI3707" i="11"/>
  <c r="AJ3704" i="11"/>
  <c r="AI3703" i="11"/>
  <c r="AJ3700" i="11"/>
  <c r="AI3699" i="11"/>
  <c r="AJ3696" i="11"/>
  <c r="AI3695" i="11"/>
  <c r="AJ3692" i="11"/>
  <c r="AI3691" i="11"/>
  <c r="AJ3688" i="11"/>
  <c r="AI3687" i="11"/>
  <c r="AJ3684" i="11"/>
  <c r="AI3683" i="11"/>
  <c r="AJ3680" i="11"/>
  <c r="AI3679" i="11"/>
  <c r="AJ3676" i="11"/>
  <c r="AI3675" i="11"/>
  <c r="AJ3672" i="11"/>
  <c r="AI3671" i="11"/>
  <c r="AJ3668" i="11"/>
  <c r="AI3667" i="11"/>
  <c r="AJ3664" i="11"/>
  <c r="AI3663" i="11"/>
  <c r="AJ3660" i="11"/>
  <c r="AI3659" i="11"/>
  <c r="AJ3656" i="11"/>
  <c r="AI3655" i="11"/>
  <c r="AJ3652" i="11"/>
  <c r="AI3651" i="11"/>
  <c r="AJ3648" i="11"/>
  <c r="AI3647" i="11"/>
  <c r="AJ3644" i="11"/>
  <c r="AI3643" i="11"/>
  <c r="AJ3640" i="11"/>
  <c r="AI3639" i="11"/>
  <c r="AJ3636" i="11"/>
  <c r="AI3635" i="11"/>
  <c r="AJ3632" i="11"/>
  <c r="AI3631" i="11"/>
  <c r="AJ3628" i="11"/>
  <c r="AI3627" i="11"/>
  <c r="AJ3624" i="11"/>
  <c r="AI3623" i="11"/>
  <c r="AJ3620" i="11"/>
  <c r="AI3619" i="11"/>
  <c r="AJ3616" i="11"/>
  <c r="AI3615" i="11"/>
  <c r="AJ3612" i="11"/>
  <c r="AI3611" i="11"/>
  <c r="AJ3608" i="11"/>
  <c r="AI3607" i="11"/>
  <c r="AJ3604" i="11"/>
  <c r="AI3603" i="11"/>
  <c r="AJ3600" i="11"/>
  <c r="AI3599" i="11"/>
  <c r="AJ3596" i="11"/>
  <c r="AI3595" i="11"/>
  <c r="AJ3592" i="11"/>
  <c r="AI3591" i="11"/>
  <c r="AJ3588" i="11"/>
  <c r="AI3587" i="11"/>
  <c r="AJ3584" i="11"/>
  <c r="AI3583" i="11"/>
  <c r="AJ3580" i="11"/>
  <c r="AI3579" i="11"/>
  <c r="AJ3576" i="11"/>
  <c r="AI3575" i="11"/>
  <c r="AJ3572" i="11"/>
  <c r="AI3571" i="11"/>
  <c r="AJ3568" i="11"/>
  <c r="AI3567" i="11"/>
  <c r="AJ3564" i="11"/>
  <c r="AI3563" i="11"/>
  <c r="AJ3560" i="11"/>
  <c r="AI3559" i="11"/>
  <c r="AJ3556" i="11"/>
  <c r="AI3555" i="11"/>
  <c r="AJ3552" i="11"/>
  <c r="AI3551" i="11"/>
  <c r="AJ3548" i="11"/>
  <c r="AI3547" i="11"/>
  <c r="AJ3544" i="11"/>
  <c r="AI3543" i="11"/>
  <c r="AJ3540" i="11"/>
  <c r="AI3539" i="11"/>
  <c r="AJ3536" i="11"/>
  <c r="AI3535" i="11"/>
  <c r="AJ3532" i="11"/>
  <c r="AI3531" i="11"/>
  <c r="AJ3528" i="11"/>
  <c r="AI3527" i="11"/>
  <c r="AJ3524" i="11"/>
  <c r="AI3523" i="11"/>
  <c r="AJ3520" i="11"/>
  <c r="AI3519" i="11"/>
  <c r="AJ3516" i="11"/>
  <c r="AI3515" i="11"/>
  <c r="AJ3512" i="11"/>
  <c r="AI3511" i="11"/>
  <c r="AJ3508" i="11"/>
  <c r="AI3507" i="11"/>
  <c r="AJ3504" i="11"/>
  <c r="AI3503" i="11"/>
  <c r="AJ3500" i="11"/>
  <c r="AI3499" i="11"/>
  <c r="AJ3496" i="11"/>
  <c r="AI3495" i="11"/>
  <c r="AJ3492" i="11"/>
  <c r="AI3491" i="11"/>
  <c r="AJ3488" i="11"/>
  <c r="AI3487" i="11"/>
  <c r="AJ3484" i="11"/>
  <c r="AI3483" i="11"/>
  <c r="AJ3480" i="11"/>
  <c r="AI3479" i="11"/>
  <c r="AJ3476" i="11"/>
  <c r="AI3475" i="11"/>
  <c r="AJ3472" i="11"/>
  <c r="AI3471" i="11"/>
  <c r="AJ3468" i="11"/>
  <c r="AI3467" i="11"/>
  <c r="AJ3464" i="11"/>
  <c r="AI3463" i="11"/>
  <c r="AJ3460" i="11"/>
  <c r="AI3459" i="11"/>
  <c r="AJ3456" i="11"/>
  <c r="AI3455" i="11"/>
  <c r="AJ3452" i="11"/>
  <c r="AI3451" i="11"/>
  <c r="AJ3448" i="11"/>
  <c r="AI3447" i="11"/>
  <c r="AJ3444" i="11"/>
  <c r="AI3443" i="11"/>
  <c r="AJ3440" i="11"/>
  <c r="AI3439" i="11"/>
  <c r="AJ3436" i="11"/>
  <c r="AI3435" i="11"/>
  <c r="AJ3432" i="11"/>
  <c r="AI3431" i="11"/>
  <c r="AJ3428" i="11"/>
  <c r="AI3427" i="11"/>
  <c r="AJ3424" i="11"/>
  <c r="AI3423" i="11"/>
  <c r="AJ3420" i="11"/>
  <c r="AI3419" i="11"/>
  <c r="AJ3416" i="11"/>
  <c r="AI3415" i="11"/>
  <c r="AJ3412" i="11"/>
  <c r="AI3411" i="11"/>
  <c r="AJ3408" i="11"/>
  <c r="AI3407" i="11"/>
  <c r="AJ3404" i="11"/>
  <c r="AI3403" i="11"/>
  <c r="AJ3400" i="11"/>
  <c r="AI3399" i="11"/>
  <c r="AJ3396" i="11"/>
  <c r="AI3395" i="11"/>
  <c r="AJ3392" i="11"/>
  <c r="AI3391" i="11"/>
  <c r="AJ3388" i="11"/>
  <c r="AI3387" i="11"/>
  <c r="AJ3384" i="11"/>
  <c r="AI3383" i="11"/>
  <c r="AJ3380" i="11"/>
  <c r="AI3379" i="11"/>
  <c r="AJ3376" i="11"/>
  <c r="AI3375" i="11"/>
  <c r="AJ3372" i="11"/>
  <c r="AI3371" i="11"/>
  <c r="AJ3368" i="11"/>
  <c r="AI3367" i="11"/>
  <c r="AJ3364" i="11"/>
  <c r="AI3363" i="11"/>
  <c r="AJ3360" i="11"/>
  <c r="AI3359" i="11"/>
  <c r="AJ3356" i="11"/>
  <c r="AI3355" i="11"/>
  <c r="AJ3352" i="11"/>
  <c r="AI3351" i="11"/>
  <c r="AJ3348" i="11"/>
  <c r="AI3347" i="11"/>
  <c r="AJ3344" i="11"/>
  <c r="AI3343" i="11"/>
  <c r="AJ3340" i="11"/>
  <c r="AI3339" i="11"/>
  <c r="AJ3336" i="11"/>
  <c r="AI3335" i="11"/>
  <c r="AJ3332" i="11"/>
  <c r="AI3331" i="11"/>
  <c r="AJ3328" i="11"/>
  <c r="AI3327" i="11"/>
  <c r="AJ3324" i="11"/>
  <c r="AI3323" i="11"/>
  <c r="AJ3320" i="11"/>
  <c r="AI3319" i="11"/>
  <c r="AJ3316" i="11"/>
  <c r="AI3315" i="11"/>
  <c r="AJ3312" i="11"/>
  <c r="AI3311" i="11"/>
  <c r="AJ3308" i="11"/>
  <c r="AI3307" i="11"/>
  <c r="AJ3304" i="11"/>
  <c r="AI3303" i="11"/>
  <c r="AJ3300" i="11"/>
  <c r="AI3299" i="11"/>
  <c r="AJ3296" i="11"/>
  <c r="AI3295" i="11"/>
  <c r="AJ3292" i="11"/>
  <c r="AI3291" i="11"/>
  <c r="AJ3288" i="11"/>
  <c r="AI3287" i="11"/>
  <c r="AJ3284" i="11"/>
  <c r="AI3283" i="11"/>
  <c r="AJ3280" i="11"/>
  <c r="AI3279" i="11"/>
  <c r="AJ3276" i="11"/>
  <c r="AI3275" i="11"/>
  <c r="AJ3272" i="11"/>
  <c r="AI3271" i="11"/>
  <c r="AJ3268" i="11"/>
  <c r="AI3267" i="11"/>
  <c r="AJ3264" i="11"/>
  <c r="AI3263" i="11"/>
  <c r="AJ3260" i="11"/>
  <c r="AI3259" i="11"/>
  <c r="AJ3256" i="11"/>
  <c r="AI3255" i="11"/>
  <c r="AJ3252" i="11"/>
  <c r="AI3251" i="11"/>
  <c r="AJ3248" i="11"/>
  <c r="AI3247" i="11"/>
  <c r="AJ3244" i="11"/>
  <c r="AI3243" i="11"/>
  <c r="AJ3240" i="11"/>
  <c r="AI3239" i="11"/>
  <c r="AJ3236" i="11"/>
  <c r="AI3235" i="11"/>
  <c r="AJ3232" i="11"/>
  <c r="AI3231" i="11"/>
  <c r="AJ3228" i="11"/>
  <c r="AI3227" i="11"/>
  <c r="AJ3224" i="11"/>
  <c r="AI3223" i="11"/>
  <c r="AJ3220" i="11"/>
  <c r="AI3219" i="11"/>
  <c r="AJ3216" i="11"/>
  <c r="AI3215" i="11"/>
  <c r="AJ3212" i="11"/>
  <c r="AI3211" i="11"/>
  <c r="AJ3208" i="11"/>
  <c r="AI3207" i="11"/>
  <c r="AJ3204" i="11"/>
  <c r="AI3203" i="11"/>
  <c r="AJ3200" i="11"/>
  <c r="AI3199" i="11"/>
  <c r="AJ3196" i="11"/>
  <c r="AI3195" i="11"/>
  <c r="AJ3192" i="11"/>
  <c r="AI3191" i="11"/>
  <c r="AJ3188" i="11"/>
  <c r="AI3187" i="11"/>
  <c r="AI3779" i="11"/>
  <c r="AJ3768" i="11"/>
  <c r="AJ3765" i="11"/>
  <c r="AJ3761" i="11"/>
  <c r="AI3760" i="11"/>
  <c r="AJ3757" i="11"/>
  <c r="AI3756" i="11"/>
  <c r="AJ3753" i="11"/>
  <c r="AI3752" i="11"/>
  <c r="AJ3749" i="11"/>
  <c r="AI3748" i="11"/>
  <c r="AJ3745" i="11"/>
  <c r="AI3744" i="11"/>
  <c r="AJ3741" i="11"/>
  <c r="AI3740" i="11"/>
  <c r="AJ3737" i="11"/>
  <c r="AI3736" i="11"/>
  <c r="AJ3733" i="11"/>
  <c r="AI3732" i="11"/>
  <c r="AJ3729" i="11"/>
  <c r="AI3728" i="11"/>
  <c r="AJ3725" i="11"/>
  <c r="AI3724" i="11"/>
  <c r="AJ3721" i="11"/>
  <c r="AI3720" i="11"/>
  <c r="AJ3717" i="11"/>
  <c r="AI3716" i="11"/>
  <c r="AJ3713" i="11"/>
  <c r="AI3712" i="11"/>
  <c r="AJ3709" i="11"/>
  <c r="AI3708" i="11"/>
  <c r="AJ3705" i="11"/>
  <c r="AI3704" i="11"/>
  <c r="AJ3701" i="11"/>
  <c r="AI3700" i="11"/>
  <c r="AJ3697" i="11"/>
  <c r="AI3696" i="11"/>
  <c r="AJ3693" i="11"/>
  <c r="AI3692" i="11"/>
  <c r="AJ3689" i="11"/>
  <c r="AI3688" i="11"/>
  <c r="AJ3685" i="11"/>
  <c r="AI3684" i="11"/>
  <c r="AJ3681" i="11"/>
  <c r="AI3680" i="11"/>
  <c r="AJ3677" i="11"/>
  <c r="AI3676" i="11"/>
  <c r="AJ3673" i="11"/>
  <c r="AI3672" i="11"/>
  <c r="AJ3669" i="11"/>
  <c r="AI3668" i="11"/>
  <c r="AJ3665" i="11"/>
  <c r="AI3664" i="11"/>
  <c r="AJ3661" i="11"/>
  <c r="AI3660" i="11"/>
  <c r="AJ3657" i="11"/>
  <c r="AI3656" i="11"/>
  <c r="AJ3653" i="11"/>
  <c r="AI3652" i="11"/>
  <c r="AJ3649" i="11"/>
  <c r="AI3648" i="11"/>
  <c r="AJ3645" i="11"/>
  <c r="AI3644" i="11"/>
  <c r="AJ3641" i="11"/>
  <c r="AI3640" i="11"/>
  <c r="AJ3637" i="11"/>
  <c r="AI3636" i="11"/>
  <c r="AJ3633" i="11"/>
  <c r="AI3632" i="11"/>
  <c r="AJ3629" i="11"/>
  <c r="AI3628" i="11"/>
  <c r="AJ3625" i="11"/>
  <c r="AI3624" i="11"/>
  <c r="AJ3621" i="11"/>
  <c r="AI3620" i="11"/>
  <c r="AJ3617" i="11"/>
  <c r="AI3616" i="11"/>
  <c r="AJ3613" i="11"/>
  <c r="AI3612" i="11"/>
  <c r="AJ3609" i="11"/>
  <c r="AI3608" i="11"/>
  <c r="AJ3605" i="11"/>
  <c r="AI3604" i="11"/>
  <c r="AJ3601" i="11"/>
  <c r="AI3600" i="11"/>
  <c r="AJ3597" i="11"/>
  <c r="AI3596" i="11"/>
  <c r="AJ3593" i="11"/>
  <c r="AI3592" i="11"/>
  <c r="AJ3589" i="11"/>
  <c r="AI3588" i="11"/>
  <c r="AJ3585" i="11"/>
  <c r="AI3584" i="11"/>
  <c r="AJ3581" i="11"/>
  <c r="AI3580" i="11"/>
  <c r="AJ3577" i="11"/>
  <c r="AI3576" i="11"/>
  <c r="AJ3573" i="11"/>
  <c r="AI3572" i="11"/>
  <c r="AJ3569" i="11"/>
  <c r="AI3568" i="11"/>
  <c r="AJ3565" i="11"/>
  <c r="AI3564" i="11"/>
  <c r="AJ3561" i="11"/>
  <c r="AI3560" i="11"/>
  <c r="AJ3557" i="11"/>
  <c r="AI3556" i="11"/>
  <c r="AJ3553" i="11"/>
  <c r="AI3552" i="11"/>
  <c r="AJ3549" i="11"/>
  <c r="AI3548" i="11"/>
  <c r="AJ3545" i="11"/>
  <c r="AI3544" i="11"/>
  <c r="AJ3541" i="11"/>
  <c r="AI3540" i="11"/>
  <c r="AJ3537" i="11"/>
  <c r="AI3536" i="11"/>
  <c r="AJ3533" i="11"/>
  <c r="AI3532" i="11"/>
  <c r="AJ3529" i="11"/>
  <c r="AI3528" i="11"/>
  <c r="AJ3525" i="11"/>
  <c r="AI3524" i="11"/>
  <c r="AJ3521" i="11"/>
  <c r="AI3520" i="11"/>
  <c r="AJ3517" i="11"/>
  <c r="AI3516" i="11"/>
  <c r="AJ3513" i="11"/>
  <c r="AI3512" i="11"/>
  <c r="AJ3509" i="11"/>
  <c r="AI3508" i="11"/>
  <c r="AJ3505" i="11"/>
  <c r="AI3504" i="11"/>
  <c r="AJ3501" i="11"/>
  <c r="AI3500" i="11"/>
  <c r="AJ3497" i="11"/>
  <c r="AI3496" i="11"/>
  <c r="AJ3493" i="11"/>
  <c r="AI3492" i="11"/>
  <c r="AJ3489" i="11"/>
  <c r="AI3488" i="11"/>
  <c r="AJ3485" i="11"/>
  <c r="AI3484" i="11"/>
  <c r="AJ3481" i="11"/>
  <c r="AI3480" i="11"/>
  <c r="AJ3477" i="11"/>
  <c r="AI3476" i="11"/>
  <c r="AJ3473" i="11"/>
  <c r="AI3472" i="11"/>
  <c r="AJ3469" i="11"/>
  <c r="AI3468" i="11"/>
  <c r="AJ3465" i="11"/>
  <c r="AI3464" i="11"/>
  <c r="AJ3461" i="11"/>
  <c r="AI3460" i="11"/>
  <c r="AJ3457" i="11"/>
  <c r="AI3456" i="11"/>
  <c r="AJ3453" i="11"/>
  <c r="AI3452" i="11"/>
  <c r="AJ3449" i="11"/>
  <c r="AI3448" i="11"/>
  <c r="AJ3445" i="11"/>
  <c r="AI3444" i="11"/>
  <c r="AJ3441" i="11"/>
  <c r="AI3440" i="11"/>
  <c r="AJ3437" i="11"/>
  <c r="AI3436" i="11"/>
  <c r="AJ3433" i="11"/>
  <c r="AI3432" i="11"/>
  <c r="AJ3429" i="11"/>
  <c r="AI3428" i="11"/>
  <c r="AJ3425" i="11"/>
  <c r="AI3424" i="11"/>
  <c r="AJ3421" i="11"/>
  <c r="AI3420" i="11"/>
  <c r="AJ3417" i="11"/>
  <c r="AI3416" i="11"/>
  <c r="AJ3413" i="11"/>
  <c r="AI3412" i="11"/>
  <c r="AJ3409" i="11"/>
  <c r="AI3408" i="11"/>
  <c r="AJ3405" i="11"/>
  <c r="AI3404" i="11"/>
  <c r="AJ3401" i="11"/>
  <c r="AI3400" i="11"/>
  <c r="AJ3397" i="11"/>
  <c r="AI3396" i="11"/>
  <c r="AJ3393" i="11"/>
  <c r="AI3392" i="11"/>
  <c r="AJ3389" i="11"/>
  <c r="AI3388" i="11"/>
  <c r="AJ3385" i="11"/>
  <c r="AI3384" i="11"/>
  <c r="AJ3381" i="11"/>
  <c r="AI3380" i="11"/>
  <c r="AJ3377" i="11"/>
  <c r="AI3376" i="11"/>
  <c r="AJ3373" i="11"/>
  <c r="AI3372" i="11"/>
  <c r="AJ3369" i="11"/>
  <c r="AI3368" i="11"/>
  <c r="AJ3365" i="11"/>
  <c r="AI3364" i="11"/>
  <c r="AJ3361" i="11"/>
  <c r="AI3360" i="11"/>
  <c r="AJ3357" i="11"/>
  <c r="AI3356" i="11"/>
  <c r="AJ3353" i="11"/>
  <c r="AI3352" i="11"/>
  <c r="AJ3349" i="11"/>
  <c r="AI3348" i="11"/>
  <c r="AJ3345" i="11"/>
  <c r="AI3344" i="11"/>
  <c r="AJ3341" i="11"/>
  <c r="AI3340" i="11"/>
  <c r="AJ3337" i="11"/>
  <c r="AI3336" i="11"/>
  <c r="AJ3333" i="11"/>
  <c r="AI3332" i="11"/>
  <c r="AJ3329" i="11"/>
  <c r="AI3328" i="11"/>
  <c r="AJ3325" i="11"/>
  <c r="AI3324" i="11"/>
  <c r="AJ3321" i="11"/>
  <c r="AI3320" i="11"/>
  <c r="AJ3317" i="11"/>
  <c r="AI3316" i="11"/>
  <c r="AJ3313" i="11"/>
  <c r="AI3312" i="11"/>
  <c r="AJ3309" i="11"/>
  <c r="AI3308" i="11"/>
  <c r="AJ3305" i="11"/>
  <c r="AI3304" i="11"/>
  <c r="AJ3301" i="11"/>
  <c r="AI3300" i="11"/>
  <c r="AJ3297" i="11"/>
  <c r="AI3296" i="11"/>
  <c r="AJ3293" i="11"/>
  <c r="AI3292" i="11"/>
  <c r="AJ3289" i="11"/>
  <c r="AI3288" i="11"/>
  <c r="AJ3285" i="11"/>
  <c r="AI3284" i="11"/>
  <c r="AJ3281" i="11"/>
  <c r="AI3280" i="11"/>
  <c r="AJ3277" i="11"/>
  <c r="AI3276" i="11"/>
  <c r="AJ3273" i="11"/>
  <c r="AI3272" i="11"/>
  <c r="AJ3269" i="11"/>
  <c r="AI3268" i="11"/>
  <c r="AJ3265" i="11"/>
  <c r="AI3264" i="11"/>
  <c r="AJ3261" i="11"/>
  <c r="AI3260" i="11"/>
  <c r="AJ3257" i="11"/>
  <c r="AI3256" i="11"/>
  <c r="AJ3253" i="11"/>
  <c r="AI3252" i="11"/>
  <c r="AJ3249" i="11"/>
  <c r="AI3248" i="11"/>
  <c r="AJ3245" i="11"/>
  <c r="AI3244" i="11"/>
  <c r="AJ3241" i="11"/>
  <c r="AI3240" i="11"/>
  <c r="AJ3237" i="11"/>
  <c r="AI3236" i="11"/>
  <c r="AJ3233" i="11"/>
  <c r="AI3232" i="11"/>
  <c r="AJ3229" i="11"/>
  <c r="AI3228" i="11"/>
  <c r="AJ3225" i="11"/>
  <c r="AI3224" i="11"/>
  <c r="AJ3221" i="11"/>
  <c r="AI3220" i="11"/>
  <c r="AJ3217" i="11"/>
  <c r="AI3216" i="11"/>
  <c r="AJ3213" i="11"/>
  <c r="AI3212" i="11"/>
  <c r="AJ3209" i="11"/>
  <c r="AI3208" i="11"/>
  <c r="AJ3205" i="11"/>
  <c r="AI3204" i="11"/>
  <c r="AJ3201" i="11"/>
  <c r="AI3200" i="11"/>
  <c r="AJ3197" i="11"/>
  <c r="AI3196" i="11"/>
  <c r="AJ3193" i="11"/>
  <c r="AI3192" i="11"/>
  <c r="AJ3189" i="11"/>
  <c r="AI3188" i="11"/>
  <c r="AJ3185" i="11"/>
  <c r="AI3184" i="11"/>
  <c r="AJ3181" i="11"/>
  <c r="AI3180" i="11"/>
  <c r="AJ3177" i="11"/>
  <c r="AI3176" i="11"/>
  <c r="AJ3173" i="11"/>
  <c r="AI3172" i="11"/>
  <c r="AJ3169" i="11"/>
  <c r="AI3334" i="11"/>
  <c r="AJ3323" i="11"/>
  <c r="AI3318" i="11"/>
  <c r="AJ3307" i="11"/>
  <c r="AI3302" i="11"/>
  <c r="AJ3291" i="11"/>
  <c r="AI3286" i="11"/>
  <c r="AJ3275" i="11"/>
  <c r="AI3270" i="11"/>
  <c r="AJ3259" i="11"/>
  <c r="AI3254" i="11"/>
  <c r="AJ3243" i="11"/>
  <c r="AI3238" i="11"/>
  <c r="AJ3227" i="11"/>
  <c r="AI3222" i="11"/>
  <c r="AJ3211" i="11"/>
  <c r="AI3206" i="11"/>
  <c r="AJ3195" i="11"/>
  <c r="AI3190" i="11"/>
  <c r="AI3183" i="11"/>
  <c r="AI3181" i="11"/>
  <c r="AJ3179" i="11"/>
  <c r="AI3174" i="11"/>
  <c r="AJ3172" i="11"/>
  <c r="AJ3170" i="11"/>
  <c r="AJ3167" i="11"/>
  <c r="AI3166" i="11"/>
  <c r="AJ3163" i="11"/>
  <c r="AI3162" i="11"/>
  <c r="AJ3159" i="11"/>
  <c r="AI3158" i="11"/>
  <c r="AJ3155" i="11"/>
  <c r="AI3154" i="11"/>
  <c r="AJ3151" i="11"/>
  <c r="AI3150" i="11"/>
  <c r="AJ3147" i="11"/>
  <c r="AI3146" i="11"/>
  <c r="AJ3143" i="11"/>
  <c r="AI3142" i="11"/>
  <c r="AJ3139" i="11"/>
  <c r="AI3138" i="11"/>
  <c r="AJ3135" i="11"/>
  <c r="AI3134" i="11"/>
  <c r="AJ3131" i="11"/>
  <c r="AI3130" i="11"/>
  <c r="AJ3127" i="11"/>
  <c r="AI3126" i="11"/>
  <c r="AJ3123" i="11"/>
  <c r="AI3122" i="11"/>
  <c r="AJ3119" i="11"/>
  <c r="AI3118" i="11"/>
  <c r="AJ3115" i="11"/>
  <c r="AI3114" i="11"/>
  <c r="AJ3111" i="11"/>
  <c r="AI3110" i="11"/>
  <c r="AJ3107" i="11"/>
  <c r="AI3106" i="11"/>
  <c r="AJ3103" i="11"/>
  <c r="AI3102" i="11"/>
  <c r="AJ3099" i="11"/>
  <c r="AI3098" i="11"/>
  <c r="AJ3095" i="11"/>
  <c r="AI3094" i="11"/>
  <c r="AJ3091" i="11"/>
  <c r="AI3090" i="11"/>
  <c r="AJ3087" i="11"/>
  <c r="AI3086" i="11"/>
  <c r="AJ3083" i="11"/>
  <c r="AI3082" i="11"/>
  <c r="AJ3079" i="11"/>
  <c r="AI3078" i="11"/>
  <c r="AJ3075" i="11"/>
  <c r="AI3074" i="11"/>
  <c r="AJ3071" i="11"/>
  <c r="AI3070" i="11"/>
  <c r="AJ3067" i="11"/>
  <c r="AI3066" i="11"/>
  <c r="AJ3063" i="11"/>
  <c r="AI3062" i="11"/>
  <c r="AJ3059" i="11"/>
  <c r="AI3058" i="11"/>
  <c r="AJ3055" i="11"/>
  <c r="AI3054" i="11"/>
  <c r="AJ3051" i="11"/>
  <c r="AI3050" i="11"/>
  <c r="AJ3047" i="11"/>
  <c r="AI3046" i="11"/>
  <c r="AJ3043" i="11"/>
  <c r="AI3042" i="11"/>
  <c r="AJ3039" i="11"/>
  <c r="AI3038" i="11"/>
  <c r="AJ3035" i="11"/>
  <c r="AI3034" i="11"/>
  <c r="AJ3031" i="11"/>
  <c r="AI3030" i="11"/>
  <c r="AJ3027" i="11"/>
  <c r="AI3026" i="11"/>
  <c r="AJ3023" i="11"/>
  <c r="AI3022" i="11"/>
  <c r="AJ3019" i="11"/>
  <c r="AI3018" i="11"/>
  <c r="AJ3015" i="11"/>
  <c r="AI3014" i="11"/>
  <c r="AJ3011" i="11"/>
  <c r="AI3010" i="11"/>
  <c r="AJ3007" i="11"/>
  <c r="AI3006" i="11"/>
  <c r="AJ3003" i="11"/>
  <c r="AI3002" i="11"/>
  <c r="AJ2999" i="11"/>
  <c r="AI2998" i="11"/>
  <c r="AJ2995" i="11"/>
  <c r="AI2994" i="11"/>
  <c r="AJ2991" i="11"/>
  <c r="AI2990" i="11"/>
  <c r="AJ2987" i="11"/>
  <c r="AI2986" i="11"/>
  <c r="AJ2983" i="11"/>
  <c r="AI2982" i="11"/>
  <c r="AJ2979" i="11"/>
  <c r="AI2978" i="11"/>
  <c r="AJ2975" i="11"/>
  <c r="AI2974" i="11"/>
  <c r="AJ2971" i="11"/>
  <c r="AI2970" i="11"/>
  <c r="AJ2967" i="11"/>
  <c r="AI2966" i="11"/>
  <c r="AJ2963" i="11"/>
  <c r="AI2962" i="11"/>
  <c r="AJ2959" i="11"/>
  <c r="AI2958" i="11"/>
  <c r="AJ2955" i="11"/>
  <c r="AI2954" i="11"/>
  <c r="AJ2951" i="11"/>
  <c r="AI2950" i="11"/>
  <c r="AJ2947" i="11"/>
  <c r="AI2946" i="11"/>
  <c r="AJ2943" i="11"/>
  <c r="AI2942" i="11"/>
  <c r="AJ2939" i="11"/>
  <c r="AI2938" i="11"/>
  <c r="AJ2935" i="11"/>
  <c r="AI2934" i="11"/>
  <c r="AJ2931" i="11"/>
  <c r="AI2930" i="11"/>
  <c r="AJ2927" i="11"/>
  <c r="AI2926" i="11"/>
  <c r="AJ2923" i="11"/>
  <c r="AI2922" i="11"/>
  <c r="AJ2919" i="11"/>
  <c r="AI2918" i="11"/>
  <c r="AJ2915" i="11"/>
  <c r="AI2914" i="11"/>
  <c r="AJ2911" i="11"/>
  <c r="AI2910" i="11"/>
  <c r="AJ2907" i="11"/>
  <c r="AI2906" i="11"/>
  <c r="AJ2903" i="11"/>
  <c r="AI2902" i="11"/>
  <c r="AJ2899" i="11"/>
  <c r="AI2898" i="11"/>
  <c r="AJ2895" i="11"/>
  <c r="AI2894" i="11"/>
  <c r="AJ2891" i="11"/>
  <c r="AI2890" i="11"/>
  <c r="AJ2887" i="11"/>
  <c r="AI2886" i="11"/>
  <c r="AJ2883" i="11"/>
  <c r="AI2882" i="11"/>
  <c r="AJ2879" i="11"/>
  <c r="AI2878" i="11"/>
  <c r="AJ2875" i="11"/>
  <c r="AI2874" i="11"/>
  <c r="AJ2871" i="11"/>
  <c r="AI2870" i="11"/>
  <c r="AJ2867" i="11"/>
  <c r="AI2866" i="11"/>
  <c r="AJ2863" i="11"/>
  <c r="AI2862" i="11"/>
  <c r="AJ2859" i="11"/>
  <c r="AI2858" i="11"/>
  <c r="AJ2855" i="11"/>
  <c r="AI2854" i="11"/>
  <c r="AJ2851" i="11"/>
  <c r="AI2850" i="11"/>
  <c r="AJ2847" i="11"/>
  <c r="AI2846" i="11"/>
  <c r="AJ2843" i="11"/>
  <c r="AI2842" i="11"/>
  <c r="AJ2839" i="11"/>
  <c r="AI2838" i="11"/>
  <c r="AJ2835" i="11"/>
  <c r="AI2834" i="11"/>
  <c r="AJ2831" i="11"/>
  <c r="AI2830" i="11"/>
  <c r="AJ2827" i="11"/>
  <c r="AI2826" i="11"/>
  <c r="AJ2823" i="11"/>
  <c r="AI2822" i="11"/>
  <c r="AJ2819" i="11"/>
  <c r="AI2818" i="11"/>
  <c r="AJ2815" i="11"/>
  <c r="AI2814" i="11"/>
  <c r="AJ2811" i="11"/>
  <c r="AI2810" i="11"/>
  <c r="AJ2807" i="11"/>
  <c r="AI2806" i="11"/>
  <c r="AJ2803" i="11"/>
  <c r="AI2802" i="11"/>
  <c r="AJ2799" i="11"/>
  <c r="AI2798" i="11"/>
  <c r="AJ2795" i="11"/>
  <c r="AI2794" i="11"/>
  <c r="AJ2791" i="11"/>
  <c r="AI2790" i="11"/>
  <c r="AJ2787" i="11"/>
  <c r="AI2786" i="11"/>
  <c r="AJ2783" i="11"/>
  <c r="AI2782" i="11"/>
  <c r="AJ2779" i="11"/>
  <c r="AI2778" i="11"/>
  <c r="AJ2775" i="11"/>
  <c r="AI2774" i="11"/>
  <c r="AJ2771" i="11"/>
  <c r="AI2770" i="11"/>
  <c r="AJ2767" i="11"/>
  <c r="AI2766" i="11"/>
  <c r="AJ2763" i="11"/>
  <c r="AI2762" i="11"/>
  <c r="AJ2759" i="11"/>
  <c r="AI2758" i="11"/>
  <c r="AJ2755" i="11"/>
  <c r="AI2754" i="11"/>
  <c r="AJ2751" i="11"/>
  <c r="AI2750" i="11"/>
  <c r="AJ2747" i="11"/>
  <c r="AI2746" i="11"/>
  <c r="AJ2743" i="11"/>
  <c r="AI2742" i="11"/>
  <c r="AJ2739" i="11"/>
  <c r="AI2738" i="11"/>
  <c r="AJ2735" i="11"/>
  <c r="AI2734" i="11"/>
  <c r="AJ2731" i="11"/>
  <c r="AI2730" i="11"/>
  <c r="AJ2727" i="11"/>
  <c r="AI2726" i="11"/>
  <c r="AJ2723" i="11"/>
  <c r="AI2722" i="11"/>
  <c r="AJ2719" i="11"/>
  <c r="AI2718" i="11"/>
  <c r="AJ2715" i="11"/>
  <c r="AI2714" i="11"/>
  <c r="AJ2711" i="11"/>
  <c r="AI2710" i="11"/>
  <c r="AJ2707" i="11"/>
  <c r="AI2706" i="11"/>
  <c r="AJ2703" i="11"/>
  <c r="AI2702" i="11"/>
  <c r="AJ2699" i="11"/>
  <c r="AI2698" i="11"/>
  <c r="AJ2695" i="11"/>
  <c r="AI2694" i="11"/>
  <c r="AJ2691" i="11"/>
  <c r="AI2690" i="11"/>
  <c r="AJ2687" i="11"/>
  <c r="AI2686" i="11"/>
  <c r="AJ2683" i="11"/>
  <c r="AI2682" i="11"/>
  <c r="AJ2679" i="11"/>
  <c r="AI2678" i="11"/>
  <c r="AJ2675" i="11"/>
  <c r="AI2674" i="11"/>
  <c r="AJ2671" i="11"/>
  <c r="AI2670" i="11"/>
  <c r="AJ2667" i="11"/>
  <c r="AI2666" i="11"/>
  <c r="AJ2663" i="11"/>
  <c r="AI2662" i="11"/>
  <c r="AJ2659" i="11"/>
  <c r="AI2658" i="11"/>
  <c r="AJ2655" i="11"/>
  <c r="AI2654" i="11"/>
  <c r="AJ2651" i="11"/>
  <c r="AI2650" i="11"/>
  <c r="AJ2647" i="11"/>
  <c r="AI2646" i="11"/>
  <c r="AJ2643" i="11"/>
  <c r="AI2642" i="11"/>
  <c r="AJ2639" i="11"/>
  <c r="AI2638" i="11"/>
  <c r="AJ2635" i="11"/>
  <c r="AI2634" i="11"/>
  <c r="AJ2631" i="11"/>
  <c r="AI2630" i="11"/>
  <c r="AJ2627" i="11"/>
  <c r="AI2626" i="11"/>
  <c r="AJ2623" i="11"/>
  <c r="AI2622" i="11"/>
  <c r="AJ2619" i="11"/>
  <c r="AI2618" i="11"/>
  <c r="AJ2615" i="11"/>
  <c r="AI2614" i="11"/>
  <c r="AJ2611" i="11"/>
  <c r="AI2610" i="11"/>
  <c r="AJ2607" i="11"/>
  <c r="AI2606" i="11"/>
  <c r="AJ2603" i="11"/>
  <c r="AI2602" i="11"/>
  <c r="AJ2599" i="11"/>
  <c r="AI2598" i="11"/>
  <c r="AJ2595" i="11"/>
  <c r="AI2594" i="11"/>
  <c r="AJ2591" i="11"/>
  <c r="AI2590" i="11"/>
  <c r="AJ2587" i="11"/>
  <c r="AI2586" i="11"/>
  <c r="AJ2583" i="11"/>
  <c r="AI2582" i="11"/>
  <c r="AJ2579" i="11"/>
  <c r="AI2578" i="11"/>
  <c r="AJ2575" i="11"/>
  <c r="AI2574" i="11"/>
  <c r="AJ2571" i="11"/>
  <c r="AI2570" i="11"/>
  <c r="AJ2567" i="11"/>
  <c r="AI2566" i="11"/>
  <c r="AJ2563" i="11"/>
  <c r="AI2562" i="11"/>
  <c r="AJ2559" i="11"/>
  <c r="AI2558" i="11"/>
  <c r="AJ2555" i="11"/>
  <c r="AI2554" i="11"/>
  <c r="AJ2551" i="11"/>
  <c r="AI2550" i="11"/>
  <c r="AJ2547" i="11"/>
  <c r="AI2546" i="11"/>
  <c r="AJ2543" i="11"/>
  <c r="AI2542" i="11"/>
  <c r="AJ2539" i="11"/>
  <c r="AI2538" i="11"/>
  <c r="AJ2535" i="11"/>
  <c r="AI2534" i="11"/>
  <c r="AJ2531" i="11"/>
  <c r="AI2530" i="11"/>
  <c r="AJ2527" i="11"/>
  <c r="AI2526" i="11"/>
  <c r="AJ2523" i="11"/>
  <c r="AI2522" i="11"/>
  <c r="AJ2519" i="11"/>
  <c r="AI2518" i="11"/>
  <c r="AJ2515" i="11"/>
  <c r="AI2514" i="11"/>
  <c r="AJ2511" i="11"/>
  <c r="AI2510" i="11"/>
  <c r="AJ2507" i="11"/>
  <c r="AI2506" i="11"/>
  <c r="AJ2503" i="11"/>
  <c r="AI2502" i="11"/>
  <c r="AJ2499" i="11"/>
  <c r="AI2498" i="11"/>
  <c r="AJ2495" i="11"/>
  <c r="AI2494" i="11"/>
  <c r="AJ2491" i="11"/>
  <c r="AI2490" i="11"/>
  <c r="AJ2487" i="11"/>
  <c r="AI2486" i="11"/>
  <c r="AJ2483" i="11"/>
  <c r="AI2482" i="11"/>
  <c r="AJ2479" i="11"/>
  <c r="AI2478" i="11"/>
  <c r="AJ2475" i="11"/>
  <c r="AI2474" i="11"/>
  <c r="AJ2471" i="11"/>
  <c r="AI2470" i="11"/>
  <c r="AJ2467" i="11"/>
  <c r="AI2466" i="11"/>
  <c r="AJ2463" i="11"/>
  <c r="AI2462" i="11"/>
  <c r="AJ2459" i="11"/>
  <c r="AI2458" i="11"/>
  <c r="AJ2455" i="11"/>
  <c r="AI2454" i="11"/>
  <c r="AJ2451" i="11"/>
  <c r="AI2450" i="11"/>
  <c r="AJ2447" i="11"/>
  <c r="AI2446" i="11"/>
  <c r="AJ2443" i="11"/>
  <c r="AI2442" i="11"/>
  <c r="AJ2439" i="11"/>
  <c r="AI2438" i="11"/>
  <c r="AJ2435" i="11"/>
  <c r="AI2434" i="11"/>
  <c r="AJ2431" i="11"/>
  <c r="AI2430" i="11"/>
  <c r="AJ2427" i="11"/>
  <c r="AI2426" i="11"/>
  <c r="AJ2423" i="11"/>
  <c r="AI2422" i="11"/>
  <c r="AJ2419" i="11"/>
  <c r="AI2418" i="11"/>
  <c r="AJ2415" i="11"/>
  <c r="AI2414" i="11"/>
  <c r="AJ2411" i="11"/>
  <c r="AI2410" i="11"/>
  <c r="AJ2407" i="11"/>
  <c r="AI2406" i="11"/>
  <c r="AJ2403" i="11"/>
  <c r="AI2402" i="11"/>
  <c r="AJ2399" i="11"/>
  <c r="AI2398" i="11"/>
  <c r="AJ2395" i="11"/>
  <c r="AI2394" i="11"/>
  <c r="AJ2391" i="11"/>
  <c r="AI2390" i="11"/>
  <c r="AJ2387" i="11"/>
  <c r="AI2386" i="11"/>
  <c r="AJ2383" i="11"/>
  <c r="AI2382" i="11"/>
  <c r="AJ2379" i="11"/>
  <c r="AI2378" i="11"/>
  <c r="AJ2375" i="11"/>
  <c r="AI2374" i="11"/>
  <c r="AJ2371" i="11"/>
  <c r="AI2370" i="11"/>
  <c r="AJ2367" i="11"/>
  <c r="AI2366" i="11"/>
  <c r="AJ2363" i="11"/>
  <c r="AI2362" i="11"/>
  <c r="AJ2359" i="11"/>
  <c r="AI2358" i="11"/>
  <c r="AJ2355" i="11"/>
  <c r="AI2354" i="11"/>
  <c r="AJ2351" i="11"/>
  <c r="AI2350" i="11"/>
  <c r="AJ2347" i="11"/>
  <c r="AI2346" i="11"/>
  <c r="AJ2343" i="11"/>
  <c r="AI2342" i="11"/>
  <c r="AJ2339" i="11"/>
  <c r="AI2338" i="11"/>
  <c r="AJ2335" i="11"/>
  <c r="AI2334" i="11"/>
  <c r="AJ2331" i="11"/>
  <c r="AI2330" i="11"/>
  <c r="AJ2327" i="11"/>
  <c r="AI2326" i="11"/>
  <c r="AJ2323" i="11"/>
  <c r="AI2322" i="11"/>
  <c r="AJ2319" i="11"/>
  <c r="AI2318" i="11"/>
  <c r="AJ2315" i="11"/>
  <c r="AI2314" i="11"/>
  <c r="AJ2311" i="11"/>
  <c r="AI2310" i="11"/>
  <c r="AJ2307" i="11"/>
  <c r="AI2306" i="11"/>
  <c r="AJ2303" i="11"/>
  <c r="AI2302" i="11"/>
  <c r="AJ2299" i="11"/>
  <c r="AI2298" i="11"/>
  <c r="AJ2295" i="11"/>
  <c r="AI2294" i="11"/>
  <c r="AJ2291" i="11"/>
  <c r="AI2290" i="11"/>
  <c r="AJ2287" i="11"/>
  <c r="AI2286" i="11"/>
  <c r="AJ2283" i="11"/>
  <c r="AI2282" i="11"/>
  <c r="AJ2279" i="11"/>
  <c r="AI2278" i="11"/>
  <c r="AJ2275" i="11"/>
  <c r="AI2274" i="11"/>
  <c r="AJ2271" i="11"/>
  <c r="AI2270" i="11"/>
  <c r="AJ2267" i="11"/>
  <c r="AI2266" i="11"/>
  <c r="AJ2263" i="11"/>
  <c r="AI2262" i="11"/>
  <c r="AJ2259" i="11"/>
  <c r="AI2258" i="11"/>
  <c r="AJ2255" i="11"/>
  <c r="AI2254" i="11"/>
  <c r="AJ2251" i="11"/>
  <c r="AI2250" i="11"/>
  <c r="AJ2247" i="11"/>
  <c r="AI2246" i="11"/>
  <c r="AJ2243" i="11"/>
  <c r="AI2242" i="11"/>
  <c r="AJ2239" i="11"/>
  <c r="AI2238" i="11"/>
  <c r="AJ2235" i="11"/>
  <c r="AI2234" i="11"/>
  <c r="AJ2231" i="11"/>
  <c r="AI2230" i="11"/>
  <c r="AJ2227" i="11"/>
  <c r="AI2226" i="11"/>
  <c r="AJ2223" i="11"/>
  <c r="AI2222" i="11"/>
  <c r="AJ2219" i="11"/>
  <c r="AI2218" i="11"/>
  <c r="AJ2215" i="11"/>
  <c r="AI2214" i="11"/>
  <c r="AJ2211" i="11"/>
  <c r="AI2210" i="11"/>
  <c r="AJ2207" i="11"/>
  <c r="AI2206" i="11"/>
  <c r="AJ2203" i="11"/>
  <c r="AI2202" i="11"/>
  <c r="AJ2199" i="11"/>
  <c r="AI2198" i="11"/>
  <c r="AJ2195" i="11"/>
  <c r="AI2194" i="11"/>
  <c r="AJ2191" i="11"/>
  <c r="AI2190" i="11"/>
  <c r="AJ2187" i="11"/>
  <c r="AI2186" i="11"/>
  <c r="AJ2183" i="11"/>
  <c r="AI2182" i="11"/>
  <c r="AJ2179" i="11"/>
  <c r="AI2178" i="11"/>
  <c r="AJ2175" i="11"/>
  <c r="AI2174" i="11"/>
  <c r="AJ2171" i="11"/>
  <c r="AI2170" i="11"/>
  <c r="AJ2167" i="11"/>
  <c r="AI2166" i="11"/>
  <c r="AJ2163" i="11"/>
  <c r="AI2162" i="11"/>
  <c r="AJ2159" i="11"/>
  <c r="AI2158" i="11"/>
  <c r="AJ2155" i="11"/>
  <c r="AI2154" i="11"/>
  <c r="AJ2151" i="11"/>
  <c r="AI2150" i="11"/>
  <c r="AJ2147" i="11"/>
  <c r="AI2146" i="11"/>
  <c r="AJ2143" i="11"/>
  <c r="AI2142" i="11"/>
  <c r="AJ2139" i="11"/>
  <c r="AI2138" i="11"/>
  <c r="AJ2135" i="11"/>
  <c r="AI2134" i="11"/>
  <c r="AJ2131" i="11"/>
  <c r="AI2130" i="11"/>
  <c r="AJ2127" i="11"/>
  <c r="AI2126" i="11"/>
  <c r="AJ2123" i="11"/>
  <c r="AI2122" i="11"/>
  <c r="AJ2119" i="11"/>
  <c r="AI2118" i="11"/>
  <c r="AJ2115" i="11"/>
  <c r="AI2114" i="11"/>
  <c r="AJ2111" i="11"/>
  <c r="AI2110" i="11"/>
  <c r="AJ2107" i="11"/>
  <c r="AI2106" i="11"/>
  <c r="AJ2103" i="11"/>
  <c r="AI2102" i="11"/>
  <c r="AJ2099" i="11"/>
  <c r="AI2098" i="11"/>
  <c r="AJ2095" i="11"/>
  <c r="AI2094" i="11"/>
  <c r="AJ2091" i="11"/>
  <c r="AI2090" i="11"/>
  <c r="AJ2087" i="11"/>
  <c r="AI2086" i="11"/>
  <c r="AJ2083" i="11"/>
  <c r="AI2082" i="11"/>
  <c r="AJ2079" i="11"/>
  <c r="AI2078" i="11"/>
  <c r="AJ2075" i="11"/>
  <c r="AI2074" i="11"/>
  <c r="AJ2071" i="11"/>
  <c r="AI2070" i="11"/>
  <c r="AJ2067" i="11"/>
  <c r="AI2066" i="11"/>
  <c r="AJ2063" i="11"/>
  <c r="AI2062" i="11"/>
  <c r="AJ2059" i="11"/>
  <c r="AI2058" i="11"/>
  <c r="AJ2055" i="11"/>
  <c r="AI2054" i="11"/>
  <c r="AJ2051" i="11"/>
  <c r="AJ3327" i="11"/>
  <c r="AI3322" i="11"/>
  <c r="AJ3311" i="11"/>
  <c r="AI3306" i="11"/>
  <c r="AJ3295" i="11"/>
  <c r="AI3290" i="11"/>
  <c r="AJ3279" i="11"/>
  <c r="AI3274" i="11"/>
  <c r="AJ3263" i="11"/>
  <c r="AI3258" i="11"/>
  <c r="AJ3247" i="11"/>
  <c r="AI3242" i="11"/>
  <c r="AJ3231" i="11"/>
  <c r="AI3226" i="11"/>
  <c r="AJ3215" i="11"/>
  <c r="AI3210" i="11"/>
  <c r="AJ3199" i="11"/>
  <c r="AI3194" i="11"/>
  <c r="AJ3184" i="11"/>
  <c r="AJ3182" i="11"/>
  <c r="AI3179" i="11"/>
  <c r="AI3177" i="11"/>
  <c r="AJ3175" i="11"/>
  <c r="AI3170" i="11"/>
  <c r="AJ3168" i="11"/>
  <c r="AI3167" i="11"/>
  <c r="AJ3164" i="11"/>
  <c r="AI3163" i="11"/>
  <c r="AJ3160" i="11"/>
  <c r="AI3159" i="11"/>
  <c r="AJ3156" i="11"/>
  <c r="AI3155" i="11"/>
  <c r="AJ3152" i="11"/>
  <c r="AI3151" i="11"/>
  <c r="AJ3148" i="11"/>
  <c r="AI3147" i="11"/>
  <c r="AJ3144" i="11"/>
  <c r="AI3143" i="11"/>
  <c r="AJ3140" i="11"/>
  <c r="AI3139" i="11"/>
  <c r="AJ3136" i="11"/>
  <c r="AI3135" i="11"/>
  <c r="AJ3132" i="11"/>
  <c r="AI3131" i="11"/>
  <c r="AJ3128" i="11"/>
  <c r="AI3127" i="11"/>
  <c r="AJ3124" i="11"/>
  <c r="AI3123" i="11"/>
  <c r="AJ3120" i="11"/>
  <c r="AI3119" i="11"/>
  <c r="AJ3116" i="11"/>
  <c r="AI3115" i="11"/>
  <c r="AJ3112" i="11"/>
  <c r="AI3111" i="11"/>
  <c r="AJ3108" i="11"/>
  <c r="AI3107" i="11"/>
  <c r="AJ3104" i="11"/>
  <c r="AI3103" i="11"/>
  <c r="AJ3100" i="11"/>
  <c r="AI3099" i="11"/>
  <c r="AJ3096" i="11"/>
  <c r="AI3095" i="11"/>
  <c r="AJ3092" i="11"/>
  <c r="AI3091" i="11"/>
  <c r="AJ3088" i="11"/>
  <c r="AI3087" i="11"/>
  <c r="AJ3084" i="11"/>
  <c r="AI3083" i="11"/>
  <c r="AJ3080" i="11"/>
  <c r="AI3079" i="11"/>
  <c r="AJ3076" i="11"/>
  <c r="AI3075" i="11"/>
  <c r="AJ3072" i="11"/>
  <c r="AI3071" i="11"/>
  <c r="AJ3068" i="11"/>
  <c r="AI3067" i="11"/>
  <c r="AJ3064" i="11"/>
  <c r="AI3063" i="11"/>
  <c r="AJ3060" i="11"/>
  <c r="AI3059" i="11"/>
  <c r="AJ3056" i="11"/>
  <c r="AI3055" i="11"/>
  <c r="AJ3052" i="11"/>
  <c r="AI3051" i="11"/>
  <c r="AJ3048" i="11"/>
  <c r="AI3047" i="11"/>
  <c r="AJ3044" i="11"/>
  <c r="AI3043" i="11"/>
  <c r="AJ3040" i="11"/>
  <c r="AI3039" i="11"/>
  <c r="AJ3036" i="11"/>
  <c r="AI3035" i="11"/>
  <c r="AJ3032" i="11"/>
  <c r="AI3031" i="11"/>
  <c r="AJ3028" i="11"/>
  <c r="AI3027" i="11"/>
  <c r="AJ3024" i="11"/>
  <c r="AI3023" i="11"/>
  <c r="AJ3020" i="11"/>
  <c r="AI3019" i="11"/>
  <c r="AJ3016" i="11"/>
  <c r="AI3015" i="11"/>
  <c r="AJ3012" i="11"/>
  <c r="AI3011" i="11"/>
  <c r="AJ3008" i="11"/>
  <c r="AI3007" i="11"/>
  <c r="AJ3004" i="11"/>
  <c r="AI3003" i="11"/>
  <c r="AJ3000" i="11"/>
  <c r="AI2999" i="11"/>
  <c r="AJ2996" i="11"/>
  <c r="AI2995" i="11"/>
  <c r="AJ2992" i="11"/>
  <c r="AI2991" i="11"/>
  <c r="AJ2988" i="11"/>
  <c r="AI2987" i="11"/>
  <c r="AJ2984" i="11"/>
  <c r="AI2983" i="11"/>
  <c r="AJ2980" i="11"/>
  <c r="AI2979" i="11"/>
  <c r="AJ2976" i="11"/>
  <c r="AI2975" i="11"/>
  <c r="AJ2972" i="11"/>
  <c r="AI2971" i="11"/>
  <c r="AJ2968" i="11"/>
  <c r="AI2967" i="11"/>
  <c r="AJ2964" i="11"/>
  <c r="AI2963" i="11"/>
  <c r="AJ2960" i="11"/>
  <c r="AI2959" i="11"/>
  <c r="AJ2956" i="11"/>
  <c r="AI2955" i="11"/>
  <c r="AJ2952" i="11"/>
  <c r="AI2951" i="11"/>
  <c r="AJ2948" i="11"/>
  <c r="AI2947" i="11"/>
  <c r="AJ2944" i="11"/>
  <c r="AI2943" i="11"/>
  <c r="AJ2940" i="11"/>
  <c r="AI2939" i="11"/>
  <c r="AJ2936" i="11"/>
  <c r="AI2935" i="11"/>
  <c r="AJ2932" i="11"/>
  <c r="AI2931" i="11"/>
  <c r="AJ2928" i="11"/>
  <c r="AI2927" i="11"/>
  <c r="AJ2924" i="11"/>
  <c r="AI2923" i="11"/>
  <c r="AJ2920" i="11"/>
  <c r="AI2919" i="11"/>
  <c r="AJ2916" i="11"/>
  <c r="AI2915" i="11"/>
  <c r="AJ2912" i="11"/>
  <c r="AI2911" i="11"/>
  <c r="AJ2908" i="11"/>
  <c r="AI2907" i="11"/>
  <c r="AJ2904" i="11"/>
  <c r="AI2903" i="11"/>
  <c r="AJ2900" i="11"/>
  <c r="AI2899" i="11"/>
  <c r="AJ2896" i="11"/>
  <c r="AI2895" i="11"/>
  <c r="AJ2892" i="11"/>
  <c r="AI2891" i="11"/>
  <c r="AJ2888" i="11"/>
  <c r="AI2887" i="11"/>
  <c r="AJ2884" i="11"/>
  <c r="AI2883" i="11"/>
  <c r="AJ2880" i="11"/>
  <c r="AI2879" i="11"/>
  <c r="AJ2876" i="11"/>
  <c r="AI2875" i="11"/>
  <c r="AJ2872" i="11"/>
  <c r="AI2871" i="11"/>
  <c r="AJ2868" i="11"/>
  <c r="AI2867" i="11"/>
  <c r="AJ2864" i="11"/>
  <c r="AI2863" i="11"/>
  <c r="AJ2860" i="11"/>
  <c r="AI2859" i="11"/>
  <c r="AJ2856" i="11"/>
  <c r="AI2855" i="11"/>
  <c r="AJ2852" i="11"/>
  <c r="AI2851" i="11"/>
  <c r="AJ2848" i="11"/>
  <c r="AI2847" i="11"/>
  <c r="AJ2844" i="11"/>
  <c r="AI2843" i="11"/>
  <c r="AJ2840" i="11"/>
  <c r="AI2839" i="11"/>
  <c r="AJ2836" i="11"/>
  <c r="AI2835" i="11"/>
  <c r="AJ2832" i="11"/>
  <c r="AI2831" i="11"/>
  <c r="AJ2828" i="11"/>
  <c r="AI2827" i="11"/>
  <c r="AJ2824" i="11"/>
  <c r="AI2823" i="11"/>
  <c r="AJ2820" i="11"/>
  <c r="AI2819" i="11"/>
  <c r="AJ2816" i="11"/>
  <c r="AI2815" i="11"/>
  <c r="AJ2812" i="11"/>
  <c r="AI2811" i="11"/>
  <c r="AJ2808" i="11"/>
  <c r="AI2807" i="11"/>
  <c r="AJ2804" i="11"/>
  <c r="AI2803" i="11"/>
  <c r="AJ2800" i="11"/>
  <c r="AI2799" i="11"/>
  <c r="AJ2796" i="11"/>
  <c r="AI2795" i="11"/>
  <c r="AJ2792" i="11"/>
  <c r="AI2791" i="11"/>
  <c r="AJ2788" i="11"/>
  <c r="AI2787" i="11"/>
  <c r="AJ2784" i="11"/>
  <c r="AI2783" i="11"/>
  <c r="AJ2780" i="11"/>
  <c r="AI2779" i="11"/>
  <c r="AJ2776" i="11"/>
  <c r="AI2775" i="11"/>
  <c r="AJ2772" i="11"/>
  <c r="AI2771" i="11"/>
  <c r="AJ2768" i="11"/>
  <c r="AI2767" i="11"/>
  <c r="AJ2764" i="11"/>
  <c r="AI2763" i="11"/>
  <c r="AJ2760" i="11"/>
  <c r="AI2759" i="11"/>
  <c r="AJ2756" i="11"/>
  <c r="AI2755" i="11"/>
  <c r="AJ2752" i="11"/>
  <c r="AI2751" i="11"/>
  <c r="AJ2748" i="11"/>
  <c r="AI2747" i="11"/>
  <c r="AJ2744" i="11"/>
  <c r="AI2743" i="11"/>
  <c r="AJ2740" i="11"/>
  <c r="AI2739" i="11"/>
  <c r="AJ2736" i="11"/>
  <c r="AI2735" i="11"/>
  <c r="AJ2732" i="11"/>
  <c r="AI2731" i="11"/>
  <c r="AJ2728" i="11"/>
  <c r="AI2727" i="11"/>
  <c r="AJ2724" i="11"/>
  <c r="AI2723" i="11"/>
  <c r="AJ2720" i="11"/>
  <c r="AI2719" i="11"/>
  <c r="AJ2716" i="11"/>
  <c r="AI2715" i="11"/>
  <c r="AJ2712" i="11"/>
  <c r="AI2711" i="11"/>
  <c r="AJ2708" i="11"/>
  <c r="AI2707" i="11"/>
  <c r="AJ2704" i="11"/>
  <c r="AI2703" i="11"/>
  <c r="AJ2700" i="11"/>
  <c r="AI2699" i="11"/>
  <c r="AJ2696" i="11"/>
  <c r="AI2695" i="11"/>
  <c r="AJ2692" i="11"/>
  <c r="AI2691" i="11"/>
  <c r="AJ2688" i="11"/>
  <c r="AI2687" i="11"/>
  <c r="AJ2684" i="11"/>
  <c r="AI2683" i="11"/>
  <c r="AJ2680" i="11"/>
  <c r="AI2679" i="11"/>
  <c r="AJ2676" i="11"/>
  <c r="AI2675" i="11"/>
  <c r="AJ2672" i="11"/>
  <c r="AI2671" i="11"/>
  <c r="AJ2668" i="11"/>
  <c r="AI2667" i="11"/>
  <c r="AJ2664" i="11"/>
  <c r="AI2663" i="11"/>
  <c r="AJ2660" i="11"/>
  <c r="AI2659" i="11"/>
  <c r="AJ2656" i="11"/>
  <c r="AI2655" i="11"/>
  <c r="AJ2652" i="11"/>
  <c r="AI2651" i="11"/>
  <c r="AJ2648" i="11"/>
  <c r="AI2647" i="11"/>
  <c r="AJ2644" i="11"/>
  <c r="AI2643" i="11"/>
  <c r="AJ2640" i="11"/>
  <c r="AI2639" i="11"/>
  <c r="AJ2636" i="11"/>
  <c r="AI2635" i="11"/>
  <c r="AJ2632" i="11"/>
  <c r="AI2631" i="11"/>
  <c r="AJ2628" i="11"/>
  <c r="AI2627" i="11"/>
  <c r="AJ2624" i="11"/>
  <c r="AI2623" i="11"/>
  <c r="AJ2620" i="11"/>
  <c r="AI2619" i="11"/>
  <c r="AJ2616" i="11"/>
  <c r="AI2615" i="11"/>
  <c r="AJ2612" i="11"/>
  <c r="AI2611" i="11"/>
  <c r="AJ2608" i="11"/>
  <c r="AI2607" i="11"/>
  <c r="AJ2604" i="11"/>
  <c r="AI2603" i="11"/>
  <c r="AJ2600" i="11"/>
  <c r="AI2599" i="11"/>
  <c r="AJ2596" i="11"/>
  <c r="AI2595" i="11"/>
  <c r="AJ2592" i="11"/>
  <c r="AI2591" i="11"/>
  <c r="AJ2588" i="11"/>
  <c r="AI2587" i="11"/>
  <c r="AJ2584" i="11"/>
  <c r="AI2583" i="11"/>
  <c r="AJ2580" i="11"/>
  <c r="AI2579" i="11"/>
  <c r="AJ2576" i="11"/>
  <c r="AI2575" i="11"/>
  <c r="AJ2572" i="11"/>
  <c r="AI2571" i="11"/>
  <c r="AJ2568" i="11"/>
  <c r="AI2567" i="11"/>
  <c r="AJ2564" i="11"/>
  <c r="AI2563" i="11"/>
  <c r="AJ2560" i="11"/>
  <c r="AI2559" i="11"/>
  <c r="AJ2556" i="11"/>
  <c r="AI2555" i="11"/>
  <c r="AJ2552" i="11"/>
  <c r="AI2551" i="11"/>
  <c r="AJ2548" i="11"/>
  <c r="AI2547" i="11"/>
  <c r="AJ2544" i="11"/>
  <c r="AI2543" i="11"/>
  <c r="AJ2540" i="11"/>
  <c r="AI2539" i="11"/>
  <c r="AJ2536" i="11"/>
  <c r="AI2535" i="11"/>
  <c r="AJ2532" i="11"/>
  <c r="AI2531" i="11"/>
  <c r="AJ2528" i="11"/>
  <c r="AI2527" i="11"/>
  <c r="AJ2524" i="11"/>
  <c r="AI2523" i="11"/>
  <c r="AJ2520" i="11"/>
  <c r="AI2519" i="11"/>
  <c r="AJ2516" i="11"/>
  <c r="AI2515" i="11"/>
  <c r="AJ2512" i="11"/>
  <c r="AI2511" i="11"/>
  <c r="AJ2508" i="11"/>
  <c r="AI2507" i="11"/>
  <c r="AJ2504" i="11"/>
  <c r="AI2503" i="11"/>
  <c r="AJ2500" i="11"/>
  <c r="AI2499" i="11"/>
  <c r="AJ2496" i="11"/>
  <c r="AI2495" i="11"/>
  <c r="AJ2492" i="11"/>
  <c r="AI2491" i="11"/>
  <c r="AJ2488" i="11"/>
  <c r="AI2487" i="11"/>
  <c r="AJ2484" i="11"/>
  <c r="AI2483" i="11"/>
  <c r="AJ2480" i="11"/>
  <c r="AI2479" i="11"/>
  <c r="AJ2476" i="11"/>
  <c r="AI2475" i="11"/>
  <c r="AJ2472" i="11"/>
  <c r="AI2471" i="11"/>
  <c r="AJ2468" i="11"/>
  <c r="AI2467" i="11"/>
  <c r="AJ2464" i="11"/>
  <c r="AI2463" i="11"/>
  <c r="AJ2460" i="11"/>
  <c r="AI2459" i="11"/>
  <c r="AJ2456" i="11"/>
  <c r="AI2455" i="11"/>
  <c r="AJ2452" i="11"/>
  <c r="AI2451" i="11"/>
  <c r="AJ2448" i="11"/>
  <c r="AI2447" i="11"/>
  <c r="AJ2444" i="11"/>
  <c r="AI2443" i="11"/>
  <c r="AJ2440" i="11"/>
  <c r="AI2439" i="11"/>
  <c r="AJ2436" i="11"/>
  <c r="AI2435" i="11"/>
  <c r="AJ2432" i="11"/>
  <c r="AI2431" i="11"/>
  <c r="AJ2428" i="11"/>
  <c r="AI2427" i="11"/>
  <c r="AJ2424" i="11"/>
  <c r="AI2423" i="11"/>
  <c r="AJ2420" i="11"/>
  <c r="AI2419" i="11"/>
  <c r="AJ2416" i="11"/>
  <c r="AI2415" i="11"/>
  <c r="AJ2412" i="11"/>
  <c r="AI2411" i="11"/>
  <c r="AJ2408" i="11"/>
  <c r="AI2407" i="11"/>
  <c r="AJ2404" i="11"/>
  <c r="AI2403" i="11"/>
  <c r="AJ2400" i="11"/>
  <c r="AI2399" i="11"/>
  <c r="AJ2396" i="11"/>
  <c r="AI2395" i="11"/>
  <c r="AJ2392" i="11"/>
  <c r="AI2391" i="11"/>
  <c r="AJ2388" i="11"/>
  <c r="AI2387" i="11"/>
  <c r="AJ2384" i="11"/>
  <c r="AI2383" i="11"/>
  <c r="AJ2380" i="11"/>
  <c r="AI2379" i="11"/>
  <c r="AJ2376" i="11"/>
  <c r="AI2375" i="11"/>
  <c r="AJ2372" i="11"/>
  <c r="AI2371" i="11"/>
  <c r="AJ2368" i="11"/>
  <c r="AI2367" i="11"/>
  <c r="AJ2364" i="11"/>
  <c r="AI2363" i="11"/>
  <c r="AJ2360" i="11"/>
  <c r="AI2359" i="11"/>
  <c r="AJ2356" i="11"/>
  <c r="AI2355" i="11"/>
  <c r="AJ2352" i="11"/>
  <c r="AI2351" i="11"/>
  <c r="AJ2348" i="11"/>
  <c r="AI2347" i="11"/>
  <c r="AJ2344" i="11"/>
  <c r="AI2343" i="11"/>
  <c r="AJ2340" i="11"/>
  <c r="AI2339" i="11"/>
  <c r="AJ2336" i="11"/>
  <c r="AI2335" i="11"/>
  <c r="AJ2332" i="11"/>
  <c r="AI2331" i="11"/>
  <c r="AJ2328" i="11"/>
  <c r="AI2327" i="11"/>
  <c r="AJ2324" i="11"/>
  <c r="AI2323" i="11"/>
  <c r="AJ2320" i="11"/>
  <c r="AI2319" i="11"/>
  <c r="AJ2316" i="11"/>
  <c r="AI2315" i="11"/>
  <c r="AJ2312" i="11"/>
  <c r="AI2311" i="11"/>
  <c r="AJ2308" i="11"/>
  <c r="AI2307" i="11"/>
  <c r="AJ2304" i="11"/>
  <c r="AI2303" i="11"/>
  <c r="AJ2300" i="11"/>
  <c r="AI2299" i="11"/>
  <c r="AJ2296" i="11"/>
  <c r="AI2295" i="11"/>
  <c r="AJ2292" i="11"/>
  <c r="AI2291" i="11"/>
  <c r="AJ2288" i="11"/>
  <c r="AI2287" i="11"/>
  <c r="AJ2284" i="11"/>
  <c r="AI2283" i="11"/>
  <c r="AJ2280" i="11"/>
  <c r="AI2279" i="11"/>
  <c r="AJ2276" i="11"/>
  <c r="AI2275" i="11"/>
  <c r="AJ2272" i="11"/>
  <c r="AI2271" i="11"/>
  <c r="AJ2268" i="11"/>
  <c r="AI2267" i="11"/>
  <c r="AJ2264" i="11"/>
  <c r="AI2263" i="11"/>
  <c r="AJ2260" i="11"/>
  <c r="AI2259" i="11"/>
  <c r="AJ2256" i="11"/>
  <c r="AI2255" i="11"/>
  <c r="AJ2252" i="11"/>
  <c r="AI2251" i="11"/>
  <c r="AJ2248" i="11"/>
  <c r="AI2247" i="11"/>
  <c r="AJ2244" i="11"/>
  <c r="AI2243" i="11"/>
  <c r="AJ2240" i="11"/>
  <c r="AI2239" i="11"/>
  <c r="AJ2236" i="11"/>
  <c r="AI2235" i="11"/>
  <c r="AJ2232" i="11"/>
  <c r="AI2231" i="11"/>
  <c r="AJ2228" i="11"/>
  <c r="AI2227" i="11"/>
  <c r="AJ2224" i="11"/>
  <c r="AI2223" i="11"/>
  <c r="AJ2220" i="11"/>
  <c r="AI2219" i="11"/>
  <c r="AJ2216" i="11"/>
  <c r="AI2215" i="11"/>
  <c r="AJ2212" i="11"/>
  <c r="AI2211" i="11"/>
  <c r="AJ2208" i="11"/>
  <c r="AI2207" i="11"/>
  <c r="AJ2204" i="11"/>
  <c r="AI2203" i="11"/>
  <c r="AJ2200" i="11"/>
  <c r="AI2199" i="11"/>
  <c r="AJ2196" i="11"/>
  <c r="AI2195" i="11"/>
  <c r="AJ2192" i="11"/>
  <c r="AI2191" i="11"/>
  <c r="AJ2188" i="11"/>
  <c r="AI2187" i="11"/>
  <c r="AJ2184" i="11"/>
  <c r="AI2183" i="11"/>
  <c r="AJ2180" i="11"/>
  <c r="AI2179" i="11"/>
  <c r="AJ2176" i="11"/>
  <c r="AI2175" i="11"/>
  <c r="AJ2172" i="11"/>
  <c r="AI2171" i="11"/>
  <c r="AJ2168" i="11"/>
  <c r="AI2167" i="11"/>
  <c r="AJ2164" i="11"/>
  <c r="AI2163" i="11"/>
  <c r="AJ2160" i="11"/>
  <c r="AI2159" i="11"/>
  <c r="AJ2156" i="11"/>
  <c r="AI2155" i="11"/>
  <c r="AJ2152" i="11"/>
  <c r="AI2151" i="11"/>
  <c r="AJ2148" i="11"/>
  <c r="AI2147" i="11"/>
  <c r="AJ2144" i="11"/>
  <c r="AI2143" i="11"/>
  <c r="AJ2140" i="11"/>
  <c r="AI2139" i="11"/>
  <c r="AJ2136" i="11"/>
  <c r="AI2135" i="11"/>
  <c r="AJ2132" i="11"/>
  <c r="AI2131" i="11"/>
  <c r="AJ2128" i="11"/>
  <c r="AI2127" i="11"/>
  <c r="AJ2124" i="11"/>
  <c r="AI2123" i="11"/>
  <c r="AJ2120" i="11"/>
  <c r="AI2119" i="11"/>
  <c r="AJ2116" i="11"/>
  <c r="AI2115" i="11"/>
  <c r="AJ2112" i="11"/>
  <c r="AI2111" i="11"/>
  <c r="AJ2108" i="11"/>
  <c r="AI2107" i="11"/>
  <c r="AJ2104" i="11"/>
  <c r="AI2103" i="11"/>
  <c r="AJ2100" i="11"/>
  <c r="AI2099" i="11"/>
  <c r="AJ2096" i="11"/>
  <c r="AI2095" i="11"/>
  <c r="AJ2092" i="11"/>
  <c r="AI2091" i="11"/>
  <c r="AJ2088" i="11"/>
  <c r="AI2087" i="11"/>
  <c r="AJ2084" i="11"/>
  <c r="AI2083" i="11"/>
  <c r="AJ2080" i="11"/>
  <c r="AI2079" i="11"/>
  <c r="AJ2076" i="11"/>
  <c r="AI2075" i="11"/>
  <c r="AJ2072" i="11"/>
  <c r="AI2071" i="11"/>
  <c r="AJ2068" i="11"/>
  <c r="AI2067" i="11"/>
  <c r="AJ2064" i="11"/>
  <c r="AI2063" i="11"/>
  <c r="AJ2060" i="11"/>
  <c r="AI2059" i="11"/>
  <c r="AJ2056" i="11"/>
  <c r="AI2055" i="11"/>
  <c r="AJ2052" i="11"/>
  <c r="AI2051" i="11"/>
  <c r="AJ3331" i="11"/>
  <c r="AI3326" i="11"/>
  <c r="AJ3315" i="11"/>
  <c r="AI3310" i="11"/>
  <c r="AJ3299" i="11"/>
  <c r="AI3294" i="11"/>
  <c r="AJ3283" i="11"/>
  <c r="AI3278" i="11"/>
  <c r="AJ3267" i="11"/>
  <c r="AI3262" i="11"/>
  <c r="AJ3251" i="11"/>
  <c r="AI3246" i="11"/>
  <c r="AJ3235" i="11"/>
  <c r="AI3230" i="11"/>
  <c r="AJ3219" i="11"/>
  <c r="AI3214" i="11"/>
  <c r="AJ3203" i="11"/>
  <c r="AI3198" i="11"/>
  <c r="AJ3187" i="11"/>
  <c r="AI3182" i="11"/>
  <c r="AJ3180" i="11"/>
  <c r="AJ3178" i="11"/>
  <c r="AI3175" i="11"/>
  <c r="AI3173" i="11"/>
  <c r="AJ3171" i="11"/>
  <c r="AI3168" i="11"/>
  <c r="AJ3165" i="11"/>
  <c r="AI3164" i="11"/>
  <c r="AJ3161" i="11"/>
  <c r="AI3160" i="11"/>
  <c r="AJ3157" i="11"/>
  <c r="AI3156" i="11"/>
  <c r="AJ3153" i="11"/>
  <c r="AI3152" i="11"/>
  <c r="AJ3149" i="11"/>
  <c r="AI3148" i="11"/>
  <c r="AJ3145" i="11"/>
  <c r="AI3144" i="11"/>
  <c r="AJ3141" i="11"/>
  <c r="AI3140" i="11"/>
  <c r="AJ3137" i="11"/>
  <c r="AI3136" i="11"/>
  <c r="AJ3133" i="11"/>
  <c r="AI3132" i="11"/>
  <c r="AJ3129" i="11"/>
  <c r="AI3128" i="11"/>
  <c r="AJ3125" i="11"/>
  <c r="AI3124" i="11"/>
  <c r="AJ3121" i="11"/>
  <c r="AI3120" i="11"/>
  <c r="AJ3117" i="11"/>
  <c r="AI3116" i="11"/>
  <c r="AJ3113" i="11"/>
  <c r="AI3112" i="11"/>
  <c r="AJ3109" i="11"/>
  <c r="AI3108" i="11"/>
  <c r="AJ3105" i="11"/>
  <c r="AI3104" i="11"/>
  <c r="AJ3101" i="11"/>
  <c r="AI3100" i="11"/>
  <c r="AJ3097" i="11"/>
  <c r="AI3096" i="11"/>
  <c r="AJ3093" i="11"/>
  <c r="AI3092" i="11"/>
  <c r="AJ3089" i="11"/>
  <c r="AI3088" i="11"/>
  <c r="AJ3085" i="11"/>
  <c r="AI3084" i="11"/>
  <c r="AJ3081" i="11"/>
  <c r="AI3080" i="11"/>
  <c r="AJ3077" i="11"/>
  <c r="AI3076" i="11"/>
  <c r="AJ3073" i="11"/>
  <c r="AI3072" i="11"/>
  <c r="AJ3069" i="11"/>
  <c r="AI3068" i="11"/>
  <c r="AJ3065" i="11"/>
  <c r="AI3064" i="11"/>
  <c r="AJ3061" i="11"/>
  <c r="AI3060" i="11"/>
  <c r="AJ3057" i="11"/>
  <c r="AI3056" i="11"/>
  <c r="AJ3053" i="11"/>
  <c r="AI3052" i="11"/>
  <c r="AJ3049" i="11"/>
  <c r="AI3048" i="11"/>
  <c r="AJ3045" i="11"/>
  <c r="AI3044" i="11"/>
  <c r="AJ3041" i="11"/>
  <c r="AI3040" i="11"/>
  <c r="AJ3037" i="11"/>
  <c r="AI3036" i="11"/>
  <c r="AJ3033" i="11"/>
  <c r="AI3032" i="11"/>
  <c r="AJ3029" i="11"/>
  <c r="AI3028" i="11"/>
  <c r="AJ3025" i="11"/>
  <c r="AI3024" i="11"/>
  <c r="AJ3021" i="11"/>
  <c r="AI3020" i="11"/>
  <c r="AJ3017" i="11"/>
  <c r="AI3016" i="11"/>
  <c r="AJ3013" i="11"/>
  <c r="AI3012" i="11"/>
  <c r="AJ3009" i="11"/>
  <c r="AI3008" i="11"/>
  <c r="AJ3005" i="11"/>
  <c r="AI3004" i="11"/>
  <c r="AJ3001" i="11"/>
  <c r="AI3000" i="11"/>
  <c r="AJ2997" i="11"/>
  <c r="AI2996" i="11"/>
  <c r="AJ2993" i="11"/>
  <c r="AI2992" i="11"/>
  <c r="AJ2989" i="11"/>
  <c r="AI2988" i="11"/>
  <c r="AJ2985" i="11"/>
  <c r="AI2984" i="11"/>
  <c r="AJ2981" i="11"/>
  <c r="AI2980" i="11"/>
  <c r="AJ2977" i="11"/>
  <c r="AI2976" i="11"/>
  <c r="AJ2973" i="11"/>
  <c r="AI2972" i="11"/>
  <c r="AJ2969" i="11"/>
  <c r="AI2968" i="11"/>
  <c r="AJ2965" i="11"/>
  <c r="AI2964" i="11"/>
  <c r="AJ2961" i="11"/>
  <c r="AI2960" i="11"/>
  <c r="AJ2957" i="11"/>
  <c r="AI2956" i="11"/>
  <c r="AJ2953" i="11"/>
  <c r="AI2952" i="11"/>
  <c r="AJ2949" i="11"/>
  <c r="AI2948" i="11"/>
  <c r="AJ2945" i="11"/>
  <c r="AI2944" i="11"/>
  <c r="AJ2941" i="11"/>
  <c r="AI2940" i="11"/>
  <c r="AJ2937" i="11"/>
  <c r="AI2936" i="11"/>
  <c r="AJ2933" i="11"/>
  <c r="AI2932" i="11"/>
  <c r="AJ2929" i="11"/>
  <c r="AI2928" i="11"/>
  <c r="AJ2925" i="11"/>
  <c r="AI2924" i="11"/>
  <c r="AJ2921" i="11"/>
  <c r="AI2920" i="11"/>
  <c r="AJ2917" i="11"/>
  <c r="AI2916" i="11"/>
  <c r="AJ2913" i="11"/>
  <c r="AI2912" i="11"/>
  <c r="AJ2909" i="11"/>
  <c r="AI2908" i="11"/>
  <c r="AJ2905" i="11"/>
  <c r="AI2904" i="11"/>
  <c r="AJ2901" i="11"/>
  <c r="AI2900" i="11"/>
  <c r="AJ2897" i="11"/>
  <c r="AI2896" i="11"/>
  <c r="AJ2893" i="11"/>
  <c r="AI2892" i="11"/>
  <c r="AJ2889" i="11"/>
  <c r="AI2888" i="11"/>
  <c r="AJ2885" i="11"/>
  <c r="AI2884" i="11"/>
  <c r="AJ2881" i="11"/>
  <c r="AI2880" i="11"/>
  <c r="AJ2877" i="11"/>
  <c r="AI2876" i="11"/>
  <c r="AJ2873" i="11"/>
  <c r="AI2872" i="11"/>
  <c r="AJ2869" i="11"/>
  <c r="AI2868" i="11"/>
  <c r="AJ2865" i="11"/>
  <c r="AI2864" i="11"/>
  <c r="AJ2861" i="11"/>
  <c r="AI2860" i="11"/>
  <c r="AJ2857" i="11"/>
  <c r="AI2856" i="11"/>
  <c r="AJ2853" i="11"/>
  <c r="AI2852" i="11"/>
  <c r="AJ2849" i="11"/>
  <c r="AI2848" i="11"/>
  <c r="AJ2845" i="11"/>
  <c r="AI2844" i="11"/>
  <c r="AJ2841" i="11"/>
  <c r="AI2840" i="11"/>
  <c r="AJ2837" i="11"/>
  <c r="AI2836" i="11"/>
  <c r="AJ2833" i="11"/>
  <c r="AI2832" i="11"/>
  <c r="AJ2829" i="11"/>
  <c r="AI2828" i="11"/>
  <c r="AJ2825" i="11"/>
  <c r="AI2824" i="11"/>
  <c r="AJ2821" i="11"/>
  <c r="AI2820" i="11"/>
  <c r="AJ2817" i="11"/>
  <c r="AI2816" i="11"/>
  <c r="AJ2813" i="11"/>
  <c r="AI2812" i="11"/>
  <c r="AJ2809" i="11"/>
  <c r="AI2808" i="11"/>
  <c r="AJ2805" i="11"/>
  <c r="AI2804" i="11"/>
  <c r="AJ2801" i="11"/>
  <c r="AI2800" i="11"/>
  <c r="AJ2797" i="11"/>
  <c r="AI2796" i="11"/>
  <c r="AJ2793" i="11"/>
  <c r="AI2792" i="11"/>
  <c r="AJ2789" i="11"/>
  <c r="AI2788" i="11"/>
  <c r="AJ2785" i="11"/>
  <c r="AI2784" i="11"/>
  <c r="AJ2781" i="11"/>
  <c r="AI2780" i="11"/>
  <c r="AJ2777" i="11"/>
  <c r="AI2776" i="11"/>
  <c r="AJ2773" i="11"/>
  <c r="AI2772" i="11"/>
  <c r="AJ2769" i="11"/>
  <c r="AI2768" i="11"/>
  <c r="AJ2765" i="11"/>
  <c r="AI2764" i="11"/>
  <c r="AJ2761" i="11"/>
  <c r="AI2760" i="11"/>
  <c r="AJ2757" i="11"/>
  <c r="AI2756" i="11"/>
  <c r="AJ2753" i="11"/>
  <c r="AI2752" i="11"/>
  <c r="AJ2749" i="11"/>
  <c r="AI2748" i="11"/>
  <c r="AJ2745" i="11"/>
  <c r="AI2744" i="11"/>
  <c r="AJ2741" i="11"/>
  <c r="AI2740" i="11"/>
  <c r="AJ2737" i="11"/>
  <c r="AI2736" i="11"/>
  <c r="AJ2733" i="11"/>
  <c r="AI2732" i="11"/>
  <c r="AJ2729" i="11"/>
  <c r="AI2728" i="11"/>
  <c r="AJ2725" i="11"/>
  <c r="AI2724" i="11"/>
  <c r="AJ2721" i="11"/>
  <c r="AI2720" i="11"/>
  <c r="AJ2717" i="11"/>
  <c r="AI2716" i="11"/>
  <c r="AJ2713" i="11"/>
  <c r="AI2712" i="11"/>
  <c r="AJ2709" i="11"/>
  <c r="AI2708" i="11"/>
  <c r="AJ2705" i="11"/>
  <c r="AI2704" i="11"/>
  <c r="AJ2701" i="11"/>
  <c r="AI2700" i="11"/>
  <c r="AJ2697" i="11"/>
  <c r="AI2696" i="11"/>
  <c r="AJ2693" i="11"/>
  <c r="AI2692" i="11"/>
  <c r="AJ2689" i="11"/>
  <c r="AI2688" i="11"/>
  <c r="AJ2685" i="11"/>
  <c r="AI2684" i="11"/>
  <c r="AJ2681" i="11"/>
  <c r="AI2680" i="11"/>
  <c r="AJ2677" i="11"/>
  <c r="AI2676" i="11"/>
  <c r="AJ2673" i="11"/>
  <c r="AI2672" i="11"/>
  <c r="AJ2669" i="11"/>
  <c r="AI2668" i="11"/>
  <c r="AJ2665" i="11"/>
  <c r="AI2664" i="11"/>
  <c r="AJ2661" i="11"/>
  <c r="AI2660" i="11"/>
  <c r="AJ2657" i="11"/>
  <c r="AI2656" i="11"/>
  <c r="AJ2653" i="11"/>
  <c r="AI2652" i="11"/>
  <c r="AJ2649" i="11"/>
  <c r="AI2648" i="11"/>
  <c r="AJ2645" i="11"/>
  <c r="AI2644" i="11"/>
  <c r="AJ2641" i="11"/>
  <c r="AI2640" i="11"/>
  <c r="AJ2637" i="11"/>
  <c r="AI2636" i="11"/>
  <c r="AJ2633" i="11"/>
  <c r="AI2632" i="11"/>
  <c r="AJ2629" i="11"/>
  <c r="AI2628" i="11"/>
  <c r="AJ2625" i="11"/>
  <c r="AI2624" i="11"/>
  <c r="AJ2621" i="11"/>
  <c r="AI2620" i="11"/>
  <c r="AJ2617" i="11"/>
  <c r="AI2616" i="11"/>
  <c r="AJ2613" i="11"/>
  <c r="AI2612" i="11"/>
  <c r="AJ2609" i="11"/>
  <c r="AI2608" i="11"/>
  <c r="AJ2605" i="11"/>
  <c r="AI2604" i="11"/>
  <c r="AJ2601" i="11"/>
  <c r="AI2600" i="11"/>
  <c r="AJ2597" i="11"/>
  <c r="AI2596" i="11"/>
  <c r="AJ2593" i="11"/>
  <c r="AI2592" i="11"/>
  <c r="AJ2589" i="11"/>
  <c r="AI2588" i="11"/>
  <c r="AJ2585" i="11"/>
  <c r="AI2584" i="11"/>
  <c r="AJ2581" i="11"/>
  <c r="AI2580" i="11"/>
  <c r="AJ2577" i="11"/>
  <c r="AI2576" i="11"/>
  <c r="AJ2573" i="11"/>
  <c r="AI2572" i="11"/>
  <c r="AJ2569" i="11"/>
  <c r="AI2568" i="11"/>
  <c r="AJ2565" i="11"/>
  <c r="AI2564" i="11"/>
  <c r="AJ2561" i="11"/>
  <c r="AI2560" i="11"/>
  <c r="AJ2557" i="11"/>
  <c r="AI2556" i="11"/>
  <c r="AJ2553" i="11"/>
  <c r="AI2552" i="11"/>
  <c r="AJ2549" i="11"/>
  <c r="AI2548" i="11"/>
  <c r="AJ2545" i="11"/>
  <c r="AI2544" i="11"/>
  <c r="AJ2541" i="11"/>
  <c r="AI2540" i="11"/>
  <c r="AJ2537" i="11"/>
  <c r="AI2536" i="11"/>
  <c r="AJ2533" i="11"/>
  <c r="AI2532" i="11"/>
  <c r="AJ2529" i="11"/>
  <c r="AI2528" i="11"/>
  <c r="AJ2525" i="11"/>
  <c r="AI2524" i="11"/>
  <c r="AJ2521" i="11"/>
  <c r="AI2520" i="11"/>
  <c r="AJ2517" i="11"/>
  <c r="AI2516" i="11"/>
  <c r="AJ2513" i="11"/>
  <c r="AI2512" i="11"/>
  <c r="AJ2509" i="11"/>
  <c r="AI2508" i="11"/>
  <c r="AJ2505" i="11"/>
  <c r="AI2504" i="11"/>
  <c r="AJ2501" i="11"/>
  <c r="AI2500" i="11"/>
  <c r="AJ2497" i="11"/>
  <c r="AI2496" i="11"/>
  <c r="AJ2493" i="11"/>
  <c r="AI2492" i="11"/>
  <c r="AJ2489" i="11"/>
  <c r="AI2488" i="11"/>
  <c r="AJ2485" i="11"/>
  <c r="AI2484" i="11"/>
  <c r="AJ2481" i="11"/>
  <c r="AI2480" i="11"/>
  <c r="AJ2477" i="11"/>
  <c r="AI2476" i="11"/>
  <c r="AJ2473" i="11"/>
  <c r="AI2472" i="11"/>
  <c r="AJ2469" i="11"/>
  <c r="AI2468" i="11"/>
  <c r="AJ2465" i="11"/>
  <c r="AI2464" i="11"/>
  <c r="AJ2461" i="11"/>
  <c r="AI2460" i="11"/>
  <c r="AJ2457" i="11"/>
  <c r="AI2456" i="11"/>
  <c r="AJ2453" i="11"/>
  <c r="AI2452" i="11"/>
  <c r="AJ2449" i="11"/>
  <c r="AI2448" i="11"/>
  <c r="AJ2445" i="11"/>
  <c r="AI2444" i="11"/>
  <c r="AJ2441" i="11"/>
  <c r="AI2440" i="11"/>
  <c r="AJ2437" i="11"/>
  <c r="AI2436" i="11"/>
  <c r="AJ2433" i="11"/>
  <c r="AI2432" i="11"/>
  <c r="AJ2429" i="11"/>
  <c r="AI2428" i="11"/>
  <c r="AJ2425" i="11"/>
  <c r="AI2424" i="11"/>
  <c r="AJ2421" i="11"/>
  <c r="AI2420" i="11"/>
  <c r="AJ2417" i="11"/>
  <c r="AI2416" i="11"/>
  <c r="AJ2413" i="11"/>
  <c r="AI2412" i="11"/>
  <c r="AJ2409" i="11"/>
  <c r="AI2408" i="11"/>
  <c r="AJ2405" i="11"/>
  <c r="AI2404" i="11"/>
  <c r="AJ2401" i="11"/>
  <c r="AI2400" i="11"/>
  <c r="AJ2397" i="11"/>
  <c r="AI2396" i="11"/>
  <c r="AJ2393" i="11"/>
  <c r="AI2392" i="11"/>
  <c r="AJ2389" i="11"/>
  <c r="AI2388" i="11"/>
  <c r="AJ2385" i="11"/>
  <c r="AI2384" i="11"/>
  <c r="AJ2381" i="11"/>
  <c r="AI2380" i="11"/>
  <c r="AJ2377" i="11"/>
  <c r="AI2376" i="11"/>
  <c r="AJ2373" i="11"/>
  <c r="AI2372" i="11"/>
  <c r="AJ2369" i="11"/>
  <c r="AI2368" i="11"/>
  <c r="AJ2365" i="11"/>
  <c r="AI2364" i="11"/>
  <c r="AJ2361" i="11"/>
  <c r="AI2360" i="11"/>
  <c r="AJ2357" i="11"/>
  <c r="AI2356" i="11"/>
  <c r="AJ2353" i="11"/>
  <c r="AI2352" i="11"/>
  <c r="AJ2349" i="11"/>
  <c r="AI2348" i="11"/>
  <c r="AJ2345" i="11"/>
  <c r="AI2344" i="11"/>
  <c r="AJ2341" i="11"/>
  <c r="AI2340" i="11"/>
  <c r="AJ2337" i="11"/>
  <c r="AI2336" i="11"/>
  <c r="AJ2333" i="11"/>
  <c r="AI2332" i="11"/>
  <c r="AJ2329" i="11"/>
  <c r="AI2328" i="11"/>
  <c r="AJ2325" i="11"/>
  <c r="AI2324" i="11"/>
  <c r="AJ2321" i="11"/>
  <c r="AI2320" i="11"/>
  <c r="AJ2317" i="11"/>
  <c r="AI2316" i="11"/>
  <c r="AJ2313" i="11"/>
  <c r="AI2312" i="11"/>
  <c r="AJ2309" i="11"/>
  <c r="AI2308" i="11"/>
  <c r="AJ2305" i="11"/>
  <c r="AI2304" i="11"/>
  <c r="AJ2301" i="11"/>
  <c r="AI2300" i="11"/>
  <c r="AJ2297" i="11"/>
  <c r="AI2296" i="11"/>
  <c r="AJ2293" i="11"/>
  <c r="AI2292" i="11"/>
  <c r="AJ2289" i="11"/>
  <c r="AI2288" i="11"/>
  <c r="AJ2285" i="11"/>
  <c r="AI2284" i="11"/>
  <c r="AJ2281" i="11"/>
  <c r="AI2280" i="11"/>
  <c r="AJ2277" i="11"/>
  <c r="AI2276" i="11"/>
  <c r="AJ2273" i="11"/>
  <c r="AI2272" i="11"/>
  <c r="AJ2269" i="11"/>
  <c r="AI2268" i="11"/>
  <c r="AJ2265" i="11"/>
  <c r="AI2264" i="11"/>
  <c r="AJ2261" i="11"/>
  <c r="AI2260" i="11"/>
  <c r="AJ2257" i="11"/>
  <c r="AI2256" i="11"/>
  <c r="AJ2253" i="11"/>
  <c r="AI2252" i="11"/>
  <c r="AJ2249" i="11"/>
  <c r="AI2248" i="11"/>
  <c r="AJ2245" i="11"/>
  <c r="AI2244" i="11"/>
  <c r="AJ2241" i="11"/>
  <c r="AI2240" i="11"/>
  <c r="AJ2237" i="11"/>
  <c r="AI2236" i="11"/>
  <c r="AJ2233" i="11"/>
  <c r="AI2232" i="11"/>
  <c r="AJ2229" i="11"/>
  <c r="AI2228" i="11"/>
  <c r="AJ2225" i="11"/>
  <c r="AI2224" i="11"/>
  <c r="AJ2221" i="11"/>
  <c r="AI2220" i="11"/>
  <c r="AJ2217" i="11"/>
  <c r="AI2216" i="11"/>
  <c r="AJ2213" i="11"/>
  <c r="AI2212" i="11"/>
  <c r="AJ2209" i="11"/>
  <c r="AI2208" i="11"/>
  <c r="AJ2205" i="11"/>
  <c r="AI2204" i="11"/>
  <c r="AJ2201" i="11"/>
  <c r="AI2200" i="11"/>
  <c r="AJ2197" i="11"/>
  <c r="AI2196" i="11"/>
  <c r="AJ2193" i="11"/>
  <c r="AI2192" i="11"/>
  <c r="AJ2189" i="11"/>
  <c r="AI2188" i="11"/>
  <c r="AJ2185" i="11"/>
  <c r="AI2184" i="11"/>
  <c r="AJ2181" i="11"/>
  <c r="AI2180" i="11"/>
  <c r="AJ2177" i="11"/>
  <c r="AI2176" i="11"/>
  <c r="AJ2173" i="11"/>
  <c r="AI2172" i="11"/>
  <c r="AJ2169" i="11"/>
  <c r="AI2168" i="11"/>
  <c r="AJ2165" i="11"/>
  <c r="AI2164" i="11"/>
  <c r="AJ2161" i="11"/>
  <c r="AI2160" i="11"/>
  <c r="AJ2157" i="11"/>
  <c r="AI2156" i="11"/>
  <c r="AJ2153" i="11"/>
  <c r="AI2152" i="11"/>
  <c r="AJ2149" i="11"/>
  <c r="AI2148" i="11"/>
  <c r="AJ2145" i="11"/>
  <c r="AI2144" i="11"/>
  <c r="AJ2141" i="11"/>
  <c r="AI2140" i="11"/>
  <c r="AJ2137" i="11"/>
  <c r="AI2136" i="11"/>
  <c r="AJ2133" i="11"/>
  <c r="AI2132" i="11"/>
  <c r="AJ2129" i="11"/>
  <c r="AI2128" i="11"/>
  <c r="AJ2125" i="11"/>
  <c r="AI2124" i="11"/>
  <c r="AJ2121" i="11"/>
  <c r="AI2120" i="11"/>
  <c r="AJ2117" i="11"/>
  <c r="AI2116" i="11"/>
  <c r="AJ2113" i="11"/>
  <c r="AI2112" i="11"/>
  <c r="AJ2109" i="11"/>
  <c r="AI2108" i="11"/>
  <c r="AJ2105" i="11"/>
  <c r="AI2104" i="11"/>
  <c r="AJ2101" i="11"/>
  <c r="AI2100" i="11"/>
  <c r="AJ2097" i="11"/>
  <c r="AI2096" i="11"/>
  <c r="AJ2093" i="11"/>
  <c r="AI2092" i="11"/>
  <c r="AJ2089" i="11"/>
  <c r="AI2088" i="11"/>
  <c r="AJ2085" i="11"/>
  <c r="AI2084" i="11"/>
  <c r="AJ2081" i="11"/>
  <c r="AI2080" i="11"/>
  <c r="AJ2077" i="11"/>
  <c r="AI2076" i="11"/>
  <c r="AJ2073" i="11"/>
  <c r="AI2072" i="11"/>
  <c r="AJ2069" i="11"/>
  <c r="AI2068" i="11"/>
  <c r="AJ2065" i="11"/>
  <c r="AI2064" i="11"/>
  <c r="AJ2061" i="11"/>
  <c r="AI2060" i="11"/>
  <c r="AJ2057" i="11"/>
  <c r="AI2056" i="11"/>
  <c r="AJ2053" i="11"/>
  <c r="AI2052" i="11"/>
  <c r="AJ2049" i="11"/>
  <c r="AI3330" i="11"/>
  <c r="AJ3319" i="11"/>
  <c r="AI3314" i="11"/>
  <c r="AJ3303" i="11"/>
  <c r="AI3298" i="11"/>
  <c r="AJ3287" i="11"/>
  <c r="AI3282" i="11"/>
  <c r="AJ3271" i="11"/>
  <c r="AI3266" i="11"/>
  <c r="AJ3255" i="11"/>
  <c r="AI3250" i="11"/>
  <c r="AJ3239" i="11"/>
  <c r="AI3234" i="11"/>
  <c r="AJ3223" i="11"/>
  <c r="AI3218" i="11"/>
  <c r="AJ3207" i="11"/>
  <c r="AI3202" i="11"/>
  <c r="AJ3191" i="11"/>
  <c r="AI3186" i="11"/>
  <c r="AJ3183" i="11"/>
  <c r="AI3178" i="11"/>
  <c r="AJ3176" i="11"/>
  <c r="AJ3174" i="11"/>
  <c r="AI3171" i="11"/>
  <c r="AI3169" i="11"/>
  <c r="AJ3166" i="11"/>
  <c r="AI3165" i="11"/>
  <c r="AJ3162" i="11"/>
  <c r="AI3161" i="11"/>
  <c r="AJ3158" i="11"/>
  <c r="AI3157" i="11"/>
  <c r="AJ3154" i="11"/>
  <c r="AI3153" i="11"/>
  <c r="AJ3150" i="11"/>
  <c r="AI3149" i="11"/>
  <c r="AJ3146" i="11"/>
  <c r="AI3145" i="11"/>
  <c r="AJ3142" i="11"/>
  <c r="AI3141" i="11"/>
  <c r="AJ3138" i="11"/>
  <c r="AI3137" i="11"/>
  <c r="AJ3134" i="11"/>
  <c r="AI3133" i="11"/>
  <c r="AJ3130" i="11"/>
  <c r="AI3129" i="11"/>
  <c r="AJ3126" i="11"/>
  <c r="AI3125" i="11"/>
  <c r="AJ3122" i="11"/>
  <c r="AI3121" i="11"/>
  <c r="AJ3118" i="11"/>
  <c r="AI3117" i="11"/>
  <c r="AJ3114" i="11"/>
  <c r="AI3113" i="11"/>
  <c r="AJ3110" i="11"/>
  <c r="AI3109" i="11"/>
  <c r="AJ3106" i="11"/>
  <c r="AI3105" i="11"/>
  <c r="AJ3102" i="11"/>
  <c r="AI3101" i="11"/>
  <c r="AJ3098" i="11"/>
  <c r="AI3097" i="11"/>
  <c r="AJ3094" i="11"/>
  <c r="AI3093" i="11"/>
  <c r="AJ3090" i="11"/>
  <c r="AI3089" i="11"/>
  <c r="AJ3086" i="11"/>
  <c r="AI3085" i="11"/>
  <c r="AJ3082" i="11"/>
  <c r="AI3081" i="11"/>
  <c r="AJ3078" i="11"/>
  <c r="AI3077" i="11"/>
  <c r="AJ3074" i="11"/>
  <c r="AI3073" i="11"/>
  <c r="AJ3070" i="11"/>
  <c r="AI3069" i="11"/>
  <c r="AJ3066" i="11"/>
  <c r="AI3065" i="11"/>
  <c r="AJ3062" i="11"/>
  <c r="AI3061" i="11"/>
  <c r="AJ3058" i="11"/>
  <c r="AI3057" i="11"/>
  <c r="AJ3054" i="11"/>
  <c r="AI3053" i="11"/>
  <c r="AJ3050" i="11"/>
  <c r="AI3049" i="11"/>
  <c r="AJ3046" i="11"/>
  <c r="AI3045" i="11"/>
  <c r="AJ3042" i="11"/>
  <c r="AI3041" i="11"/>
  <c r="AJ3038" i="11"/>
  <c r="AI3037" i="11"/>
  <c r="AJ3034" i="11"/>
  <c r="AI3033" i="11"/>
  <c r="AJ3030" i="11"/>
  <c r="AI3029" i="11"/>
  <c r="AJ3026" i="11"/>
  <c r="AI3025" i="11"/>
  <c r="AJ3022" i="11"/>
  <c r="AI3021" i="11"/>
  <c r="AJ3018" i="11"/>
  <c r="AI3017" i="11"/>
  <c r="AJ3014" i="11"/>
  <c r="AI3013" i="11"/>
  <c r="AJ3010" i="11"/>
  <c r="AI3009" i="11"/>
  <c r="AJ3006" i="11"/>
  <c r="AI3005" i="11"/>
  <c r="AJ3002" i="11"/>
  <c r="AI3001" i="11"/>
  <c r="AJ2998" i="11"/>
  <c r="AI2997" i="11"/>
  <c r="AJ2994" i="11"/>
  <c r="AI2993" i="11"/>
  <c r="AJ2990" i="11"/>
  <c r="AI2989" i="11"/>
  <c r="AJ2986" i="11"/>
  <c r="AI2985" i="11"/>
  <c r="AJ2982" i="11"/>
  <c r="AI2981" i="11"/>
  <c r="AJ2978" i="11"/>
  <c r="AI2977" i="11"/>
  <c r="AJ2974" i="11"/>
  <c r="AI2973" i="11"/>
  <c r="AJ2970" i="11"/>
  <c r="AI2969" i="11"/>
  <c r="AJ2966" i="11"/>
  <c r="AI2965" i="11"/>
  <c r="AJ2962" i="11"/>
  <c r="AI2961" i="11"/>
  <c r="AJ2958" i="11"/>
  <c r="AI2957" i="11"/>
  <c r="AJ2954" i="11"/>
  <c r="AI2953" i="11"/>
  <c r="AJ2950" i="11"/>
  <c r="AI2949" i="11"/>
  <c r="AJ2946" i="11"/>
  <c r="AI2945" i="11"/>
  <c r="AJ2942" i="11"/>
  <c r="AI2941" i="11"/>
  <c r="AJ2938" i="11"/>
  <c r="AI2937" i="11"/>
  <c r="AJ2934" i="11"/>
  <c r="AI2933" i="11"/>
  <c r="AJ2930" i="11"/>
  <c r="AI2929" i="11"/>
  <c r="AJ2926" i="11"/>
  <c r="AI2925" i="11"/>
  <c r="AJ2922" i="11"/>
  <c r="AI2921" i="11"/>
  <c r="AJ2918" i="11"/>
  <c r="AI2917" i="11"/>
  <c r="AJ2914" i="11"/>
  <c r="AI2913" i="11"/>
  <c r="AJ2910" i="11"/>
  <c r="AI2909" i="11"/>
  <c r="AJ2906" i="11"/>
  <c r="AI2905" i="11"/>
  <c r="AJ2902" i="11"/>
  <c r="AI2901" i="11"/>
  <c r="AJ2898" i="11"/>
  <c r="AI2897" i="11"/>
  <c r="AJ2894" i="11"/>
  <c r="AI2893" i="11"/>
  <c r="AJ2890" i="11"/>
  <c r="AI2889" i="11"/>
  <c r="AJ2886" i="11"/>
  <c r="AI2885" i="11"/>
  <c r="AJ2882" i="11"/>
  <c r="AI2881" i="11"/>
  <c r="AJ2878" i="11"/>
  <c r="AI2877" i="11"/>
  <c r="AJ2874" i="11"/>
  <c r="AI2873" i="11"/>
  <c r="AJ2870" i="11"/>
  <c r="AI2869" i="11"/>
  <c r="AJ2866" i="11"/>
  <c r="AI2865" i="11"/>
  <c r="AJ2862" i="11"/>
  <c r="AI2861" i="11"/>
  <c r="AJ2858" i="11"/>
  <c r="AI2857" i="11"/>
  <c r="AJ2854" i="11"/>
  <c r="AI2853" i="11"/>
  <c r="AJ2850" i="11"/>
  <c r="AI2849" i="11"/>
  <c r="AJ2846" i="11"/>
  <c r="AI2845" i="11"/>
  <c r="AJ2842" i="11"/>
  <c r="AI2841" i="11"/>
  <c r="AJ2838" i="11"/>
  <c r="AI2837" i="11"/>
  <c r="AJ2834" i="11"/>
  <c r="AI2833" i="11"/>
  <c r="AJ2830" i="11"/>
  <c r="AI2829" i="11"/>
  <c r="AJ2826" i="11"/>
  <c r="AI2825" i="11"/>
  <c r="AJ2822" i="11"/>
  <c r="AI2821" i="11"/>
  <c r="AJ2818" i="11"/>
  <c r="AI2817" i="11"/>
  <c r="AJ2814" i="11"/>
  <c r="AI2813" i="11"/>
  <c r="AJ2810" i="11"/>
  <c r="AI2809" i="11"/>
  <c r="AJ2806" i="11"/>
  <c r="AI2805" i="11"/>
  <c r="AJ2802" i="11"/>
  <c r="AI2801" i="11"/>
  <c r="AJ2798" i="11"/>
  <c r="AI2797" i="11"/>
  <c r="AJ2794" i="11"/>
  <c r="AI2793" i="11"/>
  <c r="AJ2790" i="11"/>
  <c r="AI2789" i="11"/>
  <c r="AJ2786" i="11"/>
  <c r="AI2785" i="11"/>
  <c r="AJ2782" i="11"/>
  <c r="AI2781" i="11"/>
  <c r="AJ2778" i="11"/>
  <c r="AI2777" i="11"/>
  <c r="AJ2774" i="11"/>
  <c r="AI2773" i="11"/>
  <c r="AJ2770" i="11"/>
  <c r="AI2769" i="11"/>
  <c r="AJ2766" i="11"/>
  <c r="AI2765" i="11"/>
  <c r="AJ2762" i="11"/>
  <c r="AI2761" i="11"/>
  <c r="AJ2758" i="11"/>
  <c r="AI2757" i="11"/>
  <c r="AJ2754" i="11"/>
  <c r="AI2753" i="11"/>
  <c r="AJ2750" i="11"/>
  <c r="AI2749" i="11"/>
  <c r="AJ2746" i="11"/>
  <c r="AI2745" i="11"/>
  <c r="AJ2742" i="11"/>
  <c r="AI2741" i="11"/>
  <c r="AJ2738" i="11"/>
  <c r="AI2737" i="11"/>
  <c r="AJ2734" i="11"/>
  <c r="AI2733" i="11"/>
  <c r="AJ2730" i="11"/>
  <c r="AI2729" i="11"/>
  <c r="AJ2726" i="11"/>
  <c r="AI2725" i="11"/>
  <c r="AJ2722" i="11"/>
  <c r="AI2721" i="11"/>
  <c r="AJ2718" i="11"/>
  <c r="AI2717" i="11"/>
  <c r="AJ2714" i="11"/>
  <c r="AI2713" i="11"/>
  <c r="AJ2710" i="11"/>
  <c r="AI2709" i="11"/>
  <c r="AJ2706" i="11"/>
  <c r="AI2705" i="11"/>
  <c r="AJ2702" i="11"/>
  <c r="AI2701" i="11"/>
  <c r="AJ2698" i="11"/>
  <c r="AI2697" i="11"/>
  <c r="AJ2694" i="11"/>
  <c r="AI2693" i="11"/>
  <c r="AJ2690" i="11"/>
  <c r="AI2689" i="11"/>
  <c r="AJ2686" i="11"/>
  <c r="AI2685" i="11"/>
  <c r="AJ2682" i="11"/>
  <c r="AI2681" i="11"/>
  <c r="AJ2678" i="11"/>
  <c r="AI2677" i="11"/>
  <c r="AJ2674" i="11"/>
  <c r="AI2673" i="11"/>
  <c r="AJ2670" i="11"/>
  <c r="AI2669" i="11"/>
  <c r="AJ2666" i="11"/>
  <c r="AI2665" i="11"/>
  <c r="AJ2662" i="11"/>
  <c r="AI2661" i="11"/>
  <c r="AJ2658" i="11"/>
  <c r="AI2657" i="11"/>
  <c r="AJ2654" i="11"/>
  <c r="AI2653" i="11"/>
  <c r="AJ2650" i="11"/>
  <c r="AI2649" i="11"/>
  <c r="AJ2646" i="11"/>
  <c r="AI2645" i="11"/>
  <c r="AJ2642" i="11"/>
  <c r="AI2641" i="11"/>
  <c r="AJ2638" i="11"/>
  <c r="AI2637" i="11"/>
  <c r="AJ2634" i="11"/>
  <c r="AI2633" i="11"/>
  <c r="AJ2630" i="11"/>
  <c r="AI2629" i="11"/>
  <c r="AJ2626" i="11"/>
  <c r="AI2625" i="11"/>
  <c r="AJ2622" i="11"/>
  <c r="AI2621" i="11"/>
  <c r="AJ2618" i="11"/>
  <c r="AI2617" i="11"/>
  <c r="AJ2614" i="11"/>
  <c r="AI2613" i="11"/>
  <c r="AJ2610" i="11"/>
  <c r="AI2609" i="11"/>
  <c r="AJ2606" i="11"/>
  <c r="AI2605" i="11"/>
  <c r="AJ2602" i="11"/>
  <c r="AI2601" i="11"/>
  <c r="AJ2598" i="11"/>
  <c r="AI2597" i="11"/>
  <c r="AJ2594" i="11"/>
  <c r="AI2593" i="11"/>
  <c r="AJ2590" i="11"/>
  <c r="AI2589" i="11"/>
  <c r="AJ2586" i="11"/>
  <c r="AI2585" i="11"/>
  <c r="AJ2582" i="11"/>
  <c r="AI2581" i="11"/>
  <c r="AJ2578" i="11"/>
  <c r="AI2577" i="11"/>
  <c r="AJ2574" i="11"/>
  <c r="AI2573" i="11"/>
  <c r="AJ2570" i="11"/>
  <c r="AI2569" i="11"/>
  <c r="AJ2566" i="11"/>
  <c r="AI2565" i="11"/>
  <c r="AJ2562" i="11"/>
  <c r="AI2561" i="11"/>
  <c r="AJ2558" i="11"/>
  <c r="AI2557" i="11"/>
  <c r="AJ2554" i="11"/>
  <c r="AI2553" i="11"/>
  <c r="AJ2550" i="11"/>
  <c r="AI2549" i="11"/>
  <c r="AJ2546" i="11"/>
  <c r="AI2545" i="11"/>
  <c r="AJ2542" i="11"/>
  <c r="AI2541" i="11"/>
  <c r="AJ2538" i="11"/>
  <c r="AI2537" i="11"/>
  <c r="AJ2534" i="11"/>
  <c r="AI2533" i="11"/>
  <c r="AJ2530" i="11"/>
  <c r="AI2529" i="11"/>
  <c r="AJ2526" i="11"/>
  <c r="AI2525" i="11"/>
  <c r="AJ2522" i="11"/>
  <c r="AI2521" i="11"/>
  <c r="AJ2518" i="11"/>
  <c r="AI2517" i="11"/>
  <c r="AJ2514" i="11"/>
  <c r="AI2513" i="11"/>
  <c r="AJ2510" i="11"/>
  <c r="AI2509" i="11"/>
  <c r="AJ2506" i="11"/>
  <c r="AI2505" i="11"/>
  <c r="AJ2502" i="11"/>
  <c r="AI2501" i="11"/>
  <c r="AJ2498" i="11"/>
  <c r="AI2497" i="11"/>
  <c r="AJ2494" i="11"/>
  <c r="AI2493" i="11"/>
  <c r="AJ2490" i="11"/>
  <c r="AI2489" i="11"/>
  <c r="AJ2486" i="11"/>
  <c r="AI2485" i="11"/>
  <c r="AJ2482" i="11"/>
  <c r="AI2481" i="11"/>
  <c r="AJ2478" i="11"/>
  <c r="AI2477" i="11"/>
  <c r="AJ2474" i="11"/>
  <c r="AI2473" i="11"/>
  <c r="AJ2470" i="11"/>
  <c r="AI2469" i="11"/>
  <c r="AJ2466" i="11"/>
  <c r="AI2465" i="11"/>
  <c r="AJ2462" i="11"/>
  <c r="AI2461" i="11"/>
  <c r="AJ2458" i="11"/>
  <c r="AI2457" i="11"/>
  <c r="AJ2454" i="11"/>
  <c r="AI2453" i="11"/>
  <c r="AJ2450" i="11"/>
  <c r="AI2449" i="11"/>
  <c r="AJ2446" i="11"/>
  <c r="AI2445" i="11"/>
  <c r="AJ2442" i="11"/>
  <c r="AI2441" i="11"/>
  <c r="AJ2438" i="11"/>
  <c r="AI2437" i="11"/>
  <c r="AJ2434" i="11"/>
  <c r="AI2433" i="11"/>
  <c r="AJ2430" i="11"/>
  <c r="AI2429" i="11"/>
  <c r="AJ2426" i="11"/>
  <c r="AI2425" i="11"/>
  <c r="AJ2422" i="11"/>
  <c r="AI2421" i="11"/>
  <c r="AJ2418" i="11"/>
  <c r="AI2417" i="11"/>
  <c r="AJ2414" i="11"/>
  <c r="AI2413" i="11"/>
  <c r="AJ2410" i="11"/>
  <c r="AI2409" i="11"/>
  <c r="AJ2406" i="11"/>
  <c r="AI2405" i="11"/>
  <c r="AJ2402" i="11"/>
  <c r="AI2401" i="11"/>
  <c r="AJ2398" i="11"/>
  <c r="AI2397" i="11"/>
  <c r="AJ2394" i="11"/>
  <c r="AI2393" i="11"/>
  <c r="AJ2390" i="11"/>
  <c r="AI2389" i="11"/>
  <c r="AJ2386" i="11"/>
  <c r="AI2385" i="11"/>
  <c r="AJ2382" i="11"/>
  <c r="AI2381" i="11"/>
  <c r="AJ2378" i="11"/>
  <c r="AI2377" i="11"/>
  <c r="AJ2374" i="11"/>
  <c r="AI2373" i="11"/>
  <c r="AJ2370" i="11"/>
  <c r="AI2369" i="11"/>
  <c r="AJ2366" i="11"/>
  <c r="AI2365" i="11"/>
  <c r="AJ2362" i="11"/>
  <c r="AI2361" i="11"/>
  <c r="AJ2358" i="11"/>
  <c r="AI2357" i="11"/>
  <c r="AJ2354" i="11"/>
  <c r="AI2353" i="11"/>
  <c r="AJ2350" i="11"/>
  <c r="AI2349" i="11"/>
  <c r="AJ2346" i="11"/>
  <c r="AI2345" i="11"/>
  <c r="AJ2342" i="11"/>
  <c r="AI2341" i="11"/>
  <c r="AJ2338" i="11"/>
  <c r="AI2337" i="11"/>
  <c r="AJ2334" i="11"/>
  <c r="AI2333" i="11"/>
  <c r="AJ2330" i="11"/>
  <c r="AI2325" i="11"/>
  <c r="AJ2314" i="11"/>
  <c r="AI2309" i="11"/>
  <c r="AJ2298" i="11"/>
  <c r="AI2293" i="11"/>
  <c r="AJ2282" i="11"/>
  <c r="AI2277" i="11"/>
  <c r="AJ2266" i="11"/>
  <c r="AI2261" i="11"/>
  <c r="AJ2250" i="11"/>
  <c r="AI2245" i="11"/>
  <c r="AJ2234" i="11"/>
  <c r="AI2229" i="11"/>
  <c r="AJ2218" i="11"/>
  <c r="AI2213" i="11"/>
  <c r="AJ2202" i="11"/>
  <c r="AI2197" i="11"/>
  <c r="AJ2186" i="11"/>
  <c r="AI2181" i="11"/>
  <c r="AJ2170" i="11"/>
  <c r="AI2165" i="11"/>
  <c r="AJ2154" i="11"/>
  <c r="AI2149" i="11"/>
  <c r="AJ2138" i="11"/>
  <c r="AI2133" i="11"/>
  <c r="AJ2122" i="11"/>
  <c r="AI2117" i="11"/>
  <c r="AJ2106" i="11"/>
  <c r="AI2101" i="11"/>
  <c r="AJ2090" i="11"/>
  <c r="AI2085" i="11"/>
  <c r="AJ2074" i="11"/>
  <c r="AI2069" i="11"/>
  <c r="AJ2058" i="11"/>
  <c r="AI2053" i="11"/>
  <c r="AI2049" i="11"/>
  <c r="AJ2046" i="11"/>
  <c r="AI2045" i="11"/>
  <c r="AJ2042" i="11"/>
  <c r="AI2041" i="11"/>
  <c r="AJ2038" i="11"/>
  <c r="AI2037" i="11"/>
  <c r="AJ2034" i="11"/>
  <c r="AI2033" i="11"/>
  <c r="AJ2030" i="11"/>
  <c r="AI2029" i="11"/>
  <c r="AJ2026" i="11"/>
  <c r="AI2025" i="11"/>
  <c r="AJ2022" i="11"/>
  <c r="AI2021" i="11"/>
  <c r="AJ2018" i="11"/>
  <c r="AI2017" i="11"/>
  <c r="AJ2014" i="11"/>
  <c r="AI2013" i="11"/>
  <c r="AJ2010" i="11"/>
  <c r="AI2009" i="11"/>
  <c r="AJ2006" i="11"/>
  <c r="AI2005" i="11"/>
  <c r="AJ2002" i="11"/>
  <c r="AI2001" i="11"/>
  <c r="AJ1998" i="11"/>
  <c r="AI1997" i="11"/>
  <c r="AJ1994" i="11"/>
  <c r="AI1993" i="11"/>
  <c r="AJ1990" i="11"/>
  <c r="AI1989" i="11"/>
  <c r="AJ1986" i="11"/>
  <c r="AI1985" i="11"/>
  <c r="AJ1982" i="11"/>
  <c r="AI1981" i="11"/>
  <c r="AJ1978" i="11"/>
  <c r="AI1977" i="11"/>
  <c r="AJ1974" i="11"/>
  <c r="AI1973" i="11"/>
  <c r="AJ1970" i="11"/>
  <c r="AI1969" i="11"/>
  <c r="AJ1966" i="11"/>
  <c r="AI1965" i="11"/>
  <c r="AJ1962" i="11"/>
  <c r="AI1961" i="11"/>
  <c r="AJ1958" i="11"/>
  <c r="AI1957" i="11"/>
  <c r="AJ1954" i="11"/>
  <c r="AI1953" i="11"/>
  <c r="AJ1950" i="11"/>
  <c r="AI1949" i="11"/>
  <c r="AJ1946" i="11"/>
  <c r="AI1945" i="11"/>
  <c r="AJ1942" i="11"/>
  <c r="AI1941" i="11"/>
  <c r="AJ1938" i="11"/>
  <c r="AI1937" i="11"/>
  <c r="AJ1934" i="11"/>
  <c r="AI1933" i="11"/>
  <c r="AJ1930" i="11"/>
  <c r="AI1929" i="11"/>
  <c r="AJ1926" i="11"/>
  <c r="AI1925" i="11"/>
  <c r="AJ1922" i="11"/>
  <c r="AI1921" i="11"/>
  <c r="AJ1918" i="11"/>
  <c r="AI1917" i="11"/>
  <c r="AJ1914" i="11"/>
  <c r="AI1913" i="11"/>
  <c r="AJ1910" i="11"/>
  <c r="AI1909" i="11"/>
  <c r="AJ1906" i="11"/>
  <c r="AI1905" i="11"/>
  <c r="AJ1902" i="11"/>
  <c r="AI1901" i="11"/>
  <c r="AJ1898" i="11"/>
  <c r="AI1897" i="11"/>
  <c r="AJ1894" i="11"/>
  <c r="AI1893" i="11"/>
  <c r="AJ1890" i="11"/>
  <c r="AI1889" i="11"/>
  <c r="AJ1886" i="11"/>
  <c r="AI1885" i="11"/>
  <c r="AJ1882" i="11"/>
  <c r="AI1881" i="11"/>
  <c r="AJ1878" i="11"/>
  <c r="AI1877" i="11"/>
  <c r="AJ1874" i="11"/>
  <c r="AI1873" i="11"/>
  <c r="AJ1870" i="11"/>
  <c r="AI1869" i="11"/>
  <c r="AJ1866" i="11"/>
  <c r="AI1865" i="11"/>
  <c r="AJ1862" i="11"/>
  <c r="AI1861" i="11"/>
  <c r="AJ1858" i="11"/>
  <c r="AI1857" i="11"/>
  <c r="AJ1854" i="11"/>
  <c r="AI1853" i="11"/>
  <c r="AJ1850" i="11"/>
  <c r="AI1849" i="11"/>
  <c r="AJ1846" i="11"/>
  <c r="AI1845" i="11"/>
  <c r="AJ1842" i="11"/>
  <c r="AI1841" i="11"/>
  <c r="AJ1838" i="11"/>
  <c r="AI1837" i="11"/>
  <c r="AJ1834" i="11"/>
  <c r="AI1833" i="11"/>
  <c r="AJ1830" i="11"/>
  <c r="AI1829" i="11"/>
  <c r="AJ1826" i="11"/>
  <c r="AI1825" i="11"/>
  <c r="AJ1822" i="11"/>
  <c r="AI1821" i="11"/>
  <c r="AJ1818" i="11"/>
  <c r="AI1817" i="11"/>
  <c r="AJ1814" i="11"/>
  <c r="AI1813" i="11"/>
  <c r="AJ1810" i="11"/>
  <c r="AI1809" i="11"/>
  <c r="AJ1806" i="11"/>
  <c r="AI1805" i="11"/>
  <c r="AJ1802" i="11"/>
  <c r="AI1801" i="11"/>
  <c r="AJ1798" i="11"/>
  <c r="AI1797" i="11"/>
  <c r="AJ1794" i="11"/>
  <c r="AI1793" i="11"/>
  <c r="AJ1790" i="11"/>
  <c r="AI1789" i="11"/>
  <c r="AJ1786" i="11"/>
  <c r="AI1785" i="11"/>
  <c r="AJ1782" i="11"/>
  <c r="AI1781" i="11"/>
  <c r="AJ1778" i="11"/>
  <c r="AI1777" i="11"/>
  <c r="AJ1774" i="11"/>
  <c r="AI1773" i="11"/>
  <c r="AJ1770" i="11"/>
  <c r="AI1769" i="11"/>
  <c r="AJ1766" i="11"/>
  <c r="AI1765" i="11"/>
  <c r="AJ1762" i="11"/>
  <c r="AI1761" i="11"/>
  <c r="AJ1758" i="11"/>
  <c r="AI1757" i="11"/>
  <c r="AJ1754" i="11"/>
  <c r="AI1753" i="11"/>
  <c r="AJ1750" i="11"/>
  <c r="AI1749" i="11"/>
  <c r="AJ1746" i="11"/>
  <c r="AI1745" i="11"/>
  <c r="AJ1742" i="11"/>
  <c r="AI1741" i="11"/>
  <c r="AJ1738" i="11"/>
  <c r="AI1737" i="11"/>
  <c r="AJ1734" i="11"/>
  <c r="AI1733" i="11"/>
  <c r="AJ1730" i="11"/>
  <c r="AI1729" i="11"/>
  <c r="AJ1726" i="11"/>
  <c r="AI1725" i="11"/>
  <c r="AJ1722" i="11"/>
  <c r="AI1721" i="11"/>
  <c r="AJ1718" i="11"/>
  <c r="AI1717" i="11"/>
  <c r="AJ1714" i="11"/>
  <c r="AI1713" i="11"/>
  <c r="AJ1710" i="11"/>
  <c r="AI1709" i="11"/>
  <c r="AJ1706" i="11"/>
  <c r="AI1705" i="11"/>
  <c r="AJ1702" i="11"/>
  <c r="AI1701" i="11"/>
  <c r="AJ1698" i="11"/>
  <c r="AI1697" i="11"/>
  <c r="AJ1694" i="11"/>
  <c r="AI1693" i="11"/>
  <c r="AJ1690" i="11"/>
  <c r="AI1689" i="11"/>
  <c r="AJ1686" i="11"/>
  <c r="AI1685" i="11"/>
  <c r="AJ1682" i="11"/>
  <c r="AI1681" i="11"/>
  <c r="AJ1678" i="11"/>
  <c r="AI1677" i="11"/>
  <c r="AJ1674" i="11"/>
  <c r="AI1673" i="11"/>
  <c r="AJ1670" i="11"/>
  <c r="AI1669" i="11"/>
  <c r="AJ1666" i="11"/>
  <c r="AI1665" i="11"/>
  <c r="AJ1662" i="11"/>
  <c r="AI1661" i="11"/>
  <c r="AJ1658" i="11"/>
  <c r="AI1657" i="11"/>
  <c r="AJ1654" i="11"/>
  <c r="AI1653" i="11"/>
  <c r="AJ1650" i="11"/>
  <c r="AI1649" i="11"/>
  <c r="AJ1646" i="11"/>
  <c r="AI1645" i="11"/>
  <c r="AJ1642" i="11"/>
  <c r="AI1641" i="11"/>
  <c r="AJ1638" i="11"/>
  <c r="AI1637" i="11"/>
  <c r="AJ1634" i="11"/>
  <c r="AI1633" i="11"/>
  <c r="AJ1630" i="11"/>
  <c r="AI1629" i="11"/>
  <c r="AJ1626" i="11"/>
  <c r="AI1625" i="11"/>
  <c r="AJ1622" i="11"/>
  <c r="AI1621" i="11"/>
  <c r="AJ1618" i="11"/>
  <c r="AI1617" i="11"/>
  <c r="AJ1614" i="11"/>
  <c r="AI1613" i="11"/>
  <c r="AJ1610" i="11"/>
  <c r="AI1609" i="11"/>
  <c r="AJ1606" i="11"/>
  <c r="AI1605" i="11"/>
  <c r="AJ1602" i="11"/>
  <c r="AI1601" i="11"/>
  <c r="AJ1598" i="11"/>
  <c r="AI1597" i="11"/>
  <c r="AJ1594" i="11"/>
  <c r="AI1593" i="11"/>
  <c r="AJ1590" i="11"/>
  <c r="AI1589" i="11"/>
  <c r="AJ1586" i="11"/>
  <c r="AI1585" i="11"/>
  <c r="AJ1582" i="11"/>
  <c r="AI1581" i="11"/>
  <c r="AJ1578" i="11"/>
  <c r="AI1577" i="11"/>
  <c r="AJ1574" i="11"/>
  <c r="AI1573" i="11"/>
  <c r="AJ1570" i="11"/>
  <c r="AI1569" i="11"/>
  <c r="AJ1566" i="11"/>
  <c r="AI1565" i="11"/>
  <c r="AJ1562" i="11"/>
  <c r="AI1561" i="11"/>
  <c r="AJ1558" i="11"/>
  <c r="AI1557" i="11"/>
  <c r="AJ1554" i="11"/>
  <c r="AI1553" i="11"/>
  <c r="AJ1550" i="11"/>
  <c r="AI1549" i="11"/>
  <c r="AJ1546" i="11"/>
  <c r="AI1545" i="11"/>
  <c r="AJ1542" i="11"/>
  <c r="AI1541" i="11"/>
  <c r="AJ1538" i="11"/>
  <c r="AI1537" i="11"/>
  <c r="AJ1534" i="11"/>
  <c r="AI1533" i="11"/>
  <c r="AJ1530" i="11"/>
  <c r="AI1529" i="11"/>
  <c r="AJ1526" i="11"/>
  <c r="AI1525" i="11"/>
  <c r="AJ1522" i="11"/>
  <c r="AI1521" i="11"/>
  <c r="AJ1518" i="11"/>
  <c r="AI1517" i="11"/>
  <c r="AJ1514" i="11"/>
  <c r="AI1513" i="11"/>
  <c r="AJ1510" i="11"/>
  <c r="AI1509" i="11"/>
  <c r="AJ1506" i="11"/>
  <c r="AI1505" i="11"/>
  <c r="AJ1502" i="11"/>
  <c r="AI1501" i="11"/>
  <c r="AJ1498" i="11"/>
  <c r="AI1497" i="11"/>
  <c r="AJ1494" i="11"/>
  <c r="AI1493" i="11"/>
  <c r="AJ1490" i="11"/>
  <c r="AI1489" i="11"/>
  <c r="AJ1486" i="11"/>
  <c r="AI1485" i="11"/>
  <c r="AJ1482" i="11"/>
  <c r="AI1481" i="11"/>
  <c r="AJ1478" i="11"/>
  <c r="AI1477" i="11"/>
  <c r="AJ1474" i="11"/>
  <c r="AI1473" i="11"/>
  <c r="AJ1470" i="11"/>
  <c r="AI1469" i="11"/>
  <c r="AJ1466" i="11"/>
  <c r="AI1465" i="11"/>
  <c r="AJ1462" i="11"/>
  <c r="AI1461" i="11"/>
  <c r="AJ1458" i="11"/>
  <c r="AI1457" i="11"/>
  <c r="AJ1454" i="11"/>
  <c r="AI1453" i="11"/>
  <c r="AJ1450" i="11"/>
  <c r="AI1449" i="11"/>
  <c r="AJ1446" i="11"/>
  <c r="AI1445" i="11"/>
  <c r="AJ1442" i="11"/>
  <c r="AI1441" i="11"/>
  <c r="AJ1438" i="11"/>
  <c r="AI1437" i="11"/>
  <c r="AJ1434" i="11"/>
  <c r="AI1433" i="11"/>
  <c r="AJ1430" i="11"/>
  <c r="AI1429" i="11"/>
  <c r="AJ1426" i="11"/>
  <c r="AI1425" i="11"/>
  <c r="AJ1422" i="11"/>
  <c r="AI1421" i="11"/>
  <c r="AJ1418" i="11"/>
  <c r="AI1417" i="11"/>
  <c r="AJ1414" i="11"/>
  <c r="AI1413" i="11"/>
  <c r="AJ1410" i="11"/>
  <c r="AI1409" i="11"/>
  <c r="AJ1406" i="11"/>
  <c r="AI1405" i="11"/>
  <c r="AJ1402" i="11"/>
  <c r="AI1401" i="11"/>
  <c r="AJ1398" i="11"/>
  <c r="AI1397" i="11"/>
  <c r="AJ1394" i="11"/>
  <c r="AI1393" i="11"/>
  <c r="AJ1390" i="11"/>
  <c r="AI1389" i="11"/>
  <c r="AJ1386" i="11"/>
  <c r="AI1385" i="11"/>
  <c r="AJ1382" i="11"/>
  <c r="AI1381" i="11"/>
  <c r="AJ1378" i="11"/>
  <c r="AI1377" i="11"/>
  <c r="AJ1374" i="11"/>
  <c r="AI1373" i="11"/>
  <c r="AJ1370" i="11"/>
  <c r="AI1369" i="11"/>
  <c r="AJ1366" i="11"/>
  <c r="AI1365" i="11"/>
  <c r="AJ1362" i="11"/>
  <c r="AI1361" i="11"/>
  <c r="AJ1358" i="11"/>
  <c r="AI1357" i="11"/>
  <c r="AJ1354" i="11"/>
  <c r="AI1353" i="11"/>
  <c r="AJ1350" i="11"/>
  <c r="AI1349" i="11"/>
  <c r="AJ1346" i="11"/>
  <c r="AI1345" i="11"/>
  <c r="AJ1342" i="11"/>
  <c r="AI1341" i="11"/>
  <c r="AJ1338" i="11"/>
  <c r="AI1337" i="11"/>
  <c r="AJ1334" i="11"/>
  <c r="AI1333" i="11"/>
  <c r="AJ1330" i="11"/>
  <c r="AI1329" i="11"/>
  <c r="AJ1326" i="11"/>
  <c r="AI1325" i="11"/>
  <c r="AJ1322" i="11"/>
  <c r="AI1321" i="11"/>
  <c r="AJ1318" i="11"/>
  <c r="AI1317" i="11"/>
  <c r="AJ1314" i="11"/>
  <c r="AI1313" i="11"/>
  <c r="AJ1310" i="11"/>
  <c r="AI1309" i="11"/>
  <c r="AJ1306" i="11"/>
  <c r="AI1305" i="11"/>
  <c r="AJ1302" i="11"/>
  <c r="AI1301" i="11"/>
  <c r="AJ1298" i="11"/>
  <c r="AI1297" i="11"/>
  <c r="AJ1294" i="11"/>
  <c r="AI1293" i="11"/>
  <c r="AJ1290" i="11"/>
  <c r="AI1289" i="11"/>
  <c r="AJ1286" i="11"/>
  <c r="AI1285" i="11"/>
  <c r="AJ1282" i="11"/>
  <c r="AI1281" i="11"/>
  <c r="AJ1278" i="11"/>
  <c r="AI1277" i="11"/>
  <c r="AJ1274" i="11"/>
  <c r="AI1273" i="11"/>
  <c r="AJ1270" i="11"/>
  <c r="AI1269" i="11"/>
  <c r="AJ1266" i="11"/>
  <c r="AI1265" i="11"/>
  <c r="AJ1262" i="11"/>
  <c r="AI1261" i="11"/>
  <c r="AJ1258" i="11"/>
  <c r="AI1257" i="11"/>
  <c r="AJ1254" i="11"/>
  <c r="AI1253" i="11"/>
  <c r="AJ1250" i="11"/>
  <c r="AI1249" i="11"/>
  <c r="AJ1246" i="11"/>
  <c r="AI1245" i="11"/>
  <c r="AJ1242" i="11"/>
  <c r="AI1241" i="11"/>
  <c r="AJ1238" i="11"/>
  <c r="AI1237" i="11"/>
  <c r="AJ1234" i="11"/>
  <c r="AI1233" i="11"/>
  <c r="AJ1230" i="11"/>
  <c r="AI1229" i="11"/>
  <c r="AJ1226" i="11"/>
  <c r="AI1225" i="11"/>
  <c r="AJ1222" i="11"/>
  <c r="AI1221" i="11"/>
  <c r="AJ1218" i="11"/>
  <c r="AI1217" i="11"/>
  <c r="AJ1214" i="11"/>
  <c r="AI1213" i="11"/>
  <c r="AJ1210" i="11"/>
  <c r="AI1209" i="11"/>
  <c r="AJ1206" i="11"/>
  <c r="AI1205" i="11"/>
  <c r="AJ1202" i="11"/>
  <c r="AI1201" i="11"/>
  <c r="AJ1198" i="11"/>
  <c r="AI1197" i="11"/>
  <c r="AJ1194" i="11"/>
  <c r="AI1193" i="11"/>
  <c r="AJ1190" i="11"/>
  <c r="AI1189" i="11"/>
  <c r="AJ1186" i="11"/>
  <c r="AI1185" i="11"/>
  <c r="AJ1182" i="11"/>
  <c r="AI1181" i="11"/>
  <c r="AJ1178" i="11"/>
  <c r="AI1177" i="11"/>
  <c r="AJ1174" i="11"/>
  <c r="AI1173" i="11"/>
  <c r="AJ1170" i="11"/>
  <c r="AI1169" i="11"/>
  <c r="AJ1166" i="11"/>
  <c r="AI1165" i="11"/>
  <c r="AJ1162" i="11"/>
  <c r="AI1161" i="11"/>
  <c r="AJ1158" i="11"/>
  <c r="AI1157" i="11"/>
  <c r="AJ1154" i="11"/>
  <c r="AI1153" i="11"/>
  <c r="AJ1150" i="11"/>
  <c r="AI1149" i="11"/>
  <c r="AJ1146" i="11"/>
  <c r="AI1145" i="11"/>
  <c r="AJ1142" i="11"/>
  <c r="AI1141" i="11"/>
  <c r="AJ1138" i="11"/>
  <c r="AI1137" i="11"/>
  <c r="AJ1134" i="11"/>
  <c r="AI1133" i="11"/>
  <c r="AJ1130" i="11"/>
  <c r="AI1129" i="11"/>
  <c r="AJ1126" i="11"/>
  <c r="AI1125" i="11"/>
  <c r="AJ1122" i="11"/>
  <c r="AI1121" i="11"/>
  <c r="AJ1118" i="11"/>
  <c r="AI1117" i="11"/>
  <c r="AJ1114" i="11"/>
  <c r="AI1113" i="11"/>
  <c r="AJ1110" i="11"/>
  <c r="AI1109" i="11"/>
  <c r="AJ1106" i="11"/>
  <c r="AI1105" i="11"/>
  <c r="AJ1102" i="11"/>
  <c r="AI1101" i="11"/>
  <c r="AJ1098" i="11"/>
  <c r="AI1097" i="11"/>
  <c r="AJ1094" i="11"/>
  <c r="AI1093" i="11"/>
  <c r="AJ1090" i="11"/>
  <c r="AI1089" i="11"/>
  <c r="AJ1086" i="11"/>
  <c r="AI1085" i="11"/>
  <c r="AJ1082" i="11"/>
  <c r="AI1081" i="11"/>
  <c r="AJ1078" i="11"/>
  <c r="AI1077" i="11"/>
  <c r="AJ1074" i="11"/>
  <c r="AI1073" i="11"/>
  <c r="AJ1070" i="11"/>
  <c r="AI1069" i="11"/>
  <c r="AJ1066" i="11"/>
  <c r="AI1065" i="11"/>
  <c r="AJ1062" i="11"/>
  <c r="AI1061" i="11"/>
  <c r="AJ1058" i="11"/>
  <c r="AI1057" i="11"/>
  <c r="AJ1054" i="11"/>
  <c r="AI1053" i="11"/>
  <c r="AJ1050" i="11"/>
  <c r="AI1049" i="11"/>
  <c r="AJ1046" i="11"/>
  <c r="AI1045" i="11"/>
  <c r="AJ1042" i="11"/>
  <c r="AI1041" i="11"/>
  <c r="AJ1038" i="11"/>
  <c r="AI1037" i="11"/>
  <c r="AJ1034" i="11"/>
  <c r="AI1033" i="11"/>
  <c r="AJ1030" i="11"/>
  <c r="AI1029" i="11"/>
  <c r="AJ1026" i="11"/>
  <c r="AI1025" i="11"/>
  <c r="AJ1022" i="11"/>
  <c r="AI1021" i="11"/>
  <c r="AJ1018" i="11"/>
  <c r="AI1017" i="11"/>
  <c r="AJ1014" i="11"/>
  <c r="AI1013" i="11"/>
  <c r="AJ1010" i="11"/>
  <c r="AI1009" i="11"/>
  <c r="AJ1006" i="11"/>
  <c r="AI1005" i="11"/>
  <c r="AJ1002" i="11"/>
  <c r="AI1001" i="11"/>
  <c r="AJ998" i="11"/>
  <c r="AI997" i="11"/>
  <c r="AJ994" i="11"/>
  <c r="AI993" i="11"/>
  <c r="AJ990" i="11"/>
  <c r="AI989" i="11"/>
  <c r="AJ986" i="11"/>
  <c r="AI985" i="11"/>
  <c r="AJ982" i="11"/>
  <c r="AI981" i="11"/>
  <c r="AJ978" i="11"/>
  <c r="AI977" i="11"/>
  <c r="AJ974" i="11"/>
  <c r="AI973" i="11"/>
  <c r="AJ970" i="11"/>
  <c r="AI969" i="11"/>
  <c r="AJ966" i="11"/>
  <c r="AI965" i="11"/>
  <c r="AJ962" i="11"/>
  <c r="AI961" i="11"/>
  <c r="AJ958" i="11"/>
  <c r="AI957" i="11"/>
  <c r="AJ954" i="11"/>
  <c r="AI953" i="11"/>
  <c r="AI2329" i="11"/>
  <c r="AJ2318" i="11"/>
  <c r="AI2313" i="11"/>
  <c r="AJ2302" i="11"/>
  <c r="AI2297" i="11"/>
  <c r="AJ2286" i="11"/>
  <c r="AI2281" i="11"/>
  <c r="AJ2270" i="11"/>
  <c r="AI2265" i="11"/>
  <c r="AJ2254" i="11"/>
  <c r="AI2249" i="11"/>
  <c r="AJ2238" i="11"/>
  <c r="AI2233" i="11"/>
  <c r="AJ2222" i="11"/>
  <c r="AI2217" i="11"/>
  <c r="AJ2206" i="11"/>
  <c r="AI2201" i="11"/>
  <c r="AJ2190" i="11"/>
  <c r="AI2185" i="11"/>
  <c r="AJ2174" i="11"/>
  <c r="AI2169" i="11"/>
  <c r="AJ2158" i="11"/>
  <c r="AI2153" i="11"/>
  <c r="AJ2142" i="11"/>
  <c r="AI2137" i="11"/>
  <c r="AJ2126" i="11"/>
  <c r="AI2121" i="11"/>
  <c r="AJ2110" i="11"/>
  <c r="AI2105" i="11"/>
  <c r="AJ2094" i="11"/>
  <c r="AI2089" i="11"/>
  <c r="AJ2078" i="11"/>
  <c r="AI2073" i="11"/>
  <c r="AJ2062" i="11"/>
  <c r="AI2057" i="11"/>
  <c r="AJ2047" i="11"/>
  <c r="AI2046" i="11"/>
  <c r="AJ2043" i="11"/>
  <c r="AI2042" i="11"/>
  <c r="AJ2039" i="11"/>
  <c r="AI2038" i="11"/>
  <c r="AJ2035" i="11"/>
  <c r="AI2034" i="11"/>
  <c r="AJ2031" i="11"/>
  <c r="AI2030" i="11"/>
  <c r="AJ2027" i="11"/>
  <c r="AI2026" i="11"/>
  <c r="AJ2023" i="11"/>
  <c r="AI2022" i="11"/>
  <c r="AJ2019" i="11"/>
  <c r="AI2018" i="11"/>
  <c r="AJ2015" i="11"/>
  <c r="AI2014" i="11"/>
  <c r="AJ2011" i="11"/>
  <c r="AI2010" i="11"/>
  <c r="AJ2007" i="11"/>
  <c r="AI2006" i="11"/>
  <c r="AJ2003" i="11"/>
  <c r="AI2002" i="11"/>
  <c r="AJ1999" i="11"/>
  <c r="AI1998" i="11"/>
  <c r="AJ1995" i="11"/>
  <c r="AI1994" i="11"/>
  <c r="AJ1991" i="11"/>
  <c r="AI1990" i="11"/>
  <c r="AJ1987" i="11"/>
  <c r="AI1986" i="11"/>
  <c r="AJ1983" i="11"/>
  <c r="AI1982" i="11"/>
  <c r="AJ1979" i="11"/>
  <c r="AI1978" i="11"/>
  <c r="AJ1975" i="11"/>
  <c r="AI1974" i="11"/>
  <c r="AJ1971" i="11"/>
  <c r="AI1970" i="11"/>
  <c r="AJ1967" i="11"/>
  <c r="AI1966" i="11"/>
  <c r="AJ1963" i="11"/>
  <c r="AI1962" i="11"/>
  <c r="AJ1959" i="11"/>
  <c r="AI1958" i="11"/>
  <c r="AJ1955" i="11"/>
  <c r="AI1954" i="11"/>
  <c r="AJ1951" i="11"/>
  <c r="AI1950" i="11"/>
  <c r="AJ1947" i="11"/>
  <c r="AI1946" i="11"/>
  <c r="AJ1943" i="11"/>
  <c r="AI1942" i="11"/>
  <c r="AJ1939" i="11"/>
  <c r="AI1938" i="11"/>
  <c r="AJ1935" i="11"/>
  <c r="AI1934" i="11"/>
  <c r="AJ1931" i="11"/>
  <c r="AI1930" i="11"/>
  <c r="AJ1927" i="11"/>
  <c r="AI1926" i="11"/>
  <c r="AJ1923" i="11"/>
  <c r="AI1922" i="11"/>
  <c r="AJ1919" i="11"/>
  <c r="AI1918" i="11"/>
  <c r="AJ1915" i="11"/>
  <c r="AI1914" i="11"/>
  <c r="AJ1911" i="11"/>
  <c r="AI1910" i="11"/>
  <c r="AJ1907" i="11"/>
  <c r="AI1906" i="11"/>
  <c r="AJ1903" i="11"/>
  <c r="AI1902" i="11"/>
  <c r="AJ1899" i="11"/>
  <c r="AI1898" i="11"/>
  <c r="AJ1895" i="11"/>
  <c r="AI1894" i="11"/>
  <c r="AJ1891" i="11"/>
  <c r="AI1890" i="11"/>
  <c r="AJ1887" i="11"/>
  <c r="AI1886" i="11"/>
  <c r="AJ1883" i="11"/>
  <c r="AI1882" i="11"/>
  <c r="AJ1879" i="11"/>
  <c r="AI1878" i="11"/>
  <c r="AJ1875" i="11"/>
  <c r="AI1874" i="11"/>
  <c r="AJ1871" i="11"/>
  <c r="AI1870" i="11"/>
  <c r="AJ1867" i="11"/>
  <c r="AI1866" i="11"/>
  <c r="AJ1863" i="11"/>
  <c r="AI1862" i="11"/>
  <c r="AJ1859" i="11"/>
  <c r="AI1858" i="11"/>
  <c r="AJ1855" i="11"/>
  <c r="AI1854" i="11"/>
  <c r="AJ1851" i="11"/>
  <c r="AI1850" i="11"/>
  <c r="AJ1847" i="11"/>
  <c r="AI1846" i="11"/>
  <c r="AJ1843" i="11"/>
  <c r="AI1842" i="11"/>
  <c r="AJ1839" i="11"/>
  <c r="AI1838" i="11"/>
  <c r="AJ1835" i="11"/>
  <c r="AI1834" i="11"/>
  <c r="AJ1831" i="11"/>
  <c r="AI1830" i="11"/>
  <c r="AJ1827" i="11"/>
  <c r="AI1826" i="11"/>
  <c r="AJ1823" i="11"/>
  <c r="AI1822" i="11"/>
  <c r="AJ1819" i="11"/>
  <c r="AI1818" i="11"/>
  <c r="AJ1815" i="11"/>
  <c r="AI1814" i="11"/>
  <c r="AJ1811" i="11"/>
  <c r="AI1810" i="11"/>
  <c r="AJ1807" i="11"/>
  <c r="AI1806" i="11"/>
  <c r="AJ1803" i="11"/>
  <c r="AI1802" i="11"/>
  <c r="AJ1799" i="11"/>
  <c r="AI1798" i="11"/>
  <c r="AJ1795" i="11"/>
  <c r="AI1794" i="11"/>
  <c r="AJ1791" i="11"/>
  <c r="AI1790" i="11"/>
  <c r="AJ1787" i="11"/>
  <c r="AI1786" i="11"/>
  <c r="AJ1783" i="11"/>
  <c r="AI1782" i="11"/>
  <c r="AJ1779" i="11"/>
  <c r="AI1778" i="11"/>
  <c r="AJ1775" i="11"/>
  <c r="AI1774" i="11"/>
  <c r="AJ1771" i="11"/>
  <c r="AI1770" i="11"/>
  <c r="AJ1767" i="11"/>
  <c r="AI1766" i="11"/>
  <c r="AJ1763" i="11"/>
  <c r="AI1762" i="11"/>
  <c r="AJ1759" i="11"/>
  <c r="AI1758" i="11"/>
  <c r="AJ1755" i="11"/>
  <c r="AI1754" i="11"/>
  <c r="AJ1751" i="11"/>
  <c r="AI1750" i="11"/>
  <c r="AJ1747" i="11"/>
  <c r="AI1746" i="11"/>
  <c r="AJ1743" i="11"/>
  <c r="AI1742" i="11"/>
  <c r="AJ1739" i="11"/>
  <c r="AI1738" i="11"/>
  <c r="AJ1735" i="11"/>
  <c r="AI1734" i="11"/>
  <c r="AJ1731" i="11"/>
  <c r="AI1730" i="11"/>
  <c r="AJ1727" i="11"/>
  <c r="AI1726" i="11"/>
  <c r="AJ1723" i="11"/>
  <c r="AI1722" i="11"/>
  <c r="AJ1719" i="11"/>
  <c r="AI1718" i="11"/>
  <c r="AJ1715" i="11"/>
  <c r="AI1714" i="11"/>
  <c r="AJ1711" i="11"/>
  <c r="AI1710" i="11"/>
  <c r="AJ1707" i="11"/>
  <c r="AI1706" i="11"/>
  <c r="AJ1703" i="11"/>
  <c r="AI1702" i="11"/>
  <c r="AJ1699" i="11"/>
  <c r="AI1698" i="11"/>
  <c r="AJ1695" i="11"/>
  <c r="AI1694" i="11"/>
  <c r="AJ1691" i="11"/>
  <c r="AI1690" i="11"/>
  <c r="AJ1687" i="11"/>
  <c r="AI1686" i="11"/>
  <c r="AJ1683" i="11"/>
  <c r="AI1682" i="11"/>
  <c r="AJ1679" i="11"/>
  <c r="AI1678" i="11"/>
  <c r="AJ1675" i="11"/>
  <c r="AI1674" i="11"/>
  <c r="AJ1671" i="11"/>
  <c r="AI1670" i="11"/>
  <c r="AJ1667" i="11"/>
  <c r="AI1666" i="11"/>
  <c r="AJ1663" i="11"/>
  <c r="AI1662" i="11"/>
  <c r="AJ1659" i="11"/>
  <c r="AI1658" i="11"/>
  <c r="AJ1655" i="11"/>
  <c r="AI1654" i="11"/>
  <c r="AJ1651" i="11"/>
  <c r="AI1650" i="11"/>
  <c r="AJ1647" i="11"/>
  <c r="AI1646" i="11"/>
  <c r="AJ1643" i="11"/>
  <c r="AI1642" i="11"/>
  <c r="AJ1639" i="11"/>
  <c r="AI1638" i="11"/>
  <c r="AJ1635" i="11"/>
  <c r="AI1634" i="11"/>
  <c r="AJ1631" i="11"/>
  <c r="AI1630" i="11"/>
  <c r="AJ1627" i="11"/>
  <c r="AI1626" i="11"/>
  <c r="AJ1623" i="11"/>
  <c r="AI1622" i="11"/>
  <c r="AJ1619" i="11"/>
  <c r="AI1618" i="11"/>
  <c r="AJ1615" i="11"/>
  <c r="AI1614" i="11"/>
  <c r="AJ1611" i="11"/>
  <c r="AI1610" i="11"/>
  <c r="AJ1607" i="11"/>
  <c r="AI1606" i="11"/>
  <c r="AJ1603" i="11"/>
  <c r="AI1602" i="11"/>
  <c r="AJ1599" i="11"/>
  <c r="AI1598" i="11"/>
  <c r="AJ1595" i="11"/>
  <c r="AI1594" i="11"/>
  <c r="AJ1591" i="11"/>
  <c r="AI1590" i="11"/>
  <c r="AJ1587" i="11"/>
  <c r="AI1586" i="11"/>
  <c r="AJ1583" i="11"/>
  <c r="AI1582" i="11"/>
  <c r="AJ1579" i="11"/>
  <c r="AI1578" i="11"/>
  <c r="AJ1575" i="11"/>
  <c r="AI1574" i="11"/>
  <c r="AJ1571" i="11"/>
  <c r="AI1570" i="11"/>
  <c r="AJ1567" i="11"/>
  <c r="AI1566" i="11"/>
  <c r="AJ1563" i="11"/>
  <c r="AI1562" i="11"/>
  <c r="AJ1559" i="11"/>
  <c r="AI1558" i="11"/>
  <c r="AJ1555" i="11"/>
  <c r="AI1554" i="11"/>
  <c r="AJ1551" i="11"/>
  <c r="AI1550" i="11"/>
  <c r="AJ1547" i="11"/>
  <c r="AI1546" i="11"/>
  <c r="AJ1543" i="11"/>
  <c r="AI1542" i="11"/>
  <c r="AJ1539" i="11"/>
  <c r="AI1538" i="11"/>
  <c r="AJ1535" i="11"/>
  <c r="AI1534" i="11"/>
  <c r="AJ1531" i="11"/>
  <c r="AI1530" i="11"/>
  <c r="AJ1527" i="11"/>
  <c r="AI1526" i="11"/>
  <c r="AJ1523" i="11"/>
  <c r="AI1522" i="11"/>
  <c r="AJ1519" i="11"/>
  <c r="AI1518" i="11"/>
  <c r="AJ1515" i="11"/>
  <c r="AI1514" i="11"/>
  <c r="AJ1511" i="11"/>
  <c r="AI1510" i="11"/>
  <c r="AJ1507" i="11"/>
  <c r="AI1506" i="11"/>
  <c r="AJ1503" i="11"/>
  <c r="AI1502" i="11"/>
  <c r="AJ1499" i="11"/>
  <c r="AI1498" i="11"/>
  <c r="AJ1495" i="11"/>
  <c r="AI1494" i="11"/>
  <c r="AJ1491" i="11"/>
  <c r="AI1490" i="11"/>
  <c r="AJ1487" i="11"/>
  <c r="AI1486" i="11"/>
  <c r="AJ1483" i="11"/>
  <c r="AI1482" i="11"/>
  <c r="AJ1479" i="11"/>
  <c r="AI1478" i="11"/>
  <c r="AJ1475" i="11"/>
  <c r="AI1474" i="11"/>
  <c r="AJ1471" i="11"/>
  <c r="AI1470" i="11"/>
  <c r="AJ1467" i="11"/>
  <c r="AI1466" i="11"/>
  <c r="AJ1463" i="11"/>
  <c r="AI1462" i="11"/>
  <c r="AJ1459" i="11"/>
  <c r="AI1458" i="11"/>
  <c r="AJ1455" i="11"/>
  <c r="AI1454" i="11"/>
  <c r="AJ1451" i="11"/>
  <c r="AI1450" i="11"/>
  <c r="AJ1447" i="11"/>
  <c r="AI1446" i="11"/>
  <c r="AJ1443" i="11"/>
  <c r="AI1442" i="11"/>
  <c r="AJ1439" i="11"/>
  <c r="AI1438" i="11"/>
  <c r="AJ1435" i="11"/>
  <c r="AI1434" i="11"/>
  <c r="AJ1431" i="11"/>
  <c r="AI1430" i="11"/>
  <c r="AJ1427" i="11"/>
  <c r="AI1426" i="11"/>
  <c r="AJ1423" i="11"/>
  <c r="AI1422" i="11"/>
  <c r="AJ1419" i="11"/>
  <c r="AI1418" i="11"/>
  <c r="AJ1415" i="11"/>
  <c r="AI1414" i="11"/>
  <c r="AJ1411" i="11"/>
  <c r="AI1410" i="11"/>
  <c r="AJ1407" i="11"/>
  <c r="AI1406" i="11"/>
  <c r="AJ1403" i="11"/>
  <c r="AI1402" i="11"/>
  <c r="AJ1399" i="11"/>
  <c r="AI1398" i="11"/>
  <c r="AJ1395" i="11"/>
  <c r="AI1394" i="11"/>
  <c r="AJ1391" i="11"/>
  <c r="AI1390" i="11"/>
  <c r="AJ1387" i="11"/>
  <c r="AI1386" i="11"/>
  <c r="AJ1383" i="11"/>
  <c r="AI1382" i="11"/>
  <c r="AJ1379" i="11"/>
  <c r="AI1378" i="11"/>
  <c r="AJ1375" i="11"/>
  <c r="AI1374" i="11"/>
  <c r="AJ1371" i="11"/>
  <c r="AI1370" i="11"/>
  <c r="AJ1367" i="11"/>
  <c r="AI1366" i="11"/>
  <c r="AJ1363" i="11"/>
  <c r="AI1362" i="11"/>
  <c r="AJ1359" i="11"/>
  <c r="AI1358" i="11"/>
  <c r="AJ1355" i="11"/>
  <c r="AI1354" i="11"/>
  <c r="AJ1351" i="11"/>
  <c r="AI1350" i="11"/>
  <c r="AJ1347" i="11"/>
  <c r="AI1346" i="11"/>
  <c r="AJ1343" i="11"/>
  <c r="AI1342" i="11"/>
  <c r="AJ1339" i="11"/>
  <c r="AI1338" i="11"/>
  <c r="AJ1335" i="11"/>
  <c r="AI1334" i="11"/>
  <c r="AJ1331" i="11"/>
  <c r="AI1330" i="11"/>
  <c r="AJ1327" i="11"/>
  <c r="AI1326" i="11"/>
  <c r="AJ1323" i="11"/>
  <c r="AI1322" i="11"/>
  <c r="AJ1319" i="11"/>
  <c r="AI1318" i="11"/>
  <c r="AJ1315" i="11"/>
  <c r="AI1314" i="11"/>
  <c r="AJ1311" i="11"/>
  <c r="AI1310" i="11"/>
  <c r="AJ1307" i="11"/>
  <c r="AI1306" i="11"/>
  <c r="AJ1303" i="11"/>
  <c r="AI1302" i="11"/>
  <c r="AJ1299" i="11"/>
  <c r="AI1298" i="11"/>
  <c r="AJ1295" i="11"/>
  <c r="AI1294" i="11"/>
  <c r="AJ1291" i="11"/>
  <c r="AI1290" i="11"/>
  <c r="AJ1287" i="11"/>
  <c r="AI1286" i="11"/>
  <c r="AJ1283" i="11"/>
  <c r="AI1282" i="11"/>
  <c r="AJ1279" i="11"/>
  <c r="AI1278" i="11"/>
  <c r="AJ1275" i="11"/>
  <c r="AI1274" i="11"/>
  <c r="AJ1271" i="11"/>
  <c r="AI1270" i="11"/>
  <c r="AJ1267" i="11"/>
  <c r="AI1266" i="11"/>
  <c r="AJ1263" i="11"/>
  <c r="AI1262" i="11"/>
  <c r="AJ1259" i="11"/>
  <c r="AI1258" i="11"/>
  <c r="AJ1255" i="11"/>
  <c r="AI1254" i="11"/>
  <c r="AJ1251" i="11"/>
  <c r="AI1250" i="11"/>
  <c r="AJ1247" i="11"/>
  <c r="AI1246" i="11"/>
  <c r="AJ1243" i="11"/>
  <c r="AI1242" i="11"/>
  <c r="AJ1239" i="11"/>
  <c r="AI1238" i="11"/>
  <c r="AJ1235" i="11"/>
  <c r="AI1234" i="11"/>
  <c r="AJ1231" i="11"/>
  <c r="AI1230" i="11"/>
  <c r="AJ1227" i="11"/>
  <c r="AI1226" i="11"/>
  <c r="AJ1223" i="11"/>
  <c r="AI1222" i="11"/>
  <c r="AJ1219" i="11"/>
  <c r="AI1218" i="11"/>
  <c r="AJ1215" i="11"/>
  <c r="AI1214" i="11"/>
  <c r="AJ1211" i="11"/>
  <c r="AI1210" i="11"/>
  <c r="AJ1207" i="11"/>
  <c r="AI1206" i="11"/>
  <c r="AJ1203" i="11"/>
  <c r="AI1202" i="11"/>
  <c r="AJ1199" i="11"/>
  <c r="AI1198" i="11"/>
  <c r="AJ1195" i="11"/>
  <c r="AI1194" i="11"/>
  <c r="AJ1191" i="11"/>
  <c r="AI1190" i="11"/>
  <c r="AJ1187" i="11"/>
  <c r="AI1186" i="11"/>
  <c r="AJ1183" i="11"/>
  <c r="AI1182" i="11"/>
  <c r="AJ1179" i="11"/>
  <c r="AI1178" i="11"/>
  <c r="AJ1175" i="11"/>
  <c r="AI1174" i="11"/>
  <c r="AJ1171" i="11"/>
  <c r="AI1170" i="11"/>
  <c r="AJ1167" i="11"/>
  <c r="AI1166" i="11"/>
  <c r="AJ1163" i="11"/>
  <c r="AI1162" i="11"/>
  <c r="AJ1159" i="11"/>
  <c r="AI1158" i="11"/>
  <c r="AJ1155" i="11"/>
  <c r="AI1154" i="11"/>
  <c r="AJ1151" i="11"/>
  <c r="AI1150" i="11"/>
  <c r="AJ1147" i="11"/>
  <c r="AI1146" i="11"/>
  <c r="AJ1143" i="11"/>
  <c r="AI1142" i="11"/>
  <c r="AJ1139" i="11"/>
  <c r="AI1138" i="11"/>
  <c r="AJ1135" i="11"/>
  <c r="AI1134" i="11"/>
  <c r="AJ1131" i="11"/>
  <c r="AI1130" i="11"/>
  <c r="AJ1127" i="11"/>
  <c r="AI1126" i="11"/>
  <c r="AJ1123" i="11"/>
  <c r="AI1122" i="11"/>
  <c r="AJ1119" i="11"/>
  <c r="AI1118" i="11"/>
  <c r="AJ1115" i="11"/>
  <c r="AI1114" i="11"/>
  <c r="AJ1111" i="11"/>
  <c r="AI1110" i="11"/>
  <c r="AJ1107" i="11"/>
  <c r="AI1106" i="11"/>
  <c r="AJ1103" i="11"/>
  <c r="AI1102" i="11"/>
  <c r="AJ1099" i="11"/>
  <c r="AI1098" i="11"/>
  <c r="AJ1095" i="11"/>
  <c r="AI1094" i="11"/>
  <c r="AJ1091" i="11"/>
  <c r="AI1090" i="11"/>
  <c r="AJ1087" i="11"/>
  <c r="AI1086" i="11"/>
  <c r="AJ1083" i="11"/>
  <c r="AI1082" i="11"/>
  <c r="AJ1079" i="11"/>
  <c r="AI1078" i="11"/>
  <c r="AJ1075" i="11"/>
  <c r="AI1074" i="11"/>
  <c r="AJ1071" i="11"/>
  <c r="AI1070" i="11"/>
  <c r="AJ1067" i="11"/>
  <c r="AI1066" i="11"/>
  <c r="AJ1063" i="11"/>
  <c r="AI1062" i="11"/>
  <c r="AJ1059" i="11"/>
  <c r="AI1058" i="11"/>
  <c r="AJ1055" i="11"/>
  <c r="AI1054" i="11"/>
  <c r="AJ1051" i="11"/>
  <c r="AI1050" i="11"/>
  <c r="AJ1047" i="11"/>
  <c r="AI1046" i="11"/>
  <c r="AJ1043" i="11"/>
  <c r="AI1042" i="11"/>
  <c r="AJ1039" i="11"/>
  <c r="AI1038" i="11"/>
  <c r="AJ1035" i="11"/>
  <c r="AI1034" i="11"/>
  <c r="AJ1031" i="11"/>
  <c r="AI1030" i="11"/>
  <c r="AJ1027" i="11"/>
  <c r="AI1026" i="11"/>
  <c r="AJ1023" i="11"/>
  <c r="AI1022" i="11"/>
  <c r="AJ1019" i="11"/>
  <c r="AI1018" i="11"/>
  <c r="AJ1015" i="11"/>
  <c r="AI1014" i="11"/>
  <c r="AJ1011" i="11"/>
  <c r="AI1010" i="11"/>
  <c r="AJ1007" i="11"/>
  <c r="AI1006" i="11"/>
  <c r="AJ1003" i="11"/>
  <c r="AI1002" i="11"/>
  <c r="AJ999" i="11"/>
  <c r="AI998" i="11"/>
  <c r="AJ995" i="11"/>
  <c r="AI994" i="11"/>
  <c r="AJ991" i="11"/>
  <c r="AI990" i="11"/>
  <c r="AJ987" i="11"/>
  <c r="AI986" i="11"/>
  <c r="AJ983" i="11"/>
  <c r="AI982" i="11"/>
  <c r="AJ979" i="11"/>
  <c r="AI978" i="11"/>
  <c r="AJ975" i="11"/>
  <c r="AI974" i="11"/>
  <c r="AJ2322" i="11"/>
  <c r="AI2317" i="11"/>
  <c r="AJ2306" i="11"/>
  <c r="AI2301" i="11"/>
  <c r="AJ2290" i="11"/>
  <c r="AI2285" i="11"/>
  <c r="AJ2274" i="11"/>
  <c r="AI2269" i="11"/>
  <c r="AJ2258" i="11"/>
  <c r="AI2253" i="11"/>
  <c r="AJ2242" i="11"/>
  <c r="AI2237" i="11"/>
  <c r="AJ2226" i="11"/>
  <c r="AI2221" i="11"/>
  <c r="AJ2210" i="11"/>
  <c r="AI2205" i="11"/>
  <c r="AJ2194" i="11"/>
  <c r="AI2189" i="11"/>
  <c r="AJ2178" i="11"/>
  <c r="AI2173" i="11"/>
  <c r="AJ2162" i="11"/>
  <c r="AI2157" i="11"/>
  <c r="AJ2146" i="11"/>
  <c r="AI2141" i="11"/>
  <c r="AJ2130" i="11"/>
  <c r="AI2125" i="11"/>
  <c r="AJ2114" i="11"/>
  <c r="AI2109" i="11"/>
  <c r="AJ2098" i="11"/>
  <c r="AI2093" i="11"/>
  <c r="AJ2082" i="11"/>
  <c r="AI2077" i="11"/>
  <c r="AJ2066" i="11"/>
  <c r="AI2061" i="11"/>
  <c r="AJ2050" i="11"/>
  <c r="AJ2048" i="11"/>
  <c r="AI2047" i="11"/>
  <c r="AJ2044" i="11"/>
  <c r="AI2043" i="11"/>
  <c r="AJ2040" i="11"/>
  <c r="AI2039" i="11"/>
  <c r="AJ2036" i="11"/>
  <c r="AI2035" i="11"/>
  <c r="AJ2032" i="11"/>
  <c r="AI2031" i="11"/>
  <c r="AJ2028" i="11"/>
  <c r="AI2027" i="11"/>
  <c r="AJ2024" i="11"/>
  <c r="AI2023" i="11"/>
  <c r="AJ2020" i="11"/>
  <c r="AI2019" i="11"/>
  <c r="AJ2016" i="11"/>
  <c r="AI2015" i="11"/>
  <c r="AJ2012" i="11"/>
  <c r="AI2011" i="11"/>
  <c r="AJ2008" i="11"/>
  <c r="AI2007" i="11"/>
  <c r="AJ2004" i="11"/>
  <c r="AI2003" i="11"/>
  <c r="AJ2000" i="11"/>
  <c r="AI1999" i="11"/>
  <c r="AJ1996" i="11"/>
  <c r="AI1995" i="11"/>
  <c r="AJ1992" i="11"/>
  <c r="AI1991" i="11"/>
  <c r="AJ1988" i="11"/>
  <c r="AI1987" i="11"/>
  <c r="AJ1984" i="11"/>
  <c r="AI1983" i="11"/>
  <c r="AJ1980" i="11"/>
  <c r="AI1979" i="11"/>
  <c r="AJ1976" i="11"/>
  <c r="AI1975" i="11"/>
  <c r="AJ1972" i="11"/>
  <c r="AI1971" i="11"/>
  <c r="AJ1968" i="11"/>
  <c r="AI1967" i="11"/>
  <c r="AJ1964" i="11"/>
  <c r="AI1963" i="11"/>
  <c r="AJ1960" i="11"/>
  <c r="AI1959" i="11"/>
  <c r="AJ1956" i="11"/>
  <c r="AI1955" i="11"/>
  <c r="AJ1952" i="11"/>
  <c r="AI1951" i="11"/>
  <c r="AJ1948" i="11"/>
  <c r="AI1947" i="11"/>
  <c r="AJ1944" i="11"/>
  <c r="AI1943" i="11"/>
  <c r="AJ1940" i="11"/>
  <c r="AI1939" i="11"/>
  <c r="AJ1936" i="11"/>
  <c r="AI1935" i="11"/>
  <c r="AJ1932" i="11"/>
  <c r="AI1931" i="11"/>
  <c r="AJ1928" i="11"/>
  <c r="AI1927" i="11"/>
  <c r="AJ1924" i="11"/>
  <c r="AI1923" i="11"/>
  <c r="AJ1920" i="11"/>
  <c r="AI1919" i="11"/>
  <c r="AJ1916" i="11"/>
  <c r="AI1915" i="11"/>
  <c r="AJ1912" i="11"/>
  <c r="AI1911" i="11"/>
  <c r="AJ1908" i="11"/>
  <c r="AI1907" i="11"/>
  <c r="AJ1904" i="11"/>
  <c r="AI1903" i="11"/>
  <c r="AJ1900" i="11"/>
  <c r="AI1899" i="11"/>
  <c r="AJ1896" i="11"/>
  <c r="AI1895" i="11"/>
  <c r="AJ1892" i="11"/>
  <c r="AI1891" i="11"/>
  <c r="AJ1888" i="11"/>
  <c r="AI1887" i="11"/>
  <c r="AJ1884" i="11"/>
  <c r="AI1883" i="11"/>
  <c r="AJ1880" i="11"/>
  <c r="AI1879" i="11"/>
  <c r="AJ1876" i="11"/>
  <c r="AI1875" i="11"/>
  <c r="AJ1872" i="11"/>
  <c r="AI1871" i="11"/>
  <c r="AJ1868" i="11"/>
  <c r="AI1867" i="11"/>
  <c r="AJ1864" i="11"/>
  <c r="AI1863" i="11"/>
  <c r="AJ1860" i="11"/>
  <c r="AI1859" i="11"/>
  <c r="AJ1856" i="11"/>
  <c r="AI1855" i="11"/>
  <c r="AJ1852" i="11"/>
  <c r="AI1851" i="11"/>
  <c r="AJ1848" i="11"/>
  <c r="AI1847" i="11"/>
  <c r="AJ1844" i="11"/>
  <c r="AI1843" i="11"/>
  <c r="AJ1840" i="11"/>
  <c r="AI1839" i="11"/>
  <c r="AJ1836" i="11"/>
  <c r="AI1835" i="11"/>
  <c r="AJ1832" i="11"/>
  <c r="AI1831" i="11"/>
  <c r="AJ1828" i="11"/>
  <c r="AI1827" i="11"/>
  <c r="AJ1824" i="11"/>
  <c r="AI1823" i="11"/>
  <c r="AJ1820" i="11"/>
  <c r="AI1819" i="11"/>
  <c r="AJ1816" i="11"/>
  <c r="AI1815" i="11"/>
  <c r="AJ1812" i="11"/>
  <c r="AI1811" i="11"/>
  <c r="AJ1808" i="11"/>
  <c r="AI1807" i="11"/>
  <c r="AJ1804" i="11"/>
  <c r="AI1803" i="11"/>
  <c r="AJ1800" i="11"/>
  <c r="AI1799" i="11"/>
  <c r="AJ1796" i="11"/>
  <c r="AI1795" i="11"/>
  <c r="AJ1792" i="11"/>
  <c r="AI1791" i="11"/>
  <c r="AJ1788" i="11"/>
  <c r="AI1787" i="11"/>
  <c r="AJ1784" i="11"/>
  <c r="AI1783" i="11"/>
  <c r="AJ1780" i="11"/>
  <c r="AI1779" i="11"/>
  <c r="AJ1776" i="11"/>
  <c r="AI1775" i="11"/>
  <c r="AJ1772" i="11"/>
  <c r="AI1771" i="11"/>
  <c r="AJ1768" i="11"/>
  <c r="AI1767" i="11"/>
  <c r="AJ1764" i="11"/>
  <c r="AI1763" i="11"/>
  <c r="AJ1760" i="11"/>
  <c r="AI1759" i="11"/>
  <c r="AJ1756" i="11"/>
  <c r="AI1755" i="11"/>
  <c r="AJ1752" i="11"/>
  <c r="AI1751" i="11"/>
  <c r="AJ1748" i="11"/>
  <c r="AI1747" i="11"/>
  <c r="AJ1744" i="11"/>
  <c r="AI1743" i="11"/>
  <c r="AJ1740" i="11"/>
  <c r="AI1739" i="11"/>
  <c r="AJ1736" i="11"/>
  <c r="AI1735" i="11"/>
  <c r="AJ1732" i="11"/>
  <c r="AI1731" i="11"/>
  <c r="AJ1728" i="11"/>
  <c r="AI1727" i="11"/>
  <c r="AJ1724" i="11"/>
  <c r="AI1723" i="11"/>
  <c r="AJ1720" i="11"/>
  <c r="AI1719" i="11"/>
  <c r="AJ1716" i="11"/>
  <c r="AI1715" i="11"/>
  <c r="AJ1712" i="11"/>
  <c r="AI1711" i="11"/>
  <c r="AJ1708" i="11"/>
  <c r="AI1707" i="11"/>
  <c r="AJ1704" i="11"/>
  <c r="AI1703" i="11"/>
  <c r="AJ1700" i="11"/>
  <c r="AI1699" i="11"/>
  <c r="AJ1696" i="11"/>
  <c r="AI1695" i="11"/>
  <c r="AJ1692" i="11"/>
  <c r="AI1691" i="11"/>
  <c r="AJ1688" i="11"/>
  <c r="AI1687" i="11"/>
  <c r="AJ1684" i="11"/>
  <c r="AI1683" i="11"/>
  <c r="AJ1680" i="11"/>
  <c r="AI1679" i="11"/>
  <c r="AJ1676" i="11"/>
  <c r="AI1675" i="11"/>
  <c r="AJ1672" i="11"/>
  <c r="AI1671" i="11"/>
  <c r="AJ1668" i="11"/>
  <c r="AI1667" i="11"/>
  <c r="AJ1664" i="11"/>
  <c r="AI1663" i="11"/>
  <c r="AJ1660" i="11"/>
  <c r="AI1659" i="11"/>
  <c r="AJ1656" i="11"/>
  <c r="AI1655" i="11"/>
  <c r="AJ1652" i="11"/>
  <c r="AI1651" i="11"/>
  <c r="AJ1648" i="11"/>
  <c r="AI1647" i="11"/>
  <c r="AJ1644" i="11"/>
  <c r="AI1643" i="11"/>
  <c r="AJ1640" i="11"/>
  <c r="AI1639" i="11"/>
  <c r="AJ1636" i="11"/>
  <c r="AI1635" i="11"/>
  <c r="AJ1632" i="11"/>
  <c r="AI1631" i="11"/>
  <c r="AJ1628" i="11"/>
  <c r="AI1627" i="11"/>
  <c r="AJ1624" i="11"/>
  <c r="AI1623" i="11"/>
  <c r="AJ1620" i="11"/>
  <c r="AI1619" i="11"/>
  <c r="AJ1616" i="11"/>
  <c r="AI1615" i="11"/>
  <c r="AJ1612" i="11"/>
  <c r="AI1611" i="11"/>
  <c r="AJ1608" i="11"/>
  <c r="AI1607" i="11"/>
  <c r="AJ1604" i="11"/>
  <c r="AI1603" i="11"/>
  <c r="AJ1600" i="11"/>
  <c r="AI1599" i="11"/>
  <c r="AJ1596" i="11"/>
  <c r="AI1595" i="11"/>
  <c r="AJ1592" i="11"/>
  <c r="AI1591" i="11"/>
  <c r="AJ1588" i="11"/>
  <c r="AI1587" i="11"/>
  <c r="AJ1584" i="11"/>
  <c r="AI1583" i="11"/>
  <c r="AJ1580" i="11"/>
  <c r="AI1579" i="11"/>
  <c r="AJ1576" i="11"/>
  <c r="AI1575" i="11"/>
  <c r="AJ1572" i="11"/>
  <c r="AI1571" i="11"/>
  <c r="AJ1568" i="11"/>
  <c r="AI1567" i="11"/>
  <c r="AJ1564" i="11"/>
  <c r="AI1563" i="11"/>
  <c r="AJ1560" i="11"/>
  <c r="AI1559" i="11"/>
  <c r="AJ1556" i="11"/>
  <c r="AI1555" i="11"/>
  <c r="AJ1552" i="11"/>
  <c r="AI1551" i="11"/>
  <c r="AJ1548" i="11"/>
  <c r="AI1547" i="11"/>
  <c r="AJ1544" i="11"/>
  <c r="AI1543" i="11"/>
  <c r="AJ1540" i="11"/>
  <c r="AI1539" i="11"/>
  <c r="AJ1536" i="11"/>
  <c r="AI1535" i="11"/>
  <c r="AJ1532" i="11"/>
  <c r="AI1531" i="11"/>
  <c r="AJ1528" i="11"/>
  <c r="AI1527" i="11"/>
  <c r="AJ1524" i="11"/>
  <c r="AI1523" i="11"/>
  <c r="AJ1520" i="11"/>
  <c r="AI1519" i="11"/>
  <c r="AJ1516" i="11"/>
  <c r="AI1515" i="11"/>
  <c r="AJ1512" i="11"/>
  <c r="AI1511" i="11"/>
  <c r="AJ1508" i="11"/>
  <c r="AI1507" i="11"/>
  <c r="AJ1504" i="11"/>
  <c r="AI1503" i="11"/>
  <c r="AJ1500" i="11"/>
  <c r="AI1499" i="11"/>
  <c r="AJ1496" i="11"/>
  <c r="AI1495" i="11"/>
  <c r="AJ1492" i="11"/>
  <c r="AI1491" i="11"/>
  <c r="AJ1488" i="11"/>
  <c r="AI1487" i="11"/>
  <c r="AJ1484" i="11"/>
  <c r="AI1483" i="11"/>
  <c r="AJ1480" i="11"/>
  <c r="AI1479" i="11"/>
  <c r="AJ1476" i="11"/>
  <c r="AI1475" i="11"/>
  <c r="AJ1472" i="11"/>
  <c r="AI1471" i="11"/>
  <c r="AJ1468" i="11"/>
  <c r="AI1467" i="11"/>
  <c r="AJ1464" i="11"/>
  <c r="AI1463" i="11"/>
  <c r="AJ1460" i="11"/>
  <c r="AI1459" i="11"/>
  <c r="AJ1456" i="11"/>
  <c r="AI1455" i="11"/>
  <c r="AJ1452" i="11"/>
  <c r="AI1451" i="11"/>
  <c r="AJ1448" i="11"/>
  <c r="AI1447" i="11"/>
  <c r="AJ1444" i="11"/>
  <c r="AI1443" i="11"/>
  <c r="AJ1440" i="11"/>
  <c r="AI1439" i="11"/>
  <c r="AJ1436" i="11"/>
  <c r="AI1435" i="11"/>
  <c r="AJ1432" i="11"/>
  <c r="AI1431" i="11"/>
  <c r="AJ1428" i="11"/>
  <c r="AI1427" i="11"/>
  <c r="AJ1424" i="11"/>
  <c r="AI1423" i="11"/>
  <c r="AJ1420" i="11"/>
  <c r="AI1419" i="11"/>
  <c r="AJ1416" i="11"/>
  <c r="AI1415" i="11"/>
  <c r="AJ1412" i="11"/>
  <c r="AI1411" i="11"/>
  <c r="AJ1408" i="11"/>
  <c r="AI1407" i="11"/>
  <c r="AJ1404" i="11"/>
  <c r="AI1403" i="11"/>
  <c r="AJ1400" i="11"/>
  <c r="AI1399" i="11"/>
  <c r="AJ1396" i="11"/>
  <c r="AI1395" i="11"/>
  <c r="AJ1392" i="11"/>
  <c r="AI1391" i="11"/>
  <c r="AJ1388" i="11"/>
  <c r="AI1387" i="11"/>
  <c r="AJ1384" i="11"/>
  <c r="AI1383" i="11"/>
  <c r="AJ1380" i="11"/>
  <c r="AI1379" i="11"/>
  <c r="AJ1376" i="11"/>
  <c r="AI1375" i="11"/>
  <c r="AJ1372" i="11"/>
  <c r="AI1371" i="11"/>
  <c r="AJ1368" i="11"/>
  <c r="AI1367" i="11"/>
  <c r="AJ1364" i="11"/>
  <c r="AI1363" i="11"/>
  <c r="AJ1360" i="11"/>
  <c r="AI1359" i="11"/>
  <c r="AJ1356" i="11"/>
  <c r="AI1355" i="11"/>
  <c r="AJ1352" i="11"/>
  <c r="AI1351" i="11"/>
  <c r="AJ1348" i="11"/>
  <c r="AI1347" i="11"/>
  <c r="AJ1344" i="11"/>
  <c r="AI1343" i="11"/>
  <c r="AJ1340" i="11"/>
  <c r="AI1339" i="11"/>
  <c r="AJ1336" i="11"/>
  <c r="AI1335" i="11"/>
  <c r="AJ1332" i="11"/>
  <c r="AI1331" i="11"/>
  <c r="AJ1328" i="11"/>
  <c r="AI1327" i="11"/>
  <c r="AJ1324" i="11"/>
  <c r="AI1323" i="11"/>
  <c r="AJ1320" i="11"/>
  <c r="AI1319" i="11"/>
  <c r="AJ1316" i="11"/>
  <c r="AI1315" i="11"/>
  <c r="AJ1312" i="11"/>
  <c r="AI1311" i="11"/>
  <c r="AJ1308" i="11"/>
  <c r="AI1307" i="11"/>
  <c r="AJ1304" i="11"/>
  <c r="AI1303" i="11"/>
  <c r="AJ1300" i="11"/>
  <c r="AI1299" i="11"/>
  <c r="AJ1296" i="11"/>
  <c r="AI1295" i="11"/>
  <c r="AJ1292" i="11"/>
  <c r="AI1291" i="11"/>
  <c r="AJ1288" i="11"/>
  <c r="AI1287" i="11"/>
  <c r="AJ1284" i="11"/>
  <c r="AI1283" i="11"/>
  <c r="AJ1280" i="11"/>
  <c r="AI1279" i="11"/>
  <c r="AJ1276" i="11"/>
  <c r="AI1275" i="11"/>
  <c r="AJ1272" i="11"/>
  <c r="AI1271" i="11"/>
  <c r="AJ1268" i="11"/>
  <c r="AI1267" i="11"/>
  <c r="AJ1264" i="11"/>
  <c r="AI1263" i="11"/>
  <c r="AJ1260" i="11"/>
  <c r="AI1259" i="11"/>
  <c r="AJ1256" i="11"/>
  <c r="AI1255" i="11"/>
  <c r="AJ1252" i="11"/>
  <c r="AI1251" i="11"/>
  <c r="AJ1248" i="11"/>
  <c r="AI1247" i="11"/>
  <c r="AJ1244" i="11"/>
  <c r="AI1243" i="11"/>
  <c r="AJ1240" i="11"/>
  <c r="AI1239" i="11"/>
  <c r="AJ1236" i="11"/>
  <c r="AI1235" i="11"/>
  <c r="AJ1232" i="11"/>
  <c r="AI1231" i="11"/>
  <c r="AJ1228" i="11"/>
  <c r="AI1227" i="11"/>
  <c r="AJ1224" i="11"/>
  <c r="AI1223" i="11"/>
  <c r="AJ1220" i="11"/>
  <c r="AI1219" i="11"/>
  <c r="AJ1216" i="11"/>
  <c r="AI1215" i="11"/>
  <c r="AJ1212" i="11"/>
  <c r="AI1211" i="11"/>
  <c r="AJ1208" i="11"/>
  <c r="AI1207" i="11"/>
  <c r="AJ1204" i="11"/>
  <c r="AI1203" i="11"/>
  <c r="AJ1200" i="11"/>
  <c r="AI1199" i="11"/>
  <c r="AJ1196" i="11"/>
  <c r="AI1195" i="11"/>
  <c r="AJ1192" i="11"/>
  <c r="AI1191" i="11"/>
  <c r="AJ1188" i="11"/>
  <c r="AI1187" i="11"/>
  <c r="AJ1184" i="11"/>
  <c r="AI1183" i="11"/>
  <c r="AJ1180" i="11"/>
  <c r="AI1179" i="11"/>
  <c r="AJ1176" i="11"/>
  <c r="AI1175" i="11"/>
  <c r="AJ1172" i="11"/>
  <c r="AI1171" i="11"/>
  <c r="AJ1168" i="11"/>
  <c r="AI1167" i="11"/>
  <c r="AJ1164" i="11"/>
  <c r="AI1163" i="11"/>
  <c r="AJ1160" i="11"/>
  <c r="AI1159" i="11"/>
  <c r="AJ1156" i="11"/>
  <c r="AI1155" i="11"/>
  <c r="AJ1152" i="11"/>
  <c r="AI1151" i="11"/>
  <c r="AJ1148" i="11"/>
  <c r="AI1147" i="11"/>
  <c r="AJ1144" i="11"/>
  <c r="AI1143" i="11"/>
  <c r="AJ1140" i="11"/>
  <c r="AI1139" i="11"/>
  <c r="AJ1136" i="11"/>
  <c r="AI1135" i="11"/>
  <c r="AJ1132" i="11"/>
  <c r="AI1131" i="11"/>
  <c r="AJ1128" i="11"/>
  <c r="AI1127" i="11"/>
  <c r="AJ1124" i="11"/>
  <c r="AI1123" i="11"/>
  <c r="AJ1120" i="11"/>
  <c r="AI1119" i="11"/>
  <c r="AJ1116" i="11"/>
  <c r="AI1115" i="11"/>
  <c r="AJ1112" i="11"/>
  <c r="AI1111" i="11"/>
  <c r="AJ1108" i="11"/>
  <c r="AI1107" i="11"/>
  <c r="AJ1104" i="11"/>
  <c r="AI1103" i="11"/>
  <c r="AJ1100" i="11"/>
  <c r="AI1099" i="11"/>
  <c r="AJ1096" i="11"/>
  <c r="AI1095" i="11"/>
  <c r="AJ1092" i="11"/>
  <c r="AI1091" i="11"/>
  <c r="AJ1088" i="11"/>
  <c r="AI1087" i="11"/>
  <c r="AJ1084" i="11"/>
  <c r="AI1083" i="11"/>
  <c r="AJ1080" i="11"/>
  <c r="AI1079" i="11"/>
  <c r="AJ1076" i="11"/>
  <c r="AI1075" i="11"/>
  <c r="AJ1072" i="11"/>
  <c r="AI1071" i="11"/>
  <c r="AJ1068" i="11"/>
  <c r="AI1067" i="11"/>
  <c r="AJ1064" i="11"/>
  <c r="AI1063" i="11"/>
  <c r="AJ1060" i="11"/>
  <c r="AI1059" i="11"/>
  <c r="AJ1056" i="11"/>
  <c r="AI1055" i="11"/>
  <c r="AJ1052" i="11"/>
  <c r="AI1051" i="11"/>
  <c r="AJ1048" i="11"/>
  <c r="AI1047" i="11"/>
  <c r="AJ1044" i="11"/>
  <c r="AI1043" i="11"/>
  <c r="AJ1040" i="11"/>
  <c r="AI1039" i="11"/>
  <c r="AJ1036" i="11"/>
  <c r="AI1035" i="11"/>
  <c r="AJ1032" i="11"/>
  <c r="AI1031" i="11"/>
  <c r="AJ1028" i="11"/>
  <c r="AI1027" i="11"/>
  <c r="AJ1024" i="11"/>
  <c r="AI1023" i="11"/>
  <c r="AJ1020" i="11"/>
  <c r="AI1019" i="11"/>
  <c r="AJ1016" i="11"/>
  <c r="AI1015" i="11"/>
  <c r="AJ1012" i="11"/>
  <c r="AI1011" i="11"/>
  <c r="AJ1008" i="11"/>
  <c r="AI1007" i="11"/>
  <c r="AJ1004" i="11"/>
  <c r="AI1003" i="11"/>
  <c r="AJ1000" i="11"/>
  <c r="AI999" i="11"/>
  <c r="AJ996" i="11"/>
  <c r="AI995" i="11"/>
  <c r="AJ992" i="11"/>
  <c r="AI991" i="11"/>
  <c r="AJ988" i="11"/>
  <c r="AI987" i="11"/>
  <c r="AJ984" i="11"/>
  <c r="AI983" i="11"/>
  <c r="AJ980" i="11"/>
  <c r="AI979" i="11"/>
  <c r="AJ976" i="11"/>
  <c r="AI975" i="11"/>
  <c r="AJ972" i="11"/>
  <c r="AI971" i="11"/>
  <c r="AJ968" i="11"/>
  <c r="AI967" i="11"/>
  <c r="AJ964" i="11"/>
  <c r="AI963" i="11"/>
  <c r="AJ960" i="11"/>
  <c r="AJ2326" i="11"/>
  <c r="AI2321" i="11"/>
  <c r="AJ2310" i="11"/>
  <c r="AI2305" i="11"/>
  <c r="AJ2294" i="11"/>
  <c r="AI2289" i="11"/>
  <c r="AJ2278" i="11"/>
  <c r="AI2273" i="11"/>
  <c r="AJ2262" i="11"/>
  <c r="AI2257" i="11"/>
  <c r="AJ2246" i="11"/>
  <c r="AI2241" i="11"/>
  <c r="AJ2230" i="11"/>
  <c r="AI2225" i="11"/>
  <c r="AJ2214" i="11"/>
  <c r="AI2209" i="11"/>
  <c r="AJ2198" i="11"/>
  <c r="AI2193" i="11"/>
  <c r="AJ2182" i="11"/>
  <c r="AI2177" i="11"/>
  <c r="AJ2166" i="11"/>
  <c r="AI2161" i="11"/>
  <c r="AJ2150" i="11"/>
  <c r="AI2145" i="11"/>
  <c r="AJ2134" i="11"/>
  <c r="AI2129" i="11"/>
  <c r="AJ2118" i="11"/>
  <c r="AI2113" i="11"/>
  <c r="AJ2102" i="11"/>
  <c r="AI2097" i="11"/>
  <c r="AJ2086" i="11"/>
  <c r="AI2081" i="11"/>
  <c r="AJ2070" i="11"/>
  <c r="AI2065" i="11"/>
  <c r="AJ2054" i="11"/>
  <c r="AI2050" i="11"/>
  <c r="AI2048" i="11"/>
  <c r="AJ2045" i="11"/>
  <c r="AI2044" i="11"/>
  <c r="AJ2041" i="11"/>
  <c r="AI2040" i="11"/>
  <c r="AJ2037" i="11"/>
  <c r="AI2036" i="11"/>
  <c r="AJ2033" i="11"/>
  <c r="AI2032" i="11"/>
  <c r="AJ2029" i="11"/>
  <c r="AI2028" i="11"/>
  <c r="AJ2025" i="11"/>
  <c r="AI2024" i="11"/>
  <c r="AJ2021" i="11"/>
  <c r="AI2020" i="11"/>
  <c r="AJ2017" i="11"/>
  <c r="AI2016" i="11"/>
  <c r="AJ2013" i="11"/>
  <c r="AI2012" i="11"/>
  <c r="AJ2009" i="11"/>
  <c r="AI2008" i="11"/>
  <c r="AJ2005" i="11"/>
  <c r="AI2004" i="11"/>
  <c r="AJ2001" i="11"/>
  <c r="AI2000" i="11"/>
  <c r="AJ1997" i="11"/>
  <c r="AI1996" i="11"/>
  <c r="AJ1993" i="11"/>
  <c r="AI1992" i="11"/>
  <c r="AJ1989" i="11"/>
  <c r="AI1988" i="11"/>
  <c r="AJ1985" i="11"/>
  <c r="AI1984" i="11"/>
  <c r="AJ1981" i="11"/>
  <c r="AI1980" i="11"/>
  <c r="AJ1977" i="11"/>
  <c r="AI1976" i="11"/>
  <c r="AJ1973" i="11"/>
  <c r="AI1972" i="11"/>
  <c r="AJ1969" i="11"/>
  <c r="AI1968" i="11"/>
  <c r="AJ1965" i="11"/>
  <c r="AI1964" i="11"/>
  <c r="AJ1961" i="11"/>
  <c r="AI1960" i="11"/>
  <c r="AJ1957" i="11"/>
  <c r="AI1956" i="11"/>
  <c r="AJ1953" i="11"/>
  <c r="AI1952" i="11"/>
  <c r="AJ1949" i="11"/>
  <c r="AI1948" i="11"/>
  <c r="AJ1945" i="11"/>
  <c r="AI1944" i="11"/>
  <c r="AJ1941" i="11"/>
  <c r="AI1940" i="11"/>
  <c r="AJ1937" i="11"/>
  <c r="AI1936" i="11"/>
  <c r="AJ1933" i="11"/>
  <c r="AI1932" i="11"/>
  <c r="AJ1929" i="11"/>
  <c r="AI1928" i="11"/>
  <c r="AJ1925" i="11"/>
  <c r="AI1924" i="11"/>
  <c r="AJ1921" i="11"/>
  <c r="AI1920" i="11"/>
  <c r="AJ1917" i="11"/>
  <c r="AI1916" i="11"/>
  <c r="AJ1913" i="11"/>
  <c r="AI1912" i="11"/>
  <c r="AJ1909" i="11"/>
  <c r="AI1908" i="11"/>
  <c r="AJ1905" i="11"/>
  <c r="AI1904" i="11"/>
  <c r="AJ1901" i="11"/>
  <c r="AI1900" i="11"/>
  <c r="AJ1897" i="11"/>
  <c r="AI1896" i="11"/>
  <c r="AJ1893" i="11"/>
  <c r="AI1892" i="11"/>
  <c r="AJ1889" i="11"/>
  <c r="AI1888" i="11"/>
  <c r="AJ1885" i="11"/>
  <c r="AI1884" i="11"/>
  <c r="AJ1881" i="11"/>
  <c r="AI1880" i="11"/>
  <c r="AJ1877" i="11"/>
  <c r="AI1876" i="11"/>
  <c r="AJ1873" i="11"/>
  <c r="AI1872" i="11"/>
  <c r="AJ1869" i="11"/>
  <c r="AI1868" i="11"/>
  <c r="AJ1865" i="11"/>
  <c r="AI1864" i="11"/>
  <c r="AJ1861" i="11"/>
  <c r="AI1860" i="11"/>
  <c r="AJ1857" i="11"/>
  <c r="AI1856" i="11"/>
  <c r="AJ1853" i="11"/>
  <c r="AI1852" i="11"/>
  <c r="AJ1849" i="11"/>
  <c r="AI1848" i="11"/>
  <c r="AJ1845" i="11"/>
  <c r="AI1844" i="11"/>
  <c r="AJ1841" i="11"/>
  <c r="AI1840" i="11"/>
  <c r="AJ1837" i="11"/>
  <c r="AI1836" i="11"/>
  <c r="AJ1833" i="11"/>
  <c r="AI1832" i="11"/>
  <c r="AJ1829" i="11"/>
  <c r="AI1828" i="11"/>
  <c r="AJ1825" i="11"/>
  <c r="AI1824" i="11"/>
  <c r="AJ1821" i="11"/>
  <c r="AI1820" i="11"/>
  <c r="AJ1817" i="11"/>
  <c r="AI1816" i="11"/>
  <c r="AJ1813" i="11"/>
  <c r="AI1812" i="11"/>
  <c r="AJ1809" i="11"/>
  <c r="AI1808" i="11"/>
  <c r="AJ1805" i="11"/>
  <c r="AI1804" i="11"/>
  <c r="AJ1801" i="11"/>
  <c r="AI1800" i="11"/>
  <c r="AJ1797" i="11"/>
  <c r="AI1796" i="11"/>
  <c r="AJ1793" i="11"/>
  <c r="AI1792" i="11"/>
  <c r="AJ1789" i="11"/>
  <c r="AI1788" i="11"/>
  <c r="AJ1785" i="11"/>
  <c r="AI1784" i="11"/>
  <c r="AJ1781" i="11"/>
  <c r="AI1780" i="11"/>
  <c r="AJ1777" i="11"/>
  <c r="AI1776" i="11"/>
  <c r="AJ1773" i="11"/>
  <c r="AI1772" i="11"/>
  <c r="AJ1769" i="11"/>
  <c r="AI1768" i="11"/>
  <c r="AJ1765" i="11"/>
  <c r="AI1764" i="11"/>
  <c r="AJ1761" i="11"/>
  <c r="AI1760" i="11"/>
  <c r="AJ1757" i="11"/>
  <c r="AI1756" i="11"/>
  <c r="AJ1753" i="11"/>
  <c r="AI1752" i="11"/>
  <c r="AJ1749" i="11"/>
  <c r="AI1748" i="11"/>
  <c r="AJ1745" i="11"/>
  <c r="AI1744" i="11"/>
  <c r="AJ1741" i="11"/>
  <c r="AI1740" i="11"/>
  <c r="AJ1737" i="11"/>
  <c r="AI1736" i="11"/>
  <c r="AJ1733" i="11"/>
  <c r="AI1732" i="11"/>
  <c r="AJ1729" i="11"/>
  <c r="AI1728" i="11"/>
  <c r="AJ1725" i="11"/>
  <c r="AI1724" i="11"/>
  <c r="AJ1721" i="11"/>
  <c r="AI1720" i="11"/>
  <c r="AJ1717" i="11"/>
  <c r="AI1716" i="11"/>
  <c r="AJ1713" i="11"/>
  <c r="AI1712" i="11"/>
  <c r="AJ1709" i="11"/>
  <c r="AI1708" i="11"/>
  <c r="AJ1705" i="11"/>
  <c r="AI1704" i="11"/>
  <c r="AJ1701" i="11"/>
  <c r="AI1700" i="11"/>
  <c r="AJ1697" i="11"/>
  <c r="AI1696" i="11"/>
  <c r="AJ1693" i="11"/>
  <c r="AI1692" i="11"/>
  <c r="AJ1689" i="11"/>
  <c r="AI1688" i="11"/>
  <c r="AJ1685" i="11"/>
  <c r="AI1684" i="11"/>
  <c r="AJ1681" i="11"/>
  <c r="AI1680" i="11"/>
  <c r="AJ1677" i="11"/>
  <c r="AI1676" i="11"/>
  <c r="AJ1673" i="11"/>
  <c r="AI1672" i="11"/>
  <c r="AJ1669" i="11"/>
  <c r="AI1668" i="11"/>
  <c r="AJ1665" i="11"/>
  <c r="AI1664" i="11"/>
  <c r="AJ1661" i="11"/>
  <c r="AI1660" i="11"/>
  <c r="AJ1657" i="11"/>
  <c r="AI1656" i="11"/>
  <c r="AJ1653" i="11"/>
  <c r="AI1652" i="11"/>
  <c r="AJ1649" i="11"/>
  <c r="AI1648" i="11"/>
  <c r="AJ1645" i="11"/>
  <c r="AI1644" i="11"/>
  <c r="AJ1641" i="11"/>
  <c r="AI1640" i="11"/>
  <c r="AJ1637" i="11"/>
  <c r="AI1636" i="11"/>
  <c r="AJ1633" i="11"/>
  <c r="AI1632" i="11"/>
  <c r="AJ1629" i="11"/>
  <c r="AI1628" i="11"/>
  <c r="AJ1625" i="11"/>
  <c r="AI1624" i="11"/>
  <c r="AJ1621" i="11"/>
  <c r="AI1620" i="11"/>
  <c r="AJ1617" i="11"/>
  <c r="AI1616" i="11"/>
  <c r="AJ1613" i="11"/>
  <c r="AI1612" i="11"/>
  <c r="AJ1609" i="11"/>
  <c r="AI1608" i="11"/>
  <c r="AJ1605" i="11"/>
  <c r="AI1604" i="11"/>
  <c r="AJ1601" i="11"/>
  <c r="AI1600" i="11"/>
  <c r="AJ1597" i="11"/>
  <c r="AI1596" i="11"/>
  <c r="AJ1593" i="11"/>
  <c r="AI1592" i="11"/>
  <c r="AJ1589" i="11"/>
  <c r="AI1588" i="11"/>
  <c r="AJ1585" i="11"/>
  <c r="AI1584" i="11"/>
  <c r="AJ1581" i="11"/>
  <c r="AI1580" i="11"/>
  <c r="AJ1577" i="11"/>
  <c r="AI1576" i="11"/>
  <c r="AJ1573" i="11"/>
  <c r="AI1572" i="11"/>
  <c r="AJ1569" i="11"/>
  <c r="AI1568" i="11"/>
  <c r="AJ1565" i="11"/>
  <c r="AI1564" i="11"/>
  <c r="AJ1561" i="11"/>
  <c r="AI1560" i="11"/>
  <c r="AJ1557" i="11"/>
  <c r="AI1556" i="11"/>
  <c r="AJ1553" i="11"/>
  <c r="AI1552" i="11"/>
  <c r="AJ1549" i="11"/>
  <c r="AI1548" i="11"/>
  <c r="AJ1545" i="11"/>
  <c r="AI1544" i="11"/>
  <c r="AJ1541" i="11"/>
  <c r="AI1540" i="11"/>
  <c r="AJ1537" i="11"/>
  <c r="AI1536" i="11"/>
  <c r="AJ1533" i="11"/>
  <c r="AI1532" i="11"/>
  <c r="AJ1529" i="11"/>
  <c r="AI1528" i="11"/>
  <c r="AJ1525" i="11"/>
  <c r="AI1524" i="11"/>
  <c r="AJ1521" i="11"/>
  <c r="AI1520" i="11"/>
  <c r="AJ1517" i="11"/>
  <c r="AI1516" i="11"/>
  <c r="AJ1513" i="11"/>
  <c r="AI1512" i="11"/>
  <c r="AJ1509" i="11"/>
  <c r="AI1508" i="11"/>
  <c r="AJ1505" i="11"/>
  <c r="AI1504" i="11"/>
  <c r="AJ1501" i="11"/>
  <c r="AI1500" i="11"/>
  <c r="AJ1497" i="11"/>
  <c r="AI1496" i="11"/>
  <c r="AJ1493" i="11"/>
  <c r="AI1492" i="11"/>
  <c r="AJ1489" i="11"/>
  <c r="AI1488" i="11"/>
  <c r="AJ1485" i="11"/>
  <c r="AI1484" i="11"/>
  <c r="AJ1481" i="11"/>
  <c r="AI1480" i="11"/>
  <c r="AJ1477" i="11"/>
  <c r="AI1476" i="11"/>
  <c r="AJ1473" i="11"/>
  <c r="AI1472" i="11"/>
  <c r="AJ1469" i="11"/>
  <c r="AI1468" i="11"/>
  <c r="AJ1465" i="11"/>
  <c r="AI1464" i="11"/>
  <c r="AJ1461" i="11"/>
  <c r="AI1460" i="11"/>
  <c r="AJ1457" i="11"/>
  <c r="AI1456" i="11"/>
  <c r="AJ1453" i="11"/>
  <c r="AI1452" i="11"/>
  <c r="AJ1449" i="11"/>
  <c r="AI1448" i="11"/>
  <c r="AJ1445" i="11"/>
  <c r="AI1444" i="11"/>
  <c r="AJ1441" i="11"/>
  <c r="AI1440" i="11"/>
  <c r="AJ1437" i="11"/>
  <c r="AI1436" i="11"/>
  <c r="AJ1433" i="11"/>
  <c r="AI1432" i="11"/>
  <c r="AJ1429" i="11"/>
  <c r="AI1428" i="11"/>
  <c r="AJ1425" i="11"/>
  <c r="AI1424" i="11"/>
  <c r="AJ1421" i="11"/>
  <c r="AI1420" i="11"/>
  <c r="AJ1417" i="11"/>
  <c r="AI1416" i="11"/>
  <c r="AJ1413" i="11"/>
  <c r="AI1412" i="11"/>
  <c r="AJ1409" i="11"/>
  <c r="AI1408" i="11"/>
  <c r="AJ1405" i="11"/>
  <c r="AI1404" i="11"/>
  <c r="AJ1401" i="11"/>
  <c r="AI1400" i="11"/>
  <c r="AJ1397" i="11"/>
  <c r="AI1396" i="11"/>
  <c r="AJ1393" i="11"/>
  <c r="AI1392" i="11"/>
  <c r="AJ1389" i="11"/>
  <c r="AI1388" i="11"/>
  <c r="AJ1385" i="11"/>
  <c r="AI1384" i="11"/>
  <c r="AJ1381" i="11"/>
  <c r="AI1380" i="11"/>
  <c r="AJ1377" i="11"/>
  <c r="AI1376" i="11"/>
  <c r="AJ1373" i="11"/>
  <c r="AI1372" i="11"/>
  <c r="AJ1369" i="11"/>
  <c r="AI1368" i="11"/>
  <c r="AJ1365" i="11"/>
  <c r="AI1364" i="11"/>
  <c r="AJ1361" i="11"/>
  <c r="AI1360" i="11"/>
  <c r="AJ1357" i="11"/>
  <c r="AI1356" i="11"/>
  <c r="AJ1353" i="11"/>
  <c r="AI1352" i="11"/>
  <c r="AJ1349" i="11"/>
  <c r="AI1348" i="11"/>
  <c r="AJ1345" i="11"/>
  <c r="AI1344" i="11"/>
  <c r="AJ1341" i="11"/>
  <c r="AI1340" i="11"/>
  <c r="AJ1337" i="11"/>
  <c r="AI1336" i="11"/>
  <c r="AJ1333" i="11"/>
  <c r="AI1332" i="11"/>
  <c r="AJ1329" i="11"/>
  <c r="AI1328" i="11"/>
  <c r="AJ1325" i="11"/>
  <c r="AI1324" i="11"/>
  <c r="AJ1321" i="11"/>
  <c r="AI1320" i="11"/>
  <c r="AJ1317" i="11"/>
  <c r="AI1316" i="11"/>
  <c r="AJ1313" i="11"/>
  <c r="AI1312" i="11"/>
  <c r="AJ1309" i="11"/>
  <c r="AI1308" i="11"/>
  <c r="AJ1305" i="11"/>
  <c r="AI1304" i="11"/>
  <c r="AJ1301" i="11"/>
  <c r="AI1300" i="11"/>
  <c r="AJ1297" i="11"/>
  <c r="AI1296" i="11"/>
  <c r="AJ1293" i="11"/>
  <c r="AI1292" i="11"/>
  <c r="AJ1289" i="11"/>
  <c r="AI1288" i="11"/>
  <c r="AJ1285" i="11"/>
  <c r="AI1284" i="11"/>
  <c r="AJ1281" i="11"/>
  <c r="AI1280" i="11"/>
  <c r="AJ1277" i="11"/>
  <c r="AI1276" i="11"/>
  <c r="AJ1273" i="11"/>
  <c r="AI1272" i="11"/>
  <c r="AJ1269" i="11"/>
  <c r="AI1268" i="11"/>
  <c r="AJ1265" i="11"/>
  <c r="AI1264" i="11"/>
  <c r="AJ1261" i="11"/>
  <c r="AI1260" i="11"/>
  <c r="AJ1257" i="11"/>
  <c r="AI1256" i="11"/>
  <c r="AJ1253" i="11"/>
  <c r="AI1252" i="11"/>
  <c r="AJ1249" i="11"/>
  <c r="AI1248" i="11"/>
  <c r="AJ1245" i="11"/>
  <c r="AI1244" i="11"/>
  <c r="AJ1241" i="11"/>
  <c r="AI1240" i="11"/>
  <c r="AJ1237" i="11"/>
  <c r="AI1236" i="11"/>
  <c r="AJ1233" i="11"/>
  <c r="AI1232" i="11"/>
  <c r="AJ1229" i="11"/>
  <c r="AI1228" i="11"/>
  <c r="AJ1225" i="11"/>
  <c r="AI1224" i="11"/>
  <c r="AJ1221" i="11"/>
  <c r="AI1220" i="11"/>
  <c r="AJ1217" i="11"/>
  <c r="AI1216" i="11"/>
  <c r="AJ1213" i="11"/>
  <c r="AI1212" i="11"/>
  <c r="AJ1209" i="11"/>
  <c r="AI1208" i="11"/>
  <c r="AJ1205" i="11"/>
  <c r="AI1204" i="11"/>
  <c r="AJ1201" i="11"/>
  <c r="AI1200" i="11"/>
  <c r="AJ1197" i="11"/>
  <c r="AI1196" i="11"/>
  <c r="AJ1193" i="11"/>
  <c r="AI1192" i="11"/>
  <c r="AJ1189" i="11"/>
  <c r="AI1188" i="11"/>
  <c r="AJ1185" i="11"/>
  <c r="AI1184" i="11"/>
  <c r="AJ1181" i="11"/>
  <c r="AI1180" i="11"/>
  <c r="AJ1177" i="11"/>
  <c r="AI1176" i="11"/>
  <c r="AJ1173" i="11"/>
  <c r="AI1172" i="11"/>
  <c r="AJ1169" i="11"/>
  <c r="AI1168" i="11"/>
  <c r="AJ1165" i="11"/>
  <c r="AI1164" i="11"/>
  <c r="AJ1161" i="11"/>
  <c r="AI1160" i="11"/>
  <c r="AJ1157" i="11"/>
  <c r="AI1156" i="11"/>
  <c r="AJ1153" i="11"/>
  <c r="AI1152" i="11"/>
  <c r="AJ1149" i="11"/>
  <c r="AI1148" i="11"/>
  <c r="AJ1145" i="11"/>
  <c r="AI1144" i="11"/>
  <c r="AJ1141" i="11"/>
  <c r="AI1140" i="11"/>
  <c r="AJ1137" i="11"/>
  <c r="AI1136" i="11"/>
  <c r="AJ1133" i="11"/>
  <c r="AI1132" i="11"/>
  <c r="AJ1129" i="11"/>
  <c r="AI1128" i="11"/>
  <c r="AJ1125" i="11"/>
  <c r="AI1124" i="11"/>
  <c r="AJ1121" i="11"/>
  <c r="AI1120" i="11"/>
  <c r="AJ1117" i="11"/>
  <c r="AI1116" i="11"/>
  <c r="AJ1113" i="11"/>
  <c r="AI1112" i="11"/>
  <c r="AJ1109" i="11"/>
  <c r="AI1108" i="11"/>
  <c r="AJ1105" i="11"/>
  <c r="AI1104" i="11"/>
  <c r="AJ1101" i="11"/>
  <c r="AI1100" i="11"/>
  <c r="AJ1097" i="11"/>
  <c r="AI1096" i="11"/>
  <c r="AJ1093" i="11"/>
  <c r="AI1092" i="11"/>
  <c r="AJ1089" i="11"/>
  <c r="AI1088" i="11"/>
  <c r="AJ1085" i="11"/>
  <c r="AI1084" i="11"/>
  <c r="AJ1081" i="11"/>
  <c r="AI1080" i="11"/>
  <c r="AJ1077" i="11"/>
  <c r="AI1076" i="11"/>
  <c r="AJ1073" i="11"/>
  <c r="AI1072" i="11"/>
  <c r="AJ1069" i="11"/>
  <c r="AI1068" i="11"/>
  <c r="AJ1065" i="11"/>
  <c r="AI1064" i="11"/>
  <c r="AJ1061" i="11"/>
  <c r="AI1060" i="11"/>
  <c r="AJ1057" i="11"/>
  <c r="AI1056" i="11"/>
  <c r="AJ1053" i="11"/>
  <c r="AI1052" i="11"/>
  <c r="AJ1049" i="11"/>
  <c r="AI1048" i="11"/>
  <c r="AJ1045" i="11"/>
  <c r="AI1044" i="11"/>
  <c r="AJ1041" i="11"/>
  <c r="AI1040" i="11"/>
  <c r="AJ1037" i="11"/>
  <c r="AI1036" i="11"/>
  <c r="AJ1033" i="11"/>
  <c r="AI1032" i="11"/>
  <c r="AJ1029" i="11"/>
  <c r="AI1028" i="11"/>
  <c r="AJ1025" i="11"/>
  <c r="AI1024" i="11"/>
  <c r="AJ1021" i="11"/>
  <c r="AI1020" i="11"/>
  <c r="AJ1017" i="11"/>
  <c r="AI1016" i="11"/>
  <c r="AJ1013" i="11"/>
  <c r="AI1012" i="11"/>
  <c r="AJ1009" i="11"/>
  <c r="AI1008" i="11"/>
  <c r="AJ1005" i="11"/>
  <c r="AI1004" i="11"/>
  <c r="AJ1001" i="11"/>
  <c r="AI1000" i="11"/>
  <c r="AJ997" i="11"/>
  <c r="AI996" i="11"/>
  <c r="AJ993" i="11"/>
  <c r="AI992" i="11"/>
  <c r="AJ989" i="11"/>
  <c r="AI988" i="11"/>
  <c r="AJ985" i="11"/>
  <c r="AI984" i="11"/>
  <c r="AJ981" i="11"/>
  <c r="AI980" i="11"/>
  <c r="AJ977" i="11"/>
  <c r="AI976" i="11"/>
  <c r="AJ973" i="11"/>
  <c r="AI972" i="11"/>
  <c r="AJ969" i="11"/>
  <c r="AI968" i="11"/>
  <c r="AJ965" i="11"/>
  <c r="AI964" i="11"/>
  <c r="AJ961" i="11"/>
  <c r="AI960" i="11"/>
  <c r="AJ957" i="11"/>
  <c r="AI956" i="11"/>
  <c r="AJ953" i="11"/>
  <c r="AI952" i="11"/>
  <c r="AJ967" i="11"/>
  <c r="AI962" i="11"/>
  <c r="AI958" i="11"/>
  <c r="AJ955" i="11"/>
  <c r="AJ950" i="11"/>
  <c r="AI949" i="11"/>
  <c r="AJ946" i="11"/>
  <c r="AI945" i="11"/>
  <c r="AJ942" i="11"/>
  <c r="AI941" i="11"/>
  <c r="AJ938" i="11"/>
  <c r="AI937" i="11"/>
  <c r="AJ934" i="11"/>
  <c r="AI933" i="11"/>
  <c r="AJ930" i="11"/>
  <c r="AI929" i="11"/>
  <c r="AJ926" i="11"/>
  <c r="AI925" i="11"/>
  <c r="AJ922" i="11"/>
  <c r="AI921" i="11"/>
  <c r="AJ918" i="11"/>
  <c r="AI917" i="11"/>
  <c r="AJ914" i="11"/>
  <c r="AI913" i="11"/>
  <c r="AJ910" i="11"/>
  <c r="AI909" i="11"/>
  <c r="AJ906" i="11"/>
  <c r="AI905" i="11"/>
  <c r="AJ902" i="11"/>
  <c r="AI901" i="11"/>
  <c r="AJ898" i="11"/>
  <c r="AI897" i="11"/>
  <c r="AJ894" i="11"/>
  <c r="AI893" i="11"/>
  <c r="AJ890" i="11"/>
  <c r="AI889" i="11"/>
  <c r="AJ886" i="11"/>
  <c r="AI885" i="11"/>
  <c r="AJ882" i="11"/>
  <c r="AI881" i="11"/>
  <c r="AJ878" i="11"/>
  <c r="AI877" i="11"/>
  <c r="AJ874" i="11"/>
  <c r="AI873" i="11"/>
  <c r="AJ870" i="11"/>
  <c r="AI869" i="11"/>
  <c r="AJ866" i="11"/>
  <c r="AI865" i="11"/>
  <c r="AJ862" i="11"/>
  <c r="AI861" i="11"/>
  <c r="AJ858" i="11"/>
  <c r="AI857" i="11"/>
  <c r="AJ854" i="11"/>
  <c r="AI853" i="11"/>
  <c r="AJ850" i="11"/>
  <c r="AI849" i="11"/>
  <c r="AJ846" i="11"/>
  <c r="AI845" i="11"/>
  <c r="AJ842" i="11"/>
  <c r="AI841" i="11"/>
  <c r="AJ838" i="11"/>
  <c r="AI837" i="11"/>
  <c r="AJ834" i="11"/>
  <c r="AI833" i="11"/>
  <c r="AJ830" i="11"/>
  <c r="AI829" i="11"/>
  <c r="AJ826" i="11"/>
  <c r="AI825" i="11"/>
  <c r="AJ822" i="11"/>
  <c r="AI821" i="11"/>
  <c r="AJ818" i="11"/>
  <c r="AI817" i="11"/>
  <c r="AJ814" i="11"/>
  <c r="AI813" i="11"/>
  <c r="AJ810" i="11"/>
  <c r="AI809" i="11"/>
  <c r="AJ806" i="11"/>
  <c r="AI805" i="11"/>
  <c r="AJ802" i="11"/>
  <c r="AI801" i="11"/>
  <c r="AJ798" i="11"/>
  <c r="AI797" i="11"/>
  <c r="AJ794" i="11"/>
  <c r="AI793" i="11"/>
  <c r="AJ790" i="11"/>
  <c r="AI789" i="11"/>
  <c r="AJ786" i="11"/>
  <c r="AI785" i="11"/>
  <c r="AJ782" i="11"/>
  <c r="AI781" i="11"/>
  <c r="AJ778" i="11"/>
  <c r="AI777" i="11"/>
  <c r="AJ774" i="11"/>
  <c r="AI773" i="11"/>
  <c r="AJ770" i="11"/>
  <c r="AI769" i="11"/>
  <c r="AJ766" i="11"/>
  <c r="AI765" i="11"/>
  <c r="AJ762" i="11"/>
  <c r="AI761" i="11"/>
  <c r="AJ758" i="11"/>
  <c r="AI757" i="11"/>
  <c r="AJ754" i="11"/>
  <c r="AI753" i="11"/>
  <c r="AJ750" i="11"/>
  <c r="AI749" i="11"/>
  <c r="AJ746" i="11"/>
  <c r="AI745" i="11"/>
  <c r="AJ742" i="11"/>
  <c r="AI741" i="11"/>
  <c r="AJ738" i="11"/>
  <c r="AI737" i="11"/>
  <c r="AJ734" i="11"/>
  <c r="AI733" i="11"/>
  <c r="AJ730" i="11"/>
  <c r="AI729" i="11"/>
  <c r="AJ726" i="11"/>
  <c r="AI725" i="11"/>
  <c r="AJ722" i="11"/>
  <c r="AI721" i="11"/>
  <c r="AJ718" i="11"/>
  <c r="AI717" i="11"/>
  <c r="AJ714" i="11"/>
  <c r="AI713" i="11"/>
  <c r="AJ710" i="11"/>
  <c r="AI709" i="11"/>
  <c r="AJ706" i="11"/>
  <c r="AI705" i="11"/>
  <c r="AJ702" i="11"/>
  <c r="AI701" i="11"/>
  <c r="AJ698" i="11"/>
  <c r="AI697" i="11"/>
  <c r="AJ694" i="11"/>
  <c r="AI693" i="11"/>
  <c r="AJ690" i="11"/>
  <c r="AI689" i="11"/>
  <c r="AJ686" i="11"/>
  <c r="AI685" i="11"/>
  <c r="AJ682" i="11"/>
  <c r="AI681" i="11"/>
  <c r="AJ678" i="11"/>
  <c r="AI677" i="11"/>
  <c r="AJ674" i="11"/>
  <c r="AI673" i="11"/>
  <c r="AJ670" i="11"/>
  <c r="AI669" i="11"/>
  <c r="AJ666" i="11"/>
  <c r="AI665" i="11"/>
  <c r="AJ662" i="11"/>
  <c r="AI661" i="11"/>
  <c r="AJ658" i="11"/>
  <c r="AI657" i="11"/>
  <c r="AJ654" i="11"/>
  <c r="AI653" i="11"/>
  <c r="AJ650" i="11"/>
  <c r="AI649" i="11"/>
  <c r="AJ646" i="11"/>
  <c r="AI645" i="11"/>
  <c r="AJ642" i="11"/>
  <c r="AI641" i="11"/>
  <c r="AJ638" i="11"/>
  <c r="AI637" i="11"/>
  <c r="AJ634" i="11"/>
  <c r="AI633" i="11"/>
  <c r="AJ630" i="11"/>
  <c r="AI629" i="11"/>
  <c r="AJ626" i="11"/>
  <c r="AI625" i="11"/>
  <c r="AJ622" i="11"/>
  <c r="AI621" i="11"/>
  <c r="AJ618" i="11"/>
  <c r="AI617" i="11"/>
  <c r="AJ614" i="11"/>
  <c r="AI613" i="11"/>
  <c r="AJ610" i="11"/>
  <c r="AI609" i="11"/>
  <c r="AJ606" i="11"/>
  <c r="AI605" i="11"/>
  <c r="AJ602" i="11"/>
  <c r="AI601" i="11"/>
  <c r="AJ598" i="11"/>
  <c r="AI597" i="11"/>
  <c r="AJ594" i="11"/>
  <c r="AI593" i="11"/>
  <c r="AJ590" i="11"/>
  <c r="AI589" i="11"/>
  <c r="AJ586" i="11"/>
  <c r="AI585" i="11"/>
  <c r="AJ582" i="11"/>
  <c r="AI581" i="11"/>
  <c r="AJ578" i="11"/>
  <c r="AI577" i="11"/>
  <c r="AJ574" i="11"/>
  <c r="AI573" i="11"/>
  <c r="AJ570" i="11"/>
  <c r="AI569" i="11"/>
  <c r="AJ566" i="11"/>
  <c r="AI565" i="11"/>
  <c r="AJ562" i="11"/>
  <c r="AI561" i="11"/>
  <c r="AJ558" i="11"/>
  <c r="AI557" i="11"/>
  <c r="AJ554" i="11"/>
  <c r="AI553" i="11"/>
  <c r="AJ550" i="11"/>
  <c r="AI549" i="11"/>
  <c r="AJ546" i="11"/>
  <c r="AI545" i="11"/>
  <c r="AJ542" i="11"/>
  <c r="AI541" i="11"/>
  <c r="AJ538" i="11"/>
  <c r="AI537" i="11"/>
  <c r="AJ534" i="11"/>
  <c r="AI533" i="11"/>
  <c r="AJ530" i="11"/>
  <c r="AI529" i="11"/>
  <c r="AJ526" i="11"/>
  <c r="AI525" i="11"/>
  <c r="AJ522" i="11"/>
  <c r="AI521" i="11"/>
  <c r="AJ518" i="11"/>
  <c r="AI517" i="11"/>
  <c r="AJ514" i="11"/>
  <c r="AI513" i="11"/>
  <c r="AJ510" i="11"/>
  <c r="AI509" i="11"/>
  <c r="AJ506" i="11"/>
  <c r="AI505" i="11"/>
  <c r="AJ502" i="11"/>
  <c r="AI501" i="11"/>
  <c r="AJ498" i="11"/>
  <c r="AI497" i="11"/>
  <c r="AJ494" i="11"/>
  <c r="AI493" i="11"/>
  <c r="AJ490" i="11"/>
  <c r="AI489" i="11"/>
  <c r="AJ486" i="11"/>
  <c r="AI485" i="11"/>
  <c r="AJ482" i="11"/>
  <c r="AI481" i="11"/>
  <c r="AJ478" i="11"/>
  <c r="AI477" i="11"/>
  <c r="AJ474" i="11"/>
  <c r="AI473" i="11"/>
  <c r="AJ470" i="11"/>
  <c r="AI469" i="11"/>
  <c r="AJ466" i="11"/>
  <c r="AI465" i="11"/>
  <c r="AJ462" i="11"/>
  <c r="AI461" i="11"/>
  <c r="AJ458" i="11"/>
  <c r="AI457" i="11"/>
  <c r="AJ454" i="11"/>
  <c r="AI453" i="11"/>
  <c r="AJ450" i="11"/>
  <c r="AI449" i="11"/>
  <c r="AJ446" i="11"/>
  <c r="AI445" i="11"/>
  <c r="AJ442" i="11"/>
  <c r="AI441" i="11"/>
  <c r="AJ438" i="11"/>
  <c r="AI437" i="11"/>
  <c r="AJ434" i="11"/>
  <c r="AI433" i="11"/>
  <c r="AJ430" i="11"/>
  <c r="AI429" i="11"/>
  <c r="AJ426" i="11"/>
  <c r="AI425" i="11"/>
  <c r="AJ422" i="11"/>
  <c r="AI421" i="11"/>
  <c r="AJ418" i="11"/>
  <c r="AI417" i="11"/>
  <c r="AJ414" i="11"/>
  <c r="AI413" i="11"/>
  <c r="AJ410" i="11"/>
  <c r="AI409" i="11"/>
  <c r="AJ406" i="11"/>
  <c r="AI405" i="11"/>
  <c r="AJ402" i="11"/>
  <c r="AI401" i="11"/>
  <c r="AJ398" i="11"/>
  <c r="AI397" i="11"/>
  <c r="AJ394" i="11"/>
  <c r="AI393" i="11"/>
  <c r="AJ390" i="11"/>
  <c r="AI389" i="11"/>
  <c r="AJ386" i="11"/>
  <c r="AI385" i="11"/>
  <c r="AJ382" i="11"/>
  <c r="AI381" i="11"/>
  <c r="AJ378" i="11"/>
  <c r="AI377" i="11"/>
  <c r="AJ374" i="11"/>
  <c r="AI373" i="11"/>
  <c r="AJ370" i="11"/>
  <c r="AI369" i="11"/>
  <c r="AJ366" i="11"/>
  <c r="AI365" i="11"/>
  <c r="AJ362" i="11"/>
  <c r="AI361" i="11"/>
  <c r="AJ358" i="11"/>
  <c r="AI357" i="11"/>
  <c r="AJ354" i="11"/>
  <c r="AI353" i="11"/>
  <c r="AJ350" i="11"/>
  <c r="AI349" i="11"/>
  <c r="AJ346" i="11"/>
  <c r="AI345" i="11"/>
  <c r="AJ342" i="11"/>
  <c r="AI341" i="11"/>
  <c r="AJ338" i="11"/>
  <c r="AI337" i="11"/>
  <c r="AJ334" i="11"/>
  <c r="AI333" i="11"/>
  <c r="AJ330" i="11"/>
  <c r="AI329" i="11"/>
  <c r="AJ326" i="11"/>
  <c r="AI325" i="11"/>
  <c r="AJ322" i="11"/>
  <c r="AI321" i="11"/>
  <c r="AJ318" i="11"/>
  <c r="AI317" i="11"/>
  <c r="AJ314" i="11"/>
  <c r="AI313" i="11"/>
  <c r="AJ310" i="11"/>
  <c r="AI309" i="11"/>
  <c r="AJ306" i="11"/>
  <c r="AI305" i="11"/>
  <c r="AJ302" i="11"/>
  <c r="AI301" i="11"/>
  <c r="AJ298" i="11"/>
  <c r="AI297" i="11"/>
  <c r="AJ294" i="11"/>
  <c r="AI293" i="11"/>
  <c r="AJ290" i="11"/>
  <c r="AI289" i="11"/>
  <c r="AJ286" i="11"/>
  <c r="AI285" i="11"/>
  <c r="AJ282" i="11"/>
  <c r="AI281" i="11"/>
  <c r="AJ278" i="11"/>
  <c r="AI277" i="11"/>
  <c r="AJ274" i="11"/>
  <c r="AI273" i="11"/>
  <c r="AJ270" i="11"/>
  <c r="AI269" i="11"/>
  <c r="AJ266" i="11"/>
  <c r="AI265" i="11"/>
  <c r="AJ262" i="11"/>
  <c r="AI261" i="11"/>
  <c r="AJ258" i="11"/>
  <c r="AI257" i="11"/>
  <c r="AJ254" i="11"/>
  <c r="AI253" i="11"/>
  <c r="AJ250" i="11"/>
  <c r="AI249" i="11"/>
  <c r="AJ246" i="11"/>
  <c r="AI245" i="11"/>
  <c r="AJ242" i="11"/>
  <c r="AI241" i="11"/>
  <c r="AJ238" i="11"/>
  <c r="AI237" i="11"/>
  <c r="AJ234" i="11"/>
  <c r="AI233" i="11"/>
  <c r="AJ230" i="11"/>
  <c r="AI229" i="11"/>
  <c r="AJ226" i="11"/>
  <c r="AI225" i="11"/>
  <c r="AJ222" i="11"/>
  <c r="AI221" i="11"/>
  <c r="AJ218" i="11"/>
  <c r="AI217" i="11"/>
  <c r="AJ214" i="11"/>
  <c r="AI213" i="11"/>
  <c r="AJ210" i="11"/>
  <c r="AI209" i="11"/>
  <c r="AJ206" i="11"/>
  <c r="AI205" i="11"/>
  <c r="AJ202" i="11"/>
  <c r="AI201" i="11"/>
  <c r="AJ198" i="11"/>
  <c r="AI197" i="11"/>
  <c r="AJ194" i="11"/>
  <c r="AI193" i="11"/>
  <c r="AJ190" i="11"/>
  <c r="AI189" i="11"/>
  <c r="AJ186" i="11"/>
  <c r="AI185" i="11"/>
  <c r="AJ182" i="11"/>
  <c r="AI181" i="11"/>
  <c r="AI180" i="11"/>
  <c r="AJ179" i="11"/>
  <c r="AI176" i="11"/>
  <c r="AJ175" i="11"/>
  <c r="AI172" i="11"/>
  <c r="AJ171" i="11"/>
  <c r="AI170" i="11"/>
  <c r="AJ167" i="11"/>
  <c r="AI166" i="11"/>
  <c r="AI165" i="11"/>
  <c r="AJ164" i="11"/>
  <c r="AI161" i="11"/>
  <c r="AJ160" i="11"/>
  <c r="AI157" i="11"/>
  <c r="AJ156" i="11"/>
  <c r="AI155" i="11"/>
  <c r="AI150" i="11"/>
  <c r="AJ149" i="11"/>
  <c r="AI146" i="11"/>
  <c r="AJ145" i="11"/>
  <c r="AJ141" i="11"/>
  <c r="AI140" i="11"/>
  <c r="AI139" i="11"/>
  <c r="AI138" i="11"/>
  <c r="AI137" i="11"/>
  <c r="AI136" i="11"/>
  <c r="AI135" i="11"/>
  <c r="AI134" i="11"/>
  <c r="AI133" i="11"/>
  <c r="AI132" i="11"/>
  <c r="AJ971" i="11"/>
  <c r="AI966" i="11"/>
  <c r="AI955" i="11"/>
  <c r="AJ952" i="11"/>
  <c r="AI950" i="11"/>
  <c r="AJ947" i="11"/>
  <c r="AI946" i="11"/>
  <c r="AJ943" i="11"/>
  <c r="AI942" i="11"/>
  <c r="AJ939" i="11"/>
  <c r="AI938" i="11"/>
  <c r="AJ935" i="11"/>
  <c r="AI934" i="11"/>
  <c r="AJ931" i="11"/>
  <c r="AI930" i="11"/>
  <c r="AJ927" i="11"/>
  <c r="AI926" i="11"/>
  <c r="AJ923" i="11"/>
  <c r="AI922" i="11"/>
  <c r="AJ919" i="11"/>
  <c r="AI918" i="11"/>
  <c r="AJ915" i="11"/>
  <c r="AI914" i="11"/>
  <c r="AJ911" i="11"/>
  <c r="AI910" i="11"/>
  <c r="AJ907" i="11"/>
  <c r="AI906" i="11"/>
  <c r="AJ903" i="11"/>
  <c r="AI902" i="11"/>
  <c r="AJ899" i="11"/>
  <c r="AI898" i="11"/>
  <c r="AJ895" i="11"/>
  <c r="AI894" i="11"/>
  <c r="AJ891" i="11"/>
  <c r="AI890" i="11"/>
  <c r="AJ887" i="11"/>
  <c r="AI886" i="11"/>
  <c r="AJ883" i="11"/>
  <c r="AI882" i="11"/>
  <c r="AJ879" i="11"/>
  <c r="AI878" i="11"/>
  <c r="AJ875" i="11"/>
  <c r="AI874" i="11"/>
  <c r="AJ871" i="11"/>
  <c r="AI870" i="11"/>
  <c r="AJ867" i="11"/>
  <c r="AI866" i="11"/>
  <c r="AJ863" i="11"/>
  <c r="AI862" i="11"/>
  <c r="AJ859" i="11"/>
  <c r="AI858" i="11"/>
  <c r="AJ855" i="11"/>
  <c r="AI854" i="11"/>
  <c r="AJ851" i="11"/>
  <c r="AI850" i="11"/>
  <c r="AJ847" i="11"/>
  <c r="AI846" i="11"/>
  <c r="AJ843" i="11"/>
  <c r="AI842" i="11"/>
  <c r="AJ839" i="11"/>
  <c r="AI838" i="11"/>
  <c r="AJ835" i="11"/>
  <c r="AI834" i="11"/>
  <c r="AJ831" i="11"/>
  <c r="AI830" i="11"/>
  <c r="AJ827" i="11"/>
  <c r="AI826" i="11"/>
  <c r="AJ823" i="11"/>
  <c r="AI822" i="11"/>
  <c r="AJ819" i="11"/>
  <c r="AI818" i="11"/>
  <c r="AJ815" i="11"/>
  <c r="AI814" i="11"/>
  <c r="AJ811" i="11"/>
  <c r="AI810" i="11"/>
  <c r="AJ807" i="11"/>
  <c r="AI806" i="11"/>
  <c r="AJ803" i="11"/>
  <c r="AI802" i="11"/>
  <c r="AJ799" i="11"/>
  <c r="AI798" i="11"/>
  <c r="AJ795" i="11"/>
  <c r="AI794" i="11"/>
  <c r="AJ791" i="11"/>
  <c r="AI790" i="11"/>
  <c r="AJ787" i="11"/>
  <c r="AI786" i="11"/>
  <c r="AJ783" i="11"/>
  <c r="AI782" i="11"/>
  <c r="AJ779" i="11"/>
  <c r="AI778" i="11"/>
  <c r="AJ775" i="11"/>
  <c r="AI774" i="11"/>
  <c r="AJ771" i="11"/>
  <c r="AI770" i="11"/>
  <c r="AJ767" i="11"/>
  <c r="AI766" i="11"/>
  <c r="AJ763" i="11"/>
  <c r="AI762" i="11"/>
  <c r="AJ759" i="11"/>
  <c r="AI758" i="11"/>
  <c r="AJ755" i="11"/>
  <c r="AI754" i="11"/>
  <c r="AJ751" i="11"/>
  <c r="AI750" i="11"/>
  <c r="AJ747" i="11"/>
  <c r="AI746" i="11"/>
  <c r="AJ743" i="11"/>
  <c r="AI742" i="11"/>
  <c r="AJ739" i="11"/>
  <c r="AI738" i="11"/>
  <c r="AJ735" i="11"/>
  <c r="AI734" i="11"/>
  <c r="AJ731" i="11"/>
  <c r="AI730" i="11"/>
  <c r="AJ727" i="11"/>
  <c r="AI726" i="11"/>
  <c r="AJ723" i="11"/>
  <c r="AI722" i="11"/>
  <c r="AJ719" i="11"/>
  <c r="AI718" i="11"/>
  <c r="AJ715" i="11"/>
  <c r="AI714" i="11"/>
  <c r="AJ711" i="11"/>
  <c r="AI710" i="11"/>
  <c r="AJ707" i="11"/>
  <c r="AI706" i="11"/>
  <c r="AJ703" i="11"/>
  <c r="AI702" i="11"/>
  <c r="AJ699" i="11"/>
  <c r="AI698" i="11"/>
  <c r="AJ695" i="11"/>
  <c r="AI694" i="11"/>
  <c r="AJ691" i="11"/>
  <c r="AI690" i="11"/>
  <c r="AJ687" i="11"/>
  <c r="AI686" i="11"/>
  <c r="AJ683" i="11"/>
  <c r="AI682" i="11"/>
  <c r="AJ679" i="11"/>
  <c r="AI678" i="11"/>
  <c r="AJ675" i="11"/>
  <c r="AI674" i="11"/>
  <c r="AJ671" i="11"/>
  <c r="AI670" i="11"/>
  <c r="AJ667" i="11"/>
  <c r="AI666" i="11"/>
  <c r="AJ663" i="11"/>
  <c r="AI662" i="11"/>
  <c r="AJ659" i="11"/>
  <c r="AI658" i="11"/>
  <c r="AJ655" i="11"/>
  <c r="AI654" i="11"/>
  <c r="AJ651" i="11"/>
  <c r="AI650" i="11"/>
  <c r="AJ647" i="11"/>
  <c r="AI646" i="11"/>
  <c r="AJ643" i="11"/>
  <c r="AI642" i="11"/>
  <c r="AJ639" i="11"/>
  <c r="AI638" i="11"/>
  <c r="AJ635" i="11"/>
  <c r="AI634" i="11"/>
  <c r="AJ631" i="11"/>
  <c r="AI630" i="11"/>
  <c r="AJ627" i="11"/>
  <c r="AI626" i="11"/>
  <c r="AJ623" i="11"/>
  <c r="AI622" i="11"/>
  <c r="AJ619" i="11"/>
  <c r="AI618" i="11"/>
  <c r="AJ615" i="11"/>
  <c r="AI614" i="11"/>
  <c r="AJ611" i="11"/>
  <c r="AI610" i="11"/>
  <c r="AJ607" i="11"/>
  <c r="AI606" i="11"/>
  <c r="AJ603" i="11"/>
  <c r="AI602" i="11"/>
  <c r="AJ599" i="11"/>
  <c r="AI598" i="11"/>
  <c r="AJ595" i="11"/>
  <c r="AI594" i="11"/>
  <c r="AJ591" i="11"/>
  <c r="AI590" i="11"/>
  <c r="AJ587" i="11"/>
  <c r="AI586" i="11"/>
  <c r="AJ583" i="11"/>
  <c r="AI582" i="11"/>
  <c r="AJ579" i="11"/>
  <c r="AI578" i="11"/>
  <c r="AJ575" i="11"/>
  <c r="AI574" i="11"/>
  <c r="AJ571" i="11"/>
  <c r="AI570" i="11"/>
  <c r="AJ567" i="11"/>
  <c r="AI566" i="11"/>
  <c r="AJ563" i="11"/>
  <c r="AI562" i="11"/>
  <c r="AJ559" i="11"/>
  <c r="AI558" i="11"/>
  <c r="AJ555" i="11"/>
  <c r="AI554" i="11"/>
  <c r="AJ551" i="11"/>
  <c r="AI550" i="11"/>
  <c r="AJ547" i="11"/>
  <c r="AI546" i="11"/>
  <c r="AJ543" i="11"/>
  <c r="AI542" i="11"/>
  <c r="AJ539" i="11"/>
  <c r="AI538" i="11"/>
  <c r="AJ535" i="11"/>
  <c r="AI534" i="11"/>
  <c r="AJ531" i="11"/>
  <c r="AI530" i="11"/>
  <c r="AJ527" i="11"/>
  <c r="AI526" i="11"/>
  <c r="AJ523" i="11"/>
  <c r="AI522" i="11"/>
  <c r="AJ519" i="11"/>
  <c r="AI518" i="11"/>
  <c r="AJ515" i="11"/>
  <c r="AI514" i="11"/>
  <c r="AJ511" i="11"/>
  <c r="AI510" i="11"/>
  <c r="AJ507" i="11"/>
  <c r="AI506" i="11"/>
  <c r="AJ503" i="11"/>
  <c r="AI502" i="11"/>
  <c r="AJ499" i="11"/>
  <c r="AI498" i="11"/>
  <c r="AJ495" i="11"/>
  <c r="AI494" i="11"/>
  <c r="AJ491" i="11"/>
  <c r="AI490" i="11"/>
  <c r="AJ487" i="11"/>
  <c r="AI486" i="11"/>
  <c r="AJ483" i="11"/>
  <c r="AI482" i="11"/>
  <c r="AJ479" i="11"/>
  <c r="AI478" i="11"/>
  <c r="AJ475" i="11"/>
  <c r="AI474" i="11"/>
  <c r="AJ471" i="11"/>
  <c r="AI470" i="11"/>
  <c r="AJ467" i="11"/>
  <c r="AI466" i="11"/>
  <c r="AJ463" i="11"/>
  <c r="AI462" i="11"/>
  <c r="AJ459" i="11"/>
  <c r="AI458" i="11"/>
  <c r="AJ455" i="11"/>
  <c r="AI454" i="11"/>
  <c r="AJ451" i="11"/>
  <c r="AI450" i="11"/>
  <c r="AJ447" i="11"/>
  <c r="AI446" i="11"/>
  <c r="AJ443" i="11"/>
  <c r="AI442" i="11"/>
  <c r="AJ439" i="11"/>
  <c r="AI438" i="11"/>
  <c r="AJ435" i="11"/>
  <c r="AI434" i="11"/>
  <c r="AJ431" i="11"/>
  <c r="AI430" i="11"/>
  <c r="AJ427" i="11"/>
  <c r="AI426" i="11"/>
  <c r="AJ423" i="11"/>
  <c r="AI422" i="11"/>
  <c r="AJ419" i="11"/>
  <c r="AI418" i="11"/>
  <c r="AJ415" i="11"/>
  <c r="AI414" i="11"/>
  <c r="AJ411" i="11"/>
  <c r="AI410" i="11"/>
  <c r="AJ407" i="11"/>
  <c r="AI406" i="11"/>
  <c r="AJ403" i="11"/>
  <c r="AI402" i="11"/>
  <c r="AJ399" i="11"/>
  <c r="AI398" i="11"/>
  <c r="AJ395" i="11"/>
  <c r="AI394" i="11"/>
  <c r="AJ391" i="11"/>
  <c r="AI390" i="11"/>
  <c r="AJ387" i="11"/>
  <c r="AI386" i="11"/>
  <c r="AJ383" i="11"/>
  <c r="AI382" i="11"/>
  <c r="AJ379" i="11"/>
  <c r="AI378" i="11"/>
  <c r="AJ375" i="11"/>
  <c r="AI374" i="11"/>
  <c r="AJ371" i="11"/>
  <c r="AI370" i="11"/>
  <c r="AJ367" i="11"/>
  <c r="AI366" i="11"/>
  <c r="AJ363" i="11"/>
  <c r="AI362" i="11"/>
  <c r="AJ359" i="11"/>
  <c r="AI358" i="11"/>
  <c r="AJ355" i="11"/>
  <c r="AI354" i="11"/>
  <c r="AJ351" i="11"/>
  <c r="AI350" i="11"/>
  <c r="AJ347" i="11"/>
  <c r="AI346" i="11"/>
  <c r="AJ343" i="11"/>
  <c r="AI342" i="11"/>
  <c r="AJ339" i="11"/>
  <c r="AI338" i="11"/>
  <c r="AJ335" i="11"/>
  <c r="AI334" i="11"/>
  <c r="AJ331" i="11"/>
  <c r="AI330" i="11"/>
  <c r="AJ327" i="11"/>
  <c r="AI326" i="11"/>
  <c r="AJ323" i="11"/>
  <c r="AI322" i="11"/>
  <c r="AJ319" i="11"/>
  <c r="AI318" i="11"/>
  <c r="AJ315" i="11"/>
  <c r="AI314" i="11"/>
  <c r="AJ311" i="11"/>
  <c r="AI310" i="11"/>
  <c r="AJ307" i="11"/>
  <c r="AI306" i="11"/>
  <c r="AJ303" i="11"/>
  <c r="AI302" i="11"/>
  <c r="AJ299" i="11"/>
  <c r="AI298" i="11"/>
  <c r="AJ295" i="11"/>
  <c r="AI294" i="11"/>
  <c r="AJ291" i="11"/>
  <c r="AI290" i="11"/>
  <c r="AJ287" i="11"/>
  <c r="AI286" i="11"/>
  <c r="AJ283" i="11"/>
  <c r="AI282" i="11"/>
  <c r="AJ279" i="11"/>
  <c r="AI278" i="11"/>
  <c r="AJ275" i="11"/>
  <c r="AI274" i="11"/>
  <c r="AJ271" i="11"/>
  <c r="AI270" i="11"/>
  <c r="AJ267" i="11"/>
  <c r="AI266" i="11"/>
  <c r="AJ263" i="11"/>
  <c r="AI262" i="11"/>
  <c r="AJ259" i="11"/>
  <c r="AI258" i="11"/>
  <c r="AJ255" i="11"/>
  <c r="AI254" i="11"/>
  <c r="AJ251" i="11"/>
  <c r="AI250" i="11"/>
  <c r="AJ247" i="11"/>
  <c r="AI246" i="11"/>
  <c r="AJ243" i="11"/>
  <c r="AI242" i="11"/>
  <c r="AJ239" i="11"/>
  <c r="AI238" i="11"/>
  <c r="AJ235" i="11"/>
  <c r="AI234" i="11"/>
  <c r="AJ231" i="11"/>
  <c r="AI230" i="11"/>
  <c r="AJ227" i="11"/>
  <c r="AI226" i="11"/>
  <c r="AJ223" i="11"/>
  <c r="AI222" i="11"/>
  <c r="AJ219" i="11"/>
  <c r="AI218" i="11"/>
  <c r="AJ215" i="11"/>
  <c r="AI214" i="11"/>
  <c r="AJ211" i="11"/>
  <c r="AI210" i="11"/>
  <c r="AJ207" i="11"/>
  <c r="AI206" i="11"/>
  <c r="AJ203" i="11"/>
  <c r="AI202" i="11"/>
  <c r="AJ199" i="11"/>
  <c r="AI198" i="11"/>
  <c r="AJ195" i="11"/>
  <c r="AI194" i="11"/>
  <c r="AJ191" i="11"/>
  <c r="AI190" i="11"/>
  <c r="AJ187" i="11"/>
  <c r="AI186" i="11"/>
  <c r="AJ183" i="11"/>
  <c r="AI182" i="11"/>
  <c r="AI179" i="11"/>
  <c r="AJ178" i="11"/>
  <c r="AI175" i="11"/>
  <c r="AJ174" i="11"/>
  <c r="AI171" i="11"/>
  <c r="AJ168" i="11"/>
  <c r="AI167" i="11"/>
  <c r="AI164" i="11"/>
  <c r="AJ163" i="11"/>
  <c r="AI160" i="11"/>
  <c r="AJ159" i="11"/>
  <c r="AI156" i="11"/>
  <c r="AJ153" i="11"/>
  <c r="AJ152" i="11"/>
  <c r="AI149" i="11"/>
  <c r="AJ148" i="11"/>
  <c r="AI145" i="11"/>
  <c r="AJ144" i="11"/>
  <c r="AJ142" i="11"/>
  <c r="AI141" i="11"/>
  <c r="AJ128" i="11"/>
  <c r="AI127" i="11"/>
  <c r="AJ124" i="11"/>
  <c r="AI123" i="11"/>
  <c r="AJ117" i="11"/>
  <c r="AJ116" i="11"/>
  <c r="AJ115" i="11"/>
  <c r="AJ114" i="11"/>
  <c r="AJ113" i="11"/>
  <c r="AJ112" i="11"/>
  <c r="AJ111" i="11"/>
  <c r="AJ110" i="11"/>
  <c r="AJ109" i="11"/>
  <c r="AJ108" i="11"/>
  <c r="AJ107" i="11"/>
  <c r="AI106" i="11"/>
  <c r="AI970" i="11"/>
  <c r="AJ959" i="11"/>
  <c r="AI954" i="11"/>
  <c r="AJ951" i="11"/>
  <c r="AJ948" i="11"/>
  <c r="AI947" i="11"/>
  <c r="AJ944" i="11"/>
  <c r="AI943" i="11"/>
  <c r="AJ940" i="11"/>
  <c r="AI939" i="11"/>
  <c r="AJ936" i="11"/>
  <c r="AI935" i="11"/>
  <c r="AJ932" i="11"/>
  <c r="AI931" i="11"/>
  <c r="AJ928" i="11"/>
  <c r="AI927" i="11"/>
  <c r="AJ924" i="11"/>
  <c r="AI923" i="11"/>
  <c r="AJ920" i="11"/>
  <c r="AI919" i="11"/>
  <c r="AJ916" i="11"/>
  <c r="AI915" i="11"/>
  <c r="AJ912" i="11"/>
  <c r="AI911" i="11"/>
  <c r="AJ908" i="11"/>
  <c r="AI907" i="11"/>
  <c r="AJ904" i="11"/>
  <c r="AI903" i="11"/>
  <c r="AJ900" i="11"/>
  <c r="AI899" i="11"/>
  <c r="AJ896" i="11"/>
  <c r="AI895" i="11"/>
  <c r="AJ892" i="11"/>
  <c r="AI891" i="11"/>
  <c r="AJ888" i="11"/>
  <c r="AI887" i="11"/>
  <c r="AJ884" i="11"/>
  <c r="AI883" i="11"/>
  <c r="AJ880" i="11"/>
  <c r="AI879" i="11"/>
  <c r="AJ876" i="11"/>
  <c r="AI875" i="11"/>
  <c r="AJ872" i="11"/>
  <c r="AI871" i="11"/>
  <c r="AJ868" i="11"/>
  <c r="AI867" i="11"/>
  <c r="AJ864" i="11"/>
  <c r="AI863" i="11"/>
  <c r="AJ860" i="11"/>
  <c r="AI859" i="11"/>
  <c r="AJ856" i="11"/>
  <c r="AI855" i="11"/>
  <c r="AJ852" i="11"/>
  <c r="AI851" i="11"/>
  <c r="AJ848" i="11"/>
  <c r="AI847" i="11"/>
  <c r="AJ844" i="11"/>
  <c r="AI843" i="11"/>
  <c r="AJ840" i="11"/>
  <c r="AI839" i="11"/>
  <c r="AJ836" i="11"/>
  <c r="AI835" i="11"/>
  <c r="AJ832" i="11"/>
  <c r="AI831" i="11"/>
  <c r="AJ828" i="11"/>
  <c r="AI827" i="11"/>
  <c r="AJ824" i="11"/>
  <c r="AI823" i="11"/>
  <c r="AJ820" i="11"/>
  <c r="AI819" i="11"/>
  <c r="AJ816" i="11"/>
  <c r="AI815" i="11"/>
  <c r="AJ812" i="11"/>
  <c r="AI811" i="11"/>
  <c r="AJ808" i="11"/>
  <c r="AI807" i="11"/>
  <c r="AJ804" i="11"/>
  <c r="AI803" i="11"/>
  <c r="AJ800" i="11"/>
  <c r="AI799" i="11"/>
  <c r="AJ796" i="11"/>
  <c r="AI795" i="11"/>
  <c r="AJ792" i="11"/>
  <c r="AI791" i="11"/>
  <c r="AJ788" i="11"/>
  <c r="AI787" i="11"/>
  <c r="AJ784" i="11"/>
  <c r="AI783" i="11"/>
  <c r="AJ780" i="11"/>
  <c r="AI779" i="11"/>
  <c r="AJ776" i="11"/>
  <c r="AI775" i="11"/>
  <c r="AJ772" i="11"/>
  <c r="AI771" i="11"/>
  <c r="AJ768" i="11"/>
  <c r="AI767" i="11"/>
  <c r="AJ764" i="11"/>
  <c r="AI763" i="11"/>
  <c r="AJ760" i="11"/>
  <c r="AI759" i="11"/>
  <c r="AJ756" i="11"/>
  <c r="AI755" i="11"/>
  <c r="AJ752" i="11"/>
  <c r="AI751" i="11"/>
  <c r="AJ748" i="11"/>
  <c r="AI747" i="11"/>
  <c r="AJ744" i="11"/>
  <c r="AI743" i="11"/>
  <c r="AJ740" i="11"/>
  <c r="AI739" i="11"/>
  <c r="AJ736" i="11"/>
  <c r="AI735" i="11"/>
  <c r="AJ732" i="11"/>
  <c r="AI731" i="11"/>
  <c r="AJ728" i="11"/>
  <c r="AI727" i="11"/>
  <c r="AJ724" i="11"/>
  <c r="AI723" i="11"/>
  <c r="AJ720" i="11"/>
  <c r="AI719" i="11"/>
  <c r="AJ716" i="11"/>
  <c r="AI715" i="11"/>
  <c r="AJ712" i="11"/>
  <c r="AI711" i="11"/>
  <c r="AJ708" i="11"/>
  <c r="AI707" i="11"/>
  <c r="AJ704" i="11"/>
  <c r="AI703" i="11"/>
  <c r="AJ700" i="11"/>
  <c r="AI699" i="11"/>
  <c r="AJ696" i="11"/>
  <c r="AI695" i="11"/>
  <c r="AJ692" i="11"/>
  <c r="AI691" i="11"/>
  <c r="AJ688" i="11"/>
  <c r="AI687" i="11"/>
  <c r="AJ684" i="11"/>
  <c r="AI683" i="11"/>
  <c r="AJ680" i="11"/>
  <c r="AI679" i="11"/>
  <c r="AJ676" i="11"/>
  <c r="AI675" i="11"/>
  <c r="AJ672" i="11"/>
  <c r="AI671" i="11"/>
  <c r="AJ668" i="11"/>
  <c r="AI667" i="11"/>
  <c r="AJ664" i="11"/>
  <c r="AI663" i="11"/>
  <c r="AJ660" i="11"/>
  <c r="AI659" i="11"/>
  <c r="AJ656" i="11"/>
  <c r="AI655" i="11"/>
  <c r="AJ652" i="11"/>
  <c r="AI651" i="11"/>
  <c r="AJ648" i="11"/>
  <c r="AI647" i="11"/>
  <c r="AJ644" i="11"/>
  <c r="AI643" i="11"/>
  <c r="AJ640" i="11"/>
  <c r="AI639" i="11"/>
  <c r="AJ636" i="11"/>
  <c r="AI635" i="11"/>
  <c r="AJ632" i="11"/>
  <c r="AI631" i="11"/>
  <c r="AJ628" i="11"/>
  <c r="AI627" i="11"/>
  <c r="AJ624" i="11"/>
  <c r="AI623" i="11"/>
  <c r="AJ620" i="11"/>
  <c r="AI619" i="11"/>
  <c r="AJ616" i="11"/>
  <c r="AI615" i="11"/>
  <c r="AJ612" i="11"/>
  <c r="AI611" i="11"/>
  <c r="AJ608" i="11"/>
  <c r="AI607" i="11"/>
  <c r="AJ604" i="11"/>
  <c r="AI603" i="11"/>
  <c r="AJ600" i="11"/>
  <c r="AI599" i="11"/>
  <c r="AJ596" i="11"/>
  <c r="AI595" i="11"/>
  <c r="AJ592" i="11"/>
  <c r="AI591" i="11"/>
  <c r="AJ588" i="11"/>
  <c r="AI587" i="11"/>
  <c r="AJ584" i="11"/>
  <c r="AI583" i="11"/>
  <c r="AJ580" i="11"/>
  <c r="AI579" i="11"/>
  <c r="AJ576" i="11"/>
  <c r="AI575" i="11"/>
  <c r="AJ572" i="11"/>
  <c r="AI571" i="11"/>
  <c r="AJ568" i="11"/>
  <c r="AI567" i="11"/>
  <c r="AJ564" i="11"/>
  <c r="AI563" i="11"/>
  <c r="AJ560" i="11"/>
  <c r="AI559" i="11"/>
  <c r="AJ556" i="11"/>
  <c r="AI555" i="11"/>
  <c r="AJ552" i="11"/>
  <c r="AI551" i="11"/>
  <c r="AJ548" i="11"/>
  <c r="AI547" i="11"/>
  <c r="AJ544" i="11"/>
  <c r="AI543" i="11"/>
  <c r="AJ540" i="11"/>
  <c r="AI539" i="11"/>
  <c r="AJ536" i="11"/>
  <c r="AI535" i="11"/>
  <c r="AJ532" i="11"/>
  <c r="AI531" i="11"/>
  <c r="AJ528" i="11"/>
  <c r="AI527" i="11"/>
  <c r="AJ524" i="11"/>
  <c r="AI523" i="11"/>
  <c r="AJ520" i="11"/>
  <c r="AI519" i="11"/>
  <c r="AJ516" i="11"/>
  <c r="AI515" i="11"/>
  <c r="AJ512" i="11"/>
  <c r="AI511" i="11"/>
  <c r="AJ508" i="11"/>
  <c r="AI507" i="11"/>
  <c r="AJ504" i="11"/>
  <c r="AI503" i="11"/>
  <c r="AJ500" i="11"/>
  <c r="AI499" i="11"/>
  <c r="AJ496" i="11"/>
  <c r="AI495" i="11"/>
  <c r="AJ492" i="11"/>
  <c r="AI491" i="11"/>
  <c r="AJ488" i="11"/>
  <c r="AI487" i="11"/>
  <c r="AJ484" i="11"/>
  <c r="AI483" i="11"/>
  <c r="AJ480" i="11"/>
  <c r="AI479" i="11"/>
  <c r="AJ476" i="11"/>
  <c r="AI475" i="11"/>
  <c r="AJ472" i="11"/>
  <c r="AI471" i="11"/>
  <c r="AJ468" i="11"/>
  <c r="AI467" i="11"/>
  <c r="AJ464" i="11"/>
  <c r="AI463" i="11"/>
  <c r="AJ460" i="11"/>
  <c r="AI459" i="11"/>
  <c r="AJ456" i="11"/>
  <c r="AI455" i="11"/>
  <c r="AJ452" i="11"/>
  <c r="AI451" i="11"/>
  <c r="AJ448" i="11"/>
  <c r="AI447" i="11"/>
  <c r="AJ444" i="11"/>
  <c r="AI443" i="11"/>
  <c r="AJ440" i="11"/>
  <c r="AI439" i="11"/>
  <c r="AJ436" i="11"/>
  <c r="AI435" i="11"/>
  <c r="AJ432" i="11"/>
  <c r="AI431" i="11"/>
  <c r="AJ428" i="11"/>
  <c r="AI427" i="11"/>
  <c r="AJ424" i="11"/>
  <c r="AI423" i="11"/>
  <c r="AJ420" i="11"/>
  <c r="AI419" i="11"/>
  <c r="AJ416" i="11"/>
  <c r="AI415" i="11"/>
  <c r="AJ412" i="11"/>
  <c r="AI411" i="11"/>
  <c r="AJ408" i="11"/>
  <c r="AI407" i="11"/>
  <c r="AJ404" i="11"/>
  <c r="AI403" i="11"/>
  <c r="AJ400" i="11"/>
  <c r="AI399" i="11"/>
  <c r="AJ396" i="11"/>
  <c r="AI395" i="11"/>
  <c r="AJ392" i="11"/>
  <c r="AI391" i="11"/>
  <c r="AJ388" i="11"/>
  <c r="AI387" i="11"/>
  <c r="AJ384" i="11"/>
  <c r="AI383" i="11"/>
  <c r="AJ380" i="11"/>
  <c r="AI379" i="11"/>
  <c r="AJ376" i="11"/>
  <c r="AI375" i="11"/>
  <c r="AJ372" i="11"/>
  <c r="AI371" i="11"/>
  <c r="AJ368" i="11"/>
  <c r="AI367" i="11"/>
  <c r="AJ364" i="11"/>
  <c r="AI363" i="11"/>
  <c r="AJ360" i="11"/>
  <c r="AI359" i="11"/>
  <c r="AJ356" i="11"/>
  <c r="AI355" i="11"/>
  <c r="AJ352" i="11"/>
  <c r="AI351" i="11"/>
  <c r="AJ348" i="11"/>
  <c r="AI347" i="11"/>
  <c r="AJ344" i="11"/>
  <c r="AI343" i="11"/>
  <c r="AJ340" i="11"/>
  <c r="AI339" i="11"/>
  <c r="AJ336" i="11"/>
  <c r="AI335" i="11"/>
  <c r="AJ332" i="11"/>
  <c r="AI331" i="11"/>
  <c r="AJ328" i="11"/>
  <c r="AI327" i="11"/>
  <c r="AJ324" i="11"/>
  <c r="AI323" i="11"/>
  <c r="AJ320" i="11"/>
  <c r="AI319" i="11"/>
  <c r="AJ316" i="11"/>
  <c r="AI315" i="11"/>
  <c r="AJ312" i="11"/>
  <c r="AI311" i="11"/>
  <c r="AJ308" i="11"/>
  <c r="AI307" i="11"/>
  <c r="AJ304" i="11"/>
  <c r="AI303" i="11"/>
  <c r="AJ300" i="11"/>
  <c r="AI299" i="11"/>
  <c r="AJ296" i="11"/>
  <c r="AI295" i="11"/>
  <c r="AJ292" i="11"/>
  <c r="AI291" i="11"/>
  <c r="AJ288" i="11"/>
  <c r="AI287" i="11"/>
  <c r="AJ284" i="11"/>
  <c r="AI283" i="11"/>
  <c r="AJ280" i="11"/>
  <c r="AI279" i="11"/>
  <c r="AJ276" i="11"/>
  <c r="AI275" i="11"/>
  <c r="AJ272" i="11"/>
  <c r="AI271" i="11"/>
  <c r="AJ268" i="11"/>
  <c r="AI267" i="11"/>
  <c r="AJ264" i="11"/>
  <c r="AI263" i="11"/>
  <c r="AJ260" i="11"/>
  <c r="AI259" i="11"/>
  <c r="AJ256" i="11"/>
  <c r="AI255" i="11"/>
  <c r="AJ252" i="11"/>
  <c r="AI251" i="11"/>
  <c r="AJ248" i="11"/>
  <c r="AI247" i="11"/>
  <c r="AJ244" i="11"/>
  <c r="AI243" i="11"/>
  <c r="AJ240" i="11"/>
  <c r="AI239" i="11"/>
  <c r="AJ236" i="11"/>
  <c r="AI235" i="11"/>
  <c r="AJ232" i="11"/>
  <c r="AI231" i="11"/>
  <c r="AJ228" i="11"/>
  <c r="AI227" i="11"/>
  <c r="AJ224" i="11"/>
  <c r="AI223" i="11"/>
  <c r="AJ220" i="11"/>
  <c r="AI219" i="11"/>
  <c r="AJ216" i="11"/>
  <c r="AI215" i="11"/>
  <c r="AJ212" i="11"/>
  <c r="AI211" i="11"/>
  <c r="AJ208" i="11"/>
  <c r="AI207" i="11"/>
  <c r="AJ204" i="11"/>
  <c r="AI203" i="11"/>
  <c r="AJ200" i="11"/>
  <c r="AI199" i="11"/>
  <c r="AJ196" i="11"/>
  <c r="AI195" i="11"/>
  <c r="AJ192" i="11"/>
  <c r="AI191" i="11"/>
  <c r="AJ188" i="11"/>
  <c r="AI187" i="11"/>
  <c r="AJ184" i="11"/>
  <c r="AI183" i="11"/>
  <c r="AI178" i="11"/>
  <c r="AJ177" i="11"/>
  <c r="AI174" i="11"/>
  <c r="AJ173" i="11"/>
  <c r="AJ169" i="11"/>
  <c r="AI168" i="11"/>
  <c r="AI163" i="11"/>
  <c r="AJ162" i="11"/>
  <c r="AI159" i="11"/>
  <c r="AJ158" i="11"/>
  <c r="AJ154" i="11"/>
  <c r="AI153" i="11"/>
  <c r="AI152" i="11"/>
  <c r="AJ151" i="11"/>
  <c r="AI148" i="11"/>
  <c r="AJ147" i="11"/>
  <c r="AI144" i="11"/>
  <c r="AJ143" i="11"/>
  <c r="AI142" i="11"/>
  <c r="AJ129" i="11"/>
  <c r="AI128" i="11"/>
  <c r="AJ125" i="11"/>
  <c r="AI124" i="11"/>
  <c r="AJ120" i="11"/>
  <c r="AJ118" i="11"/>
  <c r="AI117" i="11"/>
  <c r="AI116" i="11"/>
  <c r="AI115" i="11"/>
  <c r="AI114" i="11"/>
  <c r="AI113" i="11"/>
  <c r="AI112" i="11"/>
  <c r="AI111" i="11"/>
  <c r="AJ963" i="11"/>
  <c r="AI959" i="11"/>
  <c r="AJ956" i="11"/>
  <c r="AI951" i="11"/>
  <c r="AJ949" i="11"/>
  <c r="AI948" i="11"/>
  <c r="AJ945" i="11"/>
  <c r="AI944" i="11"/>
  <c r="AJ941" i="11"/>
  <c r="AI940" i="11"/>
  <c r="AJ937" i="11"/>
  <c r="AI936" i="11"/>
  <c r="AJ933" i="11"/>
  <c r="AI932" i="11"/>
  <c r="AJ929" i="11"/>
  <c r="AI928" i="11"/>
  <c r="AJ925" i="11"/>
  <c r="AI924" i="11"/>
  <c r="AJ921" i="11"/>
  <c r="AI920" i="11"/>
  <c r="AJ917" i="11"/>
  <c r="AI916" i="11"/>
  <c r="AJ913" i="11"/>
  <c r="AI912" i="11"/>
  <c r="AJ909" i="11"/>
  <c r="AI908" i="11"/>
  <c r="AJ905" i="11"/>
  <c r="AI904" i="11"/>
  <c r="AJ901" i="11"/>
  <c r="AI900" i="11"/>
  <c r="AJ897" i="11"/>
  <c r="AI896" i="11"/>
  <c r="AJ893" i="11"/>
  <c r="AI892" i="11"/>
  <c r="AJ889" i="11"/>
  <c r="AI888" i="11"/>
  <c r="AJ885" i="11"/>
  <c r="AI884" i="11"/>
  <c r="AJ881" i="11"/>
  <c r="AI880" i="11"/>
  <c r="AJ877" i="11"/>
  <c r="AI876" i="11"/>
  <c r="AJ873" i="11"/>
  <c r="AI872" i="11"/>
  <c r="AJ869" i="11"/>
  <c r="AI868" i="11"/>
  <c r="AJ865" i="11"/>
  <c r="AI864" i="11"/>
  <c r="AJ861" i="11"/>
  <c r="AI860" i="11"/>
  <c r="AJ857" i="11"/>
  <c r="AI856" i="11"/>
  <c r="AJ853" i="11"/>
  <c r="AI852" i="11"/>
  <c r="AJ849" i="11"/>
  <c r="AI848" i="11"/>
  <c r="AJ845" i="11"/>
  <c r="AI844" i="11"/>
  <c r="AJ841" i="11"/>
  <c r="AI840" i="11"/>
  <c r="AJ837" i="11"/>
  <c r="AI836" i="11"/>
  <c r="AJ833" i="11"/>
  <c r="AI832" i="11"/>
  <c r="AJ829" i="11"/>
  <c r="AI828" i="11"/>
  <c r="AJ825" i="11"/>
  <c r="AI824" i="11"/>
  <c r="AJ821" i="11"/>
  <c r="AI820" i="11"/>
  <c r="AJ817" i="11"/>
  <c r="AI816" i="11"/>
  <c r="AJ813" i="11"/>
  <c r="AI812" i="11"/>
  <c r="AJ809" i="11"/>
  <c r="AI808" i="11"/>
  <c r="AJ805" i="11"/>
  <c r="AI804" i="11"/>
  <c r="AJ801" i="11"/>
  <c r="AI800" i="11"/>
  <c r="AJ797" i="11"/>
  <c r="AI796" i="11"/>
  <c r="AJ793" i="11"/>
  <c r="AI792" i="11"/>
  <c r="AJ789" i="11"/>
  <c r="AI788" i="11"/>
  <c r="AJ785" i="11"/>
  <c r="AI784" i="11"/>
  <c r="AJ781" i="11"/>
  <c r="AI780" i="11"/>
  <c r="AJ777" i="11"/>
  <c r="AI776" i="11"/>
  <c r="AJ773" i="11"/>
  <c r="AI772" i="11"/>
  <c r="AJ769" i="11"/>
  <c r="AI768" i="11"/>
  <c r="AJ765" i="11"/>
  <c r="AI764" i="11"/>
  <c r="AJ761" i="11"/>
  <c r="AI760" i="11"/>
  <c r="AJ757" i="11"/>
  <c r="AI756" i="11"/>
  <c r="AJ753" i="11"/>
  <c r="AI752" i="11"/>
  <c r="AJ749" i="11"/>
  <c r="AI748" i="11"/>
  <c r="AJ745" i="11"/>
  <c r="AI744" i="11"/>
  <c r="AJ741" i="11"/>
  <c r="AI740" i="11"/>
  <c r="AJ737" i="11"/>
  <c r="AI736" i="11"/>
  <c r="AJ733" i="11"/>
  <c r="AI732" i="11"/>
  <c r="AJ729" i="11"/>
  <c r="AI728" i="11"/>
  <c r="AJ725" i="11"/>
  <c r="AI724" i="11"/>
  <c r="AJ721" i="11"/>
  <c r="AI720" i="11"/>
  <c r="AJ717" i="11"/>
  <c r="AI716" i="11"/>
  <c r="AJ713" i="11"/>
  <c r="AI712" i="11"/>
  <c r="AJ709" i="11"/>
  <c r="AI708" i="11"/>
  <c r="AJ705" i="11"/>
  <c r="AI704" i="11"/>
  <c r="AJ701" i="11"/>
  <c r="AI700" i="11"/>
  <c r="AJ697" i="11"/>
  <c r="AI696" i="11"/>
  <c r="AJ693" i="11"/>
  <c r="AI692" i="11"/>
  <c r="AJ689" i="11"/>
  <c r="AI688" i="11"/>
  <c r="AJ685" i="11"/>
  <c r="AI684" i="11"/>
  <c r="AJ681" i="11"/>
  <c r="AI680" i="11"/>
  <c r="AJ677" i="11"/>
  <c r="AI676" i="11"/>
  <c r="AJ673" i="11"/>
  <c r="AI672" i="11"/>
  <c r="AJ669" i="11"/>
  <c r="AI668" i="11"/>
  <c r="AJ665" i="11"/>
  <c r="AI664" i="11"/>
  <c r="AJ661" i="11"/>
  <c r="AI660" i="11"/>
  <c r="AJ657" i="11"/>
  <c r="AI656" i="11"/>
  <c r="AJ653" i="11"/>
  <c r="AI652" i="11"/>
  <c r="AJ649" i="11"/>
  <c r="AI648" i="11"/>
  <c r="AJ645" i="11"/>
  <c r="AI644" i="11"/>
  <c r="AJ641" i="11"/>
  <c r="AI640" i="11"/>
  <c r="AJ637" i="11"/>
  <c r="AI636" i="11"/>
  <c r="AJ633" i="11"/>
  <c r="AI632" i="11"/>
  <c r="AJ629" i="11"/>
  <c r="AI628" i="11"/>
  <c r="AJ625" i="11"/>
  <c r="AI624" i="11"/>
  <c r="AJ621" i="11"/>
  <c r="AI620" i="11"/>
  <c r="AJ617" i="11"/>
  <c r="AI616" i="11"/>
  <c r="AJ613" i="11"/>
  <c r="AI612" i="11"/>
  <c r="AJ609" i="11"/>
  <c r="AI608" i="11"/>
  <c r="AJ605" i="11"/>
  <c r="AI604" i="11"/>
  <c r="AJ601" i="11"/>
  <c r="AI600" i="11"/>
  <c r="AJ597" i="11"/>
  <c r="AI596" i="11"/>
  <c r="AJ593" i="11"/>
  <c r="AI592" i="11"/>
  <c r="AJ589" i="11"/>
  <c r="AI588" i="11"/>
  <c r="AJ585" i="11"/>
  <c r="AI584" i="11"/>
  <c r="AJ581" i="11"/>
  <c r="AI580" i="11"/>
  <c r="AJ577" i="11"/>
  <c r="AI576" i="11"/>
  <c r="AJ573" i="11"/>
  <c r="AI572" i="11"/>
  <c r="AJ569" i="11"/>
  <c r="AI568" i="11"/>
  <c r="AJ565" i="11"/>
  <c r="AI564" i="11"/>
  <c r="AJ561" i="11"/>
  <c r="AI560" i="11"/>
  <c r="AJ557" i="11"/>
  <c r="AI556" i="11"/>
  <c r="AJ553" i="11"/>
  <c r="AI552" i="11"/>
  <c r="AJ549" i="11"/>
  <c r="AI548" i="11"/>
  <c r="AJ545" i="11"/>
  <c r="AI544" i="11"/>
  <c r="AJ541" i="11"/>
  <c r="AI540" i="11"/>
  <c r="AJ537" i="11"/>
  <c r="AI536" i="11"/>
  <c r="AJ533" i="11"/>
  <c r="AI532" i="11"/>
  <c r="AJ529" i="11"/>
  <c r="AI528" i="11"/>
  <c r="AJ525" i="11"/>
  <c r="AI524" i="11"/>
  <c r="AJ521" i="11"/>
  <c r="AI520" i="11"/>
  <c r="AJ517" i="11"/>
  <c r="AI516" i="11"/>
  <c r="AJ513" i="11"/>
  <c r="AI512" i="11"/>
  <c r="AJ509" i="11"/>
  <c r="AI508" i="11"/>
  <c r="AJ505" i="11"/>
  <c r="AI504" i="11"/>
  <c r="AJ501" i="11"/>
  <c r="AI500" i="11"/>
  <c r="AJ497" i="11"/>
  <c r="AI496" i="11"/>
  <c r="AJ493" i="11"/>
  <c r="AI492" i="11"/>
  <c r="AJ489" i="11"/>
  <c r="AI488" i="11"/>
  <c r="AJ485" i="11"/>
  <c r="AI484" i="11"/>
  <c r="AJ481" i="11"/>
  <c r="AI480" i="11"/>
  <c r="AJ477" i="11"/>
  <c r="AI476" i="11"/>
  <c r="AJ473" i="11"/>
  <c r="AI472" i="11"/>
  <c r="AJ469" i="11"/>
  <c r="AI468" i="11"/>
  <c r="AJ465" i="11"/>
  <c r="AI464" i="11"/>
  <c r="AJ461" i="11"/>
  <c r="AI460" i="11"/>
  <c r="AJ457" i="11"/>
  <c r="AI456" i="11"/>
  <c r="AJ453" i="11"/>
  <c r="AI452" i="11"/>
  <c r="AJ449" i="11"/>
  <c r="AI448" i="11"/>
  <c r="AJ445" i="11"/>
  <c r="AI444" i="11"/>
  <c r="AJ441" i="11"/>
  <c r="AI440" i="11"/>
  <c r="AJ437" i="11"/>
  <c r="AI436" i="11"/>
  <c r="AJ433" i="11"/>
  <c r="AI432" i="11"/>
  <c r="AJ429" i="11"/>
  <c r="AI428" i="11"/>
  <c r="AJ425" i="11"/>
  <c r="AI424" i="11"/>
  <c r="AJ421" i="11"/>
  <c r="AI420" i="11"/>
  <c r="AJ417" i="11"/>
  <c r="AI416" i="11"/>
  <c r="AJ413" i="11"/>
  <c r="AI412" i="11"/>
  <c r="AJ409" i="11"/>
  <c r="AI408" i="11"/>
  <c r="AJ405" i="11"/>
  <c r="AI404" i="11"/>
  <c r="AJ401" i="11"/>
  <c r="AI400" i="11"/>
  <c r="AJ397" i="11"/>
  <c r="AI396" i="11"/>
  <c r="AJ393" i="11"/>
  <c r="AI392" i="11"/>
  <c r="AJ389" i="11"/>
  <c r="AI388" i="11"/>
  <c r="AJ385" i="11"/>
  <c r="AI384" i="11"/>
  <c r="AJ381" i="11"/>
  <c r="AI380" i="11"/>
  <c r="AJ377" i="11"/>
  <c r="AI376" i="11"/>
  <c r="AJ373" i="11"/>
  <c r="AI372" i="11"/>
  <c r="AJ369" i="11"/>
  <c r="AI368" i="11"/>
  <c r="AJ365" i="11"/>
  <c r="AI364" i="11"/>
  <c r="AJ361" i="11"/>
  <c r="AI360" i="11"/>
  <c r="AJ357" i="11"/>
  <c r="AI356" i="11"/>
  <c r="AJ353" i="11"/>
  <c r="AI352" i="11"/>
  <c r="AJ349" i="11"/>
  <c r="AI348" i="11"/>
  <c r="AJ345" i="11"/>
  <c r="AI344" i="11"/>
  <c r="AJ341" i="11"/>
  <c r="AI340" i="11"/>
  <c r="AJ337" i="11"/>
  <c r="AI336" i="11"/>
  <c r="AJ333" i="11"/>
  <c r="AI332" i="11"/>
  <c r="AJ329" i="11"/>
  <c r="AI328" i="11"/>
  <c r="AJ325" i="11"/>
  <c r="AI324" i="11"/>
  <c r="AJ321" i="11"/>
  <c r="AI320" i="11"/>
  <c r="AJ317" i="11"/>
  <c r="AI316" i="11"/>
  <c r="AJ313" i="11"/>
  <c r="AI312" i="11"/>
  <c r="AJ309" i="11"/>
  <c r="AI308" i="11"/>
  <c r="AJ305" i="11"/>
  <c r="AI304" i="11"/>
  <c r="AJ301" i="11"/>
  <c r="AI300" i="11"/>
  <c r="AJ297" i="11"/>
  <c r="AI296" i="11"/>
  <c r="AJ293" i="11"/>
  <c r="AI292" i="11"/>
  <c r="AJ289" i="11"/>
  <c r="AI288" i="11"/>
  <c r="AJ285" i="11"/>
  <c r="AI284" i="11"/>
  <c r="AJ281" i="11"/>
  <c r="AI280" i="11"/>
  <c r="AJ277" i="11"/>
  <c r="AI276" i="11"/>
  <c r="AJ273" i="11"/>
  <c r="AI272" i="11"/>
  <c r="AJ269" i="11"/>
  <c r="AI268" i="11"/>
  <c r="AJ265" i="11"/>
  <c r="AI264" i="11"/>
  <c r="AJ261" i="11"/>
  <c r="AI260" i="11"/>
  <c r="AJ257" i="11"/>
  <c r="AI256" i="11"/>
  <c r="AJ253" i="11"/>
  <c r="AI252" i="11"/>
  <c r="AJ249" i="11"/>
  <c r="AI248" i="11"/>
  <c r="AJ245" i="11"/>
  <c r="AI244" i="11"/>
  <c r="AJ241" i="11"/>
  <c r="AI240" i="11"/>
  <c r="AJ237" i="11"/>
  <c r="AI236" i="11"/>
  <c r="AJ233" i="11"/>
  <c r="AI232" i="11"/>
  <c r="AJ229" i="11"/>
  <c r="AI228" i="11"/>
  <c r="AJ225" i="11"/>
  <c r="AI224" i="11"/>
  <c r="AJ221" i="11"/>
  <c r="AI220" i="11"/>
  <c r="AJ217" i="11"/>
  <c r="AI216" i="11"/>
  <c r="AJ213" i="11"/>
  <c r="AI212" i="11"/>
  <c r="AJ209" i="11"/>
  <c r="AI208" i="11"/>
  <c r="AJ205" i="11"/>
  <c r="AI204" i="11"/>
  <c r="AJ201" i="11"/>
  <c r="AI200" i="11"/>
  <c r="AJ197" i="11"/>
  <c r="AI196" i="11"/>
  <c r="AJ193" i="11"/>
  <c r="AI192" i="11"/>
  <c r="AJ189" i="11"/>
  <c r="AI188" i="11"/>
  <c r="AJ185" i="11"/>
  <c r="AI184" i="11"/>
  <c r="AJ181" i="11"/>
  <c r="AJ180" i="11"/>
  <c r="AI177" i="11"/>
  <c r="AJ176" i="11"/>
  <c r="AI173" i="11"/>
  <c r="AJ172" i="11"/>
  <c r="AJ170" i="11"/>
  <c r="AI169" i="11"/>
  <c r="AJ166" i="11"/>
  <c r="AJ165" i="11"/>
  <c r="AI162" i="11"/>
  <c r="AJ161" i="11"/>
  <c r="AI158" i="11"/>
  <c r="AJ157" i="11"/>
  <c r="AJ155" i="11"/>
  <c r="AI154" i="11"/>
  <c r="AI151" i="11"/>
  <c r="AJ150" i="11"/>
  <c r="AI147" i="11"/>
  <c r="AJ146" i="11"/>
  <c r="AI143" i="11"/>
  <c r="AJ140" i="11"/>
  <c r="AJ139" i="11"/>
  <c r="AJ138" i="11"/>
  <c r="AJ137" i="11"/>
  <c r="AJ136" i="11"/>
  <c r="AJ135" i="11"/>
  <c r="AJ134" i="11"/>
  <c r="AJ133" i="11"/>
  <c r="AJ132" i="11"/>
  <c r="AJ131" i="11"/>
  <c r="AJ130" i="11"/>
  <c r="AI129" i="11"/>
  <c r="AJ126" i="11"/>
  <c r="AI125" i="11"/>
  <c r="AJ122" i="11"/>
  <c r="AJ121" i="11"/>
  <c r="AI120" i="11"/>
  <c r="AI118" i="11"/>
  <c r="AI126" i="11"/>
  <c r="AI110" i="11"/>
  <c r="AJ106" i="11"/>
  <c r="AJ102" i="11"/>
  <c r="AI101" i="11"/>
  <c r="AI99" i="11"/>
  <c r="AI97" i="11"/>
  <c r="AI95" i="11"/>
  <c r="AI93" i="11"/>
  <c r="AI91" i="11"/>
  <c r="AI89" i="11"/>
  <c r="AI87" i="11"/>
  <c r="AI85" i="11"/>
  <c r="AI83" i="11"/>
  <c r="AI81" i="11"/>
  <c r="AI79" i="11"/>
  <c r="AI77" i="11"/>
  <c r="AI75" i="11"/>
  <c r="AI73" i="11"/>
  <c r="AI71" i="11"/>
  <c r="AI69" i="11"/>
  <c r="AI67" i="11"/>
  <c r="AI65" i="11"/>
  <c r="AI63" i="11"/>
  <c r="AI61" i="11"/>
  <c r="AI59" i="11"/>
  <c r="AI57" i="11"/>
  <c r="AI55" i="11"/>
  <c r="AJ53" i="11"/>
  <c r="AI52" i="11"/>
  <c r="AI51" i="11"/>
  <c r="AI50" i="11"/>
  <c r="AI49" i="11"/>
  <c r="AI48" i="11"/>
  <c r="AI47" i="11"/>
  <c r="AI46" i="11"/>
  <c r="AI45" i="11"/>
  <c r="AI44" i="11"/>
  <c r="AJ43" i="11"/>
  <c r="AJ42" i="11"/>
  <c r="AI38" i="11"/>
  <c r="AJ35" i="11"/>
  <c r="AI32" i="11"/>
  <c r="AI31" i="11"/>
  <c r="AJ24" i="11"/>
  <c r="AI23" i="11"/>
  <c r="AJ20" i="11"/>
  <c r="AI19" i="11"/>
  <c r="AI11" i="11"/>
  <c r="AI7" i="11"/>
  <c r="AI122" i="11"/>
  <c r="AI121" i="11"/>
  <c r="AI102" i="11"/>
  <c r="AI53" i="11"/>
  <c r="AI43" i="11"/>
  <c r="AI42" i="11"/>
  <c r="AI35" i="11"/>
  <c r="AI24" i="11"/>
  <c r="AI20" i="11"/>
  <c r="AI1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Castro</author>
  </authors>
  <commentList>
    <comment ref="E7" authorId="0" shapeId="0" xr:uid="{00000000-0006-0000-0000-000001000000}">
      <text>
        <r>
          <rPr>
            <b/>
            <sz val="9"/>
            <color rgb="FF000000"/>
            <rFont val="Segoe UI"/>
            <family val="2"/>
          </rPr>
          <t>Stefan Castro:</t>
        </r>
        <r>
          <rPr>
            <sz val="9"/>
            <color rgb="FF000000"/>
            <rFont val="Segoe UI"/>
            <family val="2"/>
          </rPr>
          <t xml:space="preserve">
</t>
        </r>
        <r>
          <rPr>
            <sz val="9"/>
            <color rgb="FF000000"/>
            <rFont val="Segoe UI"/>
            <family val="2"/>
          </rPr>
          <t>A taxa deve ser informada com "."</t>
        </r>
      </text>
    </comment>
  </commentList>
</comments>
</file>

<file path=xl/sharedStrings.xml><?xml version="1.0" encoding="utf-8"?>
<sst xmlns="http://schemas.openxmlformats.org/spreadsheetml/2006/main" count="18886" uniqueCount="1860">
  <si>
    <t>Data</t>
  </si>
  <si>
    <t>Fundo</t>
  </si>
  <si>
    <t>KLBNA2</t>
  </si>
  <si>
    <t>TIET19</t>
  </si>
  <si>
    <t>OMGE11</t>
  </si>
  <si>
    <t>LFSC190054D</t>
  </si>
  <si>
    <t>MOVI34</t>
  </si>
  <si>
    <t>ALGA28</t>
  </si>
  <si>
    <t>ALGAR TELECOM S/A</t>
  </si>
  <si>
    <t>LFSN1900008</t>
  </si>
  <si>
    <t>LIGHB6</t>
  </si>
  <si>
    <t>ENERGISA S/A</t>
  </si>
  <si>
    <t>ENEVA S.A.</t>
  </si>
  <si>
    <t>ENEV22</t>
  </si>
  <si>
    <t>CPGT16</t>
  </si>
  <si>
    <t>LFSC19007G2</t>
  </si>
  <si>
    <t>LFSN1900971</t>
  </si>
  <si>
    <t>D-1</t>
  </si>
  <si>
    <t>D-2</t>
  </si>
  <si>
    <t>Duration</t>
  </si>
  <si>
    <t>cdi</t>
  </si>
  <si>
    <t>diario</t>
  </si>
  <si>
    <t>Patrimônio Líquido</t>
  </si>
  <si>
    <t>AF INVEST FIRF CP GERAES</t>
  </si>
  <si>
    <t>AF INVEST GERAES 30 FIRF CP</t>
  </si>
  <si>
    <t>BH FIM CP INV. EXTERIOR</t>
  </si>
  <si>
    <t>SANTANA FIM CP IE</t>
  </si>
  <si>
    <t>BORDEAUX FIM CP IE</t>
  </si>
  <si>
    <t>TOPAZIO FIM CP IE</t>
  </si>
  <si>
    <t>100% CDI</t>
  </si>
  <si>
    <t>Emissor</t>
  </si>
  <si>
    <t>ECORODOVIAS CONCESSÕES E SERVIÇOS S/A</t>
  </si>
  <si>
    <t>ENERGISA MATO GROSSO DO SUL - DISTRIBUIDORA DE ENERGIA S.A.</t>
  </si>
  <si>
    <t>KLABIN S/A</t>
  </si>
  <si>
    <t>NATURA COSMÉTICOS S/A</t>
  </si>
  <si>
    <t>SUL AMÉRICA S/A</t>
  </si>
  <si>
    <t>VIX LOGÍSTICA S/A</t>
  </si>
  <si>
    <t>CMDT33</t>
  </si>
  <si>
    <t>ENEV32</t>
  </si>
  <si>
    <t>EQTR11</t>
  </si>
  <si>
    <t>EQUATORIAL TRANSMISSORA 8 SPE S.A.</t>
  </si>
  <si>
    <t>NEOENERGIA S/A</t>
  </si>
  <si>
    <t>NEOE26</t>
  </si>
  <si>
    <t>OMEGA GERAÇÃO S/A</t>
  </si>
  <si>
    <t>AES TIETE ENERGIA S/A</t>
  </si>
  <si>
    <t>TIET29</t>
  </si>
  <si>
    <t>VALE S/A</t>
  </si>
  <si>
    <t>%PL</t>
  </si>
  <si>
    <t>ODF35 Comdty</t>
  </si>
  <si>
    <t>ODF33 Comdty</t>
  </si>
  <si>
    <t>ODF31 Comdty</t>
  </si>
  <si>
    <t>ODF30 Comdty</t>
  </si>
  <si>
    <t>ODF29 Comdty</t>
  </si>
  <si>
    <t>ODF28 Comdty</t>
  </si>
  <si>
    <t>ODF27 Comdty</t>
  </si>
  <si>
    <t>ODN26 Comdty</t>
  </si>
  <si>
    <t>ODF26 Comdty</t>
  </si>
  <si>
    <t>ODN25 Comdty</t>
  </si>
  <si>
    <t>BZDIOVRA Index</t>
  </si>
  <si>
    <t>Change</t>
  </si>
  <si>
    <t>Close</t>
  </si>
  <si>
    <t>LastTrade</t>
  </si>
  <si>
    <t>Maturity</t>
  </si>
  <si>
    <t>Ticker</t>
  </si>
  <si>
    <t>DV01</t>
  </si>
  <si>
    <t>Chave Fundo</t>
  </si>
  <si>
    <t>DI Ref</t>
  </si>
  <si>
    <t>Tx BBG</t>
  </si>
  <si>
    <t>TICKER</t>
  </si>
  <si>
    <t>Vencimento</t>
  </si>
  <si>
    <t>PU Trade</t>
  </si>
  <si>
    <t>PU Anbima</t>
  </si>
  <si>
    <t>Financeiro</t>
  </si>
  <si>
    <t>Taxa Negocio</t>
  </si>
  <si>
    <t>% PU PAR</t>
  </si>
  <si>
    <t>Impacto $$</t>
  </si>
  <si>
    <t>%CDI</t>
  </si>
  <si>
    <t>Qte Trade</t>
  </si>
  <si>
    <t>Security</t>
  </si>
  <si>
    <t xml:space="preserve">BZACCETP Index                                                  </t>
  </si>
  <si>
    <t>Start Date</t>
  </si>
  <si>
    <t>End Date</t>
  </si>
  <si>
    <t>Period</t>
  </si>
  <si>
    <t>D</t>
  </si>
  <si>
    <t>Currency</t>
  </si>
  <si>
    <t>BRL</t>
  </si>
  <si>
    <t>Date</t>
  </si>
  <si>
    <t>PX_LAST</t>
  </si>
  <si>
    <t>CDI Historico</t>
  </si>
  <si>
    <t>Vertice</t>
  </si>
  <si>
    <t>DI</t>
  </si>
  <si>
    <t>D+0</t>
  </si>
  <si>
    <t>Curva Interpolada Pré</t>
  </si>
  <si>
    <t>Curva Interpolada IPCA</t>
  </si>
  <si>
    <t>RLOG11</t>
  </si>
  <si>
    <t>ENGIA3</t>
  </si>
  <si>
    <t>ARTR29</t>
  </si>
  <si>
    <t>Titulos Públicos</t>
  </si>
  <si>
    <t>FIRF GERAES</t>
  </si>
  <si>
    <t>GLOBAL BONDS</t>
  </si>
  <si>
    <t>PROVER</t>
  </si>
  <si>
    <t>-</t>
  </si>
  <si>
    <t>FIA MINAS</t>
  </si>
  <si>
    <t>Provisão</t>
  </si>
  <si>
    <t>BH FIM</t>
  </si>
  <si>
    <t>BORDEAUX</t>
  </si>
  <si>
    <t>FIRF GERAES 30</t>
  </si>
  <si>
    <t>SANTANA</t>
  </si>
  <si>
    <t>TOPAZIO</t>
  </si>
  <si>
    <t>Letra Financeira</t>
  </si>
  <si>
    <t>Futuros</t>
  </si>
  <si>
    <t>BM&amp;F</t>
  </si>
  <si>
    <t>DAPMAI23</t>
  </si>
  <si>
    <t>DAPAGO26</t>
  </si>
  <si>
    <t>Fundo Multimercado</t>
  </si>
  <si>
    <t>Fundo de Renda Fixa</t>
  </si>
  <si>
    <t>GERAES</t>
  </si>
  <si>
    <t>GERAES 30</t>
  </si>
  <si>
    <t>AF GLOBAL BONDS FI RF CP IE</t>
  </si>
  <si>
    <t>Fundo de Ações</t>
  </si>
  <si>
    <t>AF MINAS</t>
  </si>
  <si>
    <t>Fundo Caixa</t>
  </si>
  <si>
    <t>CASH BLUE</t>
  </si>
  <si>
    <t>FIDC</t>
  </si>
  <si>
    <t>Debêntures</t>
  </si>
  <si>
    <t>IGSN15</t>
  </si>
  <si>
    <t>BTOW15</t>
  </si>
  <si>
    <t>Corp. Bonds</t>
  </si>
  <si>
    <t>Compromissada</t>
  </si>
  <si>
    <t>Ações</t>
  </si>
  <si>
    <t>TUPY S.A.</t>
  </si>
  <si>
    <t>LFSN</t>
  </si>
  <si>
    <t>LFSC</t>
  </si>
  <si>
    <t>RDCO10</t>
  </si>
  <si>
    <t>LCAMA9</t>
  </si>
  <si>
    <t>T-2</t>
  </si>
  <si>
    <t>TESOURO NACIONAL</t>
  </si>
  <si>
    <t>BANCO VOTORANTIM</t>
  </si>
  <si>
    <t>DI1JAN25</t>
  </si>
  <si>
    <t>DI1JAN27</t>
  </si>
  <si>
    <t>CAIXA</t>
  </si>
  <si>
    <t>AF GLOBAL BONDS FIRF CP IE</t>
  </si>
  <si>
    <t>NTN-B</t>
  </si>
  <si>
    <t>DAP</t>
  </si>
  <si>
    <t>WLK25 Index</t>
  </si>
  <si>
    <t>WLQ26 Index</t>
  </si>
  <si>
    <t>WLQ28 Index</t>
  </si>
  <si>
    <t>WLQ30 Index</t>
  </si>
  <si>
    <t>WLK35 Index</t>
  </si>
  <si>
    <t>WLQ40 Index</t>
  </si>
  <si>
    <t>NTN-B26</t>
  </si>
  <si>
    <t>LORTA7</t>
  </si>
  <si>
    <t>COSAN S.A.</t>
  </si>
  <si>
    <t>NTN-B45</t>
  </si>
  <si>
    <t>IBOVESPA</t>
  </si>
  <si>
    <t>TOTAL</t>
  </si>
  <si>
    <t>QTE</t>
  </si>
  <si>
    <t>ARTR19</t>
  </si>
  <si>
    <t>CIA DE ELETRICIDADE DO ESTADO DA BAHIA - COELBA</t>
  </si>
  <si>
    <t>CTEE29</t>
  </si>
  <si>
    <t>ECHP11</t>
  </si>
  <si>
    <t>--</t>
  </si>
  <si>
    <t>IGUA SANEAMENTO S.A</t>
  </si>
  <si>
    <t>BNTNB 6 05/15/2025 Govt</t>
  </si>
  <si>
    <t>BNTNB 6 08/15/2026 Govt</t>
  </si>
  <si>
    <t>BNTNB 6 08/15/2028 Govt</t>
  </si>
  <si>
    <t>BNTNB 6 08/15/2030 Govt</t>
  </si>
  <si>
    <t>BNTNB 6 05/15/2035 Govt</t>
  </si>
  <si>
    <t>BNTNB 6 08/15/2040 Govt</t>
  </si>
  <si>
    <t>BNTNB 6 05/15/2045 Govt</t>
  </si>
  <si>
    <t>BNTNB 6 08/15/2050 Govt</t>
  </si>
  <si>
    <t>BNTNB 6 05/15/2055 Govt</t>
  </si>
  <si>
    <t>DAPMAI25</t>
  </si>
  <si>
    <t>DAPAGO24</t>
  </si>
  <si>
    <t>DAPAGO28</t>
  </si>
  <si>
    <t>DAPAGO30</t>
  </si>
  <si>
    <t>NTN-B28</t>
  </si>
  <si>
    <t>NTN-B30</t>
  </si>
  <si>
    <t>DAPMAI35</t>
  </si>
  <si>
    <t>DAPAGO40</t>
  </si>
  <si>
    <t>ASAI22</t>
  </si>
  <si>
    <t>CRA</t>
  </si>
  <si>
    <t>LFT set 26</t>
  </si>
  <si>
    <t>ISEC SECURITIZADORA S.A.</t>
  </si>
  <si>
    <t>BANCO ABC BRASIL S.A.</t>
  </si>
  <si>
    <t>BANCO BTG PACTUAL S.A.</t>
  </si>
  <si>
    <t>LFSN19006KN</t>
  </si>
  <si>
    <t>BANCO BRADESCO S.A.</t>
  </si>
  <si>
    <t>BANCO DO NORDESTE DO BRASIL S.A.</t>
  </si>
  <si>
    <t>LFSC190054I</t>
  </si>
  <si>
    <t>PARANA BANCO S.A.</t>
  </si>
  <si>
    <t>DI1JAN29</t>
  </si>
  <si>
    <t>BRF S/A</t>
  </si>
  <si>
    <t>VAMOS LOCACAO DE CAMINHOES, MAQUINAS E EQUIPAMENTOS S.A.</t>
  </si>
  <si>
    <t>VAMO33</t>
  </si>
  <si>
    <t>VAMO23</t>
  </si>
  <si>
    <t>VAMO13</t>
  </si>
  <si>
    <t>SENDAS DISTRIBUIDORA S/A</t>
  </si>
  <si>
    <t>MOVI16</t>
  </si>
  <si>
    <t>LIGH1B</t>
  </si>
  <si>
    <t>SBFC12</t>
  </si>
  <si>
    <t>CSAN23</t>
  </si>
  <si>
    <t>BRK AMBIENTAL PARTICIPACOES S/A</t>
  </si>
  <si>
    <t>ARTERIS S/A</t>
  </si>
  <si>
    <t>AERIS INDUSTRIA E COMERCIO DE EQUIPAMENTOS PARA GERACAO DE ENERGIA S.A</t>
  </si>
  <si>
    <t>AERI12</t>
  </si>
  <si>
    <t>Net hedge</t>
  </si>
  <si>
    <t>bps</t>
  </si>
  <si>
    <t>BANCO SAFRA S.A.</t>
  </si>
  <si>
    <t>LFSC19005L3</t>
  </si>
  <si>
    <t>RDORB9</t>
  </si>
  <si>
    <t>% Hedge</t>
  </si>
  <si>
    <t>% Short</t>
  </si>
  <si>
    <t>% Net</t>
  </si>
  <si>
    <t>% Long</t>
  </si>
  <si>
    <t>Santander CashBlack</t>
  </si>
  <si>
    <t>DV01 IPCA</t>
  </si>
  <si>
    <t>MOVI37</t>
  </si>
  <si>
    <t>GOLD11</t>
  </si>
  <si>
    <t>SBF COMERCIO DE PRODUTOS ESPORTIVOS S.A.</t>
  </si>
  <si>
    <t>REDE DOR SÃO LUIZ S/A</t>
  </si>
  <si>
    <t>IOCHPE-MAXION S/A</t>
  </si>
  <si>
    <t>AEGEA SANEAMENTO E PARTICIPAÇÕES S/A</t>
  </si>
  <si>
    <t>COMPANHIA BRASILEIRA DE DISTRIBUIÇÃO</t>
  </si>
  <si>
    <t>CREDITO UNIVERSITARIO</t>
  </si>
  <si>
    <t>CRI</t>
  </si>
  <si>
    <t>VERT - VERT COMPANHIA SECURITIZADORA</t>
  </si>
  <si>
    <t>VIXL14</t>
  </si>
  <si>
    <t>AEGP19</t>
  </si>
  <si>
    <t>CGBP13</t>
  </si>
  <si>
    <t>DDIJAN27</t>
  </si>
  <si>
    <t>ENGIC5</t>
  </si>
  <si>
    <t>ENGIA5</t>
  </si>
  <si>
    <t>HORIZONTE FIM CP</t>
  </si>
  <si>
    <t xml:space="preserve">AF DEB INCENTIVADAS </t>
  </si>
  <si>
    <t>AF DEB INCENTIVADAS</t>
  </si>
  <si>
    <t>LFT mar 28</t>
  </si>
  <si>
    <t>LFT mar 26</t>
  </si>
  <si>
    <t>LFSN1800DS5</t>
  </si>
  <si>
    <t>LFSC19003W3</t>
  </si>
  <si>
    <t>DDIJAN31</t>
  </si>
  <si>
    <t>RED FUNDO DE INVESTIMENTO EM DIREITO CREDITORIOS MULTISSETORIAL LP</t>
  </si>
  <si>
    <t>FIDC Red Multissetorial</t>
  </si>
  <si>
    <t>VIBRA ENERGIA S.A</t>
  </si>
  <si>
    <t>VBBR24</t>
  </si>
  <si>
    <t>SULA29</t>
  </si>
  <si>
    <t>RDORC9</t>
  </si>
  <si>
    <t>MSGT33</t>
  </si>
  <si>
    <t>MSGT13</t>
  </si>
  <si>
    <t>JSMLB5</t>
  </si>
  <si>
    <t>JSLGA5</t>
  </si>
  <si>
    <t>MATD11</t>
  </si>
  <si>
    <t>HAPVIDA PARTICIPACOES E INVESTIMENTOS S/A</t>
  </si>
  <si>
    <t>HAPV22</t>
  </si>
  <si>
    <t>ARML12</t>
  </si>
  <si>
    <t>HABITASEC SECURITIZADORA S.A.</t>
  </si>
  <si>
    <t>CRA Ferroeste 2ª Série</t>
  </si>
  <si>
    <t>SIMH3</t>
  </si>
  <si>
    <t>POSI13</t>
  </si>
  <si>
    <t>CORURI27</t>
  </si>
  <si>
    <t>Last Price</t>
  </si>
  <si>
    <t>%</t>
  </si>
  <si>
    <t>ALGAB1</t>
  </si>
  <si>
    <t>CEEBC3</t>
  </si>
  <si>
    <t>ESULA6</t>
  </si>
  <si>
    <t>GASC23</t>
  </si>
  <si>
    <t>LFT mar 27</t>
  </si>
  <si>
    <t>JERA2026</t>
  </si>
  <si>
    <t>LFSC19005FF</t>
  </si>
  <si>
    <t>KAPITALO K10 ADVISORY FIC FIM</t>
  </si>
  <si>
    <t>ABSOLUTE VERTEX ADVISORY FIC FIM</t>
  </si>
  <si>
    <t>LORTB9</t>
  </si>
  <si>
    <t>CSANBZ PERP</t>
  </si>
  <si>
    <t>ISHARES</t>
  </si>
  <si>
    <t>LQD US</t>
  </si>
  <si>
    <t>NTN-B50</t>
  </si>
  <si>
    <t>SIMPAR S.A.</t>
  </si>
  <si>
    <t>CVRDA6</t>
  </si>
  <si>
    <t>LFT set 27</t>
  </si>
  <si>
    <t>REAL FIM CP IE</t>
  </si>
  <si>
    <t>ROMEU FC FIM CP IE</t>
  </si>
  <si>
    <t>JSMLA5</t>
  </si>
  <si>
    <t>ODF37 Comdty</t>
  </si>
  <si>
    <t>DI1JAN28</t>
  </si>
  <si>
    <t>SANKALPA FIM CP IE</t>
  </si>
  <si>
    <t>BESKAR FIM</t>
  </si>
  <si>
    <t>FUNDO DE INVESTIMENTO EM DIREITOS CREDITORIOS TMAQ21</t>
  </si>
  <si>
    <t>FIDC TMAQ21</t>
  </si>
  <si>
    <t>VCCS11</t>
  </si>
  <si>
    <t>UGEL11</t>
  </si>
  <si>
    <t>ITAUSA S/A</t>
  </si>
  <si>
    <t>ITSA24</t>
  </si>
  <si>
    <t>CRI Bem Brasil</t>
  </si>
  <si>
    <t>NATURA29</t>
  </si>
  <si>
    <t>BNTNB 6 08/15/2060 Govt</t>
  </si>
  <si>
    <t>BNTNB 6 05/15/2027 Govt</t>
  </si>
  <si>
    <t>NTN-B27</t>
  </si>
  <si>
    <t>BNTNB 6 08/15/2032 Govt</t>
  </si>
  <si>
    <t>NTN-B32</t>
  </si>
  <si>
    <t>WLK27 Index</t>
  </si>
  <si>
    <t>DAPMAI27</t>
  </si>
  <si>
    <t>LFSN210099R</t>
  </si>
  <si>
    <t>LFSC19005L1</t>
  </si>
  <si>
    <t>LFSC190054C</t>
  </si>
  <si>
    <t>LCAMC3</t>
  </si>
  <si>
    <t>SBFC13</t>
  </si>
  <si>
    <t>CSAN24</t>
  </si>
  <si>
    <t>COMPANHIA DO METROPOLITANO DE SAO PAULO</t>
  </si>
  <si>
    <t>MTRO12</t>
  </si>
  <si>
    <t>LCAMB2</t>
  </si>
  <si>
    <t>BRKPA0</t>
  </si>
  <si>
    <t>AEGPA0</t>
  </si>
  <si>
    <t>Ativo</t>
  </si>
  <si>
    <t>Valor</t>
  </si>
  <si>
    <t>% PL</t>
  </si>
  <si>
    <t>Fundos Imobiliários</t>
  </si>
  <si>
    <t>AF INVEST FUNDO DE INVESTIMENTO IMOBILIARIO</t>
  </si>
  <si>
    <t>AFHI11</t>
  </si>
  <si>
    <t>SANTANDER CASH ORANGE</t>
  </si>
  <si>
    <t>BANCO VOLKSWAGEN S/A</t>
  </si>
  <si>
    <t>LF002200G90</t>
  </si>
  <si>
    <t>RUMO MALHA PAULISTA S/A</t>
  </si>
  <si>
    <t>ECHOENERGIA PARTICIPACOES S/A</t>
  </si>
  <si>
    <t>COPEL DISTRIBUICAO S/A</t>
  </si>
  <si>
    <t>CPLD37</t>
  </si>
  <si>
    <t>BRKMA6</t>
  </si>
  <si>
    <t>USINA CORURIPE</t>
  </si>
  <si>
    <t>QUAL16</t>
  </si>
  <si>
    <t>Juros Reais</t>
  </si>
  <si>
    <t>IPCA</t>
  </si>
  <si>
    <t>VLID19</t>
  </si>
  <si>
    <t>VALID SOLUCOES S/A</t>
  </si>
  <si>
    <t>JERA2026 FIM CP IE</t>
  </si>
  <si>
    <t>AF MACRO</t>
  </si>
  <si>
    <t>HORIZONTE</t>
  </si>
  <si>
    <t>REAL FIM</t>
  </si>
  <si>
    <t>WALL FIM</t>
  </si>
  <si>
    <t>BANCO COOPERATIVO SICREDI</t>
  </si>
  <si>
    <t>AYA NMK FIM</t>
  </si>
  <si>
    <t>SANKALPA FIM</t>
  </si>
  <si>
    <t>BID</t>
  </si>
  <si>
    <t>ASK</t>
  </si>
  <si>
    <t>% Impacto</t>
  </si>
  <si>
    <t>1.70</t>
  </si>
  <si>
    <t>Anbima</t>
  </si>
  <si>
    <t>BANCO BMG S.A.</t>
  </si>
  <si>
    <t>Hedge DAP</t>
  </si>
  <si>
    <t>OGDS11</t>
  </si>
  <si>
    <t>Fundos</t>
  </si>
  <si>
    <t>KAPITALO K10 ADVISORY FUNDO DE INVESTIMENTO EM COTAS DE FUNDOS DE INVESTIMENTO MULTIMERCADO</t>
  </si>
  <si>
    <t>Quantidades</t>
  </si>
  <si>
    <t>GDF27</t>
  </si>
  <si>
    <t>GDF31</t>
  </si>
  <si>
    <t>Dolar BMF</t>
  </si>
  <si>
    <t>Exposição</t>
  </si>
  <si>
    <t>DIV01</t>
  </si>
  <si>
    <t>BPS</t>
  </si>
  <si>
    <t>%cdi</t>
  </si>
  <si>
    <t>SBFC11</t>
  </si>
  <si>
    <t>LAMEA7</t>
  </si>
  <si>
    <t>Estratégias</t>
  </si>
  <si>
    <t>Qtde</t>
  </si>
  <si>
    <t>PU Posição</t>
  </si>
  <si>
    <t>Valor Exposição</t>
  </si>
  <si>
    <t>TRANSBRASILIANA CONCESSIONARIA DE RODOVIA S.A</t>
  </si>
  <si>
    <t>TBCR18</t>
  </si>
  <si>
    <t>XPVS14</t>
  </si>
  <si>
    <t>VVEO15</t>
  </si>
  <si>
    <t>UNIGEL PARTICIPACOES S.A.</t>
  </si>
  <si>
    <t>VECS11</t>
  </si>
  <si>
    <t>BANCO XP</t>
  </si>
  <si>
    <t>COMPANHIA SECURITIZADORA DE CREDITOS FINANCEIROS VERT-PROVI II</t>
  </si>
  <si>
    <t>VTII12</t>
  </si>
  <si>
    <t>Fundos/Carteiras Adm</t>
  </si>
  <si>
    <t>Contract Value</t>
  </si>
  <si>
    <t>VAMO22</t>
  </si>
  <si>
    <t>PEJA11</t>
  </si>
  <si>
    <t>RISCO</t>
  </si>
  <si>
    <t>DAP CORRESP</t>
  </si>
  <si>
    <t>HEDGE</t>
  </si>
  <si>
    <t>NET</t>
  </si>
  <si>
    <t>FIDC URA AGRO SENIOR</t>
  </si>
  <si>
    <t>FIDC URA Agro SR</t>
  </si>
  <si>
    <t>COMPANHIA SECURITIZADORA DE CREDITOS FINANCEIROS CARTOES CONSIGNADOS II</t>
  </si>
  <si>
    <t>CRCG12</t>
  </si>
  <si>
    <t>BOLSA</t>
  </si>
  <si>
    <t>NET IPCA</t>
  </si>
  <si>
    <t>NET RV</t>
  </si>
  <si>
    <t>NET RISCO</t>
  </si>
  <si>
    <t>RISCO TOTAL</t>
  </si>
  <si>
    <t>RISCO OFFSHORE</t>
  </si>
  <si>
    <t>GGSH12</t>
  </si>
  <si>
    <t>HIDROVIAS DO BRASIL S.A.</t>
  </si>
  <si>
    <t>QUALICORP S/A</t>
  </si>
  <si>
    <t>BRASKEM S/A</t>
  </si>
  <si>
    <t>Hedge IPCA</t>
  </si>
  <si>
    <t>Hedge DI</t>
  </si>
  <si>
    <t>Direcional</t>
  </si>
  <si>
    <t>Inclinação</t>
  </si>
  <si>
    <t>Pré</t>
  </si>
  <si>
    <t>TOTAL OFFSHORE</t>
  </si>
  <si>
    <t>OFFSHORE</t>
  </si>
  <si>
    <t>OMGE13</t>
  </si>
  <si>
    <t>CRI Vic Engenharia 1ª Emissão</t>
  </si>
  <si>
    <t>NTSD35</t>
  </si>
  <si>
    <t>CDS</t>
  </si>
  <si>
    <t>T10</t>
  </si>
  <si>
    <t>GLOBAL</t>
  </si>
  <si>
    <t>NET OFFSHORE</t>
  </si>
  <si>
    <t>bps BR</t>
  </si>
  <si>
    <t>%cdi BR</t>
  </si>
  <si>
    <t>BPS BR</t>
  </si>
  <si>
    <t>%cdi offshore</t>
  </si>
  <si>
    <t>BPS offshore</t>
  </si>
  <si>
    <t>bps offshore</t>
  </si>
  <si>
    <t>DAPAGO32</t>
  </si>
  <si>
    <t>Peso Bench (%)</t>
  </si>
  <si>
    <t>Peso Bench DIV01 (%)</t>
  </si>
  <si>
    <t>DIV01 - B CORRESP</t>
  </si>
  <si>
    <t>DIV01 DAP CORRESP</t>
  </si>
  <si>
    <t>INFRA OVER IMA-B</t>
  </si>
  <si>
    <t>PESO (%)</t>
  </si>
  <si>
    <t>WLQ32 Index</t>
  </si>
  <si>
    <t>NTN-B25</t>
  </si>
  <si>
    <t>NTN-B35</t>
  </si>
  <si>
    <t>NTN-B40</t>
  </si>
  <si>
    <t>NTN-B55</t>
  </si>
  <si>
    <t>NTN-B60</t>
  </si>
  <si>
    <t>HEDGE - SIMULAÇÃO</t>
  </si>
  <si>
    <t>BR PARTNERS</t>
  </si>
  <si>
    <t>AF INVEST GERAES PREV</t>
  </si>
  <si>
    <t>FS FORTALECE FUNDO DE INVESTIMENTO EM DIREITOS CREDITORIOS</t>
  </si>
  <si>
    <t>FIDC FS FORTALECE</t>
  </si>
  <si>
    <t>HBSA12</t>
  </si>
  <si>
    <t>CSNAA2</t>
  </si>
  <si>
    <t>CBRDA8</t>
  </si>
  <si>
    <t>AALR13</t>
  </si>
  <si>
    <t>AMERICANAS S.A</t>
  </si>
  <si>
    <t>RISCO BRASIL</t>
  </si>
  <si>
    <t>SMFT16</t>
  </si>
  <si>
    <t>COMPANHIA SIDERÚRGICA NACIONAL</t>
  </si>
  <si>
    <t>CSNAA1</t>
  </si>
  <si>
    <t>VVEO16</t>
  </si>
  <si>
    <t>DI1JAN26</t>
  </si>
  <si>
    <t>DI1JAN30</t>
  </si>
  <si>
    <t>DI1JAN31</t>
  </si>
  <si>
    <t>DI1JAN33</t>
  </si>
  <si>
    <t>DI1JAN35</t>
  </si>
  <si>
    <t>Ctts</t>
  </si>
  <si>
    <t>SOBRA</t>
  </si>
  <si>
    <t>LF002200QQO</t>
  </si>
  <si>
    <t>XPVS24</t>
  </si>
  <si>
    <t>CDB</t>
  </si>
  <si>
    <t>BANCO BOCOM BBM</t>
  </si>
  <si>
    <t>LFSN2200E75</t>
  </si>
  <si>
    <t>BRK AMBIENTAL - REGIAO METROPOLITANA DE MACEIO S.A.</t>
  </si>
  <si>
    <t>RMSA12</t>
  </si>
  <si>
    <t>AGUAS DE TERESINA SANEAMENTO SPE S.A.</t>
  </si>
  <si>
    <t>GSTS14</t>
  </si>
  <si>
    <t>ONCOCLINICAS DO BRASIL SERVICOS MEDICOS S.A.</t>
  </si>
  <si>
    <t>ONCO19</t>
  </si>
  <si>
    <t>Sub Classe</t>
  </si>
  <si>
    <t>AF TÁTICO</t>
  </si>
  <si>
    <t>LFSN2200G2M</t>
  </si>
  <si>
    <t>LFSN2200G7D</t>
  </si>
  <si>
    <t>LFSN2200G2K</t>
  </si>
  <si>
    <t>LFSN2200G2L</t>
  </si>
  <si>
    <t>3R PETROLEUM OLEO E GAS S.A.</t>
  </si>
  <si>
    <t>LFSN1900CR5</t>
  </si>
  <si>
    <t>SIMH16</t>
  </si>
  <si>
    <t>CBRDB8</t>
  </si>
  <si>
    <t>FIDC Sifra Plus Sr</t>
  </si>
  <si>
    <t>MINERVA S/A</t>
  </si>
  <si>
    <t>MNRVA1</t>
  </si>
  <si>
    <t>LFSN19006KM</t>
  </si>
  <si>
    <t>LFSC19003W4</t>
  </si>
  <si>
    <t>% Net BR</t>
  </si>
  <si>
    <t>% Net Bolsa</t>
  </si>
  <si>
    <t>% Short BR</t>
  </si>
  <si>
    <t>% Long BR</t>
  </si>
  <si>
    <t>% Net Offshore</t>
  </si>
  <si>
    <t>Venc. Ativo</t>
  </si>
  <si>
    <t>Caixa (119)</t>
  </si>
  <si>
    <t>Caixa (90)</t>
  </si>
  <si>
    <t>Caixa (81)</t>
  </si>
  <si>
    <t>Caixa (120)</t>
  </si>
  <si>
    <t>Caixa (80)</t>
  </si>
  <si>
    <t>CDI+ (70)</t>
  </si>
  <si>
    <t>%CDI (3)</t>
  </si>
  <si>
    <t>%CDI (1)</t>
  </si>
  <si>
    <t>%CDI (11)</t>
  </si>
  <si>
    <t>CDI+ (2)</t>
  </si>
  <si>
    <t>CDI+ (1)</t>
  </si>
  <si>
    <t>%CDI (2)</t>
  </si>
  <si>
    <t>IPCA+ (1)</t>
  </si>
  <si>
    <t>%CDI (7)</t>
  </si>
  <si>
    <t>CDI+ (8)</t>
  </si>
  <si>
    <t>CDI+ (10)</t>
  </si>
  <si>
    <t>CDI+ (4)</t>
  </si>
  <si>
    <t>%CDI (5)</t>
  </si>
  <si>
    <t>%CDI (10)</t>
  </si>
  <si>
    <t>CDI+ (17)</t>
  </si>
  <si>
    <t>CDI+ (7)</t>
  </si>
  <si>
    <t>CDI+ (41)</t>
  </si>
  <si>
    <t>CDI+ (6)</t>
  </si>
  <si>
    <t>CDI+ (13)</t>
  </si>
  <si>
    <t>CDI+ (54)</t>
  </si>
  <si>
    <t>CDI+ (46)</t>
  </si>
  <si>
    <t>CDI+ (34)</t>
  </si>
  <si>
    <t>CDI+ (22)</t>
  </si>
  <si>
    <t>Hedge IPCA (-7)</t>
  </si>
  <si>
    <t>Hedge IPCA (-1)</t>
  </si>
  <si>
    <t>IPCA+ (2.177)</t>
  </si>
  <si>
    <t>Multimercado (838.254)</t>
  </si>
  <si>
    <t>Crédito (5.189.362)</t>
  </si>
  <si>
    <t>Crédito (1.748.224)</t>
  </si>
  <si>
    <t>Multimercado (1.294.864)</t>
  </si>
  <si>
    <t>Caixa (2.741.057)</t>
  </si>
  <si>
    <t>Corporate Bonds (12.506.589)</t>
  </si>
  <si>
    <t>Crédito (8.608.579)</t>
  </si>
  <si>
    <t>Caixa (2.460.696)</t>
  </si>
  <si>
    <t>Corporate Bonds (4.695.222)</t>
  </si>
  <si>
    <t>Crédito (2.926.314)</t>
  </si>
  <si>
    <t>Caixa (824.323)</t>
  </si>
  <si>
    <t>Corporate Bonds (1.274.956)</t>
  </si>
  <si>
    <t>Equities (991.120)</t>
  </si>
  <si>
    <t>Caixa (367.156)</t>
  </si>
  <si>
    <t>Caixa (1.777.247)</t>
  </si>
  <si>
    <t>Caixa (487.062)</t>
  </si>
  <si>
    <t>Caixa (351.102)</t>
  </si>
  <si>
    <t>FIDC (2.888)</t>
  </si>
  <si>
    <t>FIDC (3.158)</t>
  </si>
  <si>
    <t>FIDC (97)</t>
  </si>
  <si>
    <t>FIDC (2.500)</t>
  </si>
  <si>
    <t>FIDC (2.085)</t>
  </si>
  <si>
    <t>FIDC (2.555)</t>
  </si>
  <si>
    <t>FIDC (2.336)</t>
  </si>
  <si>
    <t>FIDC (1.923)</t>
  </si>
  <si>
    <t>FIDC (2.103)</t>
  </si>
  <si>
    <t>FIDC (1.439)</t>
  </si>
  <si>
    <t>CDI+ (134)</t>
  </si>
  <si>
    <t>CDI+ (3.360)</t>
  </si>
  <si>
    <t>CDI+ (82)</t>
  </si>
  <si>
    <t>CDI+ (73)</t>
  </si>
  <si>
    <t>CDI+ (1.457)</t>
  </si>
  <si>
    <t>CDI+ (1.340)</t>
  </si>
  <si>
    <t>CDI+ (1.000)</t>
  </si>
  <si>
    <t>CDI+ (84)</t>
  </si>
  <si>
    <t>CDI+ (35)</t>
  </si>
  <si>
    <t>CDI+ (185)</t>
  </si>
  <si>
    <t>CDI+ (67)</t>
  </si>
  <si>
    <t>CDI+ (483)</t>
  </si>
  <si>
    <t>CDI+ (150)</t>
  </si>
  <si>
    <t>CDI+ (283)</t>
  </si>
  <si>
    <t>CDI+ (189)</t>
  </si>
  <si>
    <t>CDI+ (69)</t>
  </si>
  <si>
    <t>CDI+ (38)</t>
  </si>
  <si>
    <t>CDI+ (131)</t>
  </si>
  <si>
    <t>IPCA+ (174)</t>
  </si>
  <si>
    <t>CDI+ (5.019)</t>
  </si>
  <si>
    <t>CDI+ (2.376)</t>
  </si>
  <si>
    <t>CDI+ (187)</t>
  </si>
  <si>
    <t>CDI+ (83)</t>
  </si>
  <si>
    <t>CDI+ (52)</t>
  </si>
  <si>
    <t>CDI+ (63)</t>
  </si>
  <si>
    <t>CDI+ (90)</t>
  </si>
  <si>
    <t>CDI+ (2.951)</t>
  </si>
  <si>
    <t>CDI+ (304)</t>
  </si>
  <si>
    <t>IPCA+ (720)</t>
  </si>
  <si>
    <t>CDI+ (1.822)</t>
  </si>
  <si>
    <t>CDI+ (1.447)</t>
  </si>
  <si>
    <t>CDI+ (74)</t>
  </si>
  <si>
    <t>CDI+ (170)</t>
  </si>
  <si>
    <t>CDI+ (868)</t>
  </si>
  <si>
    <t>CDI+ (305)</t>
  </si>
  <si>
    <t>CDI+ (2.769)</t>
  </si>
  <si>
    <t>CDI+ (173)</t>
  </si>
  <si>
    <t>CDI+ (1.662)</t>
  </si>
  <si>
    <t>CDI+ (110)</t>
  </si>
  <si>
    <t>CDI+ (148)</t>
  </si>
  <si>
    <t>CDI+ (179)</t>
  </si>
  <si>
    <t>CDI+ (3.809)</t>
  </si>
  <si>
    <t>CDI+ (2.016)</t>
  </si>
  <si>
    <t>CDI+ (1.670)</t>
  </si>
  <si>
    <t>CDI+ (1.627)</t>
  </si>
  <si>
    <t>%CDI (222)</t>
  </si>
  <si>
    <t>CDI+ (159)</t>
  </si>
  <si>
    <t>CDI+ (431)</t>
  </si>
  <si>
    <t>CDI+ (126)</t>
  </si>
  <si>
    <t>CDI+ (5.544)</t>
  </si>
  <si>
    <t>IPCA+ (300)</t>
  </si>
  <si>
    <t>CDI+ (112)</t>
  </si>
  <si>
    <t>IPCA+ (250)</t>
  </si>
  <si>
    <t>IPCA+ (390)</t>
  </si>
  <si>
    <t>CDI+ (2.299)</t>
  </si>
  <si>
    <t>CDI+ (2.787)</t>
  </si>
  <si>
    <t>CDI+ (2.567)</t>
  </si>
  <si>
    <t>CDI+ (2.811)</t>
  </si>
  <si>
    <t>CDI+ (3.537)</t>
  </si>
  <si>
    <t>CDI+ (1.590)</t>
  </si>
  <si>
    <t>CDI+ (182)</t>
  </si>
  <si>
    <t>CDI+ (31)</t>
  </si>
  <si>
    <t>CDI+ (1.360)</t>
  </si>
  <si>
    <t>CDI+ (40)</t>
  </si>
  <si>
    <t>CDI+ (1.468)</t>
  </si>
  <si>
    <t>CDI+ (2.854)</t>
  </si>
  <si>
    <t>CDI+ (2.444)</t>
  </si>
  <si>
    <t>CDI+ (531)</t>
  </si>
  <si>
    <t>IPCA+ (500)</t>
  </si>
  <si>
    <t>CDI+ (1.646)</t>
  </si>
  <si>
    <t>IPCA+ (425)</t>
  </si>
  <si>
    <t>CDI+ (211)</t>
  </si>
  <si>
    <t>Corporate Bonds (500.000)</t>
  </si>
  <si>
    <t>Corporate Bonds (200.000)</t>
  </si>
  <si>
    <t>Corporate Bonds (250.000)</t>
  </si>
  <si>
    <t>Corporate Bonds (-4.750)</t>
  </si>
  <si>
    <t>Commodity (50.839)</t>
  </si>
  <si>
    <t>Commodity (19.029)</t>
  </si>
  <si>
    <t>Commodity (5.340)</t>
  </si>
  <si>
    <t>IPCA+</t>
  </si>
  <si>
    <t>Caixa</t>
  </si>
  <si>
    <t>Sem Estratégia</t>
  </si>
  <si>
    <t>CDI+</t>
  </si>
  <si>
    <t>Equities</t>
  </si>
  <si>
    <t>Cupom</t>
  </si>
  <si>
    <t>Multimercado</t>
  </si>
  <si>
    <t>Crédito</t>
  </si>
  <si>
    <t>Corporate Bonds</t>
  </si>
  <si>
    <t xml:space="preserve">NOVA TRANSPORTE DO SUDESTE S.A. - NTS </t>
  </si>
  <si>
    <t>Commodity</t>
  </si>
  <si>
    <t>CDI+ (2.309)</t>
  </si>
  <si>
    <t>DI1JAN37</t>
  </si>
  <si>
    <t>FIDC Ideal Invest 29</t>
  </si>
  <si>
    <t>CDI+ (3.532)</t>
  </si>
  <si>
    <t>%CDI (28)</t>
  </si>
  <si>
    <t>HAPV21</t>
  </si>
  <si>
    <t>%CDI (1.377)</t>
  </si>
  <si>
    <t>CELG12</t>
  </si>
  <si>
    <t>BRFS41</t>
  </si>
  <si>
    <t>BRFS31</t>
  </si>
  <si>
    <t>ERDVA2</t>
  </si>
  <si>
    <t>CDI+ (1.601)</t>
  </si>
  <si>
    <t>DDIJAN25</t>
  </si>
  <si>
    <t>USRATES</t>
  </si>
  <si>
    <t>GDF25</t>
  </si>
  <si>
    <t>%CDI (22)</t>
  </si>
  <si>
    <t>EQUATORIAL GOIAS DISTRIBUIDORA DE ENERGIA S.A.</t>
  </si>
  <si>
    <t>TIM BRASIL SERVICOS E PARTICIPACOES S.A</t>
  </si>
  <si>
    <t>TBSP11</t>
  </si>
  <si>
    <t>PEJA21</t>
  </si>
  <si>
    <t>CDI+ (1.397)</t>
  </si>
  <si>
    <t>CDI+ (1.373)</t>
  </si>
  <si>
    <t>LF002305RGQ</t>
  </si>
  <si>
    <t>LF002305RGM</t>
  </si>
  <si>
    <t>LF002305RGD</t>
  </si>
  <si>
    <t>LF002305RGL</t>
  </si>
  <si>
    <t>NOVA TRANSPORTE DO SUDESTE S.A. - NTS</t>
  </si>
  <si>
    <t>%HEDGE</t>
  </si>
  <si>
    <t>BNTNB 6 05/15/2033 Govt</t>
  </si>
  <si>
    <t>% RISCO</t>
  </si>
  <si>
    <t>% HEDGE</t>
  </si>
  <si>
    <t>QTD DAP</t>
  </si>
  <si>
    <t>NET OVER IMA-B</t>
  </si>
  <si>
    <t>OVER IMA-B</t>
  </si>
  <si>
    <t>NET OVER IMA-B - SIMULAÇÃO</t>
  </si>
  <si>
    <t>30 dias</t>
  </si>
  <si>
    <t>60 dias</t>
  </si>
  <si>
    <t>180 dias</t>
  </si>
  <si>
    <t>MINAS O.N.E. FIA</t>
  </si>
  <si>
    <t>T10DEZ23</t>
  </si>
  <si>
    <t>CENTRAIS ELETRICAS BRASILEIRAS S/A ELETROBRAS</t>
  </si>
  <si>
    <t>CDI+ (507)</t>
  </si>
  <si>
    <t>CDI+ (199)</t>
  </si>
  <si>
    <t>ELET14</t>
  </si>
  <si>
    <t>CDI+ (217)</t>
  </si>
  <si>
    <t>ANIMA HOLDING S.A.</t>
  </si>
  <si>
    <t>ANIM3</t>
  </si>
  <si>
    <t>TIP US</t>
  </si>
  <si>
    <t>BANCO PAN S.A.</t>
  </si>
  <si>
    <t>%CDI (8)</t>
  </si>
  <si>
    <t>AGIBANK</t>
  </si>
  <si>
    <t>LF002307IJ6</t>
  </si>
  <si>
    <t>CDI+ (490)</t>
  </si>
  <si>
    <t>IPCA+ (249)</t>
  </si>
  <si>
    <t>OIZ3</t>
  </si>
  <si>
    <t>Peso Bench (Qtd teórica)</t>
  </si>
  <si>
    <t>CDI+ (3)</t>
  </si>
  <si>
    <t>Hedge DI (1)</t>
  </si>
  <si>
    <t>DDIDEZ23</t>
  </si>
  <si>
    <t>ERDVB3</t>
  </si>
  <si>
    <t>CDI+ (641)</t>
  </si>
  <si>
    <t>COMPASS GAS E ENERGIA S.A</t>
  </si>
  <si>
    <t>PASS12</t>
  </si>
  <si>
    <t>CDI+ (1.326)</t>
  </si>
  <si>
    <t>CDI+ (158)</t>
  </si>
  <si>
    <t>GDZ23</t>
  </si>
  <si>
    <t>%CDI (35)</t>
  </si>
  <si>
    <t>CDI+ (2.385)</t>
  </si>
  <si>
    <t>CDI+ (109)</t>
  </si>
  <si>
    <t>CGOS14</t>
  </si>
  <si>
    <t>CDI+ (5)</t>
  </si>
  <si>
    <t>LF002308DXP</t>
  </si>
  <si>
    <t>CDI+ (2.258)</t>
  </si>
  <si>
    <t>Corporate Bonds (56.402)</t>
  </si>
  <si>
    <t>CDI+ (4.145)</t>
  </si>
  <si>
    <t>CDI+ (3.255)</t>
  </si>
  <si>
    <t>CDI+ (2.616)</t>
  </si>
  <si>
    <t>COCE18</t>
  </si>
  <si>
    <t>ERDVC3</t>
  </si>
  <si>
    <t>WSPMAR24</t>
  </si>
  <si>
    <t>AF HORIZONTE FIM CP</t>
  </si>
  <si>
    <t>SANTANDER CASH ORANGE FUNDO DE INVESTIMENTO RENDA FIXA REFERENCIADO DI</t>
  </si>
  <si>
    <t>SANTANDER CASH BLUE FUNDO DE INVESTIMENTO RENDA FIXA REFERENCIADO DI</t>
  </si>
  <si>
    <t>IPCA+ (370)</t>
  </si>
  <si>
    <t>JSL S/A</t>
  </si>
  <si>
    <t>COMPANHIA ENERGÉTICA DO CEARÁ - COELCE</t>
  </si>
  <si>
    <t>AF INVEST  MINAS FIA</t>
  </si>
  <si>
    <t>SANTANDER CASH BLACK FUNDO DE INVESTIMENTO RENDA FIXA REFERENCIADO DI</t>
  </si>
  <si>
    <t>AF INVEST MINAS FIA</t>
  </si>
  <si>
    <t>CRNP11</t>
  </si>
  <si>
    <t>Hedge IPCA (-14)</t>
  </si>
  <si>
    <t>IPCA+ (1.207)</t>
  </si>
  <si>
    <t>IPCA+ (172)</t>
  </si>
  <si>
    <t>CDI+ (309)</t>
  </si>
  <si>
    <t>Hedge Cambial</t>
  </si>
  <si>
    <t>PAGBEM</t>
  </si>
  <si>
    <t>CDI+ (1.429)</t>
  </si>
  <si>
    <t>RRRP14</t>
  </si>
  <si>
    <t>CDI+ (2.406)</t>
  </si>
  <si>
    <t>IPCA+ (2.730)</t>
  </si>
  <si>
    <t>IPCA+ (2.371)</t>
  </si>
  <si>
    <t>IPCA+ (185)</t>
  </si>
  <si>
    <t>LFSC24000BB</t>
  </si>
  <si>
    <t>WIZS11</t>
  </si>
  <si>
    <t>CDI+ (7.388)</t>
  </si>
  <si>
    <t>CENTRO DE IMAGEM DIAGNOSTICOS S/A</t>
  </si>
  <si>
    <t>BRKMB8</t>
  </si>
  <si>
    <t>CDI+ (655)</t>
  </si>
  <si>
    <t>Risco</t>
  </si>
  <si>
    <t>CDI+ (-1)</t>
  </si>
  <si>
    <t>LFSC24001JQ</t>
  </si>
  <si>
    <t>LFSC24001JR</t>
  </si>
  <si>
    <t>LFSC24001JU</t>
  </si>
  <si>
    <t>BANCO SANTANDER (BRASIL) S.A.</t>
  </si>
  <si>
    <t>SANTANDER CASH BLACK III</t>
  </si>
  <si>
    <t>FIDC ACR Fast</t>
  </si>
  <si>
    <t>VEBMA4</t>
  </si>
  <si>
    <t>CDI+ (3.300)</t>
  </si>
  <si>
    <t>CDI+ (3.073)</t>
  </si>
  <si>
    <t>VERO13</t>
  </si>
  <si>
    <t>Incentivada?</t>
  </si>
  <si>
    <t>Sim</t>
  </si>
  <si>
    <t>Não</t>
  </si>
  <si>
    <t>BRDT11</t>
  </si>
  <si>
    <t>Repo</t>
  </si>
  <si>
    <t>LFSC24001JV</t>
  </si>
  <si>
    <t>BHSA11</t>
  </si>
  <si>
    <t>LF002400951</t>
  </si>
  <si>
    <t>MELNICK DESENVOLVIMENTO IMOBILIARIO SA</t>
  </si>
  <si>
    <t>MELK3</t>
  </si>
  <si>
    <t>Caixa (655)</t>
  </si>
  <si>
    <t>LF002400ABN</t>
  </si>
  <si>
    <t>LF002400ABJ</t>
  </si>
  <si>
    <t>LF002400ABL</t>
  </si>
  <si>
    <t>LF002400ABM</t>
  </si>
  <si>
    <t>WINJUN24</t>
  </si>
  <si>
    <t>INDJUN24</t>
  </si>
  <si>
    <t>AF DEBENTURES INCENTIVADAS</t>
  </si>
  <si>
    <t>CLOUDWALK</t>
  </si>
  <si>
    <t>FIDC CloudWalk II</t>
  </si>
  <si>
    <t>CDI+ (184)</t>
  </si>
  <si>
    <t>COMPANHIA HIDRO ELETRICA DO SAO FRANCISCO - CHESF</t>
  </si>
  <si>
    <t>CHSF12</t>
  </si>
  <si>
    <t>BARREIRAS HOLDING S.A.</t>
  </si>
  <si>
    <t>BBRASIL FIM CP RESP</t>
  </si>
  <si>
    <t>LF002400BZZ</t>
  </si>
  <si>
    <t>VLIDA0</t>
  </si>
  <si>
    <t>CDI+ (3.078)</t>
  </si>
  <si>
    <t>MOVI3</t>
  </si>
  <si>
    <t>ALIANSCE SONAE SHOPPING CENTER S/A</t>
  </si>
  <si>
    <t>ALOS3</t>
  </si>
  <si>
    <t>BMG SEG</t>
  </si>
  <si>
    <t>ALFA HORIZON FIA</t>
  </si>
  <si>
    <t>LFSN1800D4X</t>
  </si>
  <si>
    <t>LFSN1800D4W</t>
  </si>
  <si>
    <t>DI1JUL26</t>
  </si>
  <si>
    <t>Pré (-7)</t>
  </si>
  <si>
    <t>Pré (-4)</t>
  </si>
  <si>
    <t>DIAGNÓSTICOS DA AMÉRICA S/A</t>
  </si>
  <si>
    <t>DASAA4</t>
  </si>
  <si>
    <t>CDI+ (1.083)</t>
  </si>
  <si>
    <t>CDI+ (44)</t>
  </si>
  <si>
    <t>Nota:</t>
  </si>
  <si>
    <t>PRIO3</t>
  </si>
  <si>
    <t>VTRU3</t>
  </si>
  <si>
    <t>DIV01 JURO REAL</t>
  </si>
  <si>
    <t>Juro Real Exp</t>
  </si>
  <si>
    <t>% CDI Dia</t>
  </si>
  <si>
    <t>Choque (20bps)</t>
  </si>
  <si>
    <t>Delta</t>
  </si>
  <si>
    <t>BH FIRF INFRA</t>
  </si>
  <si>
    <t>LFSN19001BH</t>
  </si>
  <si>
    <t>LFSC24001JT</t>
  </si>
  <si>
    <t>LF002305RFW</t>
  </si>
  <si>
    <t>LF002400ABK</t>
  </si>
  <si>
    <t>2A FUNDO DE INVESTIMENTO MULTIMERCADO</t>
  </si>
  <si>
    <t>2A</t>
  </si>
  <si>
    <t>LF002400EY5</t>
  </si>
  <si>
    <t>CDI+ (607)</t>
  </si>
  <si>
    <t>IPCA+ (596)</t>
  </si>
  <si>
    <t>CDI+ (340)</t>
  </si>
  <si>
    <t>CDI+ (2.949)</t>
  </si>
  <si>
    <t>ASAIA0</t>
  </si>
  <si>
    <t>CDI+ (424)</t>
  </si>
  <si>
    <t>CDI+ (230)</t>
  </si>
  <si>
    <t>CDI+ (310)</t>
  </si>
  <si>
    <t>CDI+ (687)</t>
  </si>
  <si>
    <t>CDI+ (472)</t>
  </si>
  <si>
    <t>CDI+ (360)</t>
  </si>
  <si>
    <t>CDI+ (18)</t>
  </si>
  <si>
    <t>CDI+ (703)</t>
  </si>
  <si>
    <t>CRI PERNAMBUCO 35ª (23J1753853)</t>
  </si>
  <si>
    <t>CDI+ (287)</t>
  </si>
  <si>
    <t>CDI+ (1.650)</t>
  </si>
  <si>
    <t>ENAT14</t>
  </si>
  <si>
    <t>CAEC12</t>
  </si>
  <si>
    <t>AMER11</t>
  </si>
  <si>
    <t>AMER3</t>
  </si>
  <si>
    <t>LOJAS AMERICANAS S/A</t>
  </si>
  <si>
    <t>VITRU EDUCACAO</t>
  </si>
  <si>
    <t>CDB424EERW3</t>
  </si>
  <si>
    <t>CEDO13</t>
  </si>
  <si>
    <t>CIA. DE FIA. E TEC. CEDRO E CACHOEIRA</t>
  </si>
  <si>
    <t>CAEC22</t>
  </si>
  <si>
    <t>COMPANHIA DE AGUA E ESGOTO DO CEARA - CAGECE</t>
  </si>
  <si>
    <t>CDI+ (810)</t>
  </si>
  <si>
    <t>CDI+ (456)</t>
  </si>
  <si>
    <t>IPCA+ (105)</t>
  </si>
  <si>
    <t>CSANA0</t>
  </si>
  <si>
    <t>CSANB0</t>
  </si>
  <si>
    <t>CDI+ (1.453)</t>
  </si>
  <si>
    <t>CDI+ (264)</t>
  </si>
  <si>
    <t>ENAUTA PARTICIPACOES S.A.</t>
  </si>
  <si>
    <t>CDI+ (583)</t>
  </si>
  <si>
    <t>ICRED FGTS FUNDO DE INVESTIMENTO EM DIREITOS CREDITORIOS RESPONSABILIDADE LIMITADA</t>
  </si>
  <si>
    <t>Hedge DI (3)</t>
  </si>
  <si>
    <t>LF0024008ZU</t>
  </si>
  <si>
    <t>LF002400GJ4</t>
  </si>
  <si>
    <t>CDI+ (42)</t>
  </si>
  <si>
    <t>LF0024007OE</t>
  </si>
  <si>
    <t>LF002400GAO</t>
  </si>
  <si>
    <t>CDI+ (56)</t>
  </si>
  <si>
    <t>LFSN1800DG1</t>
  </si>
  <si>
    <t>MOVIBZ00001</t>
  </si>
  <si>
    <t>BANCO MERCANTIL DO BRASIL S.A.</t>
  </si>
  <si>
    <t>MVLV19</t>
  </si>
  <si>
    <t>Risco (-4)</t>
  </si>
  <si>
    <t>CDI+ (140)</t>
  </si>
  <si>
    <t>NTN-B29</t>
  </si>
  <si>
    <t>BNTNB 6 05/15/2029 Govt</t>
  </si>
  <si>
    <t>BORDEAUX INFRA</t>
  </si>
  <si>
    <t>TOPAZIO INFRA</t>
  </si>
  <si>
    <t>BORDEAUX FIM</t>
  </si>
  <si>
    <t>TOPAZIO FIM</t>
  </si>
  <si>
    <t>FIDC ICred Sr</t>
  </si>
  <si>
    <t>VVRT11</t>
  </si>
  <si>
    <t>USG588</t>
  </si>
  <si>
    <t>CDI+ (1.886)</t>
  </si>
  <si>
    <t>BANCO RODOBENS S.A.</t>
  </si>
  <si>
    <t>LF002400Q0B</t>
  </si>
  <si>
    <t>LF002400Q0C</t>
  </si>
  <si>
    <t>LF002400Q0D</t>
  </si>
  <si>
    <t>LF002400Q0A</t>
  </si>
  <si>
    <t>LF002400KC2</t>
  </si>
  <si>
    <t>FIDC LF I SR4</t>
  </si>
  <si>
    <t>FIDC iCred Meza 2</t>
  </si>
  <si>
    <t>ARTICO MIDDLE CORPORATE FIDC</t>
  </si>
  <si>
    <t>FIDC Artico Sr</t>
  </si>
  <si>
    <t>VERT COMPANHIA SECURITIZADORA</t>
  </si>
  <si>
    <t>VSCF17</t>
  </si>
  <si>
    <t>CDI+ (847)</t>
  </si>
  <si>
    <t>CDI+ (3.924)</t>
  </si>
  <si>
    <t>CDI+ (4.745)</t>
  </si>
  <si>
    <t>NTSD17</t>
  </si>
  <si>
    <t>CDI+ (665)</t>
  </si>
  <si>
    <t>CGOS18</t>
  </si>
  <si>
    <t>CDI+ (2.222.594)</t>
  </si>
  <si>
    <t>CDI+ (821)</t>
  </si>
  <si>
    <t>CDI+ (8.000)</t>
  </si>
  <si>
    <t>CDI+ (93.000)</t>
  </si>
  <si>
    <t>AMERF2</t>
  </si>
  <si>
    <t>AMERG2</t>
  </si>
  <si>
    <t>BANCO RANDON</t>
  </si>
  <si>
    <t>YDUQS</t>
  </si>
  <si>
    <t>YDUQ3</t>
  </si>
  <si>
    <t>Títulos Privados</t>
  </si>
  <si>
    <t>LFSC19003FD</t>
  </si>
  <si>
    <t>LF002400UVP</t>
  </si>
  <si>
    <t>LF002400UVJ</t>
  </si>
  <si>
    <t>LF002400UVM</t>
  </si>
  <si>
    <t>BANCO RCI</t>
  </si>
  <si>
    <t>LFSN RCI</t>
  </si>
  <si>
    <t>SIFRA PLUS FIDC MULTISSEGMENTOS</t>
  </si>
  <si>
    <t>GUARDIAN MULTI CONSIGNADO II FIDC</t>
  </si>
  <si>
    <t>FIDC Guardian MC II Sr</t>
  </si>
  <si>
    <t>FIDC PRECAVIDA</t>
  </si>
  <si>
    <t>FIDC Precavida</t>
  </si>
  <si>
    <t>FIDC LF I</t>
  </si>
  <si>
    <t>CDB MERCANTIL OUT25</t>
  </si>
  <si>
    <t>MANACA INFRA FIRF</t>
  </si>
  <si>
    <t>BANCO CAIXA GERAL - BRASIL S.A.</t>
  </si>
  <si>
    <t>ODJ25 Comdty</t>
  </si>
  <si>
    <t>ODK25 Comdty</t>
  </si>
  <si>
    <t>DI1ABR25</t>
  </si>
  <si>
    <t>DI1MAI25</t>
  </si>
  <si>
    <t>MANACA FIM CP IE</t>
  </si>
  <si>
    <t>CDI+ (2.847)</t>
  </si>
  <si>
    <t>EQUIPAV SANEAMENTO S.A.</t>
  </si>
  <si>
    <t>AEGE17</t>
  </si>
  <si>
    <t>CDI+ (145)</t>
  </si>
  <si>
    <t>BRKMB6</t>
  </si>
  <si>
    <t>CAEC21</t>
  </si>
  <si>
    <t>CHSF13</t>
  </si>
  <si>
    <t>%CDI (79)</t>
  </si>
  <si>
    <t>LIGT11</t>
  </si>
  <si>
    <t>LIGH2B</t>
  </si>
  <si>
    <t>BRKP28</t>
  </si>
  <si>
    <t>LFSN19009YU</t>
  </si>
  <si>
    <t>PX_SETTLE</t>
  </si>
  <si>
    <t>NDU</t>
  </si>
  <si>
    <t>PU D-1</t>
  </si>
  <si>
    <t>R$ D-1</t>
  </si>
  <si>
    <t>PU OPEN</t>
  </si>
  <si>
    <t>R$ OPEN</t>
  </si>
  <si>
    <t>TX OPEN</t>
  </si>
  <si>
    <t>BZPIIPCA Index</t>
  </si>
  <si>
    <t>DAP AUX</t>
  </si>
  <si>
    <t>Pro Rata D0</t>
  </si>
  <si>
    <t>CDI</t>
  </si>
  <si>
    <t>PROJ ANB</t>
  </si>
  <si>
    <t>R$ por ponto PU</t>
  </si>
  <si>
    <t>NI IPCA fechado</t>
  </si>
  <si>
    <t>Acum. Mês</t>
  </si>
  <si>
    <t>NI PRO-RATA D-1</t>
  </si>
  <si>
    <t>NI PRO-RATA D0</t>
  </si>
  <si>
    <t>R$/PU</t>
  </si>
  <si>
    <t>Pro Rata D-1</t>
  </si>
  <si>
    <t>Fator CDI</t>
  </si>
  <si>
    <t>Fator IPCA</t>
  </si>
  <si>
    <t>Fator Corr.</t>
  </si>
  <si>
    <t>CDI BPS DLY</t>
  </si>
  <si>
    <t>CDI BPS MTH</t>
  </si>
  <si>
    <t>INDEX</t>
  </si>
  <si>
    <t>OPERAR P/ ZERAR O RISCO</t>
  </si>
  <si>
    <t>HOLIDAYS BZ</t>
  </si>
  <si>
    <t>EQPA18</t>
  </si>
  <si>
    <t>Caixa (1.250)</t>
  </si>
  <si>
    <t>CDI+ (21)</t>
  </si>
  <si>
    <t>Hedge IPCA (-4)</t>
  </si>
  <si>
    <t>AF INVEST</t>
  </si>
  <si>
    <t>FIDC PICPAY FGTS</t>
  </si>
  <si>
    <t>FIDC PICPAY FGTS SR</t>
  </si>
  <si>
    <t>CDI+ (1.177)</t>
  </si>
  <si>
    <t>CDI+ (2.711)</t>
  </si>
  <si>
    <t>LIGHC6</t>
  </si>
  <si>
    <t>IPCA+ (582)</t>
  </si>
  <si>
    <t>CDI+ (1.267)</t>
  </si>
  <si>
    <t>CDI+ (94)</t>
  </si>
  <si>
    <t>CDI+ (468)</t>
  </si>
  <si>
    <t>LFSC24001P5</t>
  </si>
  <si>
    <t>LF002305RGO</t>
  </si>
  <si>
    <t>LF002400Q09</t>
  </si>
  <si>
    <t>LF002400ABI</t>
  </si>
  <si>
    <t>Hedge IPCA (-6)</t>
  </si>
  <si>
    <t>CDI+ (-5)</t>
  </si>
  <si>
    <t>CDI+ (-12)</t>
  </si>
  <si>
    <t>LFT mar 29</t>
  </si>
  <si>
    <t>Caixa (27)</t>
  </si>
  <si>
    <t>Caixa (5)</t>
  </si>
  <si>
    <t>LFSC190059S</t>
  </si>
  <si>
    <t>LFSC24001P6</t>
  </si>
  <si>
    <t>LFSC24001JS</t>
  </si>
  <si>
    <t>LF002305RG9</t>
  </si>
  <si>
    <t>LF002400ABF</t>
  </si>
  <si>
    <t>LF002400ABG</t>
  </si>
  <si>
    <t>CDI+ (32)</t>
  </si>
  <si>
    <t>CDI+ (81)</t>
  </si>
  <si>
    <t>CDI+ (53)</t>
  </si>
  <si>
    <t>CDI+ (23)</t>
  </si>
  <si>
    <t>CDI+ (57)</t>
  </si>
  <si>
    <t>CDI+ (64)</t>
  </si>
  <si>
    <t>CDI+ (147)</t>
  </si>
  <si>
    <t>CDI+ (100)</t>
  </si>
  <si>
    <t>BANCO INTER SA</t>
  </si>
  <si>
    <t>CRTA12</t>
  </si>
  <si>
    <t>RISP12</t>
  </si>
  <si>
    <t>SUMI17</t>
  </si>
  <si>
    <t>CDB1256KW67</t>
  </si>
  <si>
    <t>SPE SANEAMENTO RIO 1 S.A</t>
  </si>
  <si>
    <t>LOCALIZA RENT A CAR</t>
  </si>
  <si>
    <t>LIGHT SERVIÇOS DE ELETRICIDADE S/A</t>
  </si>
  <si>
    <t>CDB1256KW68</t>
  </si>
  <si>
    <t>CDB1256KW6A</t>
  </si>
  <si>
    <t>CDB1256KW65</t>
  </si>
  <si>
    <t>CDI+ (253)</t>
  </si>
  <si>
    <t>AESOA1</t>
  </si>
  <si>
    <t>WLK29 Index</t>
  </si>
  <si>
    <t>DAPMAI29</t>
  </si>
  <si>
    <t>VALEC0</t>
  </si>
  <si>
    <t>PLSB1A</t>
  </si>
  <si>
    <t>Caixa (275)</t>
  </si>
  <si>
    <t>CONCESSIONARIA ROTA DO OESTE S.A.</t>
  </si>
  <si>
    <t>ABCB4</t>
  </si>
  <si>
    <t>GIGA MAIS FIBRA TELECOMUNICACOES S.A.</t>
  </si>
  <si>
    <t>KLBNA5</t>
  </si>
  <si>
    <t>Caixa (426)</t>
  </si>
  <si>
    <t>NUBANK</t>
  </si>
  <si>
    <t>LF002400BZO</t>
  </si>
  <si>
    <t>CDI+ (39)</t>
  </si>
  <si>
    <t>CDI+ (28)</t>
  </si>
  <si>
    <t>LF002308CS3</t>
  </si>
  <si>
    <t>LF0023082A5</t>
  </si>
  <si>
    <t>LF0021008OH</t>
  </si>
  <si>
    <t>Hedge Cambial (-70)</t>
  </si>
  <si>
    <t>Caixa (2.075.184)</t>
  </si>
  <si>
    <t>FIDC ICRED INSS</t>
  </si>
  <si>
    <t>FIDC Icred INSS</t>
  </si>
  <si>
    <t>Corporate Bonds (13.693)</t>
  </si>
  <si>
    <t>VERT18 (nota reestruturada)</t>
  </si>
  <si>
    <t>VERT19 (nota participativa)</t>
  </si>
  <si>
    <t>MOVIDA PARTICIPACOES S/A</t>
  </si>
  <si>
    <t>CDI+ (1.191)</t>
  </si>
  <si>
    <t>AUTOPISTA LITORAL SUL S/A.</t>
  </si>
  <si>
    <t>Unigel nota reestruturada</t>
  </si>
  <si>
    <t>Unigel nota dinheiro novo</t>
  </si>
  <si>
    <t>Unigel nota participativa</t>
  </si>
  <si>
    <t>TUPY31</t>
  </si>
  <si>
    <t>USP8T88JAA61</t>
  </si>
  <si>
    <t>SIMHBZ31</t>
  </si>
  <si>
    <t>PETRORIO</t>
  </si>
  <si>
    <t>PRIOBZ26</t>
  </si>
  <si>
    <t>Corporate Bonds (400.000)</t>
  </si>
  <si>
    <t>USL65266AC91</t>
  </si>
  <si>
    <t>IOCMXW28</t>
  </si>
  <si>
    <t>ECOPETROL SA</t>
  </si>
  <si>
    <t>ECOPET43</t>
  </si>
  <si>
    <t>BANORT</t>
  </si>
  <si>
    <t>BANORT 7 ⅝ PERP</t>
  </si>
  <si>
    <t>BANCOLOMBIA SA</t>
  </si>
  <si>
    <t>BCOLO27</t>
  </si>
  <si>
    <t>BMEF11</t>
  </si>
  <si>
    <t>TLT US</t>
  </si>
  <si>
    <t>US8605701189</t>
  </si>
  <si>
    <t>FBRI13</t>
  </si>
  <si>
    <t>Caixa (62)</t>
  </si>
  <si>
    <t>LFSC24001JP</t>
  </si>
  <si>
    <t>LF002400KBT</t>
  </si>
  <si>
    <t>LF002400KBW</t>
  </si>
  <si>
    <t>LF002400KBU</t>
  </si>
  <si>
    <t>LF002400KBY</t>
  </si>
  <si>
    <t>IPCA+ (620)</t>
  </si>
  <si>
    <t>IPCA+ (40.234)</t>
  </si>
  <si>
    <t>CDI+ (-7)</t>
  </si>
  <si>
    <t>CDI+ (130)</t>
  </si>
  <si>
    <t>FIBRASIL INFRAESTRUTURA FIBRA OTICA S.A.</t>
  </si>
  <si>
    <t>IPCA+ (2.013)</t>
  </si>
  <si>
    <t>BANCO DO BRASIL</t>
  </si>
  <si>
    <t>BBAS3</t>
  </si>
  <si>
    <t>LF002400KC0</t>
  </si>
  <si>
    <t>LF002400KC1</t>
  </si>
  <si>
    <t>0,00</t>
  </si>
  <si>
    <t>IPCA+ (1.168)</t>
  </si>
  <si>
    <t>RIO INFRA</t>
  </si>
  <si>
    <t>LF002400ATX</t>
  </si>
  <si>
    <t>Fundos de Terceiros</t>
  </si>
  <si>
    <t>VPORTS AUTORIDADE PORTUARIA S/A</t>
  </si>
  <si>
    <t>CDES11</t>
  </si>
  <si>
    <t>UHE SAO SIMAO ENERGIA S/A</t>
  </si>
  <si>
    <t>UHSM12</t>
  </si>
  <si>
    <t>SUZANO S.A.</t>
  </si>
  <si>
    <t>SUZBA0</t>
  </si>
  <si>
    <t>GASC17</t>
  </si>
  <si>
    <t>GASC25</t>
  </si>
  <si>
    <t>RIO PARANA ENERGIA S/A</t>
  </si>
  <si>
    <t>RIPR22</t>
  </si>
  <si>
    <t>RDVE SUBHOLDING S.A.</t>
  </si>
  <si>
    <t>RDVE11</t>
  </si>
  <si>
    <t>RAIZEN ENERGIA S/A</t>
  </si>
  <si>
    <t>RAIZ23</t>
  </si>
  <si>
    <t>PEJA22</t>
  </si>
  <si>
    <t>NEOENERGIA MORRO DO CHAPEU TRANSMISSAO E ENERGIA S.A.</t>
  </si>
  <si>
    <t>NMCH11</t>
  </si>
  <si>
    <t>MRS LOGÍSTICA S/A</t>
  </si>
  <si>
    <t>MRSAB2</t>
  </si>
  <si>
    <t>MRSAB1</t>
  </si>
  <si>
    <t>MRSAC1</t>
  </si>
  <si>
    <t>LINHAS DE TAUBATE TRANS.DE ENERGIA S/A</t>
  </si>
  <si>
    <t>LTTE15</t>
  </si>
  <si>
    <t>HOLDING DO ARAGUAIA S.A.</t>
  </si>
  <si>
    <t>HARG11</t>
  </si>
  <si>
    <t>HELIO VALGAS SOLAR PARTICIPACOES S.A.</t>
  </si>
  <si>
    <t>HVSP11</t>
  </si>
  <si>
    <t>CGOS34</t>
  </si>
  <si>
    <t>ENTREVIAS CONCESSIONARIA DE RODOVIAS S.A</t>
  </si>
  <si>
    <t>ENTV12</t>
  </si>
  <si>
    <t>ENGIE BRASIL ENERGIA S.A.</t>
  </si>
  <si>
    <t>EGIEB2</t>
  </si>
  <si>
    <t>EGIEA1</t>
  </si>
  <si>
    <t>ENEVB0</t>
  </si>
  <si>
    <t>ENEV18</t>
  </si>
  <si>
    <t>ENGIB9</t>
  </si>
  <si>
    <t>ENGIB2</t>
  </si>
  <si>
    <t>EMPRESA DE ENERGIA SÃO MANOEL S/A</t>
  </si>
  <si>
    <t>ESAM14</t>
  </si>
  <si>
    <t>ELETROPAULO METROP. ELETRIC. DE S.P. S/A</t>
  </si>
  <si>
    <t>ELPLA7</t>
  </si>
  <si>
    <t>ERDVB4</t>
  </si>
  <si>
    <t>CPFL TRANSMISSAO S.A</t>
  </si>
  <si>
    <t>EEELB1</t>
  </si>
  <si>
    <t>CPLD29</t>
  </si>
  <si>
    <t>CONCESSIONÁRIA ROTA DAS BANDEIRAS S/A</t>
  </si>
  <si>
    <t>CBAN32</t>
  </si>
  <si>
    <t>CBAN52</t>
  </si>
  <si>
    <t>CONCESSIONÁRIA AUTO RAPOSO TAVARES S/A</t>
  </si>
  <si>
    <t>CART13</t>
  </si>
  <si>
    <t>CONC. RODOV. INTERI. PAULISTA S/A</t>
  </si>
  <si>
    <t>IVIAA0</t>
  </si>
  <si>
    <t>COMPANHIA RIOGRANDENSE DE SANEAMENTO - CORSAN</t>
  </si>
  <si>
    <t>RSAN26</t>
  </si>
  <si>
    <t>PALFB3</t>
  </si>
  <si>
    <t>CIA DE SANEAMENTO DE M.GERAIS COPASA MG</t>
  </si>
  <si>
    <t>CSMGB9</t>
  </si>
  <si>
    <t>CEMIG DISTRIBUIÇÃO S/A</t>
  </si>
  <si>
    <t>CMGDB1</t>
  </si>
  <si>
    <t>CELESC DISTRIBUIÇÃO S/A</t>
  </si>
  <si>
    <t>CLCD27</t>
  </si>
  <si>
    <t>CCROB6</t>
  </si>
  <si>
    <t>BRASIL TECNOLOGIA E PARTICIPACAO S.A.</t>
  </si>
  <si>
    <t>TEPA12</t>
  </si>
  <si>
    <t>BARUERI ENERGIA RENOVAVEL S.A.</t>
  </si>
  <si>
    <t>BARU11</t>
  </si>
  <si>
    <t>ATLAS LUIZ CARLOS COMERCIALIZADORA DE ENERGIA S.A.</t>
  </si>
  <si>
    <t>ACRC21</t>
  </si>
  <si>
    <t>AGUAS DO RIO 4 SPE S.A</t>
  </si>
  <si>
    <t>RIS424</t>
  </si>
  <si>
    <t>RIS422</t>
  </si>
  <si>
    <t>GSTS24</t>
  </si>
  <si>
    <t>TRRG12</t>
  </si>
  <si>
    <t>SBSPE3</t>
  </si>
  <si>
    <t>CESE32</t>
  </si>
  <si>
    <t>HZTC14</t>
  </si>
  <si>
    <t>CDI+ (1.017)</t>
  </si>
  <si>
    <t>CDI+ (1.707)</t>
  </si>
  <si>
    <t>IPCA+ (990)</t>
  </si>
  <si>
    <t>IPCA+ (935)</t>
  </si>
  <si>
    <t>IPCA+ (897)</t>
  </si>
  <si>
    <t>LFSN1800HXO</t>
  </si>
  <si>
    <t>LFSN19001BC</t>
  </si>
  <si>
    <t>LF002305RFO</t>
  </si>
  <si>
    <t>LF002400KBX</t>
  </si>
  <si>
    <t>LF002400ABH</t>
  </si>
  <si>
    <t>Pré (-12)</t>
  </si>
  <si>
    <t>Hedge IPCA (-12)</t>
  </si>
  <si>
    <t>SANTANDER CASH</t>
  </si>
  <si>
    <t>DELTA ENERGIA PRE-PAGAMENTO I - FIDC DE RESPONSABILIDADE LIMITADA</t>
  </si>
  <si>
    <t>DELTA ENERGIA PRÉ PAGAMENTO I FIDC RL</t>
  </si>
  <si>
    <t>CDI+ (702)</t>
  </si>
  <si>
    <t>CDI+ (1.169)</t>
  </si>
  <si>
    <t>CDI+ (277)</t>
  </si>
  <si>
    <t>TRSP - TERMINAL DE REGASEIFICACAO DE GNL DE SAO PAULO S.A.</t>
  </si>
  <si>
    <t>CDI+ (95)</t>
  </si>
  <si>
    <t>ORIZON MEIO AMBIENTE S.A.</t>
  </si>
  <si>
    <t>ENERGISA TOCANTINS - DISTRIBUIDORA DE ENERGIA S.A</t>
  </si>
  <si>
    <t>CTNSA2</t>
  </si>
  <si>
    <t>IPCA+ (391)</t>
  </si>
  <si>
    <t>DESKTOP S/A</t>
  </si>
  <si>
    <t>DESK17</t>
  </si>
  <si>
    <t>IPCA+ (1.500)</t>
  </si>
  <si>
    <t>CERT11</t>
  </si>
  <si>
    <t>IPCA+ (1.983)</t>
  </si>
  <si>
    <t>CIA. DE SANEAMENTO BÁSICO DO ESTADO DE SP - SABESP</t>
  </si>
  <si>
    <t>IPCA+ (2.419)</t>
  </si>
  <si>
    <t>IPCA+ (483)</t>
  </si>
  <si>
    <t>IPCA+ (319)</t>
  </si>
  <si>
    <t>IPCA+ (1.905)</t>
  </si>
  <si>
    <t>IPCA+ (-45)</t>
  </si>
  <si>
    <t>IPCA+ (581)</t>
  </si>
  <si>
    <t>IPCA+ (400)</t>
  </si>
  <si>
    <t>IPCA+ (870)</t>
  </si>
  <si>
    <t>IPCA+ (258)</t>
  </si>
  <si>
    <t>CDB MERCANTIL OUT25 (CDBA245P84E)</t>
  </si>
  <si>
    <t>%CDI (262)</t>
  </si>
  <si>
    <t>CDB MERCANTIL OUT25 (CDBA245P84D)</t>
  </si>
  <si>
    <t>CGOS16</t>
  </si>
  <si>
    <t>Caixa (32)</t>
  </si>
  <si>
    <t>CMGDB0</t>
  </si>
  <si>
    <t>XP INC</t>
  </si>
  <si>
    <t>LF002400LQY</t>
  </si>
  <si>
    <t>Risco (1)</t>
  </si>
  <si>
    <t>Hedge IPCA (-5)</t>
  </si>
  <si>
    <t>CDI+ (1.405)</t>
  </si>
  <si>
    <t>CDI+ (1.313)</t>
  </si>
  <si>
    <t>IPCA+ (1.250)</t>
  </si>
  <si>
    <t>%CDI (217)</t>
  </si>
  <si>
    <t>IPCA+ (440)</t>
  </si>
  <si>
    <t>IPCA+ (2.607)</t>
  </si>
  <si>
    <t>CDI+ (428)</t>
  </si>
  <si>
    <t>CDI+ (3.770)</t>
  </si>
  <si>
    <t>IPCA+ (660)</t>
  </si>
  <si>
    <t>CDI+ (1.006)</t>
  </si>
  <si>
    <t>LOG COMMERCIAL PROPERTIES</t>
  </si>
  <si>
    <t>LOGG3</t>
  </si>
  <si>
    <t>Hedge DI (5)</t>
  </si>
  <si>
    <t>CDI+ (203)</t>
  </si>
  <si>
    <t>CDI+ (156)</t>
  </si>
  <si>
    <t>OMGE12</t>
  </si>
  <si>
    <t>CBAN12</t>
  </si>
  <si>
    <t>CBAN72</t>
  </si>
  <si>
    <t>USG98239AB55</t>
  </si>
  <si>
    <t>CDB3239C4TL</t>
  </si>
  <si>
    <t>GREEN FIDC SOLAR</t>
  </si>
  <si>
    <t>FIDC ACR FAST</t>
  </si>
  <si>
    <t>FIAGRO DIREITOS CREDITÓRIOS FIGTREE PRODUTORES AGRÍCOLAS I</t>
  </si>
  <si>
    <t>AXIS RENOVÁVEIS FIDC</t>
  </si>
  <si>
    <t>FIDC GREEN SOLFÁCIL</t>
  </si>
  <si>
    <t>PSAN23</t>
  </si>
  <si>
    <t>CDI+ (37)</t>
  </si>
  <si>
    <t>CDI+ (232)</t>
  </si>
  <si>
    <t>IPCA+ (1.357)</t>
  </si>
  <si>
    <t>IPCA+ (412)</t>
  </si>
  <si>
    <t>IPCA+ (149)</t>
  </si>
  <si>
    <t>IPCA+ (320)</t>
  </si>
  <si>
    <t>CONCESSIONARIA ECOVIAS RAPOSO-CASTELO S.A</t>
  </si>
  <si>
    <t>IPCA+ (2.090)</t>
  </si>
  <si>
    <t>IPCA+ (552)</t>
  </si>
  <si>
    <t>SUZB3</t>
  </si>
  <si>
    <t>IPCA+ (-236)</t>
  </si>
  <si>
    <t>LF0025008NC</t>
  </si>
  <si>
    <t>CDI+ (240)</t>
  </si>
  <si>
    <t>Hedge IPCA (-17)</t>
  </si>
  <si>
    <t>Hedge IPCA (-25)</t>
  </si>
  <si>
    <t>IPCA+ (2.250)</t>
  </si>
  <si>
    <t>IPCA+ (334)</t>
  </si>
  <si>
    <t>2.42y</t>
  </si>
  <si>
    <t>IPCA+ (655)</t>
  </si>
  <si>
    <t>ESSENTIA PCHS S.A</t>
  </si>
  <si>
    <t>CGBP14</t>
  </si>
  <si>
    <t>CDI+ (1.884)</t>
  </si>
  <si>
    <t>CDI+ (700)</t>
  </si>
  <si>
    <t>CDI+ (133)</t>
  </si>
  <si>
    <t>IPCA+ (399)</t>
  </si>
  <si>
    <t>IPCA+ (8.374)</t>
  </si>
  <si>
    <t>4.27y</t>
  </si>
  <si>
    <t>IPCA+ (534)</t>
  </si>
  <si>
    <t>COMPANHIA PAULISTA DE FORÇA E LUZ</t>
  </si>
  <si>
    <t>IPCA+ (664)</t>
  </si>
  <si>
    <t>IPCA+ (627)</t>
  </si>
  <si>
    <t>IPCA+ (1.683)</t>
  </si>
  <si>
    <t>LFSC25004NH</t>
  </si>
  <si>
    <t>FUNDO DE INVESTIMENTO EM DIREITOS CREDITORIOS NOTO CONSIGNADOS - RESPONSABILIDADE LIMITADA</t>
  </si>
  <si>
    <t>CDI+ (385)</t>
  </si>
  <si>
    <t>CDI+ (2.491)</t>
  </si>
  <si>
    <t>4.57y</t>
  </si>
  <si>
    <t>IPCA+ (252)</t>
  </si>
  <si>
    <t>IPCA+ (214)</t>
  </si>
  <si>
    <t>IPCA+ (388)</t>
  </si>
  <si>
    <t>IPCA+ (114)</t>
  </si>
  <si>
    <t>CDI+ (5.268)</t>
  </si>
  <si>
    <t>EKTRC1</t>
  </si>
  <si>
    <t>MINAS DIVIDENDOS</t>
  </si>
  <si>
    <t>Risco (9)</t>
  </si>
  <si>
    <t>SB CREDITO FIDC MULTISSETORIAL</t>
  </si>
  <si>
    <t>SB CRÉDITO FIDC MULTISSETORIAL SR8</t>
  </si>
  <si>
    <t>FIDC NOTO CONSIGNADOS SR1</t>
  </si>
  <si>
    <t>FIDC RED REAL</t>
  </si>
  <si>
    <t>FIDC RED REAL SR5</t>
  </si>
  <si>
    <t>FIDC GREEN SOL FACIL</t>
  </si>
  <si>
    <t>FIAGRO FIGTREE PRODUTORES AGRICOLAS I</t>
  </si>
  <si>
    <t>AXIS RENOVAVEIS FIDC</t>
  </si>
  <si>
    <t>3.42y</t>
  </si>
  <si>
    <t>3.53y</t>
  </si>
  <si>
    <t>IPCA+ (875)</t>
  </si>
  <si>
    <t>5.89y</t>
  </si>
  <si>
    <t>ELEKTRO REDES S.A.</t>
  </si>
  <si>
    <t>IPCA+ (2.284)</t>
  </si>
  <si>
    <t>IPCA+ (879)</t>
  </si>
  <si>
    <t>IPCA+ (782)</t>
  </si>
  <si>
    <t>IPCA+ (605)</t>
  </si>
  <si>
    <t>3.68y</t>
  </si>
  <si>
    <t>IPCA+ (463)</t>
  </si>
  <si>
    <t>IPCA+ (402)</t>
  </si>
  <si>
    <t>IPCA+ (1.118)</t>
  </si>
  <si>
    <t>IPCA+ (2.059)</t>
  </si>
  <si>
    <t>IPCA+ (365)</t>
  </si>
  <si>
    <t>TIM S.A.</t>
  </si>
  <si>
    <t>PETRÓLEO BRASILEIRO S/A - PETROBRAS</t>
  </si>
  <si>
    <t>PETR4</t>
  </si>
  <si>
    <t>Hedge IPCA (-53)</t>
  </si>
  <si>
    <t>Hedge IPCA (-35)</t>
  </si>
  <si>
    <t>Hedge IPCA (-55)</t>
  </si>
  <si>
    <t>Hedge IPCA (-20)</t>
  </si>
  <si>
    <t>Hedge IPCA (-44)</t>
  </si>
  <si>
    <t>Hedge DI (-3)</t>
  </si>
  <si>
    <t>Hedge IPCA (-26)</t>
  </si>
  <si>
    <t>Hedge IPCA (-10)</t>
  </si>
  <si>
    <t>Hedge IPCA (-32)</t>
  </si>
  <si>
    <t>3.01y</t>
  </si>
  <si>
    <t>7.48y</t>
  </si>
  <si>
    <t>1.38y</t>
  </si>
  <si>
    <t>IPCA+ (750)</t>
  </si>
  <si>
    <t>2.08y</t>
  </si>
  <si>
    <t>CDI+ (1.898)</t>
  </si>
  <si>
    <t>CDI+ (1.098)</t>
  </si>
  <si>
    <t>0.88y</t>
  </si>
  <si>
    <t>CDI+ (361)</t>
  </si>
  <si>
    <t>5.05y</t>
  </si>
  <si>
    <t>2.53y</t>
  </si>
  <si>
    <t>2.33y</t>
  </si>
  <si>
    <t>CDI+ (1.129)</t>
  </si>
  <si>
    <t>2.38y</t>
  </si>
  <si>
    <t>CDI+ (2.635)</t>
  </si>
  <si>
    <t>6.77y</t>
  </si>
  <si>
    <t>CDI+ (437)</t>
  </si>
  <si>
    <t>2.77y</t>
  </si>
  <si>
    <t>IPCA+ (466)</t>
  </si>
  <si>
    <t>IPCA+ (104)</t>
  </si>
  <si>
    <t>4.68y</t>
  </si>
  <si>
    <t>3.34y</t>
  </si>
  <si>
    <t>3.88y</t>
  </si>
  <si>
    <t>CDI+ (2.012)</t>
  </si>
  <si>
    <t>1.79y</t>
  </si>
  <si>
    <t>CDI+ (1.497)</t>
  </si>
  <si>
    <t>0.91y</t>
  </si>
  <si>
    <t>IPCA+ (501)</t>
  </si>
  <si>
    <t>2.93y</t>
  </si>
  <si>
    <t>CDI+ (1.552)</t>
  </si>
  <si>
    <t>CDI+ (1.371)</t>
  </si>
  <si>
    <t>CDB MERCANTIL OUT25 (CDBA245P84C)</t>
  </si>
  <si>
    <t>CDI+ (72)</t>
  </si>
  <si>
    <t>CDB MERCANTIL OUT25 (CDBA245P84B)</t>
  </si>
  <si>
    <t>IPCA+ (-870), Pré (4.500)</t>
  </si>
  <si>
    <t>2.09y</t>
  </si>
  <si>
    <t>CDI+ (225)</t>
  </si>
  <si>
    <t>4.71y</t>
  </si>
  <si>
    <t>1.29y</t>
  </si>
  <si>
    <t>HBSA11</t>
  </si>
  <si>
    <t>ANET11</t>
  </si>
  <si>
    <t>ANET12</t>
  </si>
  <si>
    <t>WLK33 Index</t>
  </si>
  <si>
    <t>DAPMAI33</t>
  </si>
  <si>
    <t>LFT mar 30</t>
  </si>
  <si>
    <t>LFT set 28</t>
  </si>
  <si>
    <t>LFT set 29</t>
  </si>
  <si>
    <t>Caixa (62), CDI+ (-6)</t>
  </si>
  <si>
    <t>LFT jun 30</t>
  </si>
  <si>
    <t>IPCA+ (369)</t>
  </si>
  <si>
    <t>NTN-B 29</t>
  </si>
  <si>
    <t>LFT set 30</t>
  </si>
  <si>
    <t>MERCADO CREDITO SCFI SA</t>
  </si>
  <si>
    <t>CDB9258SUWD</t>
  </si>
  <si>
    <t>LF00240072E</t>
  </si>
  <si>
    <t>LFSC19002CE</t>
  </si>
  <si>
    <t>LFSC19002HS</t>
  </si>
  <si>
    <t>LFSC19002CD</t>
  </si>
  <si>
    <t>CDB3251WXH0</t>
  </si>
  <si>
    <t>BANRISUL</t>
  </si>
  <si>
    <t>LFSN250093T</t>
  </si>
  <si>
    <t>LFSN1800DIG</t>
  </si>
  <si>
    <t>%CDI (4)</t>
  </si>
  <si>
    <t>LFSC22000ZR</t>
  </si>
  <si>
    <t>%CDI (14)</t>
  </si>
  <si>
    <t>LF0024008OB</t>
  </si>
  <si>
    <t>%CDI (15)</t>
  </si>
  <si>
    <t>LF0024007Y4</t>
  </si>
  <si>
    <t>LF002400LGY</t>
  </si>
  <si>
    <t>%CDI (17)</t>
  </si>
  <si>
    <t>LF002400LGS</t>
  </si>
  <si>
    <t>LF002400LGT</t>
  </si>
  <si>
    <t>LF002400LGM</t>
  </si>
  <si>
    <t>%CDI (13)</t>
  </si>
  <si>
    <t>LF002400LGV</t>
  </si>
  <si>
    <t>LF002500E1G</t>
  </si>
  <si>
    <t>CDI+ (14)</t>
  </si>
  <si>
    <t>CDI+ (-2)</t>
  </si>
  <si>
    <t>CDI+ (-19)</t>
  </si>
  <si>
    <t>CDI+ (-17)</t>
  </si>
  <si>
    <t>CDI+ (215)</t>
  </si>
  <si>
    <t>CDI+ (-89)</t>
  </si>
  <si>
    <t>LF002400BWH</t>
  </si>
  <si>
    <t>Risco (2), Juros Reais (6), Hedge IPCA (-8)</t>
  </si>
  <si>
    <t>Hedge IPCA (-175)</t>
  </si>
  <si>
    <t>Hedge IPCA (-104)</t>
  </si>
  <si>
    <t>Hedge IPCA (-54)</t>
  </si>
  <si>
    <t>Hedge IPCA (-88)</t>
  </si>
  <si>
    <t>Hedge IPCA (-71)</t>
  </si>
  <si>
    <t>Hedge IPCA (-103), Risco (5)</t>
  </si>
  <si>
    <t>Risco (3)</t>
  </si>
  <si>
    <t>Hedge DI (-6)</t>
  </si>
  <si>
    <t>Hedge IPCA (-42)</t>
  </si>
  <si>
    <t>Hedge DI (3), Risco (-21)</t>
  </si>
  <si>
    <t>Risco (19), Hedge DI (1), Pré (-50)</t>
  </si>
  <si>
    <t>Pré (-62)</t>
  </si>
  <si>
    <t>Hedge IPCA (-72)</t>
  </si>
  <si>
    <t>Hedge IPCA (-45)</t>
  </si>
  <si>
    <t>Hedge IPCA (-24)</t>
  </si>
  <si>
    <t>Hedge IPCA (-36)</t>
  </si>
  <si>
    <t>Risco (1), Hedge IPCA (-45)</t>
  </si>
  <si>
    <t>Risco (-5)</t>
  </si>
  <si>
    <t>Pré (-12), Risco (4)</t>
  </si>
  <si>
    <t>Pré (-16)</t>
  </si>
  <si>
    <t>Hedge DI (27)</t>
  </si>
  <si>
    <t>Hedge DI (6)</t>
  </si>
  <si>
    <t>Hedge DI (-5)</t>
  </si>
  <si>
    <t>DOLNOV25</t>
  </si>
  <si>
    <t>DDIJAN29</t>
  </si>
  <si>
    <t>Cupom (-10)</t>
  </si>
  <si>
    <t>Risco (27), Hedge DI (3)</t>
  </si>
  <si>
    <t>Hedge IPCA (-16)</t>
  </si>
  <si>
    <t>Risco (-34)</t>
  </si>
  <si>
    <t>T10DEZ25</t>
  </si>
  <si>
    <t>USRATES (8)</t>
  </si>
  <si>
    <t>DDINOV25</t>
  </si>
  <si>
    <t>Risco (17)</t>
  </si>
  <si>
    <t>Risco (5)</t>
  </si>
  <si>
    <t>Risco (-21), Hedge DI (9)</t>
  </si>
  <si>
    <t>Hedge IPCA (-64)</t>
  </si>
  <si>
    <t>Hedge IPCA (-48)</t>
  </si>
  <si>
    <t>Risco (1), Hedge IPCA (-48)</t>
  </si>
  <si>
    <t>Risco (3), Hedge DI (1)</t>
  </si>
  <si>
    <t>Risco (-1)</t>
  </si>
  <si>
    <t>Hedge IPCA (1), Risco (3), Hedge DI (1)</t>
  </si>
  <si>
    <t>Hedge IPCA (-22)</t>
  </si>
  <si>
    <t>Hedge IPCA (-37), Risco (1)</t>
  </si>
  <si>
    <t>Hedge IPCA (-13)</t>
  </si>
  <si>
    <t>Pré (-2)</t>
  </si>
  <si>
    <t>UNIQUE FIDC</t>
  </si>
  <si>
    <t>FIDC Unique Sr 2</t>
  </si>
  <si>
    <t>FIDC Pagbem Sr 8</t>
  </si>
  <si>
    <t>FIDC PRATA DIGITAL IV</t>
  </si>
  <si>
    <t>FIDC PRATA DIGITAL IV SR</t>
  </si>
  <si>
    <t>FIDC NXCO</t>
  </si>
  <si>
    <t>FIDC NXCO Sr 2</t>
  </si>
  <si>
    <t>6.88y</t>
  </si>
  <si>
    <t>VOTORANTIM CIMENTOS S/A</t>
  </si>
  <si>
    <t>2.74y</t>
  </si>
  <si>
    <t>CDI+ (1.517)</t>
  </si>
  <si>
    <t>IPCA+ (61), CDI+ (1.712)</t>
  </si>
  <si>
    <t>0.44y</t>
  </si>
  <si>
    <t>3.41y</t>
  </si>
  <si>
    <t>CDI+ (497)</t>
  </si>
  <si>
    <t>CDI+ (399)</t>
  </si>
  <si>
    <t>CDI+ (4.982)</t>
  </si>
  <si>
    <t>CDI+ (3.897)</t>
  </si>
  <si>
    <t>CDI+ (1.647)</t>
  </si>
  <si>
    <t>CDI+ (484)</t>
  </si>
  <si>
    <t>IPCA+ (907)</t>
  </si>
  <si>
    <t>3.24y</t>
  </si>
  <si>
    <t>2.14y</t>
  </si>
  <si>
    <t>CDI+ (1.276)</t>
  </si>
  <si>
    <t>0.83y</t>
  </si>
  <si>
    <t>CDI+ (1.838)</t>
  </si>
  <si>
    <t>1.84y</t>
  </si>
  <si>
    <t>CDI+ (1.953)</t>
  </si>
  <si>
    <t>9.16y</t>
  </si>
  <si>
    <t>VALEB1</t>
  </si>
  <si>
    <t>IPCA (201), IPCA+ (152)</t>
  </si>
  <si>
    <t>5.30y</t>
  </si>
  <si>
    <t>IPCA (338), IPCA+ (41)</t>
  </si>
  <si>
    <t>IPCA (859), IPCA+ (29)</t>
  </si>
  <si>
    <t>IPCA+ (29), IPCA (345)</t>
  </si>
  <si>
    <t>7.10y</t>
  </si>
  <si>
    <t>TUPI ENERGIAS RENOVAVEIS S.A</t>
  </si>
  <si>
    <t>TUPW11</t>
  </si>
  <si>
    <t>TRANSPORTADORA ASSOCIADA DE GAS S.A. - TAG</t>
  </si>
  <si>
    <t>TSSG21</t>
  </si>
  <si>
    <t>5.77y</t>
  </si>
  <si>
    <t>IPCA+ (732)</t>
  </si>
  <si>
    <t>IPCA+ (314)</t>
  </si>
  <si>
    <t>IPCA+ (200)</t>
  </si>
  <si>
    <t>TIMS12</t>
  </si>
  <si>
    <t>IPCA+ (1.147)</t>
  </si>
  <si>
    <t>1.58y</t>
  </si>
  <si>
    <t>IPCA+ (439)</t>
  </si>
  <si>
    <t>IPCA+ (386)</t>
  </si>
  <si>
    <t>IPCA+ (310)</t>
  </si>
  <si>
    <t>TBSP22</t>
  </si>
  <si>
    <t>4.16y</t>
  </si>
  <si>
    <t>SUZBC1</t>
  </si>
  <si>
    <t>IPCA+ (2.147)</t>
  </si>
  <si>
    <t>7.42y</t>
  </si>
  <si>
    <t>8.51y</t>
  </si>
  <si>
    <t>IPCA+ (953)</t>
  </si>
  <si>
    <t>2.07y</t>
  </si>
  <si>
    <t>CDI+ (398)</t>
  </si>
  <si>
    <t>IPCA+ (97.689)</t>
  </si>
  <si>
    <t>IPCA+ (66.470)</t>
  </si>
  <si>
    <t>IPCA+ (49.794)</t>
  </si>
  <si>
    <t>3.03y</t>
  </si>
  <si>
    <t>4.01y</t>
  </si>
  <si>
    <t>3.00y</t>
  </si>
  <si>
    <t>CDI+ (4.094)</t>
  </si>
  <si>
    <t>1.75y</t>
  </si>
  <si>
    <t>CDI+ (1.416)</t>
  </si>
  <si>
    <t>CDI+ (2.757)</t>
  </si>
  <si>
    <t>CDI+ (564)</t>
  </si>
  <si>
    <t>CDI+ (623)</t>
  </si>
  <si>
    <t>0.93y</t>
  </si>
  <si>
    <t>7.67y</t>
  </si>
  <si>
    <t>8.78y</t>
  </si>
  <si>
    <t>IPCA+ (275)</t>
  </si>
  <si>
    <t>6.28y</t>
  </si>
  <si>
    <t>IPCA+ (245)</t>
  </si>
  <si>
    <t>4.13y</t>
  </si>
  <si>
    <t>RIALMA TRANSMISSORA DE ENERGIA V S/A</t>
  </si>
  <si>
    <t>RALM21</t>
  </si>
  <si>
    <t>IPCA+ (3.668)</t>
  </si>
  <si>
    <t>9.42y</t>
  </si>
  <si>
    <t>IPCA+ (1.017)</t>
  </si>
  <si>
    <t>IPCA+ (896)</t>
  </si>
  <si>
    <t>RGE SUL DISTRIBUIDORA DE ENERGIA S/A</t>
  </si>
  <si>
    <t>AESLA9</t>
  </si>
  <si>
    <t>IPCA+ (2.475)</t>
  </si>
  <si>
    <t>6.45y</t>
  </si>
  <si>
    <t>IPCA+ (1.102)</t>
  </si>
  <si>
    <t>IPCA+ (845)</t>
  </si>
  <si>
    <t>IPCA+ (778)</t>
  </si>
  <si>
    <t>CDI+ (2.940)</t>
  </si>
  <si>
    <t>CDI+ (1.666)</t>
  </si>
  <si>
    <t>8.59y</t>
  </si>
  <si>
    <t>1.02y</t>
  </si>
  <si>
    <t>CDI+ (4.900)</t>
  </si>
  <si>
    <t>QMC TELECOM DO BRASIL CESSAO DE INFRAESTRUTURA S/A</t>
  </si>
  <si>
    <t>QMCT14</t>
  </si>
  <si>
    <t>IPCA+ (1.840)</t>
  </si>
  <si>
    <t>IPCA+ (448)</t>
  </si>
  <si>
    <t>IPCA+ (395)</t>
  </si>
  <si>
    <t>IPCA+ (317)</t>
  </si>
  <si>
    <t>PRIO FORTE S.A</t>
  </si>
  <si>
    <t>IPCA+ (3.330)</t>
  </si>
  <si>
    <t>5.86y</t>
  </si>
  <si>
    <t>1.64y</t>
  </si>
  <si>
    <t>CDI+ (26), IPCA+ (722)</t>
  </si>
  <si>
    <t>IPCA+ (919)</t>
  </si>
  <si>
    <t>PARSAN S.A.</t>
  </si>
  <si>
    <t>3.31y</t>
  </si>
  <si>
    <t>CDI+ (2.964)</t>
  </si>
  <si>
    <t>CDI+ (1.784)</t>
  </si>
  <si>
    <t>CDI+ (526)</t>
  </si>
  <si>
    <t>2.23y</t>
  </si>
  <si>
    <t>CDI+ (2.185)</t>
  </si>
  <si>
    <t>3.97y</t>
  </si>
  <si>
    <t>IPCA+ (110)</t>
  </si>
  <si>
    <t>3.62y</t>
  </si>
  <si>
    <t>IPCA+ (100)</t>
  </si>
  <si>
    <t>5.72y</t>
  </si>
  <si>
    <t>IPCA+ (345)</t>
  </si>
  <si>
    <t>7.39y</t>
  </si>
  <si>
    <t>8.44y</t>
  </si>
  <si>
    <t>CDI+ (50)</t>
  </si>
  <si>
    <t>1.17y</t>
  </si>
  <si>
    <t>MOTIVA INFRAESTRUTURA DE MOBILIDADE S.A.</t>
  </si>
  <si>
    <t>IPCA+ (350)</t>
  </si>
  <si>
    <t>5.97y</t>
  </si>
  <si>
    <t>MNLT S.A.</t>
  </si>
  <si>
    <t>MNLT11</t>
  </si>
  <si>
    <t>CDI+ (3.043)</t>
  </si>
  <si>
    <t>CDI+ (2.488)</t>
  </si>
  <si>
    <t>CDI+ (902)</t>
  </si>
  <si>
    <t>CDI+ (300)</t>
  </si>
  <si>
    <t>CDI+ (1.547)</t>
  </si>
  <si>
    <t>2.70y</t>
  </si>
  <si>
    <t>LOCALIZA FLEET S.A.</t>
  </si>
  <si>
    <t>TFLED0</t>
  </si>
  <si>
    <t>CDI+ (2.364)</t>
  </si>
  <si>
    <t>CDI+ (1.448)</t>
  </si>
  <si>
    <t>5.08y</t>
  </si>
  <si>
    <t>LETS RENT A CAR S/A</t>
  </si>
  <si>
    <t>LETS15</t>
  </si>
  <si>
    <t>CDI+ (1.888)</t>
  </si>
  <si>
    <t>CDI+ (350)</t>
  </si>
  <si>
    <t>CDI+ (149)</t>
  </si>
  <si>
    <t>IPCA+ (-1.153)</t>
  </si>
  <si>
    <t>8.88y</t>
  </si>
  <si>
    <t>IPCA+ (-480)</t>
  </si>
  <si>
    <t>%CDI (210)</t>
  </si>
  <si>
    <t>IPCA+ (868)</t>
  </si>
  <si>
    <t>IPCA+ (765)</t>
  </si>
  <si>
    <t>CDI+ (2.458)</t>
  </si>
  <si>
    <t>JEF INVESTIMENTOS S.A</t>
  </si>
  <si>
    <t>JEFP12</t>
  </si>
  <si>
    <t>CDI+ (1.582)</t>
  </si>
  <si>
    <t>CDI+ (469)</t>
  </si>
  <si>
    <t>ISA ENERGIA BRASIL S.A.</t>
  </si>
  <si>
    <t>IPCA+ (115)</t>
  </si>
  <si>
    <t>IPCA+ (103)</t>
  </si>
  <si>
    <t>IPCA+ (82)</t>
  </si>
  <si>
    <t>IPCA+ (613)</t>
  </si>
  <si>
    <t>4.09y</t>
  </si>
  <si>
    <t>IPCA+ (257)</t>
  </si>
  <si>
    <t>IPCA+ (227)</t>
  </si>
  <si>
    <t>IPCA+ (1.219)</t>
  </si>
  <si>
    <t>5.27y</t>
  </si>
  <si>
    <t>IPCA+ (493)</t>
  </si>
  <si>
    <t>IPCA+ (444)</t>
  </si>
  <si>
    <t>IPCA+ (344)</t>
  </si>
  <si>
    <t>IPCA+ (1.800)</t>
  </si>
  <si>
    <t>2.71y</t>
  </si>
  <si>
    <t>1.15y</t>
  </si>
  <si>
    <t>IPCA+ (700)</t>
  </si>
  <si>
    <t>CDI+ (1.402)</t>
  </si>
  <si>
    <t>CDI+ (1.762)</t>
  </si>
  <si>
    <t>IPCA+ (615)</t>
  </si>
  <si>
    <t>IPCA+ (485)</t>
  </si>
  <si>
    <t>IPCA+ (75)</t>
  </si>
  <si>
    <t>5.21y</t>
  </si>
  <si>
    <t>IPCA+ (1.455)</t>
  </si>
  <si>
    <t>IPCA+ (539)</t>
  </si>
  <si>
    <t>IPCA+ (380)</t>
  </si>
  <si>
    <t>CDI+ (5.758)</t>
  </si>
  <si>
    <t>0.72y</t>
  </si>
  <si>
    <t>CDI+ (376)</t>
  </si>
  <si>
    <t>IPCA+ (1.560)</t>
  </si>
  <si>
    <t>IPCA+ (788)</t>
  </si>
  <si>
    <t>IPCA+ (791)</t>
  </si>
  <si>
    <t>IPCA+ (671)</t>
  </si>
  <si>
    <t>IPCA+ (525)</t>
  </si>
  <si>
    <t>CDI+ (1.811)</t>
  </si>
  <si>
    <t>3.38y</t>
  </si>
  <si>
    <t>4.30y</t>
  </si>
  <si>
    <t>CDI+ (1.070)</t>
  </si>
  <si>
    <t>6.42y</t>
  </si>
  <si>
    <t>EQUATORIAL PARA DISTRIBUIDORA DE ENERGIA S.A.</t>
  </si>
  <si>
    <t>6.89y</t>
  </si>
  <si>
    <t>IPCA+ (946)</t>
  </si>
  <si>
    <t>IPCA+ (635)</t>
  </si>
  <si>
    <t>6.75y</t>
  </si>
  <si>
    <t>6.36y</t>
  </si>
  <si>
    <t>3.09y</t>
  </si>
  <si>
    <t>IPCA+ (1.063)</t>
  </si>
  <si>
    <t>CDI+ (447)</t>
  </si>
  <si>
    <t>CDI+ (1.582.500)</t>
  </si>
  <si>
    <t>IPCA+ (337)</t>
  </si>
  <si>
    <t>IPCA+ (530)</t>
  </si>
  <si>
    <t>IPCA+ (397)</t>
  </si>
  <si>
    <t>IPCA+ (192)</t>
  </si>
  <si>
    <t>2.88y</t>
  </si>
  <si>
    <t>EGIEA4</t>
  </si>
  <si>
    <t>Pré (163)</t>
  </si>
  <si>
    <t>Pré (1.643)</t>
  </si>
  <si>
    <t>5.61y</t>
  </si>
  <si>
    <t>6.07y</t>
  </si>
  <si>
    <t>Pré (636)</t>
  </si>
  <si>
    <t>IPCA+ (367)</t>
  </si>
  <si>
    <t>Pré (212)</t>
  </si>
  <si>
    <t>IPCA+ (355)</t>
  </si>
  <si>
    <t>Pré (113)</t>
  </si>
  <si>
    <t>IPCA+ (80)</t>
  </si>
  <si>
    <t>2.37y</t>
  </si>
  <si>
    <t>8.36y</t>
  </si>
  <si>
    <t>IPCA+ (157)</t>
  </si>
  <si>
    <t>ENEV29</t>
  </si>
  <si>
    <t>7.78y</t>
  </si>
  <si>
    <t>IPCA+ (193)</t>
  </si>
  <si>
    <t>4.77y</t>
  </si>
  <si>
    <t>4.23y</t>
  </si>
  <si>
    <t>5.63y</t>
  </si>
  <si>
    <t>ENGIC4</t>
  </si>
  <si>
    <t>CDI+ (2.830)</t>
  </si>
  <si>
    <t>CDI+ (3.715)</t>
  </si>
  <si>
    <t>ENGIA6</t>
  </si>
  <si>
    <t>2.27y</t>
  </si>
  <si>
    <t>ENERGISA RONDONIA - DISTRIBUIDORA DE ENERGIA S/A</t>
  </si>
  <si>
    <t>CEROA3</t>
  </si>
  <si>
    <t>Pré (1.800)</t>
  </si>
  <si>
    <t>Pré (240)</t>
  </si>
  <si>
    <t>Pré (460)</t>
  </si>
  <si>
    <t>ENMTB3</t>
  </si>
  <si>
    <t>IPCA+ (600)</t>
  </si>
  <si>
    <t>3.58y</t>
  </si>
  <si>
    <t>IPCA+ (2.373)</t>
  </si>
  <si>
    <t>3.89y</t>
  </si>
  <si>
    <t>IPCA+ (745)</t>
  </si>
  <si>
    <t>4.55y</t>
  </si>
  <si>
    <t>5.46y</t>
  </si>
  <si>
    <t>2.89y</t>
  </si>
  <si>
    <t>IPCA+ (830)</t>
  </si>
  <si>
    <t>CDI+ (206)</t>
  </si>
  <si>
    <t>IPCA+ (775)</t>
  </si>
  <si>
    <t>0.04y</t>
  </si>
  <si>
    <t>CDI+ (258)</t>
  </si>
  <si>
    <t>3.90y</t>
  </si>
  <si>
    <t>IPCA+ (1.257)</t>
  </si>
  <si>
    <t>IPCA+ (893)</t>
  </si>
  <si>
    <t>8.56y</t>
  </si>
  <si>
    <t>2.56y</t>
  </si>
  <si>
    <t>CDI+ (618)</t>
  </si>
  <si>
    <t>4.63y</t>
  </si>
  <si>
    <t>CDI+ (455)</t>
  </si>
  <si>
    <t>3.50y</t>
  </si>
  <si>
    <t>IPCA+ (2.502)</t>
  </si>
  <si>
    <t>4.65y</t>
  </si>
  <si>
    <t>6.24y</t>
  </si>
  <si>
    <t>IPCA+ (1.066)</t>
  </si>
  <si>
    <t>IPCA+ (588)</t>
  </si>
  <si>
    <t>IPCA+ (6.205)</t>
  </si>
  <si>
    <t>8.45y</t>
  </si>
  <si>
    <t>IPCA+ (522)</t>
  </si>
  <si>
    <t>IPCA+ (739)</t>
  </si>
  <si>
    <t>4.73y</t>
  </si>
  <si>
    <t>IPCA+ (825)</t>
  </si>
  <si>
    <t>IPCA+ (790)</t>
  </si>
  <si>
    <t>4.41y</t>
  </si>
  <si>
    <t>6.25y</t>
  </si>
  <si>
    <t>CDI+ (1.293)</t>
  </si>
  <si>
    <t>3.25y</t>
  </si>
  <si>
    <t>1.45y</t>
  </si>
  <si>
    <t>CDI+ (2.782)</t>
  </si>
  <si>
    <t>CDI+ (1.804)</t>
  </si>
  <si>
    <t>2.04y</t>
  </si>
  <si>
    <t>8.53y</t>
  </si>
  <si>
    <t>IPCA+ (1.108)</t>
  </si>
  <si>
    <t>IPCA+ (2.595)</t>
  </si>
  <si>
    <t>4.69y</t>
  </si>
  <si>
    <t>CDI+ (1.383)</t>
  </si>
  <si>
    <t>CDI+ (1.406)</t>
  </si>
  <si>
    <t>IPCA+ (851)</t>
  </si>
  <si>
    <t>IPCA+ (3.430)</t>
  </si>
  <si>
    <t>4.62y</t>
  </si>
  <si>
    <t>IPCA+ (760)</t>
  </si>
  <si>
    <t>0.74y</t>
  </si>
  <si>
    <t>6.82y</t>
  </si>
  <si>
    <t>0.54y</t>
  </si>
  <si>
    <t>1.65y</t>
  </si>
  <si>
    <t>CDI+ (2.057)</t>
  </si>
  <si>
    <t>COMERC PARTICIPACOES S.A.</t>
  </si>
  <si>
    <t>COMR14</t>
  </si>
  <si>
    <t>IPCA+ (13)</t>
  </si>
  <si>
    <t>5.59y</t>
  </si>
  <si>
    <t>CLARO S/A</t>
  </si>
  <si>
    <t>BCPSA5</t>
  </si>
  <si>
    <t>IPCA+ (1.746)</t>
  </si>
  <si>
    <t>3.13y</t>
  </si>
  <si>
    <t>IPCA+ (674)</t>
  </si>
  <si>
    <t>IPCA+ (601)</t>
  </si>
  <si>
    <t>IPCA+ (479)</t>
  </si>
  <si>
    <t>6.70y</t>
  </si>
  <si>
    <t>4.25y</t>
  </si>
  <si>
    <t>1.21y</t>
  </si>
  <si>
    <t>CDI+ (4.236)</t>
  </si>
  <si>
    <t>IPCA+ (123)</t>
  </si>
  <si>
    <t>4.26y</t>
  </si>
  <si>
    <t>IPCA+ (128)</t>
  </si>
  <si>
    <t>5.91y</t>
  </si>
  <si>
    <t>7.65y</t>
  </si>
  <si>
    <t>IPCA+ (1.075)</t>
  </si>
  <si>
    <t>IPCA+ (1.051)</t>
  </si>
  <si>
    <t>IPCA+ (148)</t>
  </si>
  <si>
    <t>CLCD18</t>
  </si>
  <si>
    <t>CDI+ (650)</t>
  </si>
  <si>
    <t>5.85y</t>
  </si>
  <si>
    <t>CDI+ (2.500)</t>
  </si>
  <si>
    <t>CDI+ (200)</t>
  </si>
  <si>
    <t>5.83y</t>
  </si>
  <si>
    <t>CDI+ (3.499)</t>
  </si>
  <si>
    <t>BRKPA2</t>
  </si>
  <si>
    <t>CDI+ (1.065)</t>
  </si>
  <si>
    <t>2.65y</t>
  </si>
  <si>
    <t>CDI+ (945)</t>
  </si>
  <si>
    <t>CDI+ (1.005)</t>
  </si>
  <si>
    <t>IPCA+ (340)</t>
  </si>
  <si>
    <t>IPCA+ (423)</t>
  </si>
  <si>
    <t>IPCA+ (1.261)</t>
  </si>
  <si>
    <t>IPCA+ (2.881)</t>
  </si>
  <si>
    <t>3.11y</t>
  </si>
  <si>
    <t>8.29y</t>
  </si>
  <si>
    <t>7.90y</t>
  </si>
  <si>
    <t>7.43y</t>
  </si>
  <si>
    <t>IPCA+ (194)</t>
  </si>
  <si>
    <t>IPCA+ (196)</t>
  </si>
  <si>
    <t>AMERICA NET S.A.</t>
  </si>
  <si>
    <t>IPCA+ (1.541)</t>
  </si>
  <si>
    <t>IPCA+ (362)</t>
  </si>
  <si>
    <t>IPCA+ (589)</t>
  </si>
  <si>
    <t>IPCA+ (470)</t>
  </si>
  <si>
    <t>IPCA+ (2.925)</t>
  </si>
  <si>
    <t>0.37y</t>
  </si>
  <si>
    <t>IPCA+ (519)</t>
  </si>
  <si>
    <t>IPCA+ (166)</t>
  </si>
  <si>
    <t>4.61y</t>
  </si>
  <si>
    <t>IPCA+ (168)</t>
  </si>
  <si>
    <t>AGUAS DE SAO FRANCISCO DO SUL SPE SA</t>
  </si>
  <si>
    <t>AGSF13</t>
  </si>
  <si>
    <t>CDI+ (1.820)</t>
  </si>
  <si>
    <t>CDI+ (180)</t>
  </si>
  <si>
    <t>IPCA+ (1.397)</t>
  </si>
  <si>
    <t>6.03y</t>
  </si>
  <si>
    <t>IPCA+ (225)</t>
  </si>
  <si>
    <t>2.28y</t>
  </si>
  <si>
    <t>IPCA+ (51)</t>
  </si>
  <si>
    <t>IPCA+ (106)</t>
  </si>
  <si>
    <t>IPCA+ (273)</t>
  </si>
  <si>
    <t>IPCA+ (43)</t>
  </si>
  <si>
    <t>CDI+ (5.487)</t>
  </si>
  <si>
    <t>CDI+ (4.438)</t>
  </si>
  <si>
    <t>CDI+ (426)</t>
  </si>
  <si>
    <t>1.94y</t>
  </si>
  <si>
    <t>CDI+ (1.963)</t>
  </si>
  <si>
    <t>OPEA SECURITIZADORA S.A.</t>
  </si>
  <si>
    <t>CRI VIC Engenharia</t>
  </si>
  <si>
    <t>CDI+ (3.596)</t>
  </si>
  <si>
    <t>BEM BRASIL ALIMENTOS S/A</t>
  </si>
  <si>
    <t>IPCA+ (527)</t>
  </si>
  <si>
    <t>IPCA+ (3.910)</t>
  </si>
  <si>
    <t>VAMOBZ00001</t>
  </si>
  <si>
    <t>CDB3253PPYA</t>
  </si>
  <si>
    <t>%CDI (45)</t>
  </si>
  <si>
    <t>%CDI (21)</t>
  </si>
  <si>
    <t>PAGBANK</t>
  </si>
  <si>
    <t>CDB725A9XNR</t>
  </si>
  <si>
    <t>CDI+ (2.225)</t>
  </si>
  <si>
    <t>CDI+ (2.456)</t>
  </si>
  <si>
    <t>MERCADO LIVRE CFI</t>
  </si>
  <si>
    <t>CDB7254AIF6</t>
  </si>
  <si>
    <t>CDI+ (1.725)</t>
  </si>
  <si>
    <t>%CDI (15.000)</t>
  </si>
  <si>
    <t>CDB925CDN0L</t>
  </si>
  <si>
    <t>%CDI (10.000)</t>
  </si>
  <si>
    <t>CDB725BEF4D</t>
  </si>
  <si>
    <t>%CDI (1.852.000)</t>
  </si>
  <si>
    <t>CDB725BEF4B</t>
  </si>
  <si>
    <t>%CDI (3.545.000)</t>
  </si>
  <si>
    <t>CDB725BEF4E</t>
  </si>
  <si>
    <t>CDB725BEF4C</t>
  </si>
  <si>
    <t>CDB725BEF4A</t>
  </si>
  <si>
    <t>%CDI (428.000)</t>
  </si>
  <si>
    <t>%CDI (72)</t>
  </si>
  <si>
    <t>CDB7257QUDI</t>
  </si>
  <si>
    <t>%CDI (60.200.000)</t>
  </si>
  <si>
    <t>CDB7257QUDG</t>
  </si>
  <si>
    <t>%CDI (534.200.000)</t>
  </si>
  <si>
    <t>CDB7257QUDH</t>
  </si>
  <si>
    <t>%CDI (367.500.000)</t>
  </si>
  <si>
    <t>CDB7257QUDF</t>
  </si>
  <si>
    <t>%CDI (38.100.000)</t>
  </si>
  <si>
    <t>%CDI (2.018)</t>
  </si>
  <si>
    <t>%CDI (1.493)</t>
  </si>
  <si>
    <t>%CDI (1.012)</t>
  </si>
  <si>
    <t>%CDI (348)</t>
  </si>
  <si>
    <t>VAMO3</t>
  </si>
  <si>
    <t>KLBN11</t>
  </si>
  <si>
    <t>ITSA4</t>
  </si>
  <si>
    <t>Mostrando de 1 até 1.285 de 1.285 registros</t>
  </si>
  <si>
    <t>ODN27 Comdty</t>
  </si>
  <si>
    <t>ODN28 Comdty</t>
  </si>
  <si>
    <t>ODN29 Comdty</t>
  </si>
  <si>
    <t>ODN30 Comdty</t>
  </si>
  <si>
    <t>DI1JUN27</t>
  </si>
  <si>
    <t>DI1JUN28</t>
  </si>
  <si>
    <t>DI1JUN29</t>
  </si>
  <si>
    <t>DI1JUN30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</si>
</sst>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0%"/>
    <numFmt numFmtId="165" formatCode="0.0000%"/>
    <numFmt numFmtId="166" formatCode="#,##0_ ;\-#,##0\ "/>
    <numFmt numFmtId="167" formatCode="#,##0.00_ ;[Red]\-#,##0.00\ "/>
    <numFmt numFmtId="168" formatCode="#,##0.000"/>
    <numFmt numFmtId="169" formatCode="_(* #,##0.00_);_(* \(#,##0.00\);_(* &quot;-&quot;??_);_(@_)"/>
    <numFmt numFmtId="170" formatCode="0.0000"/>
    <numFmt numFmtId="171" formatCode="#,##0.0000"/>
    <numFmt numFmtId="172" formatCode="0.00000"/>
    <numFmt numFmtId="173" formatCode="0.0000000%"/>
    <numFmt numFmtId="174" formatCode="_-* #,##0_-;\-* #,##0_-;_-* &quot;-&quot;??_-;_-@_-"/>
    <numFmt numFmtId="175" formatCode="_-* #,##0.00_-;\-* #,##0.00_-;_-* &quot;-&quot;?????_-;_-@_-"/>
    <numFmt numFmtId="176" formatCode="0.000000"/>
    <numFmt numFmtId="177" formatCode="0.000%"/>
    <numFmt numFmtId="178" formatCode="0.0%"/>
    <numFmt numFmtId="179" formatCode="_-* #,##0.0000_-;\-* #,##0.0000_-;_-* &quot;-&quot;??_-;_-@_-"/>
    <numFmt numFmtId="180" formatCode="_-* #,##0.0000_-;\-* #,##0.0000_-;_-* &quot;-&quot;????_-;_-@_-"/>
    <numFmt numFmtId="181" formatCode="0.00000000"/>
    <numFmt numFmtId="182" formatCode="#,##0.00000"/>
    <numFmt numFmtId="183" formatCode="dd/mm/yy;@"/>
    <numFmt numFmtId="184" formatCode="_(* #,##0.00000_);_(* \(#,##0.00000\);_(* &quot;-&quot;??_);_(@_)"/>
    <numFmt numFmtId="185" formatCode="0.000"/>
    <numFmt numFmtId="186" formatCode="_(* #,##0.00000000_);_(* \(#,##0.00000000\);_(* &quot;-&quot;??_);_(@_)"/>
  </numFmts>
  <fonts count="34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rgb="FF003366"/>
      <name val="Calibri"/>
      <family val="2"/>
    </font>
    <font>
      <b/>
      <sz val="10"/>
      <color rgb="FFFFFFFF"/>
      <name val="Calibri"/>
      <family val="2"/>
    </font>
    <font>
      <b/>
      <sz val="10"/>
      <color rgb="FF000080"/>
      <name val="Calibri"/>
      <family val="2"/>
    </font>
    <font>
      <sz val="10"/>
      <color rgb="FF003366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rgb="FF000000"/>
      <name val="Segoe UI"/>
      <family val="2"/>
    </font>
    <font>
      <sz val="9"/>
      <color rgb="FF000000"/>
      <name val="Segoe U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rgb="FFFFFFFF"/>
      <name val="Calibri"/>
      <family val="2"/>
    </font>
    <font>
      <b/>
      <sz val="9"/>
      <color rgb="FF000080"/>
      <name val="Calibri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9"/>
      <name val="Calibri"/>
      <family val="2"/>
    </font>
    <font>
      <sz val="9"/>
      <color rgb="FF212529"/>
      <name val="Lato"/>
      <family val="2"/>
    </font>
    <font>
      <sz val="9"/>
      <color rgb="FF3490DC"/>
      <name val="Lato"/>
      <family val="2"/>
    </font>
    <font>
      <sz val="9"/>
      <color rgb="FFE3342F"/>
      <name val="Lato"/>
      <family val="2"/>
    </font>
    <font>
      <b/>
      <sz val="9"/>
      <color rgb="FF212529"/>
      <name val="Lato"/>
      <family val="2"/>
    </font>
    <font>
      <u/>
      <sz val="11"/>
      <color theme="10"/>
      <name val="Calibri"/>
      <family val="2"/>
      <scheme val="minor"/>
    </font>
    <font>
      <sz val="9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6"/>
      <color rgb="FF212529"/>
      <name val="Calibri"/>
      <family val="2"/>
      <scheme val="minor"/>
    </font>
    <font>
      <sz val="6"/>
      <color rgb="FF212529"/>
      <name val="Calibri"/>
      <family val="2"/>
      <scheme val="minor"/>
    </font>
    <font>
      <sz val="7"/>
      <color rgb="FF212529"/>
      <name val="Lato"/>
      <family val="2"/>
    </font>
    <font>
      <b/>
      <sz val="7"/>
      <color rgb="FF212529"/>
      <name val="Calibri"/>
      <family val="2"/>
      <scheme val="minor"/>
    </font>
    <font>
      <sz val="7"/>
      <color rgb="FF21252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/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/>
      <right style="medium">
        <color rgb="FFDEE2E6"/>
      </right>
      <top/>
      <bottom/>
      <diagonal/>
    </border>
    <border>
      <left style="medium">
        <color rgb="FFDEE2E6"/>
      </left>
      <right style="medium">
        <color rgb="FFDEE2E6"/>
      </right>
      <top/>
      <bottom/>
      <diagonal/>
    </border>
  </borders>
  <cellStyleXfs count="12">
    <xf numFmtId="0" fontId="0" fillId="0" borderId="0"/>
    <xf numFmtId="0" fontId="7" fillId="5" borderId="0"/>
    <xf numFmtId="22" fontId="12" fillId="0" borderId="0"/>
    <xf numFmtId="0" fontId="12" fillId="0" borderId="0"/>
    <xf numFmtId="169" fontId="17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2" fillId="0" borderId="0"/>
    <xf numFmtId="0" fontId="23" fillId="0" borderId="0" applyNumberFormat="0" applyFill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25" fillId="0" borderId="0"/>
    <xf numFmtId="44" fontId="16" fillId="0" borderId="0" applyFont="0" applyFill="0" applyBorder="0" applyAlignment="0" applyProtection="0"/>
  </cellStyleXfs>
  <cellXfs count="354">
    <xf numFmtId="0" fontId="0" fillId="0" borderId="0" xfId="0"/>
    <xf numFmtId="4" fontId="0" fillId="0" borderId="0" xfId="0" applyNumberFormat="1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0" fontId="0" fillId="0" borderId="0" xfId="0" applyNumberFormat="1"/>
    <xf numFmtId="0" fontId="1" fillId="0" borderId="0" xfId="0" applyFont="1"/>
    <xf numFmtId="0" fontId="3" fillId="2" borderId="0" xfId="0" applyFont="1" applyFill="1" applyAlignment="1">
      <alignment horizontal="center" vertical="center"/>
    </xf>
    <xf numFmtId="4" fontId="5" fillId="3" borderId="0" xfId="0" applyNumberFormat="1" applyFont="1" applyFill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4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3" fontId="0" fillId="0" borderId="0" xfId="0" applyNumberFormat="1" applyAlignment="1">
      <alignment horizontal="center"/>
    </xf>
    <xf numFmtId="0" fontId="6" fillId="0" borderId="0" xfId="0" applyFon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4" fontId="8" fillId="6" borderId="4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6" fontId="9" fillId="7" borderId="2" xfId="0" applyNumberFormat="1" applyFont="1" applyFill="1" applyBorder="1" applyAlignment="1">
      <alignment horizontal="center" vertical="center"/>
    </xf>
    <xf numFmtId="10" fontId="0" fillId="0" borderId="3" xfId="0" applyNumberFormat="1" applyBorder="1" applyAlignment="1">
      <alignment horizontal="center"/>
    </xf>
    <xf numFmtId="167" fontId="9" fillId="6" borderId="1" xfId="0" applyNumberFormat="1" applyFont="1" applyFill="1" applyBorder="1" applyAlignment="1">
      <alignment horizontal="center" vertical="center"/>
    </xf>
    <xf numFmtId="3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2" fontId="12" fillId="0" borderId="0" xfId="2"/>
    <xf numFmtId="14" fontId="0" fillId="0" borderId="0" xfId="0" applyNumberFormat="1"/>
    <xf numFmtId="10" fontId="6" fillId="0" borderId="0" xfId="0" applyNumberFormat="1" applyFont="1" applyAlignment="1">
      <alignment horizontal="center"/>
    </xf>
    <xf numFmtId="14" fontId="0" fillId="0" borderId="9" xfId="0" applyNumberForma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18" fillId="7" borderId="11" xfId="0" applyFont="1" applyFill="1" applyBorder="1" applyAlignment="1">
      <alignment horizontal="center" vertical="center"/>
    </xf>
    <xf numFmtId="0" fontId="18" fillId="7" borderId="13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3" fontId="13" fillId="0" borderId="2" xfId="0" applyNumberFormat="1" applyFont="1" applyBorder="1" applyAlignment="1">
      <alignment horizontal="center" vertical="center"/>
    </xf>
    <xf numFmtId="3" fontId="13" fillId="0" borderId="3" xfId="0" applyNumberFormat="1" applyFont="1" applyBorder="1" applyAlignment="1">
      <alignment horizontal="center" vertical="center"/>
    </xf>
    <xf numFmtId="3" fontId="13" fillId="0" borderId="4" xfId="0" applyNumberFormat="1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3" fontId="0" fillId="0" borderId="16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3" fontId="0" fillId="0" borderId="10" xfId="0" applyNumberFormat="1" applyBorder="1" applyAlignment="1">
      <alignment horizontal="center"/>
    </xf>
    <xf numFmtId="3" fontId="0" fillId="0" borderId="11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13" fillId="0" borderId="12" xfId="0" applyNumberFormat="1" applyFont="1" applyBorder="1" applyAlignment="1">
      <alignment horizontal="center" vertical="center"/>
    </xf>
    <xf numFmtId="3" fontId="0" fillId="0" borderId="11" xfId="0" applyNumberForma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2" xfId="0" applyNumberFormat="1" applyBorder="1" applyAlignment="1">
      <alignment horizontal="center"/>
    </xf>
    <xf numFmtId="0" fontId="13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0" fontId="0" fillId="0" borderId="13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3" fontId="13" fillId="0" borderId="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10" fontId="0" fillId="0" borderId="5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0" borderId="9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3" fontId="0" fillId="8" borderId="7" xfId="0" applyNumberFormat="1" applyFill="1" applyBorder="1" applyAlignment="1">
      <alignment horizontal="center"/>
    </xf>
    <xf numFmtId="3" fontId="0" fillId="8" borderId="0" xfId="0" applyNumberFormat="1" applyFill="1" applyAlignment="1">
      <alignment horizontal="center"/>
    </xf>
    <xf numFmtId="3" fontId="0" fillId="8" borderId="8" xfId="0" applyNumberFormat="1" applyFill="1" applyBorder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3" fillId="0" borderId="0" xfId="0" applyFont="1"/>
    <xf numFmtId="10" fontId="13" fillId="0" borderId="2" xfId="0" applyNumberFormat="1" applyFont="1" applyBorder="1" applyAlignment="1">
      <alignment horizontal="center" vertical="center"/>
    </xf>
    <xf numFmtId="10" fontId="13" fillId="0" borderId="3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71" fontId="0" fillId="0" borderId="3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171" fontId="0" fillId="0" borderId="2" xfId="0" applyNumberFormat="1" applyBorder="1" applyAlignment="1">
      <alignment horizontal="center" vertical="center"/>
    </xf>
    <xf numFmtId="172" fontId="0" fillId="0" borderId="0" xfId="0" applyNumberFormat="1"/>
    <xf numFmtId="10" fontId="0" fillId="4" borderId="13" xfId="0" applyNumberFormat="1" applyFill="1" applyBorder="1" applyAlignment="1">
      <alignment horizontal="center"/>
    </xf>
    <xf numFmtId="3" fontId="0" fillId="9" borderId="7" xfId="0" applyNumberFormat="1" applyFill="1" applyBorder="1" applyAlignment="1">
      <alignment horizontal="center"/>
    </xf>
    <xf numFmtId="3" fontId="0" fillId="9" borderId="0" xfId="0" applyNumberFormat="1" applyFill="1" applyAlignment="1">
      <alignment horizontal="center"/>
    </xf>
    <xf numFmtId="3" fontId="0" fillId="9" borderId="8" xfId="0" applyNumberFormat="1" applyFill="1" applyBorder="1" applyAlignment="1">
      <alignment horizontal="center"/>
    </xf>
    <xf numFmtId="3" fontId="0" fillId="9" borderId="9" xfId="0" applyNumberFormat="1" applyFill="1" applyBorder="1" applyAlignment="1">
      <alignment horizontal="center"/>
    </xf>
    <xf numFmtId="3" fontId="0" fillId="9" borderId="15" xfId="0" applyNumberFormat="1" applyFill="1" applyBorder="1" applyAlignment="1">
      <alignment horizontal="center"/>
    </xf>
    <xf numFmtId="3" fontId="0" fillId="9" borderId="10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4" fontId="0" fillId="0" borderId="25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6" xfId="0" applyNumberFormat="1" applyBorder="1" applyAlignment="1">
      <alignment horizontal="center"/>
    </xf>
    <xf numFmtId="4" fontId="0" fillId="0" borderId="29" xfId="0" applyNumberFormat="1" applyBorder="1" applyAlignment="1">
      <alignment horizontal="center"/>
    </xf>
    <xf numFmtId="10" fontId="0" fillId="0" borderId="25" xfId="0" applyNumberFormat="1" applyBorder="1" applyAlignment="1">
      <alignment horizontal="center"/>
    </xf>
    <xf numFmtId="10" fontId="0" fillId="0" borderId="27" xfId="0" applyNumberFormat="1" applyBorder="1" applyAlignment="1">
      <alignment horizontal="center"/>
    </xf>
    <xf numFmtId="10" fontId="0" fillId="0" borderId="28" xfId="0" applyNumberFormat="1" applyBorder="1" applyAlignment="1">
      <alignment horizontal="center"/>
    </xf>
    <xf numFmtId="4" fontId="0" fillId="10" borderId="26" xfId="0" applyNumberFormat="1" applyFill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0" fillId="0" borderId="19" xfId="0" applyBorder="1" applyAlignment="1">
      <alignment horizontal="center" vertical="center"/>
    </xf>
    <xf numFmtId="4" fontId="0" fillId="0" borderId="14" xfId="0" applyNumberFormat="1" applyBorder="1" applyAlignment="1">
      <alignment horizontal="center"/>
    </xf>
    <xf numFmtId="4" fontId="0" fillId="0" borderId="23" xfId="0" applyNumberFormat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 vertical="center"/>
    </xf>
    <xf numFmtId="10" fontId="0" fillId="0" borderId="21" xfId="0" applyNumberFormat="1" applyBorder="1" applyAlignment="1">
      <alignment horizontal="center" vertical="center"/>
    </xf>
    <xf numFmtId="10" fontId="0" fillId="0" borderId="22" xfId="0" applyNumberFormat="1" applyBorder="1" applyAlignment="1">
      <alignment horizontal="center" vertical="center"/>
    </xf>
    <xf numFmtId="4" fontId="0" fillId="0" borderId="21" xfId="0" applyNumberFormat="1" applyBorder="1" applyAlignment="1">
      <alignment horizontal="center" vertical="center"/>
    </xf>
    <xf numFmtId="4" fontId="0" fillId="0" borderId="19" xfId="0" applyNumberFormat="1" applyBorder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3" fillId="0" borderId="17" xfId="7" applyBorder="1" applyAlignment="1">
      <alignment horizontal="left" vertical="top"/>
    </xf>
    <xf numFmtId="0" fontId="23" fillId="0" borderId="31" xfId="7" applyBorder="1" applyAlignment="1">
      <alignment horizontal="left" vertical="top"/>
    </xf>
    <xf numFmtId="43" fontId="0" fillId="0" borderId="0" xfId="8" applyFont="1"/>
    <xf numFmtId="43" fontId="0" fillId="0" borderId="0" xfId="8" applyFont="1" applyAlignment="1">
      <alignment horizontal="center"/>
    </xf>
    <xf numFmtId="0" fontId="19" fillId="11" borderId="17" xfId="0" applyFont="1" applyFill="1" applyBorder="1" applyAlignment="1">
      <alignment vertical="top"/>
    </xf>
    <xf numFmtId="8" fontId="20" fillId="11" borderId="17" xfId="0" applyNumberFormat="1" applyFont="1" applyFill="1" applyBorder="1" applyAlignment="1">
      <alignment vertical="top"/>
    </xf>
    <xf numFmtId="0" fontId="22" fillId="11" borderId="33" xfId="0" applyFont="1" applyFill="1" applyBorder="1" applyAlignment="1">
      <alignment horizontal="center"/>
    </xf>
    <xf numFmtId="14" fontId="22" fillId="11" borderId="34" xfId="0" applyNumberFormat="1" applyFont="1" applyFill="1" applyBorder="1" applyAlignment="1">
      <alignment horizontal="center"/>
    </xf>
    <xf numFmtId="0" fontId="22" fillId="11" borderId="34" xfId="0" applyFont="1" applyFill="1" applyBorder="1" applyAlignment="1">
      <alignment horizontal="center"/>
    </xf>
    <xf numFmtId="10" fontId="0" fillId="0" borderId="13" xfId="9" applyNumberFormat="1" applyFont="1" applyBorder="1" applyAlignment="1">
      <alignment horizontal="center"/>
    </xf>
    <xf numFmtId="165" fontId="0" fillId="0" borderId="13" xfId="9" applyNumberFormat="1" applyFont="1" applyBorder="1" applyAlignment="1">
      <alignment horizontal="center"/>
    </xf>
    <xf numFmtId="165" fontId="0" fillId="0" borderId="0" xfId="9" applyNumberFormat="1" applyFont="1" applyBorder="1" applyAlignment="1">
      <alignment horizontal="center"/>
    </xf>
    <xf numFmtId="164" fontId="0" fillId="0" borderId="13" xfId="9" applyNumberFormat="1" applyFont="1" applyBorder="1" applyAlignment="1">
      <alignment horizontal="center"/>
    </xf>
    <xf numFmtId="10" fontId="13" fillId="4" borderId="13" xfId="0" applyNumberFormat="1" applyFont="1" applyFill="1" applyBorder="1" applyAlignment="1">
      <alignment horizontal="center"/>
    </xf>
    <xf numFmtId="10" fontId="13" fillId="4" borderId="13" xfId="9" applyNumberFormat="1" applyFont="1" applyFill="1" applyBorder="1" applyAlignment="1">
      <alignment horizontal="center"/>
    </xf>
    <xf numFmtId="10" fontId="13" fillId="0" borderId="13" xfId="9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3" fontId="0" fillId="7" borderId="0" xfId="0" applyNumberFormat="1" applyFill="1" applyAlignment="1">
      <alignment horizontal="center"/>
    </xf>
    <xf numFmtId="4" fontId="0" fillId="0" borderId="22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0" fontId="14" fillId="2" borderId="15" xfId="0" applyFont="1" applyFill="1" applyBorder="1" applyAlignment="1">
      <alignment horizontal="center" vertical="center"/>
    </xf>
    <xf numFmtId="43" fontId="13" fillId="0" borderId="19" xfId="8" applyFont="1" applyBorder="1" applyAlignment="1">
      <alignment horizontal="center"/>
    </xf>
    <xf numFmtId="0" fontId="24" fillId="2" borderId="19" xfId="0" applyFont="1" applyFill="1" applyBorder="1" applyAlignment="1">
      <alignment horizontal="center" vertical="center"/>
    </xf>
    <xf numFmtId="10" fontId="0" fillId="0" borderId="0" xfId="9" applyNumberFormat="1" applyFont="1"/>
    <xf numFmtId="2" fontId="0" fillId="0" borderId="0" xfId="0" applyNumberFormat="1"/>
    <xf numFmtId="9" fontId="0" fillId="0" borderId="1" xfId="9" applyFon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3" fontId="13" fillId="0" borderId="1" xfId="0" applyNumberFormat="1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3" fontId="0" fillId="0" borderId="4" xfId="0" applyNumberFormat="1" applyBorder="1" applyAlignment="1">
      <alignment horizontal="center"/>
    </xf>
    <xf numFmtId="3" fontId="0" fillId="9" borderId="3" xfId="0" applyNumberFormat="1" applyFill="1" applyBorder="1" applyAlignment="1">
      <alignment horizontal="center"/>
    </xf>
    <xf numFmtId="3" fontId="0" fillId="0" borderId="1" xfId="0" applyNumberFormat="1" applyBorder="1" applyAlignment="1">
      <alignment horizontal="center" vertical="center"/>
    </xf>
    <xf numFmtId="43" fontId="0" fillId="0" borderId="3" xfId="8" applyFont="1" applyBorder="1"/>
    <xf numFmtId="10" fontId="0" fillId="0" borderId="3" xfId="9" applyNumberFormat="1" applyFont="1" applyBorder="1"/>
    <xf numFmtId="10" fontId="0" fillId="0" borderId="3" xfId="0" applyNumberFormat="1" applyBorder="1"/>
    <xf numFmtId="43" fontId="0" fillId="0" borderId="1" xfId="8" applyFont="1" applyBorder="1"/>
    <xf numFmtId="10" fontId="0" fillId="0" borderId="1" xfId="0" applyNumberFormat="1" applyBorder="1"/>
    <xf numFmtId="10" fontId="0" fillId="0" borderId="4" xfId="9" applyNumberFormat="1" applyFont="1" applyBorder="1"/>
    <xf numFmtId="4" fontId="0" fillId="0" borderId="12" xfId="0" applyNumberFormat="1" applyBorder="1" applyAlignment="1">
      <alignment horizontal="center"/>
    </xf>
    <xf numFmtId="0" fontId="0" fillId="0" borderId="0" xfId="0" applyAlignment="1">
      <alignment horizontal="right"/>
    </xf>
    <xf numFmtId="165" fontId="0" fillId="0" borderId="0" xfId="9" applyNumberFormat="1" applyFont="1"/>
    <xf numFmtId="3" fontId="0" fillId="0" borderId="0" xfId="0" applyNumberFormat="1"/>
    <xf numFmtId="174" fontId="0" fillId="0" borderId="0" xfId="0" applyNumberFormat="1"/>
    <xf numFmtId="8" fontId="0" fillId="0" borderId="0" xfId="0" applyNumberFormat="1"/>
    <xf numFmtId="0" fontId="25" fillId="0" borderId="0" xfId="10"/>
    <xf numFmtId="0" fontId="18" fillId="7" borderId="1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0" fillId="0" borderId="19" xfId="0" applyBorder="1"/>
    <xf numFmtId="0" fontId="13" fillId="0" borderId="19" xfId="0" applyFont="1" applyBorder="1"/>
    <xf numFmtId="0" fontId="0" fillId="0" borderId="24" xfId="0" applyBorder="1"/>
    <xf numFmtId="0" fontId="24" fillId="2" borderId="20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3" fontId="13" fillId="0" borderId="3" xfId="0" applyNumberFormat="1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3" xfId="0" applyFont="1" applyBorder="1"/>
    <xf numFmtId="0" fontId="13" fillId="0" borderId="4" xfId="0" applyFont="1" applyBorder="1"/>
    <xf numFmtId="43" fontId="0" fillId="0" borderId="0" xfId="0" applyNumberFormat="1"/>
    <xf numFmtId="1" fontId="0" fillId="0" borderId="0" xfId="0" applyNumberFormat="1" applyAlignment="1">
      <alignment horizontal="center"/>
    </xf>
    <xf numFmtId="43" fontId="0" fillId="0" borderId="0" xfId="0" applyNumberFormat="1" applyAlignment="1">
      <alignment horizontal="center"/>
    </xf>
    <xf numFmtId="175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/>
    </xf>
    <xf numFmtId="0" fontId="13" fillId="7" borderId="3" xfId="0" applyFont="1" applyFill="1" applyBorder="1" applyAlignment="1">
      <alignment horizontal="center" vertical="center"/>
    </xf>
    <xf numFmtId="174" fontId="0" fillId="0" borderId="0" xfId="0" applyNumberFormat="1" applyAlignment="1">
      <alignment horizontal="center"/>
    </xf>
    <xf numFmtId="43" fontId="13" fillId="0" borderId="0" xfId="0" applyNumberFormat="1" applyFont="1"/>
    <xf numFmtId="3" fontId="0" fillId="7" borderId="13" xfId="0" applyNumberFormat="1" applyFill="1" applyBorder="1" applyAlignment="1">
      <alignment horizontal="center"/>
    </xf>
    <xf numFmtId="177" fontId="0" fillId="0" borderId="0" xfId="9" applyNumberFormat="1" applyFont="1"/>
    <xf numFmtId="178" fontId="0" fillId="0" borderId="0" xfId="9" applyNumberFormat="1" applyFont="1"/>
    <xf numFmtId="43" fontId="13" fillId="0" borderId="0" xfId="8" applyFont="1"/>
    <xf numFmtId="43" fontId="13" fillId="0" borderId="0" xfId="8" applyFont="1" applyAlignment="1">
      <alignment horizontal="center" vertical="center"/>
    </xf>
    <xf numFmtId="43" fontId="13" fillId="0" borderId="0" xfId="0" applyNumberFormat="1" applyFont="1" applyAlignment="1">
      <alignment horizontal="center" vertical="center"/>
    </xf>
    <xf numFmtId="10" fontId="0" fillId="0" borderId="26" xfId="9" applyNumberFormat="1" applyFont="1" applyBorder="1" applyAlignment="1">
      <alignment horizontal="center"/>
    </xf>
    <xf numFmtId="10" fontId="0" fillId="0" borderId="29" xfId="9" applyNumberFormat="1" applyFont="1" applyBorder="1" applyAlignment="1">
      <alignment horizontal="center"/>
    </xf>
    <xf numFmtId="174" fontId="13" fillId="0" borderId="0" xfId="0" applyNumberFormat="1" applyFont="1"/>
    <xf numFmtId="44" fontId="13" fillId="0" borderId="0" xfId="11" applyFont="1" applyAlignment="1">
      <alignment horizontal="center" vertical="center"/>
    </xf>
    <xf numFmtId="180" fontId="0" fillId="0" borderId="0" xfId="0" applyNumberFormat="1"/>
    <xf numFmtId="179" fontId="0" fillId="0" borderId="0" xfId="8" applyNumberFormat="1" applyFont="1"/>
    <xf numFmtId="0" fontId="0" fillId="7" borderId="0" xfId="0" applyFill="1" applyAlignment="1">
      <alignment horizontal="center"/>
    </xf>
    <xf numFmtId="0" fontId="0" fillId="7" borderId="28" xfId="0" applyFill="1" applyBorder="1" applyAlignment="1">
      <alignment horizontal="center"/>
    </xf>
    <xf numFmtId="1" fontId="0" fillId="0" borderId="0" xfId="0" applyNumberFormat="1"/>
    <xf numFmtId="10" fontId="0" fillId="12" borderId="3" xfId="9" applyNumberFormat="1" applyFont="1" applyFill="1" applyBorder="1" applyAlignment="1">
      <alignment horizontal="center"/>
    </xf>
    <xf numFmtId="10" fontId="0" fillId="12" borderId="4" xfId="9" applyNumberFormat="1" applyFont="1" applyFill="1" applyBorder="1" applyAlignment="1">
      <alignment horizontal="center"/>
    </xf>
    <xf numFmtId="3" fontId="13" fillId="0" borderId="1" xfId="0" applyNumberFormat="1" applyFont="1" applyBorder="1" applyAlignment="1">
      <alignment horizontal="center"/>
    </xf>
    <xf numFmtId="10" fontId="13" fillId="0" borderId="0" xfId="0" applyNumberFormat="1" applyFont="1" applyAlignment="1">
      <alignment horizontal="center"/>
    </xf>
    <xf numFmtId="10" fontId="0" fillId="12" borderId="1" xfId="9" applyNumberFormat="1" applyFont="1" applyFill="1" applyBorder="1" applyAlignment="1">
      <alignment horizontal="center"/>
    </xf>
    <xf numFmtId="43" fontId="0" fillId="0" borderId="4" xfId="8" applyFont="1" applyBorder="1"/>
    <xf numFmtId="43" fontId="0" fillId="0" borderId="1" xfId="9" applyNumberFormat="1" applyFont="1" applyBorder="1" applyAlignment="1">
      <alignment horizontal="center"/>
    </xf>
    <xf numFmtId="3" fontId="0" fillId="9" borderId="4" xfId="0" applyNumberFormat="1" applyFill="1" applyBorder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9" applyNumberFormat="1" applyFont="1"/>
    <xf numFmtId="3" fontId="14" fillId="2" borderId="0" xfId="0" applyNumberFormat="1" applyFont="1" applyFill="1" applyAlignment="1">
      <alignment horizontal="center" vertical="center"/>
    </xf>
    <xf numFmtId="0" fontId="0" fillId="13" borderId="0" xfId="0" applyFill="1"/>
    <xf numFmtId="0" fontId="0" fillId="14" borderId="0" xfId="0" applyFill="1"/>
    <xf numFmtId="10" fontId="0" fillId="0" borderId="6" xfId="9" applyNumberFormat="1" applyFont="1" applyBorder="1"/>
    <xf numFmtId="10" fontId="0" fillId="0" borderId="8" xfId="9" applyNumberFormat="1" applyFont="1" applyBorder="1"/>
    <xf numFmtId="0" fontId="0" fillId="0" borderId="9" xfId="0" applyBorder="1" applyAlignment="1">
      <alignment horizontal="center"/>
    </xf>
    <xf numFmtId="43" fontId="0" fillId="0" borderId="2" xfId="8" applyFont="1" applyBorder="1"/>
    <xf numFmtId="0" fontId="13" fillId="15" borderId="7" xfId="0" applyFont="1" applyFill="1" applyBorder="1" applyAlignment="1">
      <alignment horizontal="center" vertical="center"/>
    </xf>
    <xf numFmtId="0" fontId="0" fillId="15" borderId="0" xfId="0" applyFill="1"/>
    <xf numFmtId="181" fontId="0" fillId="0" borderId="0" xfId="0" applyNumberFormat="1" applyAlignment="1">
      <alignment horizontal="center"/>
    </xf>
    <xf numFmtId="10" fontId="0" fillId="0" borderId="10" xfId="9" applyNumberFormat="1" applyFont="1" applyBorder="1"/>
    <xf numFmtId="3" fontId="0" fillId="15" borderId="3" xfId="0" applyNumberFormat="1" applyFill="1" applyBorder="1" applyAlignment="1">
      <alignment horizontal="center"/>
    </xf>
    <xf numFmtId="9" fontId="0" fillId="0" borderId="0" xfId="9" applyFont="1"/>
    <xf numFmtId="3" fontId="13" fillId="0" borderId="0" xfId="0" applyNumberFormat="1" applyFont="1"/>
    <xf numFmtId="9" fontId="26" fillId="0" borderId="0" xfId="9" applyFont="1"/>
    <xf numFmtId="3" fontId="26" fillId="0" borderId="0" xfId="0" applyNumberFormat="1" applyFont="1"/>
    <xf numFmtId="1" fontId="26" fillId="0" borderId="0" xfId="0" applyNumberFormat="1" applyFont="1"/>
    <xf numFmtId="10" fontId="13" fillId="0" borderId="0" xfId="9" applyNumberFormat="1" applyFont="1"/>
    <xf numFmtId="1" fontId="13" fillId="0" borderId="0" xfId="0" applyNumberFormat="1" applyFont="1"/>
    <xf numFmtId="178" fontId="13" fillId="0" borderId="0" xfId="9" applyNumberFormat="1" applyFont="1"/>
    <xf numFmtId="8" fontId="21" fillId="11" borderId="17" xfId="0" applyNumberFormat="1" applyFont="1" applyFill="1" applyBorder="1" applyAlignment="1">
      <alignment vertical="top"/>
    </xf>
    <xf numFmtId="0" fontId="19" fillId="11" borderId="18" xfId="0" applyFont="1" applyFill="1" applyBorder="1" applyAlignment="1">
      <alignment vertical="top"/>
    </xf>
    <xf numFmtId="8" fontId="19" fillId="11" borderId="17" xfId="0" applyNumberFormat="1" applyFont="1" applyFill="1" applyBorder="1" applyAlignment="1">
      <alignment vertical="top"/>
    </xf>
    <xf numFmtId="0" fontId="27" fillId="0" borderId="0" xfId="0" applyFont="1"/>
    <xf numFmtId="182" fontId="0" fillId="0" borderId="0" xfId="0" applyNumberFormat="1"/>
    <xf numFmtId="2" fontId="0" fillId="10" borderId="19" xfId="0" applyNumberFormat="1" applyFill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14" fillId="2" borderId="0" xfId="0" applyFont="1" applyFill="1" applyAlignment="1">
      <alignment horizontal="center"/>
    </xf>
    <xf numFmtId="14" fontId="0" fillId="10" borderId="19" xfId="0" applyNumberFormat="1" applyFill="1" applyBorder="1" applyAlignment="1">
      <alignment horizontal="center" vertical="center"/>
    </xf>
    <xf numFmtId="4" fontId="0" fillId="10" borderId="19" xfId="0" applyNumberFormat="1" applyFill="1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4" fontId="0" fillId="0" borderId="19" xfId="8" applyNumberFormat="1" applyFont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183" fontId="0" fillId="0" borderId="0" xfId="0" applyNumberFormat="1"/>
    <xf numFmtId="0" fontId="28" fillId="17" borderId="19" xfId="0" applyFont="1" applyFill="1" applyBorder="1" applyAlignment="1">
      <alignment horizontal="center" vertical="center"/>
    </xf>
    <xf numFmtId="14" fontId="0" fillId="8" borderId="19" xfId="0" applyNumberFormat="1" applyFill="1" applyBorder="1" applyAlignment="1">
      <alignment horizontal="center" vertical="center"/>
    </xf>
    <xf numFmtId="184" fontId="12" fillId="7" borderId="19" xfId="4" applyNumberFormat="1" applyFont="1" applyFill="1" applyBorder="1"/>
    <xf numFmtId="14" fontId="0" fillId="18" borderId="19" xfId="0" applyNumberFormat="1" applyFill="1" applyBorder="1" applyAlignment="1">
      <alignment horizontal="center" vertical="center"/>
    </xf>
    <xf numFmtId="185" fontId="0" fillId="18" borderId="19" xfId="0" applyNumberFormat="1" applyFill="1" applyBorder="1" applyAlignment="1">
      <alignment horizontal="center" vertical="center"/>
    </xf>
    <xf numFmtId="169" fontId="12" fillId="7" borderId="19" xfId="4" applyFont="1" applyFill="1" applyBorder="1"/>
    <xf numFmtId="185" fontId="0" fillId="0" borderId="19" xfId="0" applyNumberFormat="1" applyBorder="1"/>
    <xf numFmtId="186" fontId="12" fillId="7" borderId="19" xfId="4" applyNumberFormat="1" applyFont="1" applyFill="1" applyBorder="1"/>
    <xf numFmtId="0" fontId="0" fillId="18" borderId="19" xfId="0" applyFill="1" applyBorder="1" applyAlignment="1">
      <alignment horizontal="center" vertical="center"/>
    </xf>
    <xf numFmtId="172" fontId="0" fillId="0" borderId="19" xfId="0" applyNumberFormat="1" applyBorder="1"/>
    <xf numFmtId="4" fontId="12" fillId="7" borderId="19" xfId="4" applyNumberFormat="1" applyFont="1" applyFill="1" applyBorder="1"/>
    <xf numFmtId="4" fontId="0" fillId="0" borderId="0" xfId="9" applyNumberFormat="1" applyFont="1"/>
    <xf numFmtId="10" fontId="0" fillId="0" borderId="0" xfId="9" applyNumberFormat="1" applyFont="1" applyAlignment="1">
      <alignment horizontal="center" vertical="center"/>
    </xf>
    <xf numFmtId="15" fontId="0" fillId="0" borderId="0" xfId="0" applyNumberFormat="1"/>
    <xf numFmtId="0" fontId="30" fillId="0" borderId="17" xfId="0" applyFont="1" applyBorder="1" applyAlignment="1">
      <alignment horizontal="left" vertical="top"/>
    </xf>
    <xf numFmtId="14" fontId="30" fillId="0" borderId="17" xfId="0" applyNumberFormat="1" applyFont="1" applyBorder="1" applyAlignment="1">
      <alignment horizontal="center" vertical="top"/>
    </xf>
    <xf numFmtId="0" fontId="30" fillId="0" borderId="17" xfId="0" applyFont="1" applyBorder="1" applyAlignment="1">
      <alignment horizontal="center" vertical="top"/>
    </xf>
    <xf numFmtId="8" fontId="30" fillId="0" borderId="17" xfId="0" applyNumberFormat="1" applyFont="1" applyBorder="1" applyAlignment="1">
      <alignment horizontal="center" vertical="top"/>
    </xf>
    <xf numFmtId="3" fontId="30" fillId="0" borderId="17" xfId="0" applyNumberFormat="1" applyFont="1" applyBorder="1" applyAlignment="1">
      <alignment horizontal="center" vertical="top"/>
    </xf>
    <xf numFmtId="0" fontId="30" fillId="0" borderId="18" xfId="0" applyFont="1" applyBorder="1" applyAlignment="1">
      <alignment horizontal="left" vertical="top"/>
    </xf>
    <xf numFmtId="10" fontId="30" fillId="0" borderId="17" xfId="0" applyNumberFormat="1" applyFont="1" applyBorder="1" applyAlignment="1">
      <alignment horizontal="left" vertical="top"/>
    </xf>
    <xf numFmtId="0" fontId="30" fillId="0" borderId="30" xfId="0" applyFont="1" applyBorder="1" applyAlignment="1">
      <alignment horizontal="left" vertical="top"/>
    </xf>
    <xf numFmtId="0" fontId="30" fillId="0" borderId="31" xfId="0" applyFont="1" applyBorder="1" applyAlignment="1">
      <alignment horizontal="left" vertical="top"/>
    </xf>
    <xf numFmtId="0" fontId="30" fillId="0" borderId="31" xfId="0" applyFont="1" applyBorder="1" applyAlignment="1">
      <alignment horizontal="center" vertical="top"/>
    </xf>
    <xf numFmtId="8" fontId="30" fillId="0" borderId="31" xfId="0" applyNumberFormat="1" applyFont="1" applyBorder="1" applyAlignment="1">
      <alignment horizontal="center" vertical="top"/>
    </xf>
    <xf numFmtId="10" fontId="30" fillId="0" borderId="31" xfId="0" applyNumberFormat="1" applyFont="1" applyBorder="1" applyAlignment="1">
      <alignment horizontal="left" vertical="top"/>
    </xf>
    <xf numFmtId="0" fontId="29" fillId="0" borderId="35" xfId="0" applyFont="1" applyBorder="1" applyAlignment="1">
      <alignment horizontal="left" vertical="top"/>
    </xf>
    <xf numFmtId="0" fontId="29" fillId="0" borderId="32" xfId="0" applyFont="1" applyBorder="1" applyAlignment="1">
      <alignment horizontal="left" vertical="top"/>
    </xf>
    <xf numFmtId="0" fontId="29" fillId="0" borderId="32" xfId="0" applyFont="1" applyBorder="1" applyAlignment="1">
      <alignment horizontal="center" vertical="top"/>
    </xf>
    <xf numFmtId="3" fontId="29" fillId="0" borderId="32" xfId="0" applyNumberFormat="1" applyFont="1" applyBorder="1" applyAlignment="1">
      <alignment horizontal="center" vertical="top"/>
    </xf>
    <xf numFmtId="8" fontId="29" fillId="0" borderId="32" xfId="0" applyNumberFormat="1" applyFont="1" applyBorder="1" applyAlignment="1">
      <alignment horizontal="center" vertical="top"/>
    </xf>
    <xf numFmtId="10" fontId="29" fillId="0" borderId="32" xfId="0" applyNumberFormat="1" applyFont="1" applyBorder="1" applyAlignment="1">
      <alignment horizontal="left" vertical="top"/>
    </xf>
    <xf numFmtId="0" fontId="31" fillId="0" borderId="0" xfId="0" applyFont="1" applyAlignment="1">
      <alignment horizontal="left" vertical="center"/>
    </xf>
    <xf numFmtId="0" fontId="23" fillId="0" borderId="36" xfId="7" applyBorder="1" applyAlignment="1">
      <alignment horizontal="left" vertical="top"/>
    </xf>
    <xf numFmtId="170" fontId="0" fillId="0" borderId="0" xfId="0" applyNumberFormat="1"/>
    <xf numFmtId="8" fontId="0" fillId="0" borderId="0" xfId="0" applyNumberFormat="1" applyAlignment="1">
      <alignment horizontal="center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3" fontId="0" fillId="4" borderId="0" xfId="0" applyNumberFormat="1" applyFill="1" applyAlignment="1">
      <alignment horizontal="center"/>
    </xf>
    <xf numFmtId="0" fontId="32" fillId="0" borderId="18" xfId="0" applyFont="1" applyBorder="1" applyAlignment="1">
      <alignment horizontal="left"/>
    </xf>
    <xf numFmtId="0" fontId="32" fillId="0" borderId="17" xfId="0" applyFont="1" applyBorder="1" applyAlignment="1">
      <alignment horizontal="left"/>
    </xf>
    <xf numFmtId="0" fontId="32" fillId="0" borderId="17" xfId="0" applyFont="1" applyBorder="1" applyAlignment="1">
      <alignment horizontal="center"/>
    </xf>
    <xf numFmtId="0" fontId="32" fillId="0" borderId="36" xfId="0" applyFont="1" applyBorder="1" applyAlignment="1">
      <alignment horizontal="left"/>
    </xf>
    <xf numFmtId="0" fontId="32" fillId="0" borderId="36" xfId="0" applyFont="1" applyBorder="1" applyAlignment="1">
      <alignment horizontal="center"/>
    </xf>
    <xf numFmtId="0" fontId="32" fillId="0" borderId="36" xfId="0" applyFont="1" applyBorder="1" applyAlignment="1">
      <alignment horizontal="left" vertical="top"/>
    </xf>
    <xf numFmtId="0" fontId="32" fillId="0" borderId="36" xfId="0" applyFont="1" applyBorder="1" applyAlignment="1">
      <alignment horizontal="center" vertical="top"/>
    </xf>
    <xf numFmtId="0" fontId="33" fillId="0" borderId="36" xfId="0" applyFont="1" applyBorder="1" applyAlignment="1">
      <alignment horizontal="left" vertical="top"/>
    </xf>
    <xf numFmtId="14" fontId="33" fillId="0" borderId="36" xfId="0" applyNumberFormat="1" applyFont="1" applyBorder="1" applyAlignment="1">
      <alignment horizontal="center" vertical="top"/>
    </xf>
    <xf numFmtId="0" fontId="33" fillId="0" borderId="36" xfId="0" applyFont="1" applyBorder="1" applyAlignment="1">
      <alignment horizontal="center" vertical="top"/>
    </xf>
    <xf numFmtId="8" fontId="33" fillId="0" borderId="36" xfId="0" applyNumberFormat="1" applyFont="1" applyBorder="1" applyAlignment="1">
      <alignment horizontal="center" vertical="top"/>
    </xf>
    <xf numFmtId="0" fontId="33" fillId="0" borderId="17" xfId="0" applyFont="1" applyBorder="1" applyAlignment="1">
      <alignment horizontal="left" vertical="top"/>
    </xf>
    <xf numFmtId="14" fontId="33" fillId="0" borderId="17" xfId="0" applyNumberFormat="1" applyFont="1" applyBorder="1" applyAlignment="1">
      <alignment horizontal="center" vertical="top"/>
    </xf>
    <xf numFmtId="0" fontId="33" fillId="0" borderId="17" xfId="0" applyFont="1" applyBorder="1" applyAlignment="1">
      <alignment horizontal="center" vertical="top"/>
    </xf>
    <xf numFmtId="8" fontId="33" fillId="0" borderId="17" xfId="0" applyNumberFormat="1" applyFont="1" applyBorder="1" applyAlignment="1">
      <alignment horizontal="center" vertical="top"/>
    </xf>
    <xf numFmtId="3" fontId="33" fillId="0" borderId="17" xfId="0" applyNumberFormat="1" applyFont="1" applyBorder="1" applyAlignment="1">
      <alignment horizontal="center" vertical="top"/>
    </xf>
    <xf numFmtId="0" fontId="32" fillId="0" borderId="37" xfId="0" applyFont="1" applyBorder="1" applyAlignment="1">
      <alignment horizontal="left"/>
    </xf>
    <xf numFmtId="0" fontId="32" fillId="0" borderId="37" xfId="0" applyFont="1" applyBorder="1" applyAlignment="1">
      <alignment horizontal="left" vertical="top"/>
    </xf>
    <xf numFmtId="0" fontId="33" fillId="0" borderId="37" xfId="0" applyFont="1" applyBorder="1" applyAlignment="1">
      <alignment horizontal="left" vertical="top"/>
    </xf>
    <xf numFmtId="10" fontId="33" fillId="0" borderId="36" xfId="0" applyNumberFormat="1" applyFont="1" applyBorder="1" applyAlignment="1">
      <alignment horizontal="left" vertical="top"/>
    </xf>
    <xf numFmtId="0" fontId="33" fillId="0" borderId="18" xfId="0" applyFont="1" applyBorder="1" applyAlignment="1">
      <alignment horizontal="left" vertical="top"/>
    </xf>
    <xf numFmtId="10" fontId="33" fillId="0" borderId="17" xfId="0" applyNumberFormat="1" applyFont="1" applyBorder="1" applyAlignment="1">
      <alignment horizontal="left" vertical="top"/>
    </xf>
    <xf numFmtId="0" fontId="33" fillId="0" borderId="30" xfId="0" applyFont="1" applyBorder="1" applyAlignment="1">
      <alignment horizontal="left" vertical="top"/>
    </xf>
    <xf numFmtId="0" fontId="33" fillId="0" borderId="31" xfId="0" applyFont="1" applyBorder="1" applyAlignment="1">
      <alignment horizontal="left" vertical="top"/>
    </xf>
    <xf numFmtId="0" fontId="33" fillId="0" borderId="31" xfId="0" applyFont="1" applyBorder="1" applyAlignment="1">
      <alignment horizontal="center" vertical="top"/>
    </xf>
    <xf numFmtId="3" fontId="33" fillId="0" borderId="31" xfId="0" applyNumberFormat="1" applyFont="1" applyBorder="1" applyAlignment="1">
      <alignment horizontal="center" vertical="top"/>
    </xf>
    <xf numFmtId="8" fontId="33" fillId="0" borderId="31" xfId="0" applyNumberFormat="1" applyFont="1" applyBorder="1" applyAlignment="1">
      <alignment horizontal="center" vertical="top"/>
    </xf>
    <xf numFmtId="10" fontId="33" fillId="0" borderId="31" xfId="0" applyNumberFormat="1" applyFont="1" applyBorder="1" applyAlignment="1">
      <alignment horizontal="left" vertical="top"/>
    </xf>
    <xf numFmtId="0" fontId="32" fillId="0" borderId="35" xfId="0" applyFont="1" applyBorder="1" applyAlignment="1">
      <alignment horizontal="left" vertical="top"/>
    </xf>
    <xf numFmtId="0" fontId="32" fillId="0" borderId="32" xfId="0" applyFont="1" applyBorder="1" applyAlignment="1">
      <alignment horizontal="left" vertical="top"/>
    </xf>
    <xf numFmtId="0" fontId="32" fillId="0" borderId="32" xfId="0" applyFont="1" applyBorder="1" applyAlignment="1">
      <alignment horizontal="center" vertical="top"/>
    </xf>
    <xf numFmtId="3" fontId="32" fillId="0" borderId="32" xfId="0" applyNumberFormat="1" applyFont="1" applyBorder="1" applyAlignment="1">
      <alignment horizontal="center" vertical="top"/>
    </xf>
    <xf numFmtId="8" fontId="32" fillId="0" borderId="32" xfId="0" applyNumberFormat="1" applyFont="1" applyBorder="1" applyAlignment="1">
      <alignment horizontal="center" vertical="top"/>
    </xf>
    <xf numFmtId="10" fontId="32" fillId="0" borderId="32" xfId="0" applyNumberFormat="1" applyFont="1" applyBorder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0" fillId="0" borderId="13" xfId="0" applyBorder="1"/>
    <xf numFmtId="0" fontId="0" fillId="0" borderId="12" xfId="0" applyBorder="1"/>
    <xf numFmtId="0" fontId="1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14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</cellXfs>
  <cellStyles count="12">
    <cellStyle name="blp_column_header" xfId="1" xr:uid="{00000000-0005-0000-0000-000000000000}"/>
    <cellStyle name="blp_datetime" xfId="2" xr:uid="{00000000-0005-0000-0000-000001000000}"/>
    <cellStyle name="Comma 12 3 2 2" xfId="5" xr:uid="{3CE06503-9F10-42B5-BDC4-693C9B06CD5D}"/>
    <cellStyle name="Comma 2" xfId="4" xr:uid="{09B92E65-AA2C-44AC-B25F-5E15B71A510A}"/>
    <cellStyle name="Hiperlink" xfId="7" builtinId="8"/>
    <cellStyle name="Moeda" xfId="11" builtinId="4"/>
    <cellStyle name="Normal" xfId="0" builtinId="0"/>
    <cellStyle name="Normal 144" xfId="6" xr:uid="{D6979E69-30DE-4AF9-96B6-E5A14268F951}"/>
    <cellStyle name="Normal 2" xfId="3" xr:uid="{82FE1901-D385-4929-B718-97180C4926A1}"/>
    <cellStyle name="Normal 3" xfId="10" xr:uid="{FDD57A71-486C-495E-834F-34FDF8BC6EBD}"/>
    <cellStyle name="Porcentagem" xfId="9" builtinId="5"/>
    <cellStyle name="Vírgula" xfId="8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Data...2993851813</v>
        <stp/>
        <stp>BDP|11890849347572517576</stp>
        <tr r="C22" s="11"/>
      </tp>
      <tp t="s">
        <v>#N/A Requesting Data...2960332521</v>
        <stp/>
        <stp>BDP|17997555861076714870</stp>
        <tr r="K10" s="2"/>
      </tp>
      <tp t="s">
        <v>#N/A Requesting Data...3679088610</v>
        <stp/>
        <stp>BDP|14870338291340284442</stp>
        <tr r="AA89" s="11"/>
        <tr r="AB89" s="11"/>
        <tr r="Q89" s="11"/>
        <tr r="R89" s="11"/>
        <tr r="S89" s="11"/>
        <tr r="T89" s="11"/>
        <tr r="U89" s="11"/>
        <tr r="V89" s="11"/>
        <tr r="W89" s="11"/>
        <tr r="X89" s="11"/>
        <tr r="Y89" s="11"/>
        <tr r="Z89" s="11"/>
      </tp>
      <tp>
        <v>7.02</v>
        <stp/>
        <stp>BDP|17126916438941211442|22</stp>
        <stp>WLQ40 Index</stp>
        <stp>LAST_PRICE</stp>
        <tr r="K26" s="11"/>
        <tr r="D27" s="19"/>
      </tp>
      <tp t="s">
        <v>#N/A Requesting Data...3788491486</v>
        <stp/>
        <stp>BDP|11672668594955036146</stp>
        <tr r="M17" s="2"/>
      </tp>
      <tp t="s">
        <v>#N/A Requesting Data...4099686798</v>
        <stp/>
        <stp>BDP|10525875546933644503</stp>
        <tr r="J20" s="2"/>
      </tp>
      <tp t="s">
        <v>#N/A Requesting Data...3802491049</v>
        <stp/>
        <stp>BDP|14015119157373264937</stp>
        <tr r="AA96" s="11"/>
        <tr r="AB96" s="11"/>
        <tr r="Q96" s="11"/>
        <tr r="R96" s="11"/>
        <tr r="S96" s="11"/>
        <tr r="T96" s="11"/>
        <tr r="U96" s="11"/>
        <tr r="V96" s="11"/>
        <tr r="W96" s="11"/>
        <tr r="X96" s="11"/>
        <tr r="Y96" s="11"/>
        <tr r="Z96" s="11"/>
      </tp>
      <tp>
        <v>13.75</v>
        <stp/>
        <stp>BDP|1817248158173027332|22</stp>
        <stp>ODF27 Comdty</stp>
        <stp>LAST_PRICE</stp>
        <tr r="I9" s="2"/>
      </tp>
      <tp t="s">
        <v>#N/A Requesting Data...3900261177</v>
        <stp/>
        <stp>BDP|13922660516409086616</stp>
        <tr r="J8" s="2"/>
      </tp>
      <tp t="s">
        <v>#N/A Requesting Data...3946476670</v>
        <stp/>
        <stp>BDP|17845737256369227744</stp>
        <tr r="AA57" s="11"/>
        <tr r="AB57" s="11"/>
        <tr r="Q57" s="11"/>
        <tr r="R57" s="11"/>
        <tr r="S57" s="11"/>
        <tr r="T57" s="11"/>
        <tr r="U57" s="11"/>
        <tr r="V57" s="11"/>
        <tr r="W57" s="11"/>
        <tr r="X57" s="11"/>
        <tr r="Y57" s="11"/>
        <tr r="Z57" s="11"/>
        <tr r="R19" s="19"/>
      </tp>
      <tp t="s">
        <v>#N/A Requesting Data...4269714813</v>
        <stp/>
        <stp>BDP|13351826156476807351</stp>
        <tr r="I4" s="11"/>
        <tr r="I4" s="19"/>
      </tp>
      <tp t="s">
        <v>#N/A Requesting Data...3771131999</v>
        <stp/>
        <stp>BDP|16242250041598013390</stp>
        <tr r="H15" s="2"/>
      </tp>
      <tp t="s">
        <v>#N/A Requesting Data...4198488233</v>
        <stp/>
        <stp>BDP|17554782934170103895</stp>
        <tr r="I11" s="11"/>
        <tr r="I13" s="19"/>
      </tp>
      <tp t="s">
        <v>#N/A Requesting Data...3759727131</v>
        <stp/>
        <stp>BDP|11933922321687068691</stp>
        <tr r="J30" s="11"/>
        <tr r="J36" s="11"/>
      </tp>
      <tp t="s">
        <v>#N/A Requesting Data...3714936439</v>
        <stp/>
        <stp>BDP|10989192625468543075</stp>
        <tr r="M13" s="2"/>
      </tp>
      <tp t="s">
        <v>#N/A Requesting Data...4122545830</v>
        <stp/>
        <stp>BDP|10560911534449628801</stp>
        <tr r="H20" s="2"/>
      </tp>
      <tp>
        <v>13.15</v>
        <stp/>
        <stp>BDP|5994555288853599865|22</stp>
        <stp>ODF28 Comdty</stp>
        <stp>LAST_PRICE</stp>
        <tr r="I11" s="2"/>
      </tp>
      <tp t="s">
        <v>#N/A Requesting Data...3547572684</v>
        <stp/>
        <stp>BDP|15250395624748236457</stp>
        <tr r="J12" s="11"/>
        <tr r="J14" s="19"/>
      </tp>
      <tp t="s">
        <v>#N/A Requesting Data...3718830423</v>
        <stp/>
        <stp>BDP|13212962842473294584</stp>
        <tr r="AA72" s="11"/>
        <tr r="AB72" s="11"/>
        <tr r="Q72" s="11"/>
        <tr r="R72" s="11"/>
        <tr r="S72" s="11"/>
        <tr r="T72" s="11"/>
        <tr r="U72" s="11"/>
        <tr r="V72" s="11"/>
        <tr r="W72" s="11"/>
        <tr r="X72" s="11"/>
        <tr r="Y72" s="11"/>
        <tr r="Z72" s="11"/>
      </tp>
      <tp t="s">
        <v>#N/A Requesting Data...4171287544</v>
        <stp/>
        <stp>BDP|16401139052443934902</stp>
        <tr r="H12" s="11"/>
        <tr r="H14" s="19"/>
      </tp>
      <tp t="s">
        <v>#N/A Requesting Data...3725908357</v>
        <stp/>
        <stp>BDP|13199699395971985544</stp>
        <tr r="M15" s="2"/>
      </tp>
      <tp t="s">
        <v>#N/A Requesting Data...4207618498</v>
        <stp/>
        <stp>BDP|11018397475349807400</stp>
        <tr r="J9" s="11"/>
        <tr r="J11" s="19"/>
      </tp>
      <tp t="s">
        <v>#N/A Requesting Data...3747178930</v>
        <stp/>
        <stp>BDP|12663864063863005743</stp>
        <tr r="AA69" s="11"/>
        <tr r="AB69" s="11"/>
        <tr r="Q69" s="11"/>
        <tr r="R69" s="11"/>
        <tr r="S69" s="11"/>
        <tr r="T69" s="11"/>
        <tr r="U69" s="11"/>
        <tr r="V69" s="11"/>
        <tr r="W69" s="11"/>
        <tr r="X69" s="11"/>
        <tr r="Y69" s="11"/>
        <tr r="Z69" s="11"/>
      </tp>
      <tp t="s">
        <v>#N/A Requesting Data...3607508933</v>
        <stp/>
        <stp>BDP|18066504518365779184</stp>
        <tr r="E9" s="7"/>
      </tp>
      <tp t="s">
        <v>#N/A Requesting Data...3721482721</v>
        <stp/>
        <stp>BDP|17086933372672206359</stp>
        <tr r="J6" s="2"/>
      </tp>
      <tp>
        <v>13.29</v>
        <stp/>
        <stp>BDP|9912487711585387542|22</stp>
        <stp>ODN29 Comdty</stp>
        <stp>LAST_PRICE</stp>
        <tr r="I14" s="2"/>
      </tp>
      <tp t="s">
        <v>#N/A Real Time</v>
        <stp/>
        <stp>BDP|6523699590249754009|22</stp>
        <stp>ODJ25 Comdty</stp>
        <stp>LAST_PRICE</stp>
        <tr r="I4" s="2"/>
      </tp>
      <tp t="s">
        <v>#N/A Requesting Data...4236344667</v>
        <stp/>
        <stp>BDP|18006767455723930031</stp>
        <tr r="H14" s="2"/>
      </tp>
      <tp t="s">
        <v>#N/A Requesting Data...4235735365</v>
        <stp/>
        <stp>BDP|11908500411255775974</stp>
        <tr r="AA59" s="11"/>
        <tr r="AB59" s="11"/>
        <tr r="Q59" s="11"/>
        <tr r="R59" s="11"/>
        <tr r="S59" s="11"/>
        <tr r="T59" s="11"/>
        <tr r="U59" s="11"/>
        <tr r="V59" s="11"/>
        <tr r="W59" s="11"/>
        <tr r="X59" s="11"/>
        <tr r="Y59" s="11"/>
        <tr r="Z59" s="11"/>
      </tp>
      <tp t="s">
        <v>#N/A Requesting Data...3861365367</v>
        <stp/>
        <stp>BDP|12094132856919978643</stp>
        <tr r="G12" s="11"/>
        <tr r="G14" s="19"/>
      </tp>
      <tp t="s">
        <v>#N/A Requesting Data...4230506533</v>
        <stp/>
        <stp>BDP|13669808071184794180</stp>
        <tr r="J10" s="2"/>
      </tp>
      <tp t="s">
        <v>#N/A Requesting Data...3589780591</v>
        <stp/>
        <stp>BDP|15560487271058748776</stp>
        <tr r="R15" s="19"/>
      </tp>
      <tp t="s">
        <v>#N/A Requesting Data...4107120002</v>
        <stp/>
        <stp>BDP|12664923227122563262</stp>
        <tr r="H19" s="2"/>
      </tp>
      <tp t="s">
        <v>#N/A Requesting Data...3612710582</v>
        <stp/>
        <stp>BDP|10132886557853282798</stp>
        <tr r="R25" s="19"/>
      </tp>
      <tp t="s">
        <v>#N/A Requesting Data...4199014340</v>
        <stp/>
        <stp>BDP|16662227082194801194</stp>
        <tr r="AA71" s="11"/>
        <tr r="AB71" s="11"/>
        <tr r="Q71" s="11"/>
        <tr r="R71" s="11"/>
        <tr r="S71" s="11"/>
        <tr r="T71" s="11"/>
        <tr r="U71" s="11"/>
        <tr r="V71" s="11"/>
        <tr r="W71" s="11"/>
        <tr r="X71" s="11"/>
        <tr r="Y71" s="11"/>
        <tr r="Z71" s="11"/>
      </tp>
      <tp>
        <v>13.6</v>
        <stp/>
        <stp>BDP|4318107740087500527|22</stp>
        <stp>ODF33 Comdty</stp>
        <stp>LAST_PRICE</stp>
        <tr r="I18" s="2"/>
      </tp>
      <tp t="s">
        <v>#N/A Requesting Data...3642093232</v>
        <stp/>
        <stp>BDP|18390658971311970670</stp>
        <tr r="D8" s="11"/>
        <tr r="D10" s="19"/>
      </tp>
      <tp t="s">
        <v>#N/A Requesting Data...4002225530</v>
        <stp/>
        <stp>BDP|15381531992630229786</stp>
        <tr r="J5" s="11"/>
        <tr r="J5" s="19"/>
      </tp>
      <tp t="s">
        <v>#N/A Requesting Data...3988494680</v>
        <stp/>
        <stp>BDP|17393541793456997356</stp>
        <tr r="H10" s="11"/>
        <tr r="H12" s="19"/>
      </tp>
      <tp t="s">
        <v>#N/A Requesting Data...4289057854</v>
        <stp/>
        <stp>BDP|16274177393281282193</stp>
        <tr r="G8" s="7"/>
      </tp>
      <tp t="s">
        <v>#N/A Requesting Data...4111649327</v>
        <stp/>
        <stp>BDP|11965837721833428627</stp>
        <tr r="M20" s="2"/>
      </tp>
      <tp t="s">
        <v>#N/A Requesting Data...3705814408</v>
        <stp/>
        <stp>BDP|14576992377930487426</stp>
        <tr r="I9" s="17"/>
        <tr r="I8" s="17"/>
        <tr r="I7" s="17"/>
        <tr r="I6" s="17"/>
        <tr r="I15" s="17"/>
        <tr r="I14" s="17"/>
        <tr r="I13" s="17"/>
        <tr r="I12" s="17"/>
        <tr r="I11" s="17"/>
        <tr r="I10" s="17"/>
      </tp>
      <tp t="s">
        <v>#N/A Requesting Data...4263838292</v>
        <stp/>
        <stp>BDP|15313882157430160621</stp>
        <tr r="C20" s="11"/>
      </tp>
      <tp t="s">
        <v>#N/A Requesting Data...3697763093</v>
        <stp/>
        <stp>BDP|14309772788493607646</stp>
        <tr r="M4" s="2"/>
      </tp>
      <tp t="s">
        <v>#N/A Requesting Data...3673208336</v>
        <stp/>
        <stp>BDP|14595801115303949097</stp>
        <tr r="E21" s="19"/>
      </tp>
      <tp t="s">
        <v>#N/A Requesting Data...3916293658</v>
        <stp/>
        <stp>BDP|10151985908941504602</stp>
        <tr r="AA63" s="11"/>
        <tr r="AB63" s="11"/>
        <tr r="Q63" s="11"/>
        <tr r="R63" s="11"/>
        <tr r="S63" s="11"/>
        <tr r="T63" s="11"/>
        <tr r="U63" s="11"/>
        <tr r="V63" s="11"/>
        <tr r="W63" s="11"/>
        <tr r="X63" s="11"/>
        <tr r="Y63" s="11"/>
        <tr r="Z63" s="11"/>
        <tr r="R30" s="19"/>
      </tp>
      <tp t="s">
        <v>#N/A Requesting Data...4034759724</v>
        <stp/>
        <stp>BDP|18251230446683003334</stp>
        <tr r="B4" s="2"/>
      </tp>
      <tp t="s">
        <v>#N/A Requesting Data...4163645404</v>
        <stp/>
        <stp>BDP|16217601415257291833</stp>
        <tr r="K13" s="2"/>
      </tp>
      <tp>
        <v>13.59</v>
        <stp/>
        <stp>BDP|1730388117014610034|22</stp>
        <stp>ODF35 Comdty</stp>
        <stp>LAST_PRICE</stp>
        <tr r="I19" s="2"/>
      </tp>
      <tp t="s">
        <v>#N/A Requesting Data...4051025882</v>
        <stp/>
        <stp>BDP|12414252169111583844</stp>
        <tr r="J8" s="11"/>
        <tr r="J10" s="19"/>
      </tp>
      <tp t="s">
        <v>#N/A Requesting Data...3912487050</v>
        <stp/>
        <stp>BDP|18247308852560902123</stp>
        <tr r="I5" s="11"/>
        <tr r="I5" s="19"/>
      </tp>
      <tp t="s">
        <v>#N/A Requesting Data...3747520443</v>
        <stp/>
        <stp>BDP|12873884328186186157</stp>
        <tr r="H26" s="19"/>
      </tp>
      <tp t="s">
        <v>#N/A Requesting Data...3998604803</v>
        <stp/>
        <stp>BDP|13407403793871815004</stp>
        <tr r="K6" s="2"/>
      </tp>
      <tp t="s">
        <v>#N/A Requesting Data...3767618921</v>
        <stp/>
        <stp>BDP|18177323470082276169</stp>
        <tr r="C19" s="11"/>
      </tp>
      <tp>
        <v>13.37</v>
        <stp/>
        <stp>BDP|8635531302600770334|22</stp>
        <stp>ODF30 Comdty</stp>
        <stp>LAST_PRICE</stp>
        <tr r="I15" s="2"/>
      </tp>
      <tp>
        <v>14.907</v>
        <stp/>
        <stp>BDP|7077160752787948741|22</stp>
        <stp>ODF26 Comdty</stp>
        <stp>LAST_PRICE</stp>
        <tr r="I7" s="2"/>
      </tp>
      <tp t="s">
        <v>#N/A Requesting Data...4255601160</v>
        <stp/>
        <stp>BDP|18210740456462118495</stp>
        <tr r="G11" s="7"/>
      </tp>
      <tp t="s">
        <v>#N/A Requesting Data...4157114844</v>
        <stp/>
        <stp>BDP|13811937565742578206</stp>
        <tr r="K5" s="2"/>
      </tp>
      <tp t="s">
        <v>#N/A Requesting Data...4116215369</v>
        <stp/>
        <stp>BDP|11302641772339703592</stp>
        <tr r="J11" s="11"/>
        <tr r="J13" s="19"/>
      </tp>
      <tp t="s">
        <v>#N/A Requesting Data...4035858016</v>
        <stp/>
        <stp>BDP|18144735643102604587</stp>
        <tr r="I6" s="11"/>
        <tr r="I7" s="19"/>
      </tp>
      <tp t="s">
        <v>#N/A Requesting Data...3995883066</v>
        <stp/>
        <stp>BDP|17891750447431177959</stp>
        <tr r="I23" s="19"/>
      </tp>
      <tp t="s">
        <v>#N/A Requesting Data...3874725359</v>
        <stp/>
        <stp>BDP|13169219909279069493</stp>
        <tr r="I9" s="19"/>
      </tp>
      <tp t="s">
        <v>#N/A Requesting Data...4186295145</v>
        <stp/>
        <stp>BDP|15169911027214728631</stp>
        <tr r="I10" s="11"/>
        <tr r="I12" s="19"/>
      </tp>
      <tp t="s">
        <v>#N/A Requesting Data...4144905222</v>
        <stp/>
        <stp>BDP|12223353275989336335</stp>
        <tr r="J16" s="2"/>
      </tp>
      <tp t="s">
        <v>#N/A Requesting Data...4038097779</v>
        <stp/>
        <stp>BDP|13938612248508071558</stp>
        <tr r="J18" s="2"/>
      </tp>
      <tp t="s">
        <v>#N/A Requesting Data...4035805265</v>
        <stp/>
        <stp>BDP|15756764600217707937</stp>
        <tr r="I8" s="11"/>
        <tr r="I10" s="19"/>
      </tp>
      <tp>
        <v>8.18</v>
        <stp/>
        <stp>BDP|15191354459661457650|22</stp>
        <stp>WLQ28 Index</stp>
        <stp>LAST_PRICE</stp>
        <tr r="K20" s="11"/>
        <tr r="D23" s="19"/>
      </tp>
      <tp>
        <v>13.42</v>
        <stp/>
        <stp>BDP|1648383418099142932|22</stp>
        <stp>ODN30 Comdty</stp>
        <stp>LAST_PRICE</stp>
        <tr r="I16" s="2"/>
      </tp>
      <tp t="s">
        <v>#N/A Requesting Data...4258769451</v>
        <stp/>
        <stp>BDP|16275844520047691695</stp>
        <tr r="I6" s="19"/>
      </tp>
      <tp t="s">
        <v>#N/A Requesting Data...4076291185</v>
        <stp/>
        <stp>BDP|16565084299882524097</stp>
        <tr r="E22" s="19"/>
      </tp>
      <tp t="s">
        <v>#N/A Requesting Data...3857938758</v>
        <stp/>
        <stp>BDP|13919009196892112561</stp>
        <tr r="G6" s="19"/>
      </tp>
      <tp t="s">
        <v>#N/A Requesting Data...4237987396</v>
        <stp/>
        <stp>BDP|10685517029532594805</stp>
        <tr r="J9" s="11"/>
        <tr r="J11" s="19"/>
      </tp>
      <tp t="s">
        <v>#N/A Requesting Data...4021260872</v>
        <stp/>
        <stp>BDP|10190007799825004140</stp>
        <tr r="J11" s="2"/>
      </tp>
      <tp t="s">
        <v>#N/A Requesting Data...4272698895</v>
        <stp/>
        <stp>BDP|15925934625985154612</stp>
        <tr r="C31" s="17"/>
        <tr r="C30" s="17"/>
        <tr r="C29" s="17"/>
        <tr r="C28" s="17"/>
        <tr r="C27" s="17"/>
        <tr r="C26" s="17"/>
        <tr r="C25" s="17"/>
        <tr r="C24" s="17"/>
        <tr r="C23" s="17"/>
        <tr r="C22" s="17"/>
        <tr r="C21" s="17"/>
      </tp>
      <tp t="s">
        <v>#N/A Requesting Data...3831444287</v>
        <stp/>
        <stp>BDP|10764697960379803489</stp>
        <tr r="H13" s="11"/>
        <tr r="H15" s="19"/>
      </tp>
      <tp t="s">
        <v>#N/A Requesting Data...3949753354</v>
        <stp/>
        <stp>BDP|13517598616202729838</stp>
        <tr r="K8" s="2"/>
      </tp>
      <tp t="s">
        <v>#N/A Requesting Data...4257963536</v>
        <stp/>
        <stp>BDP|17283641756651242833</stp>
        <tr r="I12" s="11"/>
        <tr r="I14" s="19"/>
      </tp>
      <tp t="s">
        <v>#N/A Requesting Data...4008086287</v>
        <stp/>
        <stp>BDP|11750802159294733595</stp>
        <tr r="D6" s="11"/>
        <tr r="D7" s="19"/>
      </tp>
      <tp t="s">
        <v>#N/A Requesting Data...4255802394</v>
        <stp/>
        <stp>BDP|13791043005266774797</stp>
        <tr r="K3" s="2"/>
      </tp>
      <tp t="s">
        <v>#N/A Requesting Data...4194695942</v>
        <stp/>
        <stp>BDP|16346012453228382996</stp>
        <tr r="M18" s="2"/>
      </tp>
      <tp>
        <v>7.83</v>
        <stp/>
        <stp>BDP|17400812045415001977|22</stp>
        <stp>WLQ30 Index</stp>
        <stp>LAST_PRICE</stp>
        <tr r="K22" s="11"/>
        <tr r="D24" s="19"/>
      </tp>
      <tp t="s">
        <v>#N/A Requesting Data...4014963916</v>
        <stp/>
        <stp>BDP|14493345555019657991</stp>
        <tr r="D21" s="11"/>
      </tp>
      <tp t="s">
        <v>#N/A Requesting Data...4212208368</v>
        <stp/>
        <stp>BDP|10381663256273547222</stp>
        <tr r="J7" s="2"/>
      </tp>
      <tp t="s">
        <v>#N/A Requesting Data...4141906214</v>
        <stp/>
        <stp>BDP|14207649066395210291</stp>
        <tr r="E13" s="11"/>
        <tr r="E15" s="19"/>
      </tp>
      <tp t="s">
        <v>#N/A Requesting Data...4268308699</v>
        <stp/>
        <stp>BDP|10329258298459125127</stp>
        <tr r="D5" s="11"/>
        <tr r="D5" s="19"/>
      </tp>
      <tp>
        <v>10.28</v>
        <stp/>
        <stp>BDP|12311044885073610825|22</stp>
        <stp>WLQ26 Index</stp>
        <stp>LAST_PRICE</stp>
        <tr r="K18" s="11"/>
        <tr r="D21" s="19"/>
      </tp>
      <tp t="s">
        <v>#N/A Requesting Data...3957126887</v>
        <stp/>
        <stp>BDP|12446015710023540329</stp>
        <tr r="AA66" s="11"/>
        <tr r="AB66" s="11"/>
        <tr r="Q66" s="11"/>
        <tr r="R66" s="11"/>
        <tr r="S66" s="11"/>
        <tr r="T66" s="11"/>
        <tr r="U66" s="11"/>
        <tr r="V66" s="11"/>
        <tr r="W66" s="11"/>
        <tr r="X66" s="11"/>
        <tr r="Y66" s="11"/>
        <tr r="Z66" s="11"/>
        <tr r="R12" s="19"/>
      </tp>
      <tp t="s">
        <v>#N/A Requesting Data...3915250672</v>
        <stp/>
        <stp>BDP|15657766851707412375</stp>
        <tr r="H9" s="2"/>
      </tp>
      <tp t="s">
        <v>#N/A Requesting Data...4063573340</v>
        <stp/>
        <stp>BDP|10206336109409844951</stp>
        <tr r="G4" s="11"/>
        <tr r="G4" s="19"/>
      </tp>
      <tp t="s">
        <v>#N/A Requesting Data...4167319444</v>
        <stp/>
        <stp>BDP|10142428822395288071</stp>
        <tr r="AA90" s="11"/>
        <tr r="AB90" s="11"/>
        <tr r="Q90" s="11"/>
        <tr r="R90" s="11"/>
        <tr r="S90" s="11"/>
        <tr r="T90" s="11"/>
        <tr r="U90" s="11"/>
        <tr r="V90" s="11"/>
        <tr r="W90" s="11"/>
        <tr r="X90" s="11"/>
        <tr r="Y90" s="11"/>
        <tr r="Z90" s="11"/>
      </tp>
      <tp t="s">
        <v>#N/A Requesting Data...4027516124</v>
        <stp/>
        <stp>BDP|13514466073332803207</stp>
        <tr r="E10" s="7"/>
      </tp>
      <tp t="s">
        <v>#N/A Requesting Data...3938249529</v>
        <stp/>
        <stp>BDP|15932419454602327679</stp>
        <tr r="R17" s="19"/>
      </tp>
      <tp t="s">
        <v>#N/A Requesting Data...4033367477</v>
        <stp/>
        <stp>BDP|10734617210797818067</stp>
        <tr r="H7" s="11"/>
        <tr r="H8" s="19"/>
      </tp>
      <tp t="s">
        <v>#N/A Requesting Data...4266831579</v>
        <stp/>
        <stp>BDP|15638326089319634731</stp>
        <tr r="AA70" s="11"/>
        <tr r="AB70" s="11"/>
        <tr r="Q70" s="11"/>
        <tr r="R70" s="11"/>
        <tr r="S70" s="11"/>
        <tr r="T70" s="11"/>
        <tr r="U70" s="11"/>
        <tr r="V70" s="11"/>
        <tr r="W70" s="11"/>
        <tr r="X70" s="11"/>
        <tr r="Y70" s="11"/>
        <tr r="Z70" s="11"/>
      </tp>
      <tp t="s">
        <v>#N/A Requesting Data...3774098944</v>
        <stp/>
        <stp>BDP|12488034333200047180</stp>
        <tr r="E6" s="11"/>
        <tr r="E7" s="19"/>
      </tp>
      <tp t="s">
        <v>#N/A Requesting Data...4163251840</v>
        <stp/>
        <stp>BDP|15079044459285072518</stp>
        <tr r="C23" s="11"/>
      </tp>
      <tp t="s">
        <v>#N/A Requesting Data...4095742161</v>
        <stp/>
        <stp>BDP|12403675587034363894</stp>
        <tr r="E24" s="19"/>
      </tp>
      <tp t="s">
        <v>#N/A Requesting Data...4095271403</v>
        <stp/>
        <stp>BDP|17268553553187283077</stp>
        <tr r="AA87" s="11"/>
        <tr r="AB87" s="11"/>
        <tr r="Q87" s="11"/>
        <tr r="R87" s="11"/>
        <tr r="S87" s="11"/>
        <tr r="T87" s="11"/>
        <tr r="U87" s="11"/>
        <tr r="V87" s="11"/>
        <tr r="W87" s="11"/>
        <tr r="X87" s="11"/>
        <tr r="Y87" s="11"/>
        <tr r="Z87" s="11"/>
      </tp>
      <tp t="s">
        <v>#N/A Requesting Data...4278411199</v>
        <stp/>
        <stp>BDP|12934713478686686400</stp>
        <tr r="G31" s="17"/>
        <tr r="G30" s="17"/>
        <tr r="G29" s="17"/>
        <tr r="G28" s="17"/>
        <tr r="G27" s="17"/>
        <tr r="G26" s="17"/>
        <tr r="G25" s="17"/>
        <tr r="G24" s="17"/>
        <tr r="G23" s="17"/>
        <tr r="G22" s="17"/>
        <tr r="G21" s="17"/>
      </tp>
      <tp t="s">
        <v>#N/A Requesting Data...4159784716</v>
        <stp/>
        <stp>BDP|12133714350107069767</stp>
        <tr r="AA78" s="11"/>
        <tr r="AB78" s="11"/>
        <tr r="Q78" s="11"/>
        <tr r="R78" s="11"/>
        <tr r="S78" s="11"/>
        <tr r="T78" s="11"/>
        <tr r="U78" s="11"/>
        <tr r="V78" s="11"/>
        <tr r="W78" s="11"/>
        <tr r="X78" s="11"/>
        <tr r="Y78" s="11"/>
        <tr r="Z78" s="11"/>
      </tp>
      <tp t="s">
        <v>#N/A Requesting Data...3890109602</v>
        <stp/>
        <stp>BDP|13827638941138882945</stp>
        <tr r="D20" s="11"/>
      </tp>
      <tp t="s">
        <v>#N/A Requesting Data...3803732061</v>
        <stp/>
        <stp>BDP|15074149084105893822</stp>
        <tr r="H12" s="2"/>
      </tp>
      <tp t="s">
        <v>#N/A Requesting Data...3944256405</v>
        <stp/>
        <stp>BDP|12011324621007283512</stp>
        <tr r="K11" s="2"/>
      </tp>
      <tp t="s">
        <v>#N/A Requesting Data...3891314082</v>
        <stp/>
        <stp>BDP|13944439535751923464</stp>
        <tr r="G7" s="7"/>
      </tp>
      <tp t="s">
        <v>#N/A Requesting Data...4097343120</v>
        <stp/>
        <stp>BDP|12486181792623693882</stp>
        <tr r="I7" s="11"/>
        <tr r="I8" s="19"/>
      </tp>
      <tp t="s">
        <v>#N/A Requesting Data...3979028385</v>
        <stp/>
        <stp>BDP|15867650078552221747</stp>
        <tr r="J13" s="11"/>
        <tr r="J15" s="19"/>
      </tp>
      <tp t="s">
        <v>#N/A Requesting Data...4133319513</v>
        <stp/>
        <stp>BDP|16598361100882620607</stp>
        <tr r="E20" s="19"/>
      </tp>
      <tp t="s">
        <v>#N/A Requesting Data...3822830081</v>
        <stp/>
        <stp>BDP|14549521927542330072</stp>
        <tr r="B3" s="2"/>
      </tp>
      <tp t="s">
        <v>#N/A Requesting Data...4042958739</v>
        <stp/>
        <stp>BDP|15569729104905018670</stp>
        <tr r="G13" s="11"/>
        <tr r="G15" s="19"/>
      </tp>
      <tp t="s">
        <v>#N/A Requesting Data...3872932302</v>
        <stp/>
        <stp>BDP|13078510830501429523</stp>
        <tr r="AA81" s="11"/>
        <tr r="AB81" s="11"/>
        <tr r="Q81" s="11"/>
        <tr r="R81" s="11"/>
        <tr r="S81" s="11"/>
        <tr r="T81" s="11"/>
        <tr r="U81" s="11"/>
        <tr r="V81" s="11"/>
        <tr r="W81" s="11"/>
        <tr r="X81" s="11"/>
        <tr r="Y81" s="11"/>
        <tr r="Z81" s="11"/>
        <tr r="R2" s="19"/>
      </tp>
      <tp t="s">
        <v>#N/A Requesting Data...4102424911</v>
        <stp/>
        <stp>BDP|15603954615614077815</stp>
        <tr r="H3" s="11"/>
        <tr r="H3" s="19"/>
      </tp>
    </main>
    <main first="bofaddin.rtdserver">
      <tp t="s">
        <v>#N/A Requesting Data...4106075062</v>
        <stp/>
        <stp>BDP|17808803716390596823</stp>
        <tr r="AA60" s="11"/>
        <tr r="AB60" s="11"/>
        <tr r="Q60" s="11"/>
        <tr r="R60" s="11"/>
        <tr r="S60" s="11"/>
        <tr r="T60" s="11"/>
        <tr r="U60" s="11"/>
        <tr r="V60" s="11"/>
        <tr r="W60" s="11"/>
        <tr r="X60" s="11"/>
        <tr r="Y60" s="11"/>
        <tr r="Z60" s="11"/>
      </tp>
      <tp t="s">
        <v>#N/A Requesting Data...4069476483</v>
        <stp/>
        <stp>BDP|10834474952903317479</stp>
        <tr r="AA98" s="11"/>
        <tr r="AB98" s="11"/>
        <tr r="Q98" s="11"/>
        <tr r="R98" s="11"/>
        <tr r="S98" s="11"/>
        <tr r="T98" s="11"/>
        <tr r="U98" s="11"/>
        <tr r="V98" s="11"/>
        <tr r="W98" s="11"/>
        <tr r="X98" s="11"/>
        <tr r="Y98" s="11"/>
        <tr r="Z98" s="11"/>
      </tp>
      <tp t="s">
        <v>#N/A Requesting Data...3984183948</v>
        <stp/>
        <stp>BDP|10218800080184890228</stp>
        <tr r="AA80" s="11"/>
        <tr r="AB80" s="11"/>
        <tr r="Q80" s="11"/>
        <tr r="R80" s="11"/>
        <tr r="S80" s="11"/>
        <tr r="T80" s="11"/>
        <tr r="U80" s="11"/>
        <tr r="V80" s="11"/>
        <tr r="W80" s="11"/>
        <tr r="X80" s="11"/>
        <tr r="Y80" s="11"/>
        <tr r="Z80" s="11"/>
      </tp>
      <tp t="s">
        <v>#N/A Requesting Data...3879306090</v>
        <stp/>
        <stp>BDP|15598066427108897923</stp>
        <tr r="AA92" s="11"/>
        <tr r="AB92" s="11"/>
        <tr r="Q92" s="11"/>
        <tr r="R92" s="11"/>
        <tr r="S92" s="11"/>
        <tr r="T92" s="11"/>
        <tr r="U92" s="11"/>
        <tr r="V92" s="11"/>
        <tr r="W92" s="11"/>
        <tr r="X92" s="11"/>
        <tr r="Y92" s="11"/>
        <tr r="Z92" s="11"/>
      </tp>
      <tp t="s">
        <v>#N/A Requesting Data...3876317936</v>
        <stp/>
        <stp>BDP|10167746766623851495</stp>
        <tr r="H27" s="19"/>
      </tp>
      <tp t="s">
        <v>#N/A Requesting Data...4087645430</v>
        <stp/>
        <stp>BDP|15650113847534740213</stp>
        <tr r="K20" s="2"/>
      </tp>
      <tp>
        <v>7.375</v>
        <stp/>
        <stp>BDP|15206803498617246315|22</stp>
        <stp>WLK35 Index</stp>
        <stp>LAST_PRICE</stp>
        <tr r="K25" s="11"/>
        <tr r="D26" s="19"/>
      </tp>
      <tp t="s">
        <v>#N/A Requesting Data...3911356566</v>
        <stp/>
        <stp>BDP|13254377893488997629</stp>
        <tr r="D23" s="11"/>
      </tp>
      <tp t="s">
        <v>#N/A Requesting Data...3993672480</v>
        <stp/>
        <stp>BDP|17168141665277915099</stp>
        <tr r="J5" s="11"/>
        <tr r="J5" s="19"/>
      </tp>
      <tp t="s">
        <v>#N/A Requesting Data...4025494824</v>
        <stp/>
        <stp>BDP|13192264257971139213</stp>
        <tr r="B5" s="2"/>
      </tp>
      <tp t="s">
        <v>#N/A Requesting Data...4136693637</v>
        <stp/>
        <stp>BDP|15992111253595849366</stp>
        <tr r="AA83" s="11"/>
        <tr r="AB83" s="11"/>
        <tr r="Q83" s="11"/>
        <tr r="R83" s="11"/>
        <tr r="S83" s="11"/>
        <tr r="T83" s="11"/>
        <tr r="U83" s="11"/>
        <tr r="V83" s="11"/>
        <tr r="W83" s="11"/>
        <tr r="X83" s="11"/>
        <tr r="Y83" s="11"/>
        <tr r="Z83" s="11"/>
      </tp>
      <tp t="s">
        <v>#N/A Requesting Data...4132733004</v>
        <stp/>
        <stp>BDP|13885044901445083180</stp>
        <tr r="K12" s="2"/>
      </tp>
      <tp>
        <v>7.6</v>
        <stp/>
        <stp>BDP|11202313113777109480|22</stp>
        <stp>WLQ32 Index</stp>
        <stp>LAST_PRICE</stp>
        <tr r="K23" s="11"/>
        <tr r="D25" s="19"/>
      </tp>
      <tp t="s">
        <v>#N/A Requesting Data...4110686895</v>
        <stp/>
        <stp>BDP|11400645938887008706</stp>
        <tr r="J7" s="11"/>
        <tr r="J8" s="19"/>
      </tp>
      <tp t="s">
        <v>#N/A Requesting Data...4099598991</v>
        <stp/>
        <stp>BDP|11901617520055099407</stp>
        <tr r="H22" s="19"/>
      </tp>
      <tp t="s">
        <v>#N/A Requesting Data...4062681549</v>
        <stp/>
        <stp>BDP|15400756759381384234</stp>
        <tr r="D22" s="11"/>
      </tp>
      <tp t="s">
        <v>#N/A Requesting Data...3987889699</v>
        <stp/>
        <stp>BDP|12640648403606974635</stp>
        <tr r="H13" s="2"/>
      </tp>
      <tp t="s">
        <v>#N/A Requesting Data...4288462304</v>
        <stp/>
        <stp>BDP|16467386859441799584</stp>
        <tr r="H21" s="19"/>
      </tp>
      <tp t="s">
        <v>#N/A Requesting Data...4211552226</v>
        <stp/>
        <stp>BDP|14499871584089873959</stp>
        <tr r="J5" s="2"/>
      </tp>
      <tp t="s">
        <v>#N/A Requesting Data...4004383891</v>
        <stp/>
        <stp>BDP|15874572719711331490</stp>
        <tr r="E7" s="11"/>
        <tr r="E8" s="19"/>
      </tp>
      <tp>
        <v>8.6750000000000007</v>
        <stp/>
        <stp>BDP|18343878312230213019|22</stp>
        <stp>WLK27 Index</stp>
        <stp>LAST_PRICE</stp>
        <tr r="K19" s="11"/>
        <tr r="D22" s="19"/>
      </tp>
      <tp t="s">
        <v>#N/A Requesting Data...4177886571</v>
        <stp/>
        <stp>BDP|17354871185477033414</stp>
        <tr r="AA94" s="11"/>
        <tr r="AB94" s="11"/>
        <tr r="Q94" s="11"/>
        <tr r="R94" s="11"/>
        <tr r="S94" s="11"/>
        <tr r="T94" s="11"/>
        <tr r="U94" s="11"/>
        <tr r="V94" s="11"/>
        <tr r="W94" s="11"/>
        <tr r="X94" s="11"/>
        <tr r="Y94" s="11"/>
        <tr r="Z94" s="11"/>
      </tp>
      <tp t="s">
        <v>#N/A Requesting Data...4114856385</v>
        <stp/>
        <stp>BDP|10311071319847809260</stp>
        <tr r="E5" s="11"/>
        <tr r="E5" s="19"/>
      </tp>
      <tp t="s">
        <v>#N/A Requesting Data...3949898638</v>
        <stp/>
        <stp>BDP|13500928233515131809</stp>
        <tr r="R29" s="19"/>
      </tp>
      <tp t="s">
        <v>#N/A Requesting Data...4083928677</v>
        <stp/>
        <stp>BDP|17886146055302615594</stp>
        <tr r="H11" s="2"/>
      </tp>
      <tp t="s">
        <v>#N/A Requesting Data...4250759779</v>
        <stp/>
        <stp>BDP|15780778072099169853</stp>
        <tr r="H7" s="2"/>
      </tp>
      <tp>
        <v>13.48</v>
        <stp/>
        <stp>BDP|9537380863981849389|22</stp>
        <stp>ODF31 Comdty</stp>
        <stp>LAST_PRICE</stp>
        <tr r="I17" s="2"/>
      </tp>
      <tp t="s">
        <v>#N/A Requesting Data...4174253382</v>
        <stp/>
        <stp>BDP|16811714503644524069</stp>
        <tr r="AA55" s="11"/>
        <tr r="AB55" s="11"/>
        <tr r="Q55" s="11"/>
        <tr r="R55" s="11"/>
        <tr r="S55" s="11"/>
        <tr r="T55" s="11"/>
        <tr r="U55" s="11"/>
        <tr r="V55" s="11"/>
        <tr r="W55" s="11"/>
        <tr r="X55" s="11"/>
        <tr r="Y55" s="11"/>
        <tr r="Z55" s="11"/>
        <tr r="R27" s="19"/>
      </tp>
      <tp t="s">
        <v>#N/A Requesting Data...4204971770</v>
        <stp/>
        <stp>BDP|12508709024814224690</stp>
        <tr r="D13" s="11"/>
        <tr r="D15" s="19"/>
      </tp>
      <tp t="s">
        <v>#N/A Requesting Data...4168638072</v>
        <stp/>
        <stp>BDP|16680580833864261100</stp>
        <tr r="C18" s="11"/>
      </tp>
      <tp t="s">
        <v>#N/A Requesting Data...4254751916</v>
        <stp/>
        <stp>BDP|10601763240924932273</stp>
        <tr r="B7" s="2"/>
      </tp>
      <tp t="s">
        <v>#N/A Requesting Data...4130670185</v>
        <stp/>
        <stp>BDP|12391114726967906339</stp>
        <tr r="AA79" s="11"/>
        <tr r="AB79" s="11"/>
        <tr r="Q79" s="11"/>
        <tr r="R79" s="11"/>
        <tr r="S79" s="11"/>
        <tr r="T79" s="11"/>
        <tr r="U79" s="11"/>
        <tr r="V79" s="11"/>
        <tr r="W79" s="11"/>
        <tr r="X79" s="11"/>
        <tr r="Y79" s="11"/>
        <tr r="Z79" s="11"/>
        <tr r="R6" s="19"/>
      </tp>
      <tp t="s">
        <v>#N/A Requesting Data...4115083480</v>
        <stp/>
        <stp>BDP|12246695054252844675</stp>
        <tr r="I2" s="19"/>
      </tp>
      <tp t="s">
        <v>#N/A Requesting Data...4253112006</v>
        <stp/>
        <stp>BDP|15451352017503543103</stp>
        <tr r="AA93" s="11"/>
        <tr r="AB93" s="11"/>
        <tr r="Q93" s="11"/>
        <tr r="R93" s="11"/>
        <tr r="S93" s="11"/>
        <tr r="T93" s="11"/>
        <tr r="U93" s="11"/>
        <tr r="V93" s="11"/>
        <tr r="W93" s="11"/>
        <tr r="X93" s="11"/>
        <tr r="Y93" s="11"/>
        <tr r="Z93" s="11"/>
      </tp>
      <tp t="s">
        <v>#N/A Requesting Data...4132840075</v>
        <stp/>
        <stp>BDP|16119493968061243056</stp>
        <tr r="AA95" s="11"/>
        <tr r="AB95" s="11"/>
        <tr r="Q95" s="11"/>
        <tr r="R95" s="11"/>
        <tr r="S95" s="11"/>
        <tr r="T95" s="11"/>
        <tr r="U95" s="11"/>
        <tr r="V95" s="11"/>
        <tr r="W95" s="11"/>
        <tr r="X95" s="11"/>
        <tr r="Y95" s="11"/>
        <tr r="Z95" s="11"/>
      </tp>
      <tp t="s">
        <v>#N/A Requesting Data...4057166326</v>
        <stp/>
        <stp>BDP|14450913867796246868</stp>
        <tr r="E4" s="11"/>
        <tr r="E4" s="19"/>
      </tp>
    </main>
    <main first="bofaddin.rtdserver">
      <tp>
        <v>14.9</v>
        <stp/>
        <stp>BDP|14793314295211657181|22</stp>
        <stp>BZDIOVRA Index</stp>
        <stp>YEST_LAST_TRADE</stp>
        <tr r="J3" s="2"/>
      </tp>
      <tp>
        <v>7.58</v>
        <stp/>
        <stp>BDP|2477436560693487840|22</stp>
        <stp>WLK33 Index</stp>
        <stp>LAST_PRICE</stp>
        <tr r="K24" s="11"/>
      </tp>
      <tp>
        <v>7.9850000000000003</v>
        <stp/>
        <stp>BDP|6555917527705726771|22</stp>
        <stp>WLK29 Index</stp>
        <stp>LAST_PRICE</stp>
        <tr r="K21" s="11"/>
      </tp>
      <tp>
        <v>13.145</v>
        <stp/>
        <stp>BDP|14180849787898400322|22</stp>
        <stp>ODN28 Comdty</stp>
        <stp>LAST_PRICE</stp>
        <tr r="I12" s="2"/>
      </tp>
      <tp>
        <v>13.545</v>
        <stp/>
        <stp>BDP|17867681293201701771|22</stp>
        <stp>ODF37 Comdty</stp>
        <stp>LAST_PRICE</stp>
        <tr r="I20" s="2"/>
      </tp>
      <tp>
        <v>14.484999999999999</v>
        <stp/>
        <stp>BDP|16535547972267483256|22</stp>
        <stp>ODN26 Comdty</stp>
        <stp>LAST_PRICE</stp>
        <tr r="I8" s="2"/>
      </tp>
      <tp t="s">
        <v>#N/A Real Time</v>
        <stp/>
        <stp>BDP|11032077937065190793|22</stp>
        <stp>ODK25 Comdty</stp>
        <stp>LAST_PRICE</stp>
        <tr r="I5" s="2"/>
      </tp>
      <tp>
        <v>13.195</v>
        <stp/>
        <stp>BDP|17222976670638756393|22</stp>
        <stp>ODF29 Comdty</stp>
        <stp>LAST_PRICE</stp>
        <tr r="I13" s="2"/>
      </tp>
      <tp t="s">
        <v>#N/A Real Time</v>
        <stp/>
        <stp>BDP|11269106225149150376|22</stp>
        <stp>ODN25 Comdty</stp>
        <stp>LAST_PRICE</stp>
        <tr r="I6" s="2"/>
      </tp>
      <tp>
        <v>13.345000000000001</v>
        <stp/>
        <stp>BDP|10099954706050596315|22</stp>
        <stp>ODN27 Comdty</stp>
        <stp>LAST_PRICE</stp>
        <tr r="I10" s="2"/>
      </tp>
      <tp>
        <v>14.9</v>
        <stp/>
        <stp>BDP|13502834249559134851|22</stp>
        <stp>BZDIOVRA Index</stp>
        <stp>LAST_PRICE</stp>
        <tr r="I3" s="2"/>
      </tp>
      <tp t="s">
        <v>#N/A Requesting Data...4256181701</v>
        <stp/>
        <stp>BDP|4638716679660660820</stp>
        <tr r="H8" s="2"/>
      </tp>
      <tp t="s">
        <v>#N/A Requesting Data...4242629031</v>
        <stp/>
        <stp>BDP|5850214959956854834</stp>
        <tr r="H2" s="19"/>
      </tp>
      <tp t="s">
        <v>#N/A Requesting Data...4167326664</v>
        <stp/>
        <stp>BDP|1643486086802458341</stp>
        <tr r="E25" s="19"/>
      </tp>
      <tp t="s">
        <v>#N/A Requesting Data...4290778750</v>
        <stp/>
        <stp>BDP|2666435789245371712</stp>
        <tr r="M16" s="2"/>
      </tp>
      <tp t="s">
        <v>#N/A Requesting Data...4265685323</v>
        <stp/>
        <stp>BDP|4157223935860898914</stp>
        <tr r="J9" s="19"/>
      </tp>
      <tp t="s">
        <v>#N/A Requesting Data...4223626705</v>
        <stp/>
        <stp>BDP|9769032697008941467</stp>
        <tr r="E3" s="11"/>
        <tr r="E3" s="19"/>
      </tp>
      <tp t="s">
        <v>#N/A Requesting Data...4279202833</v>
        <stp/>
        <stp>BDP|2187806360183599399</stp>
        <tr r="M8" s="2"/>
      </tp>
      <tp t="s">
        <v>#N/A Requesting Data...4128143074</v>
        <stp/>
        <stp>BDP|9453706824659239917</stp>
        <tr r="D3" s="11"/>
        <tr r="D3" s="19"/>
      </tp>
      <tp t="s">
        <v>#N/A Requesting Data...4160031079</v>
        <stp/>
        <stp>BDP|2992747448774164936</stp>
        <tr r="E27" s="19"/>
      </tp>
      <tp t="s">
        <v>#N/A Requesting Data...4191355078</v>
        <stp/>
        <stp>BDP|4395756221404557952</stp>
        <tr r="D2" s="19"/>
      </tp>
      <tp t="s">
        <v>#N/A Requesting Data...4261204749</v>
        <stp/>
        <stp>BDP|8426700375802659609</stp>
        <tr r="G9" s="11"/>
        <tr r="G11" s="19"/>
      </tp>
      <tp t="s">
        <v>#N/A Requesting Data...4197338172</v>
        <stp/>
        <stp>BDP|3905065737155367827</stp>
        <tr r="G6" s="11"/>
        <tr r="G7" s="19"/>
      </tp>
      <tp t="s">
        <v>#N/A Requesting Data...4186422743</v>
        <stp/>
        <stp>BDP|2001157129209643549</stp>
        <tr r="I25" s="19"/>
      </tp>
      <tp t="s">
        <v>#N/A Requesting Data...4266724162</v>
        <stp/>
        <stp>BDP|3794307997384608046</stp>
        <tr r="I3" s="11"/>
        <tr r="I3" s="19"/>
      </tp>
      <tp t="s">
        <v>#N/A Requesting Data...4246133999</v>
        <stp/>
        <stp>BDP|4275888243441819414</stp>
        <tr r="E26" s="19"/>
      </tp>
      <tp t="s">
        <v>#N/A Requesting Data...4151115452</v>
        <stp/>
        <stp>BDP|1923241929759262565</stp>
        <tr r="M11" s="2"/>
      </tp>
      <tp t="s">
        <v>#N/A Requesting Data...4193530058</v>
        <stp/>
        <stp>BDP|3331986474028834805</stp>
        <tr r="J4" s="11"/>
        <tr r="J4" s="19"/>
      </tp>
      <tp t="s">
        <v>#N/A Requesting Data...4082039472</v>
        <stp/>
        <stp>BDP|5983646568229835184</stp>
        <tr r="R20" s="19"/>
      </tp>
      <tp t="s">
        <v>#N/A Requesting Data...4092792436</v>
        <stp/>
        <stp>BDP|4734890585182203825</stp>
        <tr r="D18" s="11"/>
      </tp>
      <tp t="s">
        <v>#N/A Requesting Data...4197622279</v>
        <stp/>
        <stp>BDP|3363810779697034548</stp>
        <tr r="AA88" s="11"/>
        <tr r="AB88" s="11"/>
        <tr r="Q88" s="11"/>
        <tr r="R88" s="11"/>
        <tr r="S88" s="11"/>
        <tr r="T88" s="11"/>
        <tr r="U88" s="11"/>
        <tr r="V88" s="11"/>
        <tr r="W88" s="11"/>
        <tr r="X88" s="11"/>
        <tr r="Y88" s="11"/>
        <tr r="Z88" s="11"/>
      </tp>
      <tp t="s">
        <v>#N/A Requesting Data...4116950373</v>
        <stp/>
        <stp>BDP|5084823412455529785</stp>
        <tr r="H4" s="11"/>
        <tr r="H4" s="19"/>
      </tp>
      <tp t="s">
        <v>#N/A Requesting Data...4260203290</v>
        <stp/>
        <stp>BDP|9367762147940559459</stp>
        <tr r="AA91" s="11"/>
        <tr r="AB91" s="11"/>
        <tr r="Q91" s="11"/>
        <tr r="R91" s="11"/>
        <tr r="S91" s="11"/>
        <tr r="T91" s="11"/>
        <tr r="U91" s="11"/>
        <tr r="V91" s="11"/>
        <tr r="W91" s="11"/>
        <tr r="X91" s="11"/>
        <tr r="Y91" s="11"/>
        <tr r="Z91" s="11"/>
      </tp>
      <tp t="s">
        <v>#N/A Requesting Data...4179933759</v>
        <stp/>
        <stp>BDP|8235147861384390521</stp>
        <tr r="H16" s="2"/>
      </tp>
      <tp t="s">
        <v>#N/A Requesting Data...4106809400</v>
        <stp/>
        <stp>BDP|3666674876795321902</stp>
        <tr r="E6" s="19"/>
      </tp>
      <tp t="s">
        <v>#N/A Requesting Data...4270763545</v>
        <stp/>
        <stp>BDP|7052549700088374422</stp>
        <tr r="J17" s="2"/>
      </tp>
      <tp t="s">
        <v>#N/A Requesting Data...4229665434</v>
        <stp/>
        <stp>BDP|9741032815896210067</stp>
        <tr r="K4" s="2"/>
      </tp>
      <tp t="s">
        <v>#N/A Requesting Data...4197557287</v>
        <stp/>
        <stp>BDP|9882058252866127540</stp>
        <tr r="I27" s="19"/>
      </tp>
      <tp t="s">
        <v>#N/A Requesting Data...4130491927</v>
        <stp/>
        <stp>BDP|4517227982239731885</stp>
        <tr r="AA56" s="11"/>
        <tr r="AB56" s="11"/>
        <tr r="Q56" s="11"/>
        <tr r="R56" s="11"/>
        <tr r="S56" s="11"/>
        <tr r="T56" s="11"/>
        <tr r="U56" s="11"/>
        <tr r="V56" s="11"/>
        <tr r="W56" s="11"/>
        <tr r="X56" s="11"/>
        <tr r="Y56" s="11"/>
        <tr r="Z56" s="11"/>
        <tr r="R18" s="19"/>
      </tp>
      <tp t="s">
        <v>#N/A Requesting Data...4291272329</v>
        <stp/>
        <stp>BDP|8711749621454981610</stp>
        <tr r="H9" s="11"/>
        <tr r="H11" s="19"/>
      </tp>
      <tp t="s">
        <v>#N/A Requesting Data...4200401001</v>
        <stp/>
        <stp>BDP|2124980644386234646</stp>
        <tr r="R14" s="19"/>
      </tp>
      <tp t="s">
        <v>#N/A Requesting Data...4285983206</v>
        <stp/>
        <stp>BDP|4159726335098711786</stp>
        <tr r="D4" s="11"/>
        <tr r="D4" s="19"/>
      </tp>
      <tp t="s">
        <v>#N/A Requesting Data...4265454969</v>
        <stp/>
        <stp>BDP|6600922458241548475</stp>
        <tr r="J10" s="11"/>
        <tr r="J12" s="19"/>
      </tp>
      <tp t="s">
        <v>#N/A Requesting Data...4292686102</v>
        <stp/>
        <stp>BDP|8913952280622798475</stp>
        <tr r="H9" s="17"/>
        <tr r="H8" s="17"/>
        <tr r="H7" s="17"/>
        <tr r="H6" s="17"/>
        <tr r="H15" s="17"/>
        <tr r="H14" s="17"/>
        <tr r="H13" s="17"/>
        <tr r="H12" s="17"/>
        <tr r="H11" s="17"/>
        <tr r="H10" s="17"/>
      </tp>
      <tp t="s">
        <v>#N/A Requesting Data...4167255186</v>
        <stp/>
        <stp>BDP|7509049474986681906</stp>
        <tr r="H24" s="19"/>
      </tp>
      <tp t="s">
        <v>#N/A Requesting Data...4271005366</v>
        <stp/>
        <stp>BDP|8651142543386755452</stp>
        <tr r="I26" s="19"/>
      </tp>
      <tp t="s">
        <v>#N/A Requesting Data...4156579412</v>
        <stp/>
        <stp>BDP|6621927915827153670</stp>
        <tr r="H10" s="2"/>
      </tp>
      <tp t="s">
        <v>#N/A Requesting Data...4203326502</v>
        <stp/>
        <stp>BDP|2279758159639360156</stp>
        <tr r="AA77" s="11"/>
        <tr r="AB77" s="11"/>
        <tr r="Q77" s="11"/>
        <tr r="R77" s="11"/>
        <tr r="S77" s="11"/>
        <tr r="T77" s="11"/>
        <tr r="U77" s="11"/>
        <tr r="V77" s="11"/>
        <tr r="W77" s="11"/>
        <tr r="X77" s="11"/>
        <tr r="Y77" s="11"/>
        <tr r="Z77" s="11"/>
      </tp>
      <tp t="s">
        <v>#N/A Requesting Data...4130131745</v>
        <stp/>
        <stp>BDP|6401007919956475918</stp>
        <tr r="K9" s="2"/>
      </tp>
      <tp t="s">
        <v>#N/A Requesting Data...4138487560</v>
        <stp/>
        <stp>BDP|3594728727869926770</stp>
        <tr r="E10" s="11"/>
        <tr r="E12" s="19"/>
      </tp>
      <tp t="s">
        <v>#N/A Requesting Data...4140268369</v>
        <stp/>
        <stp>BDP|1295270050609935714</stp>
        <tr r="H5" s="11"/>
        <tr r="H5" s="19"/>
      </tp>
      <tp t="s">
        <v>#N/A Requesting Data...4145386906</v>
        <stp/>
        <stp>BDP|9586602971314157476</stp>
        <tr r="J6" s="11"/>
        <tr r="J7" s="19"/>
      </tp>
      <tp t="s">
        <v>#N/A Requesting Data...4258160501</v>
        <stp/>
        <stp>BDP|5897436104601965865</stp>
        <tr r="J6" s="19"/>
      </tp>
      <tp t="s">
        <v>#N/A Requesting Data...4239837121</v>
        <stp/>
        <stp>BDP|7210719112410508942</stp>
        <tr r="J9" s="19"/>
      </tp>
      <tp t="s">
        <v>#N/A Requesting Data...4142161214</v>
        <stp/>
        <stp>BDP|6258822248703087193</stp>
        <tr r="I22" s="19"/>
      </tp>
      <tp t="s">
        <v>#N/A Requesting Data...4152967544</v>
        <stp/>
        <stp>BDP|6999313489046488323</stp>
        <tr r="K15" s="2"/>
      </tp>
      <tp t="s">
        <v>#N/A Requesting Data...4242221779</v>
        <stp/>
        <stp>BDP|8414640352844636739</stp>
        <tr r="K17" s="2"/>
      </tp>
      <tp t="s">
        <v>#N/A Requesting Data...4159720549</v>
        <stp/>
        <stp>BDP|6160330820607293841</stp>
        <tr r="J6" s="19"/>
      </tp>
      <tp t="s">
        <v>#N/A Requesting Data...4245120443</v>
        <stp/>
        <stp>BDP|3315293682106022630</stp>
        <tr r="J6" s="11"/>
        <tr r="J7" s="19"/>
      </tp>
      <tp t="s">
        <v>#N/A Requesting Data...4256246820</v>
        <stp/>
        <stp>BDP|9429013316019147896</stp>
        <tr r="R21" s="19"/>
      </tp>
      <tp t="s">
        <v>#N/A Requesting Data...4236032440</v>
        <stp/>
        <stp>BDP|1723259002522187882</stp>
        <tr r="K14" s="2"/>
      </tp>
      <tp t="s">
        <v>#N/A Requesting Data...4171882087</v>
        <stp/>
        <stp>BDP|2990502423164020862</stp>
        <tr r="M9" s="2"/>
      </tp>
      <tp t="s">
        <v>#N/A Requesting Data...4266157566</v>
        <stp/>
        <stp>BDP|8612151541547457349</stp>
        <tr r="K16" s="2"/>
      </tp>
      <tp t="s">
        <v>#N/A Requesting Data...4255409348</v>
        <stp/>
        <stp>BDP|8668841010131374935</stp>
        <tr r="AA73" s="11"/>
        <tr r="AB73" s="11"/>
        <tr r="Q73" s="11"/>
        <tr r="R73" s="11"/>
        <tr r="S73" s="11"/>
        <tr r="T73" s="11"/>
        <tr r="U73" s="11"/>
        <tr r="V73" s="11"/>
        <tr r="W73" s="11"/>
        <tr r="X73" s="11"/>
        <tr r="Y73" s="11"/>
        <tr r="Z73" s="11"/>
      </tp>
      <tp t="s">
        <v>#N/A Requesting Data...4204316905</v>
        <stp/>
        <stp>BDP|5007327625665658833</stp>
        <tr r="AA67" s="11"/>
        <tr r="AB67" s="11"/>
        <tr r="Q67" s="11"/>
        <tr r="R67" s="11"/>
        <tr r="S67" s="11"/>
        <tr r="T67" s="11"/>
        <tr r="U67" s="11"/>
        <tr r="V67" s="11"/>
        <tr r="W67" s="11"/>
        <tr r="X67" s="11"/>
        <tr r="Y67" s="11"/>
        <tr r="Z67" s="11"/>
        <tr r="R5" s="19"/>
      </tp>
      <tp t="s">
        <v>#N/A Requesting Data...4209049197</v>
        <stp/>
        <stp>BDP|5334175834307486976</stp>
        <tr r="J14" s="2"/>
      </tp>
      <tp t="s">
        <v>#N/A Requesting Data...4222375012</v>
        <stp/>
        <stp>BDP|8154902215360295977</stp>
        <tr r="H20" s="19"/>
      </tp>
      <tp t="s">
        <v>#N/A Requesting Data...4182585804</v>
        <stp/>
        <stp>BDP|8500246469637883265</stp>
        <tr r="AA64" s="11"/>
        <tr r="AB64" s="11"/>
        <tr r="Q64" s="11"/>
        <tr r="R64" s="11"/>
        <tr r="S64" s="11"/>
        <tr r="T64" s="11"/>
        <tr r="U64" s="11"/>
        <tr r="V64" s="11"/>
        <tr r="W64" s="11"/>
        <tr r="X64" s="11"/>
        <tr r="Y64" s="11"/>
        <tr r="Z64" s="11"/>
      </tp>
      <tp t="s">
        <v>#N/A Requesting Data...4187445466</v>
        <stp/>
        <stp>BDP|9636783809803462453</stp>
        <tr r="C25" s="11"/>
      </tp>
      <tp t="s">
        <v>#N/A Requesting Data...4203852828</v>
        <stp/>
        <stp>BDP|8805667161083002133</stp>
        <tr r="J3" s="11"/>
        <tr r="J3" s="19"/>
      </tp>
      <tp t="s">
        <v>#N/A Requesting Data...4277462809</v>
        <stp/>
        <stp>BDP|7546476684227611629</stp>
        <tr r="M7" s="2"/>
      </tp>
      <tp t="s">
        <v>#N/A Requesting Data...4270784145</v>
        <stp/>
        <stp>BDP|4774572175039586539</stp>
        <tr r="D9" s="19"/>
      </tp>
      <tp t="s">
        <v>#N/A Requesting Data...4188840988</v>
        <stp/>
        <stp>BDP|9349190465432927654</stp>
        <tr r="C26" s="11"/>
      </tp>
      <tp t="s">
        <v>#N/A Requesting Data...4258092708</v>
        <stp/>
        <stp>BDP|5332477555246563840</stp>
        <tr r="H6" s="2"/>
      </tp>
      <tp t="s">
        <v>#N/A Requesting Data...4292123446</v>
        <stp/>
        <stp>BDP|9296062114427229555</stp>
        <tr r="H5" s="2"/>
      </tp>
      <tp t="s">
        <v>#N/A Requesting Data...4241628105</v>
        <stp/>
        <stp>BDP|3131810410801081170</stp>
        <tr r="H11" s="11"/>
        <tr r="H13" s="19"/>
      </tp>
      <tp t="s">
        <v>#N/A Requesting Data...4288580580</v>
        <stp/>
        <stp>BDP|4482678795945008425</stp>
        <tr r="AA75" s="11"/>
        <tr r="AB75" s="11"/>
        <tr r="Q75" s="11"/>
        <tr r="R75" s="11"/>
        <tr r="S75" s="11"/>
        <tr r="T75" s="11"/>
        <tr r="U75" s="11"/>
        <tr r="V75" s="11"/>
        <tr r="W75" s="11"/>
        <tr r="X75" s="11"/>
        <tr r="Y75" s="11"/>
        <tr r="Z75" s="11"/>
      </tp>
      <tp t="s">
        <v>#N/A Requesting Data...4273332541</v>
        <stp/>
        <stp>BDP|5970432481165816675</stp>
        <tr r="J9" s="2"/>
      </tp>
      <tp t="s">
        <v>#N/A Requesting Data...4269335691</v>
        <stp/>
        <stp>BDP|6428209671071195804</stp>
        <tr r="D25" s="11"/>
      </tp>
      <tp t="s">
        <v>#N/A Requesting Data...4228391562</v>
        <stp/>
        <stp>BDP|6181484335763016961</stp>
        <tr r="I21" s="19"/>
      </tp>
      <tp t="s">
        <v>#N/A Requesting Data...4214387555</v>
        <stp/>
        <stp>BDP|8767287300271158044</stp>
        <tr r="AA86" s="11"/>
        <tr r="AB86" s="11"/>
        <tr r="Q86" s="11"/>
        <tr r="R86" s="11"/>
        <tr r="S86" s="11"/>
        <tr r="T86" s="11"/>
        <tr r="U86" s="11"/>
        <tr r="V86" s="11"/>
        <tr r="W86" s="11"/>
        <tr r="X86" s="11"/>
        <tr r="Y86" s="11"/>
        <tr r="Z86" s="11"/>
        <tr r="R9" s="19"/>
      </tp>
      <tp t="s">
        <v>#N/A Requesting Data...4212321556</v>
        <stp/>
        <stp>BDP|3612074661198875616</stp>
        <tr r="J2" s="19"/>
      </tp>
      <tp t="s">
        <v>#N/A Requesting Data...4273222829</v>
        <stp/>
        <stp>BDP|6009636741147577859</stp>
        <tr r="I20" s="19"/>
      </tp>
      <tp t="s">
        <v>#N/A Requesting Data...4243763215</v>
        <stp/>
        <stp>BDP|5416050933808437507</stp>
        <tr r="E11" s="11"/>
        <tr r="E13" s="19"/>
      </tp>
      <tp t="s">
        <v>#N/A Requesting Data...4284563172</v>
        <stp/>
        <stp>BDP|4469726952068478577</stp>
        <tr r="E2" s="19"/>
      </tp>
      <tp t="s">
        <v>#N/A Requesting Data...4246220973</v>
        <stp/>
        <stp>BDP|2514423990686244217</stp>
        <tr r="D10" s="11"/>
        <tr r="D12" s="19"/>
      </tp>
      <tp t="s">
        <v>#N/A Requesting Data...4236943522</v>
        <stp/>
        <stp>BDP|5505121907678251772</stp>
        <tr r="G5" s="11"/>
        <tr r="G5" s="19"/>
      </tp>
      <tp t="s">
        <v>#N/A Requesting Data...4278898674</v>
        <stp/>
        <stp>BDP|6717872964888555496</stp>
        <tr r="K7" s="2"/>
      </tp>
      <tp t="e">
        <v>#N/A</v>
        <stp/>
        <stp>BDH|6463782007085139052</stp>
        <tr r="P9" s="2"/>
      </tp>
      <tp t="s">
        <v>#N/A Requesting Data...4241598076</v>
        <stp/>
        <stp>BDP|7628246514408667822</stp>
        <tr r="I13" s="11"/>
        <tr r="I15" s="19"/>
      </tp>
      <tp t="s">
        <v>#N/A Requesting Data...4291488523</v>
        <stp/>
        <stp>BDP|3463804556948818291</stp>
        <tr r="D19" s="11"/>
      </tp>
      <tp t="s">
        <v>#N/A Requesting Data...4290846176</v>
        <stp/>
        <stp>BDP|1877563044224185082</stp>
        <tr r="R11" s="19"/>
      </tp>
      <tp t="s">
        <v>#N/A Requesting Data...4249055290</v>
        <stp/>
        <stp>BDP|5999920149495631944</stp>
        <tr r="M10" s="2"/>
      </tp>
      <tp t="s">
        <v>#N/A Requesting Data...4288560597</v>
        <stp/>
        <stp>BDP|3931452041031580694</stp>
        <tr r="J19" s="2"/>
      </tp>
      <tp t="s">
        <v>#N/A Requesting Data...4251927643</v>
        <stp/>
        <stp>BDP|6086773022681627652</stp>
        <tr r="R3" s="19"/>
      </tp>
      <tp t="s">
        <v>#N/A Requesting Data...4254387546</v>
        <stp/>
        <stp>BDP|9274013617679287535</stp>
        <tr r="G9" s="19"/>
      </tp>
      <tp t="s">
        <v>#N/A Requesting Data...4290466749</v>
        <stp/>
        <stp>BDP|5458019831893466086</stp>
        <tr r="J10" s="11"/>
        <tr r="J12" s="19"/>
      </tp>
      <tp t="s">
        <v>#N/A Requesting Data...4287538176</v>
        <stp/>
        <stp>BDP|5425105562507935010</stp>
        <tr r="K18" s="2"/>
      </tp>
      <tp t="s">
        <v>#N/A Requesting Data...4248549680</v>
        <stp/>
        <stp>BDP|5369787961073641213</stp>
        <tr r="AA82" s="11"/>
        <tr r="AB82" s="11"/>
        <tr r="Q82" s="11"/>
        <tr r="R82" s="11"/>
        <tr r="S82" s="11"/>
        <tr r="T82" s="11"/>
        <tr r="U82" s="11"/>
        <tr r="V82" s="11"/>
        <tr r="W82" s="11"/>
        <tr r="X82" s="11"/>
        <tr r="Y82" s="11"/>
        <tr r="Z82" s="11"/>
      </tp>
      <tp t="s">
        <v>#N/A Requesting Data...4274756215</v>
        <stp/>
        <stp>BDP|9507205330525513839</stp>
        <tr r="J4" s="11"/>
        <tr r="J4" s="19"/>
      </tp>
      <tp t="s">
        <v>#N/A Requesting Data...4287152060</v>
        <stp/>
        <stp>BDP|2101225401797588245</stp>
        <tr r="H18" s="2"/>
      </tp>
      <tp t="s">
        <v>#N/A Requesting Data...4275874288</v>
        <stp/>
        <stp>BDP|7380091922057856733</stp>
        <tr r="J4" s="2"/>
      </tp>
      <tp t="s">
        <v>#N/A Requesting Data...4262227103</v>
        <stp/>
        <stp>BDP|7227915130840435804</stp>
        <tr r="E23" s="19"/>
      </tp>
      <tp t="s">
        <v>#N/A Requesting Data...4281178538</v>
        <stp/>
        <stp>BDP|6648854877445314932</stp>
        <tr r="C21" s="11"/>
      </tp>
      <tp t="s">
        <v>#N/A Requesting Data...4293039979</v>
        <stp/>
        <stp>BDP|7765646974033428381</stp>
        <tr r="G12" s="7"/>
      </tp>
      <tp t="s">
        <v>#N/A Requesting Data...4284139477</v>
        <stp/>
        <stp>BDP|3813535555995696006</stp>
        <tr r="AA76" s="11"/>
        <tr r="AB76" s="11"/>
        <tr r="Q76" s="11"/>
        <tr r="R76" s="11"/>
        <tr r="S76" s="11"/>
        <tr r="T76" s="11"/>
        <tr r="U76" s="11"/>
        <tr r="V76" s="11"/>
        <tr r="W76" s="11"/>
        <tr r="X76" s="11"/>
        <tr r="Y76" s="11"/>
        <tr r="Z76" s="11"/>
      </tp>
      <tp t="s">
        <v>#N/A Requesting Data...4270249874</v>
        <stp/>
        <stp>BDP|8996523424079587047</stp>
        <tr r="J3" s="11"/>
        <tr r="J3" s="19"/>
      </tp>
      <tp t="s">
        <v>#N/A Requesting Data...4277530958</v>
        <stp/>
        <stp>BDP|5683100328445387518</stp>
        <tr r="G9" s="7"/>
      </tp>
      <tp t="s">
        <v>#N/A Requesting Data...4280339197</v>
        <stp/>
        <stp>BDP|1822719222220999206</stp>
        <tr r="D11" s="11"/>
        <tr r="D13" s="19"/>
      </tp>
      <tp t="s">
        <v>#N/A Requesting Data...4279265205</v>
        <stp/>
        <stp>BDP|3412478252612481668</stp>
        <tr r="D12" s="11"/>
        <tr r="D14" s="19"/>
      </tp>
      <tp t="s">
        <v>#N/A Requesting Data...4280574526</v>
        <stp/>
        <stp>BDP|1687368956969111871</stp>
        <tr r="K19" s="2"/>
      </tp>
      <tp t="s">
        <v>#N/A Requesting Data...4284722145</v>
        <stp/>
        <stp>BDP|2286322115411345773</stp>
        <tr r="AA74" s="11"/>
        <tr r="AB74" s="11"/>
        <tr r="Q74" s="11"/>
        <tr r="R74" s="11"/>
        <tr r="S74" s="11"/>
        <tr r="T74" s="11"/>
        <tr r="U74" s="11"/>
        <tr r="V74" s="11"/>
        <tr r="W74" s="11"/>
        <tr r="X74" s="11"/>
        <tr r="Y74" s="11"/>
        <tr r="Z74" s="11"/>
      </tp>
      <tp t="s">
        <v>#N/A Requesting Data...4285506971</v>
        <stp/>
        <stp>BDP|3464748034381197038</stp>
        <tr r="AA84" s="11"/>
        <tr r="AB84" s="11"/>
        <tr r="Q84" s="11"/>
        <tr r="R84" s="11"/>
        <tr r="S84" s="11"/>
        <tr r="T84" s="11"/>
        <tr r="U84" s="11"/>
        <tr r="V84" s="11"/>
        <tr r="W84" s="11"/>
        <tr r="X84" s="11"/>
        <tr r="Y84" s="11"/>
        <tr r="Z84" s="11"/>
        <tr r="R16" s="19"/>
      </tp>
      <tp t="s">
        <v>#N/A Requesting Data...4290714552</v>
        <stp/>
        <stp>BDP|2374175931660047606</stp>
        <tr r="H17" s="2"/>
      </tp>
      <tp t="s">
        <v>#N/A Requesting Data...4292947589</v>
        <stp/>
        <stp>BDP|1469694448740928475</stp>
        <tr r="AA68" s="11"/>
        <tr r="AB68" s="11"/>
        <tr r="Q68" s="11"/>
        <tr r="R68" s="11"/>
        <tr r="S68" s="11"/>
        <tr r="T68" s="11"/>
        <tr r="U68" s="11"/>
        <tr r="V68" s="11"/>
        <tr r="W68" s="11"/>
        <tr r="X68" s="11"/>
        <tr r="Y68" s="11"/>
        <tr r="Z68" s="11"/>
      </tp>
      <tp t="s">
        <v>#N/A Requesting Data...4292781593</v>
        <stp/>
        <stp>BDP|2479131041011745192</stp>
        <tr r="J12" s="2"/>
      </tp>
      <tp t="s">
        <v>#N/A Requesting Data...4294734850</v>
        <stp/>
        <stp>BDP|8278937006026693024</stp>
        <tr r="K9" s="17"/>
        <tr r="K8" s="17"/>
        <tr r="K7" s="17"/>
        <tr r="K6" s="17"/>
        <tr r="K15" s="17"/>
        <tr r="K14" s="17"/>
        <tr r="K13" s="17"/>
        <tr r="K12" s="17"/>
        <tr r="K11" s="17"/>
        <tr r="K10" s="17"/>
      </tp>
      <tp t="s">
        <v>#N/A Requesting Data...2454551827</v>
        <stp/>
        <stp>BDP|7320197849905807080</stp>
        <tr r="C24" s="11"/>
      </tp>
      <tp t="s">
        <v>#N/A Requesting Data...826618576</v>
        <stp/>
        <stp>BDP|2190926934948613723</stp>
        <tr r="H6" s="19"/>
      </tp>
      <tp t="s">
        <v>#N/A Requesting Data...1971177088</v>
        <stp/>
        <stp>BDP|4375753900560113469</stp>
        <tr r="R10" s="19"/>
      </tp>
      <tp t="s">
        <v>#N/A Requesting Data...1798396573</v>
        <stp/>
        <stp>BDP|4463478870191165152</stp>
        <tr r="M6" s="2"/>
      </tp>
      <tp t="s">
        <v>#N/A Requesting Data...1969565483</v>
        <stp/>
        <stp>BDP|6458698369549551863</stp>
        <tr r="I9" s="11"/>
        <tr r="I11" s="19"/>
      </tp>
      <tp t="s">
        <v>#N/A Requesting Data...1012465811</v>
        <stp/>
        <stp>BDP|5090352166701754608</stp>
        <tr r="F29" s="11"/>
      </tp>
      <tp t="s">
        <v>#N/A Requesting Data...295357506</v>
        <stp/>
        <stp>BDP|2583747204366554458</stp>
        <tr r="AA58" s="11"/>
        <tr r="AB58" s="11"/>
        <tr r="Q58" s="11"/>
        <tr r="R58" s="11"/>
        <tr r="S58" s="11"/>
        <tr r="T58" s="11"/>
        <tr r="U58" s="11"/>
        <tr r="V58" s="11"/>
        <tr r="W58" s="11"/>
        <tr r="X58" s="11"/>
        <tr r="Y58" s="11"/>
        <tr r="Z58" s="11"/>
        <tr r="R23" s="19"/>
      </tp>
      <tp t="s">
        <v>#N/A Requesting Data...3994902144</v>
        <stp/>
        <stp>BDP|1827417845708676912</stp>
        <tr r="D7" s="11"/>
        <tr r="D8" s="19"/>
      </tp>
      <tp t="s">
        <v>#N/A Requesting Data...3271098922</v>
        <stp/>
        <stp>BDP|7271055672725894556</stp>
        <tr r="D31" s="17"/>
        <tr r="D30" s="17"/>
        <tr r="D29" s="17"/>
        <tr r="D28" s="17"/>
        <tr r="D27" s="17"/>
        <tr r="D26" s="17"/>
        <tr r="D25" s="17"/>
        <tr r="D24" s="17"/>
        <tr r="D23" s="17"/>
        <tr r="D22" s="17"/>
        <tr r="D21" s="17"/>
      </tp>
      <tp t="s">
        <v>#N/A Requesting Data...181124760</v>
        <stp/>
        <stp>BDP|5901000520520466755</stp>
        <tr r="H23" s="19"/>
      </tp>
      <tp t="s">
        <v>#N/A Requesting Data...4114141420</v>
        <stp/>
        <stp>BDP|4651376489008602716</stp>
        <tr r="J12" s="11"/>
        <tr r="J14" s="19"/>
      </tp>
      <tp t="s">
        <v>#N/A Requesting Data...1078065819</v>
        <stp/>
        <stp>BDP|5367666932895616539</stp>
        <tr r="AA62" s="11"/>
        <tr r="AB62" s="11"/>
        <tr r="Q62" s="11"/>
        <tr r="R62" s="11"/>
        <tr r="S62" s="11"/>
        <tr r="T62" s="11"/>
        <tr r="U62" s="11"/>
        <tr r="V62" s="11"/>
        <tr r="W62" s="11"/>
        <tr r="X62" s="11"/>
        <tr r="Y62" s="11"/>
        <tr r="Z62" s="11"/>
        <tr r="R28" s="19"/>
      </tp>
      <tp t="s">
        <v>#N/A Requesting Data...2462542846</v>
        <stp/>
        <stp>BDP|7009126234541041477</stp>
        <tr r="E9" s="11"/>
        <tr r="E11" s="19"/>
      </tp>
      <tp t="s">
        <v>#N/A Requesting Data...1202340573</v>
        <stp/>
        <stp>BDP|2127305658120032482</stp>
        <tr r="G10" s="11"/>
        <tr r="G12" s="19"/>
      </tp>
      <tp t="s">
        <v>#N/A Requesting Data...203097548</v>
        <stp/>
        <stp>BDP|3552371989500988863</stp>
        <tr r="J7" s="11"/>
        <tr r="J8" s="19"/>
      </tp>
      <tp t="s">
        <v>#N/A Requesting Data...1991735194</v>
        <stp/>
        <stp>BDP|8996589861712440902</stp>
        <tr r="D26" s="11"/>
      </tp>
      <tp t="s">
        <v>#N/A Requesting Data...3720897343</v>
        <stp/>
        <stp>BDP|4226241773230894182</stp>
        <tr r="J13" s="11"/>
        <tr r="J15" s="19"/>
      </tp>
      <tp t="s">
        <v>#N/A Requesting Data...4019969402</v>
        <stp/>
        <stp>BDP|9236812778495761274</stp>
        <tr r="D9" s="11"/>
        <tr r="D11" s="19"/>
      </tp>
      <tp t="s">
        <v>#N/A Requesting Data...3833013070</v>
        <stp/>
        <stp>BDP|8787993904919445978</stp>
        <tr r="J8" s="11"/>
        <tr r="J10" s="19"/>
      </tp>
      <tp t="s">
        <v>#N/A Requesting Data...2855989507</v>
        <stp/>
        <stp>BDP|4986428474834544241</stp>
        <tr r="H9" s="19"/>
      </tp>
      <tp t="s">
        <v>#N/A Requesting Data...3192537209</v>
        <stp/>
        <stp>BDP|4027837973262682890</stp>
        <tr r="M19" s="2"/>
      </tp>
      <tp t="s">
        <v>#N/A Requesting Data...3968369830</v>
        <stp/>
        <stp>BDP|6863710481498153056</stp>
        <tr r="R4" s="19"/>
      </tp>
      <tp t="s">
        <v>#N/A Requesting Data...2917994525</v>
        <stp/>
        <stp>BDP|7977680686540306885</stp>
        <tr r="D6" s="19"/>
      </tp>
      <tp t="s">
        <v>#N/A Requesting Data...862697576</v>
        <stp/>
        <stp>BDP|2978744912796430367</stp>
        <tr r="M5" s="2"/>
      </tp>
      <tp t="s">
        <v>#N/A Requesting Data...1197742917</v>
        <stp/>
        <stp>BDP|6463399830411977660</stp>
        <tr r="H8" s="11"/>
        <tr r="H10" s="19"/>
      </tp>
      <tp t="s">
        <v>#N/A Requesting Data...1217410181</v>
        <stp/>
        <stp>BDP|3333630846708210848</stp>
        <tr r="J2" s="19"/>
      </tp>
      <tp t="s">
        <v>#N/A Requesting Data...2069303143</v>
        <stp/>
        <stp>BDP|9887452986543877734</stp>
        <tr r="M12" s="2"/>
      </tp>
      <tp t="s">
        <v>#N/A Requesting Data...984250383</v>
        <stp/>
        <stp>BDP|6124812264958528142</stp>
        <tr r="G6" s="7"/>
      </tp>
      <tp t="s">
        <v>#N/A Requesting Data...1217008471</v>
        <stp/>
        <stp>BDP|2281999963204568884</stp>
        <tr r="E31" s="17"/>
        <tr r="E30" s="17"/>
        <tr r="E29" s="17"/>
        <tr r="E28" s="17"/>
        <tr r="E27" s="17"/>
        <tr r="E26" s="17"/>
        <tr r="E25" s="17"/>
        <tr r="E24" s="17"/>
        <tr r="E23" s="17"/>
        <tr r="E22" s="17"/>
        <tr r="E21" s="17"/>
      </tp>
      <tp t="s">
        <v>#N/A Requesting Data...4245580576</v>
        <stp/>
        <stp>BDP|7576008118700462431</stp>
        <tr r="G8" s="11"/>
        <tr r="G10" s="19"/>
      </tp>
      <tp t="s">
        <v>#N/A Requesting Data...2811116235</v>
        <stp/>
        <stp>BDP|1070616809507239240</stp>
        <tr r="E8" s="11"/>
        <tr r="E10" s="19"/>
      </tp>
      <tp t="s">
        <v>#N/A Requesting Data...3933853647</v>
        <stp/>
        <stp>BDP|3915222074910115423</stp>
        <tr r="R8" s="19"/>
      </tp>
      <tp t="s">
        <v>#N/A Requesting Data...3135455917</v>
        <stp/>
        <stp>BDP|4163044537905757079</stp>
        <tr r="H4" s="2"/>
      </tp>
      <tp t="s">
        <v>#N/A Requesting Data...4005375192</v>
        <stp/>
        <stp>BDP|4623768472882485469</stp>
        <tr r="G3" s="11"/>
        <tr r="G3" s="19"/>
      </tp>
      <tp t="s">
        <v>#N/A Requesting Data...709106232</v>
        <stp/>
        <stp>BDP|1655010175960499466</stp>
        <tr r="G7" s="11"/>
        <tr r="G8" s="19"/>
      </tp>
      <tp t="s">
        <v>#N/A Requesting Data...438162807</v>
        <stp/>
        <stp>BDP|7817601548274342343</stp>
        <tr r="J9" s="17"/>
        <tr r="J8" s="17"/>
        <tr r="J7" s="17"/>
        <tr r="J6" s="17"/>
        <tr r="J15" s="17"/>
        <tr r="J14" s="17"/>
        <tr r="J13" s="17"/>
        <tr r="J12" s="17"/>
        <tr r="J11" s="17"/>
        <tr r="J10" s="17"/>
      </tp>
      <tp t="s">
        <v>#N/A Requesting Data...4073068484</v>
        <stp/>
        <stp>BDP|2569764526774212131</stp>
        <tr r="E9" s="19"/>
      </tp>
      <tp t="s">
        <v>#N/A Requesting Data...2531848568</v>
        <stp/>
        <stp>BDP|5180174984237381953</stp>
        <tr r="J11" s="11"/>
        <tr r="J13" s="19"/>
      </tp>
      <tp t="s">
        <v>#N/A Requesting Data...3244605913</v>
        <stp/>
        <stp>BDP|9595075412893390962</stp>
        <tr r="E12" s="11"/>
        <tr r="E14" s="19"/>
      </tp>
      <tp t="s">
        <v>#N/A Requesting Data...1204025505</v>
        <stp/>
        <stp>BDP|2884752705310536665</stp>
        <tr r="I24" s="19"/>
      </tp>
      <tp t="s">
        <v>#N/A Requesting Data...3003648358</v>
        <stp/>
        <stp>BDP|8786671772103883961</stp>
        <tr r="R7" s="19"/>
      </tp>
      <tp t="s">
        <v>#N/A Requesting Data...3318469219</v>
        <stp/>
        <stp>BDP|4673494246461255666</stp>
        <tr r="AA65" s="11"/>
        <tr r="AB65" s="11"/>
        <tr r="Q65" s="11"/>
        <tr r="R65" s="11"/>
        <tr r="S65" s="11"/>
        <tr r="T65" s="11"/>
        <tr r="U65" s="11"/>
        <tr r="V65" s="11"/>
        <tr r="W65" s="11"/>
        <tr r="X65" s="11"/>
        <tr r="Y65" s="11"/>
        <tr r="Z65" s="11"/>
        <tr r="R24" s="19"/>
      </tp>
      <tp t="e">
        <v>#N/A</v>
        <stp/>
        <stp>BDH|3322896962077575901</stp>
        <tr r="B30" s="11"/>
      </tp>
      <tp t="s">
        <v>#N/A Requesting Data...1445550946</v>
        <stp/>
        <stp>BDP|5760501106740631359</stp>
        <tr r="F31" s="17"/>
        <tr r="F30" s="17"/>
        <tr r="F29" s="17"/>
        <tr r="F28" s="17"/>
        <tr r="F27" s="17"/>
        <tr r="F26" s="17"/>
        <tr r="F25" s="17"/>
        <tr r="F24" s="17"/>
        <tr r="F23" s="17"/>
        <tr r="F22" s="17"/>
        <tr r="F21" s="17"/>
      </tp>
      <tp t="s">
        <v>#N/A Requesting Data...1387117621</v>
        <stp/>
        <stp>BDP|4864390534690277716</stp>
        <tr r="G31" s="17"/>
        <tr r="G30" s="17"/>
        <tr r="G29" s="17"/>
        <tr r="G28" s="17"/>
        <tr r="G27" s="17"/>
        <tr r="G26" s="17"/>
        <tr r="G25" s="17"/>
        <tr r="G24" s="17"/>
        <tr r="G23" s="17"/>
        <tr r="G22" s="17"/>
        <tr r="G21" s="17"/>
      </tp>
      <tp t="s">
        <v>#N/A Requesting Data...2052541670</v>
        <stp/>
        <stp>BDP|1350668238224386387</stp>
        <tr r="R26" s="19"/>
      </tp>
      <tp t="s">
        <v>#N/A Real Time</v>
        <stp/>
        <stp>BDP|558791040652910541|22</stp>
        <stp>WLK25 Index</stp>
        <stp>LAST_PRICE</stp>
        <tr r="D20" s="19"/>
      </tp>
      <tp t="s">
        <v>#N/A Requesting Data...2039242360</v>
        <stp/>
        <stp>BDP|55815364648658119</stp>
        <tr r="H25" s="19"/>
      </tp>
      <tp t="s">
        <v>#N/A Requesting Data...3101898578</v>
        <stp/>
        <stp>BDP|358140230785145392</stp>
        <tr r="AA97" s="11"/>
        <tr r="AB97" s="11"/>
        <tr r="Q97" s="11"/>
        <tr r="R97" s="11"/>
        <tr r="S97" s="11"/>
        <tr r="T97" s="11"/>
        <tr r="U97" s="11"/>
        <tr r="V97" s="11"/>
        <tr r="W97" s="11"/>
        <tr r="X97" s="11"/>
        <tr r="Y97" s="11"/>
        <tr r="Z97" s="11"/>
      </tp>
      <tp t="s">
        <v>#N/A Requesting Data...2233490978</v>
        <stp/>
        <stp>BDP|591725260180001521</stp>
        <tr r="H6" s="11"/>
        <tr r="H7" s="19"/>
      </tp>
      <tp t="s">
        <v>#N/A Requesting Data...675251825</v>
        <stp/>
        <stp>BDP|517930253829054249</stp>
        <tr r="AA85" s="11"/>
        <tr r="AB85" s="11"/>
        <tr r="Q85" s="11"/>
        <tr r="R85" s="11"/>
        <tr r="S85" s="11"/>
        <tr r="T85" s="11"/>
        <tr r="U85" s="11"/>
        <tr r="V85" s="11"/>
        <tr r="W85" s="11"/>
        <tr r="X85" s="11"/>
        <tr r="Y85" s="11"/>
        <tr r="Z85" s="11"/>
      </tp>
      <tp t="s">
        <v>#N/A Requesting Data...2570535735</v>
        <stp/>
        <stp>BDP|542154546040819345</stp>
        <tr r="G11" s="11"/>
        <tr r="R22" s="19"/>
        <tr r="G13" s="19"/>
      </tp>
      <tp t="s">
        <v>#N/A Requesting Data...3369971795</v>
        <stp/>
        <stp>BDP|162205019758440862</stp>
        <tr r="E8" s="7"/>
      </tp>
      <tp t="s">
        <v>#N/A Requesting Data...2971594060</v>
        <stp/>
        <stp>BDP|941936015845375039</stp>
        <tr r="M14" s="2"/>
      </tp>
      <tp t="s">
        <v>#N/A Requesting Data...1887801830</v>
        <stp/>
        <stp>BDP|368437973666143841</stp>
        <tr r="J15" s="2"/>
      </tp>
      <tp t="s">
        <v>#N/A Requesting Data...306444373</v>
        <stp/>
        <stp>BDP|610042213125227851</stp>
        <tr r="L9" s="17"/>
        <tr r="L8" s="17"/>
        <tr r="L7" s="17"/>
        <tr r="L6" s="17"/>
        <tr r="L15" s="17"/>
        <tr r="L14" s="17"/>
        <tr r="L13" s="17"/>
        <tr r="L12" s="17"/>
        <tr r="L11" s="17"/>
        <tr r="L10" s="17"/>
      </tp>
      <tp t="s">
        <v>#N/A Requesting Data...3062386612</v>
        <stp/>
        <stp>BDP|813990660275351546</stp>
        <tr r="R13" s="19"/>
      </tp>
      <tp t="s">
        <v>#N/A Requesting Data...3494024423</v>
        <stp/>
        <stp>BDP|394006502529987782</stp>
        <tr r="J13" s="2"/>
      </tp>
      <tp t="s">
        <v>#N/A Requesting Data...4202835823</v>
        <stp/>
        <stp>BDP|284241585389591899</stp>
        <tr r="G2" s="19"/>
      </tp>
      <tp t="s">
        <v>#N/A Requesting Data...351080257</v>
        <stp/>
        <stp>BDP|805083110742570974</stp>
        <tr r="D24" s="1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sset%20Management/Equipe/Stefan/Debentures%20IPCA_BB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bentures"/>
      <sheetName val="Hedge Infra"/>
      <sheetName val="DAP"/>
      <sheetName val="Historico DAP vs. B"/>
    </sheetNames>
    <sheetDataSet>
      <sheetData sheetId="0">
        <row r="13">
          <cell r="C13">
            <v>44021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afinvest.com.br/interno/relatorios/detalhes-de-ativos?id=2736&amp;codativo=LFSC19005L3" TargetMode="External"/><Relationship Id="rId671" Type="http://schemas.openxmlformats.org/officeDocument/2006/relationships/hyperlink" Target="https://afinvest.com.br/interno/relatorios/detalhes-de-ativos?id=5840&amp;codativo=ONCO19" TargetMode="External"/><Relationship Id="rId769" Type="http://schemas.openxmlformats.org/officeDocument/2006/relationships/hyperlink" Target="https://afinvest.com.br/interno/relatorios/detalhes-de-ativos?id=1168&amp;codativo=IGSN15" TargetMode="External"/><Relationship Id="rId976" Type="http://schemas.openxmlformats.org/officeDocument/2006/relationships/hyperlink" Target="https://afinvest.com.br/interno/relatorios/detalhes-de-ativos?id=8444&amp;codativo=CAEC22" TargetMode="External"/><Relationship Id="rId21" Type="http://schemas.openxmlformats.org/officeDocument/2006/relationships/hyperlink" Target="https://afinvest.com.br/interno/relatorios/detalhes-de-ativos?id=821&amp;codativo=LFT%20set%2026" TargetMode="External"/><Relationship Id="rId324" Type="http://schemas.openxmlformats.org/officeDocument/2006/relationships/hyperlink" Target="https://afinvest.com.br/interno/relatorios/detalhes-de-ativos?id=4297&amp;codativo=DI1JUL26" TargetMode="External"/><Relationship Id="rId531" Type="http://schemas.openxmlformats.org/officeDocument/2006/relationships/hyperlink" Target="https://afinvest.com.br/interno/relatorios/detalhes-de-ativos?id=8726&amp;codativo=VVRT11" TargetMode="External"/><Relationship Id="rId629" Type="http://schemas.openxmlformats.org/officeDocument/2006/relationships/hyperlink" Target="https://afinvest.com.br/interno/relatorios/detalhes-de-ativos?id=9850&amp;codativo=RALM21" TargetMode="External"/><Relationship Id="rId1161" Type="http://schemas.openxmlformats.org/officeDocument/2006/relationships/hyperlink" Target="https://afinvest.com.br/interno/relatorios/detalhes-de-ativos?id=1306&amp;codativo=BANORT%207%20%E2%85%9D%20PERP" TargetMode="External"/><Relationship Id="rId1259" Type="http://schemas.openxmlformats.org/officeDocument/2006/relationships/hyperlink" Target="https://afinvest.com.br/interno/relatorios/detalhes-de-ativos?id=837&amp;codativo=LOGG3" TargetMode="External"/><Relationship Id="rId170" Type="http://schemas.openxmlformats.org/officeDocument/2006/relationships/hyperlink" Target="https://afinvest.com.br/interno/relatorios/detalhes-de-ativos?id=9444&amp;codativo=LF002308CS3" TargetMode="External"/><Relationship Id="rId836" Type="http://schemas.openxmlformats.org/officeDocument/2006/relationships/hyperlink" Target="https://afinvest.com.br/interno/relatorios/detalhes-de-ativos?id=10201&amp;codativo=EGIEA4" TargetMode="External"/><Relationship Id="rId1021" Type="http://schemas.openxmlformats.org/officeDocument/2006/relationships/hyperlink" Target="https://afinvest.com.br/interno/relatorios/detalhes-de-ativos?id=10377&amp;codativo=CLCD18" TargetMode="External"/><Relationship Id="rId1119" Type="http://schemas.openxmlformats.org/officeDocument/2006/relationships/hyperlink" Target="https://afinvest.com.br/interno/relatorios/detalhes-de-ativos?id=10366&amp;codativo=CRI%20VIC%20Engenharia" TargetMode="External"/><Relationship Id="rId268" Type="http://schemas.openxmlformats.org/officeDocument/2006/relationships/hyperlink" Target="https://afinvest.com.br/interno/relatorios/detalhes-de-ativos?id=940&amp;codativo=DAPAGO26" TargetMode="External"/><Relationship Id="rId475" Type="http://schemas.openxmlformats.org/officeDocument/2006/relationships/hyperlink" Target="https://afinvest.com.br/interno/relatorios/detalhes-de-ativos?id=387&amp;codativo=FIDC%20LF%20I%20SR4" TargetMode="External"/><Relationship Id="rId682" Type="http://schemas.openxmlformats.org/officeDocument/2006/relationships/hyperlink" Target="https://afinvest.com.br/interno/relatorios/detalhes-de-ativos?id=8875&amp;codativo=NTSD17" TargetMode="External"/><Relationship Id="rId903" Type="http://schemas.openxmlformats.org/officeDocument/2006/relationships/hyperlink" Target="https://afinvest.com.br/interno/relatorios/detalhes-de-ativos?id=8668&amp;codativo=DESK17" TargetMode="External"/><Relationship Id="rId32" Type="http://schemas.openxmlformats.org/officeDocument/2006/relationships/hyperlink" Target="https://afinvest.com.br/interno/relatorios/detalhes-de-ativos?id=1369&amp;codativo=LFT%20mar%2027" TargetMode="External"/><Relationship Id="rId128" Type="http://schemas.openxmlformats.org/officeDocument/2006/relationships/hyperlink" Target="https://afinvest.com.br/interno/relatorios/detalhes-de-ativos?id=9721&amp;codativo=LFSC25004NH" TargetMode="External"/><Relationship Id="rId335" Type="http://schemas.openxmlformats.org/officeDocument/2006/relationships/hyperlink" Target="https://afinvest.com.br/interno/relatorios/detalhes-de-ativos?id=940&amp;codativo=DAPAGO26" TargetMode="External"/><Relationship Id="rId542" Type="http://schemas.openxmlformats.org/officeDocument/2006/relationships/hyperlink" Target="https://afinvest.com.br/interno/relatorios/detalhes-de-ativos?id=1463&amp;codativo=VAMO13" TargetMode="External"/><Relationship Id="rId987" Type="http://schemas.openxmlformats.org/officeDocument/2006/relationships/hyperlink" Target="https://afinvest.com.br/interno/relatorios/detalhes-de-ativos?id=2780&amp;codativo=CBRDB8" TargetMode="External"/><Relationship Id="rId1172" Type="http://schemas.openxmlformats.org/officeDocument/2006/relationships/hyperlink" Target="https://afinvest.com.br/interno/relatorios/detalhes-de-ativos?id=9044&amp;codativo=210100" TargetMode="External"/><Relationship Id="rId181" Type="http://schemas.openxmlformats.org/officeDocument/2006/relationships/hyperlink" Target="https://afinvest.com.br/interno/relatorios/detalhes-de-ativos?id=8803&amp;codativo=LF002400Q0D" TargetMode="External"/><Relationship Id="rId402" Type="http://schemas.openxmlformats.org/officeDocument/2006/relationships/hyperlink" Target="https://afinvest.com.br/interno/relatorios/detalhes-de-ativos?id=408&amp;codativo=FIDC%20Sifra%20Plus%20Sr" TargetMode="External"/><Relationship Id="rId847" Type="http://schemas.openxmlformats.org/officeDocument/2006/relationships/hyperlink" Target="https://afinvest.com.br/interno/relatorios/detalhes-de-ativos?id=1807&amp;codativo=ENEV32" TargetMode="External"/><Relationship Id="rId1032" Type="http://schemas.openxmlformats.org/officeDocument/2006/relationships/hyperlink" Target="https://afinvest.com.br/interno/relatorios/detalhes-de-ativos?id=8637&amp;codativo=BRKPA2" TargetMode="External"/><Relationship Id="rId279" Type="http://schemas.openxmlformats.org/officeDocument/2006/relationships/hyperlink" Target="https://afinvest.com.br/interno/relatorios/detalhes-de-ativos?id=940&amp;codativo=DAPAGO26" TargetMode="External"/><Relationship Id="rId486" Type="http://schemas.openxmlformats.org/officeDocument/2006/relationships/hyperlink" Target="https://afinvest.com.br/interno/relatorios/detalhes-de-ativos?id=7810&amp;codativo=FIDC%20ACR%20Fast" TargetMode="External"/><Relationship Id="rId693" Type="http://schemas.openxmlformats.org/officeDocument/2006/relationships/hyperlink" Target="https://afinvest.com.br/interno/relatorios/detalhes-de-ativos?id=9425&amp;codativo=MVLV19" TargetMode="External"/><Relationship Id="rId707" Type="http://schemas.openxmlformats.org/officeDocument/2006/relationships/hyperlink" Target="https://afinvest.com.br/interno/relatorios/detalhes-de-ativos?id=3059&amp;codativo=MNRVA1" TargetMode="External"/><Relationship Id="rId914" Type="http://schemas.openxmlformats.org/officeDocument/2006/relationships/hyperlink" Target="https://afinvest.com.br/interno/relatorios/detalhes-de-ativos?id=8431&amp;codativo=CSANA0" TargetMode="External"/><Relationship Id="rId43" Type="http://schemas.openxmlformats.org/officeDocument/2006/relationships/hyperlink" Target="https://afinvest.com.br/interno/relatorios/detalhes-de-ativos?id=1271&amp;codativo=Provis%C3%A3o" TargetMode="External"/><Relationship Id="rId139" Type="http://schemas.openxmlformats.org/officeDocument/2006/relationships/hyperlink" Target="https://afinvest.com.br/interno/relatorios/detalhes-de-ativos?id=7859&amp;codativo=LFSC24001JS" TargetMode="External"/><Relationship Id="rId346" Type="http://schemas.openxmlformats.org/officeDocument/2006/relationships/hyperlink" Target="https://afinvest.com.br/interno/relatorios/detalhes-de-ativos?id=395&amp;codativo=DI1JAN27" TargetMode="External"/><Relationship Id="rId553" Type="http://schemas.openxmlformats.org/officeDocument/2006/relationships/hyperlink" Target="https://afinvest.com.br/interno/relatorios/detalhes-de-ativos?id=3091&amp;codativo=CVRDA6" TargetMode="External"/><Relationship Id="rId760" Type="http://schemas.openxmlformats.org/officeDocument/2006/relationships/hyperlink" Target="https://afinvest.com.br/interno/relatorios/detalhes-de-ativos?id=2846&amp;codativo=JSLGA5" TargetMode="External"/><Relationship Id="rId998" Type="http://schemas.openxmlformats.org/officeDocument/2006/relationships/hyperlink" Target="https://afinvest.com.br/interno/relatorios/detalhes-de-ativos?id=8026&amp;codativo=BCPSA5" TargetMode="External"/><Relationship Id="rId1183" Type="http://schemas.openxmlformats.org/officeDocument/2006/relationships/hyperlink" Target="https://afinvest.com.br/interno/relatorios/detalhes-de-ativos?id=9921&amp;codativo=CDB3253PPYA" TargetMode="External"/><Relationship Id="rId192" Type="http://schemas.openxmlformats.org/officeDocument/2006/relationships/hyperlink" Target="https://afinvest.com.br/interno/relatorios/detalhes-de-ativos?id=8578&amp;codativo=LF002400KBU" TargetMode="External"/><Relationship Id="rId206" Type="http://schemas.openxmlformats.org/officeDocument/2006/relationships/hyperlink" Target="https://afinvest.com.br/interno/relatorios/detalhes-de-ativos?id=7998&amp;codativo=LF002400ABK" TargetMode="External"/><Relationship Id="rId413" Type="http://schemas.openxmlformats.org/officeDocument/2006/relationships/hyperlink" Target="https://afinvest.com.br/interno/relatorios/detalhes-de-ativos?id=7680&amp;codativo=FIDC%20Pagbem%20Sr%208" TargetMode="External"/><Relationship Id="rId858" Type="http://schemas.openxmlformats.org/officeDocument/2006/relationships/hyperlink" Target="https://afinvest.com.br/interno/relatorios/detalhes-de-ativos?id=10586&amp;codativo=ENGIC4" TargetMode="External"/><Relationship Id="rId1043" Type="http://schemas.openxmlformats.org/officeDocument/2006/relationships/hyperlink" Target="https://afinvest.com.br/interno/relatorios/detalhes-de-ativos?id=6410&amp;codativo=BRFS31" TargetMode="External"/><Relationship Id="rId497" Type="http://schemas.openxmlformats.org/officeDocument/2006/relationships/hyperlink" Target="https://afinvest.com.br/interno/relatorios/detalhes-de-ativos?id=8007&amp;codativo=FIDC%20CloudWalk%20II" TargetMode="External"/><Relationship Id="rId620" Type="http://schemas.openxmlformats.org/officeDocument/2006/relationships/hyperlink" Target="https://afinvest.com.br/interno/relatorios/detalhes-de-ativos?id=3175&amp;codativo=SBFC13" TargetMode="External"/><Relationship Id="rId718" Type="http://schemas.openxmlformats.org/officeDocument/2006/relationships/hyperlink" Target="https://afinvest.com.br/interno/relatorios/detalhes-de-ativos?id=1637&amp;codativo=LIGHC6" TargetMode="External"/><Relationship Id="rId925" Type="http://schemas.openxmlformats.org/officeDocument/2006/relationships/hyperlink" Target="https://afinvest.com.br/interno/relatorios/detalhes-de-ativos?id=1746&amp;codativo=CBAN32" TargetMode="External"/><Relationship Id="rId1250" Type="http://schemas.openxmlformats.org/officeDocument/2006/relationships/hyperlink" Target="https://afinvest.com.br/interno/relatorios/detalhes-de-ativos?id=838&amp;codativo=MOVI3" TargetMode="External"/><Relationship Id="rId357" Type="http://schemas.openxmlformats.org/officeDocument/2006/relationships/hyperlink" Target="https://afinvest.com.br/interno/relatorios/detalhes-de-ativos?id=4120&amp;codativo=DAPMAI27" TargetMode="External"/><Relationship Id="rId1110" Type="http://schemas.openxmlformats.org/officeDocument/2006/relationships/hyperlink" Target="https://afinvest.com.br/interno/relatorios/detalhes-de-ativos?id=3192&amp;codativo=AEGPA0" TargetMode="External"/><Relationship Id="rId1194" Type="http://schemas.openxmlformats.org/officeDocument/2006/relationships/hyperlink" Target="https://afinvest.com.br/interno/relatorios/detalhes-de-ativos?id=10212&amp;codativo=CDB7254AIF6" TargetMode="External"/><Relationship Id="rId1208" Type="http://schemas.openxmlformats.org/officeDocument/2006/relationships/hyperlink" Target="https://afinvest.com.br/interno/relatorios/detalhes-de-ativos?id=8887&amp;codativo=CDB%20MERCANTIL%20OUT25%20(CDBA245P84E)" TargetMode="External"/><Relationship Id="rId54" Type="http://schemas.openxmlformats.org/officeDocument/2006/relationships/hyperlink" Target="https://afinvest.com.br/interno/relatorios/detalhes-de-ativos?id=1271&amp;codativo=Provis%C3%A3o" TargetMode="External"/><Relationship Id="rId217" Type="http://schemas.openxmlformats.org/officeDocument/2006/relationships/hyperlink" Target="https://afinvest.com.br/interno/relatorios/detalhes-de-ativos?id=7998&amp;codativo=LF002400ABM" TargetMode="External"/><Relationship Id="rId564" Type="http://schemas.openxmlformats.org/officeDocument/2006/relationships/hyperlink" Target="https://afinvest.com.br/interno/relatorios/detalhes-de-ativos?id=9445&amp;codativo=VERT19%20(nota%20participativa)" TargetMode="External"/><Relationship Id="rId771" Type="http://schemas.openxmlformats.org/officeDocument/2006/relationships/hyperlink" Target="https://afinvest.com.br/interno/relatorios/detalhes-de-ativos?id=1168&amp;codativo=IGSN15" TargetMode="External"/><Relationship Id="rId869" Type="http://schemas.openxmlformats.org/officeDocument/2006/relationships/hyperlink" Target="https://afinvest.com.br/interno/relatorios/detalhes-de-ativos?id=8430&amp;codativo=ENAT14" TargetMode="External"/><Relationship Id="rId424" Type="http://schemas.openxmlformats.org/officeDocument/2006/relationships/hyperlink" Target="https://afinvest.com.br/interno/relatorios/detalhes-de-ativos?id=8473&amp;codativo=FIDC%20ICred%20Sr" TargetMode="External"/><Relationship Id="rId631" Type="http://schemas.openxmlformats.org/officeDocument/2006/relationships/hyperlink" Target="https://afinvest.com.br/interno/relatorios/detalhes-de-ativos?id=9850&amp;codativo=RALM21" TargetMode="External"/><Relationship Id="rId729" Type="http://schemas.openxmlformats.org/officeDocument/2006/relationships/hyperlink" Target="https://afinvest.com.br/interno/relatorios/detalhes-de-ativos?id=1427&amp;codativo=LIGH1B" TargetMode="External"/><Relationship Id="rId1054" Type="http://schemas.openxmlformats.org/officeDocument/2006/relationships/hyperlink" Target="https://afinvest.com.br/interno/relatorios/detalhes-de-ativos?id=3358&amp;codativo=BRKMB6" TargetMode="External"/><Relationship Id="rId1261" Type="http://schemas.openxmlformats.org/officeDocument/2006/relationships/hyperlink" Target="https://afinvest.com.br/interno/relatorios/detalhes-de-ativos?id=837&amp;codativo=LOGG3" TargetMode="External"/><Relationship Id="rId270" Type="http://schemas.openxmlformats.org/officeDocument/2006/relationships/hyperlink" Target="https://afinvest.com.br/interno/relatorios/detalhes-de-ativos?id=4120&amp;codativo=DAPMAI27" TargetMode="External"/><Relationship Id="rId936" Type="http://schemas.openxmlformats.org/officeDocument/2006/relationships/hyperlink" Target="https://afinvest.com.br/interno/relatorios/detalhes-de-ativos?id=9626&amp;codativo=CERT11" TargetMode="External"/><Relationship Id="rId1121" Type="http://schemas.openxmlformats.org/officeDocument/2006/relationships/hyperlink" Target="https://afinvest.com.br/interno/relatorios/detalhes-de-ativos?id=10366&amp;codativo=CRI%20VIC%20Engenharia" TargetMode="External"/><Relationship Id="rId1219" Type="http://schemas.openxmlformats.org/officeDocument/2006/relationships/hyperlink" Target="https://afinvest.com.br/interno/relatorios/detalhes-de-ativos?id=1249&amp;codativo=CAIXA" TargetMode="External"/><Relationship Id="rId65" Type="http://schemas.openxmlformats.org/officeDocument/2006/relationships/hyperlink" Target="https://afinvest.com.br/interno/relatorios/detalhes-de-ativos?id=10378&amp;codativo=LFSN250093T" TargetMode="External"/><Relationship Id="rId130" Type="http://schemas.openxmlformats.org/officeDocument/2006/relationships/hyperlink" Target="https://afinvest.com.br/interno/relatorios/detalhes-de-ativos?id=7857&amp;codativo=LFSC24001P6" TargetMode="External"/><Relationship Id="rId368" Type="http://schemas.openxmlformats.org/officeDocument/2006/relationships/hyperlink" Target="https://afinvest.com.br/interno/relatorios/detalhes-de-ativos?id=391&amp;codativo=GERAES%2030" TargetMode="External"/><Relationship Id="rId575" Type="http://schemas.openxmlformats.org/officeDocument/2006/relationships/hyperlink" Target="https://afinvest.com.br/interno/relatorios/detalhes-de-ativos?id=3417&amp;codativo=TBCR18" TargetMode="External"/><Relationship Id="rId782" Type="http://schemas.openxmlformats.org/officeDocument/2006/relationships/hyperlink" Target="https://afinvest.com.br/interno/relatorios/detalhes-de-ativos?id=5764&amp;codativo=HBSA12" TargetMode="External"/><Relationship Id="rId228" Type="http://schemas.openxmlformats.org/officeDocument/2006/relationships/hyperlink" Target="https://afinvest.com.br/interno/relatorios/detalhes-de-ativos?id=9975&amp;codativo=LF002500E1G" TargetMode="External"/><Relationship Id="rId435" Type="http://schemas.openxmlformats.org/officeDocument/2006/relationships/hyperlink" Target="https://afinvest.com.br/interno/relatorios/detalhes-de-ativos?id=9750&amp;codativo=FIDC%20NOTO%20CONSIGNADOS%20SR1" TargetMode="External"/><Relationship Id="rId642" Type="http://schemas.openxmlformats.org/officeDocument/2006/relationships/hyperlink" Target="https://afinvest.com.br/interno/relatorios/detalhes-de-ativos?id=2723&amp;codativo=RDORB9" TargetMode="External"/><Relationship Id="rId1065" Type="http://schemas.openxmlformats.org/officeDocument/2006/relationships/hyperlink" Target="https://afinvest.com.br/interno/relatorios/detalhes-de-ativos?id=1708&amp;codativo=ARTR19" TargetMode="External"/><Relationship Id="rId1272" Type="http://schemas.openxmlformats.org/officeDocument/2006/relationships/hyperlink" Target="https://afinvest.com.br/interno/relatorios/detalhes-de-ativos?id=937&amp;codativo=ABCB4" TargetMode="External"/><Relationship Id="rId281" Type="http://schemas.openxmlformats.org/officeDocument/2006/relationships/hyperlink" Target="https://afinvest.com.br/interno/relatorios/detalhes-de-ativos?id=4120&amp;codativo=DAPMAI27" TargetMode="External"/><Relationship Id="rId502" Type="http://schemas.openxmlformats.org/officeDocument/2006/relationships/hyperlink" Target="https://afinvest.com.br/interno/relatorios/detalhes-de-ativos?id=8877&amp;codativo=FIDC%20Artico%20Sr" TargetMode="External"/><Relationship Id="rId947" Type="http://schemas.openxmlformats.org/officeDocument/2006/relationships/hyperlink" Target="https://afinvest.com.br/interno/relatorios/detalhes-de-ativos?id=5729&amp;codativo=CSNAA2" TargetMode="External"/><Relationship Id="rId1132" Type="http://schemas.openxmlformats.org/officeDocument/2006/relationships/hyperlink" Target="https://afinvest.com.br/interno/relatorios/detalhes-de-ativos?id=2795&amp;codativo=CRI%20Bem%20Brasil" TargetMode="External"/><Relationship Id="rId76" Type="http://schemas.openxmlformats.org/officeDocument/2006/relationships/hyperlink" Target="https://afinvest.com.br/interno/relatorios/detalhes-de-ativos?id=153&amp;codativo=LFSN19006KN" TargetMode="External"/><Relationship Id="rId141" Type="http://schemas.openxmlformats.org/officeDocument/2006/relationships/hyperlink" Target="https://afinvest.com.br/interno/relatorios/detalhes-de-ativos?id=7865&amp;codativo=LFSC24001P5" TargetMode="External"/><Relationship Id="rId379" Type="http://schemas.openxmlformats.org/officeDocument/2006/relationships/hyperlink" Target="https://afinvest.com.br/interno/relatorios/detalhes-de-ativos?id=873&amp;codativo=AF%20GLOBAL%20BONDS%20FI%20RF%20CP%20IE" TargetMode="External"/><Relationship Id="rId586" Type="http://schemas.openxmlformats.org/officeDocument/2006/relationships/hyperlink" Target="https://afinvest.com.br/interno/relatorios/detalhes-de-ativos?id=7172&amp;codativo=SUZBA0" TargetMode="External"/><Relationship Id="rId793" Type="http://schemas.openxmlformats.org/officeDocument/2006/relationships/hyperlink" Target="https://afinvest.com.br/interno/relatorios/detalhes-de-ativos?id=2877&amp;codativo=HAPV22" TargetMode="External"/><Relationship Id="rId807" Type="http://schemas.openxmlformats.org/officeDocument/2006/relationships/hyperlink" Target="https://afinvest.com.br/interno/relatorios/detalhes-de-ativos?id=9683&amp;codativo=CGBP14" TargetMode="External"/><Relationship Id="rId7" Type="http://schemas.openxmlformats.org/officeDocument/2006/relationships/hyperlink" Target="https://afinvest.com.br/interno/relatorios/detalhes-de-ativos?id=347&amp;codativo=NTN-B30" TargetMode="External"/><Relationship Id="rId239" Type="http://schemas.openxmlformats.org/officeDocument/2006/relationships/hyperlink" Target="https://afinvest.com.br/interno/relatorios/detalhes-de-ativos?id=9975&amp;codativo=LF002500E1G" TargetMode="External"/><Relationship Id="rId446" Type="http://schemas.openxmlformats.org/officeDocument/2006/relationships/hyperlink" Target="https://afinvest.com.br/interno/relatorios/detalhes-de-ativos?id=5743&amp;codativo=FIDC%20FS%20FORTALECE" TargetMode="External"/><Relationship Id="rId653" Type="http://schemas.openxmlformats.org/officeDocument/2006/relationships/hyperlink" Target="https://afinvest.com.br/interno/relatorios/detalhes-de-ativos?id=10573&amp;codativo=QMCT14" TargetMode="External"/><Relationship Id="rId1076" Type="http://schemas.openxmlformats.org/officeDocument/2006/relationships/hyperlink" Target="https://afinvest.com.br/interno/relatorios/detalhes-de-ativos?id=6746&amp;codativo=ANET12" TargetMode="External"/><Relationship Id="rId1283" Type="http://schemas.openxmlformats.org/officeDocument/2006/relationships/hyperlink" Target="https://afinvest.com.br/interno/relatorios/detalhes-de-ativos?id=9460&amp;codativo=US8605701189" TargetMode="External"/><Relationship Id="rId292" Type="http://schemas.openxmlformats.org/officeDocument/2006/relationships/hyperlink" Target="https://afinvest.com.br/interno/relatorios/detalhes-de-ativos?id=4120&amp;codativo=DAPMAI27" TargetMode="External"/><Relationship Id="rId306" Type="http://schemas.openxmlformats.org/officeDocument/2006/relationships/hyperlink" Target="https://afinvest.com.br/interno/relatorios/detalhes-de-ativos?id=1417&amp;codativo=DAPAGO30" TargetMode="External"/><Relationship Id="rId860" Type="http://schemas.openxmlformats.org/officeDocument/2006/relationships/hyperlink" Target="https://afinvest.com.br/interno/relatorios/detalhes-de-ativos?id=3477&amp;codativo=ENGIA6" TargetMode="External"/><Relationship Id="rId958" Type="http://schemas.openxmlformats.org/officeDocument/2006/relationships/hyperlink" Target="https://afinvest.com.br/interno/relatorios/detalhes-de-ativos?id=3508&amp;codativo=CRCG12" TargetMode="External"/><Relationship Id="rId1143" Type="http://schemas.openxmlformats.org/officeDocument/2006/relationships/hyperlink" Target="https://afinvest.com.br/interno/relatorios/detalhes-de-ativos?id=9443&amp;codativo=Unigel%20nota%20dinheiro%20novo" TargetMode="External"/><Relationship Id="rId87" Type="http://schemas.openxmlformats.org/officeDocument/2006/relationships/hyperlink" Target="https://afinvest.com.br/interno/relatorios/detalhes-de-ativos?id=5821&amp;codativo=LFSN2200E75" TargetMode="External"/><Relationship Id="rId513" Type="http://schemas.openxmlformats.org/officeDocument/2006/relationships/hyperlink" Target="https://afinvest.com.br/interno/relatorios/detalhes-de-ativos?id=2721&amp;codativo=VIXL14" TargetMode="External"/><Relationship Id="rId597" Type="http://schemas.openxmlformats.org/officeDocument/2006/relationships/hyperlink" Target="https://afinvest.com.br/interno/relatorios/detalhes-de-ativos?id=3004&amp;codativo=JSMLA5" TargetMode="External"/><Relationship Id="rId720" Type="http://schemas.openxmlformats.org/officeDocument/2006/relationships/hyperlink" Target="https://afinvest.com.br/interno/relatorios/detalhes-de-ativos?id=9215&amp;codativo=LIGT11" TargetMode="External"/><Relationship Id="rId818" Type="http://schemas.openxmlformats.org/officeDocument/2006/relationships/hyperlink" Target="https://afinvest.com.br/interno/relatorios/detalhes-de-ativos?id=9256&amp;codativo=EQPA18" TargetMode="External"/><Relationship Id="rId152" Type="http://schemas.openxmlformats.org/officeDocument/2006/relationships/hyperlink" Target="https://afinvest.com.br/interno/relatorios/detalhes-de-ativos?id=6882&amp;codativo=LF002305RGD" TargetMode="External"/><Relationship Id="rId457" Type="http://schemas.openxmlformats.org/officeDocument/2006/relationships/hyperlink" Target="https://afinvest.com.br/interno/relatorios/detalhes-de-ativos?id=3505&amp;codativo=FIDC%20URA%20Agro%20SR" TargetMode="External"/><Relationship Id="rId1003" Type="http://schemas.openxmlformats.org/officeDocument/2006/relationships/hyperlink" Target="https://afinvest.com.br/interno/relatorios/detalhes-de-ativos?id=3042&amp;codativo=CEEBC3" TargetMode="External"/><Relationship Id="rId1087" Type="http://schemas.openxmlformats.org/officeDocument/2006/relationships/hyperlink" Target="https://afinvest.com.br/interno/relatorios/detalhes-de-ativos?id=5641&amp;codativo=GSTS14" TargetMode="External"/><Relationship Id="rId1210" Type="http://schemas.openxmlformats.org/officeDocument/2006/relationships/hyperlink" Target="https://afinvest.com.br/interno/relatorios/detalhes-de-ativos?id=10202&amp;codativo=CDB7257QUDI" TargetMode="External"/><Relationship Id="rId664" Type="http://schemas.openxmlformats.org/officeDocument/2006/relationships/hyperlink" Target="https://afinvest.com.br/interno/relatorios/detalhes-de-ativos?id=3468&amp;codativo=PEJA11" TargetMode="External"/><Relationship Id="rId871" Type="http://schemas.openxmlformats.org/officeDocument/2006/relationships/hyperlink" Target="https://afinvest.com.br/interno/relatorios/detalhes-de-ativos?id=8430&amp;codativo=ENAT14" TargetMode="External"/><Relationship Id="rId969" Type="http://schemas.openxmlformats.org/officeDocument/2006/relationships/hyperlink" Target="https://afinvest.com.br/interno/relatorios/detalhes-de-ativos?id=8504&amp;codativo=CHSF13" TargetMode="External"/><Relationship Id="rId14" Type="http://schemas.openxmlformats.org/officeDocument/2006/relationships/hyperlink" Target="https://afinvest.com.br/interno/relatorios/detalhes-de-ativos?id=2681&amp;codativo=LFT%20set%2027" TargetMode="External"/><Relationship Id="rId317" Type="http://schemas.openxmlformats.org/officeDocument/2006/relationships/hyperlink" Target="https://afinvest.com.br/interno/relatorios/detalhes-de-ativos?id=2677&amp;codativo=DI1JAN29" TargetMode="External"/><Relationship Id="rId524" Type="http://schemas.openxmlformats.org/officeDocument/2006/relationships/hyperlink" Target="https://afinvest.com.br/interno/relatorios/detalhes-de-ativos?id=8807&amp;codativo=VSCF17" TargetMode="External"/><Relationship Id="rId731" Type="http://schemas.openxmlformats.org/officeDocument/2006/relationships/hyperlink" Target="https://afinvest.com.br/interno/relatorios/detalhes-de-ativos?id=9179&amp;codativo=LIGH2B" TargetMode="External"/><Relationship Id="rId1154" Type="http://schemas.openxmlformats.org/officeDocument/2006/relationships/hyperlink" Target="https://afinvest.com.br/interno/relatorios/detalhes-de-ativos?id=8479&amp;codativo=MOVIBZ00001" TargetMode="External"/><Relationship Id="rId98" Type="http://schemas.openxmlformats.org/officeDocument/2006/relationships/hyperlink" Target="https://afinvest.com.br/interno/relatorios/detalhes-de-ativos?id=6002&amp;codativo=LFSN2200G7D" TargetMode="External"/><Relationship Id="rId163" Type="http://schemas.openxmlformats.org/officeDocument/2006/relationships/hyperlink" Target="https://afinvest.com.br/interno/relatorios/detalhes-de-ativos?id=8350&amp;codativo=LF0024007OE" TargetMode="External"/><Relationship Id="rId370" Type="http://schemas.openxmlformats.org/officeDocument/2006/relationships/hyperlink" Target="https://afinvest.com.br/interno/relatorios/detalhes-de-ativos?id=391&amp;codativo=GERAES%2030" TargetMode="External"/><Relationship Id="rId829" Type="http://schemas.openxmlformats.org/officeDocument/2006/relationships/hyperlink" Target="https://afinvest.com.br/interno/relatorios/detalhes-de-ativos?id=7317&amp;codativo=CGOS34" TargetMode="External"/><Relationship Id="rId1014" Type="http://schemas.openxmlformats.org/officeDocument/2006/relationships/hyperlink" Target="https://afinvest.com.br/interno/relatorios/detalhes-de-ativos?id=7030&amp;codativo=ELET14" TargetMode="External"/><Relationship Id="rId1221" Type="http://schemas.openxmlformats.org/officeDocument/2006/relationships/hyperlink" Target="https://afinvest.com.br/interno/relatorios/detalhes-de-ativos?id=1249&amp;codativo=CAIXA" TargetMode="External"/><Relationship Id="rId230" Type="http://schemas.openxmlformats.org/officeDocument/2006/relationships/hyperlink" Target="https://afinvest.com.br/interno/relatorios/detalhes-de-ativos?id=8111&amp;codativo=LF002400BZZ" TargetMode="External"/><Relationship Id="rId468" Type="http://schemas.openxmlformats.org/officeDocument/2006/relationships/hyperlink" Target="https://afinvest.com.br/interno/relatorios/detalhes-de-ativos?id=9223&amp;codativo=FIDC%20PICPAY%20FGTS%20SR" TargetMode="External"/><Relationship Id="rId675" Type="http://schemas.openxmlformats.org/officeDocument/2006/relationships/hyperlink" Target="https://afinvest.com.br/interno/relatorios/detalhes-de-ativos?id=2626&amp;codativo=OMGE13" TargetMode="External"/><Relationship Id="rId882" Type="http://schemas.openxmlformats.org/officeDocument/2006/relationships/hyperlink" Target="https://afinvest.com.br/interno/relatorios/detalhes-de-ativos?id=6635&amp;codativo=ERDVA2" TargetMode="External"/><Relationship Id="rId1098" Type="http://schemas.openxmlformats.org/officeDocument/2006/relationships/hyperlink" Target="https://afinvest.com.br/interno/relatorios/detalhes-de-ativos?id=8196&amp;codativo=AESOA1" TargetMode="External"/><Relationship Id="rId25" Type="http://schemas.openxmlformats.org/officeDocument/2006/relationships/hyperlink" Target="https://afinvest.com.br/interno/relatorios/detalhes-de-ativos?id=2964&amp;codativo=LFT%20mar%2028" TargetMode="External"/><Relationship Id="rId328" Type="http://schemas.openxmlformats.org/officeDocument/2006/relationships/hyperlink" Target="https://afinvest.com.br/interno/relatorios/detalhes-de-ativos?id=4099&amp;codativo=DAPAGO32" TargetMode="External"/><Relationship Id="rId535" Type="http://schemas.openxmlformats.org/officeDocument/2006/relationships/hyperlink" Target="https://afinvest.com.br/interno/relatorios/detalhes-de-ativos?id=1464&amp;codativo=VAMO23" TargetMode="External"/><Relationship Id="rId742" Type="http://schemas.openxmlformats.org/officeDocument/2006/relationships/hyperlink" Target="https://afinvest.com.br/interno/relatorios/detalhes-de-ativos?id=1427&amp;codativo=LIGH1B" TargetMode="External"/><Relationship Id="rId1165" Type="http://schemas.openxmlformats.org/officeDocument/2006/relationships/hyperlink" Target="https://afinvest.com.br/interno/relatorios/detalhes-de-ativos?id=9044&amp;codativo=210100" TargetMode="External"/><Relationship Id="rId174" Type="http://schemas.openxmlformats.org/officeDocument/2006/relationships/hyperlink" Target="https://afinvest.com.br/interno/relatorios/detalhes-de-ativos?id=10673&amp;codativo=LF0024008OB" TargetMode="External"/><Relationship Id="rId381" Type="http://schemas.openxmlformats.org/officeDocument/2006/relationships/hyperlink" Target="https://afinvest.com.br/interno/relatorios/detalhes-de-ativos?id=873&amp;codativo=AF%20GLOBAL%20BONDS%20FI%20RF%20CP%20IE" TargetMode="External"/><Relationship Id="rId602" Type="http://schemas.openxmlformats.org/officeDocument/2006/relationships/hyperlink" Target="https://afinvest.com.br/interno/relatorios/detalhes-de-ativos?id=3004&amp;codativo=JSMLA5" TargetMode="External"/><Relationship Id="rId1025" Type="http://schemas.openxmlformats.org/officeDocument/2006/relationships/hyperlink" Target="https://afinvest.com.br/interno/relatorios/detalhes-de-ativos?id=8666&amp;codativo=CLCD27" TargetMode="External"/><Relationship Id="rId1232" Type="http://schemas.openxmlformats.org/officeDocument/2006/relationships/hyperlink" Target="https://afinvest.com.br/interno/relatorios/detalhes-de-ativos?id=1249&amp;codativo=CAIXA" TargetMode="External"/><Relationship Id="rId241" Type="http://schemas.openxmlformats.org/officeDocument/2006/relationships/hyperlink" Target="https://afinvest.com.br/interno/relatorios/detalhes-de-ativos?id=5818&amp;codativo=LF002200QQO" TargetMode="External"/><Relationship Id="rId479" Type="http://schemas.openxmlformats.org/officeDocument/2006/relationships/hyperlink" Target="https://afinvest.com.br/interno/relatorios/detalhes-de-ativos?id=387&amp;codativo=FIDC%20LF%20I%20SR4" TargetMode="External"/><Relationship Id="rId686" Type="http://schemas.openxmlformats.org/officeDocument/2006/relationships/hyperlink" Target="https://afinvest.com.br/interno/relatorios/detalhes-de-ativos?id=9390&amp;codativo=NMCH11" TargetMode="External"/><Relationship Id="rId893" Type="http://schemas.openxmlformats.org/officeDocument/2006/relationships/hyperlink" Target="https://afinvest.com.br/interno/relatorios/detalhes-de-ativos?id=1596&amp;codativo=DASAA4" TargetMode="External"/><Relationship Id="rId907" Type="http://schemas.openxmlformats.org/officeDocument/2006/relationships/hyperlink" Target="https://afinvest.com.br/interno/relatorios/detalhes-de-ativos?id=8431&amp;codativo=CSANA0" TargetMode="External"/><Relationship Id="rId36" Type="http://schemas.openxmlformats.org/officeDocument/2006/relationships/hyperlink" Target="https://afinvest.com.br/interno/relatorios/detalhes-de-ativos?id=10692&amp;codativo=LF00240072E" TargetMode="External"/><Relationship Id="rId339" Type="http://schemas.openxmlformats.org/officeDocument/2006/relationships/hyperlink" Target="https://afinvest.com.br/interno/relatorios/detalhes-de-ativos?id=4283&amp;codativo=DI1JAN30" TargetMode="External"/><Relationship Id="rId546" Type="http://schemas.openxmlformats.org/officeDocument/2006/relationships/hyperlink" Target="https://afinvest.com.br/interno/relatorios/detalhes-de-ativos?id=8116&amp;codativo=VLIDA0" TargetMode="External"/><Relationship Id="rId753" Type="http://schemas.openxmlformats.org/officeDocument/2006/relationships/hyperlink" Target="https://afinvest.com.br/interno/relatorios/detalhes-de-ativos?id=308&amp;codativo=KLBNA2" TargetMode="External"/><Relationship Id="rId1176" Type="http://schemas.openxmlformats.org/officeDocument/2006/relationships/hyperlink" Target="https://afinvest.com.br/interno/relatorios/detalhes-de-ativos?id=6108&amp;codativo=210100" TargetMode="External"/><Relationship Id="rId101" Type="http://schemas.openxmlformats.org/officeDocument/2006/relationships/hyperlink" Target="https://afinvest.com.br/interno/relatorios/detalhes-de-ativos?id=6005&amp;codativo=LFSN2200G2M" TargetMode="External"/><Relationship Id="rId185" Type="http://schemas.openxmlformats.org/officeDocument/2006/relationships/hyperlink" Target="https://afinvest.com.br/interno/relatorios/detalhes-de-ativos?id=8263&amp;codativo=LF002400EY5" TargetMode="External"/><Relationship Id="rId406" Type="http://schemas.openxmlformats.org/officeDocument/2006/relationships/hyperlink" Target="https://afinvest.com.br/interno/relatorios/detalhes-de-ativos?id=2845&amp;codativo=FIDC%20Red%20Multissetorial" TargetMode="External"/><Relationship Id="rId960" Type="http://schemas.openxmlformats.org/officeDocument/2006/relationships/hyperlink" Target="https://afinvest.com.br/interno/relatorios/detalhes-de-ativos?id=8991&amp;codativo=RSAN26" TargetMode="External"/><Relationship Id="rId1036" Type="http://schemas.openxmlformats.org/officeDocument/2006/relationships/hyperlink" Target="https://afinvest.com.br/interno/relatorios/detalhes-de-ativos?id=3194&amp;codativo=BRKPA0" TargetMode="External"/><Relationship Id="rId1243" Type="http://schemas.openxmlformats.org/officeDocument/2006/relationships/hyperlink" Target="https://afinvest.com.br/interno/relatorios/detalhes-de-ativos?id=1272&amp;codativo=VAMO3" TargetMode="External"/><Relationship Id="rId392" Type="http://schemas.openxmlformats.org/officeDocument/2006/relationships/hyperlink" Target="https://afinvest.com.br/interno/relatorios/detalhes-de-ativos?id=2710&amp;codativo=Santander%20CashBlack" TargetMode="External"/><Relationship Id="rId613" Type="http://schemas.openxmlformats.org/officeDocument/2006/relationships/hyperlink" Target="https://afinvest.com.br/interno/relatorios/detalhes-de-ativos?id=1410&amp;codativo=ASAI22" TargetMode="External"/><Relationship Id="rId697" Type="http://schemas.openxmlformats.org/officeDocument/2006/relationships/hyperlink" Target="https://afinvest.com.br/interno/relatorios/detalhes-de-ativos?id=3222&amp;codativo=CCROB6" TargetMode="External"/><Relationship Id="rId820" Type="http://schemas.openxmlformats.org/officeDocument/2006/relationships/hyperlink" Target="https://afinvest.com.br/interno/relatorios/detalhes-de-ativos?id=7317&amp;codativo=CGOS34" TargetMode="External"/><Relationship Id="rId918" Type="http://schemas.openxmlformats.org/officeDocument/2006/relationships/hyperlink" Target="https://afinvest.com.br/interno/relatorios/detalhes-de-ativos?id=3364&amp;codativo=CPLD37" TargetMode="External"/><Relationship Id="rId252" Type="http://schemas.openxmlformats.org/officeDocument/2006/relationships/hyperlink" Target="https://afinvest.com.br/interno/relatorios/detalhes-de-ativos?id=7100&amp;codativo=LF002307IJ6" TargetMode="External"/><Relationship Id="rId1103" Type="http://schemas.openxmlformats.org/officeDocument/2006/relationships/hyperlink" Target="https://afinvest.com.br/interno/relatorios/detalhes-de-ativos?id=2693&amp;codativo=AERI12" TargetMode="External"/><Relationship Id="rId1187" Type="http://schemas.openxmlformats.org/officeDocument/2006/relationships/hyperlink" Target="https://afinvest.com.br/interno/relatorios/detalhes-de-ativos?id=9921&amp;codativo=CDB3253PPYA" TargetMode="External"/><Relationship Id="rId47" Type="http://schemas.openxmlformats.org/officeDocument/2006/relationships/hyperlink" Target="https://afinvest.com.br/interno/relatorios/detalhes-de-ativos?id=1271&amp;codativo=Provis%C3%A3o" TargetMode="External"/><Relationship Id="rId112" Type="http://schemas.openxmlformats.org/officeDocument/2006/relationships/hyperlink" Target="https://afinvest.com.br/interno/relatorios/detalhes-de-ativos?id=10139&amp;codativo=LFSC22000ZR" TargetMode="External"/><Relationship Id="rId557" Type="http://schemas.openxmlformats.org/officeDocument/2006/relationships/hyperlink" Target="https://afinvest.com.br/interno/relatorios/detalhes-de-ativos?id=9446&amp;codativo=VERT18%20(nota%20reestruturada)" TargetMode="External"/><Relationship Id="rId764" Type="http://schemas.openxmlformats.org/officeDocument/2006/relationships/hyperlink" Target="https://afinvest.com.br/interno/relatorios/detalhes-de-ativos?id=10641&amp;codativo=JEFP12" TargetMode="External"/><Relationship Id="rId971" Type="http://schemas.openxmlformats.org/officeDocument/2006/relationships/hyperlink" Target="https://afinvest.com.br/interno/relatorios/detalhes-de-ativos?id=5638&amp;codativo=COCE18" TargetMode="External"/><Relationship Id="rId196" Type="http://schemas.openxmlformats.org/officeDocument/2006/relationships/hyperlink" Target="https://afinvest.com.br/interno/relatorios/detalhes-de-ativos?id=8578&amp;codativo=LF002400KBY" TargetMode="External"/><Relationship Id="rId417" Type="http://schemas.openxmlformats.org/officeDocument/2006/relationships/hyperlink" Target="https://afinvest.com.br/interno/relatorios/detalhes-de-ativos?id=7680&amp;codativo=FIDC%20Pagbem%20Sr%208" TargetMode="External"/><Relationship Id="rId624" Type="http://schemas.openxmlformats.org/officeDocument/2006/relationships/hyperlink" Target="https://afinvest.com.br/interno/relatorios/detalhes-de-ativos?id=3047&amp;codativo=GASC23" TargetMode="External"/><Relationship Id="rId831" Type="http://schemas.openxmlformats.org/officeDocument/2006/relationships/hyperlink" Target="https://afinvest.com.br/interno/relatorios/detalhes-de-ativos?id=8876&amp;codativo=CGOS18" TargetMode="External"/><Relationship Id="rId1047" Type="http://schemas.openxmlformats.org/officeDocument/2006/relationships/hyperlink" Target="https://afinvest.com.br/interno/relatorios/detalhes-de-ativos?id=3357&amp;codativo=BRKMA6" TargetMode="External"/><Relationship Id="rId1254" Type="http://schemas.openxmlformats.org/officeDocument/2006/relationships/hyperlink" Target="https://afinvest.com.br/interno/relatorios/detalhes-de-ativos?id=7894&amp;codativo=MELK3" TargetMode="External"/><Relationship Id="rId263" Type="http://schemas.openxmlformats.org/officeDocument/2006/relationships/hyperlink" Target="https://afinvest.com.br/interno/relatorios/detalhes-de-ativos?id=7577&amp;codativo=DAPMAI29" TargetMode="External"/><Relationship Id="rId470" Type="http://schemas.openxmlformats.org/officeDocument/2006/relationships/hyperlink" Target="https://afinvest.com.br/interno/relatorios/detalhes-de-ativos?id=9223&amp;codativo=FIDC%20PICPAY%20FGTS%20SR" TargetMode="External"/><Relationship Id="rId929" Type="http://schemas.openxmlformats.org/officeDocument/2006/relationships/hyperlink" Target="https://afinvest.com.br/interno/relatorios/detalhes-de-ativos?id=1748&amp;codativo=CBAN72" TargetMode="External"/><Relationship Id="rId1114" Type="http://schemas.openxmlformats.org/officeDocument/2006/relationships/hyperlink" Target="https://afinvest.com.br/interno/relatorios/detalhes-de-ativos?id=7681&amp;codativo=RRRP14" TargetMode="External"/><Relationship Id="rId58" Type="http://schemas.openxmlformats.org/officeDocument/2006/relationships/hyperlink" Target="https://afinvest.com.br/interno/relatorios/detalhes-de-ativos?id=1271&amp;codativo=Provis%C3%A3o" TargetMode="External"/><Relationship Id="rId123" Type="http://schemas.openxmlformats.org/officeDocument/2006/relationships/hyperlink" Target="https://afinvest.com.br/interno/relatorios/detalhes-de-ativos?id=3185&amp;codativo=LFSC190059S" TargetMode="External"/><Relationship Id="rId330" Type="http://schemas.openxmlformats.org/officeDocument/2006/relationships/hyperlink" Target="https://afinvest.com.br/interno/relatorios/detalhes-de-ativos?id=4100&amp;codativo=DAPAGO40" TargetMode="External"/><Relationship Id="rId568" Type="http://schemas.openxmlformats.org/officeDocument/2006/relationships/hyperlink" Target="https://afinvest.com.br/interno/relatorios/detalhes-de-ativos?id=9445&amp;codativo=VERT19%20(nota%20participativa)" TargetMode="External"/><Relationship Id="rId775" Type="http://schemas.openxmlformats.org/officeDocument/2006/relationships/hyperlink" Target="https://afinvest.com.br/interno/relatorios/detalhes-de-ativos?id=3048&amp;codativo=HARG11" TargetMode="External"/><Relationship Id="rId982" Type="http://schemas.openxmlformats.org/officeDocument/2006/relationships/hyperlink" Target="https://afinvest.com.br/interno/relatorios/detalhes-de-ativos?id=2779&amp;codativo=CBRDA8" TargetMode="External"/><Relationship Id="rId1198" Type="http://schemas.openxmlformats.org/officeDocument/2006/relationships/hyperlink" Target="https://afinvest.com.br/interno/relatorios/detalhes-de-ativos?id=8101&amp;codativo=CDB424EERW3" TargetMode="External"/><Relationship Id="rId428" Type="http://schemas.openxmlformats.org/officeDocument/2006/relationships/hyperlink" Target="https://afinvest.com.br/interno/relatorios/detalhes-de-ativos?id=8328&amp;codativo=FIDC%20Guardian%20MC%20II%20Sr" TargetMode="External"/><Relationship Id="rId635" Type="http://schemas.openxmlformats.org/officeDocument/2006/relationships/hyperlink" Target="https://afinvest.com.br/interno/relatorios/detalhes-de-ativos?id=9920&amp;codativo=AESLA9" TargetMode="External"/><Relationship Id="rId842" Type="http://schemas.openxmlformats.org/officeDocument/2006/relationships/hyperlink" Target="https://afinvest.com.br/interno/relatorios/detalhes-de-ativos?id=8506&amp;codativo=EGIEB2" TargetMode="External"/><Relationship Id="rId1058" Type="http://schemas.openxmlformats.org/officeDocument/2006/relationships/hyperlink" Target="https://afinvest.com.br/interno/relatorios/detalhes-de-ativos?id=7942&amp;codativo=BHSA11" TargetMode="External"/><Relationship Id="rId1265" Type="http://schemas.openxmlformats.org/officeDocument/2006/relationships/hyperlink" Target="https://afinvest.com.br/interno/relatorios/detalhes-de-ativos?id=13&amp;codativo=ITSA4" TargetMode="External"/><Relationship Id="rId274" Type="http://schemas.openxmlformats.org/officeDocument/2006/relationships/hyperlink" Target="https://afinvest.com.br/interno/relatorios/detalhes-de-ativos?id=4099&amp;codativo=DAPAGO32" TargetMode="External"/><Relationship Id="rId481" Type="http://schemas.openxmlformats.org/officeDocument/2006/relationships/hyperlink" Target="https://afinvest.com.br/interno/relatorios/detalhes-de-ativos?id=9487&amp;codativo=FIDC%20Icred%20INSS" TargetMode="External"/><Relationship Id="rId702" Type="http://schemas.openxmlformats.org/officeDocument/2006/relationships/hyperlink" Target="https://afinvest.com.br/interno/relatorios/detalhes-de-ativos?id=7487&amp;codativo=MNLT11" TargetMode="External"/><Relationship Id="rId1125" Type="http://schemas.openxmlformats.org/officeDocument/2006/relationships/hyperlink" Target="https://afinvest.com.br/interno/relatorios/detalhes-de-ativos?id=9081&amp;codativo=CRI%20Vic%20Engenharia%201%C2%AA%20Emiss%C3%A3o" TargetMode="External"/><Relationship Id="rId69" Type="http://schemas.openxmlformats.org/officeDocument/2006/relationships/hyperlink" Target="https://afinvest.com.br/interno/relatorios/detalhes-de-ativos?id=6001&amp;codativo=LFSN1900CR5" TargetMode="External"/><Relationship Id="rId134" Type="http://schemas.openxmlformats.org/officeDocument/2006/relationships/hyperlink" Target="https://afinvest.com.br/interno/relatorios/detalhes-de-ativos?id=264&amp;codativo=LFSC19003W4" TargetMode="External"/><Relationship Id="rId579" Type="http://schemas.openxmlformats.org/officeDocument/2006/relationships/hyperlink" Target="https://afinvest.com.br/interno/relatorios/detalhes-de-ativos?id=6411&amp;codativo=TIMS12" TargetMode="External"/><Relationship Id="rId786" Type="http://schemas.openxmlformats.org/officeDocument/2006/relationships/hyperlink" Target="https://afinvest.com.br/interno/relatorios/detalhes-de-ativos?id=3482&amp;codativo=HVSP11" TargetMode="External"/><Relationship Id="rId993" Type="http://schemas.openxmlformats.org/officeDocument/2006/relationships/hyperlink" Target="https://afinvest.com.br/interno/relatorios/detalhes-de-ativos?id=2779&amp;codativo=CBRDA8" TargetMode="External"/><Relationship Id="rId341" Type="http://schemas.openxmlformats.org/officeDocument/2006/relationships/hyperlink" Target="https://afinvest.com.br/interno/relatorios/detalhes-de-ativos?id=7577&amp;codativo=DAPMAI29" TargetMode="External"/><Relationship Id="rId439" Type="http://schemas.openxmlformats.org/officeDocument/2006/relationships/hyperlink" Target="https://afinvest.com.br/interno/relatorios/detalhes-de-ativos?id=9750&amp;codativo=FIDC%20NOTO%20CONSIGNADOS%20SR1" TargetMode="External"/><Relationship Id="rId646" Type="http://schemas.openxmlformats.org/officeDocument/2006/relationships/hyperlink" Target="https://afinvest.com.br/interno/relatorios/detalhes-de-ativos?id=3368&amp;codativo=QUAL16" TargetMode="External"/><Relationship Id="rId1069" Type="http://schemas.openxmlformats.org/officeDocument/2006/relationships/hyperlink" Target="https://afinvest.com.br/interno/relatorios/detalhes-de-ativos?id=8804&amp;codativo=AMERF2" TargetMode="External"/><Relationship Id="rId1276" Type="http://schemas.openxmlformats.org/officeDocument/2006/relationships/hyperlink" Target="https://afinvest.com.br/interno/relatorios/detalhes-de-ativos?id=8523&amp;codativo=AMER11" TargetMode="External"/><Relationship Id="rId201" Type="http://schemas.openxmlformats.org/officeDocument/2006/relationships/hyperlink" Target="https://afinvest.com.br/interno/relatorios/detalhes-de-ativos?id=10138&amp;codativo=LF002400LGV" TargetMode="External"/><Relationship Id="rId285" Type="http://schemas.openxmlformats.org/officeDocument/2006/relationships/hyperlink" Target="https://afinvest.com.br/interno/relatorios/detalhes-de-ativos?id=1417&amp;codativo=DAPAGO30" TargetMode="External"/><Relationship Id="rId506" Type="http://schemas.openxmlformats.org/officeDocument/2006/relationships/hyperlink" Target="https://afinvest.com.br/interno/relatorios/detalhes-de-ativos?id=8877&amp;codativo=FIDC%20Artico%20Sr" TargetMode="External"/><Relationship Id="rId853" Type="http://schemas.openxmlformats.org/officeDocument/2006/relationships/hyperlink" Target="https://afinvest.com.br/interno/relatorios/detalhes-de-ativos?id=9611&amp;codativo=CTNSA2" TargetMode="External"/><Relationship Id="rId1136" Type="http://schemas.openxmlformats.org/officeDocument/2006/relationships/hyperlink" Target="https://afinvest.com.br/interno/relatorios/detalhes-de-ativos?id=1459&amp;codativo=CRA%20Ferroeste%202%C2%AA%20S%C3%A9rie" TargetMode="External"/><Relationship Id="rId492" Type="http://schemas.openxmlformats.org/officeDocument/2006/relationships/hyperlink" Target="https://afinvest.com.br/interno/relatorios/detalhes-de-ativos?id=475&amp;codativo=FIDC%20Ideal%20Invest%2029" TargetMode="External"/><Relationship Id="rId713" Type="http://schemas.openxmlformats.org/officeDocument/2006/relationships/hyperlink" Target="https://afinvest.com.br/interno/relatorios/detalhes-de-ativos?id=9179&amp;codativo=LIGH2B" TargetMode="External"/><Relationship Id="rId797" Type="http://schemas.openxmlformats.org/officeDocument/2006/relationships/hyperlink" Target="https://afinvest.com.br/interno/relatorios/detalhes-de-ativos?id=8994&amp;codativo=SUMI17" TargetMode="External"/><Relationship Id="rId920" Type="http://schemas.openxmlformats.org/officeDocument/2006/relationships/hyperlink" Target="https://afinvest.com.br/interno/relatorios/detalhes-de-ativos?id=9358&amp;codativo=CRTA12" TargetMode="External"/><Relationship Id="rId145" Type="http://schemas.openxmlformats.org/officeDocument/2006/relationships/hyperlink" Target="https://afinvest.com.br/interno/relatorios/detalhes-de-ativos?id=6878&amp;codativo=LF002305RFW" TargetMode="External"/><Relationship Id="rId352" Type="http://schemas.openxmlformats.org/officeDocument/2006/relationships/hyperlink" Target="https://afinvest.com.br/interno/relatorios/detalhes-de-ativos?id=3090&amp;codativo=DAPMAI35" TargetMode="External"/><Relationship Id="rId1203" Type="http://schemas.openxmlformats.org/officeDocument/2006/relationships/hyperlink" Target="https://afinvest.com.br/interno/relatorios/detalhes-de-ativos?id=10234&amp;codativo=CDB725BEF4C" TargetMode="External"/><Relationship Id="rId212" Type="http://schemas.openxmlformats.org/officeDocument/2006/relationships/hyperlink" Target="https://afinvest.com.br/interno/relatorios/detalhes-de-ativos?id=7998&amp;codativo=LF002400ABL" TargetMode="External"/><Relationship Id="rId657" Type="http://schemas.openxmlformats.org/officeDocument/2006/relationships/hyperlink" Target="https://afinvest.com.br/interno/relatorios/detalhes-de-ativos?id=7874&amp;codativo=PEJA22" TargetMode="External"/><Relationship Id="rId864" Type="http://schemas.openxmlformats.org/officeDocument/2006/relationships/hyperlink" Target="https://afinvest.com.br/interno/relatorios/detalhes-de-ativos?id=9976&amp;codativo=CEROA3" TargetMode="External"/><Relationship Id="rId296" Type="http://schemas.openxmlformats.org/officeDocument/2006/relationships/hyperlink" Target="https://afinvest.com.br/interno/relatorios/detalhes-de-ativos?id=2957&amp;codativo=DAPAGO28" TargetMode="External"/><Relationship Id="rId517" Type="http://schemas.openxmlformats.org/officeDocument/2006/relationships/hyperlink" Target="https://afinvest.com.br/interno/relatorios/detalhes-de-ativos?id=2721&amp;codativo=VIXL14" TargetMode="External"/><Relationship Id="rId724" Type="http://schemas.openxmlformats.org/officeDocument/2006/relationships/hyperlink" Target="https://afinvest.com.br/interno/relatorios/detalhes-de-ativos?id=1427&amp;codativo=LIGH1B" TargetMode="External"/><Relationship Id="rId931" Type="http://schemas.openxmlformats.org/officeDocument/2006/relationships/hyperlink" Target="https://afinvest.com.br/interno/relatorios/detalhes-de-ativos?id=1747&amp;codativo=CBAN52" TargetMode="External"/><Relationship Id="rId1147" Type="http://schemas.openxmlformats.org/officeDocument/2006/relationships/hyperlink" Target="https://afinvest.com.br/interno/relatorios/detalhes-de-ativos?id=9435&amp;codativo=Unigel%20nota%20reestruturada" TargetMode="External"/><Relationship Id="rId60" Type="http://schemas.openxmlformats.org/officeDocument/2006/relationships/hyperlink" Target="https://afinvest.com.br/interno/relatorios/detalhes-de-ativos?id=1271&amp;codativo=Provis%C3%A3o" TargetMode="External"/><Relationship Id="rId156" Type="http://schemas.openxmlformats.org/officeDocument/2006/relationships/hyperlink" Target="https://afinvest.com.br/interno/relatorios/detalhes-de-ativos?id=9567&amp;codativo=LF002400ATX" TargetMode="External"/><Relationship Id="rId363" Type="http://schemas.openxmlformats.org/officeDocument/2006/relationships/hyperlink" Target="https://afinvest.com.br/interno/relatorios/detalhes-de-ativos?id=2889&amp;codativo=HORIZONTE%20FIM%20CP" TargetMode="External"/><Relationship Id="rId570" Type="http://schemas.openxmlformats.org/officeDocument/2006/relationships/hyperlink" Target="https://afinvest.com.br/interno/relatorios/detalhes-de-ativos?id=9817&amp;codativo=TUPW11" TargetMode="External"/><Relationship Id="rId1007" Type="http://schemas.openxmlformats.org/officeDocument/2006/relationships/hyperlink" Target="https://afinvest.com.br/interno/relatorios/detalhes-de-ativos?id=5722&amp;codativo=AALR13" TargetMode="External"/><Relationship Id="rId1214" Type="http://schemas.openxmlformats.org/officeDocument/2006/relationships/hyperlink" Target="https://afinvest.com.br/interno/relatorios/detalhes-de-ativos?id=9684&amp;codativo=CDB3239C4TL" TargetMode="External"/><Relationship Id="rId223" Type="http://schemas.openxmlformats.org/officeDocument/2006/relationships/hyperlink" Target="https://afinvest.com.br/interno/relatorios/detalhes-de-ativos?id=7445&amp;codativo=LF002308DXP" TargetMode="External"/><Relationship Id="rId430" Type="http://schemas.openxmlformats.org/officeDocument/2006/relationships/hyperlink" Target="https://afinvest.com.br/interno/relatorios/detalhes-de-ativos?id=8328&amp;codativo=FIDC%20Guardian%20MC%20II%20Sr" TargetMode="External"/><Relationship Id="rId668" Type="http://schemas.openxmlformats.org/officeDocument/2006/relationships/hyperlink" Target="https://afinvest.com.br/interno/relatorios/detalhes-de-ativos?id=5840&amp;codativo=ONCO19" TargetMode="External"/><Relationship Id="rId875" Type="http://schemas.openxmlformats.org/officeDocument/2006/relationships/hyperlink" Target="https://afinvest.com.br/interno/relatorios/detalhes-de-ativos?id=6527&amp;codativo=EKTRC1" TargetMode="External"/><Relationship Id="rId1060" Type="http://schemas.openxmlformats.org/officeDocument/2006/relationships/hyperlink" Target="https://afinvest.com.br/interno/relatorios/detalhes-de-ativos?id=2945&amp;codativo=PLSB1A" TargetMode="External"/><Relationship Id="rId18" Type="http://schemas.openxmlformats.org/officeDocument/2006/relationships/hyperlink" Target="https://afinvest.com.br/interno/relatorios/detalhes-de-ativos?id=6707&amp;codativo=LFT%20set%2029" TargetMode="External"/><Relationship Id="rId528" Type="http://schemas.openxmlformats.org/officeDocument/2006/relationships/hyperlink" Target="https://afinvest.com.br/interno/relatorios/detalhes-de-ativos?id=8726&amp;codativo=VVRT11" TargetMode="External"/><Relationship Id="rId735" Type="http://schemas.openxmlformats.org/officeDocument/2006/relationships/hyperlink" Target="https://afinvest.com.br/interno/relatorios/detalhes-de-ativos?id=1637&amp;codativo=LIGHC6" TargetMode="External"/><Relationship Id="rId942" Type="http://schemas.openxmlformats.org/officeDocument/2006/relationships/hyperlink" Target="https://afinvest.com.br/interno/relatorios/detalhes-de-ativos?id=7260&amp;codativo=PASS12" TargetMode="External"/><Relationship Id="rId1158" Type="http://schemas.openxmlformats.org/officeDocument/2006/relationships/hyperlink" Target="https://afinvest.com.br/interno/relatorios/detalhes-de-ativos?id=2577&amp;codativo=ECOPET43" TargetMode="External"/><Relationship Id="rId167" Type="http://schemas.openxmlformats.org/officeDocument/2006/relationships/hyperlink" Target="https://afinvest.com.br/interno/relatorios/detalhes-de-ativos?id=8350&amp;codativo=LF0024007OE" TargetMode="External"/><Relationship Id="rId374" Type="http://schemas.openxmlformats.org/officeDocument/2006/relationships/hyperlink" Target="https://afinvest.com.br/interno/relatorios/detalhes-de-ativos?id=343&amp;codativo=GERAES" TargetMode="External"/><Relationship Id="rId581" Type="http://schemas.openxmlformats.org/officeDocument/2006/relationships/hyperlink" Target="https://afinvest.com.br/interno/relatorios/detalhes-de-ativos?id=6411&amp;codativo=TIMS12" TargetMode="External"/><Relationship Id="rId1018" Type="http://schemas.openxmlformats.org/officeDocument/2006/relationships/hyperlink" Target="https://afinvest.com.br/interno/relatorios/detalhes-de-ativos?id=7872&amp;codativo=CMGDB0" TargetMode="External"/><Relationship Id="rId1225" Type="http://schemas.openxmlformats.org/officeDocument/2006/relationships/hyperlink" Target="https://afinvest.com.br/interno/relatorios/detalhes-de-ativos?id=1249&amp;codativo=CAIXA" TargetMode="External"/><Relationship Id="rId71" Type="http://schemas.openxmlformats.org/officeDocument/2006/relationships/hyperlink" Target="https://afinvest.com.br/interno/relatorios/detalhes-de-ativos?id=8260&amp;codativo=LFSN1800D4W" TargetMode="External"/><Relationship Id="rId234" Type="http://schemas.openxmlformats.org/officeDocument/2006/relationships/hyperlink" Target="https://afinvest.com.br/interno/relatorios/detalhes-de-ativos?id=9975&amp;codativo=LF002500E1G" TargetMode="External"/><Relationship Id="rId679" Type="http://schemas.openxmlformats.org/officeDocument/2006/relationships/hyperlink" Target="https://afinvest.com.br/interno/relatorios/detalhes-de-ativos?id=8875&amp;codativo=NTSD17" TargetMode="External"/><Relationship Id="rId802" Type="http://schemas.openxmlformats.org/officeDocument/2006/relationships/hyperlink" Target="https://afinvest.com.br/interno/relatorios/detalhes-de-ativos?id=8393&amp;codativo=FBRI13" TargetMode="External"/><Relationship Id="rId886" Type="http://schemas.openxmlformats.org/officeDocument/2006/relationships/hyperlink" Target="https://afinvest.com.br/interno/relatorios/detalhes-de-ativos?id=7268&amp;codativo=ERDVB3" TargetMode="External"/><Relationship Id="rId2" Type="http://schemas.openxmlformats.org/officeDocument/2006/relationships/hyperlink" Target="https://afinvest.com.br/interno/relatorios/detalhes-de-ativos?id=3126&amp;codativo=LFT%20set%2028" TargetMode="External"/><Relationship Id="rId29" Type="http://schemas.openxmlformats.org/officeDocument/2006/relationships/hyperlink" Target="https://afinvest.com.br/interno/relatorios/detalhes-de-ativos?id=7956&amp;codativo=LFT%20jun%2030" TargetMode="External"/><Relationship Id="rId441" Type="http://schemas.openxmlformats.org/officeDocument/2006/relationships/hyperlink" Target="https://afinvest.com.br/interno/relatorios/detalhes-de-ativos?id=9750&amp;codativo=FIDC%20NOTO%20CONSIGNADOS%20SR1" TargetMode="External"/><Relationship Id="rId539" Type="http://schemas.openxmlformats.org/officeDocument/2006/relationships/hyperlink" Target="https://afinvest.com.br/interno/relatorios/detalhes-de-ativos?id=1692&amp;codativo=VAMO22" TargetMode="External"/><Relationship Id="rId746" Type="http://schemas.openxmlformats.org/officeDocument/2006/relationships/hyperlink" Target="https://afinvest.com.br/interno/relatorios/detalhes-de-ativos?id=10594&amp;codativo=LETS15" TargetMode="External"/><Relationship Id="rId1071" Type="http://schemas.openxmlformats.org/officeDocument/2006/relationships/hyperlink" Target="https://afinvest.com.br/interno/relatorios/detalhes-de-ativos?id=8801&amp;codativo=AMERG2" TargetMode="External"/><Relationship Id="rId1169" Type="http://schemas.openxmlformats.org/officeDocument/2006/relationships/hyperlink" Target="https://afinvest.com.br/interno/relatorios/detalhes-de-ativos?id=6108&amp;codativo=210100" TargetMode="External"/><Relationship Id="rId178" Type="http://schemas.openxmlformats.org/officeDocument/2006/relationships/hyperlink" Target="https://afinvest.com.br/interno/relatorios/detalhes-de-ativos?id=8803&amp;codativo=LF002400Q09" TargetMode="External"/><Relationship Id="rId301" Type="http://schemas.openxmlformats.org/officeDocument/2006/relationships/hyperlink" Target="https://afinvest.com.br/interno/relatorios/detalhes-de-ativos?id=9030&amp;codativo=DOLNOV25" TargetMode="External"/><Relationship Id="rId953" Type="http://schemas.openxmlformats.org/officeDocument/2006/relationships/hyperlink" Target="https://afinvest.com.br/interno/relatorios/detalhes-de-ativos?id=3460&amp;codativo=VTII12" TargetMode="External"/><Relationship Id="rId1029" Type="http://schemas.openxmlformats.org/officeDocument/2006/relationships/hyperlink" Target="https://afinvest.com.br/interno/relatorios/detalhes-de-ativos?id=3194&amp;codativo=BRKPA0" TargetMode="External"/><Relationship Id="rId1236" Type="http://schemas.openxmlformats.org/officeDocument/2006/relationships/hyperlink" Target="https://afinvest.com.br/interno/relatorios/detalhes-de-ativos?id=1249&amp;codativo=CAIXA" TargetMode="External"/><Relationship Id="rId82" Type="http://schemas.openxmlformats.org/officeDocument/2006/relationships/hyperlink" Target="https://afinvest.com.br/interno/relatorios/detalhes-de-ativos?id=153&amp;codativo=LFSN19006KM" TargetMode="External"/><Relationship Id="rId385" Type="http://schemas.openxmlformats.org/officeDocument/2006/relationships/hyperlink" Target="https://afinvest.com.br/interno/relatorios/detalhes-de-ativos?id=1107&amp;codativo=AF%20MINAS" TargetMode="External"/><Relationship Id="rId592" Type="http://schemas.openxmlformats.org/officeDocument/2006/relationships/hyperlink" Target="https://afinvest.com.br/interno/relatorios/detalhes-de-ativos?id=2918&amp;codativo=SULA29" TargetMode="External"/><Relationship Id="rId606" Type="http://schemas.openxmlformats.org/officeDocument/2006/relationships/hyperlink" Target="https://afinvest.com.br/interno/relatorios/detalhes-de-ativos?id=3004&amp;codativo=JSMLA5" TargetMode="External"/><Relationship Id="rId813" Type="http://schemas.openxmlformats.org/officeDocument/2006/relationships/hyperlink" Target="https://afinvest.com.br/interno/relatorios/detalhes-de-ativos?id=1833&amp;codativo=EQTR11" TargetMode="External"/><Relationship Id="rId245" Type="http://schemas.openxmlformats.org/officeDocument/2006/relationships/hyperlink" Target="https://afinvest.com.br/interno/relatorios/detalhes-de-ativos?id=10568&amp;codativo=LF002400BWH" TargetMode="External"/><Relationship Id="rId452" Type="http://schemas.openxmlformats.org/officeDocument/2006/relationships/hyperlink" Target="https://afinvest.com.br/interno/relatorios/detalhes-de-ativos?id=3505&amp;codativo=FIDC%20URA%20Agro%20SR" TargetMode="External"/><Relationship Id="rId897" Type="http://schemas.openxmlformats.org/officeDocument/2006/relationships/hyperlink" Target="https://afinvest.com.br/interno/relatorios/detalhes-de-ativos?id=1596&amp;codativo=DASAA4" TargetMode="External"/><Relationship Id="rId1082" Type="http://schemas.openxmlformats.org/officeDocument/2006/relationships/hyperlink" Target="https://afinvest.com.br/interno/relatorios/detalhes-de-ativos?id=2891&amp;codativo=ALGAB1" TargetMode="External"/><Relationship Id="rId105" Type="http://schemas.openxmlformats.org/officeDocument/2006/relationships/hyperlink" Target="https://afinvest.com.br/interno/relatorios/detalhes-de-ativos?id=7720&amp;codativo=LFSC24000BB" TargetMode="External"/><Relationship Id="rId312" Type="http://schemas.openxmlformats.org/officeDocument/2006/relationships/hyperlink" Target="https://afinvest.com.br/interno/relatorios/detalhes-de-ativos?id=4120&amp;codativo=DAPMAI27" TargetMode="External"/><Relationship Id="rId757" Type="http://schemas.openxmlformats.org/officeDocument/2006/relationships/hyperlink" Target="https://afinvest.com.br/interno/relatorios/detalhes-de-ativos?id=8798&amp;codativo=KLBNA5" TargetMode="External"/><Relationship Id="rId964" Type="http://schemas.openxmlformats.org/officeDocument/2006/relationships/hyperlink" Target="https://afinvest.com.br/interno/relatorios/detalhes-de-ativos?id=8504&amp;codativo=CHSF13" TargetMode="External"/><Relationship Id="rId93" Type="http://schemas.openxmlformats.org/officeDocument/2006/relationships/hyperlink" Target="https://afinvest.com.br/interno/relatorios/detalhes-de-ativos?id=246&amp;codativo=LFSN1900971" TargetMode="External"/><Relationship Id="rId189" Type="http://schemas.openxmlformats.org/officeDocument/2006/relationships/hyperlink" Target="https://afinvest.com.br/interno/relatorios/detalhes-de-ativos?id=10138&amp;codativo=LF002400LGY" TargetMode="External"/><Relationship Id="rId396" Type="http://schemas.openxmlformats.org/officeDocument/2006/relationships/hyperlink" Target="https://afinvest.com.br/interno/relatorios/detalhes-de-ativos?id=10427&amp;codativo=FIDC%20Unique%20Sr%202" TargetMode="External"/><Relationship Id="rId617" Type="http://schemas.openxmlformats.org/officeDocument/2006/relationships/hyperlink" Target="https://afinvest.com.br/interno/relatorios/detalhes-de-ativos?id=3175&amp;codativo=SBFC13" TargetMode="External"/><Relationship Id="rId824" Type="http://schemas.openxmlformats.org/officeDocument/2006/relationships/hyperlink" Target="https://afinvest.com.br/interno/relatorios/detalhes-de-ativos?id=8876&amp;codativo=CGOS18" TargetMode="External"/><Relationship Id="rId1247" Type="http://schemas.openxmlformats.org/officeDocument/2006/relationships/hyperlink" Target="https://afinvest.com.br/interno/relatorios/detalhes-de-ativos?id=874&amp;codativo=SIMH3" TargetMode="External"/><Relationship Id="rId256" Type="http://schemas.openxmlformats.org/officeDocument/2006/relationships/hyperlink" Target="https://afinvest.com.br/interno/relatorios/detalhes-de-ativos?id=1417&amp;codativo=DAPAGO30" TargetMode="External"/><Relationship Id="rId463" Type="http://schemas.openxmlformats.org/officeDocument/2006/relationships/hyperlink" Target="https://afinvest.com.br/interno/relatorios/detalhes-de-ativos?id=8922&amp;codativo=FIDC%20Precavida" TargetMode="External"/><Relationship Id="rId670" Type="http://schemas.openxmlformats.org/officeDocument/2006/relationships/hyperlink" Target="https://afinvest.com.br/interno/relatorios/detalhes-de-ativos?id=5840&amp;codativo=ONCO19" TargetMode="External"/><Relationship Id="rId1093" Type="http://schemas.openxmlformats.org/officeDocument/2006/relationships/hyperlink" Target="https://afinvest.com.br/interno/relatorios/detalhes-de-ativos?id=8196&amp;codativo=AESOA1" TargetMode="External"/><Relationship Id="rId1107" Type="http://schemas.openxmlformats.org/officeDocument/2006/relationships/hyperlink" Target="https://afinvest.com.br/interno/relatorios/detalhes-de-ativos?id=2693&amp;codativo=AERI12" TargetMode="External"/><Relationship Id="rId116" Type="http://schemas.openxmlformats.org/officeDocument/2006/relationships/hyperlink" Target="https://afinvest.com.br/interno/relatorios/detalhes-de-ativos?id=3081&amp;codativo=LFSC19005FF" TargetMode="External"/><Relationship Id="rId323" Type="http://schemas.openxmlformats.org/officeDocument/2006/relationships/hyperlink" Target="https://afinvest.com.br/interno/relatorios/detalhes-de-ativos?id=940&amp;codativo=DAPAGO26" TargetMode="External"/><Relationship Id="rId530" Type="http://schemas.openxmlformats.org/officeDocument/2006/relationships/hyperlink" Target="https://afinvest.com.br/interno/relatorios/detalhes-de-ativos?id=8726&amp;codativo=VVRT11" TargetMode="External"/><Relationship Id="rId768" Type="http://schemas.openxmlformats.org/officeDocument/2006/relationships/hyperlink" Target="https://afinvest.com.br/interno/relatorios/detalhes-de-ativos?id=9077&amp;codativo=CTEE29" TargetMode="External"/><Relationship Id="rId975" Type="http://schemas.openxmlformats.org/officeDocument/2006/relationships/hyperlink" Target="https://afinvest.com.br/interno/relatorios/detalhes-de-ativos?id=8444&amp;codativo=CAEC22" TargetMode="External"/><Relationship Id="rId1160" Type="http://schemas.openxmlformats.org/officeDocument/2006/relationships/hyperlink" Target="https://afinvest.com.br/interno/relatorios/detalhes-de-ativos?id=2611&amp;codativo=CSANBZ%20PERP" TargetMode="External"/><Relationship Id="rId20" Type="http://schemas.openxmlformats.org/officeDocument/2006/relationships/hyperlink" Target="https://afinvest.com.br/interno/relatorios/detalhes-de-ativos?id=7541&amp;codativo=LFT%20mar%2030" TargetMode="External"/><Relationship Id="rId628" Type="http://schemas.openxmlformats.org/officeDocument/2006/relationships/hyperlink" Target="https://afinvest.com.br/interno/relatorios/detalhes-de-ativos?id=9850&amp;codativo=RALM21" TargetMode="External"/><Relationship Id="rId835" Type="http://schemas.openxmlformats.org/officeDocument/2006/relationships/hyperlink" Target="https://afinvest.com.br/interno/relatorios/detalhes-de-ativos?id=10201&amp;codativo=EGIEA4" TargetMode="External"/><Relationship Id="rId1258" Type="http://schemas.openxmlformats.org/officeDocument/2006/relationships/hyperlink" Target="https://afinvest.com.br/interno/relatorios/detalhes-de-ativos?id=1473&amp;codativo=AMER3" TargetMode="External"/><Relationship Id="rId267" Type="http://schemas.openxmlformats.org/officeDocument/2006/relationships/hyperlink" Target="https://afinvest.com.br/interno/relatorios/detalhes-de-ativos?id=4281&amp;codativo=DI1JAN26" TargetMode="External"/><Relationship Id="rId474" Type="http://schemas.openxmlformats.org/officeDocument/2006/relationships/hyperlink" Target="https://afinvest.com.br/interno/relatorios/detalhes-de-ativos?id=387&amp;codativo=FIDC%20LF%20I%20SR4" TargetMode="External"/><Relationship Id="rId1020" Type="http://schemas.openxmlformats.org/officeDocument/2006/relationships/hyperlink" Target="https://afinvest.com.br/interno/relatorios/detalhes-de-ativos?id=8984&amp;codativo=CMGDB1" TargetMode="External"/><Relationship Id="rId1118" Type="http://schemas.openxmlformats.org/officeDocument/2006/relationships/hyperlink" Target="https://afinvest.com.br/interno/relatorios/detalhes-de-ativos?id=10366&amp;codativo=CRI%20VIC%20Engenharia" TargetMode="External"/><Relationship Id="rId127" Type="http://schemas.openxmlformats.org/officeDocument/2006/relationships/hyperlink" Target="https://afinvest.com.br/interno/relatorios/detalhes-de-ativos?id=9721&amp;codativo=LFSC25004NH" TargetMode="External"/><Relationship Id="rId681" Type="http://schemas.openxmlformats.org/officeDocument/2006/relationships/hyperlink" Target="https://afinvest.com.br/interno/relatorios/detalhes-de-ativos?id=5686&amp;codativo=NTSD35" TargetMode="External"/><Relationship Id="rId779" Type="http://schemas.openxmlformats.org/officeDocument/2006/relationships/hyperlink" Target="https://afinvest.com.br/interno/relatorios/detalhes-de-ativos?id=3224&amp;codativo=HBSA11" TargetMode="External"/><Relationship Id="rId902" Type="http://schemas.openxmlformats.org/officeDocument/2006/relationships/hyperlink" Target="https://afinvest.com.br/interno/relatorios/detalhes-de-ativos?id=8668&amp;codativo=DESK17" TargetMode="External"/><Relationship Id="rId986" Type="http://schemas.openxmlformats.org/officeDocument/2006/relationships/hyperlink" Target="https://afinvest.com.br/interno/relatorios/detalhes-de-ativos?id=2780&amp;codativo=CBRDB8" TargetMode="External"/><Relationship Id="rId31" Type="http://schemas.openxmlformats.org/officeDocument/2006/relationships/hyperlink" Target="https://afinvest.com.br/interno/relatorios/detalhes-de-ativos?id=2681&amp;codativo=LFT%20set%2027" TargetMode="External"/><Relationship Id="rId334" Type="http://schemas.openxmlformats.org/officeDocument/2006/relationships/hyperlink" Target="https://afinvest.com.br/interno/relatorios/detalhes-de-ativos?id=4281&amp;codativo=DI1JAN26" TargetMode="External"/><Relationship Id="rId541" Type="http://schemas.openxmlformats.org/officeDocument/2006/relationships/hyperlink" Target="https://afinvest.com.br/interno/relatorios/detalhes-de-ativos?id=1464&amp;codativo=VAMO23" TargetMode="External"/><Relationship Id="rId639" Type="http://schemas.openxmlformats.org/officeDocument/2006/relationships/hyperlink" Target="https://afinvest.com.br/interno/relatorios/detalhes-de-ativos?id=2723&amp;codativo=RDORB9" TargetMode="External"/><Relationship Id="rId1171" Type="http://schemas.openxmlformats.org/officeDocument/2006/relationships/hyperlink" Target="https://afinvest.com.br/interno/relatorios/detalhes-de-ativos?id=2800&amp;codativo=760199" TargetMode="External"/><Relationship Id="rId1269" Type="http://schemas.openxmlformats.org/officeDocument/2006/relationships/hyperlink" Target="https://afinvest.com.br/interno/relatorios/detalhes-de-ativos?id=2769&amp;codativo=GOLD11" TargetMode="External"/><Relationship Id="rId180" Type="http://schemas.openxmlformats.org/officeDocument/2006/relationships/hyperlink" Target="https://afinvest.com.br/interno/relatorios/detalhes-de-ativos?id=8803&amp;codativo=LF002400Q0B" TargetMode="External"/><Relationship Id="rId278" Type="http://schemas.openxmlformats.org/officeDocument/2006/relationships/hyperlink" Target="https://afinvest.com.br/interno/relatorios/detalhes-de-ativos?id=3090&amp;codativo=DAPMAI35" TargetMode="External"/><Relationship Id="rId401" Type="http://schemas.openxmlformats.org/officeDocument/2006/relationships/hyperlink" Target="https://afinvest.com.br/interno/relatorios/detalhes-de-ativos?id=408&amp;codativo=FIDC%20Sifra%20Plus%20Sr" TargetMode="External"/><Relationship Id="rId846" Type="http://schemas.openxmlformats.org/officeDocument/2006/relationships/hyperlink" Target="https://afinvest.com.br/interno/relatorios/detalhes-de-ativos?id=9568&amp;codativo=CESE32" TargetMode="External"/><Relationship Id="rId1031" Type="http://schemas.openxmlformats.org/officeDocument/2006/relationships/hyperlink" Target="https://afinvest.com.br/interno/relatorios/detalhes-de-ativos?id=3194&amp;codativo=BRKPA0" TargetMode="External"/><Relationship Id="rId1129" Type="http://schemas.openxmlformats.org/officeDocument/2006/relationships/hyperlink" Target="https://afinvest.com.br/interno/relatorios/detalhes-de-ativos?id=7897&amp;codativo=CRI%20PERNAMBUCO%2035%C2%AA%20(23J1753853)" TargetMode="External"/><Relationship Id="rId485" Type="http://schemas.openxmlformats.org/officeDocument/2006/relationships/hyperlink" Target="https://afinvest.com.br/interno/relatorios/detalhes-de-ativos?id=7810&amp;codativo=FIDC%20ACR%20Fast" TargetMode="External"/><Relationship Id="rId692" Type="http://schemas.openxmlformats.org/officeDocument/2006/relationships/hyperlink" Target="https://afinvest.com.br/interno/relatorios/detalhes-de-ativos?id=9425&amp;codativo=MVLV19" TargetMode="External"/><Relationship Id="rId706" Type="http://schemas.openxmlformats.org/officeDocument/2006/relationships/hyperlink" Target="https://afinvest.com.br/interno/relatorios/detalhes-de-ativos?id=3059&amp;codativo=MNRVA1" TargetMode="External"/><Relationship Id="rId913" Type="http://schemas.openxmlformats.org/officeDocument/2006/relationships/hyperlink" Target="https://afinvest.com.br/interno/relatorios/detalhes-de-ativos?id=8432&amp;codativo=CSANB0" TargetMode="External"/><Relationship Id="rId42" Type="http://schemas.openxmlformats.org/officeDocument/2006/relationships/hyperlink" Target="https://afinvest.com.br/interno/relatorios/detalhes-de-ativos?id=10591&amp;codativo=CDB3251WXH0" TargetMode="External"/><Relationship Id="rId138" Type="http://schemas.openxmlformats.org/officeDocument/2006/relationships/hyperlink" Target="https://afinvest.com.br/interno/relatorios/detalhes-de-ativos?id=7859&amp;codativo=LFSC24001JP" TargetMode="External"/><Relationship Id="rId345" Type="http://schemas.openxmlformats.org/officeDocument/2006/relationships/hyperlink" Target="https://afinvest.com.br/interno/relatorios/detalhes-de-ativos?id=3090&amp;codativo=DAPMAI35" TargetMode="External"/><Relationship Id="rId552" Type="http://schemas.openxmlformats.org/officeDocument/2006/relationships/hyperlink" Target="https://afinvest.com.br/interno/relatorios/detalhes-de-ativos?id=3091&amp;codativo=CVRDA6" TargetMode="External"/><Relationship Id="rId997" Type="http://schemas.openxmlformats.org/officeDocument/2006/relationships/hyperlink" Target="https://afinvest.com.br/interno/relatorios/detalhes-de-ativos?id=8026&amp;codativo=BCPSA5" TargetMode="External"/><Relationship Id="rId1182" Type="http://schemas.openxmlformats.org/officeDocument/2006/relationships/hyperlink" Target="https://afinvest.com.br/interno/relatorios/detalhes-de-ativos?id=9921&amp;codativo=CDB3253PPYA" TargetMode="External"/><Relationship Id="rId191" Type="http://schemas.openxmlformats.org/officeDocument/2006/relationships/hyperlink" Target="https://afinvest.com.br/interno/relatorios/detalhes-de-ativos?id=10138&amp;codativo=LF002400LGS" TargetMode="External"/><Relationship Id="rId205" Type="http://schemas.openxmlformats.org/officeDocument/2006/relationships/hyperlink" Target="https://afinvest.com.br/interno/relatorios/detalhes-de-ativos?id=8352&amp;codativo=LF0024008ZU" TargetMode="External"/><Relationship Id="rId412" Type="http://schemas.openxmlformats.org/officeDocument/2006/relationships/hyperlink" Target="https://afinvest.com.br/interno/relatorios/detalhes-de-ativos?id=7680&amp;codativo=FIDC%20Pagbem%20Sr%208" TargetMode="External"/><Relationship Id="rId857" Type="http://schemas.openxmlformats.org/officeDocument/2006/relationships/hyperlink" Target="https://afinvest.com.br/interno/relatorios/detalhes-de-ativos?id=7320&amp;codativo=ENGIB9" TargetMode="External"/><Relationship Id="rId1042" Type="http://schemas.openxmlformats.org/officeDocument/2006/relationships/hyperlink" Target="https://afinvest.com.br/interno/relatorios/detalhes-de-ativos?id=6410&amp;codativo=BRFS31" TargetMode="External"/><Relationship Id="rId289" Type="http://schemas.openxmlformats.org/officeDocument/2006/relationships/hyperlink" Target="https://afinvest.com.br/interno/relatorios/detalhes-de-ativos?id=4281&amp;codativo=DI1JAN26" TargetMode="External"/><Relationship Id="rId496" Type="http://schemas.openxmlformats.org/officeDocument/2006/relationships/hyperlink" Target="https://afinvest.com.br/interno/relatorios/detalhes-de-ativos?id=8007&amp;codativo=FIDC%20CloudWalk%20II" TargetMode="External"/><Relationship Id="rId717" Type="http://schemas.openxmlformats.org/officeDocument/2006/relationships/hyperlink" Target="https://afinvest.com.br/interno/relatorios/detalhes-de-ativos?id=9179&amp;codativo=LIGH2B" TargetMode="External"/><Relationship Id="rId924" Type="http://schemas.openxmlformats.org/officeDocument/2006/relationships/hyperlink" Target="https://afinvest.com.br/interno/relatorios/detalhes-de-ativos?id=1745&amp;codativo=CBAN12" TargetMode="External"/><Relationship Id="rId53" Type="http://schemas.openxmlformats.org/officeDocument/2006/relationships/hyperlink" Target="https://afinvest.com.br/interno/relatorios/detalhes-de-ativos?id=1271&amp;codativo=Provis%C3%A3o" TargetMode="External"/><Relationship Id="rId149" Type="http://schemas.openxmlformats.org/officeDocument/2006/relationships/hyperlink" Target="https://afinvest.com.br/interno/relatorios/detalhes-de-ativos?id=7896&amp;codativo=LF002400951" TargetMode="External"/><Relationship Id="rId356" Type="http://schemas.openxmlformats.org/officeDocument/2006/relationships/hyperlink" Target="https://afinvest.com.br/interno/relatorios/detalhes-de-ativos?id=395&amp;codativo=DI1JAN27" TargetMode="External"/><Relationship Id="rId563" Type="http://schemas.openxmlformats.org/officeDocument/2006/relationships/hyperlink" Target="https://afinvest.com.br/interno/relatorios/detalhes-de-ativos?id=9446&amp;codativo=VERT18%20(nota%20reestruturada)" TargetMode="External"/><Relationship Id="rId770" Type="http://schemas.openxmlformats.org/officeDocument/2006/relationships/hyperlink" Target="https://afinvest.com.br/interno/relatorios/detalhes-de-ativos?id=1168&amp;codativo=IGSN15" TargetMode="External"/><Relationship Id="rId1193" Type="http://schemas.openxmlformats.org/officeDocument/2006/relationships/hyperlink" Target="https://afinvest.com.br/interno/relatorios/detalhes-de-ativos?id=10212&amp;codativo=CDB7254AIF6" TargetMode="External"/><Relationship Id="rId1207" Type="http://schemas.openxmlformats.org/officeDocument/2006/relationships/hyperlink" Target="https://afinvest.com.br/interno/relatorios/detalhes-de-ativos?id=8887&amp;codativo=CDB%20MERCANTIL%20OUT25%20(CDBA245P84B)" TargetMode="External"/><Relationship Id="rId216" Type="http://schemas.openxmlformats.org/officeDocument/2006/relationships/hyperlink" Target="https://afinvest.com.br/interno/relatorios/detalhes-de-ativos?id=8352&amp;codativo=LF0024008ZU" TargetMode="External"/><Relationship Id="rId423" Type="http://schemas.openxmlformats.org/officeDocument/2006/relationships/hyperlink" Target="https://afinvest.com.br/interno/relatorios/detalhes-de-ativos?id=8473&amp;codativo=FIDC%20ICred%20Sr" TargetMode="External"/><Relationship Id="rId868" Type="http://schemas.openxmlformats.org/officeDocument/2006/relationships/hyperlink" Target="https://afinvest.com.br/interno/relatorios/detalhes-de-ativos?id=8430&amp;codativo=ENAT14" TargetMode="External"/><Relationship Id="rId1053" Type="http://schemas.openxmlformats.org/officeDocument/2006/relationships/hyperlink" Target="https://afinvest.com.br/interno/relatorios/detalhes-de-ativos?id=3358&amp;codativo=BRKMB6" TargetMode="External"/><Relationship Id="rId1260" Type="http://schemas.openxmlformats.org/officeDocument/2006/relationships/hyperlink" Target="https://afinvest.com.br/interno/relatorios/detalhes-de-ativos?id=837&amp;codativo=LOGG3" TargetMode="External"/><Relationship Id="rId630" Type="http://schemas.openxmlformats.org/officeDocument/2006/relationships/hyperlink" Target="https://afinvest.com.br/interno/relatorios/detalhes-de-ativos?id=9850&amp;codativo=RALM21" TargetMode="External"/><Relationship Id="rId728" Type="http://schemas.openxmlformats.org/officeDocument/2006/relationships/hyperlink" Target="https://afinvest.com.br/interno/relatorios/detalhes-de-ativos?id=1637&amp;codativo=LIGHC6" TargetMode="External"/><Relationship Id="rId935" Type="http://schemas.openxmlformats.org/officeDocument/2006/relationships/hyperlink" Target="https://afinvest.com.br/interno/relatorios/detalhes-de-ativos?id=9626&amp;codativo=CERT11" TargetMode="External"/><Relationship Id="rId64" Type="http://schemas.openxmlformats.org/officeDocument/2006/relationships/hyperlink" Target="https://afinvest.com.br/interno/relatorios/detalhes-de-ativos?id=10378&amp;codativo=LFSN250093T" TargetMode="External"/><Relationship Id="rId367" Type="http://schemas.openxmlformats.org/officeDocument/2006/relationships/hyperlink" Target="https://afinvest.com.br/interno/relatorios/detalhes-de-ativos?id=3425&amp;codativo=2A" TargetMode="External"/><Relationship Id="rId574" Type="http://schemas.openxmlformats.org/officeDocument/2006/relationships/hyperlink" Target="https://afinvest.com.br/interno/relatorios/detalhes-de-ativos?id=3417&amp;codativo=TBCR18" TargetMode="External"/><Relationship Id="rId1120" Type="http://schemas.openxmlformats.org/officeDocument/2006/relationships/hyperlink" Target="https://afinvest.com.br/interno/relatorios/detalhes-de-ativos?id=10366&amp;codativo=CRI%20VIC%20Engenharia" TargetMode="External"/><Relationship Id="rId1218" Type="http://schemas.openxmlformats.org/officeDocument/2006/relationships/hyperlink" Target="https://afinvest.com.br/interno/relatorios/detalhes-de-ativos?id=10576&amp;codativo=CDB3251WXH0" TargetMode="External"/><Relationship Id="rId227" Type="http://schemas.openxmlformats.org/officeDocument/2006/relationships/hyperlink" Target="https://afinvest.com.br/interno/relatorios/detalhes-de-ativos?id=5818&amp;codativo=LF002200QQO" TargetMode="External"/><Relationship Id="rId781" Type="http://schemas.openxmlformats.org/officeDocument/2006/relationships/hyperlink" Target="https://afinvest.com.br/interno/relatorios/detalhes-de-ativos?id=5764&amp;codativo=HBSA12" TargetMode="External"/><Relationship Id="rId879" Type="http://schemas.openxmlformats.org/officeDocument/2006/relationships/hyperlink" Target="https://afinvest.com.br/interno/relatorios/detalhes-de-ativos?id=8512&amp;codativo=ERDVB4" TargetMode="External"/><Relationship Id="rId434" Type="http://schemas.openxmlformats.org/officeDocument/2006/relationships/hyperlink" Target="https://afinvest.com.br/interno/relatorios/detalhes-de-ativos?id=3131&amp;codativo=FIDC%20TMAQ21" TargetMode="External"/><Relationship Id="rId641" Type="http://schemas.openxmlformats.org/officeDocument/2006/relationships/hyperlink" Target="https://afinvest.com.br/interno/relatorios/detalhes-de-ativos?id=2723&amp;codativo=RDORB9" TargetMode="External"/><Relationship Id="rId739" Type="http://schemas.openxmlformats.org/officeDocument/2006/relationships/hyperlink" Target="https://afinvest.com.br/interno/relatorios/detalhes-de-ativos?id=9215&amp;codativo=LIGT11" TargetMode="External"/><Relationship Id="rId1064" Type="http://schemas.openxmlformats.org/officeDocument/2006/relationships/hyperlink" Target="https://afinvest.com.br/interno/relatorios/detalhes-de-ativos?id=1708&amp;codativo=ARTR19" TargetMode="External"/><Relationship Id="rId1271" Type="http://schemas.openxmlformats.org/officeDocument/2006/relationships/hyperlink" Target="https://afinvest.com.br/interno/relatorios/detalhes-de-ativos?id=855&amp;codativo=BBAS3" TargetMode="External"/><Relationship Id="rId280" Type="http://schemas.openxmlformats.org/officeDocument/2006/relationships/hyperlink" Target="https://afinvest.com.br/interno/relatorios/detalhes-de-ativos?id=395&amp;codativo=DI1JAN27" TargetMode="External"/><Relationship Id="rId501" Type="http://schemas.openxmlformats.org/officeDocument/2006/relationships/hyperlink" Target="https://afinvest.com.br/interno/relatorios/detalhes-de-ativos?id=8877&amp;codativo=FIDC%20Artico%20Sr" TargetMode="External"/><Relationship Id="rId946" Type="http://schemas.openxmlformats.org/officeDocument/2006/relationships/hyperlink" Target="https://afinvest.com.br/interno/relatorios/detalhes-de-ativos?id=5729&amp;codativo=CSNAA2" TargetMode="External"/><Relationship Id="rId1131" Type="http://schemas.openxmlformats.org/officeDocument/2006/relationships/hyperlink" Target="https://afinvest.com.br/interno/relatorios/detalhes-de-ativos?id=2795&amp;codativo=CRI%20Bem%20Brasil" TargetMode="External"/><Relationship Id="rId1229" Type="http://schemas.openxmlformats.org/officeDocument/2006/relationships/hyperlink" Target="https://afinvest.com.br/interno/relatorios/detalhes-de-ativos?id=1249&amp;codativo=CAIXA" TargetMode="External"/><Relationship Id="rId75" Type="http://schemas.openxmlformats.org/officeDocument/2006/relationships/hyperlink" Target="https://afinvest.com.br/interno/relatorios/detalhes-de-ativos?id=3176&amp;codativo=LFSN210099R" TargetMode="External"/><Relationship Id="rId140" Type="http://schemas.openxmlformats.org/officeDocument/2006/relationships/hyperlink" Target="https://afinvest.com.br/interno/relatorios/detalhes-de-ativos?id=7859&amp;codativo=LFSC24001JV" TargetMode="External"/><Relationship Id="rId378" Type="http://schemas.openxmlformats.org/officeDocument/2006/relationships/hyperlink" Target="https://afinvest.com.br/interno/relatorios/detalhes-de-ativos?id=2936&amp;codativo=AF%20DEBENTURES%20INCENTIVADAS" TargetMode="External"/><Relationship Id="rId585" Type="http://schemas.openxmlformats.org/officeDocument/2006/relationships/hyperlink" Target="https://afinvest.com.br/interno/relatorios/detalhes-de-ativos?id=7172&amp;codativo=SUZBA0" TargetMode="External"/><Relationship Id="rId792" Type="http://schemas.openxmlformats.org/officeDocument/2006/relationships/hyperlink" Target="https://afinvest.com.br/interno/relatorios/detalhes-de-ativos?id=2877&amp;codativo=HAPV22" TargetMode="External"/><Relationship Id="rId806" Type="http://schemas.openxmlformats.org/officeDocument/2006/relationships/hyperlink" Target="https://afinvest.com.br/interno/relatorios/detalhes-de-ativos?id=9683&amp;codativo=CGBP14" TargetMode="External"/><Relationship Id="rId6" Type="http://schemas.openxmlformats.org/officeDocument/2006/relationships/hyperlink" Target="https://afinvest.com.br/interno/relatorios/detalhes-de-ativos?id=361&amp;codativo=NTN-B28" TargetMode="External"/><Relationship Id="rId238" Type="http://schemas.openxmlformats.org/officeDocument/2006/relationships/hyperlink" Target="https://afinvest.com.br/interno/relatorios/detalhes-de-ativos?id=8111&amp;codativo=LF002400BZZ" TargetMode="External"/><Relationship Id="rId445" Type="http://schemas.openxmlformats.org/officeDocument/2006/relationships/hyperlink" Target="https://afinvest.com.br/interno/relatorios/detalhes-de-ativos?id=5743&amp;codativo=FIDC%20FS%20FORTALECE" TargetMode="External"/><Relationship Id="rId652" Type="http://schemas.openxmlformats.org/officeDocument/2006/relationships/hyperlink" Target="https://afinvest.com.br/interno/relatorios/detalhes-de-ativos?id=10573&amp;codativo=QMCT14" TargetMode="External"/><Relationship Id="rId1075" Type="http://schemas.openxmlformats.org/officeDocument/2006/relationships/hyperlink" Target="https://afinvest.com.br/interno/relatorios/detalhes-de-ativos?id=2649&amp;codativo=ANET11" TargetMode="External"/><Relationship Id="rId1282" Type="http://schemas.openxmlformats.org/officeDocument/2006/relationships/hyperlink" Target="https://afinvest.com.br/interno/relatorios/detalhes-de-ativos?id=6896&amp;codativo=TLT%20US" TargetMode="External"/><Relationship Id="rId291" Type="http://schemas.openxmlformats.org/officeDocument/2006/relationships/hyperlink" Target="https://afinvest.com.br/interno/relatorios/detalhes-de-ativos?id=4297&amp;codativo=DI1JUL26" TargetMode="External"/><Relationship Id="rId305" Type="http://schemas.openxmlformats.org/officeDocument/2006/relationships/hyperlink" Target="https://afinvest.com.br/interno/relatorios/detalhes-de-ativos?id=2677&amp;codativo=DI1JAN29" TargetMode="External"/><Relationship Id="rId512" Type="http://schemas.openxmlformats.org/officeDocument/2006/relationships/hyperlink" Target="https://afinvest.com.br/interno/relatorios/detalhes-de-ativos?id=2721&amp;codativo=VIXL14" TargetMode="External"/><Relationship Id="rId957" Type="http://schemas.openxmlformats.org/officeDocument/2006/relationships/hyperlink" Target="https://afinvest.com.br/interno/relatorios/detalhes-de-ativos?id=3508&amp;codativo=CRCG12" TargetMode="External"/><Relationship Id="rId1142" Type="http://schemas.openxmlformats.org/officeDocument/2006/relationships/hyperlink" Target="https://afinvest.com.br/interno/relatorios/detalhes-de-ativos?id=3031&amp;codativo=CORURI27" TargetMode="External"/><Relationship Id="rId86" Type="http://schemas.openxmlformats.org/officeDocument/2006/relationships/hyperlink" Target="https://afinvest.com.br/interno/relatorios/detalhes-de-ativos?id=5821&amp;codativo=LFSN2200E75" TargetMode="External"/><Relationship Id="rId151" Type="http://schemas.openxmlformats.org/officeDocument/2006/relationships/hyperlink" Target="https://afinvest.com.br/interno/relatorios/detalhes-de-ativos?id=6885&amp;codativo=LF002305RGQ" TargetMode="External"/><Relationship Id="rId389" Type="http://schemas.openxmlformats.org/officeDocument/2006/relationships/hyperlink" Target="https://afinvest.com.br/interno/relatorios/detalhes-de-ativos?id=2710&amp;codativo=Santander%20CashBlack" TargetMode="External"/><Relationship Id="rId596" Type="http://schemas.openxmlformats.org/officeDocument/2006/relationships/hyperlink" Target="https://afinvest.com.br/interno/relatorios/detalhes-de-ativos?id=6919&amp;codativo=RISP12" TargetMode="External"/><Relationship Id="rId817" Type="http://schemas.openxmlformats.org/officeDocument/2006/relationships/hyperlink" Target="https://afinvest.com.br/interno/relatorios/detalhes-de-ativos?id=9256&amp;codativo=EQPA18" TargetMode="External"/><Relationship Id="rId1002" Type="http://schemas.openxmlformats.org/officeDocument/2006/relationships/hyperlink" Target="https://afinvest.com.br/interno/relatorios/detalhes-de-ativos?id=8667&amp;codativo=CSMGB9" TargetMode="External"/><Relationship Id="rId249" Type="http://schemas.openxmlformats.org/officeDocument/2006/relationships/hyperlink" Target="https://afinvest.com.br/interno/relatorios/detalhes-de-ativos?id=7100&amp;codativo=LF002307IJ6" TargetMode="External"/><Relationship Id="rId456" Type="http://schemas.openxmlformats.org/officeDocument/2006/relationships/hyperlink" Target="https://afinvest.com.br/interno/relatorios/detalhes-de-ativos?id=3505&amp;codativo=FIDC%20URA%20Agro%20SR" TargetMode="External"/><Relationship Id="rId663" Type="http://schemas.openxmlformats.org/officeDocument/2006/relationships/hyperlink" Target="https://afinvest.com.br/interno/relatorios/detalhes-de-ativos?id=5906&amp;codativo=PEJA21" TargetMode="External"/><Relationship Id="rId870" Type="http://schemas.openxmlformats.org/officeDocument/2006/relationships/hyperlink" Target="https://afinvest.com.br/interno/relatorios/detalhes-de-ativos?id=8430&amp;codativo=ENAT14" TargetMode="External"/><Relationship Id="rId1086" Type="http://schemas.openxmlformats.org/officeDocument/2006/relationships/hyperlink" Target="https://afinvest.com.br/interno/relatorios/detalhes-de-ativos?id=5642&amp;codativo=GSTS24" TargetMode="External"/><Relationship Id="rId13" Type="http://schemas.openxmlformats.org/officeDocument/2006/relationships/hyperlink" Target="https://afinvest.com.br/interno/relatorios/detalhes-de-ativos?id=3126&amp;codativo=LFT%20set%2028" TargetMode="External"/><Relationship Id="rId109" Type="http://schemas.openxmlformats.org/officeDocument/2006/relationships/hyperlink" Target="https://afinvest.com.br/interno/relatorios/detalhes-de-ativos?id=7720&amp;codativo=LFSC24000BB" TargetMode="External"/><Relationship Id="rId316" Type="http://schemas.openxmlformats.org/officeDocument/2006/relationships/hyperlink" Target="https://afinvest.com.br/interno/relatorios/detalhes-de-ativos?id=9028&amp;codativo=DDINOV25" TargetMode="External"/><Relationship Id="rId523" Type="http://schemas.openxmlformats.org/officeDocument/2006/relationships/hyperlink" Target="https://afinvest.com.br/interno/relatorios/detalhes-de-ativos?id=8807&amp;codativo=VSCF17" TargetMode="External"/><Relationship Id="rId968" Type="http://schemas.openxmlformats.org/officeDocument/2006/relationships/hyperlink" Target="https://afinvest.com.br/interno/relatorios/detalhes-de-ativos?id=8005&amp;codativo=CHSF12" TargetMode="External"/><Relationship Id="rId1153" Type="http://schemas.openxmlformats.org/officeDocument/2006/relationships/hyperlink" Target="https://afinvest.com.br/interno/relatorios/detalhes-de-ativos?id=8479&amp;codativo=USL65266AC91" TargetMode="External"/><Relationship Id="rId97" Type="http://schemas.openxmlformats.org/officeDocument/2006/relationships/hyperlink" Target="https://afinvest.com.br/interno/relatorios/detalhes-de-ativos?id=6006&amp;codativo=LFSN2200G2L" TargetMode="External"/><Relationship Id="rId730" Type="http://schemas.openxmlformats.org/officeDocument/2006/relationships/hyperlink" Target="https://afinvest.com.br/interno/relatorios/detalhes-de-ativos?id=9215&amp;codativo=LIGT11" TargetMode="External"/><Relationship Id="rId828" Type="http://schemas.openxmlformats.org/officeDocument/2006/relationships/hyperlink" Target="https://afinvest.com.br/interno/relatorios/detalhes-de-ativos?id=7270&amp;codativo=CGOS14" TargetMode="External"/><Relationship Id="rId1013" Type="http://schemas.openxmlformats.org/officeDocument/2006/relationships/hyperlink" Target="https://afinvest.com.br/interno/relatorios/detalhes-de-ativos?id=7030&amp;codativo=ELET14" TargetMode="External"/><Relationship Id="rId162" Type="http://schemas.openxmlformats.org/officeDocument/2006/relationships/hyperlink" Target="https://afinvest.com.br/interno/relatorios/detalhes-de-ativos?id=8351&amp;codativo=LF002400GAO" TargetMode="External"/><Relationship Id="rId467" Type="http://schemas.openxmlformats.org/officeDocument/2006/relationships/hyperlink" Target="https://afinvest.com.br/interno/relatorios/detalhes-de-ativos?id=9223&amp;codativo=FIDC%20PICPAY%20FGTS%20SR" TargetMode="External"/><Relationship Id="rId1097" Type="http://schemas.openxmlformats.org/officeDocument/2006/relationships/hyperlink" Target="https://afinvest.com.br/interno/relatorios/detalhes-de-ativos?id=315&amp;codativo=TIET19" TargetMode="External"/><Relationship Id="rId1220" Type="http://schemas.openxmlformats.org/officeDocument/2006/relationships/hyperlink" Target="https://afinvest.com.br/interno/relatorios/detalhes-de-ativos?id=1249&amp;codativo=CAIXA" TargetMode="External"/><Relationship Id="rId674" Type="http://schemas.openxmlformats.org/officeDocument/2006/relationships/hyperlink" Target="https://afinvest.com.br/interno/relatorios/detalhes-de-ativos?id=2626&amp;codativo=OMGE13" TargetMode="External"/><Relationship Id="rId881" Type="http://schemas.openxmlformats.org/officeDocument/2006/relationships/hyperlink" Target="https://afinvest.com.br/interno/relatorios/detalhes-de-ativos?id=7269&amp;codativo=ERDVC3" TargetMode="External"/><Relationship Id="rId979" Type="http://schemas.openxmlformats.org/officeDocument/2006/relationships/hyperlink" Target="https://afinvest.com.br/interno/relatorios/detalhes-de-ativos?id=8443&amp;codativo=CAEC12" TargetMode="External"/><Relationship Id="rId24" Type="http://schemas.openxmlformats.org/officeDocument/2006/relationships/hyperlink" Target="https://afinvest.com.br/interno/relatorios/detalhes-de-ativos?id=821&amp;codativo=LFT%20set%2026" TargetMode="External"/><Relationship Id="rId327" Type="http://schemas.openxmlformats.org/officeDocument/2006/relationships/hyperlink" Target="https://afinvest.com.br/interno/relatorios/detalhes-de-ativos?id=1417&amp;codativo=DAPAGO30" TargetMode="External"/><Relationship Id="rId534" Type="http://schemas.openxmlformats.org/officeDocument/2006/relationships/hyperlink" Target="https://afinvest.com.br/interno/relatorios/detalhes-de-ativos?id=1462&amp;codativo=VAMO33" TargetMode="External"/><Relationship Id="rId741" Type="http://schemas.openxmlformats.org/officeDocument/2006/relationships/hyperlink" Target="https://afinvest.com.br/interno/relatorios/detalhes-de-ativos?id=1637&amp;codativo=LIGHC6" TargetMode="External"/><Relationship Id="rId839" Type="http://schemas.openxmlformats.org/officeDocument/2006/relationships/hyperlink" Target="https://afinvest.com.br/interno/relatorios/detalhes-de-ativos?id=10201&amp;codativo=EGIEA4" TargetMode="External"/><Relationship Id="rId1164" Type="http://schemas.openxmlformats.org/officeDocument/2006/relationships/hyperlink" Target="https://afinvest.com.br/interno/relatorios/detalhes-de-ativos?id=2774&amp;codativo=210100" TargetMode="External"/><Relationship Id="rId173" Type="http://schemas.openxmlformats.org/officeDocument/2006/relationships/hyperlink" Target="https://afinvest.com.br/interno/relatorios/detalhes-de-ativos?id=10673&amp;codativo=LF0024008OB" TargetMode="External"/><Relationship Id="rId380" Type="http://schemas.openxmlformats.org/officeDocument/2006/relationships/hyperlink" Target="https://afinvest.com.br/interno/relatorios/detalhes-de-ativos?id=873&amp;codativo=AF%20GLOBAL%20BONDS%20FI%20RF%20CP%20IE" TargetMode="External"/><Relationship Id="rId601" Type="http://schemas.openxmlformats.org/officeDocument/2006/relationships/hyperlink" Target="https://afinvest.com.br/interno/relatorios/detalhes-de-ativos?id=6041&amp;codativo=SIMH16" TargetMode="External"/><Relationship Id="rId1024" Type="http://schemas.openxmlformats.org/officeDocument/2006/relationships/hyperlink" Target="https://afinvest.com.br/interno/relatorios/detalhes-de-ativos?id=10377&amp;codativo=CLCD18" TargetMode="External"/><Relationship Id="rId1231" Type="http://schemas.openxmlformats.org/officeDocument/2006/relationships/hyperlink" Target="https://afinvest.com.br/interno/relatorios/detalhes-de-ativos?id=1249&amp;codativo=CAIXA" TargetMode="External"/><Relationship Id="rId240" Type="http://schemas.openxmlformats.org/officeDocument/2006/relationships/hyperlink" Target="https://afinvest.com.br/interno/relatorios/detalhes-de-ativos?id=9975&amp;codativo=LF002500E1G" TargetMode="External"/><Relationship Id="rId478" Type="http://schemas.openxmlformats.org/officeDocument/2006/relationships/hyperlink" Target="https://afinvest.com.br/interno/relatorios/detalhes-de-ativos?id=387&amp;codativo=FIDC%20LF%20I%20SR4" TargetMode="External"/><Relationship Id="rId685" Type="http://schemas.openxmlformats.org/officeDocument/2006/relationships/hyperlink" Target="https://afinvest.com.br/interno/relatorios/detalhes-de-ativos?id=1861&amp;codativo=NEOE26" TargetMode="External"/><Relationship Id="rId892" Type="http://schemas.openxmlformats.org/officeDocument/2006/relationships/hyperlink" Target="https://afinvest.com.br/interno/relatorios/detalhes-de-ativos?id=1596&amp;codativo=DASAA4" TargetMode="External"/><Relationship Id="rId906" Type="http://schemas.openxmlformats.org/officeDocument/2006/relationships/hyperlink" Target="https://afinvest.com.br/interno/relatorios/detalhes-de-ativos?id=3187&amp;codativo=CSAN24" TargetMode="External"/><Relationship Id="rId35" Type="http://schemas.openxmlformats.org/officeDocument/2006/relationships/hyperlink" Target="https://afinvest.com.br/interno/relatorios/detalhes-de-ativos?id=10595&amp;codativo=CDB9258SUWD" TargetMode="External"/><Relationship Id="rId77" Type="http://schemas.openxmlformats.org/officeDocument/2006/relationships/hyperlink" Target="https://afinvest.com.br/interno/relatorios/detalhes-de-ativos?id=153&amp;codativo=LFSN19006KM" TargetMode="External"/><Relationship Id="rId100" Type="http://schemas.openxmlformats.org/officeDocument/2006/relationships/hyperlink" Target="https://afinvest.com.br/interno/relatorios/detalhes-de-ativos?id=6005&amp;codativo=LFSN2200G2M" TargetMode="External"/><Relationship Id="rId282" Type="http://schemas.openxmlformats.org/officeDocument/2006/relationships/hyperlink" Target="https://afinvest.com.br/interno/relatorios/detalhes-de-ativos?id=2677&amp;codativo=DI1JAN29" TargetMode="External"/><Relationship Id="rId338" Type="http://schemas.openxmlformats.org/officeDocument/2006/relationships/hyperlink" Target="https://afinvest.com.br/interno/relatorios/detalhes-de-ativos?id=4120&amp;codativo=DAPMAI27" TargetMode="External"/><Relationship Id="rId503" Type="http://schemas.openxmlformats.org/officeDocument/2006/relationships/hyperlink" Target="https://afinvest.com.br/interno/relatorios/detalhes-de-ativos?id=8877&amp;codativo=FIDC%20Artico%20Sr" TargetMode="External"/><Relationship Id="rId545" Type="http://schemas.openxmlformats.org/officeDocument/2006/relationships/hyperlink" Target="https://afinvest.com.br/interno/relatorios/detalhes-de-ativos?id=8116&amp;codativo=VLIDA0" TargetMode="External"/><Relationship Id="rId587" Type="http://schemas.openxmlformats.org/officeDocument/2006/relationships/hyperlink" Target="https://afinvest.com.br/interno/relatorios/detalhes-de-ativos?id=9563&amp;codativo=SUZBC1" TargetMode="External"/><Relationship Id="rId710" Type="http://schemas.openxmlformats.org/officeDocument/2006/relationships/hyperlink" Target="https://afinvest.com.br/interno/relatorios/detalhes-de-ativos?id=10592&amp;codativo=TFLED0" TargetMode="External"/><Relationship Id="rId752" Type="http://schemas.openxmlformats.org/officeDocument/2006/relationships/hyperlink" Target="https://afinvest.com.br/interno/relatorios/detalhes-de-ativos?id=308&amp;codativo=KLBNA2" TargetMode="External"/><Relationship Id="rId808" Type="http://schemas.openxmlformats.org/officeDocument/2006/relationships/hyperlink" Target="https://afinvest.com.br/interno/relatorios/detalhes-de-ativos?id=9683&amp;codativo=CGBP14" TargetMode="External"/><Relationship Id="rId1175" Type="http://schemas.openxmlformats.org/officeDocument/2006/relationships/hyperlink" Target="https://afinvest.com.br/interno/relatorios/detalhes-de-ativos?id=9044&amp;codativo=210100" TargetMode="External"/><Relationship Id="rId8" Type="http://schemas.openxmlformats.org/officeDocument/2006/relationships/hyperlink" Target="https://afinvest.com.br/interno/relatorios/detalhes-de-ativos?id=1369&amp;codativo=LFT%20mar%2027" TargetMode="External"/><Relationship Id="rId142" Type="http://schemas.openxmlformats.org/officeDocument/2006/relationships/hyperlink" Target="https://afinvest.com.br/interno/relatorios/detalhes-de-ativos?id=6880&amp;codativo=LF002305RGO" TargetMode="External"/><Relationship Id="rId184" Type="http://schemas.openxmlformats.org/officeDocument/2006/relationships/hyperlink" Target="https://afinvest.com.br/interno/relatorios/detalhes-de-ativos?id=8263&amp;codativo=LF002400EY5" TargetMode="External"/><Relationship Id="rId391" Type="http://schemas.openxmlformats.org/officeDocument/2006/relationships/hyperlink" Target="https://afinvest.com.br/interno/relatorios/detalhes-de-ativos?id=2710&amp;codativo=Santander%20CashBlack" TargetMode="External"/><Relationship Id="rId405" Type="http://schemas.openxmlformats.org/officeDocument/2006/relationships/hyperlink" Target="https://afinvest.com.br/interno/relatorios/detalhes-de-ativos?id=2845&amp;codativo=FIDC%20Red%20Multissetorial" TargetMode="External"/><Relationship Id="rId447" Type="http://schemas.openxmlformats.org/officeDocument/2006/relationships/hyperlink" Target="https://afinvest.com.br/interno/relatorios/detalhes-de-ativos?id=5743&amp;codativo=FIDC%20FS%20FORTALECE" TargetMode="External"/><Relationship Id="rId612" Type="http://schemas.openxmlformats.org/officeDocument/2006/relationships/hyperlink" Target="https://afinvest.com.br/interno/relatorios/detalhes-de-ativos?id=1410&amp;codativo=ASAI22" TargetMode="External"/><Relationship Id="rId794" Type="http://schemas.openxmlformats.org/officeDocument/2006/relationships/hyperlink" Target="https://afinvest.com.br/interno/relatorios/detalhes-de-ativos?id=212&amp;codativo=HAPV21" TargetMode="External"/><Relationship Id="rId1035" Type="http://schemas.openxmlformats.org/officeDocument/2006/relationships/hyperlink" Target="https://afinvest.com.br/interno/relatorios/detalhes-de-ativos?id=1712&amp;codativo=BRKP28" TargetMode="External"/><Relationship Id="rId1077" Type="http://schemas.openxmlformats.org/officeDocument/2006/relationships/hyperlink" Target="https://afinvest.com.br/interno/relatorios/detalhes-de-ativos?id=6746&amp;codativo=ANET12" TargetMode="External"/><Relationship Id="rId1200" Type="http://schemas.openxmlformats.org/officeDocument/2006/relationships/hyperlink" Target="https://afinvest.com.br/interno/relatorios/detalhes-de-ativos?id=10234&amp;codativo=CDB725BEF4D" TargetMode="External"/><Relationship Id="rId1242" Type="http://schemas.openxmlformats.org/officeDocument/2006/relationships/hyperlink" Target="https://afinvest.com.br/interno/relatorios/detalhes-de-ativos?id=8285&amp;codativo=VTRU3" TargetMode="External"/><Relationship Id="rId251" Type="http://schemas.openxmlformats.org/officeDocument/2006/relationships/hyperlink" Target="https://afinvest.com.br/interno/relatorios/detalhes-de-ativos?id=10568&amp;codativo=LF002400BWH" TargetMode="External"/><Relationship Id="rId489" Type="http://schemas.openxmlformats.org/officeDocument/2006/relationships/hyperlink" Target="https://afinvest.com.br/interno/relatorios/detalhes-de-ativos?id=9576&amp;codativo=FIAGRO%20DIREITOS%20CREDIT%C3%93RIOS%20FIGTREE%20PRODUTORES%20AGR%C3%8DCOLAS%20I" TargetMode="External"/><Relationship Id="rId654" Type="http://schemas.openxmlformats.org/officeDocument/2006/relationships/hyperlink" Target="https://afinvest.com.br/interno/relatorios/detalhes-de-ativos?id=10573&amp;codativo=QMCT14" TargetMode="External"/><Relationship Id="rId696" Type="http://schemas.openxmlformats.org/officeDocument/2006/relationships/hyperlink" Target="https://afinvest.com.br/interno/relatorios/detalhes-de-ativos?id=9425&amp;codativo=MVLV19" TargetMode="External"/><Relationship Id="rId861" Type="http://schemas.openxmlformats.org/officeDocument/2006/relationships/hyperlink" Target="https://afinvest.com.br/interno/relatorios/detalhes-de-ativos?id=10586&amp;codativo=ENGIC4" TargetMode="External"/><Relationship Id="rId917" Type="http://schemas.openxmlformats.org/officeDocument/2006/relationships/hyperlink" Target="https://afinvest.com.br/interno/relatorios/detalhes-de-ativos?id=3364&amp;codativo=CPLD37" TargetMode="External"/><Relationship Id="rId959" Type="http://schemas.openxmlformats.org/officeDocument/2006/relationships/hyperlink" Target="https://afinvest.com.br/interno/relatorios/detalhes-de-ativos?id=3508&amp;codativo=CRCG12" TargetMode="External"/><Relationship Id="rId1102" Type="http://schemas.openxmlformats.org/officeDocument/2006/relationships/hyperlink" Target="https://afinvest.com.br/interno/relatorios/detalhes-de-ativos?id=1700&amp;codativo=TIET29" TargetMode="External"/><Relationship Id="rId1284" Type="http://schemas.openxmlformats.org/officeDocument/2006/relationships/hyperlink" Target="https://afinvest.com.br/interno/relatorios/detalhes-de-ativos?id=6895&amp;codativo=TIP%20US" TargetMode="External"/><Relationship Id="rId46" Type="http://schemas.openxmlformats.org/officeDocument/2006/relationships/hyperlink" Target="https://afinvest.com.br/interno/relatorios/detalhes-de-ativos?id=1271&amp;codativo=Provis%C3%A3o" TargetMode="External"/><Relationship Id="rId293" Type="http://schemas.openxmlformats.org/officeDocument/2006/relationships/hyperlink" Target="https://afinvest.com.br/interno/relatorios/detalhes-de-ativos?id=1417&amp;codativo=DAPAGO30" TargetMode="External"/><Relationship Id="rId307" Type="http://schemas.openxmlformats.org/officeDocument/2006/relationships/hyperlink" Target="https://afinvest.com.br/interno/relatorios/detalhes-de-ativos?id=7577&amp;codativo=DAPMAI29" TargetMode="External"/><Relationship Id="rId349" Type="http://schemas.openxmlformats.org/officeDocument/2006/relationships/hyperlink" Target="https://afinvest.com.br/interno/relatorios/detalhes-de-ativos?id=4100&amp;codativo=DAPAGO40" TargetMode="External"/><Relationship Id="rId514" Type="http://schemas.openxmlformats.org/officeDocument/2006/relationships/hyperlink" Target="https://afinvest.com.br/interno/relatorios/detalhes-de-ativos?id=2721&amp;codativo=VIXL14" TargetMode="External"/><Relationship Id="rId556" Type="http://schemas.openxmlformats.org/officeDocument/2006/relationships/hyperlink" Target="https://afinvest.com.br/interno/relatorios/detalhes-de-ativos?id=9115&amp;codativo=VALEC0" TargetMode="External"/><Relationship Id="rId721" Type="http://schemas.openxmlformats.org/officeDocument/2006/relationships/hyperlink" Target="https://afinvest.com.br/interno/relatorios/detalhes-de-ativos?id=215&amp;codativo=LIGHB6" TargetMode="External"/><Relationship Id="rId763" Type="http://schemas.openxmlformats.org/officeDocument/2006/relationships/hyperlink" Target="https://afinvest.com.br/interno/relatorios/detalhes-de-ativos?id=10641&amp;codativo=JEFP12" TargetMode="External"/><Relationship Id="rId1144" Type="http://schemas.openxmlformats.org/officeDocument/2006/relationships/hyperlink" Target="https://afinvest.com.br/interno/relatorios/detalhes-de-ativos?id=9435&amp;codativo=Unigel%20nota%20reestruturada" TargetMode="External"/><Relationship Id="rId1186" Type="http://schemas.openxmlformats.org/officeDocument/2006/relationships/hyperlink" Target="https://afinvest.com.br/interno/relatorios/detalhes-de-ativos?id=9357&amp;codativo=CDB1256KW67" TargetMode="External"/><Relationship Id="rId88" Type="http://schemas.openxmlformats.org/officeDocument/2006/relationships/hyperlink" Target="https://afinvest.com.br/interno/relatorios/detalhes-de-ativos?id=5821&amp;codativo=LFSN2200E75" TargetMode="External"/><Relationship Id="rId111" Type="http://schemas.openxmlformats.org/officeDocument/2006/relationships/hyperlink" Target="https://afinvest.com.br/interno/relatorios/detalhes-de-ativos?id=10139&amp;codativo=LFSC22000ZR" TargetMode="External"/><Relationship Id="rId153" Type="http://schemas.openxmlformats.org/officeDocument/2006/relationships/hyperlink" Target="https://afinvest.com.br/interno/relatorios/detalhes-de-ativos?id=6880&amp;codativo=LF002305RG9" TargetMode="External"/><Relationship Id="rId195" Type="http://schemas.openxmlformats.org/officeDocument/2006/relationships/hyperlink" Target="https://afinvest.com.br/interno/relatorios/detalhes-de-ativos?id=10138&amp;codativo=LF002400LGS" TargetMode="External"/><Relationship Id="rId209" Type="http://schemas.openxmlformats.org/officeDocument/2006/relationships/hyperlink" Target="https://afinvest.com.br/interno/relatorios/detalhes-de-ativos?id=7998&amp;codativo=LF002400ABJ" TargetMode="External"/><Relationship Id="rId360" Type="http://schemas.openxmlformats.org/officeDocument/2006/relationships/hyperlink" Target="https://afinvest.com.br/interno/relatorios/detalhes-de-ativos?id=2684&amp;codativo=AFHI11" TargetMode="External"/><Relationship Id="rId416" Type="http://schemas.openxmlformats.org/officeDocument/2006/relationships/hyperlink" Target="https://afinvest.com.br/interno/relatorios/detalhes-de-ativos?id=7680&amp;codativo=FIDC%20Pagbem%20Sr%208" TargetMode="External"/><Relationship Id="rId598" Type="http://schemas.openxmlformats.org/officeDocument/2006/relationships/hyperlink" Target="https://afinvest.com.br/interno/relatorios/detalhes-de-ativos?id=2968&amp;codativo=JSMLB5" TargetMode="External"/><Relationship Id="rId819" Type="http://schemas.openxmlformats.org/officeDocument/2006/relationships/hyperlink" Target="https://afinvest.com.br/interno/relatorios/detalhes-de-ativos?id=8503&amp;codativo=CGOS16" TargetMode="External"/><Relationship Id="rId970" Type="http://schemas.openxmlformats.org/officeDocument/2006/relationships/hyperlink" Target="https://afinvest.com.br/interno/relatorios/detalhes-de-ativos?id=5638&amp;codativo=COCE18" TargetMode="External"/><Relationship Id="rId1004" Type="http://schemas.openxmlformats.org/officeDocument/2006/relationships/hyperlink" Target="https://afinvest.com.br/interno/relatorios/detalhes-de-ativos?id=3042&amp;codativo=CEEBC3" TargetMode="External"/><Relationship Id="rId1046" Type="http://schemas.openxmlformats.org/officeDocument/2006/relationships/hyperlink" Target="https://afinvest.com.br/interno/relatorios/detalhes-de-ativos?id=6410&amp;codativo=BRFS31" TargetMode="External"/><Relationship Id="rId1211" Type="http://schemas.openxmlformats.org/officeDocument/2006/relationships/hyperlink" Target="https://afinvest.com.br/interno/relatorios/detalhes-de-ativos?id=10202&amp;codativo=CDB7257QUDG" TargetMode="External"/><Relationship Id="rId1253" Type="http://schemas.openxmlformats.org/officeDocument/2006/relationships/hyperlink" Target="https://afinvest.com.br/interno/relatorios/detalhes-de-ativos?id=7894&amp;codativo=MELK3" TargetMode="External"/><Relationship Id="rId220" Type="http://schemas.openxmlformats.org/officeDocument/2006/relationships/hyperlink" Target="https://afinvest.com.br/interno/relatorios/detalhes-de-ativos?id=9045&amp;codativo=LF002400UVP" TargetMode="External"/><Relationship Id="rId458" Type="http://schemas.openxmlformats.org/officeDocument/2006/relationships/hyperlink" Target="https://afinvest.com.br/interno/relatorios/detalhes-de-ativos?id=3505&amp;codativo=FIDC%20URA%20Agro%20SR" TargetMode="External"/><Relationship Id="rId623" Type="http://schemas.openxmlformats.org/officeDocument/2006/relationships/hyperlink" Target="https://afinvest.com.br/interno/relatorios/detalhes-de-ativos?id=8030&amp;codativo=GASC25" TargetMode="External"/><Relationship Id="rId665" Type="http://schemas.openxmlformats.org/officeDocument/2006/relationships/hyperlink" Target="https://afinvest.com.br/interno/relatorios/detalhes-de-ativos?id=9673&amp;codativo=PSAN23" TargetMode="External"/><Relationship Id="rId830" Type="http://schemas.openxmlformats.org/officeDocument/2006/relationships/hyperlink" Target="https://afinvest.com.br/interno/relatorios/detalhes-de-ativos?id=7270&amp;codativo=CGOS14" TargetMode="External"/><Relationship Id="rId872" Type="http://schemas.openxmlformats.org/officeDocument/2006/relationships/hyperlink" Target="https://afinvest.com.br/interno/relatorios/detalhes-de-ativos?id=1782&amp;codativo=ESAM14" TargetMode="External"/><Relationship Id="rId928" Type="http://schemas.openxmlformats.org/officeDocument/2006/relationships/hyperlink" Target="https://afinvest.com.br/interno/relatorios/detalhes-de-ativos?id=1747&amp;codativo=CBAN52" TargetMode="External"/><Relationship Id="rId1088" Type="http://schemas.openxmlformats.org/officeDocument/2006/relationships/hyperlink" Target="https://afinvest.com.br/interno/relatorios/detalhes-de-ativos?id=5641&amp;codativo=GSTS14" TargetMode="External"/><Relationship Id="rId15" Type="http://schemas.openxmlformats.org/officeDocument/2006/relationships/hyperlink" Target="https://afinvest.com.br/interno/relatorios/detalhes-de-ativos?id=347&amp;codativo=NTN-B30" TargetMode="External"/><Relationship Id="rId57" Type="http://schemas.openxmlformats.org/officeDocument/2006/relationships/hyperlink" Target="https://afinvest.com.br/interno/relatorios/detalhes-de-ativos?id=1271&amp;codativo=Provis%C3%A3o" TargetMode="External"/><Relationship Id="rId262" Type="http://schemas.openxmlformats.org/officeDocument/2006/relationships/hyperlink" Target="https://afinvest.com.br/interno/relatorios/detalhes-de-ativos?id=4100&amp;codativo=DAPAGO40" TargetMode="External"/><Relationship Id="rId318" Type="http://schemas.openxmlformats.org/officeDocument/2006/relationships/hyperlink" Target="https://afinvest.com.br/interno/relatorios/detalhes-de-ativos?id=4282&amp;codativo=DI1JAN28" TargetMode="External"/><Relationship Id="rId525" Type="http://schemas.openxmlformats.org/officeDocument/2006/relationships/hyperlink" Target="https://afinvest.com.br/interno/relatorios/detalhes-de-ativos?id=8807&amp;codativo=VSCF17" TargetMode="External"/><Relationship Id="rId567" Type="http://schemas.openxmlformats.org/officeDocument/2006/relationships/hyperlink" Target="https://afinvest.com.br/interno/relatorios/detalhes-de-ativos?id=9446&amp;codativo=VERT18%20(nota%20reestruturada)" TargetMode="External"/><Relationship Id="rId732" Type="http://schemas.openxmlformats.org/officeDocument/2006/relationships/hyperlink" Target="https://afinvest.com.br/interno/relatorios/detalhes-de-ativos?id=215&amp;codativo=LIGHB6" TargetMode="External"/><Relationship Id="rId1113" Type="http://schemas.openxmlformats.org/officeDocument/2006/relationships/hyperlink" Target="https://afinvest.com.br/interno/relatorios/detalhes-de-ativos?id=2808&amp;codativo=AEGP19" TargetMode="External"/><Relationship Id="rId1155" Type="http://schemas.openxmlformats.org/officeDocument/2006/relationships/hyperlink" Target="https://afinvest.com.br/interno/relatorios/detalhes-de-ativos?id=8711&amp;codativo=USP8T88JAA61" TargetMode="External"/><Relationship Id="rId1197" Type="http://schemas.openxmlformats.org/officeDocument/2006/relationships/hyperlink" Target="https://afinvest.com.br/interno/relatorios/detalhes-de-ativos?id=10574&amp;codativo=CDB9258SUWD" TargetMode="External"/><Relationship Id="rId99" Type="http://schemas.openxmlformats.org/officeDocument/2006/relationships/hyperlink" Target="https://afinvest.com.br/interno/relatorios/detalhes-de-ativos?id=6005&amp;codativo=LFSN2200G2K" TargetMode="External"/><Relationship Id="rId122" Type="http://schemas.openxmlformats.org/officeDocument/2006/relationships/hyperlink" Target="https://afinvest.com.br/interno/relatorios/detalhes-de-ativos?id=3188&amp;codativo=LFSC190054C" TargetMode="External"/><Relationship Id="rId164" Type="http://schemas.openxmlformats.org/officeDocument/2006/relationships/hyperlink" Target="https://afinvest.com.br/interno/relatorios/detalhes-de-ativos?id=8351&amp;codativo=LF002400GAO" TargetMode="External"/><Relationship Id="rId371" Type="http://schemas.openxmlformats.org/officeDocument/2006/relationships/hyperlink" Target="https://afinvest.com.br/interno/relatorios/detalhes-de-ativos?id=391&amp;codativo=GERAES%2030" TargetMode="External"/><Relationship Id="rId774" Type="http://schemas.openxmlformats.org/officeDocument/2006/relationships/hyperlink" Target="https://afinvest.com.br/interno/relatorios/detalhes-de-ativos?id=3048&amp;codativo=HARG11" TargetMode="External"/><Relationship Id="rId981" Type="http://schemas.openxmlformats.org/officeDocument/2006/relationships/hyperlink" Target="https://afinvest.com.br/interno/relatorios/detalhes-de-ativos?id=2780&amp;codativo=CBRDB8" TargetMode="External"/><Relationship Id="rId1015" Type="http://schemas.openxmlformats.org/officeDocument/2006/relationships/hyperlink" Target="https://afinvest.com.br/interno/relatorios/detalhes-de-ativos?id=7872&amp;codativo=CMGDB0" TargetMode="External"/><Relationship Id="rId1057" Type="http://schemas.openxmlformats.org/officeDocument/2006/relationships/hyperlink" Target="https://afinvest.com.br/interno/relatorios/detalhes-de-ativos?id=8664&amp;codativo=BARU11" TargetMode="External"/><Relationship Id="rId1222" Type="http://schemas.openxmlformats.org/officeDocument/2006/relationships/hyperlink" Target="https://afinvest.com.br/interno/relatorios/detalhes-de-ativos?id=1249&amp;codativo=CAIXA" TargetMode="External"/><Relationship Id="rId427" Type="http://schemas.openxmlformats.org/officeDocument/2006/relationships/hyperlink" Target="https://afinvest.com.br/interno/relatorios/detalhes-de-ativos?id=8328&amp;codativo=FIDC%20Guardian%20MC%20II%20Sr" TargetMode="External"/><Relationship Id="rId469" Type="http://schemas.openxmlformats.org/officeDocument/2006/relationships/hyperlink" Target="https://afinvest.com.br/interno/relatorios/detalhes-de-ativos?id=9223&amp;codativo=FIDC%20PICPAY%20FGTS%20SR" TargetMode="External"/><Relationship Id="rId634" Type="http://schemas.openxmlformats.org/officeDocument/2006/relationships/hyperlink" Target="https://afinvest.com.br/interno/relatorios/detalhes-de-ativos?id=9920&amp;codativo=AESLA9" TargetMode="External"/><Relationship Id="rId676" Type="http://schemas.openxmlformats.org/officeDocument/2006/relationships/hyperlink" Target="https://afinvest.com.br/interno/relatorios/detalhes-de-ativos?id=2626&amp;codativo=OMGE13" TargetMode="External"/><Relationship Id="rId841" Type="http://schemas.openxmlformats.org/officeDocument/2006/relationships/hyperlink" Target="https://afinvest.com.br/interno/relatorios/detalhes-de-ativos?id=10201&amp;codativo=EGIEA4" TargetMode="External"/><Relationship Id="rId883" Type="http://schemas.openxmlformats.org/officeDocument/2006/relationships/hyperlink" Target="https://afinvest.com.br/interno/relatorios/detalhes-de-ativos?id=7268&amp;codativo=ERDVB3" TargetMode="External"/><Relationship Id="rId1099" Type="http://schemas.openxmlformats.org/officeDocument/2006/relationships/hyperlink" Target="https://afinvest.com.br/interno/relatorios/detalhes-de-ativos?id=1700&amp;codativo=TIET29" TargetMode="External"/><Relationship Id="rId1264" Type="http://schemas.openxmlformats.org/officeDocument/2006/relationships/hyperlink" Target="https://afinvest.com.br/interno/relatorios/detalhes-de-ativos?id=13&amp;codativo=ITSA4" TargetMode="External"/><Relationship Id="rId26" Type="http://schemas.openxmlformats.org/officeDocument/2006/relationships/hyperlink" Target="https://afinvest.com.br/interno/relatorios/detalhes-de-ativos?id=7956&amp;codativo=LFT%20jun%2030" TargetMode="External"/><Relationship Id="rId231" Type="http://schemas.openxmlformats.org/officeDocument/2006/relationships/hyperlink" Target="https://afinvest.com.br/interno/relatorios/detalhes-de-ativos?id=5818&amp;codativo=LF002200QQO" TargetMode="External"/><Relationship Id="rId273" Type="http://schemas.openxmlformats.org/officeDocument/2006/relationships/hyperlink" Target="https://afinvest.com.br/interno/relatorios/detalhes-de-ativos?id=1417&amp;codativo=DAPAGO30" TargetMode="External"/><Relationship Id="rId329" Type="http://schemas.openxmlformats.org/officeDocument/2006/relationships/hyperlink" Target="https://afinvest.com.br/interno/relatorios/detalhes-de-ativos?id=7577&amp;codativo=DAPMAI29" TargetMode="External"/><Relationship Id="rId480" Type="http://schemas.openxmlformats.org/officeDocument/2006/relationships/hyperlink" Target="https://afinvest.com.br/interno/relatorios/detalhes-de-ativos?id=9487&amp;codativo=FIDC%20Icred%20INSS" TargetMode="External"/><Relationship Id="rId536" Type="http://schemas.openxmlformats.org/officeDocument/2006/relationships/hyperlink" Target="https://afinvest.com.br/interno/relatorios/detalhes-de-ativos?id=1463&amp;codativo=VAMO13" TargetMode="External"/><Relationship Id="rId701" Type="http://schemas.openxmlformats.org/officeDocument/2006/relationships/hyperlink" Target="https://afinvest.com.br/interno/relatorios/detalhes-de-ativos?id=7487&amp;codativo=MNLT11" TargetMode="External"/><Relationship Id="rId939" Type="http://schemas.openxmlformats.org/officeDocument/2006/relationships/hyperlink" Target="https://afinvest.com.br/interno/relatorios/detalhes-de-ativos?id=8516&amp;codativo=IVIAA0" TargetMode="External"/><Relationship Id="rId1124" Type="http://schemas.openxmlformats.org/officeDocument/2006/relationships/hyperlink" Target="https://afinvest.com.br/interno/relatorios/detalhes-de-ativos?id=9081&amp;codativo=CRI%20Vic%20Engenharia%201%C2%AA%20Emiss%C3%A3o" TargetMode="External"/><Relationship Id="rId1166" Type="http://schemas.openxmlformats.org/officeDocument/2006/relationships/hyperlink" Target="https://afinvest.com.br/interno/relatorios/detalhes-de-ativos?id=6108&amp;codativo=210100" TargetMode="External"/><Relationship Id="rId68" Type="http://schemas.openxmlformats.org/officeDocument/2006/relationships/hyperlink" Target="https://afinvest.com.br/interno/relatorios/detalhes-de-ativos?id=8260&amp;codativo=LFSN1800D4X" TargetMode="External"/><Relationship Id="rId133" Type="http://schemas.openxmlformats.org/officeDocument/2006/relationships/hyperlink" Target="https://afinvest.com.br/interno/relatorios/detalhes-de-ativos?id=7859&amp;codativo=LFSC24001JR" TargetMode="External"/><Relationship Id="rId175" Type="http://schemas.openxmlformats.org/officeDocument/2006/relationships/hyperlink" Target="https://afinvest.com.br/interno/relatorios/detalhes-de-ativos?id=10674&amp;codativo=LF0024007Y4" TargetMode="External"/><Relationship Id="rId340" Type="http://schemas.openxmlformats.org/officeDocument/2006/relationships/hyperlink" Target="https://afinvest.com.br/interno/relatorios/detalhes-de-ativos?id=2677&amp;codativo=DI1JAN29" TargetMode="External"/><Relationship Id="rId578" Type="http://schemas.openxmlformats.org/officeDocument/2006/relationships/hyperlink" Target="https://afinvest.com.br/interno/relatorios/detalhes-de-ativos?id=3417&amp;codativo=TBCR18" TargetMode="External"/><Relationship Id="rId743" Type="http://schemas.openxmlformats.org/officeDocument/2006/relationships/hyperlink" Target="https://afinvest.com.br/interno/relatorios/detalhes-de-ativos?id=215&amp;codativo=LIGHB6" TargetMode="External"/><Relationship Id="rId785" Type="http://schemas.openxmlformats.org/officeDocument/2006/relationships/hyperlink" Target="https://afinvest.com.br/interno/relatorios/detalhes-de-ativos?id=3224&amp;codativo=HBSA11" TargetMode="External"/><Relationship Id="rId950" Type="http://schemas.openxmlformats.org/officeDocument/2006/relationships/hyperlink" Target="https://afinvest.com.br/interno/relatorios/detalhes-de-ativos?id=3460&amp;codativo=VTII12" TargetMode="External"/><Relationship Id="rId992" Type="http://schemas.openxmlformats.org/officeDocument/2006/relationships/hyperlink" Target="https://afinvest.com.br/interno/relatorios/detalhes-de-ativos?id=2780&amp;codativo=CBRDB8" TargetMode="External"/><Relationship Id="rId1026" Type="http://schemas.openxmlformats.org/officeDocument/2006/relationships/hyperlink" Target="https://afinvest.com.br/interno/relatorios/detalhes-de-ativos?id=1712&amp;codativo=BRKP28" TargetMode="External"/><Relationship Id="rId200" Type="http://schemas.openxmlformats.org/officeDocument/2006/relationships/hyperlink" Target="https://afinvest.com.br/interno/relatorios/detalhes-de-ativos?id=8578&amp;codativo=LF002400KC1" TargetMode="External"/><Relationship Id="rId382" Type="http://schemas.openxmlformats.org/officeDocument/2006/relationships/hyperlink" Target="https://afinvest.com.br/interno/relatorios/detalhes-de-ativos?id=873&amp;codativo=AF%20GLOBAL%20BONDS%20FI%20RF%20CP%20IE" TargetMode="External"/><Relationship Id="rId438" Type="http://schemas.openxmlformats.org/officeDocument/2006/relationships/hyperlink" Target="https://afinvest.com.br/interno/relatorios/detalhes-de-ativos?id=9750&amp;codativo=FIDC%20NOTO%20CONSIGNADOS%20SR1" TargetMode="External"/><Relationship Id="rId603" Type="http://schemas.openxmlformats.org/officeDocument/2006/relationships/hyperlink" Target="https://afinvest.com.br/interno/relatorios/detalhes-de-ativos?id=3004&amp;codativo=JSMLA5" TargetMode="External"/><Relationship Id="rId645" Type="http://schemas.openxmlformats.org/officeDocument/2006/relationships/hyperlink" Target="https://afinvest.com.br/interno/relatorios/detalhes-de-ativos?id=3368&amp;codativo=QUAL16" TargetMode="External"/><Relationship Id="rId687" Type="http://schemas.openxmlformats.org/officeDocument/2006/relationships/hyperlink" Target="https://afinvest.com.br/interno/relatorios/detalhes-de-ativos?id=9390&amp;codativo=NMCH11" TargetMode="External"/><Relationship Id="rId810" Type="http://schemas.openxmlformats.org/officeDocument/2006/relationships/hyperlink" Target="https://afinvest.com.br/interno/relatorios/detalhes-de-ativos?id=9151&amp;codativo=AEGE17" TargetMode="External"/><Relationship Id="rId852" Type="http://schemas.openxmlformats.org/officeDocument/2006/relationships/hyperlink" Target="https://afinvest.com.br/interno/relatorios/detalhes-de-ativos?id=9611&amp;codativo=CTNSA2" TargetMode="External"/><Relationship Id="rId908" Type="http://schemas.openxmlformats.org/officeDocument/2006/relationships/hyperlink" Target="https://afinvest.com.br/interno/relatorios/detalhes-de-ativos?id=3187&amp;codativo=CSAN24" TargetMode="External"/><Relationship Id="rId1068" Type="http://schemas.openxmlformats.org/officeDocument/2006/relationships/hyperlink" Target="https://afinvest.com.br/interno/relatorios/detalhes-de-ativos?id=8804&amp;codativo=AMERF2" TargetMode="External"/><Relationship Id="rId1233" Type="http://schemas.openxmlformats.org/officeDocument/2006/relationships/hyperlink" Target="https://afinvest.com.br/interno/relatorios/detalhes-de-ativos?id=1249&amp;codativo=CAIXA" TargetMode="External"/><Relationship Id="rId1275" Type="http://schemas.openxmlformats.org/officeDocument/2006/relationships/hyperlink" Target="https://afinvest.com.br/interno/relatorios/detalhes-de-ativos?id=885&amp;codativo=ANIM3" TargetMode="External"/><Relationship Id="rId242" Type="http://schemas.openxmlformats.org/officeDocument/2006/relationships/hyperlink" Target="https://afinvest.com.br/interno/relatorios/detalhes-de-ativos?id=9975&amp;codativo=LF002500E1G" TargetMode="External"/><Relationship Id="rId284" Type="http://schemas.openxmlformats.org/officeDocument/2006/relationships/hyperlink" Target="https://afinvest.com.br/interno/relatorios/detalhes-de-ativos?id=2677&amp;codativo=DI1JAN29" TargetMode="External"/><Relationship Id="rId491" Type="http://schemas.openxmlformats.org/officeDocument/2006/relationships/hyperlink" Target="https://afinvest.com.br/interno/relatorios/detalhes-de-ativos?id=475&amp;codativo=FIDC%20Ideal%20Invest%2029" TargetMode="External"/><Relationship Id="rId505" Type="http://schemas.openxmlformats.org/officeDocument/2006/relationships/hyperlink" Target="https://afinvest.com.br/interno/relatorios/detalhes-de-ativos?id=8877&amp;codativo=FIDC%20Artico%20Sr" TargetMode="External"/><Relationship Id="rId712" Type="http://schemas.openxmlformats.org/officeDocument/2006/relationships/hyperlink" Target="https://afinvest.com.br/interno/relatorios/detalhes-de-ativos?id=1427&amp;codativo=LIGH1B" TargetMode="External"/><Relationship Id="rId894" Type="http://schemas.openxmlformats.org/officeDocument/2006/relationships/hyperlink" Target="https://afinvest.com.br/interno/relatorios/detalhes-de-ativos?id=1596&amp;codativo=DASAA4" TargetMode="External"/><Relationship Id="rId1135" Type="http://schemas.openxmlformats.org/officeDocument/2006/relationships/hyperlink" Target="https://afinvest.com.br/interno/relatorios/detalhes-de-ativos?id=1459&amp;codativo=CRA%20Ferroeste%202%C2%AA%20S%C3%A9rie" TargetMode="External"/><Relationship Id="rId1177" Type="http://schemas.openxmlformats.org/officeDocument/2006/relationships/hyperlink" Target="https://afinvest.com.br/interno/relatorios/detalhes-de-ativos?id=6708&amp;codativo=210100" TargetMode="External"/><Relationship Id="rId37" Type="http://schemas.openxmlformats.org/officeDocument/2006/relationships/hyperlink" Target="https://afinvest.com.br/interno/relatorios/detalhes-de-ativos?id=10028&amp;codativo=LFSC19002CE" TargetMode="External"/><Relationship Id="rId79" Type="http://schemas.openxmlformats.org/officeDocument/2006/relationships/hyperlink" Target="https://afinvest.com.br/interno/relatorios/detalhes-de-ativos?id=3176&amp;codativo=LFSN210099R" TargetMode="External"/><Relationship Id="rId102" Type="http://schemas.openxmlformats.org/officeDocument/2006/relationships/hyperlink" Target="https://afinvest.com.br/interno/relatorios/detalhes-de-ativos?id=6005&amp;codativo=LFSN2200G2K" TargetMode="External"/><Relationship Id="rId144" Type="http://schemas.openxmlformats.org/officeDocument/2006/relationships/hyperlink" Target="https://afinvest.com.br/interno/relatorios/detalhes-de-ativos?id=7896&amp;codativo=LF002400951" TargetMode="External"/><Relationship Id="rId547" Type="http://schemas.openxmlformats.org/officeDocument/2006/relationships/hyperlink" Target="https://afinvest.com.br/interno/relatorios/detalhes-de-ativos?id=8116&amp;codativo=VLIDA0" TargetMode="External"/><Relationship Id="rId589" Type="http://schemas.openxmlformats.org/officeDocument/2006/relationships/hyperlink" Target="https://afinvest.com.br/interno/relatorios/detalhes-de-ativos?id=2918&amp;codativo=SULA29" TargetMode="External"/><Relationship Id="rId754" Type="http://schemas.openxmlformats.org/officeDocument/2006/relationships/hyperlink" Target="https://afinvest.com.br/interno/relatorios/detalhes-de-ativos?id=308&amp;codativo=KLBNA2" TargetMode="External"/><Relationship Id="rId796" Type="http://schemas.openxmlformats.org/officeDocument/2006/relationships/hyperlink" Target="https://afinvest.com.br/interno/relatorios/detalhes-de-ativos?id=8994&amp;codativo=SUMI17" TargetMode="External"/><Relationship Id="rId961" Type="http://schemas.openxmlformats.org/officeDocument/2006/relationships/hyperlink" Target="https://afinvest.com.br/interno/relatorios/detalhes-de-ativos?id=7475&amp;codativo=PALFB3" TargetMode="External"/><Relationship Id="rId1202" Type="http://schemas.openxmlformats.org/officeDocument/2006/relationships/hyperlink" Target="https://afinvest.com.br/interno/relatorios/detalhes-de-ativos?id=10234&amp;codativo=CDB725BEF4E" TargetMode="External"/><Relationship Id="rId90" Type="http://schemas.openxmlformats.org/officeDocument/2006/relationships/hyperlink" Target="https://afinvest.com.br/interno/relatorios/detalhes-de-ativos?id=5821&amp;codativo=LFSN2200E75" TargetMode="External"/><Relationship Id="rId186" Type="http://schemas.openxmlformats.org/officeDocument/2006/relationships/hyperlink" Target="https://afinvest.com.br/interno/relatorios/detalhes-de-ativos?id=8263&amp;codativo=LF002400EY5" TargetMode="External"/><Relationship Id="rId351" Type="http://schemas.openxmlformats.org/officeDocument/2006/relationships/hyperlink" Target="https://afinvest.com.br/interno/relatorios/detalhes-de-ativos?id=2957&amp;codativo=DAPAGO28" TargetMode="External"/><Relationship Id="rId393" Type="http://schemas.openxmlformats.org/officeDocument/2006/relationships/hyperlink" Target="https://afinvest.com.br/interno/relatorios/detalhes-de-ativos?id=7739&amp;codativo=SANTANDER%20CASH%20BLACK%20III" TargetMode="External"/><Relationship Id="rId407" Type="http://schemas.openxmlformats.org/officeDocument/2006/relationships/hyperlink" Target="https://afinvest.com.br/interno/relatorios/detalhes-de-ativos?id=2845&amp;codativo=FIDC%20Red%20Multissetorial" TargetMode="External"/><Relationship Id="rId449" Type="http://schemas.openxmlformats.org/officeDocument/2006/relationships/hyperlink" Target="https://afinvest.com.br/interno/relatorios/detalhes-de-ativos?id=5743&amp;codativo=FIDC%20FS%20FORTALECE" TargetMode="External"/><Relationship Id="rId614" Type="http://schemas.openxmlformats.org/officeDocument/2006/relationships/hyperlink" Target="https://afinvest.com.br/interno/relatorios/detalhes-de-ativos?id=8398&amp;codativo=ASAIA0" TargetMode="External"/><Relationship Id="rId656" Type="http://schemas.openxmlformats.org/officeDocument/2006/relationships/hyperlink" Target="https://afinvest.com.br/interno/relatorios/detalhes-de-ativos?id=3468&amp;codativo=PEJA11" TargetMode="External"/><Relationship Id="rId821" Type="http://schemas.openxmlformats.org/officeDocument/2006/relationships/hyperlink" Target="https://afinvest.com.br/interno/relatorios/detalhes-de-ativos?id=8876&amp;codativo=CGOS18" TargetMode="External"/><Relationship Id="rId863" Type="http://schemas.openxmlformats.org/officeDocument/2006/relationships/hyperlink" Target="https://afinvest.com.br/interno/relatorios/detalhes-de-ativos?id=9976&amp;codativo=CEROA3" TargetMode="External"/><Relationship Id="rId1037" Type="http://schemas.openxmlformats.org/officeDocument/2006/relationships/hyperlink" Target="https://afinvest.com.br/interno/relatorios/detalhes-de-ativos?id=8637&amp;codativo=BRKPA2" TargetMode="External"/><Relationship Id="rId1079" Type="http://schemas.openxmlformats.org/officeDocument/2006/relationships/hyperlink" Target="https://afinvest.com.br/interno/relatorios/detalhes-de-ativos?id=2891&amp;codativo=ALGAB1" TargetMode="External"/><Relationship Id="rId1244" Type="http://schemas.openxmlformats.org/officeDocument/2006/relationships/hyperlink" Target="https://afinvest.com.br/interno/relatorios/detalhes-de-ativos?id=500&amp;codativo=SUZB3" TargetMode="External"/><Relationship Id="rId1286" Type="http://schemas.openxmlformats.org/officeDocument/2006/relationships/printerSettings" Target="../printerSettings/printerSettings7.bin"/><Relationship Id="rId211" Type="http://schemas.openxmlformats.org/officeDocument/2006/relationships/hyperlink" Target="https://afinvest.com.br/interno/relatorios/detalhes-de-ativos?id=8352&amp;codativo=LF0024008ZU" TargetMode="External"/><Relationship Id="rId253" Type="http://schemas.openxmlformats.org/officeDocument/2006/relationships/hyperlink" Target="https://afinvest.com.br/interno/relatorios/detalhes-de-ativos?id=10568&amp;codativo=LF002400BWH" TargetMode="External"/><Relationship Id="rId295" Type="http://schemas.openxmlformats.org/officeDocument/2006/relationships/hyperlink" Target="https://afinvest.com.br/interno/relatorios/detalhes-de-ativos?id=7577&amp;codativo=DAPMAI29" TargetMode="External"/><Relationship Id="rId309" Type="http://schemas.openxmlformats.org/officeDocument/2006/relationships/hyperlink" Target="https://afinvest.com.br/interno/relatorios/detalhes-de-ativos?id=4281&amp;codativo=DI1JAN26" TargetMode="External"/><Relationship Id="rId460" Type="http://schemas.openxmlformats.org/officeDocument/2006/relationships/hyperlink" Target="https://afinvest.com.br/interno/relatorios/detalhes-de-ativos?id=8922&amp;codativo=FIDC%20Precavida" TargetMode="External"/><Relationship Id="rId516" Type="http://schemas.openxmlformats.org/officeDocument/2006/relationships/hyperlink" Target="https://afinvest.com.br/interno/relatorios/detalhes-de-ativos?id=2721&amp;codativo=VIXL14" TargetMode="External"/><Relationship Id="rId698" Type="http://schemas.openxmlformats.org/officeDocument/2006/relationships/hyperlink" Target="https://afinvest.com.br/interno/relatorios/detalhes-de-ativos?id=7487&amp;codativo=MNLT11" TargetMode="External"/><Relationship Id="rId919" Type="http://schemas.openxmlformats.org/officeDocument/2006/relationships/hyperlink" Target="https://afinvest.com.br/interno/relatorios/detalhes-de-ativos?id=3364&amp;codativo=CPLD37" TargetMode="External"/><Relationship Id="rId1090" Type="http://schemas.openxmlformats.org/officeDocument/2006/relationships/hyperlink" Target="https://afinvest.com.br/interno/relatorios/detalhes-de-ativos?id=10372&amp;codativo=AGSF13" TargetMode="External"/><Relationship Id="rId1104" Type="http://schemas.openxmlformats.org/officeDocument/2006/relationships/hyperlink" Target="https://afinvest.com.br/interno/relatorios/detalhes-de-ativos?id=2693&amp;codativo=AERI12" TargetMode="External"/><Relationship Id="rId1146" Type="http://schemas.openxmlformats.org/officeDocument/2006/relationships/hyperlink" Target="https://afinvest.com.br/interno/relatorios/detalhes-de-ativos?id=9443&amp;codativo=Unigel%20nota%20dinheiro%20novo" TargetMode="External"/><Relationship Id="rId48" Type="http://schemas.openxmlformats.org/officeDocument/2006/relationships/hyperlink" Target="https://afinvest.com.br/interno/relatorios/detalhes-de-ativos?id=1271&amp;codativo=Provis%C3%A3o" TargetMode="External"/><Relationship Id="rId113" Type="http://schemas.openxmlformats.org/officeDocument/2006/relationships/hyperlink" Target="https://afinvest.com.br/interno/relatorios/detalhes-de-ativos?id=2736&amp;codativo=LFSC19005L3" TargetMode="External"/><Relationship Id="rId320" Type="http://schemas.openxmlformats.org/officeDocument/2006/relationships/hyperlink" Target="https://afinvest.com.br/interno/relatorios/detalhes-de-ativos?id=7577&amp;codativo=DAPMAI29" TargetMode="External"/><Relationship Id="rId558" Type="http://schemas.openxmlformats.org/officeDocument/2006/relationships/hyperlink" Target="https://afinvest.com.br/interno/relatorios/detalhes-de-ativos?id=9445&amp;codativo=VERT19%20(nota%20participativa)" TargetMode="External"/><Relationship Id="rId723" Type="http://schemas.openxmlformats.org/officeDocument/2006/relationships/hyperlink" Target="https://afinvest.com.br/interno/relatorios/detalhes-de-ativos?id=1637&amp;codativo=LIGHC6" TargetMode="External"/><Relationship Id="rId765" Type="http://schemas.openxmlformats.org/officeDocument/2006/relationships/hyperlink" Target="https://afinvest.com.br/interno/relatorios/detalhes-de-ativos?id=10641&amp;codativo=JEFP12" TargetMode="External"/><Relationship Id="rId930" Type="http://schemas.openxmlformats.org/officeDocument/2006/relationships/hyperlink" Target="https://afinvest.com.br/interno/relatorios/detalhes-de-ativos?id=1748&amp;codativo=CBAN72" TargetMode="External"/><Relationship Id="rId972" Type="http://schemas.openxmlformats.org/officeDocument/2006/relationships/hyperlink" Target="https://afinvest.com.br/interno/relatorios/detalhes-de-ativos?id=5638&amp;codativo=COCE18" TargetMode="External"/><Relationship Id="rId1006" Type="http://schemas.openxmlformats.org/officeDocument/2006/relationships/hyperlink" Target="https://afinvest.com.br/interno/relatorios/detalhes-de-ativos?id=5722&amp;codativo=AALR13" TargetMode="External"/><Relationship Id="rId1188" Type="http://schemas.openxmlformats.org/officeDocument/2006/relationships/hyperlink" Target="https://afinvest.com.br/interno/relatorios/detalhes-de-ativos?id=10233&amp;codativo=CDB725A9XNR" TargetMode="External"/><Relationship Id="rId155" Type="http://schemas.openxmlformats.org/officeDocument/2006/relationships/hyperlink" Target="https://afinvest.com.br/interno/relatorios/detalhes-de-ativos?id=6882&amp;codativo=LF002305RGM" TargetMode="External"/><Relationship Id="rId197" Type="http://schemas.openxmlformats.org/officeDocument/2006/relationships/hyperlink" Target="https://afinvest.com.br/interno/relatorios/detalhes-de-ativos?id=8578&amp;codativo=LF002400KBT" TargetMode="External"/><Relationship Id="rId362" Type="http://schemas.openxmlformats.org/officeDocument/2006/relationships/hyperlink" Target="https://afinvest.com.br/interno/relatorios/detalhes-de-ativos?id=3066&amp;codativo=KAPITALO%20K10%20ADVISORY%20FIC%20FIM" TargetMode="External"/><Relationship Id="rId418" Type="http://schemas.openxmlformats.org/officeDocument/2006/relationships/hyperlink" Target="https://afinvest.com.br/interno/relatorios/detalhes-de-ativos?id=7680&amp;codativo=FIDC%20Pagbem%20Sr%208" TargetMode="External"/><Relationship Id="rId625" Type="http://schemas.openxmlformats.org/officeDocument/2006/relationships/hyperlink" Target="https://afinvest.com.br/interno/relatorios/detalhes-de-ativos?id=3047&amp;codativo=GASC23" TargetMode="External"/><Relationship Id="rId832" Type="http://schemas.openxmlformats.org/officeDocument/2006/relationships/hyperlink" Target="https://afinvest.com.br/interno/relatorios/detalhes-de-ativos?id=8503&amp;codativo=CGOS16" TargetMode="External"/><Relationship Id="rId1048" Type="http://schemas.openxmlformats.org/officeDocument/2006/relationships/hyperlink" Target="https://afinvest.com.br/interno/relatorios/detalhes-de-ativos?id=3357&amp;codativo=BRKMA6" TargetMode="External"/><Relationship Id="rId1213" Type="http://schemas.openxmlformats.org/officeDocument/2006/relationships/hyperlink" Target="https://afinvest.com.br/interno/relatorios/detalhes-de-ativos?id=10202&amp;codativo=CDB7257QUDF" TargetMode="External"/><Relationship Id="rId1255" Type="http://schemas.openxmlformats.org/officeDocument/2006/relationships/hyperlink" Target="https://afinvest.com.br/interno/relatorios/detalhes-de-ativos?id=1473&amp;codativo=AMER3" TargetMode="External"/><Relationship Id="rId222" Type="http://schemas.openxmlformats.org/officeDocument/2006/relationships/hyperlink" Target="https://afinvest.com.br/interno/relatorios/detalhes-de-ativos?id=9045&amp;codativo=LF002400UVM" TargetMode="External"/><Relationship Id="rId264" Type="http://schemas.openxmlformats.org/officeDocument/2006/relationships/hyperlink" Target="https://afinvest.com.br/interno/relatorios/detalhes-de-ativos?id=2957&amp;codativo=DAPAGO28" TargetMode="External"/><Relationship Id="rId471" Type="http://schemas.openxmlformats.org/officeDocument/2006/relationships/hyperlink" Target="https://afinvest.com.br/interno/relatorios/detalhes-de-ativos?id=9223&amp;codativo=FIDC%20PICPAY%20FGTS%20SR" TargetMode="External"/><Relationship Id="rId667" Type="http://schemas.openxmlformats.org/officeDocument/2006/relationships/hyperlink" Target="https://afinvest.com.br/interno/relatorios/detalhes-de-ativos?id=5840&amp;codativo=ONCO19" TargetMode="External"/><Relationship Id="rId874" Type="http://schemas.openxmlformats.org/officeDocument/2006/relationships/hyperlink" Target="https://afinvest.com.br/interno/relatorios/detalhes-de-ativos?id=6527&amp;codativo=EKTRC1" TargetMode="External"/><Relationship Id="rId1115" Type="http://schemas.openxmlformats.org/officeDocument/2006/relationships/hyperlink" Target="https://afinvest.com.br/interno/relatorios/detalhes-de-ativos?id=7681&amp;codativo=RRRP14" TargetMode="External"/><Relationship Id="rId17" Type="http://schemas.openxmlformats.org/officeDocument/2006/relationships/hyperlink" Target="https://afinvest.com.br/interno/relatorios/detalhes-de-ativos?id=1369&amp;codativo=LFT%20mar%2027" TargetMode="External"/><Relationship Id="rId59" Type="http://schemas.openxmlformats.org/officeDocument/2006/relationships/hyperlink" Target="https://afinvest.com.br/interno/relatorios/detalhes-de-ativos?id=1271&amp;codativo=Provis%C3%A3o" TargetMode="External"/><Relationship Id="rId124" Type="http://schemas.openxmlformats.org/officeDocument/2006/relationships/hyperlink" Target="https://afinvest.com.br/interno/relatorios/detalhes-de-ativos?id=144&amp;codativo=LFSC190054D" TargetMode="External"/><Relationship Id="rId527" Type="http://schemas.openxmlformats.org/officeDocument/2006/relationships/hyperlink" Target="https://afinvest.com.br/interno/relatorios/detalhes-de-ativos?id=8726&amp;codativo=VVRT11" TargetMode="External"/><Relationship Id="rId569" Type="http://schemas.openxmlformats.org/officeDocument/2006/relationships/hyperlink" Target="https://afinvest.com.br/interno/relatorios/detalhes-de-ativos?id=2999&amp;codativo=UHSM12" TargetMode="External"/><Relationship Id="rId734" Type="http://schemas.openxmlformats.org/officeDocument/2006/relationships/hyperlink" Target="https://afinvest.com.br/interno/relatorios/detalhes-de-ativos?id=9215&amp;codativo=LIGT11" TargetMode="External"/><Relationship Id="rId776" Type="http://schemas.openxmlformats.org/officeDocument/2006/relationships/hyperlink" Target="https://afinvest.com.br/interno/relatorios/detalhes-de-ativos?id=3048&amp;codativo=HARG11" TargetMode="External"/><Relationship Id="rId941" Type="http://schemas.openxmlformats.org/officeDocument/2006/relationships/hyperlink" Target="https://afinvest.com.br/interno/relatorios/detalhes-de-ativos?id=7260&amp;codativo=PASS12" TargetMode="External"/><Relationship Id="rId983" Type="http://schemas.openxmlformats.org/officeDocument/2006/relationships/hyperlink" Target="https://afinvest.com.br/interno/relatorios/detalhes-de-ativos?id=2779&amp;codativo=CBRDA8" TargetMode="External"/><Relationship Id="rId1157" Type="http://schemas.openxmlformats.org/officeDocument/2006/relationships/hyperlink" Target="https://afinvest.com.br/interno/relatorios/detalhes-de-ativos?id=1399&amp;codativo=IOCMXW28" TargetMode="External"/><Relationship Id="rId1199" Type="http://schemas.openxmlformats.org/officeDocument/2006/relationships/hyperlink" Target="https://afinvest.com.br/interno/relatorios/detalhes-de-ativos?id=10593&amp;codativo=CDB925CDN0L" TargetMode="External"/><Relationship Id="rId70" Type="http://schemas.openxmlformats.org/officeDocument/2006/relationships/hyperlink" Target="https://afinvest.com.br/interno/relatorios/detalhes-de-ativos?id=3428&amp;codativo=LFSN1800DS5" TargetMode="External"/><Relationship Id="rId166" Type="http://schemas.openxmlformats.org/officeDocument/2006/relationships/hyperlink" Target="https://afinvest.com.br/interno/relatorios/detalhes-de-ativos?id=8351&amp;codativo=LF002400GAO" TargetMode="External"/><Relationship Id="rId331" Type="http://schemas.openxmlformats.org/officeDocument/2006/relationships/hyperlink" Target="https://afinvest.com.br/interno/relatorios/detalhes-de-ativos?id=2957&amp;codativo=DAPAGO28" TargetMode="External"/><Relationship Id="rId373" Type="http://schemas.openxmlformats.org/officeDocument/2006/relationships/hyperlink" Target="https://afinvest.com.br/interno/relatorios/detalhes-de-ativos?id=343&amp;codativo=GERAES" TargetMode="External"/><Relationship Id="rId429" Type="http://schemas.openxmlformats.org/officeDocument/2006/relationships/hyperlink" Target="https://afinvest.com.br/interno/relatorios/detalhes-de-ativos?id=8328&amp;codativo=FIDC%20Guardian%20MC%20II%20Sr" TargetMode="External"/><Relationship Id="rId580" Type="http://schemas.openxmlformats.org/officeDocument/2006/relationships/hyperlink" Target="https://afinvest.com.br/interno/relatorios/detalhes-de-ativos?id=6411&amp;codativo=TIMS12" TargetMode="External"/><Relationship Id="rId636" Type="http://schemas.openxmlformats.org/officeDocument/2006/relationships/hyperlink" Target="https://afinvest.com.br/interno/relatorios/detalhes-de-ativos?id=2723&amp;codativo=RDORB9" TargetMode="External"/><Relationship Id="rId801" Type="http://schemas.openxmlformats.org/officeDocument/2006/relationships/hyperlink" Target="https://afinvest.com.br/interno/relatorios/detalhes-de-ativos?id=8393&amp;codativo=FBRI13" TargetMode="External"/><Relationship Id="rId1017" Type="http://schemas.openxmlformats.org/officeDocument/2006/relationships/hyperlink" Target="https://afinvest.com.br/interno/relatorios/detalhes-de-ativos?id=7872&amp;codativo=CMGDB0" TargetMode="External"/><Relationship Id="rId1059" Type="http://schemas.openxmlformats.org/officeDocument/2006/relationships/hyperlink" Target="https://afinvest.com.br/interno/relatorios/detalhes-de-ativos?id=7942&amp;codativo=BHSA11" TargetMode="External"/><Relationship Id="rId1224" Type="http://schemas.openxmlformats.org/officeDocument/2006/relationships/hyperlink" Target="https://afinvest.com.br/interno/relatorios/detalhes-de-ativos?id=1249&amp;codativo=CAIXA" TargetMode="External"/><Relationship Id="rId1266" Type="http://schemas.openxmlformats.org/officeDocument/2006/relationships/hyperlink" Target="https://afinvest.com.br/interno/relatorios/detalhes-de-ativos?id=3077&amp;codativo=LQD%20US" TargetMode="External"/><Relationship Id="rId1" Type="http://schemas.openxmlformats.org/officeDocument/2006/relationships/hyperlink" Target="https://afinvest.com.br/interno/relatorios/detalhes-de-ativos?id=7541&amp;codativo=LFT%20mar%2030" TargetMode="External"/><Relationship Id="rId233" Type="http://schemas.openxmlformats.org/officeDocument/2006/relationships/hyperlink" Target="https://afinvest.com.br/interno/relatorios/detalhes-de-ativos?id=8111&amp;codativo=LF002400BZZ" TargetMode="External"/><Relationship Id="rId440" Type="http://schemas.openxmlformats.org/officeDocument/2006/relationships/hyperlink" Target="https://afinvest.com.br/interno/relatorios/detalhes-de-ativos?id=9750&amp;codativo=FIDC%20NOTO%20CONSIGNADOS%20SR1" TargetMode="External"/><Relationship Id="rId678" Type="http://schemas.openxmlformats.org/officeDocument/2006/relationships/hyperlink" Target="https://afinvest.com.br/interno/relatorios/detalhes-de-ativos?id=8875&amp;codativo=NTSD17" TargetMode="External"/><Relationship Id="rId843" Type="http://schemas.openxmlformats.org/officeDocument/2006/relationships/hyperlink" Target="https://afinvest.com.br/interno/relatorios/detalhes-de-ativos?id=10201&amp;codativo=EGIEA4" TargetMode="External"/><Relationship Id="rId885" Type="http://schemas.openxmlformats.org/officeDocument/2006/relationships/hyperlink" Target="https://afinvest.com.br/interno/relatorios/detalhes-de-ativos?id=7268&amp;codativo=ERDVB3" TargetMode="External"/><Relationship Id="rId1070" Type="http://schemas.openxmlformats.org/officeDocument/2006/relationships/hyperlink" Target="https://afinvest.com.br/interno/relatorios/detalhes-de-ativos?id=8801&amp;codativo=AMERG2" TargetMode="External"/><Relationship Id="rId1126" Type="http://schemas.openxmlformats.org/officeDocument/2006/relationships/hyperlink" Target="https://afinvest.com.br/interno/relatorios/detalhes-de-ativos?id=7897&amp;codativo=CRI%20PERNAMBUCO%2035%C2%AA%20(23J1753853)" TargetMode="External"/><Relationship Id="rId28" Type="http://schemas.openxmlformats.org/officeDocument/2006/relationships/hyperlink" Target="https://afinvest.com.br/interno/relatorios/detalhes-de-ativos?id=1369&amp;codativo=LFT%20mar%2027" TargetMode="External"/><Relationship Id="rId275" Type="http://schemas.openxmlformats.org/officeDocument/2006/relationships/hyperlink" Target="https://afinvest.com.br/interno/relatorios/detalhes-de-ativos?id=4100&amp;codativo=DAPAGO40" TargetMode="External"/><Relationship Id="rId300" Type="http://schemas.openxmlformats.org/officeDocument/2006/relationships/hyperlink" Target="https://afinvest.com.br/interno/relatorios/detalhes-de-ativos?id=4120&amp;codativo=DAPMAI27" TargetMode="External"/><Relationship Id="rId482" Type="http://schemas.openxmlformats.org/officeDocument/2006/relationships/hyperlink" Target="https://afinvest.com.br/interno/relatorios/detalhes-de-ativos?id=9487&amp;codativo=FIDC%20Icred%20INSS" TargetMode="External"/><Relationship Id="rId538" Type="http://schemas.openxmlformats.org/officeDocument/2006/relationships/hyperlink" Target="https://afinvest.com.br/interno/relatorios/detalhes-de-ativos?id=1463&amp;codativo=VAMO13" TargetMode="External"/><Relationship Id="rId703" Type="http://schemas.openxmlformats.org/officeDocument/2006/relationships/hyperlink" Target="https://afinvest.com.br/interno/relatorios/detalhes-de-ativos?id=3059&amp;codativo=MNRVA1" TargetMode="External"/><Relationship Id="rId745" Type="http://schemas.openxmlformats.org/officeDocument/2006/relationships/hyperlink" Target="https://afinvest.com.br/interno/relatorios/detalhes-de-ativos?id=1637&amp;codativo=LIGHC6" TargetMode="External"/><Relationship Id="rId910" Type="http://schemas.openxmlformats.org/officeDocument/2006/relationships/hyperlink" Target="https://afinvest.com.br/interno/relatorios/detalhes-de-ativos?id=8431&amp;codativo=CSANA0" TargetMode="External"/><Relationship Id="rId952" Type="http://schemas.openxmlformats.org/officeDocument/2006/relationships/hyperlink" Target="https://afinvest.com.br/interno/relatorios/detalhes-de-ativos?id=3460&amp;codativo=VTII12" TargetMode="External"/><Relationship Id="rId1168" Type="http://schemas.openxmlformats.org/officeDocument/2006/relationships/hyperlink" Target="https://afinvest.com.br/interno/relatorios/detalhes-de-ativos?id=9044&amp;codativo=210100" TargetMode="External"/><Relationship Id="rId81" Type="http://schemas.openxmlformats.org/officeDocument/2006/relationships/hyperlink" Target="https://afinvest.com.br/interno/relatorios/detalhes-de-ativos?id=153&amp;codativo=LFSN19006KM" TargetMode="External"/><Relationship Id="rId135" Type="http://schemas.openxmlformats.org/officeDocument/2006/relationships/hyperlink" Target="https://afinvest.com.br/interno/relatorios/detalhes-de-ativos?id=265&amp;codativo=LFSC19007G2" TargetMode="External"/><Relationship Id="rId177" Type="http://schemas.openxmlformats.org/officeDocument/2006/relationships/hyperlink" Target="https://afinvest.com.br/interno/relatorios/detalhes-de-ativos?id=9490&amp;codativo=LF0023082A5" TargetMode="External"/><Relationship Id="rId342" Type="http://schemas.openxmlformats.org/officeDocument/2006/relationships/hyperlink" Target="https://afinvest.com.br/interno/relatorios/detalhes-de-ativos?id=2957&amp;codativo=DAPAGO28" TargetMode="External"/><Relationship Id="rId384" Type="http://schemas.openxmlformats.org/officeDocument/2006/relationships/hyperlink" Target="https://afinvest.com.br/interno/relatorios/detalhes-de-ativos?id=873&amp;codativo=AF%20GLOBAL%20BONDS%20FI%20RF%20CP%20IE" TargetMode="External"/><Relationship Id="rId591" Type="http://schemas.openxmlformats.org/officeDocument/2006/relationships/hyperlink" Target="https://afinvest.com.br/interno/relatorios/detalhes-de-ativos?id=2918&amp;codativo=SULA29" TargetMode="External"/><Relationship Id="rId605" Type="http://schemas.openxmlformats.org/officeDocument/2006/relationships/hyperlink" Target="https://afinvest.com.br/interno/relatorios/detalhes-de-ativos?id=6041&amp;codativo=SIMH16" TargetMode="External"/><Relationship Id="rId787" Type="http://schemas.openxmlformats.org/officeDocument/2006/relationships/hyperlink" Target="https://afinvest.com.br/interno/relatorios/detalhes-de-ativos?id=3482&amp;codativo=HVSP11" TargetMode="External"/><Relationship Id="rId812" Type="http://schemas.openxmlformats.org/officeDocument/2006/relationships/hyperlink" Target="https://afinvest.com.br/interno/relatorios/detalhes-de-ativos?id=9151&amp;codativo=AEGE17" TargetMode="External"/><Relationship Id="rId994" Type="http://schemas.openxmlformats.org/officeDocument/2006/relationships/hyperlink" Target="https://afinvest.com.br/interno/relatorios/detalhes-de-ativos?id=2779&amp;codativo=CBRDA8" TargetMode="External"/><Relationship Id="rId1028" Type="http://schemas.openxmlformats.org/officeDocument/2006/relationships/hyperlink" Target="https://afinvest.com.br/interno/relatorios/detalhes-de-ativos?id=1712&amp;codativo=BRKP28" TargetMode="External"/><Relationship Id="rId1235" Type="http://schemas.openxmlformats.org/officeDocument/2006/relationships/hyperlink" Target="https://afinvest.com.br/interno/relatorios/detalhes-de-ativos?id=1249&amp;codativo=CAIXA" TargetMode="External"/><Relationship Id="rId202" Type="http://schemas.openxmlformats.org/officeDocument/2006/relationships/hyperlink" Target="https://afinvest.com.br/interno/relatorios/detalhes-de-ativos?id=8578&amp;codativo=LF002400KC2" TargetMode="External"/><Relationship Id="rId244" Type="http://schemas.openxmlformats.org/officeDocument/2006/relationships/hyperlink" Target="https://afinvest.com.br/interno/relatorios/detalhes-de-ativos?id=10568&amp;codativo=LF002400BWH" TargetMode="External"/><Relationship Id="rId647" Type="http://schemas.openxmlformats.org/officeDocument/2006/relationships/hyperlink" Target="https://afinvest.com.br/interno/relatorios/detalhes-de-ativos?id=3368&amp;codativo=QUAL16" TargetMode="External"/><Relationship Id="rId689" Type="http://schemas.openxmlformats.org/officeDocument/2006/relationships/hyperlink" Target="https://afinvest.com.br/interno/relatorios/detalhes-de-ativos?id=8988&amp;codativo=MRSAB2" TargetMode="External"/><Relationship Id="rId854" Type="http://schemas.openxmlformats.org/officeDocument/2006/relationships/hyperlink" Target="https://afinvest.com.br/interno/relatorios/detalhes-de-ativos?id=9611&amp;codativo=CTNSA2" TargetMode="External"/><Relationship Id="rId896" Type="http://schemas.openxmlformats.org/officeDocument/2006/relationships/hyperlink" Target="https://afinvest.com.br/interno/relatorios/detalhes-de-ativos?id=1596&amp;codativo=DASAA4" TargetMode="External"/><Relationship Id="rId1081" Type="http://schemas.openxmlformats.org/officeDocument/2006/relationships/hyperlink" Target="https://afinvest.com.br/interno/relatorios/detalhes-de-ativos?id=2891&amp;codativo=ALGAB1" TargetMode="External"/><Relationship Id="rId1277" Type="http://schemas.openxmlformats.org/officeDocument/2006/relationships/hyperlink" Target="https://afinvest.com.br/interno/relatorios/detalhes-de-ativos?id=8523&amp;codativo=AMER11" TargetMode="External"/><Relationship Id="rId39" Type="http://schemas.openxmlformats.org/officeDocument/2006/relationships/hyperlink" Target="https://afinvest.com.br/interno/relatorios/detalhes-de-ativos?id=10029&amp;codativo=LFSC19002CD" TargetMode="External"/><Relationship Id="rId286" Type="http://schemas.openxmlformats.org/officeDocument/2006/relationships/hyperlink" Target="https://afinvest.com.br/interno/relatorios/detalhes-de-ativos?id=7577&amp;codativo=DAPMAI29" TargetMode="External"/><Relationship Id="rId451" Type="http://schemas.openxmlformats.org/officeDocument/2006/relationships/hyperlink" Target="https://afinvest.com.br/interno/relatorios/detalhes-de-ativos?id=3505&amp;codativo=FIDC%20URA%20Agro%20SR" TargetMode="External"/><Relationship Id="rId493" Type="http://schemas.openxmlformats.org/officeDocument/2006/relationships/hyperlink" Target="https://afinvest.com.br/interno/relatorios/detalhes-de-ativos?id=8007&amp;codativo=FIDC%20CloudWalk%20II" TargetMode="External"/><Relationship Id="rId507" Type="http://schemas.openxmlformats.org/officeDocument/2006/relationships/hyperlink" Target="https://afinvest.com.br/interno/relatorios/detalhes-de-ativos?id=9383&amp;codativo=CDES11" TargetMode="External"/><Relationship Id="rId549" Type="http://schemas.openxmlformats.org/officeDocument/2006/relationships/hyperlink" Target="https://afinvest.com.br/interno/relatorios/detalhes-de-ativos?id=10027&amp;codativo=VALEB1" TargetMode="External"/><Relationship Id="rId714" Type="http://schemas.openxmlformats.org/officeDocument/2006/relationships/hyperlink" Target="https://afinvest.com.br/interno/relatorios/detalhes-de-ativos?id=1427&amp;codativo=LIGH1B" TargetMode="External"/><Relationship Id="rId756" Type="http://schemas.openxmlformats.org/officeDocument/2006/relationships/hyperlink" Target="https://afinvest.com.br/interno/relatorios/detalhes-de-ativos?id=308&amp;codativo=KLBNA2" TargetMode="External"/><Relationship Id="rId921" Type="http://schemas.openxmlformats.org/officeDocument/2006/relationships/hyperlink" Target="https://afinvest.com.br/interno/relatorios/detalhes-de-ativos?id=9358&amp;codativo=CRTA12" TargetMode="External"/><Relationship Id="rId1137" Type="http://schemas.openxmlformats.org/officeDocument/2006/relationships/hyperlink" Target="https://afinvest.com.br/interno/relatorios/detalhes-de-ativos?id=1459&amp;codativo=CRA%20Ferroeste%202%C2%AA%20S%C3%A9rie" TargetMode="External"/><Relationship Id="rId1179" Type="http://schemas.openxmlformats.org/officeDocument/2006/relationships/hyperlink" Target="https://afinvest.com.br/interno/relatorios/detalhes-de-ativos?id=9921&amp;codativo=CDB3253PPYA" TargetMode="External"/><Relationship Id="rId50" Type="http://schemas.openxmlformats.org/officeDocument/2006/relationships/hyperlink" Target="https://afinvest.com.br/interno/relatorios/detalhes-de-ativos?id=1271&amp;codativo=Provis%C3%A3o" TargetMode="External"/><Relationship Id="rId104" Type="http://schemas.openxmlformats.org/officeDocument/2006/relationships/hyperlink" Target="https://afinvest.com.br/interno/relatorios/detalhes-de-ativos?id=7720&amp;codativo=LFSC24000BB" TargetMode="External"/><Relationship Id="rId146" Type="http://schemas.openxmlformats.org/officeDocument/2006/relationships/hyperlink" Target="https://afinvest.com.br/interno/relatorios/detalhes-de-ativos?id=6875&amp;codativo=LF002305RFO" TargetMode="External"/><Relationship Id="rId188" Type="http://schemas.openxmlformats.org/officeDocument/2006/relationships/hyperlink" Target="https://afinvest.com.br/interno/relatorios/detalhes-de-ativos?id=8263&amp;codativo=LF002400EY5" TargetMode="External"/><Relationship Id="rId311" Type="http://schemas.openxmlformats.org/officeDocument/2006/relationships/hyperlink" Target="https://afinvest.com.br/interno/relatorios/detalhes-de-ativos?id=940&amp;codativo=DAPAGO26" TargetMode="External"/><Relationship Id="rId353" Type="http://schemas.openxmlformats.org/officeDocument/2006/relationships/hyperlink" Target="https://afinvest.com.br/interno/relatorios/detalhes-de-ativos?id=2677&amp;codativo=DI1JAN29" TargetMode="External"/><Relationship Id="rId395" Type="http://schemas.openxmlformats.org/officeDocument/2006/relationships/hyperlink" Target="https://afinvest.com.br/interno/relatorios/detalhes-de-ativos?id=10427&amp;codativo=FIDC%20Unique%20Sr%202" TargetMode="External"/><Relationship Id="rId409" Type="http://schemas.openxmlformats.org/officeDocument/2006/relationships/hyperlink" Target="https://afinvest.com.br/interno/relatorios/detalhes-de-ativos?id=2845&amp;codativo=FIDC%20Red%20Multissetorial" TargetMode="External"/><Relationship Id="rId560" Type="http://schemas.openxmlformats.org/officeDocument/2006/relationships/hyperlink" Target="https://afinvest.com.br/interno/relatorios/detalhes-de-ativos?id=9445&amp;codativo=VERT19%20(nota%20participativa)" TargetMode="External"/><Relationship Id="rId798" Type="http://schemas.openxmlformats.org/officeDocument/2006/relationships/hyperlink" Target="https://afinvest.com.br/interno/relatorios/detalhes-de-ativos?id=8994&amp;codativo=SUMI17" TargetMode="External"/><Relationship Id="rId963" Type="http://schemas.openxmlformats.org/officeDocument/2006/relationships/hyperlink" Target="https://afinvest.com.br/interno/relatorios/detalhes-de-ativos?id=8504&amp;codativo=CHSF13" TargetMode="External"/><Relationship Id="rId1039" Type="http://schemas.openxmlformats.org/officeDocument/2006/relationships/hyperlink" Target="https://afinvest.com.br/interno/relatorios/detalhes-de-ativos?id=5807&amp;codativo=RMSA12" TargetMode="External"/><Relationship Id="rId1190" Type="http://schemas.openxmlformats.org/officeDocument/2006/relationships/hyperlink" Target="https://afinvest.com.br/interno/relatorios/detalhes-de-ativos?id=10205&amp;codativo=CDB725A9XNR" TargetMode="External"/><Relationship Id="rId1204" Type="http://schemas.openxmlformats.org/officeDocument/2006/relationships/hyperlink" Target="https://afinvest.com.br/interno/relatorios/detalhes-de-ativos?id=10234&amp;codativo=CDB725BEF4A" TargetMode="External"/><Relationship Id="rId1246" Type="http://schemas.openxmlformats.org/officeDocument/2006/relationships/hyperlink" Target="https://afinvest.com.br/interno/relatorios/detalhes-de-ativos?id=874&amp;codativo=SIMH3" TargetMode="External"/><Relationship Id="rId92" Type="http://schemas.openxmlformats.org/officeDocument/2006/relationships/hyperlink" Target="https://afinvest.com.br/interno/relatorios/detalhes-de-ativos?id=7958&amp;codativo=LFSN19009YU" TargetMode="External"/><Relationship Id="rId213" Type="http://schemas.openxmlformats.org/officeDocument/2006/relationships/hyperlink" Target="https://afinvest.com.br/interno/relatorios/detalhes-de-ativos?id=8352&amp;codativo=LF0024008ZU" TargetMode="External"/><Relationship Id="rId420" Type="http://schemas.openxmlformats.org/officeDocument/2006/relationships/hyperlink" Target="https://afinvest.com.br/interno/relatorios/detalhes-de-ativos?id=8473&amp;codativo=FIDC%20ICred%20Sr" TargetMode="External"/><Relationship Id="rId616" Type="http://schemas.openxmlformats.org/officeDocument/2006/relationships/hyperlink" Target="https://afinvest.com.br/interno/relatorios/detalhes-de-ativos?id=8398&amp;codativo=ASAIA0" TargetMode="External"/><Relationship Id="rId658" Type="http://schemas.openxmlformats.org/officeDocument/2006/relationships/hyperlink" Target="https://afinvest.com.br/interno/relatorios/detalhes-de-ativos?id=3468&amp;codativo=PEJA11" TargetMode="External"/><Relationship Id="rId823" Type="http://schemas.openxmlformats.org/officeDocument/2006/relationships/hyperlink" Target="https://afinvest.com.br/interno/relatorios/detalhes-de-ativos?id=7270&amp;codativo=CGOS14" TargetMode="External"/><Relationship Id="rId865" Type="http://schemas.openxmlformats.org/officeDocument/2006/relationships/hyperlink" Target="https://afinvest.com.br/interno/relatorios/detalhes-de-ativos?id=9976&amp;codativo=CEROA3" TargetMode="External"/><Relationship Id="rId1050" Type="http://schemas.openxmlformats.org/officeDocument/2006/relationships/hyperlink" Target="https://afinvest.com.br/interno/relatorios/detalhes-de-ativos?id=3358&amp;codativo=BRKMB6" TargetMode="External"/><Relationship Id="rId255" Type="http://schemas.openxmlformats.org/officeDocument/2006/relationships/hyperlink" Target="https://afinvest.com.br/interno/relatorios/detalhes-de-ativos?id=7100&amp;codativo=LF002307IJ6" TargetMode="External"/><Relationship Id="rId297" Type="http://schemas.openxmlformats.org/officeDocument/2006/relationships/hyperlink" Target="https://afinvest.com.br/interno/relatorios/detalhes-de-ativos?id=395&amp;codativo=DI1JAN27" TargetMode="External"/><Relationship Id="rId462" Type="http://schemas.openxmlformats.org/officeDocument/2006/relationships/hyperlink" Target="https://afinvest.com.br/interno/relatorios/detalhes-de-ativos?id=8922&amp;codativo=FIDC%20Precavida" TargetMode="External"/><Relationship Id="rId518" Type="http://schemas.openxmlformats.org/officeDocument/2006/relationships/hyperlink" Target="https://afinvest.com.br/interno/relatorios/detalhes-de-ativos?id=2927&amp;codativo=VBBR24" TargetMode="External"/><Relationship Id="rId725" Type="http://schemas.openxmlformats.org/officeDocument/2006/relationships/hyperlink" Target="https://afinvest.com.br/interno/relatorios/detalhes-de-ativos?id=9215&amp;codativo=LIGT11" TargetMode="External"/><Relationship Id="rId932" Type="http://schemas.openxmlformats.org/officeDocument/2006/relationships/hyperlink" Target="https://afinvest.com.br/interno/relatorios/detalhes-de-ativos?id=1748&amp;codativo=CBAN72" TargetMode="External"/><Relationship Id="rId1092" Type="http://schemas.openxmlformats.org/officeDocument/2006/relationships/hyperlink" Target="https://afinvest.com.br/interno/relatorios/detalhes-de-ativos?id=315&amp;codativo=TIET19" TargetMode="External"/><Relationship Id="rId1106" Type="http://schemas.openxmlformats.org/officeDocument/2006/relationships/hyperlink" Target="https://afinvest.com.br/interno/relatorios/detalhes-de-ativos?id=2693&amp;codativo=AERI12" TargetMode="External"/><Relationship Id="rId1148" Type="http://schemas.openxmlformats.org/officeDocument/2006/relationships/hyperlink" Target="https://afinvest.com.br/interno/relatorios/detalhes-de-ativos?id=9436&amp;codativo=Unigel%20nota%20participativa" TargetMode="External"/><Relationship Id="rId115" Type="http://schemas.openxmlformats.org/officeDocument/2006/relationships/hyperlink" Target="https://afinvest.com.br/interno/relatorios/detalhes-de-ativos?id=144&amp;codativo=LFSC190054D" TargetMode="External"/><Relationship Id="rId157" Type="http://schemas.openxmlformats.org/officeDocument/2006/relationships/hyperlink" Target="https://afinvest.com.br/interno/relatorios/detalhes-de-ativos?id=9459&amp;codativo=LF002400BZO" TargetMode="External"/><Relationship Id="rId322" Type="http://schemas.openxmlformats.org/officeDocument/2006/relationships/hyperlink" Target="https://afinvest.com.br/interno/relatorios/detalhes-de-ativos?id=4120&amp;codativo=DAPMAI27" TargetMode="External"/><Relationship Id="rId364" Type="http://schemas.openxmlformats.org/officeDocument/2006/relationships/hyperlink" Target="https://afinvest.com.br/interno/relatorios/detalhes-de-ativos?id=2889&amp;codativo=HORIZONTE%20FIM%20CP" TargetMode="External"/><Relationship Id="rId767" Type="http://schemas.openxmlformats.org/officeDocument/2006/relationships/hyperlink" Target="https://afinvest.com.br/interno/relatorios/detalhes-de-ativos?id=9077&amp;codativo=CTEE29" TargetMode="External"/><Relationship Id="rId974" Type="http://schemas.openxmlformats.org/officeDocument/2006/relationships/hyperlink" Target="https://afinvest.com.br/interno/relatorios/detalhes-de-ativos?id=3179&amp;codativo=MTRO12" TargetMode="External"/><Relationship Id="rId1008" Type="http://schemas.openxmlformats.org/officeDocument/2006/relationships/hyperlink" Target="https://afinvest.com.br/interno/relatorios/detalhes-de-ativos?id=5722&amp;codativo=AALR13" TargetMode="External"/><Relationship Id="rId1215" Type="http://schemas.openxmlformats.org/officeDocument/2006/relationships/hyperlink" Target="https://afinvest.com.br/interno/relatorios/detalhes-de-ativos?id=10576&amp;codativo=CDB3251WXH0" TargetMode="External"/><Relationship Id="rId61" Type="http://schemas.openxmlformats.org/officeDocument/2006/relationships/hyperlink" Target="https://afinvest.com.br/interno/relatorios/detalhes-de-ativos?id=1271&amp;codativo=Provis%C3%A3o" TargetMode="External"/><Relationship Id="rId199" Type="http://schemas.openxmlformats.org/officeDocument/2006/relationships/hyperlink" Target="https://afinvest.com.br/interno/relatorios/detalhes-de-ativos?id=8578&amp;codativo=LF002400KBX" TargetMode="External"/><Relationship Id="rId571" Type="http://schemas.openxmlformats.org/officeDocument/2006/relationships/hyperlink" Target="https://afinvest.com.br/interno/relatorios/detalhes-de-ativos?id=9817&amp;codativo=TUPW11" TargetMode="External"/><Relationship Id="rId627" Type="http://schemas.openxmlformats.org/officeDocument/2006/relationships/hyperlink" Target="https://afinvest.com.br/interno/relatorios/detalhes-de-ativos?id=2826&amp;codativo=RIPR22" TargetMode="External"/><Relationship Id="rId669" Type="http://schemas.openxmlformats.org/officeDocument/2006/relationships/hyperlink" Target="https://afinvest.com.br/interno/relatorios/detalhes-de-ativos?id=5840&amp;codativo=ONCO19" TargetMode="External"/><Relationship Id="rId834" Type="http://schemas.openxmlformats.org/officeDocument/2006/relationships/hyperlink" Target="https://afinvest.com.br/interno/relatorios/detalhes-de-ativos?id=1821&amp;codativo=ENTV12" TargetMode="External"/><Relationship Id="rId876" Type="http://schemas.openxmlformats.org/officeDocument/2006/relationships/hyperlink" Target="https://afinvest.com.br/interno/relatorios/detalhes-de-ativos?id=6527&amp;codativo=EKTRC1" TargetMode="External"/><Relationship Id="rId1257" Type="http://schemas.openxmlformats.org/officeDocument/2006/relationships/hyperlink" Target="https://afinvest.com.br/interno/relatorios/detalhes-de-ativos?id=1473&amp;codativo=AMER3" TargetMode="External"/><Relationship Id="rId19" Type="http://schemas.openxmlformats.org/officeDocument/2006/relationships/hyperlink" Target="https://afinvest.com.br/interno/relatorios/detalhes-de-ativos?id=7956&amp;codativo=LFT%20jun%2030" TargetMode="External"/><Relationship Id="rId224" Type="http://schemas.openxmlformats.org/officeDocument/2006/relationships/hyperlink" Target="https://afinvest.com.br/interno/relatorios/detalhes-de-ativos?id=9717&amp;codativo=LF0025008NC" TargetMode="External"/><Relationship Id="rId266" Type="http://schemas.openxmlformats.org/officeDocument/2006/relationships/hyperlink" Target="https://afinvest.com.br/interno/relatorios/detalhes-de-ativos?id=4282&amp;codativo=DI1JAN28" TargetMode="External"/><Relationship Id="rId431" Type="http://schemas.openxmlformats.org/officeDocument/2006/relationships/hyperlink" Target="https://afinvest.com.br/interno/relatorios/detalhes-de-ativos?id=8328&amp;codativo=FIDC%20Guardian%20MC%20II%20Sr" TargetMode="External"/><Relationship Id="rId473" Type="http://schemas.openxmlformats.org/officeDocument/2006/relationships/hyperlink" Target="https://afinvest.com.br/interno/relatorios/detalhes-de-ativos?id=387&amp;codativo=FIDC%20LF%20I%20SR4" TargetMode="External"/><Relationship Id="rId529" Type="http://schemas.openxmlformats.org/officeDocument/2006/relationships/hyperlink" Target="https://afinvest.com.br/interno/relatorios/detalhes-de-ativos?id=8726&amp;codativo=VVRT11" TargetMode="External"/><Relationship Id="rId680" Type="http://schemas.openxmlformats.org/officeDocument/2006/relationships/hyperlink" Target="https://afinvest.com.br/interno/relatorios/detalhes-de-ativos?id=8875&amp;codativo=NTSD17" TargetMode="External"/><Relationship Id="rId736" Type="http://schemas.openxmlformats.org/officeDocument/2006/relationships/hyperlink" Target="https://afinvest.com.br/interno/relatorios/detalhes-de-ativos?id=9179&amp;codativo=LIGH2B" TargetMode="External"/><Relationship Id="rId901" Type="http://schemas.openxmlformats.org/officeDocument/2006/relationships/hyperlink" Target="https://afinvest.com.br/interno/relatorios/detalhes-de-ativos?id=8668&amp;codativo=DESK17" TargetMode="External"/><Relationship Id="rId1061" Type="http://schemas.openxmlformats.org/officeDocument/2006/relationships/hyperlink" Target="https://afinvest.com.br/interno/relatorios/detalhes-de-ativos?id=2945&amp;codativo=PLSB1A" TargetMode="External"/><Relationship Id="rId1117" Type="http://schemas.openxmlformats.org/officeDocument/2006/relationships/hyperlink" Target="https://afinvest.com.br/interno/relatorios/detalhes-de-ativos?id=7681&amp;codativo=RRRP14" TargetMode="External"/><Relationship Id="rId1159" Type="http://schemas.openxmlformats.org/officeDocument/2006/relationships/hyperlink" Target="https://afinvest.com.br/interno/relatorios/detalhes-de-ativos?id=2611&amp;codativo=CSANBZ%20PERP" TargetMode="External"/><Relationship Id="rId30" Type="http://schemas.openxmlformats.org/officeDocument/2006/relationships/hyperlink" Target="https://afinvest.com.br/interno/relatorios/detalhes-de-ativos?id=7541&amp;codativo=LFT%20mar%2030" TargetMode="External"/><Relationship Id="rId126" Type="http://schemas.openxmlformats.org/officeDocument/2006/relationships/hyperlink" Target="https://afinvest.com.br/interno/relatorios/detalhes-de-ativos?id=9721&amp;codativo=LFSC25004NH" TargetMode="External"/><Relationship Id="rId168" Type="http://schemas.openxmlformats.org/officeDocument/2006/relationships/hyperlink" Target="https://afinvest.com.br/interno/relatorios/detalhes-de-ativos?id=8350&amp;codativo=LF0024007OE" TargetMode="External"/><Relationship Id="rId333" Type="http://schemas.openxmlformats.org/officeDocument/2006/relationships/hyperlink" Target="https://afinvest.com.br/interno/relatorios/detalhes-de-ativos?id=2677&amp;codativo=DI1JAN29" TargetMode="External"/><Relationship Id="rId540" Type="http://schemas.openxmlformats.org/officeDocument/2006/relationships/hyperlink" Target="https://afinvest.com.br/interno/relatorios/detalhes-de-ativos?id=1463&amp;codativo=VAMO13" TargetMode="External"/><Relationship Id="rId778" Type="http://schemas.openxmlformats.org/officeDocument/2006/relationships/hyperlink" Target="https://afinvest.com.br/interno/relatorios/detalhes-de-ativos?id=5764&amp;codativo=HBSA12" TargetMode="External"/><Relationship Id="rId943" Type="http://schemas.openxmlformats.org/officeDocument/2006/relationships/hyperlink" Target="https://afinvest.com.br/interno/relatorios/detalhes-de-ativos?id=7260&amp;codativo=PASS12" TargetMode="External"/><Relationship Id="rId985" Type="http://schemas.openxmlformats.org/officeDocument/2006/relationships/hyperlink" Target="https://afinvest.com.br/interno/relatorios/detalhes-de-ativos?id=2779&amp;codativo=CBRDA8" TargetMode="External"/><Relationship Id="rId1019" Type="http://schemas.openxmlformats.org/officeDocument/2006/relationships/hyperlink" Target="https://afinvest.com.br/interno/relatorios/detalhes-de-ativos?id=7872&amp;codativo=CMGDB0" TargetMode="External"/><Relationship Id="rId1170" Type="http://schemas.openxmlformats.org/officeDocument/2006/relationships/hyperlink" Target="https://afinvest.com.br/interno/relatorios/detalhes-de-ativos?id=3420&amp;codativo=760199" TargetMode="External"/><Relationship Id="rId72" Type="http://schemas.openxmlformats.org/officeDocument/2006/relationships/hyperlink" Target="https://afinvest.com.br/interno/relatorios/detalhes-de-ativos?id=9040&amp;codativo=LFSN%20RCI" TargetMode="External"/><Relationship Id="rId375" Type="http://schemas.openxmlformats.org/officeDocument/2006/relationships/hyperlink" Target="https://afinvest.com.br/interno/relatorios/detalhes-de-ativos?id=343&amp;codativo=GERAES" TargetMode="External"/><Relationship Id="rId582" Type="http://schemas.openxmlformats.org/officeDocument/2006/relationships/hyperlink" Target="https://afinvest.com.br/interno/relatorios/detalhes-de-ativos?id=6411&amp;codativo=TIMS12" TargetMode="External"/><Relationship Id="rId638" Type="http://schemas.openxmlformats.org/officeDocument/2006/relationships/hyperlink" Target="https://afinvest.com.br/interno/relatorios/detalhes-de-ativos?id=3014&amp;codativo=RDORC9" TargetMode="External"/><Relationship Id="rId803" Type="http://schemas.openxmlformats.org/officeDocument/2006/relationships/hyperlink" Target="https://afinvest.com.br/interno/relatorios/detalhes-de-ativos?id=8393&amp;codativo=FBRI13" TargetMode="External"/><Relationship Id="rId845" Type="http://schemas.openxmlformats.org/officeDocument/2006/relationships/hyperlink" Target="https://afinvest.com.br/interno/relatorios/detalhes-de-ativos?id=8207&amp;codativo=ENEVB0" TargetMode="External"/><Relationship Id="rId1030" Type="http://schemas.openxmlformats.org/officeDocument/2006/relationships/hyperlink" Target="https://afinvest.com.br/interno/relatorios/detalhes-de-ativos?id=8637&amp;codativo=BRKPA2" TargetMode="External"/><Relationship Id="rId1226" Type="http://schemas.openxmlformats.org/officeDocument/2006/relationships/hyperlink" Target="https://afinvest.com.br/interno/relatorios/detalhes-de-ativos?id=1249&amp;codativo=CAIXA" TargetMode="External"/><Relationship Id="rId1268" Type="http://schemas.openxmlformats.org/officeDocument/2006/relationships/hyperlink" Target="https://afinvest.com.br/interno/relatorios/detalhes-de-ativos?id=2769&amp;codativo=GOLD11" TargetMode="External"/><Relationship Id="rId3" Type="http://schemas.openxmlformats.org/officeDocument/2006/relationships/hyperlink" Target="https://afinvest.com.br/interno/relatorios/detalhes-de-ativos?id=9177&amp;codativo=LFT%20mar%2029" TargetMode="External"/><Relationship Id="rId235" Type="http://schemas.openxmlformats.org/officeDocument/2006/relationships/hyperlink" Target="https://afinvest.com.br/interno/relatorios/detalhes-de-ativos?id=5818&amp;codativo=LF002200QQO" TargetMode="External"/><Relationship Id="rId277" Type="http://schemas.openxmlformats.org/officeDocument/2006/relationships/hyperlink" Target="https://afinvest.com.br/interno/relatorios/detalhes-de-ativos?id=2957&amp;codativo=DAPAGO28" TargetMode="External"/><Relationship Id="rId400" Type="http://schemas.openxmlformats.org/officeDocument/2006/relationships/hyperlink" Target="https://afinvest.com.br/interno/relatorios/detalhes-de-ativos?id=408&amp;codativo=FIDC%20Sifra%20Plus%20Sr" TargetMode="External"/><Relationship Id="rId442" Type="http://schemas.openxmlformats.org/officeDocument/2006/relationships/hyperlink" Target="https://afinvest.com.br/interno/relatorios/detalhes-de-ativos?id=9750&amp;codativo=FIDC%20NOTO%20CONSIGNADOS%20SR1" TargetMode="External"/><Relationship Id="rId484" Type="http://schemas.openxmlformats.org/officeDocument/2006/relationships/hyperlink" Target="https://afinvest.com.br/interno/relatorios/detalhes-de-ativos?id=9573&amp;codativo=FIDC%20GREEN%20SOLF%C3%81CIL" TargetMode="External"/><Relationship Id="rId705" Type="http://schemas.openxmlformats.org/officeDocument/2006/relationships/hyperlink" Target="https://afinvest.com.br/interno/relatorios/detalhes-de-ativos?id=3059&amp;codativo=MNRVA1" TargetMode="External"/><Relationship Id="rId887" Type="http://schemas.openxmlformats.org/officeDocument/2006/relationships/hyperlink" Target="https://afinvest.com.br/interno/relatorios/detalhes-de-ativos?id=6635&amp;codativo=ERDVA2" TargetMode="External"/><Relationship Id="rId1072" Type="http://schemas.openxmlformats.org/officeDocument/2006/relationships/hyperlink" Target="https://afinvest.com.br/interno/relatorios/detalhes-de-ativos?id=8804&amp;codativo=AMERF2" TargetMode="External"/><Relationship Id="rId1128" Type="http://schemas.openxmlformats.org/officeDocument/2006/relationships/hyperlink" Target="https://afinvest.com.br/interno/relatorios/detalhes-de-ativos?id=9081&amp;codativo=CRI%20Vic%20Engenharia%201%C2%AA%20Emiss%C3%A3o" TargetMode="External"/><Relationship Id="rId137" Type="http://schemas.openxmlformats.org/officeDocument/2006/relationships/hyperlink" Target="https://afinvest.com.br/interno/relatorios/detalhes-de-ativos?id=264&amp;codativo=LFSC19003W3" TargetMode="External"/><Relationship Id="rId302" Type="http://schemas.openxmlformats.org/officeDocument/2006/relationships/hyperlink" Target="https://afinvest.com.br/interno/relatorios/detalhes-de-ativos?id=9030&amp;codativo=DOLNOV25" TargetMode="External"/><Relationship Id="rId344" Type="http://schemas.openxmlformats.org/officeDocument/2006/relationships/hyperlink" Target="https://afinvest.com.br/interno/relatorios/detalhes-de-ativos?id=4120&amp;codativo=DAPMAI27" TargetMode="External"/><Relationship Id="rId691" Type="http://schemas.openxmlformats.org/officeDocument/2006/relationships/hyperlink" Target="https://afinvest.com.br/interno/relatorios/detalhes-de-ativos?id=7168&amp;codativo=MRSAC1" TargetMode="External"/><Relationship Id="rId747" Type="http://schemas.openxmlformats.org/officeDocument/2006/relationships/hyperlink" Target="https://afinvest.com.br/interno/relatorios/detalhes-de-ativos?id=10594&amp;codativo=LETS15" TargetMode="External"/><Relationship Id="rId789" Type="http://schemas.openxmlformats.org/officeDocument/2006/relationships/hyperlink" Target="https://afinvest.com.br/interno/relatorios/detalhes-de-ativos?id=3482&amp;codativo=HVSP11" TargetMode="External"/><Relationship Id="rId912" Type="http://schemas.openxmlformats.org/officeDocument/2006/relationships/hyperlink" Target="https://afinvest.com.br/interno/relatorios/detalhes-de-ativos?id=3187&amp;codativo=CSAN24" TargetMode="External"/><Relationship Id="rId954" Type="http://schemas.openxmlformats.org/officeDocument/2006/relationships/hyperlink" Target="https://afinvest.com.br/interno/relatorios/detalhes-de-ativos?id=3460&amp;codativo=VTII12" TargetMode="External"/><Relationship Id="rId996" Type="http://schemas.openxmlformats.org/officeDocument/2006/relationships/hyperlink" Target="https://afinvest.com.br/interno/relatorios/detalhes-de-ativos?id=8026&amp;codativo=BCPSA5" TargetMode="External"/><Relationship Id="rId41" Type="http://schemas.openxmlformats.org/officeDocument/2006/relationships/hyperlink" Target="https://afinvest.com.br/interno/relatorios/detalhes-de-ativos?id=10591&amp;codativo=CDB3251WXH0" TargetMode="External"/><Relationship Id="rId83" Type="http://schemas.openxmlformats.org/officeDocument/2006/relationships/hyperlink" Target="https://afinvest.com.br/interno/relatorios/detalhes-de-ativos?id=9974&amp;codativo=LFSN1800DIG" TargetMode="External"/><Relationship Id="rId179" Type="http://schemas.openxmlformats.org/officeDocument/2006/relationships/hyperlink" Target="https://afinvest.com.br/interno/relatorios/detalhes-de-ativos?id=8803&amp;codativo=LF002400Q0C" TargetMode="External"/><Relationship Id="rId386" Type="http://schemas.openxmlformats.org/officeDocument/2006/relationships/hyperlink" Target="https://afinvest.com.br/interno/relatorios/detalhes-de-ativos?id=1107&amp;codativo=AF%20MINAS" TargetMode="External"/><Relationship Id="rId551" Type="http://schemas.openxmlformats.org/officeDocument/2006/relationships/hyperlink" Target="https://afinvest.com.br/interno/relatorios/detalhes-de-ativos?id=10027&amp;codativo=VALEB1" TargetMode="External"/><Relationship Id="rId593" Type="http://schemas.openxmlformats.org/officeDocument/2006/relationships/hyperlink" Target="https://afinvest.com.br/interno/relatorios/detalhes-de-ativos?id=6919&amp;codativo=RISP12" TargetMode="External"/><Relationship Id="rId607" Type="http://schemas.openxmlformats.org/officeDocument/2006/relationships/hyperlink" Target="https://afinvest.com.br/interno/relatorios/detalhes-de-ativos?id=6041&amp;codativo=SIMH16" TargetMode="External"/><Relationship Id="rId649" Type="http://schemas.openxmlformats.org/officeDocument/2006/relationships/hyperlink" Target="https://afinvest.com.br/interno/relatorios/detalhes-de-ativos?id=3368&amp;codativo=QUAL16" TargetMode="External"/><Relationship Id="rId814" Type="http://schemas.openxmlformats.org/officeDocument/2006/relationships/hyperlink" Target="https://afinvest.com.br/interno/relatorios/detalhes-de-ativos?id=1833&amp;codativo=EQTR11" TargetMode="External"/><Relationship Id="rId856" Type="http://schemas.openxmlformats.org/officeDocument/2006/relationships/hyperlink" Target="https://afinvest.com.br/interno/relatorios/detalhes-de-ativos?id=2838&amp;codativo=ENGIA5" TargetMode="External"/><Relationship Id="rId1181" Type="http://schemas.openxmlformats.org/officeDocument/2006/relationships/hyperlink" Target="https://afinvest.com.br/interno/relatorios/detalhes-de-ativos?id=9357&amp;codativo=CDB1256KW6A" TargetMode="External"/><Relationship Id="rId1237" Type="http://schemas.openxmlformats.org/officeDocument/2006/relationships/hyperlink" Target="https://afinvest.com.br/interno/relatorios/detalhes-de-ativos?id=1249&amp;codativo=CAIXA" TargetMode="External"/><Relationship Id="rId1279" Type="http://schemas.openxmlformats.org/officeDocument/2006/relationships/hyperlink" Target="https://afinvest.com.br/interno/relatorios/detalhes-de-ativos?id=8523&amp;codativo=AMER11" TargetMode="External"/><Relationship Id="rId190" Type="http://schemas.openxmlformats.org/officeDocument/2006/relationships/hyperlink" Target="https://afinvest.com.br/interno/relatorios/detalhes-de-ativos?id=8578&amp;codativo=LF002400KBW" TargetMode="External"/><Relationship Id="rId204" Type="http://schemas.openxmlformats.org/officeDocument/2006/relationships/hyperlink" Target="https://afinvest.com.br/interno/relatorios/detalhes-de-ativos?id=7998&amp;codativo=LF002400ABN" TargetMode="External"/><Relationship Id="rId246" Type="http://schemas.openxmlformats.org/officeDocument/2006/relationships/hyperlink" Target="https://afinvest.com.br/interno/relatorios/detalhes-de-ativos?id=7100&amp;codativo=LF002307IJ6" TargetMode="External"/><Relationship Id="rId288" Type="http://schemas.openxmlformats.org/officeDocument/2006/relationships/hyperlink" Target="https://afinvest.com.br/interno/relatorios/detalhes-de-ativos?id=395&amp;codativo=DI1JAN27" TargetMode="External"/><Relationship Id="rId411" Type="http://schemas.openxmlformats.org/officeDocument/2006/relationships/hyperlink" Target="https://afinvest.com.br/interno/relatorios/detalhes-de-ativos?id=7680&amp;codativo=FIDC%20Pagbem%20Sr%208" TargetMode="External"/><Relationship Id="rId453" Type="http://schemas.openxmlformats.org/officeDocument/2006/relationships/hyperlink" Target="https://afinvest.com.br/interno/relatorios/detalhes-de-ativos?id=3505&amp;codativo=FIDC%20URA%20Agro%20SR" TargetMode="External"/><Relationship Id="rId509" Type="http://schemas.openxmlformats.org/officeDocument/2006/relationships/hyperlink" Target="https://afinvest.com.br/interno/relatorios/detalhes-de-ativos?id=7806&amp;codativo=VEBMA4" TargetMode="External"/><Relationship Id="rId660" Type="http://schemas.openxmlformats.org/officeDocument/2006/relationships/hyperlink" Target="https://afinvest.com.br/interno/relatorios/detalhes-de-ativos?id=5906&amp;codativo=PEJA21" TargetMode="External"/><Relationship Id="rId898" Type="http://schemas.openxmlformats.org/officeDocument/2006/relationships/hyperlink" Target="https://afinvest.com.br/interno/relatorios/detalhes-de-ativos?id=1596&amp;codativo=DASAA4" TargetMode="External"/><Relationship Id="rId1041" Type="http://schemas.openxmlformats.org/officeDocument/2006/relationships/hyperlink" Target="https://afinvest.com.br/interno/relatorios/detalhes-de-ativos?id=5807&amp;codativo=RMSA12" TargetMode="External"/><Relationship Id="rId1083" Type="http://schemas.openxmlformats.org/officeDocument/2006/relationships/hyperlink" Target="https://afinvest.com.br/interno/relatorios/detalhes-de-ativos?id=2891&amp;codativo=ALGAB1" TargetMode="External"/><Relationship Id="rId1139" Type="http://schemas.openxmlformats.org/officeDocument/2006/relationships/hyperlink" Target="https://afinvest.com.br/interno/relatorios/detalhes-de-ativos?id=9668&amp;codativo=USG98239AB55" TargetMode="External"/><Relationship Id="rId106" Type="http://schemas.openxmlformats.org/officeDocument/2006/relationships/hyperlink" Target="https://afinvest.com.br/interno/relatorios/detalhes-de-ativos?id=7720&amp;codativo=LFSC24000BB" TargetMode="External"/><Relationship Id="rId313" Type="http://schemas.openxmlformats.org/officeDocument/2006/relationships/hyperlink" Target="https://afinvest.com.br/interno/relatorios/detalhes-de-ativos?id=3090&amp;codativo=DAPMAI35" TargetMode="External"/><Relationship Id="rId495" Type="http://schemas.openxmlformats.org/officeDocument/2006/relationships/hyperlink" Target="https://afinvest.com.br/interno/relatorios/detalhes-de-ativos?id=8007&amp;codativo=FIDC%20CloudWalk%20II" TargetMode="External"/><Relationship Id="rId716" Type="http://schemas.openxmlformats.org/officeDocument/2006/relationships/hyperlink" Target="https://afinvest.com.br/interno/relatorios/detalhes-de-ativos?id=215&amp;codativo=LIGHB6" TargetMode="External"/><Relationship Id="rId758" Type="http://schemas.openxmlformats.org/officeDocument/2006/relationships/hyperlink" Target="https://afinvest.com.br/interno/relatorios/detalhes-de-ativos?id=2846&amp;codativo=JSLGA5" TargetMode="External"/><Relationship Id="rId923" Type="http://schemas.openxmlformats.org/officeDocument/2006/relationships/hyperlink" Target="https://afinvest.com.br/interno/relatorios/detalhes-de-ativos?id=9358&amp;codativo=CRTA12" TargetMode="External"/><Relationship Id="rId965" Type="http://schemas.openxmlformats.org/officeDocument/2006/relationships/hyperlink" Target="https://afinvest.com.br/interno/relatorios/detalhes-de-ativos?id=8005&amp;codativo=CHSF12" TargetMode="External"/><Relationship Id="rId1150" Type="http://schemas.openxmlformats.org/officeDocument/2006/relationships/hyperlink" Target="https://afinvest.com.br/interno/relatorios/detalhes-de-ativos?id=1260&amp;codativo=SIMHBZ31" TargetMode="External"/><Relationship Id="rId10" Type="http://schemas.openxmlformats.org/officeDocument/2006/relationships/hyperlink" Target="https://afinvest.com.br/interno/relatorios/detalhes-de-ativos?id=1369&amp;codativo=LFT%20mar%2027" TargetMode="External"/><Relationship Id="rId52" Type="http://schemas.openxmlformats.org/officeDocument/2006/relationships/hyperlink" Target="https://afinvest.com.br/interno/relatorios/detalhes-de-ativos?id=1271&amp;codativo=Provis%C3%A3o" TargetMode="External"/><Relationship Id="rId94" Type="http://schemas.openxmlformats.org/officeDocument/2006/relationships/hyperlink" Target="https://afinvest.com.br/interno/relatorios/detalhes-de-ativos?id=246&amp;codativo=LFSN1900971" TargetMode="External"/><Relationship Id="rId148" Type="http://schemas.openxmlformats.org/officeDocument/2006/relationships/hyperlink" Target="https://afinvest.com.br/interno/relatorios/detalhes-de-ativos?id=6979&amp;codativo=LF002305RGL" TargetMode="External"/><Relationship Id="rId355" Type="http://schemas.openxmlformats.org/officeDocument/2006/relationships/hyperlink" Target="https://afinvest.com.br/interno/relatorios/detalhes-de-ativos?id=940&amp;codativo=DAPAGO26" TargetMode="External"/><Relationship Id="rId397" Type="http://schemas.openxmlformats.org/officeDocument/2006/relationships/hyperlink" Target="https://afinvest.com.br/interno/relatorios/detalhes-de-ativos?id=10427&amp;codativo=FIDC%20Unique%20Sr%202" TargetMode="External"/><Relationship Id="rId520" Type="http://schemas.openxmlformats.org/officeDocument/2006/relationships/hyperlink" Target="https://afinvest.com.br/interno/relatorios/detalhes-de-ativos?id=2927&amp;codativo=VBBR24" TargetMode="External"/><Relationship Id="rId562" Type="http://schemas.openxmlformats.org/officeDocument/2006/relationships/hyperlink" Target="https://afinvest.com.br/interno/relatorios/detalhes-de-ativos?id=9445&amp;codativo=VERT19%20(nota%20participativa)" TargetMode="External"/><Relationship Id="rId618" Type="http://schemas.openxmlformats.org/officeDocument/2006/relationships/hyperlink" Target="https://afinvest.com.br/interno/relatorios/detalhes-de-ativos?id=3175&amp;codativo=SBFC13" TargetMode="External"/><Relationship Id="rId825" Type="http://schemas.openxmlformats.org/officeDocument/2006/relationships/hyperlink" Target="https://afinvest.com.br/interno/relatorios/detalhes-de-ativos?id=7270&amp;codativo=CGOS14" TargetMode="External"/><Relationship Id="rId1192" Type="http://schemas.openxmlformats.org/officeDocument/2006/relationships/hyperlink" Target="https://afinvest.com.br/interno/relatorios/detalhes-de-ativos?id=10212&amp;codativo=CDB7254AIF6" TargetMode="External"/><Relationship Id="rId1206" Type="http://schemas.openxmlformats.org/officeDocument/2006/relationships/hyperlink" Target="https://afinvest.com.br/interno/relatorios/detalhes-de-ativos?id=8887&amp;codativo=CDB%20MERCANTIL%20OUT25%20(CDBA245P84C)" TargetMode="External"/><Relationship Id="rId1248" Type="http://schemas.openxmlformats.org/officeDocument/2006/relationships/hyperlink" Target="https://afinvest.com.br/interno/relatorios/detalhes-de-ativos?id=850&amp;codativo=PRIO3" TargetMode="External"/><Relationship Id="rId215" Type="http://schemas.openxmlformats.org/officeDocument/2006/relationships/hyperlink" Target="https://afinvest.com.br/interno/relatorios/detalhes-de-ativos?id=7998&amp;codativo=LF002400ABG" TargetMode="External"/><Relationship Id="rId257" Type="http://schemas.openxmlformats.org/officeDocument/2006/relationships/hyperlink" Target="https://afinvest.com.br/interno/relatorios/detalhes-de-ativos?id=2957&amp;codativo=DAPAGO28" TargetMode="External"/><Relationship Id="rId422" Type="http://schemas.openxmlformats.org/officeDocument/2006/relationships/hyperlink" Target="https://afinvest.com.br/interno/relatorios/detalhes-de-ativos?id=8477&amp;codativo=FIDC%20iCred%20Meza%202" TargetMode="External"/><Relationship Id="rId464" Type="http://schemas.openxmlformats.org/officeDocument/2006/relationships/hyperlink" Target="https://afinvest.com.br/interno/relatorios/detalhes-de-ativos?id=8922&amp;codativo=FIDC%20Precavida" TargetMode="External"/><Relationship Id="rId867" Type="http://schemas.openxmlformats.org/officeDocument/2006/relationships/hyperlink" Target="https://afinvest.com.br/interno/relatorios/detalhes-de-ativos?id=1798&amp;codativo=ENMTB3" TargetMode="External"/><Relationship Id="rId1010" Type="http://schemas.openxmlformats.org/officeDocument/2006/relationships/hyperlink" Target="https://afinvest.com.br/interno/relatorios/detalhes-de-ativos?id=5722&amp;codativo=AALR13" TargetMode="External"/><Relationship Id="rId1052" Type="http://schemas.openxmlformats.org/officeDocument/2006/relationships/hyperlink" Target="https://afinvest.com.br/interno/relatorios/detalhes-de-ativos?id=5870&amp;codativo=BRKMB8" TargetMode="External"/><Relationship Id="rId1094" Type="http://schemas.openxmlformats.org/officeDocument/2006/relationships/hyperlink" Target="https://afinvest.com.br/interno/relatorios/detalhes-de-ativos?id=1700&amp;codativo=TIET29" TargetMode="External"/><Relationship Id="rId1108" Type="http://schemas.openxmlformats.org/officeDocument/2006/relationships/hyperlink" Target="https://afinvest.com.br/interno/relatorios/detalhes-de-ativos?id=2693&amp;codativo=AERI12" TargetMode="External"/><Relationship Id="rId299" Type="http://schemas.openxmlformats.org/officeDocument/2006/relationships/hyperlink" Target="https://afinvest.com.br/interno/relatorios/detalhes-de-ativos?id=940&amp;codativo=DAPAGO26" TargetMode="External"/><Relationship Id="rId727" Type="http://schemas.openxmlformats.org/officeDocument/2006/relationships/hyperlink" Target="https://afinvest.com.br/interno/relatorios/detalhes-de-ativos?id=9179&amp;codativo=LIGH2B" TargetMode="External"/><Relationship Id="rId934" Type="http://schemas.openxmlformats.org/officeDocument/2006/relationships/hyperlink" Target="https://afinvest.com.br/interno/relatorios/detalhes-de-ativos?id=9626&amp;codativo=CERT11" TargetMode="External"/><Relationship Id="rId63" Type="http://schemas.openxmlformats.org/officeDocument/2006/relationships/hyperlink" Target="https://afinvest.com.br/interno/relatorios/detalhes-de-ativos?id=10378&amp;codativo=LFSN250093T" TargetMode="External"/><Relationship Id="rId159" Type="http://schemas.openxmlformats.org/officeDocument/2006/relationships/hyperlink" Target="https://afinvest.com.br/interno/relatorios/detalhes-de-ativos?id=9459&amp;codativo=LF002400BZO" TargetMode="External"/><Relationship Id="rId366" Type="http://schemas.openxmlformats.org/officeDocument/2006/relationships/hyperlink" Target="https://afinvest.com.br/interno/relatorios/detalhes-de-ativos?id=3065&amp;codativo=ABSOLUTE%20VERTEX%20ADVISORY%20FIC%20FIM" TargetMode="External"/><Relationship Id="rId573" Type="http://schemas.openxmlformats.org/officeDocument/2006/relationships/hyperlink" Target="https://afinvest.com.br/interno/relatorios/detalhes-de-ativos?id=8669&amp;codativo=TSSG21" TargetMode="External"/><Relationship Id="rId780" Type="http://schemas.openxmlformats.org/officeDocument/2006/relationships/hyperlink" Target="https://afinvest.com.br/interno/relatorios/detalhes-de-ativos?id=5764&amp;codativo=HBSA12" TargetMode="External"/><Relationship Id="rId1217" Type="http://schemas.openxmlformats.org/officeDocument/2006/relationships/hyperlink" Target="https://afinvest.com.br/interno/relatorios/detalhes-de-ativos?id=10576&amp;codativo=CDB3251WXH0" TargetMode="External"/><Relationship Id="rId226" Type="http://schemas.openxmlformats.org/officeDocument/2006/relationships/hyperlink" Target="https://afinvest.com.br/interno/relatorios/detalhes-de-ativos?id=9975&amp;codativo=LF002500E1G" TargetMode="External"/><Relationship Id="rId433" Type="http://schemas.openxmlformats.org/officeDocument/2006/relationships/hyperlink" Target="https://afinvest.com.br/interno/relatorios/detalhes-de-ativos?id=9577&amp;codativo=GREEN%20FIDC%20SOLAR" TargetMode="External"/><Relationship Id="rId878" Type="http://schemas.openxmlformats.org/officeDocument/2006/relationships/hyperlink" Target="https://afinvest.com.br/interno/relatorios/detalhes-de-ativos?id=7269&amp;codativo=ERDVC3" TargetMode="External"/><Relationship Id="rId1063" Type="http://schemas.openxmlformats.org/officeDocument/2006/relationships/hyperlink" Target="https://afinvest.com.br/interno/relatorios/detalhes-de-ativos?id=8663&amp;codativo=ACRC21" TargetMode="External"/><Relationship Id="rId1270" Type="http://schemas.openxmlformats.org/officeDocument/2006/relationships/hyperlink" Target="https://afinvest.com.br/interno/relatorios/detalhes-de-ativos?id=5741&amp;codativo=BMEF11" TargetMode="External"/><Relationship Id="rId640" Type="http://schemas.openxmlformats.org/officeDocument/2006/relationships/hyperlink" Target="https://afinvest.com.br/interno/relatorios/detalhes-de-ativos?id=3014&amp;codativo=RDORC9" TargetMode="External"/><Relationship Id="rId738" Type="http://schemas.openxmlformats.org/officeDocument/2006/relationships/hyperlink" Target="https://afinvest.com.br/interno/relatorios/detalhes-de-ativos?id=215&amp;codativo=LIGHB6" TargetMode="External"/><Relationship Id="rId945" Type="http://schemas.openxmlformats.org/officeDocument/2006/relationships/hyperlink" Target="https://afinvest.com.br/interno/relatorios/detalhes-de-ativos?id=5729&amp;codativo=CSNAA2" TargetMode="External"/><Relationship Id="rId74" Type="http://schemas.openxmlformats.org/officeDocument/2006/relationships/hyperlink" Target="https://afinvest.com.br/interno/relatorios/detalhes-de-ativos?id=151&amp;codativo=LFSN19001BH" TargetMode="External"/><Relationship Id="rId377" Type="http://schemas.openxmlformats.org/officeDocument/2006/relationships/hyperlink" Target="https://afinvest.com.br/interno/relatorios/detalhes-de-ativos?id=343&amp;codativo=GERAES" TargetMode="External"/><Relationship Id="rId500" Type="http://schemas.openxmlformats.org/officeDocument/2006/relationships/hyperlink" Target="https://afinvest.com.br/interno/relatorios/detalhes-de-ativos?id=9575&amp;codativo=AXIS%20RENOV%C3%81VEIS%20FIDC" TargetMode="External"/><Relationship Id="rId584" Type="http://schemas.openxmlformats.org/officeDocument/2006/relationships/hyperlink" Target="https://afinvest.com.br/interno/relatorios/detalhes-de-ativos?id=9563&amp;codativo=SUZBC1" TargetMode="External"/><Relationship Id="rId805" Type="http://schemas.openxmlformats.org/officeDocument/2006/relationships/hyperlink" Target="https://afinvest.com.br/interno/relatorios/detalhes-de-ativos?id=9683&amp;codativo=CGBP14" TargetMode="External"/><Relationship Id="rId1130" Type="http://schemas.openxmlformats.org/officeDocument/2006/relationships/hyperlink" Target="https://afinvest.com.br/interno/relatorios/detalhes-de-ativos?id=2795&amp;codativo=CRI%20Bem%20Brasil" TargetMode="External"/><Relationship Id="rId1228" Type="http://schemas.openxmlformats.org/officeDocument/2006/relationships/hyperlink" Target="https://afinvest.com.br/interno/relatorios/detalhes-de-ativos?id=1249&amp;codativo=CAIXA" TargetMode="External"/><Relationship Id="rId5" Type="http://schemas.openxmlformats.org/officeDocument/2006/relationships/hyperlink" Target="https://afinvest.com.br/interno/relatorios/detalhes-de-ativos?id=7956&amp;codativo=LFT%20jun%2030" TargetMode="External"/><Relationship Id="rId237" Type="http://schemas.openxmlformats.org/officeDocument/2006/relationships/hyperlink" Target="https://afinvest.com.br/interno/relatorios/detalhes-de-ativos?id=5818&amp;codativo=LF002200QQO" TargetMode="External"/><Relationship Id="rId791" Type="http://schemas.openxmlformats.org/officeDocument/2006/relationships/hyperlink" Target="https://afinvest.com.br/interno/relatorios/detalhes-de-ativos?id=2877&amp;codativo=HAPV22" TargetMode="External"/><Relationship Id="rId889" Type="http://schemas.openxmlformats.org/officeDocument/2006/relationships/hyperlink" Target="https://afinvest.com.br/interno/relatorios/detalhes-de-ativos?id=7268&amp;codativo=ERDVB3" TargetMode="External"/><Relationship Id="rId1074" Type="http://schemas.openxmlformats.org/officeDocument/2006/relationships/hyperlink" Target="https://afinvest.com.br/interno/relatorios/detalhes-de-ativos?id=6746&amp;codativo=ANET12" TargetMode="External"/><Relationship Id="rId444" Type="http://schemas.openxmlformats.org/officeDocument/2006/relationships/hyperlink" Target="https://afinvest.com.br/interno/relatorios/detalhes-de-ativos?id=5743&amp;codativo=FIDC%20FS%20FORTALECE" TargetMode="External"/><Relationship Id="rId651" Type="http://schemas.openxmlformats.org/officeDocument/2006/relationships/hyperlink" Target="https://afinvest.com.br/interno/relatorios/detalhes-de-ativos?id=3368&amp;codativo=QUAL16" TargetMode="External"/><Relationship Id="rId749" Type="http://schemas.openxmlformats.org/officeDocument/2006/relationships/hyperlink" Target="https://afinvest.com.br/interno/relatorios/detalhes-de-ativos?id=8798&amp;codativo=KLBNA5" TargetMode="External"/><Relationship Id="rId1281" Type="http://schemas.openxmlformats.org/officeDocument/2006/relationships/hyperlink" Target="https://afinvest.com.br/interno/relatorios/detalhes-de-ativos?id=6895&amp;codativo=TIP%20US" TargetMode="External"/><Relationship Id="rId290" Type="http://schemas.openxmlformats.org/officeDocument/2006/relationships/hyperlink" Target="https://afinvest.com.br/interno/relatorios/detalhes-de-ativos?id=940&amp;codativo=DAPAGO26" TargetMode="External"/><Relationship Id="rId304" Type="http://schemas.openxmlformats.org/officeDocument/2006/relationships/hyperlink" Target="https://afinvest.com.br/interno/relatorios/detalhes-de-ativos?id=2952&amp;codativo=DDIJAN31" TargetMode="External"/><Relationship Id="rId388" Type="http://schemas.openxmlformats.org/officeDocument/2006/relationships/hyperlink" Target="https://afinvest.com.br/interno/relatorios/detalhes-de-ativos?id=1104&amp;codativo=CASH%20BLUE" TargetMode="External"/><Relationship Id="rId511" Type="http://schemas.openxmlformats.org/officeDocument/2006/relationships/hyperlink" Target="https://afinvest.com.br/interno/relatorios/detalhes-de-ativos?id=7806&amp;codativo=VEBMA4" TargetMode="External"/><Relationship Id="rId609" Type="http://schemas.openxmlformats.org/officeDocument/2006/relationships/hyperlink" Target="https://afinvest.com.br/interno/relatorios/detalhes-de-ativos?id=1410&amp;codativo=ASAI22" TargetMode="External"/><Relationship Id="rId956" Type="http://schemas.openxmlformats.org/officeDocument/2006/relationships/hyperlink" Target="https://afinvest.com.br/interno/relatorios/detalhes-de-ativos?id=3508&amp;codativo=CRCG12" TargetMode="External"/><Relationship Id="rId1141" Type="http://schemas.openxmlformats.org/officeDocument/2006/relationships/hyperlink" Target="https://afinvest.com.br/interno/relatorios/detalhes-de-ativos?id=10599&amp;codativo=VAMOBZ00001" TargetMode="External"/><Relationship Id="rId1239" Type="http://schemas.openxmlformats.org/officeDocument/2006/relationships/hyperlink" Target="https://afinvest.com.br/interno/relatorios/detalhes-de-ativos?id=20&amp;codativo=YDUQ3" TargetMode="External"/><Relationship Id="rId85" Type="http://schemas.openxmlformats.org/officeDocument/2006/relationships/hyperlink" Target="https://afinvest.com.br/interno/relatorios/detalhes-de-ativos?id=5821&amp;codativo=LFSN2200E75" TargetMode="External"/><Relationship Id="rId150" Type="http://schemas.openxmlformats.org/officeDocument/2006/relationships/hyperlink" Target="https://afinvest.com.br/interno/relatorios/detalhes-de-ativos?id=7896&amp;codativo=LF002400951" TargetMode="External"/><Relationship Id="rId595" Type="http://schemas.openxmlformats.org/officeDocument/2006/relationships/hyperlink" Target="https://afinvest.com.br/interno/relatorios/detalhes-de-ativos?id=6919&amp;codativo=RISP12" TargetMode="External"/><Relationship Id="rId816" Type="http://schemas.openxmlformats.org/officeDocument/2006/relationships/hyperlink" Target="https://afinvest.com.br/interno/relatorios/detalhes-de-ativos?id=9256&amp;codativo=EQPA18" TargetMode="External"/><Relationship Id="rId1001" Type="http://schemas.openxmlformats.org/officeDocument/2006/relationships/hyperlink" Target="https://afinvest.com.br/interno/relatorios/detalhes-de-ativos?id=8478&amp;codativo=CEDO13" TargetMode="External"/><Relationship Id="rId248" Type="http://schemas.openxmlformats.org/officeDocument/2006/relationships/hyperlink" Target="https://afinvest.com.br/interno/relatorios/detalhes-de-ativos?id=10568&amp;codativo=LF002400BWH" TargetMode="External"/><Relationship Id="rId455" Type="http://schemas.openxmlformats.org/officeDocument/2006/relationships/hyperlink" Target="https://afinvest.com.br/interno/relatorios/detalhes-de-ativos?id=3505&amp;codativo=FIDC%20URA%20Agro%20SR" TargetMode="External"/><Relationship Id="rId662" Type="http://schemas.openxmlformats.org/officeDocument/2006/relationships/hyperlink" Target="https://afinvest.com.br/interno/relatorios/detalhes-de-ativos?id=3468&amp;codativo=PEJA11" TargetMode="External"/><Relationship Id="rId1085" Type="http://schemas.openxmlformats.org/officeDocument/2006/relationships/hyperlink" Target="https://afinvest.com.br/interno/relatorios/detalhes-de-ativos?id=6918&amp;codativo=RIS422" TargetMode="External"/><Relationship Id="rId12" Type="http://schemas.openxmlformats.org/officeDocument/2006/relationships/hyperlink" Target="https://afinvest.com.br/interno/relatorios/detalhes-de-ativos?id=821&amp;codativo=LFT%20set%2026" TargetMode="External"/><Relationship Id="rId108" Type="http://schemas.openxmlformats.org/officeDocument/2006/relationships/hyperlink" Target="https://afinvest.com.br/interno/relatorios/detalhes-de-ativos?id=7720&amp;codativo=LFSC24000BB" TargetMode="External"/><Relationship Id="rId315" Type="http://schemas.openxmlformats.org/officeDocument/2006/relationships/hyperlink" Target="https://afinvest.com.br/interno/relatorios/detalhes-de-ativos?id=9971&amp;codativo=T10DEZ25" TargetMode="External"/><Relationship Id="rId522" Type="http://schemas.openxmlformats.org/officeDocument/2006/relationships/hyperlink" Target="https://afinvest.com.br/interno/relatorios/detalhes-de-ativos?id=2927&amp;codativo=VBBR24" TargetMode="External"/><Relationship Id="rId967" Type="http://schemas.openxmlformats.org/officeDocument/2006/relationships/hyperlink" Target="https://afinvest.com.br/interno/relatorios/detalhes-de-ativos?id=8504&amp;codativo=CHSF13" TargetMode="External"/><Relationship Id="rId1152" Type="http://schemas.openxmlformats.org/officeDocument/2006/relationships/hyperlink" Target="https://afinvest.com.br/interno/relatorios/detalhes-de-ativos?id=3130&amp;codativo=NATURA29" TargetMode="External"/><Relationship Id="rId96" Type="http://schemas.openxmlformats.org/officeDocument/2006/relationships/hyperlink" Target="https://afinvest.com.br/interno/relatorios/detalhes-de-ativos?id=246&amp;codativo=LFSN1900971" TargetMode="External"/><Relationship Id="rId161" Type="http://schemas.openxmlformats.org/officeDocument/2006/relationships/hyperlink" Target="https://afinvest.com.br/interno/relatorios/detalhes-de-ativos?id=8350&amp;codativo=LF0024007OE" TargetMode="External"/><Relationship Id="rId399" Type="http://schemas.openxmlformats.org/officeDocument/2006/relationships/hyperlink" Target="https://afinvest.com.br/interno/relatorios/detalhes-de-ativos?id=408&amp;codativo=FIDC%20Sifra%20Plus%20Sr" TargetMode="External"/><Relationship Id="rId827" Type="http://schemas.openxmlformats.org/officeDocument/2006/relationships/hyperlink" Target="https://afinvest.com.br/interno/relatorios/detalhes-de-ativos?id=8876&amp;codativo=CGOS18" TargetMode="External"/><Relationship Id="rId1012" Type="http://schemas.openxmlformats.org/officeDocument/2006/relationships/hyperlink" Target="https://afinvest.com.br/interno/relatorios/detalhes-de-ativos?id=7030&amp;codativo=ELET14" TargetMode="External"/><Relationship Id="rId259" Type="http://schemas.openxmlformats.org/officeDocument/2006/relationships/hyperlink" Target="https://afinvest.com.br/interno/relatorios/detalhes-de-ativos?id=4120&amp;codativo=DAPMAI27" TargetMode="External"/><Relationship Id="rId466" Type="http://schemas.openxmlformats.org/officeDocument/2006/relationships/hyperlink" Target="https://afinvest.com.br/interno/relatorios/detalhes-de-ativos?id=9223&amp;codativo=FIDC%20PICPAY%20FGTS%20SR" TargetMode="External"/><Relationship Id="rId673" Type="http://schemas.openxmlformats.org/officeDocument/2006/relationships/hyperlink" Target="https://afinvest.com.br/interno/relatorios/detalhes-de-ativos?id=2653&amp;codativo=OMGE12" TargetMode="External"/><Relationship Id="rId880" Type="http://schemas.openxmlformats.org/officeDocument/2006/relationships/hyperlink" Target="https://afinvest.com.br/interno/relatorios/detalhes-de-ativos?id=7268&amp;codativo=ERDVB3" TargetMode="External"/><Relationship Id="rId1096" Type="http://schemas.openxmlformats.org/officeDocument/2006/relationships/hyperlink" Target="https://afinvest.com.br/interno/relatorios/detalhes-de-ativos?id=1700&amp;codativo=TIET29" TargetMode="External"/><Relationship Id="rId23" Type="http://schemas.openxmlformats.org/officeDocument/2006/relationships/hyperlink" Target="https://afinvest.com.br/interno/relatorios/detalhes-de-ativos?id=8440&amp;codativo=LFT%20set%2030" TargetMode="External"/><Relationship Id="rId119" Type="http://schemas.openxmlformats.org/officeDocument/2006/relationships/hyperlink" Target="https://afinvest.com.br/interno/relatorios/detalhes-de-ativos?id=3184&amp;codativo=LFSC19005L1" TargetMode="External"/><Relationship Id="rId326" Type="http://schemas.openxmlformats.org/officeDocument/2006/relationships/hyperlink" Target="https://afinvest.com.br/interno/relatorios/detalhes-de-ativos?id=395&amp;codativo=DI1JAN27" TargetMode="External"/><Relationship Id="rId533" Type="http://schemas.openxmlformats.org/officeDocument/2006/relationships/hyperlink" Target="https://afinvest.com.br/interno/relatorios/detalhes-de-ativos?id=1464&amp;codativo=VAMO23" TargetMode="External"/><Relationship Id="rId978" Type="http://schemas.openxmlformats.org/officeDocument/2006/relationships/hyperlink" Target="https://afinvest.com.br/interno/relatorios/detalhes-de-ativos?id=8444&amp;codativo=CAEC22" TargetMode="External"/><Relationship Id="rId1163" Type="http://schemas.openxmlformats.org/officeDocument/2006/relationships/hyperlink" Target="https://afinvest.com.br/interno/relatorios/detalhes-de-ativos?id=2774&amp;codativo=210100" TargetMode="External"/><Relationship Id="rId740" Type="http://schemas.openxmlformats.org/officeDocument/2006/relationships/hyperlink" Target="https://afinvest.com.br/interno/relatorios/detalhes-de-ativos?id=9179&amp;codativo=LIGH2B" TargetMode="External"/><Relationship Id="rId838" Type="http://schemas.openxmlformats.org/officeDocument/2006/relationships/hyperlink" Target="https://afinvest.com.br/interno/relatorios/detalhes-de-ativos?id=8506&amp;codativo=EGIEB2" TargetMode="External"/><Relationship Id="rId1023" Type="http://schemas.openxmlformats.org/officeDocument/2006/relationships/hyperlink" Target="https://afinvest.com.br/interno/relatorios/detalhes-de-ativos?id=10377&amp;codativo=CLCD18" TargetMode="External"/><Relationship Id="rId172" Type="http://schemas.openxmlformats.org/officeDocument/2006/relationships/hyperlink" Target="https://afinvest.com.br/interno/relatorios/detalhes-de-ativos?id=10672&amp;codativo=LF00240072E" TargetMode="External"/><Relationship Id="rId477" Type="http://schemas.openxmlformats.org/officeDocument/2006/relationships/hyperlink" Target="https://afinvest.com.br/interno/relatorios/detalhes-de-ativos?id=387&amp;codativo=FIDC%20LF%20I%20SR4" TargetMode="External"/><Relationship Id="rId600" Type="http://schemas.openxmlformats.org/officeDocument/2006/relationships/hyperlink" Target="https://afinvest.com.br/interno/relatorios/detalhes-de-ativos?id=3004&amp;codativo=JSMLA5" TargetMode="External"/><Relationship Id="rId684" Type="http://schemas.openxmlformats.org/officeDocument/2006/relationships/hyperlink" Target="https://afinvest.com.br/interno/relatorios/detalhes-de-ativos?id=1861&amp;codativo=NEOE26" TargetMode="External"/><Relationship Id="rId1230" Type="http://schemas.openxmlformats.org/officeDocument/2006/relationships/hyperlink" Target="https://afinvest.com.br/interno/relatorios/detalhes-de-ativos?id=1249&amp;codativo=CAIXA" TargetMode="External"/><Relationship Id="rId337" Type="http://schemas.openxmlformats.org/officeDocument/2006/relationships/hyperlink" Target="https://afinvest.com.br/interno/relatorios/detalhes-de-ativos?id=395&amp;codativo=DI1JAN27" TargetMode="External"/><Relationship Id="rId891" Type="http://schemas.openxmlformats.org/officeDocument/2006/relationships/hyperlink" Target="https://afinvest.com.br/interno/relatorios/detalhes-de-ativos?id=1767&amp;codativo=ECHP11" TargetMode="External"/><Relationship Id="rId905" Type="http://schemas.openxmlformats.org/officeDocument/2006/relationships/hyperlink" Target="https://afinvest.com.br/interno/relatorios/detalhes-de-ativos?id=8431&amp;codativo=CSANA0" TargetMode="External"/><Relationship Id="rId989" Type="http://schemas.openxmlformats.org/officeDocument/2006/relationships/hyperlink" Target="https://afinvest.com.br/interno/relatorios/detalhes-de-ativos?id=2779&amp;codativo=CBRDA8" TargetMode="External"/><Relationship Id="rId34" Type="http://schemas.openxmlformats.org/officeDocument/2006/relationships/hyperlink" Target="https://afinvest.com.br/interno/relatorios/detalhes-de-ativos?id=411&amp;codativo=NTN-B26" TargetMode="External"/><Relationship Id="rId544" Type="http://schemas.openxmlformats.org/officeDocument/2006/relationships/hyperlink" Target="https://afinvest.com.br/interno/relatorios/detalhes-de-ativos?id=8116&amp;codativo=VLIDA0" TargetMode="External"/><Relationship Id="rId751" Type="http://schemas.openxmlformats.org/officeDocument/2006/relationships/hyperlink" Target="https://afinvest.com.br/interno/relatorios/detalhes-de-ativos?id=8798&amp;codativo=KLBNA5" TargetMode="External"/><Relationship Id="rId849" Type="http://schemas.openxmlformats.org/officeDocument/2006/relationships/hyperlink" Target="https://afinvest.com.br/interno/relatorios/detalhes-de-ativos?id=1807&amp;codativo=ENEV32" TargetMode="External"/><Relationship Id="rId1174" Type="http://schemas.openxmlformats.org/officeDocument/2006/relationships/hyperlink" Target="https://afinvest.com.br/interno/relatorios/detalhes-de-ativos?id=3514&amp;codativo=950199" TargetMode="External"/><Relationship Id="rId183" Type="http://schemas.openxmlformats.org/officeDocument/2006/relationships/hyperlink" Target="https://afinvest.com.br/interno/relatorios/detalhes-de-ativos?id=8263&amp;codativo=LF002400EY5" TargetMode="External"/><Relationship Id="rId390" Type="http://schemas.openxmlformats.org/officeDocument/2006/relationships/hyperlink" Target="https://afinvest.com.br/interno/relatorios/detalhes-de-ativos?id=2710&amp;codativo=Santander%20CashBlack" TargetMode="External"/><Relationship Id="rId404" Type="http://schemas.openxmlformats.org/officeDocument/2006/relationships/hyperlink" Target="https://afinvest.com.br/interno/relatorios/detalhes-de-ativos?id=9574&amp;codativo=SB%20CR%C3%89DITO%20FIDC%20MULTISSETORIAL%20SR8" TargetMode="External"/><Relationship Id="rId611" Type="http://schemas.openxmlformats.org/officeDocument/2006/relationships/hyperlink" Target="https://afinvest.com.br/interno/relatorios/detalhes-de-ativos?id=8398&amp;codativo=ASAIA0" TargetMode="External"/><Relationship Id="rId1034" Type="http://schemas.openxmlformats.org/officeDocument/2006/relationships/hyperlink" Target="https://afinvest.com.br/interno/relatorios/detalhes-de-ativos?id=8637&amp;codativo=BRKPA2" TargetMode="External"/><Relationship Id="rId1241" Type="http://schemas.openxmlformats.org/officeDocument/2006/relationships/hyperlink" Target="https://afinvest.com.br/interno/relatorios/detalhes-de-ativos?id=8285&amp;codativo=VTRU3" TargetMode="External"/><Relationship Id="rId250" Type="http://schemas.openxmlformats.org/officeDocument/2006/relationships/hyperlink" Target="https://afinvest.com.br/interno/relatorios/detalhes-de-ativos?id=7100&amp;codativo=LF002307IJ6" TargetMode="External"/><Relationship Id="rId488" Type="http://schemas.openxmlformats.org/officeDocument/2006/relationships/hyperlink" Target="https://afinvest.com.br/interno/relatorios/detalhes-de-ativos?id=7810&amp;codativo=FIDC%20ACR%20Fast" TargetMode="External"/><Relationship Id="rId695" Type="http://schemas.openxmlformats.org/officeDocument/2006/relationships/hyperlink" Target="https://afinvest.com.br/interno/relatorios/detalhes-de-ativos?id=223&amp;codativo=MOVI34" TargetMode="External"/><Relationship Id="rId709" Type="http://schemas.openxmlformats.org/officeDocument/2006/relationships/hyperlink" Target="https://afinvest.com.br/interno/relatorios/detalhes-de-ativos?id=10592&amp;codativo=TFLED0" TargetMode="External"/><Relationship Id="rId916" Type="http://schemas.openxmlformats.org/officeDocument/2006/relationships/hyperlink" Target="https://afinvest.com.br/interno/relatorios/detalhes-de-ativos?id=8505&amp;codativo=CPLD29" TargetMode="External"/><Relationship Id="rId1101" Type="http://schemas.openxmlformats.org/officeDocument/2006/relationships/hyperlink" Target="https://afinvest.com.br/interno/relatorios/detalhes-de-ativos?id=8196&amp;codativo=AESOA1" TargetMode="External"/><Relationship Id="rId45" Type="http://schemas.openxmlformats.org/officeDocument/2006/relationships/hyperlink" Target="https://afinvest.com.br/interno/relatorios/detalhes-de-ativos?id=1271&amp;codativo=Provis%C3%A3o" TargetMode="External"/><Relationship Id="rId110" Type="http://schemas.openxmlformats.org/officeDocument/2006/relationships/hyperlink" Target="https://afinvest.com.br/interno/relatorios/detalhes-de-ativos?id=10139&amp;codativo=LFSC22000ZR" TargetMode="External"/><Relationship Id="rId348" Type="http://schemas.openxmlformats.org/officeDocument/2006/relationships/hyperlink" Target="https://afinvest.com.br/interno/relatorios/detalhes-de-ativos?id=4099&amp;codativo=DAPAGO32" TargetMode="External"/><Relationship Id="rId555" Type="http://schemas.openxmlformats.org/officeDocument/2006/relationships/hyperlink" Target="https://afinvest.com.br/interno/relatorios/detalhes-de-ativos?id=10027&amp;codativo=VALEB1" TargetMode="External"/><Relationship Id="rId762" Type="http://schemas.openxmlformats.org/officeDocument/2006/relationships/hyperlink" Target="https://afinvest.com.br/interno/relatorios/detalhes-de-ativos?id=2846&amp;codativo=JSLGA5" TargetMode="External"/><Relationship Id="rId1185" Type="http://schemas.openxmlformats.org/officeDocument/2006/relationships/hyperlink" Target="https://afinvest.com.br/interno/relatorios/detalhes-de-ativos?id=9921&amp;codativo=CDB3253PPYA" TargetMode="External"/><Relationship Id="rId194" Type="http://schemas.openxmlformats.org/officeDocument/2006/relationships/hyperlink" Target="https://afinvest.com.br/interno/relatorios/detalhes-de-ativos?id=10138&amp;codativo=LF002400LGM" TargetMode="External"/><Relationship Id="rId208" Type="http://schemas.openxmlformats.org/officeDocument/2006/relationships/hyperlink" Target="https://afinvest.com.br/interno/relatorios/detalhes-de-ativos?id=8399&amp;codativo=LF002400GJ4" TargetMode="External"/><Relationship Id="rId415" Type="http://schemas.openxmlformats.org/officeDocument/2006/relationships/hyperlink" Target="https://afinvest.com.br/interno/relatorios/detalhes-de-ativos?id=7680&amp;codativo=FIDC%20Pagbem%20Sr%208" TargetMode="External"/><Relationship Id="rId622" Type="http://schemas.openxmlformats.org/officeDocument/2006/relationships/hyperlink" Target="https://afinvest.com.br/interno/relatorios/detalhes-de-ativos?id=8796&amp;codativo=GASC17" TargetMode="External"/><Relationship Id="rId1045" Type="http://schemas.openxmlformats.org/officeDocument/2006/relationships/hyperlink" Target="https://afinvest.com.br/interno/relatorios/detalhes-de-ativos?id=6410&amp;codativo=BRFS31" TargetMode="External"/><Relationship Id="rId1252" Type="http://schemas.openxmlformats.org/officeDocument/2006/relationships/hyperlink" Target="https://afinvest.com.br/interno/relatorios/detalhes-de-ativos?id=838&amp;codativo=MOVI3" TargetMode="External"/><Relationship Id="rId261" Type="http://schemas.openxmlformats.org/officeDocument/2006/relationships/hyperlink" Target="https://afinvest.com.br/interno/relatorios/detalhes-de-ativos?id=4099&amp;codativo=DAPAGO32" TargetMode="External"/><Relationship Id="rId499" Type="http://schemas.openxmlformats.org/officeDocument/2006/relationships/hyperlink" Target="https://afinvest.com.br/interno/relatorios/detalhes-de-ativos?id=8007&amp;codativo=FIDC%20CloudWalk%20II" TargetMode="External"/><Relationship Id="rId927" Type="http://schemas.openxmlformats.org/officeDocument/2006/relationships/hyperlink" Target="https://afinvest.com.br/interno/relatorios/detalhes-de-ativos?id=1747&amp;codativo=CBAN52" TargetMode="External"/><Relationship Id="rId1112" Type="http://schemas.openxmlformats.org/officeDocument/2006/relationships/hyperlink" Target="https://afinvest.com.br/interno/relatorios/detalhes-de-ativos?id=2808&amp;codativo=AEGP19" TargetMode="External"/><Relationship Id="rId56" Type="http://schemas.openxmlformats.org/officeDocument/2006/relationships/hyperlink" Target="https://afinvest.com.br/interno/relatorios/detalhes-de-ativos?id=1271&amp;codativo=Provis%C3%A3o" TargetMode="External"/><Relationship Id="rId359" Type="http://schemas.openxmlformats.org/officeDocument/2006/relationships/hyperlink" Target="https://afinvest.com.br/interno/relatorios/detalhes-de-ativos?id=2684&amp;codativo=AFHI11" TargetMode="External"/><Relationship Id="rId566" Type="http://schemas.openxmlformats.org/officeDocument/2006/relationships/hyperlink" Target="https://afinvest.com.br/interno/relatorios/detalhes-de-ativos?id=9445&amp;codativo=VERT19%20(nota%20participativa)" TargetMode="External"/><Relationship Id="rId773" Type="http://schemas.openxmlformats.org/officeDocument/2006/relationships/hyperlink" Target="https://afinvest.com.br/interno/relatorios/detalhes-de-ativos?id=3048&amp;codativo=HARG11" TargetMode="External"/><Relationship Id="rId1196" Type="http://schemas.openxmlformats.org/officeDocument/2006/relationships/hyperlink" Target="https://afinvest.com.br/interno/relatorios/detalhes-de-ativos?id=10574&amp;codativo=CDB9258SUWD" TargetMode="External"/><Relationship Id="rId121" Type="http://schemas.openxmlformats.org/officeDocument/2006/relationships/hyperlink" Target="https://afinvest.com.br/interno/relatorios/detalhes-de-ativos?id=2639&amp;codativo=LFSC190054I" TargetMode="External"/><Relationship Id="rId219" Type="http://schemas.openxmlformats.org/officeDocument/2006/relationships/hyperlink" Target="https://afinvest.com.br/interno/relatorios/detalhes-de-ativos?id=7998&amp;codativo=LF002400ABI" TargetMode="External"/><Relationship Id="rId426" Type="http://schemas.openxmlformats.org/officeDocument/2006/relationships/hyperlink" Target="https://afinvest.com.br/interno/relatorios/detalhes-de-ativos?id=8328&amp;codativo=FIDC%20Guardian%20MC%20II%20Sr" TargetMode="External"/><Relationship Id="rId633" Type="http://schemas.openxmlformats.org/officeDocument/2006/relationships/hyperlink" Target="https://afinvest.com.br/interno/relatorios/detalhes-de-ativos?id=9920&amp;codativo=AESLA9" TargetMode="External"/><Relationship Id="rId980" Type="http://schemas.openxmlformats.org/officeDocument/2006/relationships/hyperlink" Target="https://afinvest.com.br/interno/relatorios/detalhes-de-ativos?id=2779&amp;codativo=CBRDA8" TargetMode="External"/><Relationship Id="rId1056" Type="http://schemas.openxmlformats.org/officeDocument/2006/relationships/hyperlink" Target="https://afinvest.com.br/interno/relatorios/detalhes-de-ativos?id=9254&amp;codativo=TEPA12" TargetMode="External"/><Relationship Id="rId1263" Type="http://schemas.openxmlformats.org/officeDocument/2006/relationships/hyperlink" Target="https://afinvest.com.br/interno/relatorios/detalhes-de-ativos?id=863&amp;codativo=KLBN11" TargetMode="External"/><Relationship Id="rId840" Type="http://schemas.openxmlformats.org/officeDocument/2006/relationships/hyperlink" Target="https://afinvest.com.br/interno/relatorios/detalhes-de-ativos?id=8506&amp;codativo=EGIEB2" TargetMode="External"/><Relationship Id="rId938" Type="http://schemas.openxmlformats.org/officeDocument/2006/relationships/hyperlink" Target="https://afinvest.com.br/interno/relatorios/detalhes-de-ativos?id=3041&amp;codativo=CART13" TargetMode="External"/><Relationship Id="rId67" Type="http://schemas.openxmlformats.org/officeDocument/2006/relationships/hyperlink" Target="https://afinvest.com.br/interno/relatorios/detalhes-de-ativos?id=1400&amp;codativo=LFSN1800HXO" TargetMode="External"/><Relationship Id="rId272" Type="http://schemas.openxmlformats.org/officeDocument/2006/relationships/hyperlink" Target="https://afinvest.com.br/interno/relatorios/detalhes-de-ativos?id=4283&amp;codativo=DI1JAN30" TargetMode="External"/><Relationship Id="rId577" Type="http://schemas.openxmlformats.org/officeDocument/2006/relationships/hyperlink" Target="https://afinvest.com.br/interno/relatorios/detalhes-de-ativos?id=3417&amp;codativo=TBCR18" TargetMode="External"/><Relationship Id="rId700" Type="http://schemas.openxmlformats.org/officeDocument/2006/relationships/hyperlink" Target="https://afinvest.com.br/interno/relatorios/detalhes-de-ativos?id=7487&amp;codativo=MNLT11" TargetMode="External"/><Relationship Id="rId1123" Type="http://schemas.openxmlformats.org/officeDocument/2006/relationships/hyperlink" Target="https://afinvest.com.br/interno/relatorios/detalhes-de-ativos?id=7897&amp;codativo=CRI%20PERNAMBUCO%2035%C2%AA%20(23J1753853)" TargetMode="External"/><Relationship Id="rId132" Type="http://schemas.openxmlformats.org/officeDocument/2006/relationships/hyperlink" Target="https://afinvest.com.br/interno/relatorios/detalhes-de-ativos?id=9039&amp;codativo=LFSC19003FD" TargetMode="External"/><Relationship Id="rId784" Type="http://schemas.openxmlformats.org/officeDocument/2006/relationships/hyperlink" Target="https://afinvest.com.br/interno/relatorios/detalhes-de-ativos?id=5764&amp;codativo=HBSA12" TargetMode="External"/><Relationship Id="rId991" Type="http://schemas.openxmlformats.org/officeDocument/2006/relationships/hyperlink" Target="https://afinvest.com.br/interno/relatorios/detalhes-de-ativos?id=2780&amp;codativo=CBRDB8" TargetMode="External"/><Relationship Id="rId1067" Type="http://schemas.openxmlformats.org/officeDocument/2006/relationships/hyperlink" Target="https://afinvest.com.br/interno/relatorios/detalhes-de-ativos?id=8804&amp;codativo=AMERF2" TargetMode="External"/><Relationship Id="rId437" Type="http://schemas.openxmlformats.org/officeDocument/2006/relationships/hyperlink" Target="https://afinvest.com.br/interno/relatorios/detalhes-de-ativos?id=9750&amp;codativo=FIDC%20NOTO%20CONSIGNADOS%20SR1" TargetMode="External"/><Relationship Id="rId644" Type="http://schemas.openxmlformats.org/officeDocument/2006/relationships/hyperlink" Target="https://afinvest.com.br/interno/relatorios/detalhes-de-ativos?id=9110&amp;codativo=RAIZ23" TargetMode="External"/><Relationship Id="rId851" Type="http://schemas.openxmlformats.org/officeDocument/2006/relationships/hyperlink" Target="https://afinvest.com.br/interno/relatorios/detalhes-de-ativos?id=3475&amp;codativo=ENEV18" TargetMode="External"/><Relationship Id="rId1274" Type="http://schemas.openxmlformats.org/officeDocument/2006/relationships/hyperlink" Target="https://afinvest.com.br/interno/relatorios/detalhes-de-ativos?id=885&amp;codativo=ANIM3" TargetMode="External"/><Relationship Id="rId283" Type="http://schemas.openxmlformats.org/officeDocument/2006/relationships/hyperlink" Target="https://afinvest.com.br/interno/relatorios/detalhes-de-ativos?id=4283&amp;codativo=DI1JAN30" TargetMode="External"/><Relationship Id="rId490" Type="http://schemas.openxmlformats.org/officeDocument/2006/relationships/hyperlink" Target="https://afinvest.com.br/interno/relatorios/detalhes-de-ativos?id=9579&amp;codativo=DELTA%20ENERGIA%20PR%C3%89%20PAGAMENTO%20I%20FIDC%20RL" TargetMode="External"/><Relationship Id="rId504" Type="http://schemas.openxmlformats.org/officeDocument/2006/relationships/hyperlink" Target="https://afinvest.com.br/interno/relatorios/detalhes-de-ativos?id=8877&amp;codativo=FIDC%20Artico%20Sr" TargetMode="External"/><Relationship Id="rId711" Type="http://schemas.openxmlformats.org/officeDocument/2006/relationships/hyperlink" Target="https://afinvest.com.br/interno/relatorios/detalhes-de-ativos?id=3227&amp;codativo=LTTE15" TargetMode="External"/><Relationship Id="rId949" Type="http://schemas.openxmlformats.org/officeDocument/2006/relationships/hyperlink" Target="https://afinvest.com.br/interno/relatorios/detalhes-de-ativos?id=5729&amp;codativo=CSNAA2" TargetMode="External"/><Relationship Id="rId1134" Type="http://schemas.openxmlformats.org/officeDocument/2006/relationships/hyperlink" Target="https://afinvest.com.br/interno/relatorios/detalhes-de-ativos?id=1459&amp;codativo=CRA%20Ferroeste%202%C2%AA%20S%C3%A9rie" TargetMode="External"/><Relationship Id="rId78" Type="http://schemas.openxmlformats.org/officeDocument/2006/relationships/hyperlink" Target="https://afinvest.com.br/interno/relatorios/detalhes-de-ativos?id=153&amp;codativo=LFSN19006KM" TargetMode="External"/><Relationship Id="rId143" Type="http://schemas.openxmlformats.org/officeDocument/2006/relationships/hyperlink" Target="https://afinvest.com.br/interno/relatorios/detalhes-de-ativos?id=7896&amp;codativo=LF002400951" TargetMode="External"/><Relationship Id="rId350" Type="http://schemas.openxmlformats.org/officeDocument/2006/relationships/hyperlink" Target="https://afinvest.com.br/interno/relatorios/detalhes-de-ativos?id=7577&amp;codativo=DAPMAI29" TargetMode="External"/><Relationship Id="rId588" Type="http://schemas.openxmlformats.org/officeDocument/2006/relationships/hyperlink" Target="https://afinvest.com.br/interno/relatorios/detalhes-de-ativos?id=7172&amp;codativo=SUZBA0" TargetMode="External"/><Relationship Id="rId795" Type="http://schemas.openxmlformats.org/officeDocument/2006/relationships/hyperlink" Target="https://afinvest.com.br/interno/relatorios/detalhes-de-ativos?id=2877&amp;codativo=HAPV22" TargetMode="External"/><Relationship Id="rId809" Type="http://schemas.openxmlformats.org/officeDocument/2006/relationships/hyperlink" Target="https://afinvest.com.br/interno/relatorios/detalhes-de-ativos?id=9151&amp;codativo=AEGE17" TargetMode="External"/><Relationship Id="rId1201" Type="http://schemas.openxmlformats.org/officeDocument/2006/relationships/hyperlink" Target="https://afinvest.com.br/interno/relatorios/detalhes-de-ativos?id=10234&amp;codativo=CDB725BEF4B" TargetMode="External"/><Relationship Id="rId9" Type="http://schemas.openxmlformats.org/officeDocument/2006/relationships/hyperlink" Target="https://afinvest.com.br/interno/relatorios/detalhes-de-ativos?id=2965&amp;codativo=NTN-B32" TargetMode="External"/><Relationship Id="rId210" Type="http://schemas.openxmlformats.org/officeDocument/2006/relationships/hyperlink" Target="https://afinvest.com.br/interno/relatorios/detalhes-de-ativos?id=8399&amp;codativo=LF002400GJ4" TargetMode="External"/><Relationship Id="rId448" Type="http://schemas.openxmlformats.org/officeDocument/2006/relationships/hyperlink" Target="https://afinvest.com.br/interno/relatorios/detalhes-de-ativos?id=5743&amp;codativo=FIDC%20FS%20FORTALECE" TargetMode="External"/><Relationship Id="rId655" Type="http://schemas.openxmlformats.org/officeDocument/2006/relationships/hyperlink" Target="https://afinvest.com.br/interno/relatorios/detalhes-de-ativos?id=10573&amp;codativo=QMCT14" TargetMode="External"/><Relationship Id="rId862" Type="http://schemas.openxmlformats.org/officeDocument/2006/relationships/hyperlink" Target="https://afinvest.com.br/interno/relatorios/detalhes-de-ativos?id=7320&amp;codativo=ENGIB9" TargetMode="External"/><Relationship Id="rId1078" Type="http://schemas.openxmlformats.org/officeDocument/2006/relationships/hyperlink" Target="https://afinvest.com.br/interno/relatorios/detalhes-de-ativos?id=6746&amp;codativo=ANET12" TargetMode="External"/><Relationship Id="rId1285" Type="http://schemas.openxmlformats.org/officeDocument/2006/relationships/hyperlink" Target="https://afinvest.com.br/interno/relatorios/detalhes-de-ativos?id=9460&amp;codativo=US8605701189" TargetMode="External"/><Relationship Id="rId294" Type="http://schemas.openxmlformats.org/officeDocument/2006/relationships/hyperlink" Target="https://afinvest.com.br/interno/relatorios/detalhes-de-ativos?id=2677&amp;codativo=DI1JAN29" TargetMode="External"/><Relationship Id="rId308" Type="http://schemas.openxmlformats.org/officeDocument/2006/relationships/hyperlink" Target="https://afinvest.com.br/interno/relatorios/detalhes-de-ativos?id=2957&amp;codativo=DAPAGO28" TargetMode="External"/><Relationship Id="rId515" Type="http://schemas.openxmlformats.org/officeDocument/2006/relationships/hyperlink" Target="https://afinvest.com.br/interno/relatorios/detalhes-de-ativos?id=2721&amp;codativo=VIXL14" TargetMode="External"/><Relationship Id="rId722" Type="http://schemas.openxmlformats.org/officeDocument/2006/relationships/hyperlink" Target="https://afinvest.com.br/interno/relatorios/detalhes-de-ativos?id=9179&amp;codativo=LIGH2B" TargetMode="External"/><Relationship Id="rId1145" Type="http://schemas.openxmlformats.org/officeDocument/2006/relationships/hyperlink" Target="https://afinvest.com.br/interno/relatorios/detalhes-de-ativos?id=9436&amp;codativo=Unigel%20nota%20participativa" TargetMode="External"/><Relationship Id="rId89" Type="http://schemas.openxmlformats.org/officeDocument/2006/relationships/hyperlink" Target="https://afinvest.com.br/interno/relatorios/detalhes-de-ativos?id=5821&amp;codativo=LFSN2200E75" TargetMode="External"/><Relationship Id="rId154" Type="http://schemas.openxmlformats.org/officeDocument/2006/relationships/hyperlink" Target="https://afinvest.com.br/interno/relatorios/detalhes-de-ativos?id=7896&amp;codativo=LF002400951" TargetMode="External"/><Relationship Id="rId361" Type="http://schemas.openxmlformats.org/officeDocument/2006/relationships/hyperlink" Target="https://afinvest.com.br/interno/relatorios/detalhes-de-ativos?id=8629&amp;codativo=BORDEAUX" TargetMode="External"/><Relationship Id="rId599" Type="http://schemas.openxmlformats.org/officeDocument/2006/relationships/hyperlink" Target="https://afinvest.com.br/interno/relatorios/detalhes-de-ativos?id=6041&amp;codativo=SIMH16" TargetMode="External"/><Relationship Id="rId1005" Type="http://schemas.openxmlformats.org/officeDocument/2006/relationships/hyperlink" Target="https://afinvest.com.br/interno/relatorios/detalhes-de-ativos?id=5722&amp;codativo=AALR13" TargetMode="External"/><Relationship Id="rId1212" Type="http://schemas.openxmlformats.org/officeDocument/2006/relationships/hyperlink" Target="https://afinvest.com.br/interno/relatorios/detalhes-de-ativos?id=10202&amp;codativo=CDB7257QUDH" TargetMode="External"/><Relationship Id="rId459" Type="http://schemas.openxmlformats.org/officeDocument/2006/relationships/hyperlink" Target="https://afinvest.com.br/interno/relatorios/detalhes-de-ativos?id=9578&amp;codativo=FIDC%20RED%20REAL%20SR5" TargetMode="External"/><Relationship Id="rId666" Type="http://schemas.openxmlformats.org/officeDocument/2006/relationships/hyperlink" Target="https://afinvest.com.br/interno/relatorios/detalhes-de-ativos?id=9569&amp;codativo=HZTC14" TargetMode="External"/><Relationship Id="rId873" Type="http://schemas.openxmlformats.org/officeDocument/2006/relationships/hyperlink" Target="https://afinvest.com.br/interno/relatorios/detalhes-de-ativos?id=3474&amp;codativo=ELPLA7" TargetMode="External"/><Relationship Id="rId1089" Type="http://schemas.openxmlformats.org/officeDocument/2006/relationships/hyperlink" Target="https://afinvest.com.br/interno/relatorios/detalhes-de-ativos?id=5641&amp;codativo=GSTS14" TargetMode="External"/><Relationship Id="rId16" Type="http://schemas.openxmlformats.org/officeDocument/2006/relationships/hyperlink" Target="https://afinvest.com.br/interno/relatorios/detalhes-de-ativos?id=9919&amp;codativo=NTN-B%2029" TargetMode="External"/><Relationship Id="rId221" Type="http://schemas.openxmlformats.org/officeDocument/2006/relationships/hyperlink" Target="https://afinvest.com.br/interno/relatorios/detalhes-de-ativos?id=9045&amp;codativo=LF002400UVJ" TargetMode="External"/><Relationship Id="rId319" Type="http://schemas.openxmlformats.org/officeDocument/2006/relationships/hyperlink" Target="https://afinvest.com.br/interno/relatorios/detalhes-de-ativos?id=1417&amp;codativo=DAPAGO30" TargetMode="External"/><Relationship Id="rId526" Type="http://schemas.openxmlformats.org/officeDocument/2006/relationships/hyperlink" Target="https://afinvest.com.br/interno/relatorios/detalhes-de-ativos?id=8807&amp;codativo=VSCF17" TargetMode="External"/><Relationship Id="rId1156" Type="http://schemas.openxmlformats.org/officeDocument/2006/relationships/hyperlink" Target="https://afinvest.com.br/interno/relatorios/detalhes-de-ativos?id=8711&amp;codativo=USG588" TargetMode="External"/><Relationship Id="rId733" Type="http://schemas.openxmlformats.org/officeDocument/2006/relationships/hyperlink" Target="https://afinvest.com.br/interno/relatorios/detalhes-de-ativos?id=1427&amp;codativo=LIGH1B" TargetMode="External"/><Relationship Id="rId940" Type="http://schemas.openxmlformats.org/officeDocument/2006/relationships/hyperlink" Target="https://afinvest.com.br/interno/relatorios/detalhes-de-ativos?id=7260&amp;codativo=PASS12" TargetMode="External"/><Relationship Id="rId1016" Type="http://schemas.openxmlformats.org/officeDocument/2006/relationships/hyperlink" Target="https://afinvest.com.br/interno/relatorios/detalhes-de-ativos?id=8984&amp;codativo=CMGDB1" TargetMode="External"/><Relationship Id="rId165" Type="http://schemas.openxmlformats.org/officeDocument/2006/relationships/hyperlink" Target="https://afinvest.com.br/interno/relatorios/detalhes-de-ativos?id=8350&amp;codativo=LF0024007OE" TargetMode="External"/><Relationship Id="rId372" Type="http://schemas.openxmlformats.org/officeDocument/2006/relationships/hyperlink" Target="https://afinvest.com.br/interno/relatorios/detalhes-de-ativos?id=391&amp;codativo=GERAES%2030" TargetMode="External"/><Relationship Id="rId677" Type="http://schemas.openxmlformats.org/officeDocument/2006/relationships/hyperlink" Target="https://afinvest.com.br/interno/relatorios/detalhes-de-ativos?id=2653&amp;codativo=OMGE12" TargetMode="External"/><Relationship Id="rId800" Type="http://schemas.openxmlformats.org/officeDocument/2006/relationships/hyperlink" Target="https://afinvest.com.br/interno/relatorios/detalhes-de-ativos?id=8994&amp;codativo=SUMI17" TargetMode="External"/><Relationship Id="rId1223" Type="http://schemas.openxmlformats.org/officeDocument/2006/relationships/hyperlink" Target="https://afinvest.com.br/interno/relatorios/detalhes-de-ativos?id=1249&amp;codativo=CAIXA" TargetMode="External"/><Relationship Id="rId232" Type="http://schemas.openxmlformats.org/officeDocument/2006/relationships/hyperlink" Target="https://afinvest.com.br/interno/relatorios/detalhes-de-ativos?id=9975&amp;codativo=LF002500E1G" TargetMode="External"/><Relationship Id="rId884" Type="http://schemas.openxmlformats.org/officeDocument/2006/relationships/hyperlink" Target="https://afinvest.com.br/interno/relatorios/detalhes-de-ativos?id=6635&amp;codativo=ERDVA2" TargetMode="External"/><Relationship Id="rId27" Type="http://schemas.openxmlformats.org/officeDocument/2006/relationships/hyperlink" Target="https://afinvest.com.br/interno/relatorios/detalhes-de-ativos?id=2964&amp;codativo=LFT%20mar%2028" TargetMode="External"/><Relationship Id="rId537" Type="http://schemas.openxmlformats.org/officeDocument/2006/relationships/hyperlink" Target="https://afinvest.com.br/interno/relatorios/detalhes-de-ativos?id=1464&amp;codativo=VAMO23" TargetMode="External"/><Relationship Id="rId744" Type="http://schemas.openxmlformats.org/officeDocument/2006/relationships/hyperlink" Target="https://afinvest.com.br/interno/relatorios/detalhes-de-ativos?id=9179&amp;codativo=LIGH2B" TargetMode="External"/><Relationship Id="rId951" Type="http://schemas.openxmlformats.org/officeDocument/2006/relationships/hyperlink" Target="https://afinvest.com.br/interno/relatorios/detalhes-de-ativos?id=3460&amp;codativo=VTII12" TargetMode="External"/><Relationship Id="rId1167" Type="http://schemas.openxmlformats.org/officeDocument/2006/relationships/hyperlink" Target="https://afinvest.com.br/interno/relatorios/detalhes-de-ativos?id=3420&amp;codativo=760199" TargetMode="External"/><Relationship Id="rId80" Type="http://schemas.openxmlformats.org/officeDocument/2006/relationships/hyperlink" Target="https://afinvest.com.br/interno/relatorios/detalhes-de-ativos?id=151&amp;codativo=LFSN19001BC" TargetMode="External"/><Relationship Id="rId176" Type="http://schemas.openxmlformats.org/officeDocument/2006/relationships/hyperlink" Target="https://afinvest.com.br/interno/relatorios/detalhes-de-ativos?id=3258&amp;codativo=LF002200G90" TargetMode="External"/><Relationship Id="rId383" Type="http://schemas.openxmlformats.org/officeDocument/2006/relationships/hyperlink" Target="https://afinvest.com.br/interno/relatorios/detalhes-de-ativos?id=873&amp;codativo=AF%20GLOBAL%20BONDS%20FI%20RF%20CP%20IE" TargetMode="External"/><Relationship Id="rId590" Type="http://schemas.openxmlformats.org/officeDocument/2006/relationships/hyperlink" Target="https://afinvest.com.br/interno/relatorios/detalhes-de-ativos?id=2918&amp;codativo=SULA29" TargetMode="External"/><Relationship Id="rId604" Type="http://schemas.openxmlformats.org/officeDocument/2006/relationships/hyperlink" Target="https://afinvest.com.br/interno/relatorios/detalhes-de-ativos?id=6041&amp;codativo=SIMH16" TargetMode="External"/><Relationship Id="rId811" Type="http://schemas.openxmlformats.org/officeDocument/2006/relationships/hyperlink" Target="https://afinvest.com.br/interno/relatorios/detalhes-de-ativos?id=9151&amp;codativo=AEGE17" TargetMode="External"/><Relationship Id="rId1027" Type="http://schemas.openxmlformats.org/officeDocument/2006/relationships/hyperlink" Target="https://afinvest.com.br/interno/relatorios/detalhes-de-ativos?id=3194&amp;codativo=BRKPA0" TargetMode="External"/><Relationship Id="rId1234" Type="http://schemas.openxmlformats.org/officeDocument/2006/relationships/hyperlink" Target="https://afinvest.com.br/interno/relatorios/detalhes-de-ativos?id=1249&amp;codativo=CAIXA" TargetMode="External"/><Relationship Id="rId243" Type="http://schemas.openxmlformats.org/officeDocument/2006/relationships/hyperlink" Target="https://afinvest.com.br/interno/relatorios/detalhes-de-ativos?id=5818&amp;codativo=LF002200QQO" TargetMode="External"/><Relationship Id="rId450" Type="http://schemas.openxmlformats.org/officeDocument/2006/relationships/hyperlink" Target="https://afinvest.com.br/interno/relatorios/detalhes-de-ativos?id=5743&amp;codativo=FIDC%20FS%20FORTALECE" TargetMode="External"/><Relationship Id="rId688" Type="http://schemas.openxmlformats.org/officeDocument/2006/relationships/hyperlink" Target="https://afinvest.com.br/interno/relatorios/detalhes-de-ativos?id=9390&amp;codativo=NMCH11" TargetMode="External"/><Relationship Id="rId895" Type="http://schemas.openxmlformats.org/officeDocument/2006/relationships/hyperlink" Target="https://afinvest.com.br/interno/relatorios/detalhes-de-ativos?id=1596&amp;codativo=DASAA4" TargetMode="External"/><Relationship Id="rId909" Type="http://schemas.openxmlformats.org/officeDocument/2006/relationships/hyperlink" Target="https://afinvest.com.br/interno/relatorios/detalhes-de-ativos?id=8432&amp;codativo=CSANB0" TargetMode="External"/><Relationship Id="rId1080" Type="http://schemas.openxmlformats.org/officeDocument/2006/relationships/hyperlink" Target="https://afinvest.com.br/interno/relatorios/detalhes-de-ativos?id=300&amp;codativo=ALGA28" TargetMode="External"/><Relationship Id="rId38" Type="http://schemas.openxmlformats.org/officeDocument/2006/relationships/hyperlink" Target="https://afinvest.com.br/interno/relatorios/detalhes-de-ativos?id=10030&amp;codativo=LFSC19002HS" TargetMode="External"/><Relationship Id="rId103" Type="http://schemas.openxmlformats.org/officeDocument/2006/relationships/hyperlink" Target="https://afinvest.com.br/interno/relatorios/detalhes-de-ativos?id=7720&amp;codativo=LFSC24000BB" TargetMode="External"/><Relationship Id="rId310" Type="http://schemas.openxmlformats.org/officeDocument/2006/relationships/hyperlink" Target="https://afinvest.com.br/interno/relatorios/detalhes-de-ativos?id=2842&amp;codativo=DDIJAN27" TargetMode="External"/><Relationship Id="rId548" Type="http://schemas.openxmlformats.org/officeDocument/2006/relationships/hyperlink" Target="https://afinvest.com.br/interno/relatorios/detalhes-de-ativos?id=9115&amp;codativo=VALEC0" TargetMode="External"/><Relationship Id="rId755" Type="http://schemas.openxmlformats.org/officeDocument/2006/relationships/hyperlink" Target="https://afinvest.com.br/interno/relatorios/detalhes-de-ativos?id=8798&amp;codativo=KLBNA5" TargetMode="External"/><Relationship Id="rId962" Type="http://schemas.openxmlformats.org/officeDocument/2006/relationships/hyperlink" Target="https://afinvest.com.br/interno/relatorios/detalhes-de-ativos?id=7475&amp;codativo=PALFB3" TargetMode="External"/><Relationship Id="rId1178" Type="http://schemas.openxmlformats.org/officeDocument/2006/relationships/hyperlink" Target="https://afinvest.com.br/interno/relatorios/detalhes-de-ativos?id=9921&amp;codativo=CDB3253PPYA" TargetMode="External"/><Relationship Id="rId91" Type="http://schemas.openxmlformats.org/officeDocument/2006/relationships/hyperlink" Target="https://afinvest.com.br/interno/relatorios/detalhes-de-ativos?id=246&amp;codativo=LFSN1900971" TargetMode="External"/><Relationship Id="rId187" Type="http://schemas.openxmlformats.org/officeDocument/2006/relationships/hyperlink" Target="https://afinvest.com.br/interno/relatorios/detalhes-de-ativos?id=8263&amp;codativo=LF002400EY5" TargetMode="External"/><Relationship Id="rId394" Type="http://schemas.openxmlformats.org/officeDocument/2006/relationships/hyperlink" Target="https://afinvest.com.br/interno/relatorios/detalhes-de-ativos?id=7739&amp;codativo=SANTANDER%20CASH%20BLACK%20III" TargetMode="External"/><Relationship Id="rId408" Type="http://schemas.openxmlformats.org/officeDocument/2006/relationships/hyperlink" Target="https://afinvest.com.br/interno/relatorios/detalhes-de-ativos?id=2845&amp;codativo=FIDC%20Red%20Multissetorial" TargetMode="External"/><Relationship Id="rId615" Type="http://schemas.openxmlformats.org/officeDocument/2006/relationships/hyperlink" Target="https://afinvest.com.br/interno/relatorios/detalhes-de-ativos?id=1410&amp;codativo=ASAI22" TargetMode="External"/><Relationship Id="rId822" Type="http://schemas.openxmlformats.org/officeDocument/2006/relationships/hyperlink" Target="https://afinvest.com.br/interno/relatorios/detalhes-de-ativos?id=8503&amp;codativo=CGOS16" TargetMode="External"/><Relationship Id="rId1038" Type="http://schemas.openxmlformats.org/officeDocument/2006/relationships/hyperlink" Target="https://afinvest.com.br/interno/relatorios/detalhes-de-ativos?id=5807&amp;codativo=RMSA12" TargetMode="External"/><Relationship Id="rId1245" Type="http://schemas.openxmlformats.org/officeDocument/2006/relationships/hyperlink" Target="https://afinvest.com.br/interno/relatorios/detalhes-de-ativos?id=500&amp;codativo=SUZB3" TargetMode="External"/><Relationship Id="rId254" Type="http://schemas.openxmlformats.org/officeDocument/2006/relationships/hyperlink" Target="https://afinvest.com.br/interno/relatorios/detalhes-de-ativos?id=7100&amp;codativo=LF002307IJ6" TargetMode="External"/><Relationship Id="rId699" Type="http://schemas.openxmlformats.org/officeDocument/2006/relationships/hyperlink" Target="https://afinvest.com.br/interno/relatorios/detalhes-de-ativos?id=7487&amp;codativo=MNLT11" TargetMode="External"/><Relationship Id="rId1091" Type="http://schemas.openxmlformats.org/officeDocument/2006/relationships/hyperlink" Target="https://afinvest.com.br/interno/relatorios/detalhes-de-ativos?id=10372&amp;codativo=AGSF13" TargetMode="External"/><Relationship Id="rId1105" Type="http://schemas.openxmlformats.org/officeDocument/2006/relationships/hyperlink" Target="https://afinvest.com.br/interno/relatorios/detalhes-de-ativos?id=2693&amp;codativo=AERI12" TargetMode="External"/><Relationship Id="rId49" Type="http://schemas.openxmlformats.org/officeDocument/2006/relationships/hyperlink" Target="https://afinvest.com.br/interno/relatorios/detalhes-de-ativos?id=1271&amp;codativo=Provis%C3%A3o" TargetMode="External"/><Relationship Id="rId114" Type="http://schemas.openxmlformats.org/officeDocument/2006/relationships/hyperlink" Target="https://afinvest.com.br/interno/relatorios/detalhes-de-ativos?id=144&amp;codativo=LFSC190054D" TargetMode="External"/><Relationship Id="rId461" Type="http://schemas.openxmlformats.org/officeDocument/2006/relationships/hyperlink" Target="https://afinvest.com.br/interno/relatorios/detalhes-de-ativos?id=8922&amp;codativo=FIDC%20Precavida" TargetMode="External"/><Relationship Id="rId559" Type="http://schemas.openxmlformats.org/officeDocument/2006/relationships/hyperlink" Target="https://afinvest.com.br/interno/relatorios/detalhes-de-ativos?id=9446&amp;codativo=VERT18%20(nota%20reestruturada)" TargetMode="External"/><Relationship Id="rId766" Type="http://schemas.openxmlformats.org/officeDocument/2006/relationships/hyperlink" Target="https://afinvest.com.br/interno/relatorios/detalhes-de-ativos?id=9077&amp;codativo=CTEE29" TargetMode="External"/><Relationship Id="rId1189" Type="http://schemas.openxmlformats.org/officeDocument/2006/relationships/hyperlink" Target="https://afinvest.com.br/interno/relatorios/detalhes-de-ativos?id=10205&amp;codativo=CDB725A9XNR" TargetMode="External"/><Relationship Id="rId198" Type="http://schemas.openxmlformats.org/officeDocument/2006/relationships/hyperlink" Target="https://afinvest.com.br/interno/relatorios/detalhes-de-ativos?id=8578&amp;codativo=LF002400KC0" TargetMode="External"/><Relationship Id="rId321" Type="http://schemas.openxmlformats.org/officeDocument/2006/relationships/hyperlink" Target="https://afinvest.com.br/interno/relatorios/detalhes-de-ativos?id=2957&amp;codativo=DAPAGO28" TargetMode="External"/><Relationship Id="rId419" Type="http://schemas.openxmlformats.org/officeDocument/2006/relationships/hyperlink" Target="https://afinvest.com.br/interno/relatorios/detalhes-de-ativos?id=8473&amp;codativo=FIDC%20ICred%20Sr" TargetMode="External"/><Relationship Id="rId626" Type="http://schemas.openxmlformats.org/officeDocument/2006/relationships/hyperlink" Target="https://afinvest.com.br/interno/relatorios/detalhes-de-ativos?id=3047&amp;codativo=GASC23" TargetMode="External"/><Relationship Id="rId973" Type="http://schemas.openxmlformats.org/officeDocument/2006/relationships/hyperlink" Target="https://afinvest.com.br/interno/relatorios/detalhes-de-ativos?id=5638&amp;codativo=COCE18" TargetMode="External"/><Relationship Id="rId1049" Type="http://schemas.openxmlformats.org/officeDocument/2006/relationships/hyperlink" Target="https://afinvest.com.br/interno/relatorios/detalhes-de-ativos?id=3357&amp;codativo=BRKMA6" TargetMode="External"/><Relationship Id="rId1256" Type="http://schemas.openxmlformats.org/officeDocument/2006/relationships/hyperlink" Target="https://afinvest.com.br/interno/relatorios/detalhes-de-ativos?id=1473&amp;codativo=AMER3" TargetMode="External"/><Relationship Id="rId833" Type="http://schemas.openxmlformats.org/officeDocument/2006/relationships/hyperlink" Target="https://afinvest.com.br/interno/relatorios/detalhes-de-ativos?id=7317&amp;codativo=CGOS34" TargetMode="External"/><Relationship Id="rId1116" Type="http://schemas.openxmlformats.org/officeDocument/2006/relationships/hyperlink" Target="https://afinvest.com.br/interno/relatorios/detalhes-de-ativos?id=7681&amp;codativo=RRRP14" TargetMode="External"/><Relationship Id="rId265" Type="http://schemas.openxmlformats.org/officeDocument/2006/relationships/hyperlink" Target="https://afinvest.com.br/interno/relatorios/detalhes-de-ativos?id=3090&amp;codativo=DAPMAI35" TargetMode="External"/><Relationship Id="rId472" Type="http://schemas.openxmlformats.org/officeDocument/2006/relationships/hyperlink" Target="https://afinvest.com.br/interno/relatorios/detalhes-de-ativos?id=10681&amp;codativo=FIDC%20NXCO%20Sr%202" TargetMode="External"/><Relationship Id="rId900" Type="http://schemas.openxmlformats.org/officeDocument/2006/relationships/hyperlink" Target="https://afinvest.com.br/interno/relatorios/detalhes-de-ativos?id=8668&amp;codativo=DESK17" TargetMode="External"/><Relationship Id="rId125" Type="http://schemas.openxmlformats.org/officeDocument/2006/relationships/hyperlink" Target="https://afinvest.com.br/interno/relatorios/detalhes-de-ativos?id=144&amp;codativo=LFSC190054D" TargetMode="External"/><Relationship Id="rId332" Type="http://schemas.openxmlformats.org/officeDocument/2006/relationships/hyperlink" Target="https://afinvest.com.br/interno/relatorios/detalhes-de-ativos?id=3090&amp;codativo=DAPMAI35" TargetMode="External"/><Relationship Id="rId777" Type="http://schemas.openxmlformats.org/officeDocument/2006/relationships/hyperlink" Target="https://afinvest.com.br/interno/relatorios/detalhes-de-ativos?id=3224&amp;codativo=HBSA11" TargetMode="External"/><Relationship Id="rId984" Type="http://schemas.openxmlformats.org/officeDocument/2006/relationships/hyperlink" Target="https://afinvest.com.br/interno/relatorios/detalhes-de-ativos?id=2780&amp;codativo=CBRDB8" TargetMode="External"/><Relationship Id="rId637" Type="http://schemas.openxmlformats.org/officeDocument/2006/relationships/hyperlink" Target="https://afinvest.com.br/interno/relatorios/detalhes-de-ativos?id=2723&amp;codativo=RDORB9" TargetMode="External"/><Relationship Id="rId844" Type="http://schemas.openxmlformats.org/officeDocument/2006/relationships/hyperlink" Target="https://afinvest.com.br/interno/relatorios/detalhes-de-ativos?id=1807&amp;codativo=ENEV32" TargetMode="External"/><Relationship Id="rId1267" Type="http://schemas.openxmlformats.org/officeDocument/2006/relationships/hyperlink" Target="https://afinvest.com.br/interno/relatorios/detalhes-de-ativos?id=2769&amp;codativo=GOLD11" TargetMode="External"/><Relationship Id="rId276" Type="http://schemas.openxmlformats.org/officeDocument/2006/relationships/hyperlink" Target="https://afinvest.com.br/interno/relatorios/detalhes-de-ativos?id=7577&amp;codativo=DAPMAI29" TargetMode="External"/><Relationship Id="rId483" Type="http://schemas.openxmlformats.org/officeDocument/2006/relationships/hyperlink" Target="https://afinvest.com.br/interno/relatorios/detalhes-de-ativos?id=9487&amp;codativo=FIDC%20Icred%20INSS" TargetMode="External"/><Relationship Id="rId690" Type="http://schemas.openxmlformats.org/officeDocument/2006/relationships/hyperlink" Target="https://afinvest.com.br/interno/relatorios/detalhes-de-ativos?id=7167&amp;codativo=MRSAB1" TargetMode="External"/><Relationship Id="rId704" Type="http://schemas.openxmlformats.org/officeDocument/2006/relationships/hyperlink" Target="https://afinvest.com.br/interno/relatorios/detalhes-de-ativos?id=3059&amp;codativo=MNRVA1" TargetMode="External"/><Relationship Id="rId911" Type="http://schemas.openxmlformats.org/officeDocument/2006/relationships/hyperlink" Target="https://afinvest.com.br/interno/relatorios/detalhes-de-ativos?id=2689&amp;codativo=CSAN23" TargetMode="External"/><Relationship Id="rId1127" Type="http://schemas.openxmlformats.org/officeDocument/2006/relationships/hyperlink" Target="https://afinvest.com.br/interno/relatorios/detalhes-de-ativos?id=7897&amp;codativo=CRI%20PERNAMBUCO%2035%C2%AA%20(23J1753853)" TargetMode="External"/><Relationship Id="rId40" Type="http://schemas.openxmlformats.org/officeDocument/2006/relationships/hyperlink" Target="https://afinvest.com.br/interno/relatorios/detalhes-de-ativos?id=10591&amp;codativo=CDB3251WXH0" TargetMode="External"/><Relationship Id="rId136" Type="http://schemas.openxmlformats.org/officeDocument/2006/relationships/hyperlink" Target="https://afinvest.com.br/interno/relatorios/detalhes-de-ativos?id=7859&amp;codativo=LFSC24001JU" TargetMode="External"/><Relationship Id="rId343" Type="http://schemas.openxmlformats.org/officeDocument/2006/relationships/hyperlink" Target="https://afinvest.com.br/interno/relatorios/detalhes-de-ativos?id=940&amp;codativo=DAPAGO26" TargetMode="External"/><Relationship Id="rId550" Type="http://schemas.openxmlformats.org/officeDocument/2006/relationships/hyperlink" Target="https://afinvest.com.br/interno/relatorios/detalhes-de-ativos?id=9115&amp;codativo=VALEC0" TargetMode="External"/><Relationship Id="rId788" Type="http://schemas.openxmlformats.org/officeDocument/2006/relationships/hyperlink" Target="https://afinvest.com.br/interno/relatorios/detalhes-de-ativos?id=3482&amp;codativo=HVSP11" TargetMode="External"/><Relationship Id="rId995" Type="http://schemas.openxmlformats.org/officeDocument/2006/relationships/hyperlink" Target="https://afinvest.com.br/interno/relatorios/detalhes-de-ativos?id=7469&amp;codativo=COMR14" TargetMode="External"/><Relationship Id="rId1180" Type="http://schemas.openxmlformats.org/officeDocument/2006/relationships/hyperlink" Target="https://afinvest.com.br/interno/relatorios/detalhes-de-ativos?id=9357&amp;codativo=CDB1256KW68" TargetMode="External"/><Relationship Id="rId203" Type="http://schemas.openxmlformats.org/officeDocument/2006/relationships/hyperlink" Target="https://afinvest.com.br/interno/relatorios/detalhes-de-ativos?id=8399&amp;codativo=LF002400GJ4" TargetMode="External"/><Relationship Id="rId648" Type="http://schemas.openxmlformats.org/officeDocument/2006/relationships/hyperlink" Target="https://afinvest.com.br/interno/relatorios/detalhes-de-ativos?id=3368&amp;codativo=QUAL16" TargetMode="External"/><Relationship Id="rId855" Type="http://schemas.openxmlformats.org/officeDocument/2006/relationships/hyperlink" Target="https://afinvest.com.br/interno/relatorios/detalhes-de-ativos?id=9107&amp;codativo=ENGIB2" TargetMode="External"/><Relationship Id="rId1040" Type="http://schemas.openxmlformats.org/officeDocument/2006/relationships/hyperlink" Target="https://afinvest.com.br/interno/relatorios/detalhes-de-ativos?id=5807&amp;codativo=RMSA12" TargetMode="External"/><Relationship Id="rId1278" Type="http://schemas.openxmlformats.org/officeDocument/2006/relationships/hyperlink" Target="https://afinvest.com.br/interno/relatorios/detalhes-de-ativos?id=8523&amp;codativo=AMER11" TargetMode="External"/><Relationship Id="rId287" Type="http://schemas.openxmlformats.org/officeDocument/2006/relationships/hyperlink" Target="https://afinvest.com.br/interno/relatorios/detalhes-de-ativos?id=2957&amp;codativo=DAPAGO28" TargetMode="External"/><Relationship Id="rId410" Type="http://schemas.openxmlformats.org/officeDocument/2006/relationships/hyperlink" Target="https://afinvest.com.br/interno/relatorios/detalhes-de-ativos?id=2845&amp;codativo=FIDC%20Red%20Multissetorial" TargetMode="External"/><Relationship Id="rId494" Type="http://schemas.openxmlformats.org/officeDocument/2006/relationships/hyperlink" Target="https://afinvest.com.br/interno/relatorios/detalhes-de-ativos?id=8007&amp;codativo=FIDC%20CloudWalk%20II" TargetMode="External"/><Relationship Id="rId508" Type="http://schemas.openxmlformats.org/officeDocument/2006/relationships/hyperlink" Target="https://afinvest.com.br/interno/relatorios/detalhes-de-ativos?id=7806&amp;codativo=VEBMA4" TargetMode="External"/><Relationship Id="rId715" Type="http://schemas.openxmlformats.org/officeDocument/2006/relationships/hyperlink" Target="https://afinvest.com.br/interno/relatorios/detalhes-de-ativos?id=9215&amp;codativo=LIGT11" TargetMode="External"/><Relationship Id="rId922" Type="http://schemas.openxmlformats.org/officeDocument/2006/relationships/hyperlink" Target="https://afinvest.com.br/interno/relatorios/detalhes-de-ativos?id=9358&amp;codativo=CRTA12" TargetMode="External"/><Relationship Id="rId1138" Type="http://schemas.openxmlformats.org/officeDocument/2006/relationships/hyperlink" Target="https://afinvest.com.br/interno/relatorios/detalhes-de-ativos?id=1459&amp;codativo=CRA%20Ferroeste%202%C2%AA%20S%C3%A9rie" TargetMode="External"/><Relationship Id="rId147" Type="http://schemas.openxmlformats.org/officeDocument/2006/relationships/hyperlink" Target="https://afinvest.com.br/interno/relatorios/detalhes-de-ativos?id=7896&amp;codativo=LF002400951" TargetMode="External"/><Relationship Id="rId354" Type="http://schemas.openxmlformats.org/officeDocument/2006/relationships/hyperlink" Target="https://afinvest.com.br/interno/relatorios/detalhes-de-ativos?id=4281&amp;codativo=DI1JAN26" TargetMode="External"/><Relationship Id="rId799" Type="http://schemas.openxmlformats.org/officeDocument/2006/relationships/hyperlink" Target="https://afinvest.com.br/interno/relatorios/detalhes-de-ativos?id=8994&amp;codativo=SUMI17" TargetMode="External"/><Relationship Id="rId1191" Type="http://schemas.openxmlformats.org/officeDocument/2006/relationships/hyperlink" Target="https://afinvest.com.br/interno/relatorios/detalhes-de-ativos?id=10233&amp;codativo=CDB725A9XNR" TargetMode="External"/><Relationship Id="rId1205" Type="http://schemas.openxmlformats.org/officeDocument/2006/relationships/hyperlink" Target="https://afinvest.com.br/interno/relatorios/detalhes-de-ativos?id=8887&amp;codativo=CDB%20MERCANTIL%20OUT25" TargetMode="External"/><Relationship Id="rId51" Type="http://schemas.openxmlformats.org/officeDocument/2006/relationships/hyperlink" Target="https://afinvest.com.br/interno/relatorios/detalhes-de-ativos?id=1271&amp;codativo=Provis%C3%A3o" TargetMode="External"/><Relationship Id="rId561" Type="http://schemas.openxmlformats.org/officeDocument/2006/relationships/hyperlink" Target="https://afinvest.com.br/interno/relatorios/detalhes-de-ativos?id=9446&amp;codativo=VERT18%20(nota%20reestruturada)" TargetMode="External"/><Relationship Id="rId659" Type="http://schemas.openxmlformats.org/officeDocument/2006/relationships/hyperlink" Target="https://afinvest.com.br/interno/relatorios/detalhes-de-ativos?id=5906&amp;codativo=PEJA21" TargetMode="External"/><Relationship Id="rId866" Type="http://schemas.openxmlformats.org/officeDocument/2006/relationships/hyperlink" Target="https://afinvest.com.br/interno/relatorios/detalhes-de-ativos?id=3038&amp;codativo=ESULA6" TargetMode="External"/><Relationship Id="rId214" Type="http://schemas.openxmlformats.org/officeDocument/2006/relationships/hyperlink" Target="https://afinvest.com.br/interno/relatorios/detalhes-de-ativos?id=7998&amp;codativo=LF002400ABH" TargetMode="External"/><Relationship Id="rId298" Type="http://schemas.openxmlformats.org/officeDocument/2006/relationships/hyperlink" Target="https://afinvest.com.br/interno/relatorios/detalhes-de-ativos?id=4281&amp;codativo=DI1JAN26" TargetMode="External"/><Relationship Id="rId421" Type="http://schemas.openxmlformats.org/officeDocument/2006/relationships/hyperlink" Target="https://afinvest.com.br/interno/relatorios/detalhes-de-ativos?id=8473&amp;codativo=FIDC%20ICred%20Sr" TargetMode="External"/><Relationship Id="rId519" Type="http://schemas.openxmlformats.org/officeDocument/2006/relationships/hyperlink" Target="https://afinvest.com.br/interno/relatorios/detalhes-de-ativos?id=2927&amp;codativo=VBBR24" TargetMode="External"/><Relationship Id="rId1051" Type="http://schemas.openxmlformats.org/officeDocument/2006/relationships/hyperlink" Target="https://afinvest.com.br/interno/relatorios/detalhes-de-ativos?id=3357&amp;codativo=BRKMA6" TargetMode="External"/><Relationship Id="rId1149" Type="http://schemas.openxmlformats.org/officeDocument/2006/relationships/hyperlink" Target="https://afinvest.com.br/interno/relatorios/detalhes-de-ativos?id=1281&amp;codativo=TUPY31" TargetMode="External"/><Relationship Id="rId158" Type="http://schemas.openxmlformats.org/officeDocument/2006/relationships/hyperlink" Target="https://afinvest.com.br/interno/relatorios/detalhes-de-ativos?id=9459&amp;codativo=LF002400BZO" TargetMode="External"/><Relationship Id="rId726" Type="http://schemas.openxmlformats.org/officeDocument/2006/relationships/hyperlink" Target="https://afinvest.com.br/interno/relatorios/detalhes-de-ativos?id=215&amp;codativo=LIGHB6" TargetMode="External"/><Relationship Id="rId933" Type="http://schemas.openxmlformats.org/officeDocument/2006/relationships/hyperlink" Target="https://afinvest.com.br/interno/relatorios/detalhes-de-ativos?id=1745&amp;codativo=CBAN12" TargetMode="External"/><Relationship Id="rId1009" Type="http://schemas.openxmlformats.org/officeDocument/2006/relationships/hyperlink" Target="https://afinvest.com.br/interno/relatorios/detalhes-de-ativos?id=5722&amp;codativo=AALR13" TargetMode="External"/><Relationship Id="rId62" Type="http://schemas.openxmlformats.org/officeDocument/2006/relationships/hyperlink" Target="https://afinvest.com.br/interno/relatorios/detalhes-de-ativos?id=1271&amp;codativo=Provis%C3%A3o" TargetMode="External"/><Relationship Id="rId365" Type="http://schemas.openxmlformats.org/officeDocument/2006/relationships/hyperlink" Target="https://afinvest.com.br/interno/relatorios/detalhes-de-ativos?id=2889&amp;codativo=HORIZONTE%20FIM%20CP" TargetMode="External"/><Relationship Id="rId572" Type="http://schemas.openxmlformats.org/officeDocument/2006/relationships/hyperlink" Target="https://afinvest.com.br/interno/relatorios/detalhes-de-ativos?id=9571&amp;codativo=TRRG12" TargetMode="External"/><Relationship Id="rId1216" Type="http://schemas.openxmlformats.org/officeDocument/2006/relationships/hyperlink" Target="https://afinvest.com.br/interno/relatorios/detalhes-de-ativos?id=10576&amp;codativo=CDB3251WXH0" TargetMode="External"/><Relationship Id="rId225" Type="http://schemas.openxmlformats.org/officeDocument/2006/relationships/hyperlink" Target="https://afinvest.com.br/interno/relatorios/detalhes-de-ativos?id=9442&amp;codativo=LF0021008OH" TargetMode="External"/><Relationship Id="rId432" Type="http://schemas.openxmlformats.org/officeDocument/2006/relationships/hyperlink" Target="https://afinvest.com.br/interno/relatorios/detalhes-de-ativos?id=8328&amp;codativo=FIDC%20Guardian%20MC%20II%20Sr" TargetMode="External"/><Relationship Id="rId877" Type="http://schemas.openxmlformats.org/officeDocument/2006/relationships/hyperlink" Target="https://afinvest.com.br/interno/relatorios/detalhes-de-ativos?id=6527&amp;codativo=EKTRC1" TargetMode="External"/><Relationship Id="rId1062" Type="http://schemas.openxmlformats.org/officeDocument/2006/relationships/hyperlink" Target="https://afinvest.com.br/interno/relatorios/detalhes-de-ativos?id=2945&amp;codativo=PLSB1A" TargetMode="External"/><Relationship Id="rId737" Type="http://schemas.openxmlformats.org/officeDocument/2006/relationships/hyperlink" Target="https://afinvest.com.br/interno/relatorios/detalhes-de-ativos?id=1427&amp;codativo=LIGH1B" TargetMode="External"/><Relationship Id="rId944" Type="http://schemas.openxmlformats.org/officeDocument/2006/relationships/hyperlink" Target="https://afinvest.com.br/interno/relatorios/detalhes-de-ativos?id=7260&amp;codativo=PASS12" TargetMode="External"/><Relationship Id="rId73" Type="http://schemas.openxmlformats.org/officeDocument/2006/relationships/hyperlink" Target="https://afinvest.com.br/interno/relatorios/detalhes-de-ativos?id=9040&amp;codativo=LFSN%20RCI" TargetMode="External"/><Relationship Id="rId169" Type="http://schemas.openxmlformats.org/officeDocument/2006/relationships/hyperlink" Target="https://afinvest.com.br/interno/relatorios/detalhes-de-ativos?id=8350&amp;codativo=LF0024007OE" TargetMode="External"/><Relationship Id="rId376" Type="http://schemas.openxmlformats.org/officeDocument/2006/relationships/hyperlink" Target="https://afinvest.com.br/interno/relatorios/detalhes-de-ativos?id=343&amp;codativo=GERAES" TargetMode="External"/><Relationship Id="rId583" Type="http://schemas.openxmlformats.org/officeDocument/2006/relationships/hyperlink" Target="https://afinvest.com.br/interno/relatorios/detalhes-de-ativos?id=10232&amp;codativo=TBSP22" TargetMode="External"/><Relationship Id="rId790" Type="http://schemas.openxmlformats.org/officeDocument/2006/relationships/hyperlink" Target="https://afinvest.com.br/interno/relatorios/detalhes-de-ativos?id=3482&amp;codativo=HVSP11" TargetMode="External"/><Relationship Id="rId804" Type="http://schemas.openxmlformats.org/officeDocument/2006/relationships/hyperlink" Target="https://afinvest.com.br/interno/relatorios/detalhes-de-ativos?id=8393&amp;codativo=FBRI13" TargetMode="External"/><Relationship Id="rId1227" Type="http://schemas.openxmlformats.org/officeDocument/2006/relationships/hyperlink" Target="https://afinvest.com.br/interno/relatorios/detalhes-de-ativos?id=1249&amp;codativo=CAIXA" TargetMode="External"/><Relationship Id="rId4" Type="http://schemas.openxmlformats.org/officeDocument/2006/relationships/hyperlink" Target="https://afinvest.com.br/interno/relatorios/detalhes-de-ativos?id=6707&amp;codativo=LFT%20set%2029" TargetMode="External"/><Relationship Id="rId236" Type="http://schemas.openxmlformats.org/officeDocument/2006/relationships/hyperlink" Target="https://afinvest.com.br/interno/relatorios/detalhes-de-ativos?id=8111&amp;codativo=LF002400BZZ" TargetMode="External"/><Relationship Id="rId443" Type="http://schemas.openxmlformats.org/officeDocument/2006/relationships/hyperlink" Target="https://afinvest.com.br/interno/relatorios/detalhes-de-ativos?id=5743&amp;codativo=FIDC%20FS%20FORTALECE" TargetMode="External"/><Relationship Id="rId650" Type="http://schemas.openxmlformats.org/officeDocument/2006/relationships/hyperlink" Target="https://afinvest.com.br/interno/relatorios/detalhes-de-ativos?id=3368&amp;codativo=QUAL16" TargetMode="External"/><Relationship Id="rId888" Type="http://schemas.openxmlformats.org/officeDocument/2006/relationships/hyperlink" Target="https://afinvest.com.br/interno/relatorios/detalhes-de-ativos?id=7269&amp;codativo=ERDVC3" TargetMode="External"/><Relationship Id="rId1073" Type="http://schemas.openxmlformats.org/officeDocument/2006/relationships/hyperlink" Target="https://afinvest.com.br/interno/relatorios/detalhes-de-ativos?id=8804&amp;codativo=AMERF2" TargetMode="External"/><Relationship Id="rId1280" Type="http://schemas.openxmlformats.org/officeDocument/2006/relationships/hyperlink" Target="https://afinvest.com.br/interno/relatorios/detalhes-de-ativos?id=8117&amp;codativo=ALOS3" TargetMode="External"/><Relationship Id="rId303" Type="http://schemas.openxmlformats.org/officeDocument/2006/relationships/hyperlink" Target="https://afinvest.com.br/interno/relatorios/detalhes-de-ativos?id=4226&amp;codativo=DDIJAN29" TargetMode="External"/><Relationship Id="rId748" Type="http://schemas.openxmlformats.org/officeDocument/2006/relationships/hyperlink" Target="https://afinvest.com.br/interno/relatorios/detalhes-de-ativos?id=10594&amp;codativo=LETS15" TargetMode="External"/><Relationship Id="rId955" Type="http://schemas.openxmlformats.org/officeDocument/2006/relationships/hyperlink" Target="https://afinvest.com.br/interno/relatorios/detalhes-de-ativos?id=3508&amp;codativo=CRCG12" TargetMode="External"/><Relationship Id="rId1140" Type="http://schemas.openxmlformats.org/officeDocument/2006/relationships/hyperlink" Target="https://afinvest.com.br/interno/relatorios/detalhes-de-ativos?id=10599&amp;codativo=VAMOBZ00001" TargetMode="External"/><Relationship Id="rId84" Type="http://schemas.openxmlformats.org/officeDocument/2006/relationships/hyperlink" Target="https://afinvest.com.br/interno/relatorios/detalhes-de-ativos?id=8438&amp;codativo=LFSN1800DG1" TargetMode="External"/><Relationship Id="rId387" Type="http://schemas.openxmlformats.org/officeDocument/2006/relationships/hyperlink" Target="https://afinvest.com.br/interno/relatorios/detalhes-de-ativos?id=3247&amp;codativo=SANTANDER%20CASH%20ORANGE" TargetMode="External"/><Relationship Id="rId510" Type="http://schemas.openxmlformats.org/officeDocument/2006/relationships/hyperlink" Target="https://afinvest.com.br/interno/relatorios/detalhes-de-ativos?id=7806&amp;codativo=VEBMA4" TargetMode="External"/><Relationship Id="rId594" Type="http://schemas.openxmlformats.org/officeDocument/2006/relationships/hyperlink" Target="https://afinvest.com.br/interno/relatorios/detalhes-de-ativos?id=6919&amp;codativo=RISP12" TargetMode="External"/><Relationship Id="rId608" Type="http://schemas.openxmlformats.org/officeDocument/2006/relationships/hyperlink" Target="https://afinvest.com.br/interno/relatorios/detalhes-de-ativos?id=6041&amp;codativo=SIMH16" TargetMode="External"/><Relationship Id="rId815" Type="http://schemas.openxmlformats.org/officeDocument/2006/relationships/hyperlink" Target="https://afinvest.com.br/interno/relatorios/detalhes-de-ativos?id=9256&amp;codativo=EQPA18" TargetMode="External"/><Relationship Id="rId1238" Type="http://schemas.openxmlformats.org/officeDocument/2006/relationships/hyperlink" Target="https://afinvest.com.br/interno/relatorios/detalhes-de-ativos?id=1249&amp;codativo=CAIXA" TargetMode="External"/><Relationship Id="rId247" Type="http://schemas.openxmlformats.org/officeDocument/2006/relationships/hyperlink" Target="https://afinvest.com.br/interno/relatorios/detalhes-de-ativos?id=7100&amp;codativo=LF002307IJ6" TargetMode="External"/><Relationship Id="rId899" Type="http://schemas.openxmlformats.org/officeDocument/2006/relationships/hyperlink" Target="https://afinvest.com.br/interno/relatorios/detalhes-de-ativos?id=1596&amp;codativo=DASAA4" TargetMode="External"/><Relationship Id="rId1000" Type="http://schemas.openxmlformats.org/officeDocument/2006/relationships/hyperlink" Target="https://afinvest.com.br/interno/relatorios/detalhes-de-ativos?id=9570&amp;codativo=SBSPE3" TargetMode="External"/><Relationship Id="rId1084" Type="http://schemas.openxmlformats.org/officeDocument/2006/relationships/hyperlink" Target="https://afinvest.com.br/interno/relatorios/detalhes-de-ativos?id=8033&amp;codativo=RIS424" TargetMode="External"/><Relationship Id="rId107" Type="http://schemas.openxmlformats.org/officeDocument/2006/relationships/hyperlink" Target="https://afinvest.com.br/interno/relatorios/detalhes-de-ativos?id=7720&amp;codativo=LFSC24000BB" TargetMode="External"/><Relationship Id="rId454" Type="http://schemas.openxmlformats.org/officeDocument/2006/relationships/hyperlink" Target="https://afinvest.com.br/interno/relatorios/detalhes-de-ativos?id=3505&amp;codativo=FIDC%20URA%20Agro%20SR" TargetMode="External"/><Relationship Id="rId661" Type="http://schemas.openxmlformats.org/officeDocument/2006/relationships/hyperlink" Target="https://afinvest.com.br/interno/relatorios/detalhes-de-ativos?id=5906&amp;codativo=PEJA21" TargetMode="External"/><Relationship Id="rId759" Type="http://schemas.openxmlformats.org/officeDocument/2006/relationships/hyperlink" Target="https://afinvest.com.br/interno/relatorios/detalhes-de-ativos?id=2846&amp;codativo=JSLGA5" TargetMode="External"/><Relationship Id="rId966" Type="http://schemas.openxmlformats.org/officeDocument/2006/relationships/hyperlink" Target="https://afinvest.com.br/interno/relatorios/detalhes-de-ativos?id=8005&amp;codativo=CHSF12" TargetMode="External"/><Relationship Id="rId11" Type="http://schemas.openxmlformats.org/officeDocument/2006/relationships/hyperlink" Target="https://afinvest.com.br/interno/relatorios/detalhes-de-ativos?id=366&amp;codativo=LFT%20mar%2026" TargetMode="External"/><Relationship Id="rId314" Type="http://schemas.openxmlformats.org/officeDocument/2006/relationships/hyperlink" Target="https://afinvest.com.br/interno/relatorios/detalhes-de-ativos?id=395&amp;codativo=DI1JAN27" TargetMode="External"/><Relationship Id="rId398" Type="http://schemas.openxmlformats.org/officeDocument/2006/relationships/hyperlink" Target="https://afinvest.com.br/interno/relatorios/detalhes-de-ativos?id=408&amp;codativo=FIDC%20Sifra%20Plus%20Sr" TargetMode="External"/><Relationship Id="rId521" Type="http://schemas.openxmlformats.org/officeDocument/2006/relationships/hyperlink" Target="https://afinvest.com.br/interno/relatorios/detalhes-de-ativos?id=2927&amp;codativo=VBBR24" TargetMode="External"/><Relationship Id="rId619" Type="http://schemas.openxmlformats.org/officeDocument/2006/relationships/hyperlink" Target="https://afinvest.com.br/interno/relatorios/detalhes-de-ativos?id=3175&amp;codativo=SBFC13" TargetMode="External"/><Relationship Id="rId1151" Type="http://schemas.openxmlformats.org/officeDocument/2006/relationships/hyperlink" Target="https://afinvest.com.br/interno/relatorios/detalhes-de-ativos?id=1416&amp;codativo=PRIOBZ26" TargetMode="External"/><Relationship Id="rId1249" Type="http://schemas.openxmlformats.org/officeDocument/2006/relationships/hyperlink" Target="https://afinvest.com.br/interno/relatorios/detalhes-de-ativos?id=491&amp;codativo=PETR4" TargetMode="External"/><Relationship Id="rId95" Type="http://schemas.openxmlformats.org/officeDocument/2006/relationships/hyperlink" Target="https://afinvest.com.br/interno/relatorios/detalhes-de-ativos?id=7958&amp;codativo=LFSN19009YU" TargetMode="External"/><Relationship Id="rId160" Type="http://schemas.openxmlformats.org/officeDocument/2006/relationships/hyperlink" Target="https://afinvest.com.br/interno/relatorios/detalhes-de-ativos?id=9459&amp;codativo=LF002400BZO" TargetMode="External"/><Relationship Id="rId826" Type="http://schemas.openxmlformats.org/officeDocument/2006/relationships/hyperlink" Target="https://afinvest.com.br/interno/relatorios/detalhes-de-ativos?id=8876&amp;codativo=CGOS18" TargetMode="External"/><Relationship Id="rId1011" Type="http://schemas.openxmlformats.org/officeDocument/2006/relationships/hyperlink" Target="https://afinvest.com.br/interno/relatorios/detalhes-de-ativos?id=5722&amp;codativo=AALR13" TargetMode="External"/><Relationship Id="rId1109" Type="http://schemas.openxmlformats.org/officeDocument/2006/relationships/hyperlink" Target="https://afinvest.com.br/interno/relatorios/detalhes-de-ativos?id=3192&amp;codativo=AEGPA0" TargetMode="External"/><Relationship Id="rId258" Type="http://schemas.openxmlformats.org/officeDocument/2006/relationships/hyperlink" Target="https://afinvest.com.br/interno/relatorios/detalhes-de-ativos?id=3090&amp;codativo=DAPMAI35" TargetMode="External"/><Relationship Id="rId465" Type="http://schemas.openxmlformats.org/officeDocument/2006/relationships/hyperlink" Target="https://afinvest.com.br/interno/relatorios/detalhes-de-ativos?id=9977&amp;codativo=FIDC%20PRATA%20DIGITAL%20IV%20SR" TargetMode="External"/><Relationship Id="rId672" Type="http://schemas.openxmlformats.org/officeDocument/2006/relationships/hyperlink" Target="https://afinvest.com.br/interno/relatorios/detalhes-de-ativos?id=5840&amp;codativo=ONCO19" TargetMode="External"/><Relationship Id="rId1095" Type="http://schemas.openxmlformats.org/officeDocument/2006/relationships/hyperlink" Target="https://afinvest.com.br/interno/relatorios/detalhes-de-ativos?id=8196&amp;codativo=AESOA1" TargetMode="External"/><Relationship Id="rId22" Type="http://schemas.openxmlformats.org/officeDocument/2006/relationships/hyperlink" Target="https://afinvest.com.br/interno/relatorios/detalhes-de-ativos?id=366&amp;codativo=LFT%20mar%2026" TargetMode="External"/><Relationship Id="rId118" Type="http://schemas.openxmlformats.org/officeDocument/2006/relationships/hyperlink" Target="https://afinvest.com.br/interno/relatorios/detalhes-de-ativos?id=2639&amp;codativo=LFSC190054I" TargetMode="External"/><Relationship Id="rId325" Type="http://schemas.openxmlformats.org/officeDocument/2006/relationships/hyperlink" Target="https://afinvest.com.br/interno/relatorios/detalhes-de-ativos?id=3090&amp;codativo=DAPMAI35" TargetMode="External"/><Relationship Id="rId532" Type="http://schemas.openxmlformats.org/officeDocument/2006/relationships/hyperlink" Target="https://afinvest.com.br/interno/relatorios/detalhes-de-ativos?id=1462&amp;codativo=VAMO33" TargetMode="External"/><Relationship Id="rId977" Type="http://schemas.openxmlformats.org/officeDocument/2006/relationships/hyperlink" Target="https://afinvest.com.br/interno/relatorios/detalhes-de-ativos?id=8444&amp;codativo=CAEC22" TargetMode="External"/><Relationship Id="rId1162" Type="http://schemas.openxmlformats.org/officeDocument/2006/relationships/hyperlink" Target="https://afinvest.com.br/interno/relatorios/detalhes-de-ativos?id=2251&amp;codativo=BCOLO27" TargetMode="External"/><Relationship Id="rId171" Type="http://schemas.openxmlformats.org/officeDocument/2006/relationships/hyperlink" Target="https://afinvest.com.br/interno/relatorios/detalhes-de-ativos?id=9627&amp;codativo=LF002400LQY" TargetMode="External"/><Relationship Id="rId837" Type="http://schemas.openxmlformats.org/officeDocument/2006/relationships/hyperlink" Target="https://afinvest.com.br/interno/relatorios/detalhes-de-ativos?id=7472&amp;codativo=EGIEA1" TargetMode="External"/><Relationship Id="rId1022" Type="http://schemas.openxmlformats.org/officeDocument/2006/relationships/hyperlink" Target="https://afinvest.com.br/interno/relatorios/detalhes-de-ativos?id=8666&amp;codativo=CLCD27" TargetMode="External"/><Relationship Id="rId269" Type="http://schemas.openxmlformats.org/officeDocument/2006/relationships/hyperlink" Target="https://afinvest.com.br/interno/relatorios/detalhes-de-ativos?id=395&amp;codativo=DI1JAN27" TargetMode="External"/><Relationship Id="rId476" Type="http://schemas.openxmlformats.org/officeDocument/2006/relationships/hyperlink" Target="https://afinvest.com.br/interno/relatorios/detalhes-de-ativos?id=387&amp;codativo=FIDC%20LF%20I%20SR4" TargetMode="External"/><Relationship Id="rId683" Type="http://schemas.openxmlformats.org/officeDocument/2006/relationships/hyperlink" Target="https://afinvest.com.br/interno/relatorios/detalhes-de-ativos?id=1861&amp;codativo=NEOE26" TargetMode="External"/><Relationship Id="rId890" Type="http://schemas.openxmlformats.org/officeDocument/2006/relationships/hyperlink" Target="https://afinvest.com.br/interno/relatorios/detalhes-de-ativos?id=7269&amp;codativo=ERDVC3" TargetMode="External"/><Relationship Id="rId904" Type="http://schemas.openxmlformats.org/officeDocument/2006/relationships/hyperlink" Target="https://afinvest.com.br/interno/relatorios/detalhes-de-ativos?id=8388&amp;codativo=EEELB1" TargetMode="External"/><Relationship Id="rId33" Type="http://schemas.openxmlformats.org/officeDocument/2006/relationships/hyperlink" Target="https://afinvest.com.br/interno/relatorios/detalhes-de-ativos?id=3126&amp;codativo=LFT%20set%2028" TargetMode="External"/><Relationship Id="rId129" Type="http://schemas.openxmlformats.org/officeDocument/2006/relationships/hyperlink" Target="https://afinvest.com.br/interno/relatorios/detalhes-de-ativos?id=7859&amp;codativo=LFSC24001JT" TargetMode="External"/><Relationship Id="rId336" Type="http://schemas.openxmlformats.org/officeDocument/2006/relationships/hyperlink" Target="https://afinvest.com.br/interno/relatorios/detalhes-de-ativos?id=4282&amp;codativo=DI1JAN28" TargetMode="External"/><Relationship Id="rId543" Type="http://schemas.openxmlformats.org/officeDocument/2006/relationships/hyperlink" Target="https://afinvest.com.br/interno/relatorios/detalhes-de-ativos?id=1464&amp;codativo=VAMO23" TargetMode="External"/><Relationship Id="rId988" Type="http://schemas.openxmlformats.org/officeDocument/2006/relationships/hyperlink" Target="https://afinvest.com.br/interno/relatorios/detalhes-de-ativos?id=2779&amp;codativo=CBRDA8" TargetMode="External"/><Relationship Id="rId1173" Type="http://schemas.openxmlformats.org/officeDocument/2006/relationships/hyperlink" Target="https://afinvest.com.br/interno/relatorios/detalhes-de-ativos?id=9044&amp;codativo=210100" TargetMode="External"/><Relationship Id="rId182" Type="http://schemas.openxmlformats.org/officeDocument/2006/relationships/hyperlink" Target="https://afinvest.com.br/interno/relatorios/detalhes-de-ativos?id=8803&amp;codativo=LF002400Q0A" TargetMode="External"/><Relationship Id="rId403" Type="http://schemas.openxmlformats.org/officeDocument/2006/relationships/hyperlink" Target="https://afinvest.com.br/interno/relatorios/detalhes-de-ativos?id=408&amp;codativo=FIDC%20Sifra%20Plus%20Sr" TargetMode="External"/><Relationship Id="rId750" Type="http://schemas.openxmlformats.org/officeDocument/2006/relationships/hyperlink" Target="https://afinvest.com.br/interno/relatorios/detalhes-de-ativos?id=308&amp;codativo=KLBNA2" TargetMode="External"/><Relationship Id="rId848" Type="http://schemas.openxmlformats.org/officeDocument/2006/relationships/hyperlink" Target="https://afinvest.com.br/interno/relatorios/detalhes-de-ativos?id=6119&amp;codativo=ENEV29" TargetMode="External"/><Relationship Id="rId1033" Type="http://schemas.openxmlformats.org/officeDocument/2006/relationships/hyperlink" Target="https://afinvest.com.br/interno/relatorios/detalhes-de-ativos?id=3194&amp;codativo=BRKPA0" TargetMode="External"/><Relationship Id="rId487" Type="http://schemas.openxmlformats.org/officeDocument/2006/relationships/hyperlink" Target="https://afinvest.com.br/interno/relatorios/detalhes-de-ativos?id=7810&amp;codativo=FIDC%20ACR%20Fast" TargetMode="External"/><Relationship Id="rId610" Type="http://schemas.openxmlformats.org/officeDocument/2006/relationships/hyperlink" Target="https://afinvest.com.br/interno/relatorios/detalhes-de-ativos?id=8398&amp;codativo=ASAIA0" TargetMode="External"/><Relationship Id="rId694" Type="http://schemas.openxmlformats.org/officeDocument/2006/relationships/hyperlink" Target="https://afinvest.com.br/interno/relatorios/detalhes-de-ativos?id=9425&amp;codativo=MVLV19" TargetMode="External"/><Relationship Id="rId708" Type="http://schemas.openxmlformats.org/officeDocument/2006/relationships/hyperlink" Target="https://afinvest.com.br/interno/relatorios/detalhes-de-ativos?id=3082&amp;codativo=LORTB9" TargetMode="External"/><Relationship Id="rId915" Type="http://schemas.openxmlformats.org/officeDocument/2006/relationships/hyperlink" Target="https://afinvest.com.br/interno/relatorios/detalhes-de-ativos?id=3364&amp;codativo=CPLD37" TargetMode="External"/><Relationship Id="rId1240" Type="http://schemas.openxmlformats.org/officeDocument/2006/relationships/hyperlink" Target="https://afinvest.com.br/interno/relatorios/detalhes-de-ativos?id=20&amp;codativo=YDUQ3" TargetMode="External"/><Relationship Id="rId347" Type="http://schemas.openxmlformats.org/officeDocument/2006/relationships/hyperlink" Target="https://afinvest.com.br/interno/relatorios/detalhes-de-ativos?id=1417&amp;codativo=DAPAGO30" TargetMode="External"/><Relationship Id="rId999" Type="http://schemas.openxmlformats.org/officeDocument/2006/relationships/hyperlink" Target="https://afinvest.com.br/interno/relatorios/detalhes-de-ativos?id=8026&amp;codativo=BCPSA5" TargetMode="External"/><Relationship Id="rId1100" Type="http://schemas.openxmlformats.org/officeDocument/2006/relationships/hyperlink" Target="https://afinvest.com.br/interno/relatorios/detalhes-de-ativos?id=315&amp;codativo=TIET19" TargetMode="External"/><Relationship Id="rId1184" Type="http://schemas.openxmlformats.org/officeDocument/2006/relationships/hyperlink" Target="https://afinvest.com.br/interno/relatorios/detalhes-de-ativos?id=9354&amp;codativo=CDB1256KW65" TargetMode="External"/><Relationship Id="rId44" Type="http://schemas.openxmlformats.org/officeDocument/2006/relationships/hyperlink" Target="https://afinvest.com.br/interno/relatorios/detalhes-de-ativos?id=1271&amp;codativo=Provis%C3%A3o" TargetMode="External"/><Relationship Id="rId554" Type="http://schemas.openxmlformats.org/officeDocument/2006/relationships/hyperlink" Target="https://afinvest.com.br/interno/relatorios/detalhes-de-ativos?id=10027&amp;codativo=VALEB1" TargetMode="External"/><Relationship Id="rId761" Type="http://schemas.openxmlformats.org/officeDocument/2006/relationships/hyperlink" Target="https://afinvest.com.br/interno/relatorios/detalhes-de-ativos?id=2846&amp;codativo=JSLGA5" TargetMode="External"/><Relationship Id="rId859" Type="http://schemas.openxmlformats.org/officeDocument/2006/relationships/hyperlink" Target="https://afinvest.com.br/interno/relatorios/detalhes-de-ativos?id=10586&amp;codativo=ENGIC4" TargetMode="External"/><Relationship Id="rId193" Type="http://schemas.openxmlformats.org/officeDocument/2006/relationships/hyperlink" Target="https://afinvest.com.br/interno/relatorios/detalhes-de-ativos?id=10138&amp;codativo=LF002400LGT" TargetMode="External"/><Relationship Id="rId207" Type="http://schemas.openxmlformats.org/officeDocument/2006/relationships/hyperlink" Target="https://afinvest.com.br/interno/relatorios/detalhes-de-ativos?id=7998&amp;codativo=LF002400ABF" TargetMode="External"/><Relationship Id="rId414" Type="http://schemas.openxmlformats.org/officeDocument/2006/relationships/hyperlink" Target="https://afinvest.com.br/interno/relatorios/detalhes-de-ativos?id=7680&amp;codativo=FIDC%20Pagbem%20Sr%208" TargetMode="External"/><Relationship Id="rId498" Type="http://schemas.openxmlformats.org/officeDocument/2006/relationships/hyperlink" Target="https://afinvest.com.br/interno/relatorios/detalhes-de-ativos?id=8007&amp;codativo=FIDC%20CloudWalk%20II" TargetMode="External"/><Relationship Id="rId621" Type="http://schemas.openxmlformats.org/officeDocument/2006/relationships/hyperlink" Target="https://afinvest.com.br/interno/relatorios/detalhes-de-ativos?id=3175&amp;codativo=SBFC13" TargetMode="External"/><Relationship Id="rId1044" Type="http://schemas.openxmlformats.org/officeDocument/2006/relationships/hyperlink" Target="https://afinvest.com.br/interno/relatorios/detalhes-de-ativos?id=6410&amp;codativo=BRFS31" TargetMode="External"/><Relationship Id="rId1251" Type="http://schemas.openxmlformats.org/officeDocument/2006/relationships/hyperlink" Target="https://afinvest.com.br/interno/relatorios/detalhes-de-ativos?id=838&amp;codativo=MOVI3" TargetMode="External"/><Relationship Id="rId260" Type="http://schemas.openxmlformats.org/officeDocument/2006/relationships/hyperlink" Target="https://afinvest.com.br/interno/relatorios/detalhes-de-ativos?id=1417&amp;codativo=DAPAGO30" TargetMode="External"/><Relationship Id="rId719" Type="http://schemas.openxmlformats.org/officeDocument/2006/relationships/hyperlink" Target="https://afinvest.com.br/interno/relatorios/detalhes-de-ativos?id=1427&amp;codativo=LIGH1B" TargetMode="External"/><Relationship Id="rId926" Type="http://schemas.openxmlformats.org/officeDocument/2006/relationships/hyperlink" Target="https://afinvest.com.br/interno/relatorios/detalhes-de-ativos?id=1748&amp;codativo=CBAN72" TargetMode="External"/><Relationship Id="rId1111" Type="http://schemas.openxmlformats.org/officeDocument/2006/relationships/hyperlink" Target="https://afinvest.com.br/interno/relatorios/detalhes-de-ativos?id=2808&amp;codativo=AEGP19" TargetMode="External"/><Relationship Id="rId55" Type="http://schemas.openxmlformats.org/officeDocument/2006/relationships/hyperlink" Target="https://afinvest.com.br/interno/relatorios/detalhes-de-ativos?id=1271&amp;codativo=Provis%C3%A3o" TargetMode="External"/><Relationship Id="rId120" Type="http://schemas.openxmlformats.org/officeDocument/2006/relationships/hyperlink" Target="https://afinvest.com.br/interno/relatorios/detalhes-de-ativos?id=3081&amp;codativo=LFSC19005FF" TargetMode="External"/><Relationship Id="rId358" Type="http://schemas.openxmlformats.org/officeDocument/2006/relationships/hyperlink" Target="https://afinvest.com.br/interno/relatorios/detalhes-de-ativos?id=4283&amp;codativo=DI1JAN30" TargetMode="External"/><Relationship Id="rId565" Type="http://schemas.openxmlformats.org/officeDocument/2006/relationships/hyperlink" Target="https://afinvest.com.br/interno/relatorios/detalhes-de-ativos?id=9446&amp;codativo=VERT18%20(nota%20reestruturada)" TargetMode="External"/><Relationship Id="rId772" Type="http://schemas.openxmlformats.org/officeDocument/2006/relationships/hyperlink" Target="https://afinvest.com.br/interno/relatorios/detalhes-de-ativos?id=1168&amp;codativo=IGSN15" TargetMode="External"/><Relationship Id="rId1195" Type="http://schemas.openxmlformats.org/officeDocument/2006/relationships/hyperlink" Target="https://afinvest.com.br/interno/relatorios/detalhes-de-ativos?id=10212&amp;codativo=CDB7254AIF6" TargetMode="External"/><Relationship Id="rId1209" Type="http://schemas.openxmlformats.org/officeDocument/2006/relationships/hyperlink" Target="https://afinvest.com.br/interno/relatorios/detalhes-de-ativos?id=8887&amp;codativo=CDB%20MERCANTIL%20OUT25%20(CDBA245P84D)" TargetMode="External"/><Relationship Id="rId218" Type="http://schemas.openxmlformats.org/officeDocument/2006/relationships/hyperlink" Target="https://afinvest.com.br/interno/relatorios/detalhes-de-ativos?id=8352&amp;codativo=LF0024008ZU" TargetMode="External"/><Relationship Id="rId425" Type="http://schemas.openxmlformats.org/officeDocument/2006/relationships/hyperlink" Target="https://afinvest.com.br/interno/relatorios/detalhes-de-ativos?id=8328&amp;codativo=FIDC%20Guardian%20MC%20II%20Sr" TargetMode="External"/><Relationship Id="rId632" Type="http://schemas.openxmlformats.org/officeDocument/2006/relationships/hyperlink" Target="https://afinvest.com.br/interno/relatorios/detalhes-de-ativos?id=9920&amp;codativo=AESLA9" TargetMode="External"/><Relationship Id="rId1055" Type="http://schemas.openxmlformats.org/officeDocument/2006/relationships/hyperlink" Target="https://afinvest.com.br/interno/relatorios/detalhes-de-ativos?id=3357&amp;codativo=BRKMA6" TargetMode="External"/><Relationship Id="rId1262" Type="http://schemas.openxmlformats.org/officeDocument/2006/relationships/hyperlink" Target="https://afinvest.com.br/interno/relatorios/detalhes-de-ativos?id=863&amp;codativo=KLBN11" TargetMode="External"/><Relationship Id="rId271" Type="http://schemas.openxmlformats.org/officeDocument/2006/relationships/hyperlink" Target="https://afinvest.com.br/interno/relatorios/detalhes-de-ativos?id=2677&amp;codativo=DI1JAN29" TargetMode="External"/><Relationship Id="rId937" Type="http://schemas.openxmlformats.org/officeDocument/2006/relationships/hyperlink" Target="https://afinvest.com.br/interno/relatorios/detalhes-de-ativos?id=9626&amp;codativo=CERT11" TargetMode="External"/><Relationship Id="rId1122" Type="http://schemas.openxmlformats.org/officeDocument/2006/relationships/hyperlink" Target="https://afinvest.com.br/interno/relatorios/detalhes-de-ativos?id=9081&amp;codativo=CRI%20Vic%20Engenharia%201%C2%AA%20Emiss%C3%A3o" TargetMode="External"/><Relationship Id="rId66" Type="http://schemas.openxmlformats.org/officeDocument/2006/relationships/hyperlink" Target="https://afinvest.com.br/interno/relatorios/detalhes-de-ativos?id=164&amp;codativo=LFSN1900008" TargetMode="External"/><Relationship Id="rId131" Type="http://schemas.openxmlformats.org/officeDocument/2006/relationships/hyperlink" Target="https://afinvest.com.br/interno/relatorios/detalhes-de-ativos?id=7859&amp;codativo=LFSC24001JQ" TargetMode="External"/><Relationship Id="rId369" Type="http://schemas.openxmlformats.org/officeDocument/2006/relationships/hyperlink" Target="https://afinvest.com.br/interno/relatorios/detalhes-de-ativos?id=391&amp;codativo=GERAES%2030" TargetMode="External"/><Relationship Id="rId576" Type="http://schemas.openxmlformats.org/officeDocument/2006/relationships/hyperlink" Target="https://afinvest.com.br/interno/relatorios/detalhes-de-ativos?id=3417&amp;codativo=TBCR18" TargetMode="External"/><Relationship Id="rId783" Type="http://schemas.openxmlformats.org/officeDocument/2006/relationships/hyperlink" Target="https://afinvest.com.br/interno/relatorios/detalhes-de-ativos?id=3224&amp;codativo=HBSA11" TargetMode="External"/><Relationship Id="rId990" Type="http://schemas.openxmlformats.org/officeDocument/2006/relationships/hyperlink" Target="https://afinvest.com.br/interno/relatorios/detalhes-de-ativos?id=2779&amp;codativo=CBRDA8" TargetMode="External"/><Relationship Id="rId229" Type="http://schemas.openxmlformats.org/officeDocument/2006/relationships/hyperlink" Target="https://afinvest.com.br/interno/relatorios/detalhes-de-ativos?id=5818&amp;codativo=LF002200QQO" TargetMode="External"/><Relationship Id="rId436" Type="http://schemas.openxmlformats.org/officeDocument/2006/relationships/hyperlink" Target="https://afinvest.com.br/interno/relatorios/detalhes-de-ativos?id=9750&amp;codativo=FIDC%20NOTO%20CONSIGNADOS%20SR1" TargetMode="External"/><Relationship Id="rId643" Type="http://schemas.openxmlformats.org/officeDocument/2006/relationships/hyperlink" Target="https://afinvest.com.br/interno/relatorios/detalhes-de-ativos?id=3484&amp;codativo=RDVE11" TargetMode="External"/><Relationship Id="rId1066" Type="http://schemas.openxmlformats.org/officeDocument/2006/relationships/hyperlink" Target="https://afinvest.com.br/interno/relatorios/detalhes-de-ativos?id=8804&amp;codativo=AMERF2" TargetMode="External"/><Relationship Id="rId1273" Type="http://schemas.openxmlformats.org/officeDocument/2006/relationships/hyperlink" Target="https://afinvest.com.br/interno/relatorios/detalhes-de-ativos?id=937&amp;codativo=ABCB4" TargetMode="External"/><Relationship Id="rId850" Type="http://schemas.openxmlformats.org/officeDocument/2006/relationships/hyperlink" Target="https://afinvest.com.br/interno/relatorios/detalhes-de-ativos?id=9568&amp;codativo=CESE32" TargetMode="External"/><Relationship Id="rId948" Type="http://schemas.openxmlformats.org/officeDocument/2006/relationships/hyperlink" Target="https://afinvest.com.br/interno/relatorios/detalhes-de-ativos?id=3155&amp;codativo=CSNAA1" TargetMode="External"/><Relationship Id="rId1133" Type="http://schemas.openxmlformats.org/officeDocument/2006/relationships/hyperlink" Target="https://afinvest.com.br/interno/relatorios/detalhes-de-ativos?id=1459&amp;codativo=CRA%20Ferroeste%202%C2%AA%20S%C3%A9ri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0000"/>
  </sheetPr>
  <dimension ref="A1:K17"/>
  <sheetViews>
    <sheetView showGridLines="0" topLeftCell="A4" zoomScale="130" zoomScaleNormal="130" workbookViewId="0">
      <selection activeCell="E11" sqref="E11"/>
    </sheetView>
  </sheetViews>
  <sheetFormatPr defaultColWidth="8.85546875" defaultRowHeight="15" x14ac:dyDescent="0.25"/>
  <cols>
    <col min="1" max="1" width="4.42578125" customWidth="1"/>
    <col min="2" max="2" width="5.28515625" customWidth="1"/>
    <col min="3" max="3" width="5" customWidth="1"/>
    <col min="4" max="4" width="26" customWidth="1"/>
    <col min="5" max="5" width="21.140625" customWidth="1"/>
    <col min="6" max="6" width="20.42578125" customWidth="1"/>
    <col min="7" max="7" width="19.7109375" customWidth="1"/>
    <col min="8" max="8" width="10.42578125" customWidth="1"/>
    <col min="9" max="9" width="13.42578125" bestFit="1" customWidth="1"/>
    <col min="10" max="10" width="10" bestFit="1" customWidth="1"/>
  </cols>
  <sheetData>
    <row r="1" spans="1:11" x14ac:dyDescent="0.25">
      <c r="A1" s="17"/>
    </row>
    <row r="2" spans="1:11" ht="15.75" thickBot="1" x14ac:dyDescent="0.3"/>
    <row r="3" spans="1:11" ht="15.75" thickBot="1" x14ac:dyDescent="0.3">
      <c r="D3" s="2" t="s">
        <v>77</v>
      </c>
      <c r="E3" s="28" t="e">
        <f ca="1">ROUND(E4/G11,0)</f>
        <v>#VALUE!</v>
      </c>
    </row>
    <row r="4" spans="1:11" ht="15.75" thickBot="1" x14ac:dyDescent="0.3">
      <c r="D4" s="2" t="s">
        <v>72</v>
      </c>
      <c r="E4" s="30">
        <v>8000000</v>
      </c>
      <c r="G4" s="37"/>
      <c r="I4" s="1"/>
    </row>
    <row r="5" spans="1:11" ht="15.75" thickBot="1" x14ac:dyDescent="0.3"/>
    <row r="6" spans="1:11" x14ac:dyDescent="0.25">
      <c r="D6" s="18" t="s">
        <v>68</v>
      </c>
      <c r="E6" s="21" t="s">
        <v>180</v>
      </c>
      <c r="F6" s="23" t="s">
        <v>340</v>
      </c>
      <c r="G6" s="94">
        <f ca="1">_xll.BDP(E6&amp;" Corp","YLD_YTM_BID", )</f>
        <v>1.4275168080247302</v>
      </c>
    </row>
    <row r="7" spans="1:11" ht="15.75" thickBot="1" x14ac:dyDescent="0.3">
      <c r="D7" s="19" t="s">
        <v>73</v>
      </c>
      <c r="E7" s="22" t="s">
        <v>343</v>
      </c>
      <c r="F7" s="32" t="s">
        <v>341</v>
      </c>
      <c r="G7" s="95">
        <f ca="1">_xll.BDP(E6&amp;" Corp","YLD_YTM_ASK", )</f>
        <v>1.339014690820419</v>
      </c>
    </row>
    <row r="8" spans="1:11" x14ac:dyDescent="0.25">
      <c r="D8" s="19" t="s">
        <v>344</v>
      </c>
      <c r="E8" s="96">
        <f ca="1">_xll.BDP(E6&amp;" Corp","px_last_actual",)</f>
        <v>1038.0625</v>
      </c>
      <c r="F8" s="24" t="s">
        <v>69</v>
      </c>
      <c r="G8" s="25" t="str">
        <f ca="1">_xll.BDP($E6&amp;" Corp","maturity")</f>
        <v>20/05/2028</v>
      </c>
    </row>
    <row r="9" spans="1:11" x14ac:dyDescent="0.25">
      <c r="D9" s="19" t="s">
        <v>67</v>
      </c>
      <c r="E9" s="93" t="str">
        <f ca="1">_xll.BDP(E6&amp;" Corp","YAS_BOND_YLD", "PRICING_SOURCE=ATIV")</f>
        <v>#N/A N/A</v>
      </c>
      <c r="F9" s="24" t="s">
        <v>19</v>
      </c>
      <c r="G9" s="26">
        <f ca="1">_xll.BDP($E6&amp;" Corp","DUR_MID")</f>
        <v>1.4878209432382976</v>
      </c>
      <c r="I9" s="1"/>
    </row>
    <row r="10" spans="1:11" x14ac:dyDescent="0.25">
      <c r="D10" s="19" t="s">
        <v>74</v>
      </c>
      <c r="E10" s="29" t="e">
        <f ca="1">G11/_xll.BDP($E6&amp;" Corp","PAR_AMT")</f>
        <v>#VALUE!</v>
      </c>
      <c r="F10" s="24" t="s">
        <v>66</v>
      </c>
      <c r="G10" s="26" t="e">
        <f ca="1">VLOOKUP(ROUND(TODAY()+(G9*256),0),'Base CDI'!$S:$T,2,1)</f>
        <v>#VALUE!</v>
      </c>
      <c r="I10" s="1"/>
    </row>
    <row r="11" spans="1:11" x14ac:dyDescent="0.25">
      <c r="D11" s="19" t="s">
        <v>75</v>
      </c>
      <c r="E11" s="33" t="e">
        <f ca="1">E3*(G12-G11)</f>
        <v>#VALUE!</v>
      </c>
      <c r="F11" s="24" t="s">
        <v>70</v>
      </c>
      <c r="G11" s="26">
        <f ca="1">_xll.BDP(E6&amp;" Corp","YAS_BOND_PX","YAS_BOND_YLD="&amp;E7)</f>
        <v>1029.593601</v>
      </c>
      <c r="I11" s="5"/>
    </row>
    <row r="12" spans="1:11" ht="15.75" thickBot="1" x14ac:dyDescent="0.3">
      <c r="D12" s="20" t="s">
        <v>342</v>
      </c>
      <c r="E12" s="92" t="e">
        <f ca="1">G11/G12-1</f>
        <v>#VALUE!</v>
      </c>
      <c r="F12" s="27" t="s">
        <v>71</v>
      </c>
      <c r="G12" s="41">
        <f ca="1">_xll.BDP(E6&amp;" Corp","YAS_BOND_PX","YAS_BOND_YLD="&amp;LEFT(E8,1)&amp;"."&amp;RIGHT(E8,4))</f>
        <v>1038.0625</v>
      </c>
      <c r="K12" s="17"/>
    </row>
    <row r="13" spans="1:11" x14ac:dyDescent="0.25">
      <c r="A13" s="97"/>
      <c r="H13" s="17"/>
    </row>
    <row r="14" spans="1:11" x14ac:dyDescent="0.25">
      <c r="E14" s="17"/>
      <c r="G14" s="17"/>
      <c r="H14" s="17"/>
    </row>
    <row r="17" spans="10:10" x14ac:dyDescent="0.25">
      <c r="J17" s="1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9527D-0766-41FB-B435-5364AEF55A07}">
  <dimension ref="A1:Q35"/>
  <sheetViews>
    <sheetView workbookViewId="0">
      <selection activeCell="D12" sqref="D12"/>
    </sheetView>
  </sheetViews>
  <sheetFormatPr defaultRowHeight="15" x14ac:dyDescent="0.25"/>
  <cols>
    <col min="1" max="1" width="11.42578125" bestFit="1" customWidth="1"/>
    <col min="2" max="2" width="9.28515625" bestFit="1" customWidth="1"/>
    <col min="3" max="3" width="9.85546875" bestFit="1" customWidth="1"/>
    <col min="4" max="4" width="9.7109375" bestFit="1" customWidth="1"/>
    <col min="5" max="5" width="11.42578125" customWidth="1"/>
    <col min="6" max="6" width="9.85546875" bestFit="1" customWidth="1"/>
    <col min="7" max="7" width="10.5703125" bestFit="1" customWidth="1"/>
    <col min="10" max="10" width="8.28515625" customWidth="1"/>
    <col min="11" max="11" width="21.140625" bestFit="1" customWidth="1"/>
    <col min="12" max="12" width="9.7109375" bestFit="1" customWidth="1"/>
    <col min="15" max="15" width="9.85546875" bestFit="1" customWidth="1"/>
  </cols>
  <sheetData>
    <row r="1" spans="1:17" ht="15.75" thickBot="1" x14ac:dyDescent="0.3">
      <c r="A1" s="192" t="s">
        <v>312</v>
      </c>
      <c r="B1" s="161" t="s">
        <v>448</v>
      </c>
      <c r="C1" s="161" t="s">
        <v>396</v>
      </c>
      <c r="D1" s="161" t="s">
        <v>395</v>
      </c>
      <c r="E1" s="161" t="s">
        <v>399</v>
      </c>
      <c r="F1" s="161" t="s">
        <v>328</v>
      </c>
      <c r="G1" s="161" t="s">
        <v>738</v>
      </c>
      <c r="H1" s="161" t="s">
        <v>449</v>
      </c>
      <c r="K1" s="192" t="s">
        <v>1</v>
      </c>
      <c r="L1" s="161" t="s">
        <v>396</v>
      </c>
      <c r="M1" s="161" t="s">
        <v>395</v>
      </c>
      <c r="N1" s="161" t="s">
        <v>398</v>
      </c>
      <c r="O1" s="161" t="s">
        <v>397</v>
      </c>
      <c r="P1" s="161" t="s">
        <v>328</v>
      </c>
      <c r="Q1" s="161" t="s">
        <v>738</v>
      </c>
    </row>
    <row r="2" spans="1:17" x14ac:dyDescent="0.25">
      <c r="A2" s="197" t="s">
        <v>138</v>
      </c>
      <c r="B2" s="191">
        <f ca="1">IFERROR(SUMIF(Extranet!$D:$H,Futuros!A2,Extranet!$H:$H),0)</f>
        <v>0</v>
      </c>
      <c r="C2" s="189">
        <f>SUMIFS(Estratégia!$F:$F,Estratégia!$D:$D,Futuros!$A2,Estratégia!$E:$E,Futuros!C$1)</f>
        <v>0</v>
      </c>
      <c r="D2" s="189">
        <f>SUMIFS(Estratégia!F:F,Estratégia!D:D,Futuros!$A2,Estratégia!E:E,Futuros!D$1)</f>
        <v>0</v>
      </c>
      <c r="E2" s="189">
        <f>SUMIFS(Estratégia!$F:$F,Estratégia!$D:$D,Futuros!$A2,Estratégia!$E:$E,Futuros!E$1)</f>
        <v>0</v>
      </c>
      <c r="F2" s="189">
        <f>SUMIFS(Estratégia!$F:$F,Estratégia!$D:$D,Futuros!$A2,Estratégia!$E:$E,Futuros!F$1)</f>
        <v>0</v>
      </c>
      <c r="G2" s="189">
        <f>SUMIFS(Estratégia!$F:$F,Estratégia!$D:$D,Futuros!$A2,Estratégia!$E:$E,Futuros!G$1)</f>
        <v>0</v>
      </c>
      <c r="H2" s="190">
        <f t="shared" ref="H2:H20" ca="1" si="0">SUM(C2:G2)-B2</f>
        <v>0</v>
      </c>
      <c r="K2" s="193" t="s">
        <v>98</v>
      </c>
      <c r="L2" s="191">
        <f>SUMIFS(Estratégia!$F:$F,Estratégia!$C:$C,$K2,Estratégia!$E:$E,Futuros!L$1)</f>
        <v>38</v>
      </c>
      <c r="M2" s="189">
        <f>SUMIFS(Estratégia!$F:$F,Estratégia!$C:$C,$K2,Estratégia!$E:$E,Futuros!M$1)</f>
        <v>-26</v>
      </c>
      <c r="N2" s="189">
        <f>SUMIFS(Estratégia!$F:$F,Estratégia!$C:$C,$K2,Estratégia!$E:$E,Futuros!N$1)</f>
        <v>0</v>
      </c>
      <c r="O2" s="189">
        <f>SUMIFS(Estratégia!$F:$F,Estratégia!$C:$C,$K2,Estratégia!$E:$E,Futuros!O$1)</f>
        <v>0</v>
      </c>
      <c r="P2" s="189">
        <f>SUMIFS(Estratégia!$F:$F,Estratégia!$C:$C,$K2,Estratégia!$E:$E,Futuros!P$1)</f>
        <v>0</v>
      </c>
      <c r="Q2" s="189">
        <f>SUMIFS(Estratégia!$F:$F,Estratégia!$C:$C,$K2,Estratégia!$E:$E,Futuros!Q$1)</f>
        <v>0</v>
      </c>
    </row>
    <row r="3" spans="1:17" x14ac:dyDescent="0.25">
      <c r="A3" s="197" t="s">
        <v>443</v>
      </c>
      <c r="B3" s="191">
        <f ca="1">IFERROR(SUMIF(Extranet!$D:$H,Futuros!A3,Extranet!$H:$H),0)</f>
        <v>-5</v>
      </c>
      <c r="C3" s="189">
        <f>SUMIFS(Estratégia!$F:$F,Estratégia!$D:$D,Futuros!$A3,Estratégia!$E:$E,Futuros!C$1)</f>
        <v>-5</v>
      </c>
      <c r="D3" s="189">
        <f>SUMIFS(Estratégia!F:F,Estratégia!D:D,Futuros!$A3,Estratégia!E:E,Futuros!D$1)</f>
        <v>0</v>
      </c>
      <c r="E3" s="189">
        <f>SUMIFS(Estratégia!$F:$F,Estratégia!$D:$D,Futuros!$A3,Estratégia!$E:$E,Futuros!E$1)</f>
        <v>0</v>
      </c>
      <c r="F3" s="189">
        <f>SUMIFS(Estratégia!$F:$F,Estratégia!$D:$D,Futuros!$A3,Estratégia!$E:$E,Futuros!F$1)</f>
        <v>0</v>
      </c>
      <c r="G3" s="189">
        <f>SUMIFS(Estratégia!$F:$F,Estratégia!$D:$D,Futuros!$A3,Estratégia!$E:$E,Futuros!G$1)</f>
        <v>0</v>
      </c>
      <c r="H3" s="190">
        <f t="shared" ca="1" si="0"/>
        <v>0</v>
      </c>
      <c r="K3" s="194" t="s">
        <v>106</v>
      </c>
      <c r="L3" s="191">
        <f>SUMIFS(Estratégia!$F:$F,Estratégia!$C:$C,$K3,Estratégia!$E:$E,Futuros!L$1)</f>
        <v>1</v>
      </c>
      <c r="M3" s="189">
        <f>SUMIFS(Estratégia!$F:$F,Estratégia!$C:$C,$K3,Estratégia!$E:$E,Futuros!M$1)</f>
        <v>-26</v>
      </c>
      <c r="N3" s="189">
        <f>SUMIFS(Estratégia!$F:$F,Estratégia!$C:$C,$K3,Estratégia!$E:$E,Futuros!N$1)</f>
        <v>0</v>
      </c>
      <c r="O3" s="189">
        <f>SUMIFS(Estratégia!$F:$F,Estratégia!$C:$C,$K3,Estratégia!$E:$E,Futuros!O$1)</f>
        <v>0</v>
      </c>
      <c r="P3" s="189">
        <f>SUMIFS(Estratégia!$F:$F,Estratégia!$C:$C,$K3,Estratégia!$E:$E,Futuros!P$1)</f>
        <v>0</v>
      </c>
      <c r="Q3" s="189">
        <f>SUMIFS(Estratégia!$F:$F,Estratégia!$C:$C,$K3,Estratégia!$E:$E,Futuros!Q$1)</f>
        <v>0</v>
      </c>
    </row>
    <row r="4" spans="1:17" x14ac:dyDescent="0.25">
      <c r="A4" s="197" t="s">
        <v>139</v>
      </c>
      <c r="B4" s="191">
        <f ca="1">IFERROR(SUMIF(Extranet!$D:$H,Futuros!A4,Extranet!$H:$H),0)</f>
        <v>-78</v>
      </c>
      <c r="C4" s="189">
        <f>SUMIFS(Estratégia!$F:$F,Estratégia!$D:$D,Futuros!$A4,Estratégia!$E:$E,Futuros!C$1)</f>
        <v>18</v>
      </c>
      <c r="D4" s="189">
        <f>SUMIFS(Estratégia!F:F,Estratégia!D:D,Futuros!$A4,Estratégia!E:E,Futuros!D$1)</f>
        <v>0</v>
      </c>
      <c r="E4" s="189">
        <f>SUMIFS(Estratégia!$F:$F,Estratégia!$D:$D,Futuros!$A4,Estratégia!$E:$E,Futuros!E$1)</f>
        <v>0</v>
      </c>
      <c r="F4" s="189">
        <f>SUMIFS(Estratégia!$F:$F,Estratégia!$D:$D,Futuros!$A4,Estratégia!$E:$E,Futuros!F$1)</f>
        <v>0</v>
      </c>
      <c r="G4" s="189">
        <f>SUMIFS(Estratégia!$F:$F,Estratégia!$D:$D,Futuros!$A4,Estratégia!$E:$E,Futuros!G$1)</f>
        <v>-94</v>
      </c>
      <c r="H4" s="190">
        <f t="shared" ca="1" si="0"/>
        <v>2</v>
      </c>
      <c r="K4" s="194" t="s">
        <v>285</v>
      </c>
      <c r="L4" s="191">
        <f>SUMIFS(Estratégia!$F:$F,Estratégia!$C:$C,$K4,Estratégia!$E:$E,Futuros!L$1)</f>
        <v>0</v>
      </c>
      <c r="M4" s="189">
        <f>SUMIFS(Estratégia!$F:$F,Estratégia!$C:$C,$K4,Estratégia!$E:$E,Futuros!M$1)</f>
        <v>0</v>
      </c>
      <c r="N4" s="189">
        <f>SUMIFS(Estratégia!$F:$F,Estratégia!$C:$C,$K4,Estratégia!$E:$E,Futuros!N$1)</f>
        <v>0</v>
      </c>
      <c r="O4" s="189">
        <f>SUMIFS(Estratégia!$F:$F,Estratégia!$C:$C,$K4,Estratégia!$E:$E,Futuros!O$1)</f>
        <v>0</v>
      </c>
      <c r="P4" s="189">
        <f>SUMIFS(Estratégia!$F:$F,Estratégia!$C:$C,$K4,Estratégia!$E:$E,Futuros!P$1)</f>
        <v>0</v>
      </c>
      <c r="Q4" s="189">
        <f>SUMIFS(Estratégia!$F:$F,Estratégia!$C:$C,$K4,Estratégia!$E:$E,Futuros!Q$1)</f>
        <v>0</v>
      </c>
    </row>
    <row r="5" spans="1:17" x14ac:dyDescent="0.25">
      <c r="A5" s="197" t="s">
        <v>283</v>
      </c>
      <c r="B5" s="191">
        <f ca="1">IFERROR(SUMIF(Extranet!$D:$H,Futuros!A5,Extranet!$H:$H),0)</f>
        <v>9</v>
      </c>
      <c r="C5" s="189">
        <f>SUMIFS(Estratégia!$F:$F,Estratégia!$D:$D,Futuros!$A5,Estratégia!$E:$E,Futuros!C$1)</f>
        <v>0</v>
      </c>
      <c r="D5" s="189">
        <f>SUMIFS(Estratégia!F:F,Estratégia!D:D,Futuros!$A5,Estratégia!E:E,Futuros!D$1)</f>
        <v>0</v>
      </c>
      <c r="E5" s="189">
        <f>SUMIFS(Estratégia!$F:$F,Estratégia!$D:$D,Futuros!$A5,Estratégia!$E:$E,Futuros!E$1)</f>
        <v>0</v>
      </c>
      <c r="F5" s="189">
        <f>SUMIFS(Estratégia!$F:$F,Estratégia!$D:$D,Futuros!$A5,Estratégia!$E:$E,Futuros!F$1)</f>
        <v>0</v>
      </c>
      <c r="G5" s="189">
        <f>SUMIFS(Estratégia!$F:$F,Estratégia!$D:$D,Futuros!$A5,Estratégia!$E:$E,Futuros!G$1)</f>
        <v>2</v>
      </c>
      <c r="H5" s="190">
        <f t="shared" ca="1" si="0"/>
        <v>-7</v>
      </c>
      <c r="K5" s="194" t="s">
        <v>104</v>
      </c>
      <c r="L5" s="191">
        <f>SUMIFS(Estratégia!$F:$F,Estratégia!$C:$C,$K5,Estratégia!$E:$E,Futuros!L$1)</f>
        <v>0</v>
      </c>
      <c r="M5" s="189">
        <f>SUMIFS(Estratégia!$F:$F,Estratégia!$C:$C,$K5,Estratégia!$E:$E,Futuros!M$1)</f>
        <v>0</v>
      </c>
      <c r="N5" s="189">
        <f>SUMIFS(Estratégia!$F:$F,Estratégia!$C:$C,$K5,Estratégia!$E:$E,Futuros!N$1)</f>
        <v>0</v>
      </c>
      <c r="O5" s="189">
        <f>SUMIFS(Estratégia!$F:$F,Estratégia!$C:$C,$K5,Estratégia!$E:$E,Futuros!O$1)</f>
        <v>0</v>
      </c>
      <c r="P5" s="189">
        <f>SUMIFS(Estratégia!$F:$F,Estratégia!$C:$C,$K5,Estratégia!$E:$E,Futuros!P$1)</f>
        <v>0</v>
      </c>
      <c r="Q5" s="189">
        <f>SUMIFS(Estratégia!$F:$F,Estratégia!$C:$C,$K5,Estratégia!$E:$E,Futuros!Q$1)</f>
        <v>0</v>
      </c>
    </row>
    <row r="6" spans="1:17" x14ac:dyDescent="0.25">
      <c r="A6" s="197" t="s">
        <v>191</v>
      </c>
      <c r="B6" s="191">
        <f ca="1">IFERROR(SUMIF(Extranet!$D:$H,Futuros!A6,Extranet!$H:$H),0)</f>
        <v>62</v>
      </c>
      <c r="C6" s="189">
        <f>SUMIFS(Estratégia!$F:$F,Estratégia!$D:$D,Futuros!$A6,Estratégia!$E:$E,Futuros!C$1)</f>
        <v>39</v>
      </c>
      <c r="D6" s="189">
        <f>SUMIFS(Estratégia!F:F,Estratégia!D:D,Futuros!$A6,Estratégia!E:E,Futuros!D$1)</f>
        <v>1</v>
      </c>
      <c r="E6" s="189">
        <f>SUMIFS(Estratégia!$F:$F,Estratégia!$D:$D,Futuros!$A6,Estratégia!$E:$E,Futuros!E$1)</f>
        <v>-62</v>
      </c>
      <c r="F6" s="189">
        <f>SUMIFS(Estratégia!$F:$F,Estratégia!$D:$D,Futuros!$A6,Estratégia!$E:$E,Futuros!F$1)</f>
        <v>0</v>
      </c>
      <c r="G6" s="189">
        <f>SUMIFS(Estratégia!$F:$F,Estratégia!$D:$D,Futuros!$A6,Estratégia!$E:$E,Futuros!G$1)</f>
        <v>76</v>
      </c>
      <c r="H6" s="190">
        <f t="shared" ca="1" si="0"/>
        <v>-8</v>
      </c>
      <c r="K6" s="194" t="s">
        <v>99</v>
      </c>
      <c r="L6" s="191">
        <f>SUMIFS(Estratégia!$F:$F,Estratégia!$C:$C,$K6,Estratégia!$E:$E,Futuros!L$1)</f>
        <v>0</v>
      </c>
      <c r="M6" s="189">
        <f>SUMIFS(Estratégia!$F:$F,Estratégia!$C:$C,$K6,Estratégia!$E:$E,Futuros!M$1)</f>
        <v>0</v>
      </c>
      <c r="N6" s="189">
        <f>SUMIFS(Estratégia!$F:$F,Estratégia!$C:$C,$K6,Estratégia!$E:$E,Futuros!N$1)</f>
        <v>0</v>
      </c>
      <c r="O6" s="189">
        <f>SUMIFS(Estratégia!$F:$F,Estratégia!$C:$C,$K6,Estratégia!$E:$E,Futuros!O$1)</f>
        <v>0</v>
      </c>
      <c r="P6" s="189">
        <f>SUMIFS(Estratégia!$F:$F,Estratégia!$C:$C,$K6,Estratégia!$E:$E,Futuros!P$1)</f>
        <v>0</v>
      </c>
      <c r="Q6" s="189">
        <f>SUMIFS(Estratégia!$F:$F,Estratégia!$C:$C,$K6,Estratégia!$E:$E,Futuros!Q$1)</f>
        <v>0</v>
      </c>
    </row>
    <row r="7" spans="1:17" x14ac:dyDescent="0.25">
      <c r="A7" s="197" t="s">
        <v>444</v>
      </c>
      <c r="B7" s="191">
        <f ca="1">IFERROR(SUMIF(Extranet!$D:$H,Futuros!A7,Extranet!$H:$H),0)</f>
        <v>-92</v>
      </c>
      <c r="C7" s="189">
        <f>SUMIFS(Estratégia!$F:$F,Estratégia!$D:$D,Futuros!$A7,Estratégia!$E:$E,Futuros!C$1)</f>
        <v>0</v>
      </c>
      <c r="D7" s="189">
        <f>SUMIFS(Estratégia!F:F,Estratégia!D:D,Futuros!$A7,Estratégia!E:E,Futuros!D$1)</f>
        <v>0</v>
      </c>
      <c r="E7" s="189">
        <f>SUMIFS(Estratégia!$F:$F,Estratégia!$D:$D,Futuros!$A7,Estratégia!$E:$E,Futuros!E$1)</f>
        <v>-92</v>
      </c>
      <c r="F7" s="189">
        <f>SUMIFS(Estratégia!$F:$F,Estratégia!$D:$D,Futuros!$A7,Estratégia!$E:$E,Futuros!F$1)</f>
        <v>0</v>
      </c>
      <c r="G7" s="189">
        <f>SUMIFS(Estratégia!$F:$F,Estratégia!$D:$D,Futuros!$A7,Estratégia!$E:$E,Futuros!G$1)</f>
        <v>0</v>
      </c>
      <c r="H7" s="190">
        <f t="shared" ca="1" si="0"/>
        <v>0</v>
      </c>
      <c r="K7" s="194" t="s">
        <v>100</v>
      </c>
      <c r="L7" s="191">
        <f>SUMIFS(Estratégia!$F:$F,Estratégia!$C:$C,$K7,Estratégia!$E:$E,Futuros!L$1)</f>
        <v>0</v>
      </c>
      <c r="M7" s="189">
        <f>SUMIFS(Estratégia!$F:$F,Estratégia!$C:$C,$K7,Estratégia!$E:$E,Futuros!M$1)</f>
        <v>0</v>
      </c>
      <c r="N7" s="189">
        <f>SUMIFS(Estratégia!$F:$F,Estratégia!$C:$C,$K7,Estratégia!$E:$E,Futuros!N$1)</f>
        <v>0</v>
      </c>
      <c r="O7" s="189">
        <f>SUMIFS(Estratégia!$F:$F,Estratégia!$C:$C,$K7,Estratégia!$E:$E,Futuros!O$1)</f>
        <v>0</v>
      </c>
      <c r="P7" s="189">
        <f>SUMIFS(Estratégia!$F:$F,Estratégia!$C:$C,$K7,Estratégia!$E:$E,Futuros!P$1)</f>
        <v>0</v>
      </c>
      <c r="Q7" s="189">
        <f>SUMIFS(Estratégia!$F:$F,Estratégia!$C:$C,$K7,Estratégia!$E:$E,Futuros!Q$1)</f>
        <v>0</v>
      </c>
    </row>
    <row r="8" spans="1:17" x14ac:dyDescent="0.25">
      <c r="A8" s="197" t="s">
        <v>445</v>
      </c>
      <c r="B8" s="191">
        <f ca="1">IFERROR(SUMIF(Extranet!$D:$H,Futuros!A8,Extranet!$H:$H),0)</f>
        <v>0</v>
      </c>
      <c r="C8" s="189">
        <f>SUMIFS(Estratégia!$F:$F,Estratégia!$D:$D,Futuros!$A8,Estratégia!$E:$E,Futuros!C$1)</f>
        <v>0</v>
      </c>
      <c r="D8" s="189">
        <f>SUMIFS(Estratégia!F:F,Estratégia!D:D,Futuros!$A8,Estratégia!E:E,Futuros!D$1)</f>
        <v>0</v>
      </c>
      <c r="E8" s="189">
        <f>SUMIFS(Estratégia!$F:$F,Estratégia!$D:$D,Futuros!$A8,Estratégia!$E:$E,Futuros!E$1)</f>
        <v>0</v>
      </c>
      <c r="F8" s="189">
        <f>SUMIFS(Estratégia!$F:$F,Estratégia!$D:$D,Futuros!$A8,Estratégia!$E:$E,Futuros!F$1)</f>
        <v>0</v>
      </c>
      <c r="G8" s="189">
        <f>SUMIFS(Estratégia!$F:$F,Estratégia!$D:$D,Futuros!$A8,Estratégia!$E:$E,Futuros!G$1)</f>
        <v>0</v>
      </c>
      <c r="H8" s="190">
        <f t="shared" ca="1" si="0"/>
        <v>0</v>
      </c>
      <c r="K8" s="194" t="s">
        <v>107</v>
      </c>
      <c r="L8" s="191">
        <f>SUMIFS(Estratégia!$F:$F,Estratégia!$C:$C,$K8,Estratégia!$E:$E,Futuros!L$1)</f>
        <v>0</v>
      </c>
      <c r="M8" s="189">
        <f>SUMIFS(Estratégia!$F:$F,Estratégia!$C:$C,$K8,Estratégia!$E:$E,Futuros!M$1)</f>
        <v>0</v>
      </c>
      <c r="N8" s="189">
        <f>SUMIFS(Estratégia!$F:$F,Estratégia!$C:$C,$K8,Estratégia!$E:$E,Futuros!N$1)</f>
        <v>0</v>
      </c>
      <c r="O8" s="189">
        <f>SUMIFS(Estratégia!$F:$F,Estratégia!$C:$C,$K8,Estratégia!$E:$E,Futuros!O$1)</f>
        <v>0</v>
      </c>
      <c r="P8" s="189">
        <f>SUMIFS(Estratégia!$F:$F,Estratégia!$C:$C,$K8,Estratégia!$E:$E,Futuros!P$1)</f>
        <v>0</v>
      </c>
      <c r="Q8" s="189">
        <f>SUMIFS(Estratégia!$F:$F,Estratégia!$C:$C,$K8,Estratégia!$E:$E,Futuros!Q$1)</f>
        <v>0</v>
      </c>
    </row>
    <row r="9" spans="1:17" x14ac:dyDescent="0.25">
      <c r="A9" s="197" t="s">
        <v>446</v>
      </c>
      <c r="B9" s="191">
        <f ca="1">IFERROR(SUMIF(Extranet!$D:$H,Futuros!A9,Extranet!$H:$H),0)</f>
        <v>0</v>
      </c>
      <c r="C9" s="189">
        <f>SUMIFS(Estratégia!$F:$F,Estratégia!$D:$D,Futuros!$A9,Estratégia!$E:$E,Futuros!C$1)</f>
        <v>0</v>
      </c>
      <c r="D9" s="189">
        <f>SUMIFS(Estratégia!F:F,Estratégia!D:D,Futuros!$A9,Estratégia!E:E,Futuros!D$1)</f>
        <v>0</v>
      </c>
      <c r="E9" s="189">
        <f>SUMIFS(Estratégia!$F:$F,Estratégia!$D:$D,Futuros!$A9,Estratégia!$E:$E,Futuros!E$1)</f>
        <v>0</v>
      </c>
      <c r="F9" s="189">
        <f>SUMIFS(Estratégia!$F:$F,Estratégia!$D:$D,Futuros!$A9,Estratégia!$E:$E,Futuros!F$1)</f>
        <v>0</v>
      </c>
      <c r="G9" s="189">
        <f>SUMIFS(Estratégia!$F:$F,Estratégia!$D:$D,Futuros!$A9,Estratégia!$E:$E,Futuros!G$1)</f>
        <v>0</v>
      </c>
      <c r="H9" s="190">
        <f t="shared" ca="1" si="0"/>
        <v>0</v>
      </c>
      <c r="K9" s="195" t="s">
        <v>105</v>
      </c>
      <c r="L9" s="191">
        <f>SUMIFS(Estratégia!$F:$F,Estratégia!$C:$C,$K9,Estratégia!$E:$E,Futuros!L$1)</f>
        <v>0</v>
      </c>
      <c r="M9" s="189">
        <f>SUMIFS(Estratégia!$F:$F,Estratégia!$C:$C,$K9,Estratégia!$E:$E,Futuros!M$1)</f>
        <v>0</v>
      </c>
      <c r="N9" s="189">
        <f>SUMIFS(Estratégia!$F:$F,Estratégia!$C:$C,$K9,Estratégia!$E:$E,Futuros!N$1)</f>
        <v>0</v>
      </c>
      <c r="O9" s="189">
        <f>SUMIFS(Estratégia!$F:$F,Estratégia!$C:$C,$K9,Estratégia!$E:$E,Futuros!O$1)</f>
        <v>0</v>
      </c>
      <c r="P9" s="189">
        <f>SUMIFS(Estratégia!$F:$F,Estratégia!$C:$C,$K9,Estratégia!$E:$E,Futuros!P$1)</f>
        <v>0</v>
      </c>
      <c r="Q9" s="189">
        <f>SUMIFS(Estratégia!$F:$F,Estratégia!$C:$C,$K9,Estratégia!$E:$E,Futuros!Q$1)</f>
        <v>0</v>
      </c>
    </row>
    <row r="10" spans="1:17" x14ac:dyDescent="0.25">
      <c r="A10" s="197" t="s">
        <v>447</v>
      </c>
      <c r="B10" s="191">
        <f ca="1">IFERROR(SUMIF(Extranet!$D:$H,Futuros!A10,Extranet!$H:$H),0)</f>
        <v>0</v>
      </c>
      <c r="C10" s="189">
        <f>SUMIFS(Estratégia!$F:$F,Estratégia!$D:$D,Futuros!$A10,Estratégia!$E:$E,Futuros!C$1)</f>
        <v>0</v>
      </c>
      <c r="D10" s="189">
        <f>SUMIFS(Estratégia!F:F,Estratégia!D:D,Futuros!$A10,Estratégia!E:E,Futuros!D$1)</f>
        <v>0</v>
      </c>
      <c r="E10" s="189">
        <f>SUMIFS(Estratégia!$F:$F,Estratégia!$D:$D,Futuros!$A10,Estratégia!$E:$E,Futuros!E$1)</f>
        <v>0</v>
      </c>
      <c r="F10" s="189">
        <f>SUMIFS(Estratégia!$F:$F,Estratégia!$D:$D,Futuros!$A10,Estratégia!$E:$E,Futuros!F$1)</f>
        <v>0</v>
      </c>
      <c r="G10" s="189">
        <f>SUMIFS(Estratégia!$F:$F,Estratégia!$D:$D,Futuros!$A10,Estratégia!$E:$E,Futuros!G$1)</f>
        <v>0</v>
      </c>
      <c r="H10" s="190">
        <f t="shared" ca="1" si="0"/>
        <v>0</v>
      </c>
      <c r="K10" s="194" t="s">
        <v>108</v>
      </c>
      <c r="L10" s="191">
        <f>SUMIFS(Estratégia!$F:$F,Estratégia!$C:$C,$K10,Estratégia!$E:$E,Futuros!L$1)</f>
        <v>0</v>
      </c>
      <c r="M10" s="189">
        <f>SUMIFS(Estratégia!$F:$F,Estratégia!$C:$C,$K10,Estratégia!$E:$E,Futuros!M$1)</f>
        <v>0</v>
      </c>
      <c r="N10" s="189">
        <f>SUMIFS(Estratégia!$F:$F,Estratégia!$C:$C,$K10,Estratégia!$E:$E,Futuros!N$1)</f>
        <v>0</v>
      </c>
      <c r="O10" s="189">
        <f>SUMIFS(Estratégia!$F:$F,Estratégia!$C:$C,$K10,Estratégia!$E:$E,Futuros!O$1)</f>
        <v>0</v>
      </c>
      <c r="P10" s="189">
        <f>SUMIFS(Estratégia!$F:$F,Estratégia!$C:$C,$K10,Estratégia!$E:$E,Futuros!P$1)</f>
        <v>0</v>
      </c>
      <c r="Q10" s="189">
        <f>SUMIFS(Estratégia!$F:$F,Estratégia!$C:$C,$K10,Estratégia!$E:$E,Futuros!Q$1)</f>
        <v>0</v>
      </c>
    </row>
    <row r="11" spans="1:17" x14ac:dyDescent="0.25">
      <c r="A11" s="197" t="s">
        <v>112</v>
      </c>
      <c r="B11" s="191">
        <f ca="1">IFERROR(SUMIF(Extranet!$D:$H,Futuros!A11,Extranet!$H:$H),0)</f>
        <v>0</v>
      </c>
      <c r="C11" s="189">
        <f>SUMIFS(Estratégia!$F:$F,Estratégia!$D:$D,Futuros!$A11,Estratégia!$E:$E,Futuros!C$1)</f>
        <v>0</v>
      </c>
      <c r="D11" s="189">
        <f>SUMIFS(Estratégia!F:F,Estratégia!D:D,Futuros!$A11,Estratégia!E:E,Futuros!D$1)</f>
        <v>0</v>
      </c>
      <c r="E11" s="189">
        <f>SUMIFS(Estratégia!$F:$F,Estratégia!$D:$D,Futuros!$A11,Estratégia!$E:$E,Futuros!E$1)</f>
        <v>0</v>
      </c>
      <c r="F11" s="189">
        <f>SUMIFS(Estratégia!$F:$F,Estratégia!$D:$D,Futuros!$A11,Estratégia!$E:$E,Futuros!F$1)</f>
        <v>0</v>
      </c>
      <c r="G11" s="189">
        <f>SUMIFS(Estratégia!$F:$F,Estratégia!$D:$D,Futuros!$A11,Estratégia!$E:$E,Futuros!G$1)</f>
        <v>0</v>
      </c>
      <c r="H11" s="190">
        <f t="shared" ca="1" si="0"/>
        <v>0</v>
      </c>
      <c r="K11" s="194" t="s">
        <v>336</v>
      </c>
      <c r="L11" s="191">
        <f>SUMIFS(Estratégia!$F:$F,Estratégia!$C:$C,$K11,Estratégia!$E:$E,Futuros!L$1)</f>
        <v>0</v>
      </c>
      <c r="M11" s="189">
        <f>SUMIFS(Estratégia!$F:$F,Estratégia!$C:$C,$K11,Estratégia!$E:$E,Futuros!M$1)</f>
        <v>0</v>
      </c>
      <c r="N11" s="189">
        <f>SUMIFS(Estratégia!$F:$F,Estratégia!$C:$C,$K11,Estratégia!$E:$E,Futuros!N$1)</f>
        <v>0</v>
      </c>
      <c r="O11" s="189">
        <f>SUMIFS(Estratégia!$F:$F,Estratégia!$C:$C,$K11,Estratégia!$E:$E,Futuros!O$1)</f>
        <v>0</v>
      </c>
      <c r="P11" s="189">
        <f>SUMIFS(Estratégia!$F:$F,Estratégia!$C:$C,$K11,Estratégia!$E:$E,Futuros!P$1)</f>
        <v>0</v>
      </c>
      <c r="Q11" s="189">
        <f>SUMIFS(Estratégia!$F:$F,Estratégia!$C:$C,$K11,Estratégia!$E:$E,Futuros!Q$1)</f>
        <v>0</v>
      </c>
    </row>
    <row r="12" spans="1:17" x14ac:dyDescent="0.25">
      <c r="A12" s="197" t="s">
        <v>173</v>
      </c>
      <c r="B12" s="191">
        <f ca="1">IFERROR(SUMIF(Extranet!$D:$H,Futuros!A12,Extranet!$H:$H),0)</f>
        <v>0</v>
      </c>
      <c r="C12" s="189">
        <f>SUMIFS(Estratégia!$F:$F,Estratégia!$D:$D,Futuros!$A12,Estratégia!$E:$E,Futuros!C$1)</f>
        <v>0</v>
      </c>
      <c r="D12" s="189">
        <f>SUMIFS(Estratégia!F:F,Estratégia!D:D,Futuros!$A12,Estratégia!E:E,Futuros!D$1)</f>
        <v>0</v>
      </c>
      <c r="E12" s="189">
        <f>SUMIFS(Estratégia!$F:$F,Estratégia!$D:$D,Futuros!$A12,Estratégia!$E:$E,Futuros!E$1)</f>
        <v>0</v>
      </c>
      <c r="F12" s="189">
        <f>SUMIFS(Estratégia!$F:$F,Estratégia!$D:$D,Futuros!$A12,Estratégia!$E:$E,Futuros!F$1)</f>
        <v>0</v>
      </c>
      <c r="G12" s="189">
        <f>SUMIFS(Estratégia!$F:$F,Estratégia!$D:$D,Futuros!$A12,Estratégia!$E:$E,Futuros!G$1)</f>
        <v>0</v>
      </c>
      <c r="H12" s="190">
        <f t="shared" ca="1" si="0"/>
        <v>0</v>
      </c>
      <c r="K12" s="194" t="s">
        <v>267</v>
      </c>
      <c r="L12" s="191">
        <f>SUMIFS(Estratégia!$F:$F,Estratégia!$C:$C,$K12,Estratégia!$E:$E,Futuros!L$1)</f>
        <v>9</v>
      </c>
      <c r="M12" s="189">
        <f>SUMIFS(Estratégia!$F:$F,Estratégia!$C:$C,$K12,Estratégia!$E:$E,Futuros!M$1)</f>
        <v>-11</v>
      </c>
      <c r="N12" s="189">
        <f>SUMIFS(Estratégia!$F:$F,Estratégia!$C:$C,$K12,Estratégia!$E:$E,Futuros!N$1)</f>
        <v>0</v>
      </c>
      <c r="O12" s="189">
        <f>SUMIFS(Estratégia!$F:$F,Estratégia!$C:$C,$K12,Estratégia!$E:$E,Futuros!O$1)</f>
        <v>0</v>
      </c>
      <c r="P12" s="189">
        <f>SUMIFS(Estratégia!$F:$F,Estratégia!$C:$C,$K12,Estratégia!$E:$E,Futuros!P$1)</f>
        <v>0</v>
      </c>
      <c r="Q12" s="189">
        <f>SUMIFS(Estratégia!$F:$F,Estratégia!$C:$C,$K12,Estratégia!$E:$E,Futuros!Q$1)</f>
        <v>1</v>
      </c>
    </row>
    <row r="13" spans="1:17" x14ac:dyDescent="0.25">
      <c r="A13" s="197" t="s">
        <v>172</v>
      </c>
      <c r="B13" s="191">
        <f ca="1">IFERROR(SUMIF(Extranet!$D:$H,Futuros!A13,Extranet!$H:$H),0)</f>
        <v>0</v>
      </c>
      <c r="C13" s="189">
        <f>SUMIFS(Estratégia!$F:$F,Estratégia!$D:$D,Futuros!$A13,Estratégia!$E:$E,Futuros!C$1)</f>
        <v>0</v>
      </c>
      <c r="D13" s="189">
        <f>SUMIFS(Estratégia!F:F,Estratégia!D:D,Futuros!$A13,Estratégia!E:E,Futuros!D$1)</f>
        <v>0</v>
      </c>
      <c r="E13" s="189">
        <f>SUMIFS(Estratégia!$F:$F,Estratégia!$D:$D,Futuros!$A13,Estratégia!$E:$E,Futuros!E$1)</f>
        <v>0</v>
      </c>
      <c r="F13" s="189">
        <f>SUMIFS(Estratégia!$F:$F,Estratégia!$D:$D,Futuros!$A13,Estratégia!$E:$E,Futuros!F$1)</f>
        <v>0</v>
      </c>
      <c r="G13" s="189">
        <f>SUMIFS(Estratégia!$F:$F,Estratégia!$D:$D,Futuros!$A13,Estratégia!$E:$E,Futuros!G$1)</f>
        <v>0</v>
      </c>
      <c r="H13" s="190">
        <f t="shared" ca="1" si="0"/>
        <v>0</v>
      </c>
      <c r="K13" s="194" t="s">
        <v>339</v>
      </c>
      <c r="L13" s="191">
        <f>SUMIFS(Estratégia!$F:$F,Estratégia!$C:$C,$K13,Estratégia!$E:$E,Futuros!L$1)</f>
        <v>0</v>
      </c>
      <c r="M13" s="189">
        <f>SUMIFS(Estratégia!$F:$F,Estratégia!$C:$C,$K13,Estratégia!$E:$E,Futuros!M$1)</f>
        <v>0</v>
      </c>
      <c r="N13" s="189">
        <f>SUMIFS(Estratégia!$F:$F,Estratégia!$C:$C,$K13,Estratégia!$E:$E,Futuros!N$1)</f>
        <v>0</v>
      </c>
      <c r="O13" s="189">
        <f>SUMIFS(Estratégia!$F:$F,Estratégia!$C:$C,$K13,Estratégia!$E:$E,Futuros!O$1)</f>
        <v>0</v>
      </c>
      <c r="P13" s="189">
        <f>SUMIFS(Estratégia!$F:$F,Estratégia!$C:$C,$K13,Estratégia!$E:$E,Futuros!P$1)</f>
        <v>0</v>
      </c>
      <c r="Q13" s="189">
        <f>SUMIFS(Estratégia!$F:$F,Estratégia!$C:$C,$K13,Estratégia!$E:$E,Futuros!Q$1)</f>
        <v>0</v>
      </c>
    </row>
    <row r="14" spans="1:17" x14ac:dyDescent="0.25">
      <c r="A14" s="197" t="s">
        <v>113</v>
      </c>
      <c r="B14" s="191">
        <f ca="1">IFERROR(SUMIF(Extranet!$D:$H,Futuros!A14,Extranet!$H:$H),0)</f>
        <v>-121</v>
      </c>
      <c r="C14" s="189">
        <f>SUMIFS(Estratégia!$F:$F,Estratégia!$D:$D,Futuros!$A14,Estratégia!$E:$E,Futuros!C$1)</f>
        <v>0</v>
      </c>
      <c r="D14" s="189">
        <f>SUMIFS(Estratégia!F:F,Estratégia!D:D,Futuros!$A14,Estratégia!E:E,Futuros!D$1)</f>
        <v>-114</v>
      </c>
      <c r="E14" s="189">
        <f>SUMIFS(Estratégia!$F:$F,Estratégia!$D:$D,Futuros!$A14,Estratégia!$E:$E,Futuros!E$1)</f>
        <v>0</v>
      </c>
      <c r="F14" s="189">
        <f>SUMIFS(Estratégia!$F:$F,Estratégia!$D:$D,Futuros!$A14,Estratégia!$E:$E,Futuros!F$1)</f>
        <v>0</v>
      </c>
      <c r="G14" s="189">
        <f>SUMIFS(Estratégia!$F:$F,Estratégia!$D:$D,Futuros!$A14,Estratégia!$E:$E,Futuros!G$1)</f>
        <v>0</v>
      </c>
      <c r="H14" s="190">
        <f t="shared" ca="1" si="0"/>
        <v>7</v>
      </c>
      <c r="K14" s="194" t="s">
        <v>335</v>
      </c>
      <c r="L14" s="191">
        <f>SUMIFS(Estratégia!$F:$F,Estratégia!$C:$C,$K14,Estratégia!$E:$E,Futuros!L$1)</f>
        <v>1</v>
      </c>
      <c r="M14" s="189">
        <f>SUMIFS(Estratégia!$F:$F,Estratégia!$C:$C,$K14,Estratégia!$E:$E,Futuros!M$1)</f>
        <v>-3</v>
      </c>
      <c r="N14" s="189">
        <f>SUMIFS(Estratégia!$F:$F,Estratégia!$C:$C,$K14,Estratégia!$E:$E,Futuros!N$1)</f>
        <v>0</v>
      </c>
      <c r="O14" s="189">
        <f>SUMIFS(Estratégia!$F:$F,Estratégia!$C:$C,$K14,Estratégia!$E:$E,Futuros!O$1)</f>
        <v>0</v>
      </c>
      <c r="P14" s="189">
        <f>SUMIFS(Estratégia!$F:$F,Estratégia!$C:$C,$K14,Estratégia!$E:$E,Futuros!P$1)</f>
        <v>0</v>
      </c>
      <c r="Q14" s="189">
        <f>SUMIFS(Estratégia!$F:$F,Estratégia!$C:$C,$K14,Estratégia!$E:$E,Futuros!Q$1)</f>
        <v>0</v>
      </c>
    </row>
    <row r="15" spans="1:17" x14ac:dyDescent="0.25">
      <c r="A15" s="197" t="s">
        <v>300</v>
      </c>
      <c r="B15" s="191">
        <f ca="1">IFERROR(SUMIF(Extranet!$D:$H,Futuros!A15,Extranet!$H:$H),0)</f>
        <v>-125</v>
      </c>
      <c r="C15" s="189">
        <f>SUMIFS(Estratégia!$F:$F,Estratégia!$D:$D,Futuros!$A15,Estratégia!$E:$E,Futuros!C$1)</f>
        <v>0</v>
      </c>
      <c r="D15" s="189">
        <f>SUMIFS(Estratégia!F:F,Estratégia!D:D,Futuros!$A15,Estratégia!E:E,Futuros!D$1)</f>
        <v>-124</v>
      </c>
      <c r="E15" s="189">
        <f>SUMIFS(Estratégia!$F:$F,Estratégia!$D:$D,Futuros!$A15,Estratégia!$E:$E,Futuros!E$1)</f>
        <v>0</v>
      </c>
      <c r="F15" s="189">
        <f>SUMIFS(Estratégia!$F:$F,Estratégia!$D:$D,Futuros!$A15,Estratégia!$E:$E,Futuros!F$1)</f>
        <v>0</v>
      </c>
      <c r="G15" s="189">
        <f>SUMIFS(Estratégia!$F:$F,Estratégia!$D:$D,Futuros!$A15,Estratégia!$E:$E,Futuros!G$1)</f>
        <v>0</v>
      </c>
      <c r="H15" s="190">
        <f t="shared" ca="1" si="0"/>
        <v>1</v>
      </c>
      <c r="K15" s="195" t="s">
        <v>334</v>
      </c>
      <c r="L15" s="191">
        <f>SUMIFS(Estratégia!$F:$F,Estratégia!$C:$C,$K15,Estratégia!$E:$E,Futuros!L$1)</f>
        <v>6</v>
      </c>
      <c r="M15" s="189">
        <f>SUMIFS(Estratégia!$F:$F,Estratégia!$C:$C,$K15,Estratégia!$E:$E,Futuros!M$1)</f>
        <v>-45</v>
      </c>
      <c r="N15" s="189">
        <f>SUMIFS(Estratégia!$F:$F,Estratégia!$C:$C,$K15,Estratégia!$E:$E,Futuros!N$1)</f>
        <v>0</v>
      </c>
      <c r="O15" s="189">
        <f>SUMIFS(Estratégia!$F:$F,Estratégia!$C:$C,$K15,Estratégia!$E:$E,Futuros!O$1)</f>
        <v>0</v>
      </c>
      <c r="P15" s="189">
        <f>SUMIFS(Estratégia!$F:$F,Estratégia!$C:$C,$K15,Estratégia!$E:$E,Futuros!P$1)</f>
        <v>0</v>
      </c>
      <c r="Q15" s="189">
        <f>SUMIFS(Estratégia!$F:$F,Estratégia!$C:$C,$K15,Estratégia!$E:$E,Futuros!Q$1)</f>
        <v>2</v>
      </c>
    </row>
    <row r="16" spans="1:17" x14ac:dyDescent="0.25">
      <c r="A16" s="197" t="s">
        <v>174</v>
      </c>
      <c r="B16" s="191">
        <f ca="1">IFERROR(SUMIF(Extranet!$D:$H,Futuros!A16,Extranet!$H:$H),0)</f>
        <v>-168</v>
      </c>
      <c r="C16" s="189">
        <f>SUMIFS(Estratégia!$F:$F,Estratégia!$D:$D,Futuros!$A16,Estratégia!$E:$E,Futuros!C$1)</f>
        <v>0</v>
      </c>
      <c r="D16" s="189">
        <f>SUMIFS(Estratégia!F:F,Estratégia!D:D,Futuros!$A16,Estratégia!E:E,Futuros!D$1)</f>
        <v>-167</v>
      </c>
      <c r="E16" s="189">
        <f>SUMIFS(Estratégia!$F:$F,Estratégia!$D:$D,Futuros!$A16,Estratégia!$E:$E,Futuros!E$1)</f>
        <v>0</v>
      </c>
      <c r="F16" s="189">
        <f>SUMIFS(Estratégia!$F:$F,Estratégia!$D:$D,Futuros!$A16,Estratégia!$E:$E,Futuros!F$1)</f>
        <v>0</v>
      </c>
      <c r="G16" s="189">
        <f>SUMIFS(Estratégia!$F:$F,Estratégia!$D:$D,Futuros!$A16,Estratégia!$E:$E,Futuros!G$1)</f>
        <v>0</v>
      </c>
      <c r="H16" s="190">
        <f t="shared" ca="1" si="0"/>
        <v>1</v>
      </c>
      <c r="K16" s="194" t="s">
        <v>235</v>
      </c>
      <c r="L16" s="191">
        <f>SUMIFS(Estratégia!$F:$F,Estratégia!$C:$C,$K16,Estratégia!$E:$E,Futuros!L$1)</f>
        <v>0</v>
      </c>
      <c r="M16" s="189">
        <f>SUMIFS(Estratégia!$F:$F,Estratégia!$C:$C,$K16,Estratégia!$E:$E,Futuros!M$1)</f>
        <v>-8</v>
      </c>
      <c r="N16" s="189">
        <f>SUMIFS(Estratégia!$F:$F,Estratégia!$C:$C,$K16,Estratégia!$E:$E,Futuros!N$1)</f>
        <v>0</v>
      </c>
      <c r="O16" s="189">
        <f>SUMIFS(Estratégia!$F:$F,Estratégia!$C:$C,$K16,Estratégia!$E:$E,Futuros!O$1)</f>
        <v>0</v>
      </c>
      <c r="P16" s="189">
        <f>SUMIFS(Estratégia!$F:$F,Estratégia!$C:$C,$K16,Estratégia!$E:$E,Futuros!P$1)</f>
        <v>6</v>
      </c>
      <c r="Q16" s="189">
        <f>SUMIFS(Estratégia!$F:$F,Estratégia!$C:$C,$K16,Estratégia!$E:$E,Futuros!Q$1)</f>
        <v>2</v>
      </c>
    </row>
    <row r="17" spans="1:17" x14ac:dyDescent="0.25">
      <c r="A17" s="197" t="s">
        <v>175</v>
      </c>
      <c r="B17" s="191">
        <f ca="1">IFERROR(SUMIF(Extranet!$D:$H,Futuros!A17,Extranet!$H:$H),0)</f>
        <v>-388</v>
      </c>
      <c r="C17" s="189">
        <f>SUMIFS(Estratégia!$F:$F,Estratégia!$D:$D,Futuros!$A17,Estratégia!$E:$E,Futuros!C$1)</f>
        <v>0</v>
      </c>
      <c r="D17" s="189">
        <f>SUMIFS(Estratégia!F:F,Estratégia!D:D,Futuros!$A17,Estratégia!E:E,Futuros!D$1)</f>
        <v>-387</v>
      </c>
      <c r="E17" s="189">
        <f>SUMIFS(Estratégia!$F:$F,Estratégia!$D:$D,Futuros!$A17,Estratégia!$E:$E,Futuros!E$1)</f>
        <v>0</v>
      </c>
      <c r="F17" s="189">
        <f>SUMIFS(Estratégia!$F:$F,Estratégia!$D:$D,Futuros!$A17,Estratégia!$E:$E,Futuros!F$1)</f>
        <v>0</v>
      </c>
      <c r="G17" s="189">
        <f>SUMIFS(Estratégia!$F:$F,Estratégia!$D:$D,Futuros!$A17,Estratégia!$E:$E,Futuros!G$1)</f>
        <v>0</v>
      </c>
      <c r="H17" s="190">
        <f t="shared" ca="1" si="0"/>
        <v>1</v>
      </c>
      <c r="K17" s="195" t="s">
        <v>333</v>
      </c>
      <c r="L17" s="191">
        <f>SUMIFS(Estratégia!$F:$F,Estratégia!$C:$C,$K17,Estratégia!$E:$E,Futuros!L$1)</f>
        <v>0</v>
      </c>
      <c r="M17" s="189">
        <f>SUMIFS(Estratégia!$F:$F,Estratégia!$C:$C,$K17,Estratégia!$E:$E,Futuros!M$1)</f>
        <v>0</v>
      </c>
      <c r="N17" s="189">
        <f>SUMIFS(Estratégia!$F:$F,Estratégia!$C:$C,$K17,Estratégia!$E:$E,Futuros!N$1)</f>
        <v>0</v>
      </c>
      <c r="O17" s="189">
        <f>SUMIFS(Estratégia!$F:$F,Estratégia!$C:$C,$K17,Estratégia!$E:$E,Futuros!O$1)</f>
        <v>0</v>
      </c>
      <c r="P17" s="189">
        <f>SUMIFS(Estratégia!$F:$F,Estratégia!$C:$C,$K17,Estratégia!$E:$E,Futuros!P$1)</f>
        <v>0</v>
      </c>
      <c r="Q17" s="189">
        <f>SUMIFS(Estratégia!$F:$F,Estratégia!$C:$C,$K17,Estratégia!$E:$E,Futuros!Q$1)</f>
        <v>0</v>
      </c>
    </row>
    <row r="18" spans="1:17" ht="15.75" thickBot="1" x14ac:dyDescent="0.3">
      <c r="A18" s="197" t="s">
        <v>415</v>
      </c>
      <c r="B18" s="191">
        <f ca="1">IFERROR(SUMIF(Extranet!$D:$H,Futuros!A18,Extranet!$H:$H),0)</f>
        <v>-241</v>
      </c>
      <c r="C18" s="189">
        <f>SUMIFS(Estratégia!$F:$F,Estratégia!$D:$D,Futuros!$A18,Estratégia!$E:$E,Futuros!C$1)</f>
        <v>0</v>
      </c>
      <c r="D18" s="189">
        <f>SUMIFS(Estratégia!F:F,Estratégia!D:D,Futuros!$A18,Estratégia!E:E,Futuros!D$1)</f>
        <v>-241</v>
      </c>
      <c r="E18" s="189">
        <f>SUMIFS(Estratégia!$F:$F,Estratégia!$D:$D,Futuros!$A18,Estratégia!$E:$E,Futuros!E$1)</f>
        <v>0</v>
      </c>
      <c r="F18" s="189">
        <f>SUMIFS(Estratégia!$F:$F,Estratégia!$D:$D,Futuros!$A18,Estratégia!$E:$E,Futuros!F$1)</f>
        <v>0</v>
      </c>
      <c r="G18" s="189">
        <f>SUMIFS(Estratégia!$F:$F,Estratégia!$D:$D,Futuros!$A18,Estratégia!$E:$E,Futuros!G$1)</f>
        <v>0</v>
      </c>
      <c r="H18" s="190">
        <f t="shared" ca="1" si="0"/>
        <v>0</v>
      </c>
      <c r="K18" s="196" t="s">
        <v>338</v>
      </c>
      <c r="L18" s="191">
        <f>SUMIFS(Estratégia!$F:$F,Estratégia!$C:$C,$K18,Estratégia!$E:$E,Futuros!L$1)</f>
        <v>0</v>
      </c>
      <c r="M18" s="189">
        <f>SUMIFS(Estratégia!$F:$F,Estratégia!$C:$C,$K18,Estratégia!$E:$E,Futuros!M$1)</f>
        <v>0</v>
      </c>
      <c r="N18" s="189">
        <f>SUMIFS(Estratégia!$F:$F,Estratégia!$C:$C,$K18,Estratégia!$E:$E,Futuros!N$1)</f>
        <v>0</v>
      </c>
      <c r="O18" s="189">
        <f>SUMIFS(Estratégia!$F:$F,Estratégia!$C:$C,$K18,Estratégia!$E:$E,Futuros!O$1)</f>
        <v>0</v>
      </c>
      <c r="P18" s="189">
        <f>SUMIFS(Estratégia!$F:$F,Estratégia!$C:$C,$K18,Estratégia!$E:$E,Futuros!P$1)</f>
        <v>0</v>
      </c>
      <c r="Q18" s="189">
        <f>SUMIFS(Estratégia!$F:$F,Estratégia!$C:$C,$K18,Estratégia!$E:$E,Futuros!Q$1)</f>
        <v>0</v>
      </c>
    </row>
    <row r="19" spans="1:17" x14ac:dyDescent="0.25">
      <c r="A19" s="197" t="s">
        <v>178</v>
      </c>
      <c r="B19" s="191">
        <f ca="1">IFERROR(SUMIF(Extranet!$D:$H,Futuros!A19,Extranet!$H:$H),0)</f>
        <v>-208</v>
      </c>
      <c r="C19" s="189">
        <f>SUMIFS(Estratégia!$F:$F,Estratégia!$D:$D,Futuros!$A19,Estratégia!$E:$E,Futuros!C$1)</f>
        <v>0</v>
      </c>
      <c r="D19" s="189">
        <f>SUMIFS(Estratégia!F:F,Estratégia!D:D,Futuros!$A19,Estratégia!E:E,Futuros!D$1)</f>
        <v>-241</v>
      </c>
      <c r="E19" s="189">
        <f>SUMIFS(Estratégia!$F:$F,Estratégia!$D:$D,Futuros!$A19,Estratégia!$E:$E,Futuros!E$1)</f>
        <v>0</v>
      </c>
      <c r="F19" s="189">
        <f>SUMIFS(Estratégia!$F:$F,Estratégia!$D:$D,Futuros!$A19,Estratégia!$E:$E,Futuros!F$1)</f>
        <v>6</v>
      </c>
      <c r="G19" s="189">
        <f>SUMIFS(Estratégia!$F:$F,Estratégia!$D:$D,Futuros!$A19,Estratégia!$E:$E,Futuros!G$1)</f>
        <v>25</v>
      </c>
      <c r="H19" s="190">
        <f t="shared" ca="1" si="0"/>
        <v>-2</v>
      </c>
    </row>
    <row r="20" spans="1:17" ht="15.75" thickBot="1" x14ac:dyDescent="0.3">
      <c r="A20" s="198" t="s">
        <v>179</v>
      </c>
      <c r="B20" s="191">
        <f ca="1">IFERROR(SUMIF(Extranet!$D:$H,Futuros!A20,Extranet!$H:$H),0)</f>
        <v>-104</v>
      </c>
      <c r="C20" s="189">
        <f>SUMIFS(Estratégia!$F:$F,Estratégia!$D:$D,Futuros!$A20,Estratégia!$E:$E,Futuros!C$1)</f>
        <v>0</v>
      </c>
      <c r="D20" s="189">
        <f>SUMIFS(Estratégia!F:F,Estratégia!D:D,Futuros!$A20,Estratégia!E:E,Futuros!D$1)</f>
        <v>-104</v>
      </c>
      <c r="E20" s="189">
        <f>SUMIFS(Estratégia!$F:$F,Estratégia!$D:$D,Futuros!$A20,Estratégia!$E:$E,Futuros!E$1)</f>
        <v>0</v>
      </c>
      <c r="F20" s="189">
        <f>SUMIFS(Estratégia!$F:$F,Estratégia!$D:$D,Futuros!$A20,Estratégia!$E:$E,Futuros!F$1)</f>
        <v>0</v>
      </c>
      <c r="G20" s="189">
        <f>SUMIFS(Estratégia!$F:$F,Estratégia!$D:$D,Futuros!$A20,Estratégia!$E:$E,Futuros!G$1)</f>
        <v>0</v>
      </c>
      <c r="H20" s="190">
        <f t="shared" ca="1" si="0"/>
        <v>0</v>
      </c>
    </row>
    <row r="34" spans="6:6" x14ac:dyDescent="0.25">
      <c r="F34" s="186"/>
    </row>
    <row r="35" spans="6:6" x14ac:dyDescent="0.25">
      <c r="F35" s="186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ignoredErrors>
    <ignoredError sqref="C16:D16 C17:D20 C2:D15 G16:G20 L2:Q18 B1:B15 B17:B20 E16:F16 E17:F20 E2:F15" emptyCellReferenc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2:AD12789"/>
  <sheetViews>
    <sheetView showGridLines="0" workbookViewId="0">
      <selection activeCell="A26" sqref="A26"/>
    </sheetView>
  </sheetViews>
  <sheetFormatPr defaultColWidth="8.85546875" defaultRowHeight="15" x14ac:dyDescent="0.25"/>
  <cols>
    <col min="1" max="1" width="27.42578125" bestFit="1" customWidth="1"/>
    <col min="2" max="2" width="25.5703125" customWidth="1"/>
    <col min="3" max="3" width="16.85546875" bestFit="1" customWidth="1"/>
    <col min="4" max="4" width="13.7109375" bestFit="1" customWidth="1"/>
    <col min="5" max="5" width="7.140625" customWidth="1"/>
    <col min="6" max="7" width="15.7109375" bestFit="1" customWidth="1"/>
    <col min="8" max="8" width="12.42578125" style="2" customWidth="1"/>
    <col min="9" max="9" width="9.42578125" style="4" bestFit="1" customWidth="1"/>
    <col min="10" max="11" width="9.140625" style="4" customWidth="1"/>
    <col min="12" max="12" width="9.42578125" style="2" customWidth="1"/>
    <col min="13" max="13" width="10.140625" style="2" bestFit="1" customWidth="1"/>
    <col min="14" max="14" width="5.7109375" customWidth="1"/>
    <col min="15" max="15" width="6.28515625" style="2" customWidth="1"/>
    <col min="16" max="16" width="10.7109375" style="2" bestFit="1" customWidth="1"/>
    <col min="17" max="17" width="18.42578125" customWidth="1"/>
    <col min="19" max="19" width="13.85546875" style="2" customWidth="1"/>
    <col min="28" max="28" width="10.7109375" bestFit="1" customWidth="1"/>
  </cols>
  <sheetData>
    <row r="2" spans="1:30" x14ac:dyDescent="0.25">
      <c r="A2" s="2" t="s">
        <v>0</v>
      </c>
      <c r="B2" s="10">
        <f ca="1">TODAY()</f>
        <v>45992</v>
      </c>
      <c r="G2" s="7" t="s">
        <v>63</v>
      </c>
      <c r="H2" s="7" t="s">
        <v>62</v>
      </c>
      <c r="I2" s="7" t="s">
        <v>61</v>
      </c>
      <c r="J2" s="7" t="s">
        <v>60</v>
      </c>
      <c r="K2" s="7" t="s">
        <v>135</v>
      </c>
      <c r="L2" s="7" t="s">
        <v>59</v>
      </c>
      <c r="M2" s="7" t="s">
        <v>64</v>
      </c>
      <c r="P2" t="s">
        <v>78</v>
      </c>
      <c r="Q2" t="s">
        <v>79</v>
      </c>
    </row>
    <row r="3" spans="1:30" x14ac:dyDescent="0.25">
      <c r="A3" s="2" t="s">
        <v>17</v>
      </c>
      <c r="B3" s="10" t="str">
        <f ca="1">_xll.BDP(G3,"LAST_UPDATE_DT",,)</f>
        <v>28/11/2025</v>
      </c>
      <c r="C3" s="140"/>
      <c r="D3" s="17"/>
      <c r="F3" t="s">
        <v>58</v>
      </c>
      <c r="G3" t="s">
        <v>58</v>
      </c>
      <c r="H3" s="11" t="str">
        <f ca="1">d_1</f>
        <v>28/11/2025</v>
      </c>
      <c r="I3" s="4">
        <f ca="1">_xll.BDP(G3,"LAST_PRICE")</f>
        <v>14.9</v>
      </c>
      <c r="J3" s="4">
        <f ca="1">_xll.BDP(G3,"YEST_LAST_TRADE",,)</f>
        <v>14.9</v>
      </c>
      <c r="K3" s="4">
        <f ca="1">_xll.BDP(G3,"PX_CLOSE_2D",,)</f>
        <v>14.9</v>
      </c>
      <c r="L3" s="4">
        <f ca="1">+I3-J3</f>
        <v>0</v>
      </c>
      <c r="M3" s="4">
        <v>0</v>
      </c>
      <c r="P3" t="s">
        <v>80</v>
      </c>
      <c r="Q3" s="35">
        <v>33051</v>
      </c>
      <c r="AB3" s="36">
        <v>45190</v>
      </c>
      <c r="AC3">
        <v>18</v>
      </c>
      <c r="AD3">
        <f>_xll.BInterpol('Base CDI'!$X$4:$X$36,'Base CDI'!$Y$4:$Y$37,AC3,"Cubic","Extrapolate=Linear","MultiX=Average","Skip=True","Sort=True")</f>
        <v>3.7960571428571437</v>
      </c>
    </row>
    <row r="4" spans="1:30" x14ac:dyDescent="0.25">
      <c r="A4" s="2" t="s">
        <v>18</v>
      </c>
      <c r="B4" s="10" t="str">
        <f ca="1">_xll.BDP(G3,"pX_DT_1D",,)</f>
        <v>27/11/2025</v>
      </c>
      <c r="C4" s="162"/>
      <c r="D4" s="1"/>
      <c r="F4" t="s">
        <v>911</v>
      </c>
      <c r="G4" t="s">
        <v>913</v>
      </c>
      <c r="H4" s="10">
        <f ca="1">VALUE(_xll.BDP(F4,"FUT_DLV_DT_LAST",,))</f>
        <v>45748</v>
      </c>
      <c r="I4" s="4" t="str">
        <f ca="1">_xll.BDP(F4,"LAST_PRICE")</f>
        <v>#N/A Real Time</v>
      </c>
      <c r="J4" s="4" t="str">
        <f ca="1">_xll.BDP(F4,"PX_SETTLE",,)</f>
        <v>#N/A N/A</v>
      </c>
      <c r="K4" s="4" t="str">
        <f ca="1">_xll.BDP(F4,"PX_CLOSE_2D",,)</f>
        <v>#N/A N/A</v>
      </c>
      <c r="L4" s="4" t="e">
        <f t="shared" ref="L4" ca="1" si="0">+I4-J4</f>
        <v>#VALUE!</v>
      </c>
      <c r="M4" s="71" t="str">
        <f ca="1">_xll.BDP(F4,"FUT_CNV_RISK_FRSK",,)</f>
        <v>#N/A Field Not Applicable</v>
      </c>
      <c r="P4" t="s">
        <v>81</v>
      </c>
      <c r="Q4" s="35">
        <f ca="1">hoje</f>
        <v>45992</v>
      </c>
      <c r="X4">
        <v>252</v>
      </c>
      <c r="Y4">
        <v>4.1764000000000001</v>
      </c>
      <c r="AB4" s="36">
        <v>45222</v>
      </c>
      <c r="AC4">
        <v>39</v>
      </c>
      <c r="AD4">
        <f>_xll.BInterpol('Base CDI'!$X$4:$X$36,'Base CDI'!$Y$4:$Y$37,AC4,"Cubic","Extrapolate=Linear","MultiX=Average","Skip=True","Sort=True")</f>
        <v>3.8301904761904768</v>
      </c>
    </row>
    <row r="5" spans="1:30" x14ac:dyDescent="0.25">
      <c r="A5" s="2" t="s">
        <v>20</v>
      </c>
      <c r="B5" s="279">
        <f ca="1">_xll.BDP(G3,"PX_LAST")/100</f>
        <v>0.14899999999999999</v>
      </c>
      <c r="C5" s="199"/>
      <c r="D5" s="208"/>
      <c r="F5" t="s">
        <v>912</v>
      </c>
      <c r="G5" t="s">
        <v>914</v>
      </c>
      <c r="H5" s="10">
        <f ca="1">VALUE(_xll.BDP(F5,"FUT_DLV_DT_LAST",,))</f>
        <v>45779</v>
      </c>
      <c r="I5" s="4" t="str">
        <f ca="1">_xll.BDP(F5,"LAST_PRICE")</f>
        <v>#N/A Real Time</v>
      </c>
      <c r="J5" s="4" t="str">
        <f ca="1">_xll.BDP(F5,"PX_SETTLE",,)</f>
        <v>#N/A N/A</v>
      </c>
      <c r="K5" s="4" t="str">
        <f ca="1">_xll.BDP(F5,"PX_CLOSE_2D",,)</f>
        <v>#N/A N/A</v>
      </c>
      <c r="L5" s="4" t="e">
        <f t="shared" ref="L5" ca="1" si="1">+I5-J5</f>
        <v>#VALUE!</v>
      </c>
      <c r="M5" s="71" t="str">
        <f ca="1">_xll.BDP(F5,"FUT_CNV_RISK_FRSK",,)</f>
        <v>#N/A Field Not Applicable</v>
      </c>
      <c r="P5" t="s">
        <v>82</v>
      </c>
      <c r="Q5" t="s">
        <v>83</v>
      </c>
      <c r="X5">
        <v>378</v>
      </c>
      <c r="Y5">
        <v>4.3811999999999998</v>
      </c>
      <c r="AB5" s="36">
        <v>45251</v>
      </c>
      <c r="AC5">
        <v>58</v>
      </c>
      <c r="AD5">
        <f>_xll.BInterpol('Base CDI'!$X$4:$X$36,'Base CDI'!$Y$4:$Y$37,AC5,"Cubic","Extrapolate=Linear","MultiX=Average","Skip=True","Sort=True")</f>
        <v>3.8610730158730164</v>
      </c>
    </row>
    <row r="6" spans="1:30" ht="15.75" thickBot="1" x14ac:dyDescent="0.3">
      <c r="A6" s="2" t="s">
        <v>21</v>
      </c>
      <c r="B6" s="230">
        <f ca="1">(1+B5)^(1/252)-1</f>
        <v>5.513106415402369E-4</v>
      </c>
      <c r="C6" s="141"/>
      <c r="D6" s="140"/>
      <c r="F6" t="s">
        <v>57</v>
      </c>
      <c r="G6" t="s">
        <v>57</v>
      </c>
      <c r="H6" s="10">
        <f ca="1">VALUE(_xll.BDP(F6,"FUT_DLV_DT_LAST",,))</f>
        <v>45839</v>
      </c>
      <c r="I6" s="4" t="str">
        <f ca="1">_xll.BDP(F6,"LAST_PRICE")</f>
        <v>#N/A Real Time</v>
      </c>
      <c r="J6" s="4" t="str">
        <f ca="1">_xll.BDP(F6,"PX_SETTLE",,)</f>
        <v>#N/A N/A</v>
      </c>
      <c r="K6" s="4" t="str">
        <f ca="1">_xll.BDP(F6,"PX_CLOSE_2D",,)</f>
        <v>#N/A N/A</v>
      </c>
      <c r="L6" s="4" t="e">
        <f t="shared" ref="L6:L9" ca="1" si="2">+I6-J6</f>
        <v>#VALUE!</v>
      </c>
      <c r="M6" s="71" t="str">
        <f ca="1">_xll.BDP(F6,"FUT_CNV_RISK_FRSK",,)</f>
        <v>#N/A Field Not Applicable</v>
      </c>
      <c r="P6" t="s">
        <v>84</v>
      </c>
      <c r="Q6" t="s">
        <v>85</v>
      </c>
      <c r="X6">
        <v>504</v>
      </c>
      <c r="Y6">
        <v>4.5486000000000004</v>
      </c>
      <c r="AB6" s="36">
        <v>45281</v>
      </c>
      <c r="AC6">
        <v>80</v>
      </c>
      <c r="AD6">
        <f>_xll.BInterpol('Base CDI'!$X$4:$X$36,'Base CDI'!$Y$4:$Y$37,AC6,"Cubic","Extrapolate=Linear","MultiX=Average","Skip=True","Sort=True")</f>
        <v>3.8968317460317468</v>
      </c>
    </row>
    <row r="7" spans="1:30" ht="15.75" thickBot="1" x14ac:dyDescent="0.3">
      <c r="A7" s="2" t="s">
        <v>353</v>
      </c>
      <c r="B7" s="34">
        <f ca="1">_xll.BDP("BMFXTWO Index","PX_LAST")</f>
        <v>5.3308999999999997</v>
      </c>
      <c r="C7" s="140"/>
      <c r="D7" s="217"/>
      <c r="F7" t="s">
        <v>56</v>
      </c>
      <c r="G7" t="s">
        <v>443</v>
      </c>
      <c r="H7" s="10">
        <f ca="1">VALUE(_xll.BDP(F7,"FUT_DLV_DT_LAST",,))</f>
        <v>46024</v>
      </c>
      <c r="I7" s="4">
        <f ca="1">_xll.BDP(F7,"LAST_PRICE")</f>
        <v>14.898</v>
      </c>
      <c r="J7" s="4">
        <f ca="1">_xll.BDP(F7,"PX_SETTLE",,)</f>
        <v>14.895</v>
      </c>
      <c r="K7" s="4">
        <f ca="1">_xll.BDP(F7,"PX_CLOSE_2D",,)</f>
        <v>14.896000000000001</v>
      </c>
      <c r="L7" s="4">
        <f t="shared" ca="1" si="2"/>
        <v>3.0000000000001137E-3</v>
      </c>
      <c r="M7" s="71">
        <f ca="1">_xll.BDP(F7,"FUT_CNV_RISK_FRSK",,)</f>
        <v>0.75066176895052195</v>
      </c>
      <c r="P7" s="341" t="s">
        <v>88</v>
      </c>
      <c r="Q7" s="342"/>
      <c r="S7" s="341" t="s">
        <v>92</v>
      </c>
      <c r="T7" s="343"/>
      <c r="U7" s="344"/>
      <c r="X7">
        <v>630</v>
      </c>
      <c r="Y7">
        <v>4.7157999999999998</v>
      </c>
      <c r="AB7" s="36">
        <v>45314</v>
      </c>
      <c r="AC7">
        <v>101</v>
      </c>
      <c r="AD7">
        <f>_xll.BInterpol('Base CDI'!$X$4:$X$36,'Base CDI'!$Y$4:$Y$37,AC7,"Cubic","Extrapolate=Linear","MultiX=Average","Skip=True","Sort=True")</f>
        <v>3.9309650793650799</v>
      </c>
    </row>
    <row r="8" spans="1:30" x14ac:dyDescent="0.25">
      <c r="B8" s="6"/>
      <c r="C8" s="13"/>
      <c r="D8" s="218"/>
      <c r="F8" t="s">
        <v>55</v>
      </c>
      <c r="G8" t="s">
        <v>55</v>
      </c>
      <c r="H8" s="10">
        <f ca="1">VALUE(_xll.BDP(F8,"FUT_DLV_DT_LAST",,))</f>
        <v>46204</v>
      </c>
      <c r="I8" s="4">
        <f ca="1">_xll.BDP(F8,"LAST_PRICE")</f>
        <v>14.414999999999999</v>
      </c>
      <c r="J8" s="4">
        <f ca="1">_xll.BDP(F8,"PX_SETTLE",,)</f>
        <v>14.401999999999999</v>
      </c>
      <c r="K8" s="4">
        <f ca="1">_xll.BDP(F8,"PX_CLOSE_2D",,)</f>
        <v>14.388999999999999</v>
      </c>
      <c r="L8" s="4">
        <f t="shared" ca="1" si="2"/>
        <v>1.2999999999999901E-2</v>
      </c>
      <c r="M8" s="71">
        <f ca="1">_xll.BDP(F8,"FUT_CNV_RISK_FRSK",,)</f>
        <v>4.6244506744478713</v>
      </c>
      <c r="P8" t="s">
        <v>86</v>
      </c>
      <c r="Q8" t="s">
        <v>87</v>
      </c>
      <c r="S8" s="34" t="s">
        <v>0</v>
      </c>
      <c r="T8" s="34" t="s">
        <v>17</v>
      </c>
      <c r="U8" s="34" t="s">
        <v>91</v>
      </c>
      <c r="X8">
        <v>756</v>
      </c>
      <c r="Y8">
        <v>4.8754999999999997</v>
      </c>
      <c r="AB8" s="36">
        <v>45343</v>
      </c>
      <c r="AC8">
        <v>120</v>
      </c>
      <c r="AD8">
        <f>_xll.BInterpol('Base CDI'!$X$4:$X$36,'Base CDI'!$Y$4:$Y$37,AC8,"Cubic","Extrapolate=Linear","MultiX=Average","Skip=True","Sort=True")</f>
        <v>3.9618476190476195</v>
      </c>
    </row>
    <row r="9" spans="1:30" x14ac:dyDescent="0.25">
      <c r="A9" s="7" t="s">
        <v>65</v>
      </c>
      <c r="B9" s="7" t="s">
        <v>1</v>
      </c>
      <c r="C9" s="7" t="s">
        <v>22</v>
      </c>
      <c r="D9" s="7" t="s">
        <v>29</v>
      </c>
      <c r="F9" t="s">
        <v>54</v>
      </c>
      <c r="G9" t="s">
        <v>139</v>
      </c>
      <c r="H9" s="10">
        <f ca="1">VALUE(_xll.BDP(F9,"FUT_DLV_DT_LAST",,))</f>
        <v>46391</v>
      </c>
      <c r="I9" s="4">
        <f ca="1">_xll.BDP(F9,"LAST_PRICE")</f>
        <v>13.605</v>
      </c>
      <c r="J9" s="4">
        <f ca="1">_xll.BDP(F9,"PX_SETTLE",,)</f>
        <v>13.577</v>
      </c>
      <c r="K9" s="4">
        <f ca="1">_xll.BDP(F9,"PX_CLOSE_2D",,)</f>
        <v>13.542</v>
      </c>
      <c r="L9" s="4">
        <f t="shared" ca="1" si="2"/>
        <v>2.8000000000000469E-2</v>
      </c>
      <c r="M9" s="71">
        <f ca="1">_xll.BDP(F9,"FUT_CNV_RISK_FRSK",,)</f>
        <v>8.2527192308698432</v>
      </c>
      <c r="P9" s="36">
        <f ca="1">_xll.BDH(Q2,Q8:Q8,Q3,Q4,"Dir=V","Dts=S","Sort=A","Quote=C","QtTyp=P","Days=T",CONCATENATE("Per=c",Q5),"DtFmt=D","UseDPDF=Y",CONCATENATE("FX=",Q6),"cols=2;rows=7886")</f>
        <v>34519</v>
      </c>
      <c r="Q9">
        <v>1</v>
      </c>
      <c r="S9" s="42">
        <f ca="1">hoje</f>
        <v>45992</v>
      </c>
      <c r="T9" s="43">
        <f ca="1">_xll.BInterpol('Base CDI'!$H$4:$H$28,'Base CDI'!$J$4:$J$29,S9,"Cubic","Extrapolate=Linear","MultiX=Average","Skip=True","Sort=True")</f>
        <v>14.982644444444444</v>
      </c>
      <c r="U9" s="43">
        <f ca="1">_xll.BInterpol('Base CDI'!$H$4:$H$28,'Base CDI'!$I$4:$I$29,S9,"Cubic","Extrapolate=Linear","MultiX=Average","Skip=True","Sort=True")</f>
        <v>14.983866666666666</v>
      </c>
      <c r="X9">
        <v>882</v>
      </c>
      <c r="Y9">
        <v>5.0185000000000004</v>
      </c>
      <c r="AB9" s="36">
        <v>45372</v>
      </c>
      <c r="AC9">
        <v>141</v>
      </c>
      <c r="AD9">
        <f>_xll.BInterpol('Base CDI'!$X$4:$X$36,'Base CDI'!$Y$4:$Y$37,AC9,"Cubic","Extrapolate=Linear","MultiX=Average","Skip=True","Sort=True")</f>
        <v>3.9959809523809526</v>
      </c>
    </row>
    <row r="10" spans="1:30" x14ac:dyDescent="0.25">
      <c r="A10" s="2" t="s">
        <v>98</v>
      </c>
      <c r="B10" s="14" t="s">
        <v>23</v>
      </c>
      <c r="C10" s="8">
        <v>519724691.42000002</v>
      </c>
      <c r="D10" s="8">
        <f t="shared" ref="D10:D23" ca="1" si="3">C10*cdi_diario</f>
        <v>286529.75305106188</v>
      </c>
      <c r="F10" t="s">
        <v>1852</v>
      </c>
      <c r="G10" t="s">
        <v>1856</v>
      </c>
      <c r="H10" s="10">
        <f ca="1">VALUE(_xll.BDP(F10,"FUT_DLV_DT_LAST",,))</f>
        <v>46569</v>
      </c>
      <c r="I10" s="4">
        <f ca="1">_xll.BDP(F10,"LAST_PRICE")</f>
        <v>13.115</v>
      </c>
      <c r="J10" s="4">
        <f ca="1">_xll.BDP(F10,"PX_SETTLE",,)</f>
        <v>13.081</v>
      </c>
      <c r="K10" s="4">
        <f ca="1">_xll.BDP(F10,"PX_CLOSE_2D",,)</f>
        <v>13.044</v>
      </c>
      <c r="L10" s="4">
        <f t="shared" ref="L10:L20" ca="1" si="4">+I10-J10</f>
        <v>3.4000000000000696E-2</v>
      </c>
      <c r="M10" s="71">
        <f ca="1">_xll.BDP(F10,"FUT_CNV_RISK_FRSK",,)</f>
        <v>11.399795973593427</v>
      </c>
      <c r="P10" s="10">
        <v>34520</v>
      </c>
      <c r="Q10">
        <v>1.0039800000000001</v>
      </c>
      <c r="S10" s="42">
        <f ca="1">S9+1</f>
        <v>45993</v>
      </c>
      <c r="T10" s="43">
        <f ca="1">_xll.BInterpol('Base CDI'!$H$4:$H$28,'Base CDI'!$J$4:$J$29,S10,"Cubic","Extrapolate=Linear","MultiX=Average","Skip=True","Sort=True")</f>
        <v>14.979905555555556</v>
      </c>
      <c r="U10" s="43">
        <f ca="1">_xll.BInterpol('Base CDI'!$H$4:$H$28,'Base CDI'!$I$4:$I$29,S10,"Cubic","Extrapolate=Linear","MultiX=Average","Skip=True","Sort=True")</f>
        <v>14.981183333333334</v>
      </c>
      <c r="X10" s="183">
        <v>1008</v>
      </c>
      <c r="Y10">
        <v>5.1406999999999998</v>
      </c>
      <c r="AB10" s="36">
        <v>45405</v>
      </c>
      <c r="AC10">
        <v>163</v>
      </c>
      <c r="AD10">
        <f>_xll.BInterpol('Base CDI'!$X$4:$X$36,'Base CDI'!$Y$4:$Y$37,AC10,"Cubic","Extrapolate=Linear","MultiX=Average","Skip=True","Sort=True")</f>
        <v>4.0317396825396825</v>
      </c>
    </row>
    <row r="11" spans="1:30" x14ac:dyDescent="0.25">
      <c r="A11" s="2" t="s">
        <v>106</v>
      </c>
      <c r="B11" s="15" t="s">
        <v>24</v>
      </c>
      <c r="C11" s="9">
        <f t="shared" ref="C11:C21" ca="1" si="5">VLOOKUP(A11,$A$37:$B$67,2,0)</f>
        <v>277276486.35000002</v>
      </c>
      <c r="D11" s="9">
        <f t="shared" ca="1" si="3"/>
        <v>152865.47757364126</v>
      </c>
      <c r="F11" t="s">
        <v>53</v>
      </c>
      <c r="G11" t="s">
        <v>283</v>
      </c>
      <c r="H11" s="10">
        <f ca="1">VALUE(_xll.BDP(F11,"FUT_DLV_DT_LAST",,))</f>
        <v>46755</v>
      </c>
      <c r="I11" s="4">
        <f ca="1">_xll.BDP(F11,"LAST_PRICE")</f>
        <v>12.84</v>
      </c>
      <c r="J11" s="4">
        <f ca="1">_xll.BDP(F11,"PX_SETTLE",,)</f>
        <v>12.803000000000001</v>
      </c>
      <c r="K11" s="4">
        <f ca="1">_xll.BDP(F11,"PX_CLOSE_2D",,)</f>
        <v>12.773</v>
      </c>
      <c r="L11" s="4">
        <f t="shared" ca="1" si="4"/>
        <v>3.6999999999999034E-2</v>
      </c>
      <c r="M11" s="71">
        <f ca="1">_xll.BDP(F11,"FUT_CNV_RISK_FRSK",,)</f>
        <v>14.293328470215783</v>
      </c>
      <c r="P11" s="10">
        <v>34521</v>
      </c>
      <c r="Q11">
        <v>1.0079959999999999</v>
      </c>
      <c r="S11" s="42">
        <f t="shared" ref="S11:S74" ca="1" si="6">S10+1</f>
        <v>45994</v>
      </c>
      <c r="T11" s="43">
        <f ca="1">_xll.BInterpol('Base CDI'!$H$4:$H$28,'Base CDI'!$J$4:$J$29,S11,"Cubic","Extrapolate=Linear","MultiX=Average","Skip=True","Sort=True")</f>
        <v>14.977166666666665</v>
      </c>
      <c r="U11" s="43">
        <f ca="1">_xll.BInterpol('Base CDI'!$H$4:$H$28,'Base CDI'!$I$4:$I$29,S11,"Cubic","Extrapolate=Linear","MultiX=Average","Skip=True","Sort=True")</f>
        <v>14.9785</v>
      </c>
      <c r="X11" s="183">
        <v>1134</v>
      </c>
      <c r="Y11">
        <v>5.2413999999999996</v>
      </c>
      <c r="AB11" s="36">
        <v>45433</v>
      </c>
      <c r="AC11">
        <v>182</v>
      </c>
      <c r="AD11">
        <f>_xll.BInterpol('Base CDI'!$X$4:$X$36,'Base CDI'!$Y$4:$Y$37,AC11,"Cubic","Extrapolate=Linear","MultiX=Average","Skip=True","Sort=True")</f>
        <v>4.0626222222222221</v>
      </c>
    </row>
    <row r="12" spans="1:30" x14ac:dyDescent="0.25">
      <c r="A12" s="2" t="s">
        <v>430</v>
      </c>
      <c r="B12" s="14" t="s">
        <v>430</v>
      </c>
      <c r="C12" s="8">
        <f t="shared" ca="1" si="5"/>
        <v>4163570.25</v>
      </c>
      <c r="D12" s="8">
        <f t="shared" ca="1" si="3"/>
        <v>2295.4205856253448</v>
      </c>
      <c r="F12" t="s">
        <v>1853</v>
      </c>
      <c r="G12" t="s">
        <v>1857</v>
      </c>
      <c r="H12" s="10">
        <f ca="1">VALUE(_xll.BDP(F12,"FUT_DLV_DT_LAST",,))</f>
        <v>46937</v>
      </c>
      <c r="I12" s="4">
        <f ca="1">_xll.BDP(F12,"LAST_PRICE")</f>
        <v>12.755000000000001</v>
      </c>
      <c r="J12" s="4">
        <f ca="1">_xll.BDP(F12,"PX_SETTLE",,)</f>
        <v>12.718999999999999</v>
      </c>
      <c r="K12" s="4">
        <f ca="1">_xll.BDP(F12,"PX_CLOSE_2D",,)</f>
        <v>12.698</v>
      </c>
      <c r="L12" s="4">
        <f t="shared" ca="1" si="4"/>
        <v>3.6000000000001364E-2</v>
      </c>
      <c r="M12" s="71">
        <f ca="1">_xll.BDP(F12,"FUT_CNV_RISK_FRSK",,)</f>
        <v>16.712693316418154</v>
      </c>
      <c r="P12" s="10">
        <v>34522</v>
      </c>
      <c r="Q12">
        <v>1.0120279999999999</v>
      </c>
      <c r="S12" s="42">
        <f t="shared" ca="1" si="6"/>
        <v>45995</v>
      </c>
      <c r="T12" s="43">
        <f ca="1">_xll.BInterpol('Base CDI'!$H$4:$H$28,'Base CDI'!$J$4:$J$29,S12,"Cubic","Extrapolate=Linear","MultiX=Average","Skip=True","Sort=True")</f>
        <v>14.974427777777777</v>
      </c>
      <c r="U12" s="43">
        <f ca="1">_xll.BInterpol('Base CDI'!$H$4:$H$28,'Base CDI'!$I$4:$I$29,S12,"Cubic","Extrapolate=Linear","MultiX=Average","Skip=True","Sort=True")</f>
        <v>14.975816666666667</v>
      </c>
      <c r="X12" s="183">
        <v>1260</v>
      </c>
      <c r="Y12">
        <v>5.3226000000000004</v>
      </c>
      <c r="AB12" s="36">
        <v>45464</v>
      </c>
      <c r="AC12">
        <v>204</v>
      </c>
      <c r="AD12">
        <f>_xll.BInterpol('Base CDI'!$X$4:$X$36,'Base CDI'!$Y$4:$Y$37,AC12,"Cubic","Extrapolate=Linear","MultiX=Average","Skip=True","Sort=True")</f>
        <v>4.0983809523809525</v>
      </c>
    </row>
    <row r="13" spans="1:30" x14ac:dyDescent="0.25">
      <c r="A13" s="2" t="s">
        <v>800</v>
      </c>
      <c r="B13" s="15" t="s">
        <v>25</v>
      </c>
      <c r="C13" s="9">
        <v>98332719.590000004</v>
      </c>
      <c r="D13" s="9">
        <f t="shared" ca="1" si="3"/>
        <v>54211.874721559121</v>
      </c>
      <c r="F13" t="s">
        <v>52</v>
      </c>
      <c r="G13" t="s">
        <v>191</v>
      </c>
      <c r="H13" s="10">
        <f ca="1">VALUE(_xll.BDP(F13,"FUT_DLV_DT_LAST",,))</f>
        <v>47120</v>
      </c>
      <c r="I13" s="4">
        <f ca="1">_xll.BDP(F13,"LAST_PRICE")</f>
        <v>12.76</v>
      </c>
      <c r="J13" s="4">
        <f ca="1">_xll.BDP(F13,"PX_SETTLE",,)</f>
        <v>12.725</v>
      </c>
      <c r="K13" s="4">
        <f ca="1">_xll.BDP(F13,"PX_CLOSE_2D",,)</f>
        <v>12.712999999999999</v>
      </c>
      <c r="L13" s="4">
        <f t="shared" ca="1" si="4"/>
        <v>3.5000000000000142E-2</v>
      </c>
      <c r="M13" s="71">
        <f ca="1">_xll.BDP(F13,"FUT_CNV_RISK_FRSK",,)</f>
        <v>18.77467481270287</v>
      </c>
      <c r="P13" s="10">
        <v>34523</v>
      </c>
      <c r="Q13">
        <v>1.016046</v>
      </c>
      <c r="S13" s="42">
        <f t="shared" ca="1" si="6"/>
        <v>45996</v>
      </c>
      <c r="T13" s="43">
        <f ca="1">_xll.BInterpol('Base CDI'!$H$4:$H$28,'Base CDI'!$J$4:$J$29,S13,"Cubic","Extrapolate=Linear","MultiX=Average","Skip=True","Sort=True")</f>
        <v>14.971688888888888</v>
      </c>
      <c r="U13" s="43">
        <f ca="1">_xll.BInterpol('Base CDI'!$H$4:$H$28,'Base CDI'!$I$4:$I$29,S13,"Cubic","Extrapolate=Linear","MultiX=Average","Skip=True","Sort=True")</f>
        <v>14.973133333333333</v>
      </c>
      <c r="X13" s="183">
        <v>1386</v>
      </c>
      <c r="Y13">
        <v>5.3869999999999996</v>
      </c>
      <c r="AB13" s="36">
        <v>45496</v>
      </c>
      <c r="AC13">
        <v>226</v>
      </c>
      <c r="AD13">
        <f>_xll.BInterpol('Base CDI'!$X$4:$X$36,'Base CDI'!$Y$4:$Y$37,AC13,"Cubic","Extrapolate=Linear","MultiX=Average","Skip=True","Sort=True")</f>
        <v>4.1341396825396828</v>
      </c>
    </row>
    <row r="14" spans="1:30" x14ac:dyDescent="0.25">
      <c r="A14" s="2" t="s">
        <v>99</v>
      </c>
      <c r="B14" s="87" t="s">
        <v>141</v>
      </c>
      <c r="C14" s="8">
        <f t="shared" ca="1" si="5"/>
        <v>29535637.329999998</v>
      </c>
      <c r="D14" s="8">
        <f t="shared" ca="1" si="3"/>
        <v>16283.311164702069</v>
      </c>
      <c r="F14" t="s">
        <v>1854</v>
      </c>
      <c r="G14" t="s">
        <v>1858</v>
      </c>
      <c r="H14" s="10">
        <f ca="1">VALUE(_xll.BDP(F14,"FUT_DLV_DT_LAST",,))</f>
        <v>47301</v>
      </c>
      <c r="I14" s="4">
        <f ca="1">_xll.BDP(F14,"LAST_PRICE")</f>
        <v>12.83</v>
      </c>
      <c r="J14" s="4">
        <f ca="1">_xll.BDP(F14,"PX_SETTLE",,)</f>
        <v>12.795999999999999</v>
      </c>
      <c r="K14" s="4">
        <f ca="1">_xll.BDP(F14,"PX_CLOSE_2D",,)</f>
        <v>12.792</v>
      </c>
      <c r="L14" s="4">
        <f t="shared" ca="1" si="4"/>
        <v>3.4000000000000696E-2</v>
      </c>
      <c r="M14" s="71">
        <f ca="1">_xll.BDP(F14,"FUT_CNV_RISK_FRSK",,)</f>
        <v>20.48943282719847</v>
      </c>
      <c r="P14" s="10">
        <v>34526</v>
      </c>
      <c r="Q14">
        <v>1.019998</v>
      </c>
      <c r="S14" s="42">
        <f t="shared" ca="1" si="6"/>
        <v>45997</v>
      </c>
      <c r="T14" s="43">
        <f ca="1">_xll.BInterpol('Base CDI'!$H$4:$H$28,'Base CDI'!$J$4:$J$29,S14,"Cubic","Extrapolate=Linear","MultiX=Average","Skip=True","Sort=True")</f>
        <v>14.96895</v>
      </c>
      <c r="U14" s="43">
        <f ca="1">_xll.BInterpol('Base CDI'!$H$4:$H$28,'Base CDI'!$I$4:$I$29,S14,"Cubic","Extrapolate=Linear","MultiX=Average","Skip=True","Sort=True")</f>
        <v>14.97045</v>
      </c>
      <c r="X14" s="183">
        <v>1512</v>
      </c>
      <c r="Y14">
        <v>5.4371999999999998</v>
      </c>
      <c r="AB14" s="36">
        <v>45525</v>
      </c>
      <c r="AC14">
        <v>247</v>
      </c>
      <c r="AD14">
        <f>_xll.BInterpol('Base CDI'!$X$4:$X$36,'Base CDI'!$Y$4:$Y$37,AC14,"Cubic","Extrapolate=Linear","MultiX=Average","Skip=True","Sort=True")</f>
        <v>4.1682730158730159</v>
      </c>
    </row>
    <row r="15" spans="1:30" x14ac:dyDescent="0.25">
      <c r="A15" s="2" t="s">
        <v>107</v>
      </c>
      <c r="B15" s="14" t="s">
        <v>26</v>
      </c>
      <c r="C15" s="8">
        <f t="shared" ca="1" si="5"/>
        <v>32462247.489999998</v>
      </c>
      <c r="D15" s="8">
        <f t="shared" ca="1" si="3"/>
        <v>17896.782489549845</v>
      </c>
      <c r="F15" t="s">
        <v>51</v>
      </c>
      <c r="G15" t="s">
        <v>444</v>
      </c>
      <c r="H15" s="10">
        <f ca="1">VALUE(_xll.BDP(F15,"FUT_DLV_DT_LAST",,))</f>
        <v>47485</v>
      </c>
      <c r="I15" s="4">
        <f ca="1">_xll.BDP(F15,"LAST_PRICE")</f>
        <v>12.895</v>
      </c>
      <c r="J15" s="4">
        <f ca="1">_xll.BDP(F15,"PX_SETTLE",,)</f>
        <v>12.859</v>
      </c>
      <c r="K15" s="4">
        <f ca="1">_xll.BDP(F15,"PX_CLOSE_2D",,)</f>
        <v>12.856</v>
      </c>
      <c r="L15" s="4">
        <f t="shared" ca="1" si="4"/>
        <v>3.5999999999999588E-2</v>
      </c>
      <c r="M15" s="71">
        <f ca="1">_xll.BDP(F15,"FUT_CNV_RISK_FRSK",,)</f>
        <v>21.933140880762949</v>
      </c>
      <c r="P15" s="10">
        <v>34527</v>
      </c>
      <c r="Q15">
        <v>1.02383</v>
      </c>
      <c r="S15" s="42">
        <f t="shared" ca="1" si="6"/>
        <v>45998</v>
      </c>
      <c r="T15" s="43">
        <f ca="1">_xll.BInterpol('Base CDI'!$H$4:$H$28,'Base CDI'!$J$4:$J$29,S15,"Cubic","Extrapolate=Linear","MultiX=Average","Skip=True","Sort=True")</f>
        <v>14.966211111111111</v>
      </c>
      <c r="U15" s="43">
        <f ca="1">_xll.BInterpol('Base CDI'!$H$4:$H$28,'Base CDI'!$I$4:$I$29,S15,"Cubic","Extrapolate=Linear","MultiX=Average","Skip=True","Sort=True")</f>
        <v>14.967766666666666</v>
      </c>
      <c r="X15" s="183">
        <v>1638</v>
      </c>
      <c r="Y15">
        <v>5.4760999999999997</v>
      </c>
      <c r="AB15" s="36">
        <v>45558</v>
      </c>
      <c r="AC15">
        <v>270</v>
      </c>
      <c r="AD15">
        <f>_xll.BInterpol('Base CDI'!$X$4:$X$36,'Base CDI'!$Y$4:$Y$37,AC15,"Cubic","Extrapolate=Linear","MultiX=Average","Skip=True","Sort=True")</f>
        <v>4.2070688022621141</v>
      </c>
    </row>
    <row r="16" spans="1:30" x14ac:dyDescent="0.25">
      <c r="A16" s="16" t="s">
        <v>860</v>
      </c>
      <c r="B16" s="15" t="s">
        <v>27</v>
      </c>
      <c r="C16" s="9">
        <f t="shared" ca="1" si="5"/>
        <v>46483873.75</v>
      </c>
      <c r="D16" s="9">
        <f t="shared" ca="1" si="3"/>
        <v>25627.054258387878</v>
      </c>
      <c r="F16" t="s">
        <v>1855</v>
      </c>
      <c r="G16" t="s">
        <v>1859</v>
      </c>
      <c r="H16" s="10">
        <f ca="1">VALUE(_xll.BDP(F16,"FUT_DLV_DT_LAST",,))</f>
        <v>47665</v>
      </c>
      <c r="I16" s="4">
        <f ca="1">_xll.BDP(F16,"LAST_PRICE")</f>
        <v>12.955</v>
      </c>
      <c r="J16" s="4">
        <f ca="1">_xll.BDP(F16,"PX_SETTLE",,)</f>
        <v>12.923</v>
      </c>
      <c r="K16" s="4">
        <f ca="1">_xll.BDP(F16,"PX_CLOSE_2D",,)</f>
        <v>12.930999999999999</v>
      </c>
      <c r="L16" s="4">
        <f t="shared" ca="1" si="4"/>
        <v>3.2000000000000028E-2</v>
      </c>
      <c r="M16" s="71">
        <f ca="1">_xll.BDP(F16,"FUT_CNV_RISK_FRSK",,)</f>
        <v>23.099682769829087</v>
      </c>
      <c r="P16" s="10">
        <v>34528</v>
      </c>
      <c r="Q16">
        <v>1.02772</v>
      </c>
      <c r="S16" s="42">
        <f t="shared" ca="1" si="6"/>
        <v>45999</v>
      </c>
      <c r="T16" s="43">
        <f ca="1">_xll.BInterpol('Base CDI'!$H$4:$H$28,'Base CDI'!$J$4:$J$29,S16,"Cubic","Extrapolate=Linear","MultiX=Average","Skip=True","Sort=True")</f>
        <v>14.963472222222222</v>
      </c>
      <c r="U16" s="43">
        <f ca="1">_xll.BInterpol('Base CDI'!$H$4:$H$28,'Base CDI'!$I$4:$I$29,S16,"Cubic","Extrapolate=Linear","MultiX=Average","Skip=True","Sort=True")</f>
        <v>14.965083333333332</v>
      </c>
      <c r="X16" s="183">
        <v>1764</v>
      </c>
      <c r="Y16">
        <v>5.5058999999999996</v>
      </c>
      <c r="AB16" s="36">
        <v>45587</v>
      </c>
      <c r="AC16">
        <v>291</v>
      </c>
      <c r="AD16">
        <f>_xll.BInterpol('Base CDI'!$X$4:$X$36,'Base CDI'!$Y$4:$Y$37,AC16,"Cubic","Extrapolate=Linear","MultiX=Average","Skip=True","Sort=True")</f>
        <v>4.2426136588449967</v>
      </c>
    </row>
    <row r="17" spans="1:30" x14ac:dyDescent="0.25">
      <c r="A17" s="2" t="s">
        <v>861</v>
      </c>
      <c r="B17" s="14" t="s">
        <v>28</v>
      </c>
      <c r="C17" s="8">
        <f t="shared" ca="1" si="5"/>
        <v>31386815.239999998</v>
      </c>
      <c r="D17" s="8">
        <f t="shared" ca="1" si="3"/>
        <v>17303.885245869285</v>
      </c>
      <c r="F17" t="s">
        <v>50</v>
      </c>
      <c r="G17" t="s">
        <v>445</v>
      </c>
      <c r="H17" s="10">
        <f ca="1">VALUE(_xll.BDP(F17,"FUT_DLV_DT_LAST",,))</f>
        <v>47850</v>
      </c>
      <c r="I17" s="4">
        <f ca="1">_xll.BDP(F17,"LAST_PRICE")</f>
        <v>13.01</v>
      </c>
      <c r="J17" s="4">
        <f ca="1">_xll.BDP(F17,"PX_SETTLE",,)</f>
        <v>12.98</v>
      </c>
      <c r="K17" s="4">
        <f ca="1">_xll.BDP(F17,"PX_CLOSE_2D",,)</f>
        <v>12.997</v>
      </c>
      <c r="L17" s="4">
        <f t="shared" ca="1" si="4"/>
        <v>2.9999999999999361E-2</v>
      </c>
      <c r="M17" s="71">
        <f ca="1">_xll.BDP(F17,"FUT_CNV_RISK_FRSK",,)</f>
        <v>24.083809903855581</v>
      </c>
      <c r="P17" s="10">
        <v>34529</v>
      </c>
      <c r="Q17">
        <v>1.0316289999999999</v>
      </c>
      <c r="S17" s="42">
        <f t="shared" ca="1" si="6"/>
        <v>46000</v>
      </c>
      <c r="T17" s="43">
        <f ca="1">_xll.BInterpol('Base CDI'!$H$4:$H$28,'Base CDI'!$J$4:$J$29,S17,"Cubic","Extrapolate=Linear","MultiX=Average","Skip=True","Sort=True")</f>
        <v>14.960733333333334</v>
      </c>
      <c r="U17" s="43">
        <f ca="1">_xll.BInterpol('Base CDI'!$H$4:$H$28,'Base CDI'!$I$4:$I$29,S17,"Cubic","Extrapolate=Linear","MultiX=Average","Skip=True","Sort=True")</f>
        <v>14.962399999999999</v>
      </c>
      <c r="X17" s="183">
        <v>1890</v>
      </c>
      <c r="Y17">
        <v>5.5285000000000002</v>
      </c>
      <c r="AB17" s="36">
        <v>45617</v>
      </c>
      <c r="AC17">
        <v>312</v>
      </c>
      <c r="AD17">
        <f>_xll.BInterpol('Base CDI'!$X$4:$X$36,'Base CDI'!$Y$4:$Y$37,AC17,"Cubic","Extrapolate=Linear","MultiX=Average","Skip=True","Sort=True")</f>
        <v>4.2776381294088024</v>
      </c>
    </row>
    <row r="18" spans="1:30" x14ac:dyDescent="0.25">
      <c r="A18" s="2" t="s">
        <v>267</v>
      </c>
      <c r="B18" s="14" t="s">
        <v>332</v>
      </c>
      <c r="C18" s="8">
        <f t="shared" ca="1" si="5"/>
        <v>196356527</v>
      </c>
      <c r="D18" s="8">
        <f ca="1">C18*cdi_diario</f>
        <v>108253.44287098285</v>
      </c>
      <c r="F18" t="s">
        <v>49</v>
      </c>
      <c r="G18" t="s">
        <v>446</v>
      </c>
      <c r="H18" s="10">
        <f ca="1">VALUE(_xll.BDP(F18,"FUT_DLV_DT_LAST",,))</f>
        <v>48582</v>
      </c>
      <c r="I18" s="4">
        <f ca="1">_xll.BDP(F18,"LAST_PRICE")</f>
        <v>13.175000000000001</v>
      </c>
      <c r="J18" s="4">
        <f ca="1">_xll.BDP(F18,"PX_SETTLE",,)</f>
        <v>13.141999999999999</v>
      </c>
      <c r="K18" s="4">
        <f ca="1">_xll.BDP(F18,"PX_CLOSE_2D",,)</f>
        <v>13.175000000000001</v>
      </c>
      <c r="L18" s="4">
        <f t="shared" ca="1" si="4"/>
        <v>3.3000000000001251E-2</v>
      </c>
      <c r="M18" s="71">
        <f ca="1">_xll.BDP(F18,"FUT_CNV_RISK_FRSK",,)</f>
        <v>26.028406471563358</v>
      </c>
      <c r="P18" s="10">
        <v>34530</v>
      </c>
      <c r="Q18">
        <v>1.0354939999999999</v>
      </c>
      <c r="S18" s="42">
        <f t="shared" ca="1" si="6"/>
        <v>46001</v>
      </c>
      <c r="T18" s="43">
        <f ca="1">_xll.BInterpol('Base CDI'!$H$4:$H$28,'Base CDI'!$J$4:$J$29,S18,"Cubic","Extrapolate=Linear","MultiX=Average","Skip=True","Sort=True")</f>
        <v>14.957994444444443</v>
      </c>
      <c r="U18" s="43">
        <f ca="1">_xll.BInterpol('Base CDI'!$H$4:$H$28,'Base CDI'!$I$4:$I$29,S18,"Cubic","Extrapolate=Linear","MultiX=Average","Skip=True","Sort=True")</f>
        <v>14.959716666666667</v>
      </c>
      <c r="X18" s="183">
        <v>2016</v>
      </c>
      <c r="Y18">
        <v>5.5453999999999999</v>
      </c>
      <c r="AB18" s="36">
        <v>45649</v>
      </c>
      <c r="AC18">
        <v>334</v>
      </c>
      <c r="AD18">
        <f>_xll.BInterpol('Base CDI'!$X$4:$X$36,'Base CDI'!$Y$4:$Y$37,AC18,"Cubic","Extrapolate=Linear","MultiX=Average","Skip=True","Sort=True")</f>
        <v>4.3134669745665555</v>
      </c>
    </row>
    <row r="19" spans="1:30" x14ac:dyDescent="0.25">
      <c r="A19" s="2" t="s">
        <v>339</v>
      </c>
      <c r="B19" s="15" t="s">
        <v>284</v>
      </c>
      <c r="C19" s="9">
        <f t="shared" ca="1" si="5"/>
        <v>596309.6</v>
      </c>
      <c r="D19" s="9">
        <f t="shared" ca="1" si="3"/>
        <v>328.75182813260204</v>
      </c>
      <c r="F19" t="s">
        <v>48</v>
      </c>
      <c r="G19" t="s">
        <v>447</v>
      </c>
      <c r="H19" s="10">
        <f ca="1">VALUE(_xll.BDP(F19,"FUT_DLV_DT_LAST",,))</f>
        <v>49311</v>
      </c>
      <c r="I19" s="4">
        <f ca="1">_xll.BDP(F19,"LAST_PRICE")</f>
        <v>13.21</v>
      </c>
      <c r="J19" s="4">
        <f ca="1">_xll.BDP(F19,"PX_SETTLE",,)</f>
        <v>13.179</v>
      </c>
      <c r="K19" s="4">
        <f ca="1">_xll.BDP(F19,"PX_CLOSE_2D",,)</f>
        <v>13.212999999999999</v>
      </c>
      <c r="L19" s="4">
        <f t="shared" ca="1" si="4"/>
        <v>3.1000000000000583E-2</v>
      </c>
      <c r="M19" s="71">
        <f ca="1">_xll.BDP(F19,"FUT_CNV_RISK_FRSK",,)</f>
        <v>26.017113215790232</v>
      </c>
      <c r="P19" s="10">
        <v>34533</v>
      </c>
      <c r="Q19">
        <v>1.0390429999999999</v>
      </c>
      <c r="S19" s="42">
        <f t="shared" ca="1" si="6"/>
        <v>46002</v>
      </c>
      <c r="T19" s="43">
        <f ca="1">_xll.BInterpol('Base CDI'!$H$4:$H$28,'Base CDI'!$J$4:$J$29,S19,"Cubic","Extrapolate=Linear","MultiX=Average","Skip=True","Sort=True")</f>
        <v>14.955255555555555</v>
      </c>
      <c r="U19" s="43">
        <f ca="1">_xll.BInterpol('Base CDI'!$H$4:$H$28,'Base CDI'!$I$4:$I$29,S19,"Cubic","Extrapolate=Linear","MultiX=Average","Skip=True","Sort=True")</f>
        <v>14.957033333333333</v>
      </c>
      <c r="X19" s="183">
        <v>2142</v>
      </c>
      <c r="Y19">
        <v>5.5578000000000003</v>
      </c>
      <c r="AB19" s="36">
        <v>45678</v>
      </c>
      <c r="AC19">
        <v>353</v>
      </c>
      <c r="AD19">
        <f>_xll.BInterpol('Base CDI'!$X$4:$X$36,'Base CDI'!$Y$4:$Y$37,AC19,"Cubic","Extrapolate=Linear","MultiX=Average","Skip=True","Sort=True")</f>
        <v>4.3434554824552292</v>
      </c>
    </row>
    <row r="20" spans="1:30" x14ac:dyDescent="0.25">
      <c r="A20" s="2" t="s">
        <v>335</v>
      </c>
      <c r="B20" s="14" t="s">
        <v>279</v>
      </c>
      <c r="C20" s="8">
        <f t="shared" ca="1" si="5"/>
        <v>37451106.560000002</v>
      </c>
      <c r="D20" s="8">
        <f t="shared" ca="1" si="3"/>
        <v>20647.193583985376</v>
      </c>
      <c r="F20" t="s">
        <v>282</v>
      </c>
      <c r="G20" t="s">
        <v>631</v>
      </c>
      <c r="H20" s="10">
        <f ca="1">VALUE(_xll.BDP(F20,"FUT_DLV_DT_LAST",,))</f>
        <v>50042</v>
      </c>
      <c r="I20" s="4">
        <f ca="1">_xll.BDP(F20,"LAST_PRICE")</f>
        <v>13.175000000000001</v>
      </c>
      <c r="J20" s="4">
        <f ca="1">_xll.BDP(F20,"PX_SETTLE",,)</f>
        <v>13.147</v>
      </c>
      <c r="K20" s="4">
        <f ca="1">_xll.BDP(F20,"PX_CLOSE_2D",,)</f>
        <v>13.19</v>
      </c>
      <c r="L20" s="4">
        <f t="shared" ca="1" si="4"/>
        <v>2.8000000000000469E-2</v>
      </c>
      <c r="M20" s="71">
        <f ca="1">_xll.BDP(F20,"FUT_CNV_RISK_FRSK",,)</f>
        <v>24.897732052520951</v>
      </c>
      <c r="P20" s="10">
        <v>34534</v>
      </c>
      <c r="Q20">
        <v>1.0424960000000001</v>
      </c>
      <c r="S20" s="42">
        <f t="shared" ca="1" si="6"/>
        <v>46003</v>
      </c>
      <c r="T20" s="43">
        <f ca="1">_xll.BInterpol('Base CDI'!$H$4:$H$28,'Base CDI'!$J$4:$J$29,S20,"Cubic","Extrapolate=Linear","MultiX=Average","Skip=True","Sort=True")</f>
        <v>14.952516666666666</v>
      </c>
      <c r="U20" s="43">
        <f ca="1">_xll.BInterpol('Base CDI'!$H$4:$H$28,'Base CDI'!$I$4:$I$29,S20,"Cubic","Extrapolate=Linear","MultiX=Average","Skip=True","Sort=True")</f>
        <v>14.95435</v>
      </c>
      <c r="X20" s="183">
        <v>2268</v>
      </c>
      <c r="Y20">
        <v>5.5669000000000004</v>
      </c>
      <c r="AB20" s="36">
        <v>45709</v>
      </c>
      <c r="AC20">
        <v>376</v>
      </c>
      <c r="AD20">
        <f>_xll.BInterpol('Base CDI'!$X$4:$X$36,'Base CDI'!$Y$4:$Y$37,AC20,"Cubic","Extrapolate=Linear","MultiX=Average","Skip=True","Sort=True")</f>
        <v>4.3782618595381786</v>
      </c>
    </row>
    <row r="21" spans="1:30" ht="15.75" thickBot="1" x14ac:dyDescent="0.3">
      <c r="A21" s="16" t="s">
        <v>334</v>
      </c>
      <c r="B21" s="15" t="s">
        <v>233</v>
      </c>
      <c r="C21" s="9">
        <f t="shared" ca="1" si="5"/>
        <v>246636200.72999999</v>
      </c>
      <c r="D21" s="9">
        <f t="shared" ca="1" si="3"/>
        <v>135973.16205150294</v>
      </c>
      <c r="H21" s="10"/>
      <c r="L21" s="4"/>
      <c r="P21" s="10">
        <v>34535</v>
      </c>
      <c r="Q21">
        <v>1.0460160000000001</v>
      </c>
      <c r="S21" s="42">
        <f t="shared" ca="1" si="6"/>
        <v>46004</v>
      </c>
      <c r="T21" s="43">
        <f ca="1">_xll.BInterpol('Base CDI'!$H$4:$H$28,'Base CDI'!$J$4:$J$29,S21,"Cubic","Extrapolate=Linear","MultiX=Average","Skip=True","Sort=True")</f>
        <v>14.949777777777777</v>
      </c>
      <c r="U21" s="43">
        <f ca="1">_xll.BInterpol('Base CDI'!$H$4:$H$28,'Base CDI'!$I$4:$I$29,S21,"Cubic","Extrapolate=Linear","MultiX=Average","Skip=True","Sort=True")</f>
        <v>14.951666666666666</v>
      </c>
    </row>
    <row r="22" spans="1:30" x14ac:dyDescent="0.25">
      <c r="A22" s="2" t="s">
        <v>235</v>
      </c>
      <c r="B22" s="14" t="s">
        <v>234</v>
      </c>
      <c r="C22" s="9">
        <v>11781242.34</v>
      </c>
      <c r="D22" s="8">
        <f ca="1">C22*cdi_diario</f>
        <v>6495.124272606402</v>
      </c>
      <c r="F22" s="39" t="s">
        <v>89</v>
      </c>
      <c r="G22" s="40" t="s">
        <v>90</v>
      </c>
      <c r="H22" s="10"/>
      <c r="L22" s="4"/>
      <c r="P22" s="10">
        <v>34536</v>
      </c>
      <c r="Q22">
        <v>1.049534</v>
      </c>
      <c r="S22" s="42">
        <f t="shared" ca="1" si="6"/>
        <v>46005</v>
      </c>
      <c r="T22" s="43">
        <f ca="1">_xll.BInterpol('Base CDI'!$H$4:$H$28,'Base CDI'!$J$4:$J$29,S22,"Cubic","Extrapolate=Linear","MultiX=Average","Skip=True","Sort=True")</f>
        <v>14.947038888888889</v>
      </c>
      <c r="U22" s="43">
        <f ca="1">_xll.BInterpol('Base CDI'!$H$4:$H$28,'Base CDI'!$I$4:$I$29,S22,"Cubic","Extrapolate=Linear","MultiX=Average","Skip=True","Sort=True")</f>
        <v>14.948983333333333</v>
      </c>
    </row>
    <row r="23" spans="1:30" ht="15.75" thickBot="1" x14ac:dyDescent="0.3">
      <c r="A23" s="2" t="s">
        <v>909</v>
      </c>
      <c r="B23" s="14" t="s">
        <v>915</v>
      </c>
      <c r="C23" s="8">
        <f ca="1">VLOOKUP(A23,$A$37:$B$67,2,0)</f>
        <v>41443700.799999997</v>
      </c>
      <c r="D23" s="8">
        <f t="shared" ca="1" si="3"/>
        <v>22848.353275849629</v>
      </c>
      <c r="F23" s="38">
        <v>46395</v>
      </c>
      <c r="G23" s="41">
        <f ca="1">_xll.BInterpol('Base CDI'!$H$3:$H$29,'Base CDI'!$J$3:$J$30,F23,"Cubic","Extrapolate=Linear","MultiX=Average","Skip=True","Sort=True")</f>
        <v>13.561433581122293</v>
      </c>
      <c r="H23" s="10"/>
      <c r="L23" s="4"/>
      <c r="P23" s="10">
        <v>34537</v>
      </c>
      <c r="Q23">
        <v>1.0524340000000001</v>
      </c>
      <c r="S23" s="42">
        <f t="shared" ca="1" si="6"/>
        <v>46006</v>
      </c>
      <c r="T23" s="43">
        <f ca="1">_xll.BInterpol('Base CDI'!$H$4:$H$28,'Base CDI'!$J$4:$J$29,S23,"Cubic","Extrapolate=Linear","MultiX=Average","Skip=True","Sort=True")</f>
        <v>14.9443</v>
      </c>
      <c r="U23" s="43">
        <f ca="1">_xll.BInterpol('Base CDI'!$H$4:$H$28,'Base CDI'!$I$4:$I$29,S23,"Cubic","Extrapolate=Linear","MultiX=Average","Skip=True","Sort=True")</f>
        <v>14.946299999999999</v>
      </c>
    </row>
    <row r="24" spans="1:30" x14ac:dyDescent="0.25">
      <c r="A24" s="2" t="s">
        <v>280</v>
      </c>
      <c r="B24" s="14" t="s">
        <v>280</v>
      </c>
      <c r="C24" s="8">
        <f ca="1">VLOOKUP(A24,$A$37:$B$67,2,0)</f>
        <v>218221514.75999999</v>
      </c>
      <c r="D24" s="8">
        <f ca="1">C24*cdi_diario</f>
        <v>120307.84330021786</v>
      </c>
      <c r="H24" s="10"/>
      <c r="L24" s="4"/>
      <c r="M24" s="12"/>
      <c r="P24" s="10">
        <v>34540</v>
      </c>
      <c r="Q24">
        <v>1.0549390000000001</v>
      </c>
      <c r="S24" s="42">
        <f t="shared" ca="1" si="6"/>
        <v>46007</v>
      </c>
      <c r="T24" s="43">
        <f ca="1">_xll.BInterpol('Base CDI'!$H$4:$H$28,'Base CDI'!$J$4:$J$29,S24,"Cubic","Extrapolate=Linear","MultiX=Average","Skip=True","Sort=True")</f>
        <v>14.941561111111112</v>
      </c>
      <c r="U24" s="43">
        <f ca="1">_xll.BInterpol('Base CDI'!$H$4:$H$28,'Base CDI'!$I$4:$I$29,S24,"Cubic","Extrapolate=Linear","MultiX=Average","Skip=True","Sort=True")</f>
        <v>14.943616666666667</v>
      </c>
    </row>
    <row r="25" spans="1:30" x14ac:dyDescent="0.25">
      <c r="H25" s="10"/>
      <c r="L25" s="4"/>
      <c r="M25" s="12"/>
      <c r="P25" s="10">
        <v>34541</v>
      </c>
      <c r="Q25">
        <v>1.05752</v>
      </c>
      <c r="S25" s="42">
        <f t="shared" ca="1" si="6"/>
        <v>46008</v>
      </c>
      <c r="T25" s="43">
        <f ca="1">_xll.BInterpol('Base CDI'!$H$4:$H$28,'Base CDI'!$J$4:$J$29,S25,"Cubic","Extrapolate=Linear","MultiX=Average","Skip=True","Sort=True")</f>
        <v>14.938822222222221</v>
      </c>
      <c r="U25" s="43">
        <f ca="1">_xll.BInterpol('Base CDI'!$H$4:$H$28,'Base CDI'!$I$4:$I$29,S25,"Cubic","Extrapolate=Linear","MultiX=Average","Skip=True","Sort=True")</f>
        <v>14.940933333333334</v>
      </c>
    </row>
    <row r="26" spans="1:30" x14ac:dyDescent="0.25">
      <c r="H26"/>
      <c r="L26" s="4"/>
      <c r="P26" s="10">
        <v>34542</v>
      </c>
      <c r="Q26">
        <v>1.059995</v>
      </c>
      <c r="S26" s="42">
        <f t="shared" ca="1" si="6"/>
        <v>46009</v>
      </c>
      <c r="T26" s="43">
        <f ca="1">_xll.BInterpol('Base CDI'!$H$4:$H$28,'Base CDI'!$J$4:$J$29,S26,"Cubic","Extrapolate=Linear","MultiX=Average","Skip=True","Sort=True")</f>
        <v>14.936083333333332</v>
      </c>
      <c r="U26" s="43">
        <f ca="1">_xll.BInterpol('Base CDI'!$H$4:$H$28,'Base CDI'!$I$4:$I$29,S26,"Cubic","Extrapolate=Linear","MultiX=Average","Skip=True","Sort=True")</f>
        <v>14.93825</v>
      </c>
    </row>
    <row r="27" spans="1:30" x14ac:dyDescent="0.25">
      <c r="H27"/>
      <c r="L27" s="4"/>
      <c r="M27" s="1"/>
      <c r="P27" s="10">
        <v>34543</v>
      </c>
      <c r="Q27">
        <v>1.062595</v>
      </c>
      <c r="S27" s="42">
        <f t="shared" ca="1" si="6"/>
        <v>46010</v>
      </c>
      <c r="T27" s="43">
        <f ca="1">_xll.BInterpol('Base CDI'!$H$4:$H$28,'Base CDI'!$J$4:$J$29,S27,"Cubic","Extrapolate=Linear","MultiX=Average","Skip=True","Sort=True")</f>
        <v>14.933344444444444</v>
      </c>
      <c r="U27" s="43">
        <f ca="1">_xll.BInterpol('Base CDI'!$H$4:$H$28,'Base CDI'!$I$4:$I$29,S27,"Cubic","Extrapolate=Linear","MultiX=Average","Skip=True","Sort=True")</f>
        <v>14.935566666666666</v>
      </c>
    </row>
    <row r="28" spans="1:30" x14ac:dyDescent="0.25">
      <c r="H28"/>
      <c r="L28" s="4"/>
      <c r="M28" s="1"/>
      <c r="P28" s="10">
        <v>34544</v>
      </c>
      <c r="Q28">
        <v>1.0648230000000001</v>
      </c>
      <c r="S28" s="42">
        <f t="shared" ca="1" si="6"/>
        <v>46011</v>
      </c>
      <c r="T28" s="43">
        <f ca="1">_xll.BInterpol('Base CDI'!$H$4:$H$28,'Base CDI'!$J$4:$J$29,S28,"Cubic","Extrapolate=Linear","MultiX=Average","Skip=True","Sort=True")</f>
        <v>14.930605555555555</v>
      </c>
      <c r="U28" s="43">
        <f ca="1">_xll.BInterpol('Base CDI'!$H$4:$H$28,'Base CDI'!$I$4:$I$29,S28,"Cubic","Extrapolate=Linear","MultiX=Average","Skip=True","Sort=True")</f>
        <v>14.932883333333333</v>
      </c>
    </row>
    <row r="29" spans="1:30" x14ac:dyDescent="0.25">
      <c r="H29"/>
      <c r="L29" s="4"/>
      <c r="M29" s="4"/>
      <c r="P29" s="10">
        <v>34547</v>
      </c>
      <c r="Q29">
        <v>1.066775</v>
      </c>
      <c r="S29" s="42">
        <f t="shared" ca="1" si="6"/>
        <v>46012</v>
      </c>
      <c r="T29" s="43">
        <f ca="1">_xll.BInterpol('Base CDI'!$H$4:$H$28,'Base CDI'!$J$4:$J$29,S29,"Cubic","Extrapolate=Linear","MultiX=Average","Skip=True","Sort=True")</f>
        <v>14.927866666666667</v>
      </c>
      <c r="U29" s="43">
        <f ca="1">_xll.BInterpol('Base CDI'!$H$4:$H$28,'Base CDI'!$I$4:$I$29,S29,"Cubic","Extrapolate=Linear","MultiX=Average","Skip=True","Sort=True")</f>
        <v>14.930199999999999</v>
      </c>
    </row>
    <row r="30" spans="1:30" x14ac:dyDescent="0.25">
      <c r="H30"/>
      <c r="L30" s="4"/>
      <c r="M30" s="4"/>
      <c r="P30" s="10">
        <v>34548</v>
      </c>
      <c r="Q30">
        <v>1.0687420000000001</v>
      </c>
      <c r="S30" s="42">
        <f t="shared" ca="1" si="6"/>
        <v>46013</v>
      </c>
      <c r="T30" s="43">
        <f ca="1">_xll.BInterpol('Base CDI'!$H$4:$H$28,'Base CDI'!$J$4:$J$29,S30,"Cubic","Extrapolate=Linear","MultiX=Average","Skip=True","Sort=True")</f>
        <v>14.925127777777778</v>
      </c>
      <c r="U30" s="43">
        <f ca="1">_xll.BInterpol('Base CDI'!$H$4:$H$28,'Base CDI'!$I$4:$I$29,S30,"Cubic","Extrapolate=Linear","MultiX=Average","Skip=True","Sort=True")</f>
        <v>14.927516666666666</v>
      </c>
    </row>
    <row r="31" spans="1:30" x14ac:dyDescent="0.25">
      <c r="C31" s="1"/>
      <c r="H31"/>
      <c r="P31" s="10">
        <v>34549</v>
      </c>
      <c r="Q31">
        <v>1.070705</v>
      </c>
      <c r="S31" s="42">
        <f t="shared" ca="1" si="6"/>
        <v>46014</v>
      </c>
      <c r="T31" s="43">
        <f ca="1">_xll.BInterpol('Base CDI'!$H$4:$H$28,'Base CDI'!$J$4:$J$29,S31,"Cubic","Extrapolate=Linear","MultiX=Average","Skip=True","Sort=True")</f>
        <v>14.922388888888889</v>
      </c>
      <c r="U31" s="43">
        <f ca="1">_xll.BInterpol('Base CDI'!$H$4:$H$28,'Base CDI'!$I$4:$I$29,S31,"Cubic","Extrapolate=Linear","MultiX=Average","Skip=True","Sort=True")</f>
        <v>14.924833333333334</v>
      </c>
    </row>
    <row r="32" spans="1:30" x14ac:dyDescent="0.25">
      <c r="H32"/>
      <c r="P32" s="10">
        <v>34550</v>
      </c>
      <c r="Q32">
        <v>1.072678</v>
      </c>
      <c r="S32" s="42">
        <f t="shared" ca="1" si="6"/>
        <v>46015</v>
      </c>
      <c r="T32" s="43">
        <f ca="1">_xll.BInterpol('Base CDI'!$H$4:$H$28,'Base CDI'!$J$4:$J$29,S32,"Cubic","Extrapolate=Linear","MultiX=Average","Skip=True","Sort=True")</f>
        <v>14.919649999999999</v>
      </c>
      <c r="U32" s="43">
        <f ca="1">_xll.BInterpol('Base CDI'!$H$4:$H$28,'Base CDI'!$I$4:$I$29,S32,"Cubic","Extrapolate=Linear","MultiX=Average","Skip=True","Sort=True")</f>
        <v>14.92215</v>
      </c>
    </row>
    <row r="33" spans="1:21" x14ac:dyDescent="0.25">
      <c r="H33"/>
      <c r="P33" s="10">
        <v>34551</v>
      </c>
      <c r="Q33">
        <v>1.0746519999999999</v>
      </c>
      <c r="S33" s="42">
        <f t="shared" ca="1" si="6"/>
        <v>46016</v>
      </c>
      <c r="T33" s="43">
        <f ca="1">_xll.BInterpol('Base CDI'!$H$4:$H$28,'Base CDI'!$J$4:$J$29,S33,"Cubic","Extrapolate=Linear","MultiX=Average","Skip=True","Sort=True")</f>
        <v>14.91691111111111</v>
      </c>
      <c r="U33" s="43">
        <f ca="1">_xll.BInterpol('Base CDI'!$H$4:$H$28,'Base CDI'!$I$4:$I$29,S33,"Cubic","Extrapolate=Linear","MultiX=Average","Skip=True","Sort=True")</f>
        <v>14.919466666666667</v>
      </c>
    </row>
    <row r="34" spans="1:21" x14ac:dyDescent="0.25">
      <c r="H34"/>
      <c r="P34" s="10">
        <v>34554</v>
      </c>
      <c r="Q34">
        <v>1.076525</v>
      </c>
      <c r="S34" s="42">
        <f t="shared" ca="1" si="6"/>
        <v>46017</v>
      </c>
      <c r="T34" s="43">
        <f ca="1">_xll.BInterpol('Base CDI'!$H$4:$H$28,'Base CDI'!$J$4:$J$29,S34,"Cubic","Extrapolate=Linear","MultiX=Average","Skip=True","Sort=True")</f>
        <v>14.914172222222222</v>
      </c>
      <c r="U34" s="43">
        <f ca="1">_xll.BInterpol('Base CDI'!$H$4:$H$28,'Base CDI'!$I$4:$I$29,S34,"Cubic","Extrapolate=Linear","MultiX=Average","Skip=True","Sort=True")</f>
        <v>14.916783333333333</v>
      </c>
    </row>
    <row r="35" spans="1:21" ht="15.75" thickBot="1" x14ac:dyDescent="0.3">
      <c r="H35"/>
      <c r="P35" s="10">
        <v>34555</v>
      </c>
      <c r="Q35">
        <v>1.0784309999999999</v>
      </c>
      <c r="S35" s="42">
        <f t="shared" ca="1" si="6"/>
        <v>46018</v>
      </c>
      <c r="T35" s="43">
        <f ca="1">_xll.BInterpol('Base CDI'!$H$4:$H$28,'Base CDI'!$J$4:$J$29,S35,"Cubic","Extrapolate=Linear","MultiX=Average","Skip=True","Sort=True")</f>
        <v>14.911433333333333</v>
      </c>
      <c r="U35" s="43">
        <f ca="1">_xll.BInterpol('Base CDI'!$H$4:$H$28,'Base CDI'!$I$4:$I$29,S35,"Cubic","Extrapolate=Linear","MultiX=Average","Skip=True","Sort=True")</f>
        <v>14.914099999999999</v>
      </c>
    </row>
    <row r="36" spans="1:21" ht="15.75" thickBot="1" x14ac:dyDescent="0.3">
      <c r="A36" s="144" t="s">
        <v>373</v>
      </c>
      <c r="B36" s="145">
        <v>45503</v>
      </c>
      <c r="C36" s="146" t="s">
        <v>665</v>
      </c>
      <c r="D36" s="146" t="s">
        <v>666</v>
      </c>
      <c r="E36" s="146" t="s">
        <v>667</v>
      </c>
      <c r="F36" s="143"/>
      <c r="G36" s="252"/>
      <c r="H36" s="254"/>
      <c r="P36" s="10">
        <v>34556</v>
      </c>
      <c r="Q36">
        <v>1.0803430000000001</v>
      </c>
      <c r="S36" s="42">
        <f t="shared" ca="1" si="6"/>
        <v>46019</v>
      </c>
      <c r="T36" s="43">
        <f ca="1">_xll.BInterpol('Base CDI'!$H$4:$H$28,'Base CDI'!$J$4:$J$29,S36,"Cubic","Extrapolate=Linear","MultiX=Average","Skip=True","Sort=True")</f>
        <v>14.908694444444444</v>
      </c>
      <c r="U36" s="43">
        <f ca="1">_xll.BInterpol('Base CDI'!$H$4:$H$28,'Base CDI'!$I$4:$I$29,S36,"Cubic","Extrapolate=Linear","MultiX=Average","Skip=True","Sort=True")</f>
        <v>14.911416666666666</v>
      </c>
    </row>
    <row r="37" spans="1:21" ht="16.5" thickTop="1" thickBot="1" x14ac:dyDescent="0.3">
      <c r="A37" s="253" t="s">
        <v>235</v>
      </c>
      <c r="B37" s="143">
        <v>11987012.74</v>
      </c>
      <c r="C37" s="143">
        <v>11819644.02</v>
      </c>
      <c r="D37" s="143">
        <v>11743242.970000001</v>
      </c>
      <c r="E37" s="143">
        <v>12108508.32</v>
      </c>
      <c r="F37" s="143">
        <v>11806183.08</v>
      </c>
      <c r="G37" s="254">
        <v>10424709.48</v>
      </c>
      <c r="H37" s="254">
        <v>4411283.51</v>
      </c>
      <c r="P37" s="10">
        <v>34557</v>
      </c>
      <c r="Q37">
        <v>1.0822590000000001</v>
      </c>
      <c r="S37" s="42">
        <f t="shared" ca="1" si="6"/>
        <v>46020</v>
      </c>
      <c r="T37" s="43">
        <f ca="1">_xll.BInterpol('Base CDI'!$H$4:$H$28,'Base CDI'!$J$4:$J$29,S37,"Cubic","Extrapolate=Linear","MultiX=Average","Skip=True","Sort=True")</f>
        <v>14.905955555555556</v>
      </c>
      <c r="U37" s="43">
        <f ca="1">_xll.BInterpol('Base CDI'!$H$4:$H$28,'Base CDI'!$I$4:$I$29,S37,"Cubic","Extrapolate=Linear","MultiX=Average","Skip=True","Sort=True")</f>
        <v>14.908733333333332</v>
      </c>
    </row>
    <row r="38" spans="1:21" ht="15.75" thickBot="1" x14ac:dyDescent="0.3">
      <c r="A38" s="253" t="s">
        <v>430</v>
      </c>
      <c r="B38" s="252">
        <v>4163570.25</v>
      </c>
      <c r="C38" s="252">
        <v>4426820.25</v>
      </c>
      <c r="D38" s="252">
        <v>4434243.3</v>
      </c>
      <c r="E38" s="143">
        <v>5196154.3099999996</v>
      </c>
      <c r="F38" s="143">
        <v>6491701.1500000004</v>
      </c>
      <c r="G38" s="143">
        <v>3506261.15</v>
      </c>
      <c r="H38" s="142" t="s">
        <v>161</v>
      </c>
      <c r="P38" s="10">
        <v>34558</v>
      </c>
      <c r="Q38">
        <v>1.0841780000000001</v>
      </c>
      <c r="S38" s="42">
        <f t="shared" ca="1" si="6"/>
        <v>46021</v>
      </c>
      <c r="T38" s="43">
        <f ca="1">_xll.BInterpol('Base CDI'!$H$4:$H$28,'Base CDI'!$J$4:$J$29,S38,"Cubic","Extrapolate=Linear","MultiX=Average","Skip=True","Sort=True")</f>
        <v>14.903216666666665</v>
      </c>
      <c r="U38" s="43">
        <f ca="1">_xll.BInterpol('Base CDI'!$H$4:$H$28,'Base CDI'!$I$4:$I$29,S38,"Cubic","Extrapolate=Linear","MultiX=Average","Skip=True","Sort=True")</f>
        <v>14.90605</v>
      </c>
    </row>
    <row r="39" spans="1:21" ht="15.75" thickBot="1" x14ac:dyDescent="0.3">
      <c r="A39" s="253" t="s">
        <v>462</v>
      </c>
      <c r="B39" s="254">
        <v>45342712.560000002</v>
      </c>
      <c r="C39" s="254">
        <v>44521040.299999997</v>
      </c>
      <c r="D39" s="143">
        <v>44515277.789999999</v>
      </c>
      <c r="E39" s="143">
        <v>44668007.939999998</v>
      </c>
      <c r="F39" s="254">
        <v>42465573.590000004</v>
      </c>
      <c r="G39" s="254">
        <v>25947469.66</v>
      </c>
      <c r="H39" s="254">
        <v>12447604.890000001</v>
      </c>
      <c r="P39" s="10">
        <v>34561</v>
      </c>
      <c r="Q39">
        <v>1.0861050000000001</v>
      </c>
      <c r="S39" s="42">
        <f t="shared" ca="1" si="6"/>
        <v>46022</v>
      </c>
      <c r="T39" s="43">
        <f ca="1">_xll.BInterpol('Base CDI'!$H$4:$H$28,'Base CDI'!$J$4:$J$29,S39,"Cubic","Extrapolate=Linear","MultiX=Average","Skip=True","Sort=True")</f>
        <v>14.900477777777777</v>
      </c>
      <c r="U39" s="43">
        <f ca="1">_xll.BInterpol('Base CDI'!$H$4:$H$28,'Base CDI'!$I$4:$I$29,S39,"Cubic","Extrapolate=Linear","MultiX=Average","Skip=True","Sort=True")</f>
        <v>14.903366666666667</v>
      </c>
    </row>
    <row r="40" spans="1:21" ht="15.75" thickBot="1" x14ac:dyDescent="0.3">
      <c r="A40" s="253" t="s">
        <v>782</v>
      </c>
      <c r="B40" s="252">
        <v>9675554.3599999994</v>
      </c>
      <c r="C40" s="143">
        <v>11576178.380000001</v>
      </c>
      <c r="D40" s="143">
        <v>10925383.470000001</v>
      </c>
      <c r="E40" s="143">
        <v>13718552.49</v>
      </c>
      <c r="F40" s="143">
        <v>14268646.09</v>
      </c>
      <c r="G40" s="143">
        <v>6094780.5300000003</v>
      </c>
      <c r="H40" s="254" t="s">
        <v>161</v>
      </c>
      <c r="P40" s="10">
        <v>34562</v>
      </c>
      <c r="Q40">
        <v>1.0880270000000001</v>
      </c>
      <c r="S40" s="42">
        <f t="shared" ca="1" si="6"/>
        <v>46023</v>
      </c>
      <c r="T40" s="43">
        <f ca="1">_xll.BInterpol('Base CDI'!$H$4:$H$28,'Base CDI'!$J$4:$J$29,S40,"Cubic","Extrapolate=Linear","MultiX=Average","Skip=True","Sort=True")</f>
        <v>14.897738888888888</v>
      </c>
      <c r="U40" s="43">
        <f ca="1">_xll.BInterpol('Base CDI'!$H$4:$H$28,'Base CDI'!$I$4:$I$29,S40,"Cubic","Extrapolate=Linear","MultiX=Average","Skip=True","Sort=True")</f>
        <v>14.900683333333333</v>
      </c>
    </row>
    <row r="41" spans="1:21" ht="15.75" thickBot="1" x14ac:dyDescent="0.3">
      <c r="A41" s="253" t="s">
        <v>338</v>
      </c>
      <c r="B41" s="143">
        <v>1476485.15</v>
      </c>
      <c r="C41" s="143">
        <v>1505205.93</v>
      </c>
      <c r="D41" s="143">
        <v>1478464.91</v>
      </c>
      <c r="E41" s="143">
        <v>26395412.620000001</v>
      </c>
      <c r="F41" s="254">
        <v>25058976.010000002</v>
      </c>
      <c r="G41" s="254">
        <v>22196123.649999999</v>
      </c>
      <c r="H41" s="254" t="s">
        <v>161</v>
      </c>
      <c r="P41" s="10">
        <v>34563</v>
      </c>
      <c r="Q41">
        <v>1.0899380000000001</v>
      </c>
      <c r="S41" s="42">
        <f t="shared" ca="1" si="6"/>
        <v>46024</v>
      </c>
      <c r="T41" s="43">
        <f ca="1">_xll.BInterpol('Base CDI'!$H$4:$H$28,'Base CDI'!$J$4:$J$29,S41,"Cubic","Extrapolate=Linear","MultiX=Average","Skip=True","Sort=True")</f>
        <v>14.895</v>
      </c>
      <c r="U41" s="43">
        <f ca="1">_xll.BInterpol('Base CDI'!$H$4:$H$28,'Base CDI'!$I$4:$I$29,S41,"Cubic","Extrapolate=Linear","MultiX=Average","Skip=True","Sort=True")</f>
        <v>14.898</v>
      </c>
    </row>
    <row r="42" spans="1:21" ht="15.75" thickBot="1" x14ac:dyDescent="0.3">
      <c r="A42" s="253" t="s">
        <v>774</v>
      </c>
      <c r="B42" s="143">
        <v>115166842.47</v>
      </c>
      <c r="C42" s="143">
        <v>99281277.019999996</v>
      </c>
      <c r="D42" s="143">
        <v>98351309.370000005</v>
      </c>
      <c r="E42" s="254">
        <v>165351164.86000001</v>
      </c>
      <c r="F42" s="142" t="s">
        <v>161</v>
      </c>
      <c r="G42" s="142" t="s">
        <v>161</v>
      </c>
      <c r="H42" s="142" t="s">
        <v>161</v>
      </c>
      <c r="P42" s="10">
        <v>34564</v>
      </c>
      <c r="Q42">
        <v>1.091853</v>
      </c>
      <c r="S42" s="42">
        <f t="shared" ca="1" si="6"/>
        <v>46025</v>
      </c>
      <c r="T42" s="43">
        <f ca="1">_xll.BInterpol('Base CDI'!$H$4:$H$28,'Base CDI'!$J$4:$J$29,S42,"Cubic","Extrapolate=Linear","MultiX=Average","Skip=True","Sort=True")</f>
        <v>14.892799622150452</v>
      </c>
      <c r="U42" s="43">
        <f ca="1">_xll.BInterpol('Base CDI'!$H$4:$H$28,'Base CDI'!$I$4:$I$29,S42,"Cubic","Extrapolate=Linear","MultiX=Average","Skip=True","Sort=True")</f>
        <v>14.895845542002617</v>
      </c>
    </row>
    <row r="43" spans="1:21" ht="15.75" thickBot="1" x14ac:dyDescent="0.3">
      <c r="A43" s="253" t="s">
        <v>104</v>
      </c>
      <c r="B43" s="143">
        <v>493805.13</v>
      </c>
      <c r="C43" s="143">
        <v>448809.59</v>
      </c>
      <c r="D43" s="143">
        <v>501665.64</v>
      </c>
      <c r="E43" s="143">
        <v>2539236.75</v>
      </c>
      <c r="F43" s="252">
        <v>71309498.090000004</v>
      </c>
      <c r="G43" s="143">
        <v>65375992.579999998</v>
      </c>
      <c r="H43" s="254">
        <v>58232228.829999998</v>
      </c>
      <c r="P43" s="10">
        <v>34565</v>
      </c>
      <c r="Q43">
        <v>1.0937749999999999</v>
      </c>
      <c r="S43" s="42">
        <f t="shared" ca="1" si="6"/>
        <v>46026</v>
      </c>
      <c r="T43" s="43">
        <f ca="1">_xll.BInterpol('Base CDI'!$H$4:$H$28,'Base CDI'!$J$4:$J$29,S43,"Cubic","Extrapolate=Linear","MultiX=Average","Skip=True","Sort=True")</f>
        <v>14.890599144573558</v>
      </c>
      <c r="U43" s="43">
        <f ca="1">_xll.BInterpol('Base CDI'!$H$4:$H$28,'Base CDI'!$I$4:$I$29,S43,"Cubic","Extrapolate=Linear","MultiX=Average","Skip=True","Sort=True")</f>
        <v>14.893690986062335</v>
      </c>
    </row>
    <row r="44" spans="1:21" ht="15.75" thickBot="1" x14ac:dyDescent="0.3">
      <c r="A44" s="253" t="s">
        <v>800</v>
      </c>
      <c r="B44" s="143">
        <v>120908518.81999999</v>
      </c>
      <c r="C44" s="143">
        <v>119721971.51000001</v>
      </c>
      <c r="D44" s="254">
        <v>118262537.01000001</v>
      </c>
      <c r="E44" s="254">
        <v>74971432.849999994</v>
      </c>
      <c r="F44" s="143" t="s">
        <v>161</v>
      </c>
      <c r="G44" s="252" t="s">
        <v>161</v>
      </c>
      <c r="H44" s="254" t="s">
        <v>161</v>
      </c>
      <c r="P44" s="10">
        <v>34568</v>
      </c>
      <c r="Q44">
        <v>1.0956999999999999</v>
      </c>
      <c r="S44" s="42">
        <f t="shared" ca="1" si="6"/>
        <v>46027</v>
      </c>
      <c r="T44" s="43">
        <f ca="1">_xll.BInterpol('Base CDI'!$H$4:$H$28,'Base CDI'!$J$4:$J$29,S44,"Cubic","Extrapolate=Linear","MultiX=Average","Skip=True","Sort=True")</f>
        <v>14.888398467541977</v>
      </c>
      <c r="U44" s="43">
        <f ca="1">_xll.BInterpol('Base CDI'!$H$4:$H$28,'Base CDI'!$I$4:$I$29,S44,"Cubic","Extrapolate=Linear","MultiX=Average","Skip=True","Sort=True")</f>
        <v>14.891536234236252</v>
      </c>
    </row>
    <row r="45" spans="1:21" ht="15.75" thickBot="1" x14ac:dyDescent="0.3">
      <c r="A45" s="253" t="s">
        <v>781</v>
      </c>
      <c r="B45" s="143">
        <v>118299483.63</v>
      </c>
      <c r="C45" s="143">
        <v>117260448.91</v>
      </c>
      <c r="D45" s="143">
        <v>116118367.39</v>
      </c>
      <c r="E45" s="254">
        <v>146560634.66</v>
      </c>
      <c r="F45" s="252" t="s">
        <v>161</v>
      </c>
      <c r="G45" s="143" t="s">
        <v>161</v>
      </c>
      <c r="H45" s="254" t="s">
        <v>161</v>
      </c>
      <c r="P45" s="10">
        <v>34569</v>
      </c>
      <c r="Q45">
        <v>1.097628</v>
      </c>
      <c r="S45" s="42">
        <f t="shared" ca="1" si="6"/>
        <v>46028</v>
      </c>
      <c r="T45" s="43">
        <f ca="1">_xll.BInterpol('Base CDI'!$H$4:$H$28,'Base CDI'!$J$4:$J$29,S45,"Cubic","Extrapolate=Linear","MultiX=Average","Skip=True","Sort=True")</f>
        <v>14.886197491328362</v>
      </c>
      <c r="U45" s="43">
        <f ca="1">_xll.BInterpol('Base CDI'!$H$4:$H$28,'Base CDI'!$I$4:$I$29,S45,"Cubic","Extrapolate=Linear","MultiX=Average","Skip=True","Sort=True")</f>
        <v>14.889381188581471</v>
      </c>
    </row>
    <row r="46" spans="1:21" ht="15.75" thickBot="1" x14ac:dyDescent="0.3">
      <c r="A46" s="253" t="s">
        <v>862</v>
      </c>
      <c r="B46" s="143">
        <v>1677079.23</v>
      </c>
      <c r="C46" s="143">
        <v>1640672.11</v>
      </c>
      <c r="D46" s="143">
        <v>1660833.98</v>
      </c>
      <c r="E46" s="143">
        <v>1614196.5</v>
      </c>
      <c r="F46" s="252">
        <v>42818257.600000001</v>
      </c>
      <c r="G46" s="143">
        <v>44447917.079999998</v>
      </c>
      <c r="H46" s="254">
        <v>39578913.640000001</v>
      </c>
      <c r="P46" s="10">
        <v>34570</v>
      </c>
      <c r="Q46">
        <v>1.099553</v>
      </c>
      <c r="S46" s="42">
        <f t="shared" ca="1" si="6"/>
        <v>46029</v>
      </c>
      <c r="T46" s="43">
        <f ca="1">_xll.BInterpol('Base CDI'!$H$4:$H$28,'Base CDI'!$J$4:$J$29,S46,"Cubic","Extrapolate=Linear","MultiX=Average","Skip=True","Sort=True")</f>
        <v>14.883996116205369</v>
      </c>
      <c r="U46" s="43">
        <f ca="1">_xll.BInterpol('Base CDI'!$H$4:$H$28,'Base CDI'!$I$4:$I$29,S46,"Cubic","Extrapolate=Linear","MultiX=Average","Skip=True","Sort=True")</f>
        <v>14.887225751155089</v>
      </c>
    </row>
    <row r="47" spans="1:21" ht="15.75" thickBot="1" x14ac:dyDescent="0.3">
      <c r="A47" s="253" t="s">
        <v>860</v>
      </c>
      <c r="B47" s="252">
        <v>46483873.75</v>
      </c>
      <c r="C47" s="143">
        <v>46056676.719999999</v>
      </c>
      <c r="D47" s="143">
        <v>45558100.880000003</v>
      </c>
      <c r="E47" s="252">
        <v>43349906.329999998</v>
      </c>
      <c r="F47" s="252" t="s">
        <v>161</v>
      </c>
      <c r="G47" s="143" t="s">
        <v>161</v>
      </c>
      <c r="H47" s="254" t="s">
        <v>161</v>
      </c>
      <c r="P47" s="10">
        <v>34571</v>
      </c>
      <c r="Q47">
        <v>1.10148</v>
      </c>
      <c r="S47" s="42">
        <f t="shared" ca="1" si="6"/>
        <v>46030</v>
      </c>
      <c r="T47" s="43">
        <f ca="1">_xll.BInterpol('Base CDI'!$H$4:$H$28,'Base CDI'!$J$4:$J$29,S47,"Cubic","Extrapolate=Linear","MultiX=Average","Skip=True","Sort=True")</f>
        <v>14.881794242445652</v>
      </c>
      <c r="U47" s="43">
        <f ca="1">_xll.BInterpol('Base CDI'!$H$4:$H$28,'Base CDI'!$I$4:$I$29,S47,"Cubic","Extrapolate=Linear","MultiX=Average","Skip=True","Sort=True")</f>
        <v>14.885069824014208</v>
      </c>
    </row>
    <row r="48" spans="1:21" ht="15.75" thickBot="1" x14ac:dyDescent="0.3">
      <c r="A48" s="253" t="s">
        <v>102</v>
      </c>
      <c r="B48" s="252">
        <v>28927403.120000001</v>
      </c>
      <c r="C48" s="143">
        <v>31034064.489999998</v>
      </c>
      <c r="D48" s="143">
        <v>28629649.23</v>
      </c>
      <c r="E48" s="252">
        <v>52692639.340000004</v>
      </c>
      <c r="F48" s="143">
        <v>93329309.930000007</v>
      </c>
      <c r="G48" s="143">
        <v>56165947.780000001</v>
      </c>
      <c r="H48" s="254">
        <v>98383235.590000004</v>
      </c>
      <c r="P48" s="10">
        <v>34572</v>
      </c>
      <c r="Q48">
        <v>1.1034120000000001</v>
      </c>
      <c r="S48" s="42">
        <f t="shared" ca="1" si="6"/>
        <v>46031</v>
      </c>
      <c r="T48" s="43">
        <f ca="1">_xll.BInterpol('Base CDI'!$H$4:$H$28,'Base CDI'!$J$4:$J$29,S48,"Cubic","Extrapolate=Linear","MultiX=Average","Skip=True","Sort=True")</f>
        <v>14.879591770321868</v>
      </c>
      <c r="U48" s="43">
        <f ca="1">_xll.BInterpol('Base CDI'!$H$4:$H$28,'Base CDI'!$I$4:$I$29,S48,"Cubic","Extrapolate=Linear","MultiX=Average","Skip=True","Sort=True")</f>
        <v>14.882913309215926</v>
      </c>
    </row>
    <row r="49" spans="1:21" ht="15.75" thickBot="1" x14ac:dyDescent="0.3">
      <c r="A49" s="253" t="s">
        <v>98</v>
      </c>
      <c r="B49" s="143">
        <v>509750315.43000001</v>
      </c>
      <c r="C49" s="252">
        <v>514797513.95999998</v>
      </c>
      <c r="D49" s="143">
        <v>532974060.11000001</v>
      </c>
      <c r="E49" s="252">
        <v>428246587.55000001</v>
      </c>
      <c r="F49" s="143">
        <v>388225083.11000001</v>
      </c>
      <c r="G49" s="143">
        <v>630821771.69000006</v>
      </c>
      <c r="H49" s="254">
        <v>654569747.79999995</v>
      </c>
      <c r="P49" s="10">
        <v>34575</v>
      </c>
      <c r="Q49">
        <v>1.1053500000000001</v>
      </c>
      <c r="S49" s="42">
        <f t="shared" ca="1" si="6"/>
        <v>46032</v>
      </c>
      <c r="T49" s="43">
        <f ca="1">_xll.BInterpol('Base CDI'!$H$4:$H$28,'Base CDI'!$J$4:$J$29,S49,"Cubic","Extrapolate=Linear","MultiX=Average","Skip=True","Sort=True")</f>
        <v>14.877388600106674</v>
      </c>
      <c r="U49" s="43">
        <f ca="1">_xll.BInterpol('Base CDI'!$H$4:$H$28,'Base CDI'!$I$4:$I$29,S49,"Cubic","Extrapolate=Linear","MultiX=Average","Skip=True","Sort=True")</f>
        <v>14.880756108817344</v>
      </c>
    </row>
    <row r="50" spans="1:21" ht="15.75" thickBot="1" x14ac:dyDescent="0.3">
      <c r="A50" s="253" t="s">
        <v>106</v>
      </c>
      <c r="B50" s="143">
        <v>277276486.35000002</v>
      </c>
      <c r="C50" s="143">
        <v>278379678.57999998</v>
      </c>
      <c r="D50" s="143">
        <v>284310837.57999998</v>
      </c>
      <c r="E50" s="252">
        <v>266644859.15000001</v>
      </c>
      <c r="F50" s="254">
        <v>237490512.44999999</v>
      </c>
      <c r="G50" s="254">
        <v>470297830.98000002</v>
      </c>
      <c r="H50" s="254">
        <v>315149146.85000002</v>
      </c>
      <c r="P50" s="10">
        <v>34576</v>
      </c>
      <c r="Q50">
        <v>1.107288</v>
      </c>
      <c r="S50" s="42">
        <f t="shared" ca="1" si="6"/>
        <v>46033</v>
      </c>
      <c r="T50" s="43">
        <f ca="1">_xll.BInterpol('Base CDI'!$H$4:$H$28,'Base CDI'!$J$4:$J$29,S50,"Cubic","Extrapolate=Linear","MultiX=Average","Skip=True","Sort=True")</f>
        <v>14.87518463207272</v>
      </c>
      <c r="U50" s="43">
        <f ca="1">_xll.BInterpol('Base CDI'!$H$4:$H$28,'Base CDI'!$I$4:$I$29,S50,"Cubic","Extrapolate=Linear","MultiX=Average","Skip=True","Sort=True")</f>
        <v>14.878598124875563</v>
      </c>
    </row>
    <row r="51" spans="1:21" ht="15.75" thickBot="1" x14ac:dyDescent="0.3">
      <c r="A51" s="253" t="s">
        <v>99</v>
      </c>
      <c r="B51" s="143">
        <v>29535637.329999998</v>
      </c>
      <c r="C51" s="143">
        <v>29349558.870000001</v>
      </c>
      <c r="D51" s="143">
        <v>28653338.780000001</v>
      </c>
      <c r="E51" s="143">
        <v>29297219</v>
      </c>
      <c r="F51" s="143">
        <v>27788193.300000001</v>
      </c>
      <c r="G51" s="143">
        <v>46220955.740000002</v>
      </c>
      <c r="H51" s="254">
        <v>70159051.310000002</v>
      </c>
      <c r="P51" s="10">
        <v>34577</v>
      </c>
      <c r="Q51">
        <v>1.109226</v>
      </c>
      <c r="S51" s="42">
        <f t="shared" ca="1" si="6"/>
        <v>46034</v>
      </c>
      <c r="T51" s="43">
        <f ca="1">_xll.BInterpol('Base CDI'!$H$4:$H$28,'Base CDI'!$J$4:$J$29,S51,"Cubic","Extrapolate=Linear","MultiX=Average","Skip=True","Sort=True")</f>
        <v>14.872979766492668</v>
      </c>
      <c r="U51" s="43">
        <f ca="1">_xll.BInterpol('Base CDI'!$H$4:$H$28,'Base CDI'!$I$4:$I$29,S51,"Cubic","Extrapolate=Linear","MultiX=Average","Skip=True","Sort=True")</f>
        <v>14.876439259447682</v>
      </c>
    </row>
    <row r="52" spans="1:21" ht="15.75" thickBot="1" x14ac:dyDescent="0.3">
      <c r="A52" s="253" t="s">
        <v>334</v>
      </c>
      <c r="B52" s="143">
        <v>246636200.72999999</v>
      </c>
      <c r="C52" s="143">
        <v>244646192.53999999</v>
      </c>
      <c r="D52" s="143">
        <v>241514013.53999999</v>
      </c>
      <c r="E52" s="143">
        <v>234680561.75999999</v>
      </c>
      <c r="F52" s="143">
        <v>215952818.97</v>
      </c>
      <c r="G52" s="143">
        <v>246966299.47</v>
      </c>
      <c r="H52" s="254">
        <v>93010237.939999998</v>
      </c>
      <c r="P52" s="10">
        <v>34578</v>
      </c>
      <c r="Q52">
        <v>1.1111930000000001</v>
      </c>
      <c r="S52" s="42">
        <f t="shared" ca="1" si="6"/>
        <v>46035</v>
      </c>
      <c r="T52" s="43">
        <f ca="1">_xll.BInterpol('Base CDI'!$H$4:$H$28,'Base CDI'!$J$4:$J$29,S52,"Cubic","Extrapolate=Linear","MultiX=Average","Skip=True","Sort=True")</f>
        <v>14.87077390363917</v>
      </c>
      <c r="U52" s="43">
        <f ca="1">_xll.BInterpol('Base CDI'!$H$4:$H$28,'Base CDI'!$I$4:$I$29,S52,"Cubic","Extrapolate=Linear","MultiX=Average","Skip=True","Sort=True")</f>
        <v>14.874279414590802</v>
      </c>
    </row>
    <row r="53" spans="1:21" ht="15.75" thickBot="1" x14ac:dyDescent="0.3">
      <c r="A53" s="253" t="s">
        <v>267</v>
      </c>
      <c r="B53" s="252">
        <v>196356527</v>
      </c>
      <c r="C53" s="143">
        <v>194578343.34999999</v>
      </c>
      <c r="D53" s="143">
        <v>192505935.78</v>
      </c>
      <c r="E53" s="143">
        <v>180449944.53999999</v>
      </c>
      <c r="F53" s="143">
        <v>170194212.91</v>
      </c>
      <c r="G53" s="143">
        <v>139759524.88</v>
      </c>
      <c r="H53" s="254">
        <v>71761024.799999997</v>
      </c>
      <c r="P53" s="10">
        <v>34579</v>
      </c>
      <c r="Q53">
        <v>1.1131409999999999</v>
      </c>
      <c r="S53" s="42">
        <f t="shared" ca="1" si="6"/>
        <v>46036</v>
      </c>
      <c r="T53" s="43">
        <f ca="1">_xll.BInterpol('Base CDI'!$H$4:$H$28,'Base CDI'!$J$4:$J$29,S53,"Cubic","Extrapolate=Linear","MultiX=Average","Skip=True","Sort=True")</f>
        <v>14.868566943784881</v>
      </c>
      <c r="U53" s="43">
        <f ca="1">_xll.BInterpol('Base CDI'!$H$4:$H$28,'Base CDI'!$I$4:$I$29,S53,"Cubic","Extrapolate=Linear","MultiX=Average","Skip=True","Sort=True")</f>
        <v>14.872118492362024</v>
      </c>
    </row>
    <row r="54" spans="1:21" ht="15.75" thickBot="1" x14ac:dyDescent="0.3">
      <c r="A54" s="253" t="s">
        <v>909</v>
      </c>
      <c r="B54" s="143">
        <v>41443700.799999997</v>
      </c>
      <c r="C54" s="143">
        <v>41044832.439999998</v>
      </c>
      <c r="D54" s="143">
        <v>40596841.259999998</v>
      </c>
      <c r="E54" s="143" t="s">
        <v>161</v>
      </c>
      <c r="F54" s="252" t="s">
        <v>161</v>
      </c>
      <c r="G54" s="252" t="s">
        <v>161</v>
      </c>
      <c r="H54" s="254" t="s">
        <v>161</v>
      </c>
      <c r="P54" s="10">
        <v>34582</v>
      </c>
      <c r="Q54">
        <v>1.115119</v>
      </c>
      <c r="S54" s="42">
        <f t="shared" ca="1" si="6"/>
        <v>46037</v>
      </c>
      <c r="T54" s="43">
        <f ca="1">_xll.BInterpol('Base CDI'!$H$4:$H$28,'Base CDI'!$J$4:$J$29,S54,"Cubic","Extrapolate=Linear","MultiX=Average","Skip=True","Sort=True")</f>
        <v>14.866358787202458</v>
      </c>
      <c r="U54" s="43">
        <f ca="1">_xll.BInterpol('Base CDI'!$H$4:$H$28,'Base CDI'!$I$4:$I$29,S54,"Cubic","Extrapolate=Linear","MultiX=Average","Skip=True","Sort=True")</f>
        <v>14.869956394818445</v>
      </c>
    </row>
    <row r="55" spans="1:21" ht="15.75" thickBot="1" x14ac:dyDescent="0.3">
      <c r="A55" s="253" t="s">
        <v>668</v>
      </c>
      <c r="B55" s="143">
        <v>2007055.03</v>
      </c>
      <c r="C55" s="143">
        <v>1911017.9</v>
      </c>
      <c r="D55" s="143">
        <v>1889969.58</v>
      </c>
      <c r="E55" s="143">
        <v>3096104.75</v>
      </c>
      <c r="F55" s="143">
        <v>2701128.5</v>
      </c>
      <c r="G55" s="143" t="s">
        <v>161</v>
      </c>
      <c r="H55" s="254" t="s">
        <v>161</v>
      </c>
      <c r="I55" s="253"/>
      <c r="P55" s="10">
        <v>34583</v>
      </c>
      <c r="Q55">
        <v>1.117111</v>
      </c>
      <c r="S55" s="42">
        <f t="shared" ca="1" si="6"/>
        <v>46038</v>
      </c>
      <c r="T55" s="43">
        <f ca="1">_xll.BInterpol('Base CDI'!$H$4:$H$28,'Base CDI'!$J$4:$J$29,S55,"Cubic","Extrapolate=Linear","MultiX=Average","Skip=True","Sort=True")</f>
        <v>14.864149334164557</v>
      </c>
      <c r="U55" s="43">
        <f ca="1">_xll.BInterpol('Base CDI'!$H$4:$H$28,'Base CDI'!$I$4:$I$29,S55,"Cubic","Extrapolate=Linear","MultiX=Average","Skip=True","Sort=True")</f>
        <v>14.867793024017166</v>
      </c>
    </row>
    <row r="56" spans="1:21" ht="15.75" thickBot="1" x14ac:dyDescent="0.3">
      <c r="A56" s="253" t="s">
        <v>335</v>
      </c>
      <c r="B56" s="143">
        <v>37451106.560000002</v>
      </c>
      <c r="C56" s="143">
        <v>37097985.57</v>
      </c>
      <c r="D56" s="143">
        <v>36634293.990000002</v>
      </c>
      <c r="E56" s="143">
        <v>36045018.780000001</v>
      </c>
      <c r="F56" s="143">
        <v>35030610.520000003</v>
      </c>
      <c r="G56" s="143">
        <v>30643201.370000001</v>
      </c>
      <c r="H56" s="142" t="s">
        <v>161</v>
      </c>
      <c r="I56" s="253"/>
      <c r="P56" s="10">
        <v>34585</v>
      </c>
      <c r="Q56">
        <v>1.1191070000000001</v>
      </c>
      <c r="S56" s="42">
        <f t="shared" ca="1" si="6"/>
        <v>46039</v>
      </c>
      <c r="T56" s="43">
        <f ca="1">_xll.BInterpol('Base CDI'!$H$4:$H$28,'Base CDI'!$J$4:$J$29,S56,"Cubic","Extrapolate=Linear","MultiX=Average","Skip=True","Sort=True")</f>
        <v>14.861938484943831</v>
      </c>
      <c r="U56" s="43">
        <f ca="1">_xll.BInterpol('Base CDI'!$H$4:$H$28,'Base CDI'!$I$4:$I$29,S56,"Cubic","Extrapolate=Linear","MultiX=Average","Skip=True","Sort=True")</f>
        <v>14.865628282015289</v>
      </c>
    </row>
    <row r="57" spans="1:21" ht="15.75" thickBot="1" x14ac:dyDescent="0.3">
      <c r="A57" s="253" t="s">
        <v>1072</v>
      </c>
      <c r="B57" s="143">
        <v>71562912.5</v>
      </c>
      <c r="C57" s="143" t="s">
        <v>161</v>
      </c>
      <c r="D57" s="143" t="s">
        <v>161</v>
      </c>
      <c r="E57" s="143" t="s">
        <v>161</v>
      </c>
      <c r="F57" s="252" t="s">
        <v>161</v>
      </c>
      <c r="G57" s="252" t="s">
        <v>161</v>
      </c>
      <c r="H57" s="254" t="s">
        <v>161</v>
      </c>
      <c r="I57" s="253"/>
      <c r="P57" s="10">
        <v>34586</v>
      </c>
      <c r="Q57">
        <v>1.1211139999999999</v>
      </c>
      <c r="S57" s="42">
        <f t="shared" ca="1" si="6"/>
        <v>46040</v>
      </c>
      <c r="T57" s="43">
        <f ca="1">_xll.BInterpol('Base CDI'!$H$4:$H$28,'Base CDI'!$J$4:$J$29,S57,"Cubic","Extrapolate=Linear","MultiX=Average","Skip=True","Sort=True")</f>
        <v>14.859726139812937</v>
      </c>
      <c r="U57" s="43">
        <f ca="1">_xll.BInterpol('Base CDI'!$H$4:$H$28,'Base CDI'!$I$4:$I$29,S57,"Cubic","Extrapolate=Linear","MultiX=Average","Skip=True","Sort=True")</f>
        <v>14.863462070869911</v>
      </c>
    </row>
    <row r="58" spans="1:21" ht="15.75" thickBot="1" x14ac:dyDescent="0.3">
      <c r="A58" s="253" t="s">
        <v>280</v>
      </c>
      <c r="B58" s="143">
        <v>218221514.75999999</v>
      </c>
      <c r="C58" s="143">
        <v>216489841.53999999</v>
      </c>
      <c r="D58" s="143">
        <v>213825500.53</v>
      </c>
      <c r="E58" s="143">
        <v>208012608.31999999</v>
      </c>
      <c r="F58" s="143">
        <v>195710657.47999999</v>
      </c>
      <c r="G58" s="143">
        <v>171344367.96000001</v>
      </c>
      <c r="H58" s="254">
        <v>102719578.98</v>
      </c>
      <c r="I58" s="253"/>
      <c r="P58" s="10">
        <v>34589</v>
      </c>
      <c r="Q58">
        <v>1.1231169999999999</v>
      </c>
      <c r="S58" s="42">
        <f t="shared" ca="1" si="6"/>
        <v>46041</v>
      </c>
      <c r="T58" s="43">
        <f ca="1">_xll.BInterpol('Base CDI'!$H$4:$H$28,'Base CDI'!$J$4:$J$29,S58,"Cubic","Extrapolate=Linear","MultiX=Average","Skip=True","Sort=True")</f>
        <v>14.85751219904453</v>
      </c>
      <c r="U58" s="43">
        <f ca="1">_xll.BInterpol('Base CDI'!$H$4:$H$28,'Base CDI'!$I$4:$I$29,S58,"Cubic","Extrapolate=Linear","MultiX=Average","Skip=True","Sort=True")</f>
        <v>14.861294292638133</v>
      </c>
    </row>
    <row r="59" spans="1:21" ht="15.75" thickBot="1" x14ac:dyDescent="0.3">
      <c r="A59" s="253" t="s">
        <v>339</v>
      </c>
      <c r="B59" s="143">
        <v>596309.6</v>
      </c>
      <c r="C59" s="143">
        <v>624255.97</v>
      </c>
      <c r="D59" s="143">
        <v>610753.57999999996</v>
      </c>
      <c r="E59" s="143">
        <v>15433698.369999999</v>
      </c>
      <c r="F59" s="143">
        <v>14744420.210000001</v>
      </c>
      <c r="G59" s="143">
        <v>13110972.779999999</v>
      </c>
      <c r="H59" s="142" t="s">
        <v>161</v>
      </c>
      <c r="I59" s="253"/>
      <c r="P59" s="10">
        <v>34590</v>
      </c>
      <c r="Q59">
        <v>1.125127</v>
      </c>
      <c r="S59" s="42">
        <f t="shared" ca="1" si="6"/>
        <v>46042</v>
      </c>
      <c r="T59" s="43">
        <f ca="1">_xll.BInterpol('Base CDI'!$H$4:$H$28,'Base CDI'!$J$4:$J$29,S59,"Cubic","Extrapolate=Linear","MultiX=Average","Skip=True","Sort=True")</f>
        <v>14.855296562911265</v>
      </c>
      <c r="U59" s="43">
        <f ca="1">_xll.BInterpol('Base CDI'!$H$4:$H$28,'Base CDI'!$I$4:$I$29,S59,"Cubic","Extrapolate=Linear","MultiX=Average","Skip=True","Sort=True")</f>
        <v>14.859124849377059</v>
      </c>
    </row>
    <row r="60" spans="1:21" ht="15.75" thickBot="1" x14ac:dyDescent="0.3">
      <c r="A60" s="253" t="s">
        <v>107</v>
      </c>
      <c r="B60" s="143">
        <v>32462247.489999998</v>
      </c>
      <c r="C60" s="143">
        <v>32221021.34</v>
      </c>
      <c r="D60" s="143">
        <v>32001985.899999999</v>
      </c>
      <c r="E60" s="143">
        <v>31023121.43</v>
      </c>
      <c r="F60" s="252">
        <v>49313628.68</v>
      </c>
      <c r="G60" s="252">
        <v>87568811.950000003</v>
      </c>
      <c r="H60" s="254">
        <v>119540452.02</v>
      </c>
      <c r="I60" s="253"/>
      <c r="P60" s="10">
        <v>34591</v>
      </c>
      <c r="Q60">
        <v>1.1271530000000001</v>
      </c>
      <c r="S60" s="42">
        <f t="shared" ca="1" si="6"/>
        <v>46043</v>
      </c>
      <c r="T60" s="43">
        <f ca="1">_xll.BInterpol('Base CDI'!$H$4:$H$28,'Base CDI'!$J$4:$J$29,S60,"Cubic","Extrapolate=Linear","MultiX=Average","Skip=True","Sort=True")</f>
        <v>14.853079131685799</v>
      </c>
      <c r="U60" s="43">
        <f ca="1">_xll.BInterpol('Base CDI'!$H$4:$H$28,'Base CDI'!$I$4:$I$29,S60,"Cubic","Extrapolate=Linear","MultiX=Average","Skip=True","Sort=True")</f>
        <v>14.856953643143783</v>
      </c>
    </row>
    <row r="61" spans="1:21" ht="15.75" thickBot="1" x14ac:dyDescent="0.3">
      <c r="A61" s="253" t="s">
        <v>863</v>
      </c>
      <c r="B61" s="143">
        <v>1803758.83</v>
      </c>
      <c r="C61" s="143">
        <v>1811036.67</v>
      </c>
      <c r="D61" s="143">
        <v>1773246.69</v>
      </c>
      <c r="E61" s="143">
        <v>32188628.489999998</v>
      </c>
      <c r="F61" s="185">
        <v>30827085.629999999</v>
      </c>
      <c r="G61" s="185">
        <v>27599580.530000001</v>
      </c>
      <c r="H61" s="302">
        <v>24620977.800000001</v>
      </c>
      <c r="P61" s="10">
        <v>34592</v>
      </c>
      <c r="Q61">
        <v>1.129189</v>
      </c>
      <c r="S61" s="42">
        <f t="shared" ca="1" si="6"/>
        <v>46044</v>
      </c>
      <c r="T61" s="43">
        <f ca="1">_xll.BInterpol('Base CDI'!$H$4:$H$28,'Base CDI'!$J$4:$J$29,S61,"Cubic","Extrapolate=Linear","MultiX=Average","Skip=True","Sort=True")</f>
        <v>14.850859805640788</v>
      </c>
      <c r="U61" s="43">
        <f ca="1">_xll.BInterpol('Base CDI'!$H$4:$H$28,'Base CDI'!$I$4:$I$29,S61,"Cubic","Extrapolate=Linear","MultiX=Average","Skip=True","Sort=True")</f>
        <v>14.854780575995409</v>
      </c>
    </row>
    <row r="62" spans="1:21" x14ac:dyDescent="0.25">
      <c r="A62" s="253" t="s">
        <v>861</v>
      </c>
      <c r="B62" s="143">
        <v>31386815.239999998</v>
      </c>
      <c r="C62" s="143">
        <v>31092328</v>
      </c>
      <c r="D62" s="143">
        <v>30760589.800000001</v>
      </c>
      <c r="E62" s="143" t="s">
        <v>161</v>
      </c>
      <c r="F62" t="s">
        <v>161</v>
      </c>
      <c r="G62" t="s">
        <v>161</v>
      </c>
      <c r="H62" s="2" t="s">
        <v>161</v>
      </c>
      <c r="P62" s="10">
        <v>34593</v>
      </c>
      <c r="Q62">
        <v>1.1312219999999999</v>
      </c>
      <c r="S62" s="42">
        <f t="shared" ca="1" si="6"/>
        <v>46045</v>
      </c>
      <c r="T62" s="43">
        <f ca="1">_xll.BInterpol('Base CDI'!$H$4:$H$28,'Base CDI'!$J$4:$J$29,S62,"Cubic","Extrapolate=Linear","MultiX=Average","Skip=True","Sort=True")</f>
        <v>14.848638485048884</v>
      </c>
      <c r="U62" s="43">
        <f ca="1">_xll.BInterpol('Base CDI'!$H$4:$H$28,'Base CDI'!$I$4:$I$29,S62,"Cubic","Extrapolate=Linear","MultiX=Average","Skip=True","Sort=True")</f>
        <v>14.852605549989036</v>
      </c>
    </row>
    <row r="63" spans="1:21" x14ac:dyDescent="0.25">
      <c r="A63" t="s">
        <v>155</v>
      </c>
      <c r="B63" s="185">
        <v>2201092928.8600001</v>
      </c>
      <c r="C63" s="185">
        <v>2113336415.96</v>
      </c>
      <c r="D63" s="185">
        <v>2120230443.0599999</v>
      </c>
      <c r="E63" s="185">
        <v>2054284199.1099999</v>
      </c>
      <c r="F63" s="185">
        <v>1675526497.3</v>
      </c>
      <c r="G63" s="185">
        <v>2098492519.26</v>
      </c>
      <c r="H63" s="302">
        <v>1664583483.96</v>
      </c>
      <c r="P63" s="10">
        <v>34596</v>
      </c>
      <c r="Q63">
        <v>1.133254</v>
      </c>
      <c r="S63" s="42">
        <f t="shared" ca="1" si="6"/>
        <v>46046</v>
      </c>
      <c r="T63" s="43">
        <f ca="1">_xll.BInterpol('Base CDI'!$H$4:$H$28,'Base CDI'!$J$4:$J$29,S63,"Cubic","Extrapolate=Linear","MultiX=Average","Skip=True","Sort=True")</f>
        <v>14.846415070182745</v>
      </c>
      <c r="U63" s="43">
        <f ca="1">_xll.BInterpol('Base CDI'!$H$4:$H$28,'Base CDI'!$I$4:$I$29,S63,"Cubic","Extrapolate=Linear","MultiX=Average","Skip=True","Sort=True")</f>
        <v>14.850428467181763</v>
      </c>
    </row>
    <row r="64" spans="1:21" x14ac:dyDescent="0.25">
      <c r="A64" t="s">
        <v>792</v>
      </c>
      <c r="P64" s="10">
        <v>34597</v>
      </c>
      <c r="Q64">
        <v>1.135286</v>
      </c>
      <c r="S64" s="42">
        <f t="shared" ca="1" si="6"/>
        <v>46047</v>
      </c>
      <c r="T64" s="43">
        <f ca="1">_xll.BInterpol('Base CDI'!$H$4:$H$28,'Base CDI'!$J$4:$J$29,S64,"Cubic","Extrapolate=Linear","MultiX=Average","Skip=True","Sort=True")</f>
        <v>14.844189461315025</v>
      </c>
      <c r="U64" s="43">
        <f ca="1">_xll.BInterpol('Base CDI'!$H$4:$H$28,'Base CDI'!$I$4:$I$29,S64,"Cubic","Extrapolate=Linear","MultiX=Average","Skip=True","Sort=True")</f>
        <v>14.848249229630692</v>
      </c>
    </row>
    <row r="65" spans="1:21" x14ac:dyDescent="0.25">
      <c r="P65" s="10">
        <v>34598</v>
      </c>
      <c r="Q65">
        <v>1.1373219999999999</v>
      </c>
      <c r="S65" s="42">
        <f t="shared" ca="1" si="6"/>
        <v>46048</v>
      </c>
      <c r="T65" s="43">
        <f ca="1">_xll.BInterpol('Base CDI'!$H$4:$H$28,'Base CDI'!$J$4:$J$29,S65,"Cubic","Extrapolate=Linear","MultiX=Average","Skip=True","Sort=True")</f>
        <v>14.841961558718383</v>
      </c>
      <c r="U65" s="43">
        <f ca="1">_xll.BInterpol('Base CDI'!$H$4:$H$28,'Base CDI'!$I$4:$I$29,S65,"Cubic","Extrapolate=Linear","MultiX=Average","Skip=True","Sort=True")</f>
        <v>14.846067739392922</v>
      </c>
    </row>
    <row r="66" spans="1:21" x14ac:dyDescent="0.25">
      <c r="A66" t="e">
        <f ca="1">- A cor e A seta determinam se o valor do patrimônio aumentou ou diminuiu em relação ao período dá coluna anterior.</f>
        <v>#NAME?</v>
      </c>
      <c r="P66" s="10">
        <v>34599</v>
      </c>
      <c r="Q66">
        <v>1.139362</v>
      </c>
      <c r="S66" s="42">
        <f t="shared" ca="1" si="6"/>
        <v>46049</v>
      </c>
      <c r="T66" s="43">
        <f ca="1">_xll.BInterpol('Base CDI'!$H$4:$H$28,'Base CDI'!$J$4:$J$29,S66,"Cubic","Extrapolate=Linear","MultiX=Average","Skip=True","Sort=True")</f>
        <v>14.83973126266547</v>
      </c>
      <c r="U66" s="43">
        <f ca="1">_xll.BInterpol('Base CDI'!$H$4:$H$28,'Base CDI'!$I$4:$I$29,S66,"Cubic","Extrapolate=Linear","MultiX=Average","Skip=True","Sort=True")</f>
        <v>14.843883898525553</v>
      </c>
    </row>
    <row r="67" spans="1:21" x14ac:dyDescent="0.25">
      <c r="P67" s="10">
        <v>34600</v>
      </c>
      <c r="Q67">
        <v>1.141405</v>
      </c>
      <c r="S67" s="42">
        <f t="shared" ca="1" si="6"/>
        <v>46050</v>
      </c>
      <c r="T67" s="43">
        <f ca="1">_xll.BInterpol('Base CDI'!$H$4:$H$28,'Base CDI'!$J$4:$J$29,S67,"Cubic","Extrapolate=Linear","MultiX=Average","Skip=True","Sort=True")</f>
        <v>14.837498473428942</v>
      </c>
      <c r="U67" s="43">
        <f ca="1">_xll.BInterpol('Base CDI'!$H$4:$H$28,'Base CDI'!$I$4:$I$29,S67,"Cubic","Extrapolate=Linear","MultiX=Average","Skip=True","Sort=True")</f>
        <v>14.841697609085683</v>
      </c>
    </row>
    <row r="68" spans="1:21" x14ac:dyDescent="0.25">
      <c r="P68" s="10">
        <v>34603</v>
      </c>
      <c r="Q68">
        <v>1.143448</v>
      </c>
      <c r="S68" s="42">
        <f t="shared" ca="1" si="6"/>
        <v>46051</v>
      </c>
      <c r="T68" s="43">
        <f ca="1">_xll.BInterpol('Base CDI'!$H$4:$H$28,'Base CDI'!$J$4:$J$29,S68,"Cubic","Extrapolate=Linear","MultiX=Average","Skip=True","Sort=True")</f>
        <v>14.835263091281458</v>
      </c>
      <c r="U68" s="43">
        <f ca="1">_xll.BInterpol('Base CDI'!$H$4:$H$28,'Base CDI'!$I$4:$I$29,S68,"Cubic","Extrapolate=Linear","MultiX=Average","Skip=True","Sort=True")</f>
        <v>14.839508773130415</v>
      </c>
    </row>
    <row r="69" spans="1:21" x14ac:dyDescent="0.25">
      <c r="P69" s="10">
        <v>34604</v>
      </c>
      <c r="Q69">
        <v>1.1454949999999999</v>
      </c>
      <c r="S69" s="42">
        <f t="shared" ca="1" si="6"/>
        <v>46052</v>
      </c>
      <c r="T69" s="43">
        <f ca="1">_xll.BInterpol('Base CDI'!$H$4:$H$28,'Base CDI'!$J$4:$J$29,S69,"Cubic","Extrapolate=Linear","MultiX=Average","Skip=True","Sort=True")</f>
        <v>14.833025016495672</v>
      </c>
      <c r="U69" s="43">
        <f ca="1">_xll.BInterpol('Base CDI'!$H$4:$H$28,'Base CDI'!$I$4:$I$29,S69,"Cubic","Extrapolate=Linear","MultiX=Average","Skip=True","Sort=True")</f>
        <v>14.83731729271685</v>
      </c>
    </row>
    <row r="70" spans="1:21" x14ac:dyDescent="0.25">
      <c r="P70" s="10">
        <v>34605</v>
      </c>
      <c r="Q70">
        <v>1.1475569999999999</v>
      </c>
      <c r="S70" s="42">
        <f t="shared" ca="1" si="6"/>
        <v>46053</v>
      </c>
      <c r="T70" s="43">
        <f ca="1">_xll.BInterpol('Base CDI'!$H$4:$H$28,'Base CDI'!$J$4:$J$29,S70,"Cubic","Extrapolate=Linear","MultiX=Average","Skip=True","Sort=True")</f>
        <v>14.830784149344236</v>
      </c>
      <c r="U70" s="43">
        <f ca="1">_xll.BInterpol('Base CDI'!$H$4:$H$28,'Base CDI'!$I$4:$I$29,S70,"Cubic","Extrapolate=Linear","MultiX=Average","Skip=True","Sort=True")</f>
        <v>14.835123069902085</v>
      </c>
    </row>
    <row r="71" spans="1:21" x14ac:dyDescent="0.25">
      <c r="P71" s="10">
        <v>34606</v>
      </c>
      <c r="Q71">
        <v>1.1496230000000001</v>
      </c>
      <c r="S71" s="42">
        <f t="shared" ca="1" si="6"/>
        <v>46054</v>
      </c>
      <c r="T71" s="43">
        <f ca="1">_xll.BInterpol('Base CDI'!$H$4:$H$28,'Base CDI'!$J$4:$J$29,S71,"Cubic","Extrapolate=Linear","MultiX=Average","Skip=True","Sort=True")</f>
        <v>14.828540390099809</v>
      </c>
      <c r="U71" s="43">
        <f ca="1">_xll.BInterpol('Base CDI'!$H$4:$H$28,'Base CDI'!$I$4:$I$29,S71,"Cubic","Extrapolate=Linear","MultiX=Average","Skip=True","Sort=True")</f>
        <v>14.832926006743222</v>
      </c>
    </row>
    <row r="72" spans="1:21" x14ac:dyDescent="0.25">
      <c r="P72" s="10">
        <v>34607</v>
      </c>
      <c r="Q72">
        <v>1.1516960000000001</v>
      </c>
      <c r="S72" s="42">
        <f t="shared" ca="1" si="6"/>
        <v>46055</v>
      </c>
      <c r="T72" s="43">
        <f ca="1">_xll.BInterpol('Base CDI'!$H$4:$H$28,'Base CDI'!$J$4:$J$29,S72,"Cubic","Extrapolate=Linear","MultiX=Average","Skip=True","Sort=True")</f>
        <v>14.826293639035045</v>
      </c>
      <c r="U72" s="43">
        <f ca="1">_xll.BInterpol('Base CDI'!$H$4:$H$28,'Base CDI'!$I$4:$I$29,S72,"Cubic","Extrapolate=Linear","MultiX=Average","Skip=True","Sort=True")</f>
        <v>14.830726005297359</v>
      </c>
    </row>
    <row r="73" spans="1:21" x14ac:dyDescent="0.25">
      <c r="P73" s="10">
        <v>34611</v>
      </c>
      <c r="Q73">
        <v>1.153934</v>
      </c>
      <c r="S73" s="42">
        <f t="shared" ca="1" si="6"/>
        <v>46056</v>
      </c>
      <c r="T73" s="43">
        <f ca="1">_xll.BInterpol('Base CDI'!$H$4:$H$28,'Base CDI'!$J$4:$J$29,S73,"Cubic","Extrapolate=Linear","MultiX=Average","Skip=True","Sort=True")</f>
        <v>14.8240437964226</v>
      </c>
      <c r="U73" s="43">
        <f ca="1">_xll.BInterpol('Base CDI'!$H$4:$H$28,'Base CDI'!$I$4:$I$29,S73,"Cubic","Extrapolate=Linear","MultiX=Average","Skip=True","Sort=True")</f>
        <v>14.828522967621598</v>
      </c>
    </row>
    <row r="74" spans="1:21" x14ac:dyDescent="0.25">
      <c r="P74" s="10">
        <v>34612</v>
      </c>
      <c r="Q74">
        <v>1.156096</v>
      </c>
      <c r="S74" s="42">
        <f t="shared" ca="1" si="6"/>
        <v>46057</v>
      </c>
      <c r="T74" s="43">
        <f ca="1">_xll.BInterpol('Base CDI'!$H$4:$H$28,'Base CDI'!$J$4:$J$29,S74,"Cubic","Extrapolate=Linear","MultiX=Average","Skip=True","Sort=True")</f>
        <v>14.82179076253513</v>
      </c>
      <c r="U74" s="43">
        <f ca="1">_xll.BInterpol('Base CDI'!$H$4:$H$28,'Base CDI'!$I$4:$I$29,S74,"Cubic","Extrapolate=Linear","MultiX=Average","Skip=True","Sort=True")</f>
        <v>14.826316795773039</v>
      </c>
    </row>
    <row r="75" spans="1:21" x14ac:dyDescent="0.25">
      <c r="P75" s="10">
        <v>34613</v>
      </c>
      <c r="Q75">
        <v>1.158288</v>
      </c>
      <c r="S75" s="42">
        <f t="shared" ref="S75:S138" ca="1" si="7">S74+1</f>
        <v>46058</v>
      </c>
      <c r="T75" s="43">
        <f ca="1">_xll.BInterpol('Base CDI'!$H$4:$H$28,'Base CDI'!$J$4:$J$29,S75,"Cubic","Extrapolate=Linear","MultiX=Average","Skip=True","Sort=True")</f>
        <v>14.819534437645292</v>
      </c>
      <c r="U75" s="43">
        <f ca="1">_xll.BInterpol('Base CDI'!$H$4:$H$28,'Base CDI'!$I$4:$I$29,S75,"Cubic","Extrapolate=Linear","MultiX=Average","Skip=True","Sort=True")</f>
        <v>14.824107391808781</v>
      </c>
    </row>
    <row r="76" spans="1:21" x14ac:dyDescent="0.25">
      <c r="P76" s="10">
        <v>34614</v>
      </c>
      <c r="Q76">
        <v>1.1604699999999999</v>
      </c>
      <c r="S76" s="42">
        <f t="shared" ca="1" si="7"/>
        <v>46059</v>
      </c>
      <c r="T76" s="43">
        <f ca="1">_xll.BInterpol('Base CDI'!$H$4:$H$28,'Base CDI'!$J$4:$J$29,S76,"Cubic","Extrapolate=Linear","MultiX=Average","Skip=True","Sort=True")</f>
        <v>14.817274722025736</v>
      </c>
      <c r="U76" s="43">
        <f ca="1">_xll.BInterpol('Base CDI'!$H$4:$H$28,'Base CDI'!$I$4:$I$29,S76,"Cubic","Extrapolate=Linear","MultiX=Average","Skip=True","Sort=True")</f>
        <v>14.821894657785924</v>
      </c>
    </row>
    <row r="77" spans="1:21" x14ac:dyDescent="0.25">
      <c r="P77" s="10">
        <v>34617</v>
      </c>
      <c r="Q77">
        <v>1.162663</v>
      </c>
      <c r="S77" s="42">
        <f t="shared" ca="1" si="7"/>
        <v>46060</v>
      </c>
      <c r="T77" s="43">
        <f ca="1">_xll.BInterpol('Base CDI'!$H$4:$H$28,'Base CDI'!$J$4:$J$29,S77,"Cubic","Extrapolate=Linear","MultiX=Average","Skip=True","Sort=True")</f>
        <v>14.815011515949122</v>
      </c>
      <c r="U77" s="43">
        <f ca="1">_xll.BInterpol('Base CDI'!$H$4:$H$28,'Base CDI'!$I$4:$I$29,S77,"Cubic","Extrapolate=Linear","MultiX=Average","Skip=True","Sort=True")</f>
        <v>14.819678495761568</v>
      </c>
    </row>
    <row r="78" spans="1:21" x14ac:dyDescent="0.25">
      <c r="P78" s="10">
        <v>34618</v>
      </c>
      <c r="Q78">
        <v>1.164849</v>
      </c>
      <c r="S78" s="42">
        <f t="shared" ca="1" si="7"/>
        <v>46061</v>
      </c>
      <c r="T78" s="43">
        <f ca="1">_xll.BInterpol('Base CDI'!$H$4:$H$28,'Base CDI'!$J$4:$J$29,S78,"Cubic","Extrapolate=Linear","MultiX=Average","Skip=True","Sort=True")</f>
        <v>14.812744719688105</v>
      </c>
      <c r="U78" s="43">
        <f ca="1">_xll.BInterpol('Base CDI'!$H$4:$H$28,'Base CDI'!$I$4:$I$29,S78,"Cubic","Extrapolate=Linear","MultiX=Average","Skip=True","Sort=True")</f>
        <v>14.817458807792814</v>
      </c>
    </row>
    <row r="79" spans="1:21" x14ac:dyDescent="0.25">
      <c r="P79" s="10">
        <v>34620</v>
      </c>
      <c r="Q79">
        <v>1.1670389999999999</v>
      </c>
      <c r="S79" s="42">
        <f t="shared" ca="1" si="7"/>
        <v>46062</v>
      </c>
      <c r="T79" s="43">
        <f ca="1">_xll.BInterpol('Base CDI'!$H$4:$H$28,'Base CDI'!$J$4:$J$29,S79,"Cubic","Extrapolate=Linear","MultiX=Average","Skip=True","Sort=True")</f>
        <v>14.810474233515338</v>
      </c>
      <c r="U79" s="43">
        <f ca="1">_xll.BInterpol('Base CDI'!$H$4:$H$28,'Base CDI'!$I$4:$I$29,S79,"Cubic","Extrapolate=Linear","MultiX=Average","Skip=True","Sort=True")</f>
        <v>14.815235495936761</v>
      </c>
    </row>
    <row r="80" spans="1:21" x14ac:dyDescent="0.25">
      <c r="P80" s="10">
        <v>34621</v>
      </c>
      <c r="Q80">
        <v>1.1692370000000001</v>
      </c>
      <c r="S80" s="42">
        <f t="shared" ca="1" si="7"/>
        <v>46063</v>
      </c>
      <c r="T80" s="43">
        <f ca="1">_xll.BInterpol('Base CDI'!$H$4:$H$28,'Base CDI'!$J$4:$J$29,S80,"Cubic","Extrapolate=Linear","MultiX=Average","Skip=True","Sort=True")</f>
        <v>14.808199957703479</v>
      </c>
      <c r="U80" s="43">
        <f ca="1">_xll.BInterpol('Base CDI'!$H$4:$H$28,'Base CDI'!$I$4:$I$29,S80,"Cubic","Extrapolate=Linear","MultiX=Average","Skip=True","Sort=True")</f>
        <v>14.813008462250512</v>
      </c>
    </row>
    <row r="81" spans="16:21" x14ac:dyDescent="0.25">
      <c r="P81" s="10">
        <v>34624</v>
      </c>
      <c r="Q81">
        <v>1.1714389999999999</v>
      </c>
      <c r="S81" s="42">
        <f t="shared" ca="1" si="7"/>
        <v>46064</v>
      </c>
      <c r="T81" s="43">
        <f ca="1">_xll.BInterpol('Base CDI'!$H$4:$H$28,'Base CDI'!$J$4:$J$29,S81,"Cubic","Extrapolate=Linear","MultiX=Average","Skip=True","Sort=True")</f>
        <v>14.805921792525183</v>
      </c>
      <c r="U81" s="43">
        <f ca="1">_xll.BInterpol('Base CDI'!$H$4:$H$28,'Base CDI'!$I$4:$I$29,S81,"Cubic","Extrapolate=Linear","MultiX=Average","Skip=True","Sort=True")</f>
        <v>14.810777608791163</v>
      </c>
    </row>
    <row r="82" spans="16:21" x14ac:dyDescent="0.25">
      <c r="P82" s="10">
        <v>34625</v>
      </c>
      <c r="Q82">
        <v>1.1736409999999999</v>
      </c>
      <c r="S82" s="42">
        <f t="shared" ca="1" si="7"/>
        <v>46065</v>
      </c>
      <c r="T82" s="43">
        <f ca="1">_xll.BInterpol('Base CDI'!$H$4:$H$28,'Base CDI'!$J$4:$J$29,S82,"Cubic","Extrapolate=Linear","MultiX=Average","Skip=True","Sort=True")</f>
        <v>14.803639638253104</v>
      </c>
      <c r="U82" s="43">
        <f ca="1">_xll.BInterpol('Base CDI'!$H$4:$H$28,'Base CDI'!$I$4:$I$29,S82,"Cubic","Extrapolate=Linear","MultiX=Average","Skip=True","Sort=True")</f>
        <v>14.808542837615816</v>
      </c>
    </row>
    <row r="83" spans="16:21" x14ac:dyDescent="0.25">
      <c r="P83" s="10">
        <v>34626</v>
      </c>
      <c r="Q83">
        <v>1.1758470000000001</v>
      </c>
      <c r="S83" s="42">
        <f t="shared" ca="1" si="7"/>
        <v>46066</v>
      </c>
      <c r="T83" s="43">
        <f ca="1">_xll.BInterpol('Base CDI'!$H$4:$H$28,'Base CDI'!$J$4:$J$29,S83,"Cubic","Extrapolate=Linear","MultiX=Average","Skip=True","Sort=True")</f>
        <v>14.8013533951599</v>
      </c>
      <c r="U83" s="43">
        <f ca="1">_xll.BInterpol('Base CDI'!$H$4:$H$28,'Base CDI'!$I$4:$I$29,S83,"Cubic","Extrapolate=Linear","MultiX=Average","Skip=True","Sort=True")</f>
        <v>14.80630405078157</v>
      </c>
    </row>
    <row r="84" spans="16:21" x14ac:dyDescent="0.25">
      <c r="P84" s="10">
        <v>34627</v>
      </c>
      <c r="Q84">
        <v>1.1780619999999999</v>
      </c>
      <c r="S84" s="42">
        <f t="shared" ca="1" si="7"/>
        <v>46067</v>
      </c>
      <c r="T84" s="43">
        <f ca="1">_xll.BInterpol('Base CDI'!$H$4:$H$28,'Base CDI'!$J$4:$J$29,S84,"Cubic","Extrapolate=Linear","MultiX=Average","Skip=True","Sort=True")</f>
        <v>14.799062963518224</v>
      </c>
      <c r="U84" s="43">
        <f ca="1">_xll.BInterpol('Base CDI'!$H$4:$H$28,'Base CDI'!$I$4:$I$29,S84,"Cubic","Extrapolate=Linear","MultiX=Average","Skip=True","Sort=True")</f>
        <v>14.804061150345527</v>
      </c>
    </row>
    <row r="85" spans="16:21" x14ac:dyDescent="0.25">
      <c r="P85" s="10">
        <v>34628</v>
      </c>
      <c r="Q85">
        <v>1.1802809999999999</v>
      </c>
      <c r="S85" s="42">
        <f t="shared" ca="1" si="7"/>
        <v>46068</v>
      </c>
      <c r="T85" s="43">
        <f ca="1">_xll.BInterpol('Base CDI'!$H$4:$H$28,'Base CDI'!$J$4:$J$29,S85,"Cubic","Extrapolate=Linear","MultiX=Average","Skip=True","Sort=True")</f>
        <v>14.796768243600733</v>
      </c>
      <c r="U85" s="43">
        <f ca="1">_xll.BInterpol('Base CDI'!$H$4:$H$28,'Base CDI'!$I$4:$I$29,S85,"Cubic","Extrapolate=Linear","MultiX=Average","Skip=True","Sort=True")</f>
        <v>14.801814038364785</v>
      </c>
    </row>
    <row r="86" spans="16:21" x14ac:dyDescent="0.25">
      <c r="P86" s="10">
        <v>34631</v>
      </c>
      <c r="Q86">
        <v>1.1825030000000001</v>
      </c>
      <c r="S86" s="42">
        <f t="shared" ca="1" si="7"/>
        <v>46069</v>
      </c>
      <c r="T86" s="43">
        <f ca="1">_xll.BInterpol('Base CDI'!$H$4:$H$28,'Base CDI'!$J$4:$J$29,S86,"Cubic","Extrapolate=Linear","MultiX=Average","Skip=True","Sort=True")</f>
        <v>14.79446913568008</v>
      </c>
      <c r="U86" s="43">
        <f ca="1">_xll.BInterpol('Base CDI'!$H$4:$H$28,'Base CDI'!$I$4:$I$29,S86,"Cubic","Extrapolate=Linear","MultiX=Average","Skip=True","Sort=True")</f>
        <v>14.799562616896445</v>
      </c>
    </row>
    <row r="87" spans="16:21" x14ac:dyDescent="0.25">
      <c r="P87" s="10">
        <v>34632</v>
      </c>
      <c r="Q87">
        <v>1.184734</v>
      </c>
      <c r="S87" s="42">
        <f t="shared" ca="1" si="7"/>
        <v>46070</v>
      </c>
      <c r="T87" s="43">
        <f ca="1">_xll.BInterpol('Base CDI'!$H$4:$H$28,'Base CDI'!$J$4:$J$29,S87,"Cubic","Extrapolate=Linear","MultiX=Average","Skip=True","Sort=True")</f>
        <v>14.792165540028924</v>
      </c>
      <c r="U87" s="43">
        <f ca="1">_xll.BInterpol('Base CDI'!$H$4:$H$28,'Base CDI'!$I$4:$I$29,S87,"Cubic","Extrapolate=Linear","MultiX=Average","Skip=True","Sort=True")</f>
        <v>14.797306787997607</v>
      </c>
    </row>
    <row r="88" spans="16:21" x14ac:dyDescent="0.25">
      <c r="P88" s="10">
        <v>34633</v>
      </c>
      <c r="Q88">
        <v>1.1869700000000001</v>
      </c>
      <c r="S88" s="42">
        <f t="shared" ca="1" si="7"/>
        <v>46071</v>
      </c>
      <c r="T88" s="43">
        <f ca="1">_xll.BInterpol('Base CDI'!$H$4:$H$28,'Base CDI'!$J$4:$J$29,S88,"Cubic","Extrapolate=Linear","MultiX=Average","Skip=True","Sort=True")</f>
        <v>14.789857356919919</v>
      </c>
      <c r="U88" s="43">
        <f ca="1">_xll.BInterpol('Base CDI'!$H$4:$H$28,'Base CDI'!$I$4:$I$29,S88,"Cubic","Extrapolate=Linear","MultiX=Average","Skip=True","Sort=True")</f>
        <v>14.795046453725371</v>
      </c>
    </row>
    <row r="89" spans="16:21" x14ac:dyDescent="0.25">
      <c r="P89" s="10">
        <v>34634</v>
      </c>
      <c r="Q89">
        <v>1.189209</v>
      </c>
      <c r="S89" s="42">
        <f t="shared" ca="1" si="7"/>
        <v>46072</v>
      </c>
      <c r="T89" s="43">
        <f ca="1">_xll.BInterpol('Base CDI'!$H$4:$H$28,'Base CDI'!$J$4:$J$29,S89,"Cubic","Extrapolate=Linear","MultiX=Average","Skip=True","Sort=True")</f>
        <v>14.78754448662572</v>
      </c>
      <c r="U89" s="43">
        <f ca="1">_xll.BInterpol('Base CDI'!$H$4:$H$28,'Base CDI'!$I$4:$I$29,S89,"Cubic","Extrapolate=Linear","MultiX=Average","Skip=True","Sort=True")</f>
        <v>14.792781516136838</v>
      </c>
    </row>
    <row r="90" spans="16:21" x14ac:dyDescent="0.25">
      <c r="P90" s="10">
        <v>34635</v>
      </c>
      <c r="Q90">
        <v>1.191457</v>
      </c>
      <c r="S90" s="42">
        <f t="shared" ca="1" si="7"/>
        <v>46073</v>
      </c>
      <c r="T90" s="43">
        <f ca="1">_xll.BInterpol('Base CDI'!$H$4:$H$28,'Base CDI'!$J$4:$J$29,S90,"Cubic","Extrapolate=Linear","MultiX=Average","Skip=True","Sort=True")</f>
        <v>14.785226829418981</v>
      </c>
      <c r="U90" s="43">
        <f ca="1">_xll.BInterpol('Base CDI'!$H$4:$H$28,'Base CDI'!$I$4:$I$29,S90,"Cubic","Extrapolate=Linear","MultiX=Average","Skip=True","Sort=True")</f>
        <v>14.790511877289106</v>
      </c>
    </row>
    <row r="91" spans="16:21" x14ac:dyDescent="0.25">
      <c r="P91" s="10">
        <v>34638</v>
      </c>
      <c r="Q91">
        <v>1.193705</v>
      </c>
      <c r="S91" s="42">
        <f t="shared" ca="1" si="7"/>
        <v>46074</v>
      </c>
      <c r="T91" s="43">
        <f ca="1">_xll.BInterpol('Base CDI'!$H$4:$H$28,'Base CDI'!$J$4:$J$29,S91,"Cubic","Extrapolate=Linear","MultiX=Average","Skip=True","Sort=True")</f>
        <v>14.782904285572361</v>
      </c>
      <c r="U91" s="43">
        <f ca="1">_xll.BInterpol('Base CDI'!$H$4:$H$28,'Base CDI'!$I$4:$I$29,S91,"Cubic","Extrapolate=Linear","MultiX=Average","Skip=True","Sort=True")</f>
        <v>14.788237439239277</v>
      </c>
    </row>
    <row r="92" spans="16:21" x14ac:dyDescent="0.25">
      <c r="P92" s="10">
        <v>34639</v>
      </c>
      <c r="Q92">
        <v>1.1961079999999999</v>
      </c>
      <c r="S92" s="42">
        <f t="shared" ca="1" si="7"/>
        <v>46075</v>
      </c>
      <c r="T92" s="43">
        <f ca="1">_xll.BInterpol('Base CDI'!$H$4:$H$28,'Base CDI'!$J$4:$J$29,S92,"Cubic","Extrapolate=Linear","MultiX=Average","Skip=True","Sort=True")</f>
        <v>14.780576755358513</v>
      </c>
      <c r="U92" s="43">
        <f ca="1">_xll.BInterpol('Base CDI'!$H$4:$H$28,'Base CDI'!$I$4:$I$29,S92,"Cubic","Extrapolate=Linear","MultiX=Average","Skip=True","Sort=True")</f>
        <v>14.785958104044449</v>
      </c>
    </row>
    <row r="93" spans="16:21" x14ac:dyDescent="0.25">
      <c r="P93" s="10">
        <v>34641</v>
      </c>
      <c r="Q93">
        <v>1.198528</v>
      </c>
      <c r="S93" s="42">
        <f t="shared" ca="1" si="7"/>
        <v>46076</v>
      </c>
      <c r="T93" s="43">
        <f ca="1">_xll.BInterpol('Base CDI'!$H$4:$H$28,'Base CDI'!$J$4:$J$29,S93,"Cubic","Extrapolate=Linear","MultiX=Average","Skip=True","Sort=True")</f>
        <v>14.778244139050093</v>
      </c>
      <c r="U93" s="43">
        <f ca="1">_xll.BInterpol('Base CDI'!$H$4:$H$28,'Base CDI'!$I$4:$I$29,S93,"Cubic","Extrapolate=Linear","MultiX=Average","Skip=True","Sort=True")</f>
        <v>14.783673773761723</v>
      </c>
    </row>
    <row r="94" spans="16:21" x14ac:dyDescent="0.25">
      <c r="P94" s="10">
        <v>34642</v>
      </c>
      <c r="Q94">
        <v>1.2009529999999999</v>
      </c>
      <c r="S94" s="42">
        <f t="shared" ca="1" si="7"/>
        <v>46077</v>
      </c>
      <c r="T94" s="43">
        <f ca="1">_xll.BInterpol('Base CDI'!$H$4:$H$28,'Base CDI'!$J$4:$J$29,S94,"Cubic","Extrapolate=Linear","MultiX=Average","Skip=True","Sort=True")</f>
        <v>14.775906336919755</v>
      </c>
      <c r="U94" s="43">
        <f ca="1">_xll.BInterpol('Base CDI'!$H$4:$H$28,'Base CDI'!$I$4:$I$29,S94,"Cubic","Extrapolate=Linear","MultiX=Average","Skip=True","Sort=True")</f>
        <v>14.781384350448199</v>
      </c>
    </row>
    <row r="95" spans="16:21" x14ac:dyDescent="0.25">
      <c r="P95" s="10">
        <v>34645</v>
      </c>
      <c r="Q95">
        <v>1.203387</v>
      </c>
      <c r="S95" s="42">
        <f t="shared" ca="1" si="7"/>
        <v>46078</v>
      </c>
      <c r="T95" s="43">
        <f ca="1">_xll.BInterpol('Base CDI'!$H$4:$H$28,'Base CDI'!$J$4:$J$29,S95,"Cubic","Extrapolate=Linear","MultiX=Average","Skip=True","Sort=True")</f>
        <v>14.773563249240159</v>
      </c>
      <c r="U95" s="43">
        <f ca="1">_xll.BInterpol('Base CDI'!$H$4:$H$28,'Base CDI'!$I$4:$I$29,S95,"Cubic","Extrapolate=Linear","MultiX=Average","Skip=True","Sort=True")</f>
        <v>14.77908973616098</v>
      </c>
    </row>
    <row r="96" spans="16:21" x14ac:dyDescent="0.25">
      <c r="P96" s="10">
        <v>34646</v>
      </c>
      <c r="Q96">
        <v>1.205838</v>
      </c>
      <c r="S96" s="42">
        <f t="shared" ca="1" si="7"/>
        <v>46079</v>
      </c>
      <c r="T96" s="43">
        <f ca="1">_xll.BInterpol('Base CDI'!$H$4:$H$28,'Base CDI'!$J$4:$J$29,S96,"Cubic","Extrapolate=Linear","MultiX=Average","Skip=True","Sort=True")</f>
        <v>14.771214776283955</v>
      </c>
      <c r="U96" s="43">
        <f ca="1">_xll.BInterpol('Base CDI'!$H$4:$H$28,'Base CDI'!$I$4:$I$29,S96,"Cubic","Extrapolate=Linear","MultiX=Average","Skip=True","Sort=True")</f>
        <v>14.776789832957162</v>
      </c>
    </row>
    <row r="97" spans="16:21" x14ac:dyDescent="0.25">
      <c r="P97" s="10">
        <v>34647</v>
      </c>
      <c r="Q97">
        <v>1.2082980000000001</v>
      </c>
      <c r="S97" s="42">
        <f t="shared" ca="1" si="7"/>
        <v>46080</v>
      </c>
      <c r="T97" s="43">
        <f ca="1">_xll.BInterpol('Base CDI'!$H$4:$H$28,'Base CDI'!$J$4:$J$29,S97,"Cubic","Extrapolate=Linear","MultiX=Average","Skip=True","Sort=True")</f>
        <v>14.768860818323802</v>
      </c>
      <c r="U97" s="43">
        <f ca="1">_xll.BInterpol('Base CDI'!$H$4:$H$28,'Base CDI'!$I$4:$I$29,S97,"Cubic","Extrapolate=Linear","MultiX=Average","Skip=True","Sort=True")</f>
        <v>14.774484542893845</v>
      </c>
    </row>
    <row r="98" spans="16:21" x14ac:dyDescent="0.25">
      <c r="P98" s="10">
        <v>34648</v>
      </c>
      <c r="Q98">
        <v>1.2107669999999999</v>
      </c>
      <c r="S98" s="42">
        <f t="shared" ca="1" si="7"/>
        <v>46081</v>
      </c>
      <c r="T98" s="43">
        <f ca="1">_xll.BInterpol('Base CDI'!$H$4:$H$28,'Base CDI'!$J$4:$J$29,S98,"Cubic","Extrapolate=Linear","MultiX=Average","Skip=True","Sort=True")</f>
        <v>14.766501275632352</v>
      </c>
      <c r="U98" s="43">
        <f ca="1">_xll.BInterpol('Base CDI'!$H$4:$H$28,'Base CDI'!$I$4:$I$29,S98,"Cubic","Extrapolate=Linear","MultiX=Average","Skip=True","Sort=True")</f>
        <v>14.77217376802813</v>
      </c>
    </row>
    <row r="99" spans="16:21" x14ac:dyDescent="0.25">
      <c r="P99" s="10">
        <v>34649</v>
      </c>
      <c r="Q99">
        <v>1.2132369999999999</v>
      </c>
      <c r="S99" s="42">
        <f t="shared" ca="1" si="7"/>
        <v>46082</v>
      </c>
      <c r="T99" s="43">
        <f ca="1">_xll.BInterpol('Base CDI'!$H$4:$H$28,'Base CDI'!$J$4:$J$29,S99,"Cubic","Extrapolate=Linear","MultiX=Average","Skip=True","Sort=True")</f>
        <v>14.764136048482266</v>
      </c>
      <c r="U99" s="43">
        <f ca="1">_xll.BInterpol('Base CDI'!$H$4:$H$28,'Base CDI'!$I$4:$I$29,S99,"Cubic","Extrapolate=Linear","MultiX=Average","Skip=True","Sort=True")</f>
        <v>14.769857410417121</v>
      </c>
    </row>
    <row r="100" spans="16:21" x14ac:dyDescent="0.25">
      <c r="P100" s="10">
        <v>34652</v>
      </c>
      <c r="Q100">
        <v>1.2157</v>
      </c>
      <c r="S100" s="42">
        <f t="shared" ca="1" si="7"/>
        <v>46083</v>
      </c>
      <c r="T100" s="43">
        <f ca="1">_xll.BInterpol('Base CDI'!$H$4:$H$28,'Base CDI'!$J$4:$J$29,S100,"Cubic","Extrapolate=Linear","MultiX=Average","Skip=True","Sort=True")</f>
        <v>14.761765037146194</v>
      </c>
      <c r="U100" s="43">
        <f ca="1">_xll.BInterpol('Base CDI'!$H$4:$H$28,'Base CDI'!$I$4:$I$29,S100,"Cubic","Extrapolate=Linear","MultiX=Average","Skip=True","Sort=True")</f>
        <v>14.76753537211791</v>
      </c>
    </row>
    <row r="101" spans="16:21" x14ac:dyDescent="0.25">
      <c r="P101" s="10">
        <v>34654</v>
      </c>
      <c r="Q101">
        <v>1.2181709999999999</v>
      </c>
      <c r="S101" s="42">
        <f t="shared" ca="1" si="7"/>
        <v>46084</v>
      </c>
      <c r="T101" s="43">
        <f ca="1">_xll.BInterpol('Base CDI'!$H$4:$H$28,'Base CDI'!$J$4:$J$29,S101,"Cubic","Extrapolate=Linear","MultiX=Average","Skip=True","Sort=True")</f>
        <v>14.759388141896794</v>
      </c>
      <c r="U101" s="43">
        <f ca="1">_xll.BInterpol('Base CDI'!$H$4:$H$28,'Base CDI'!$I$4:$I$29,S101,"Cubic","Extrapolate=Linear","MultiX=Average","Skip=True","Sort=True")</f>
        <v>14.765207555187605</v>
      </c>
    </row>
    <row r="102" spans="16:21" x14ac:dyDescent="0.25">
      <c r="P102" s="10">
        <v>34655</v>
      </c>
      <c r="Q102">
        <v>1.2206440000000001</v>
      </c>
      <c r="S102" s="42">
        <f t="shared" ca="1" si="7"/>
        <v>46085</v>
      </c>
      <c r="T102" s="43">
        <f ca="1">_xll.BInterpol('Base CDI'!$H$4:$H$28,'Base CDI'!$J$4:$J$29,S102,"Cubic","Extrapolate=Linear","MultiX=Average","Skip=True","Sort=True")</f>
        <v>14.75700526300672</v>
      </c>
      <c r="U102" s="43">
        <f ca="1">_xll.BInterpol('Base CDI'!$H$4:$H$28,'Base CDI'!$I$4:$I$29,S102,"Cubic","Extrapolate=Linear","MultiX=Average","Skip=True","Sort=True")</f>
        <v>14.762873861683302</v>
      </c>
    </row>
    <row r="103" spans="16:21" x14ac:dyDescent="0.25">
      <c r="P103" s="10">
        <v>34656</v>
      </c>
      <c r="Q103">
        <v>1.2231179999999999</v>
      </c>
      <c r="S103" s="42">
        <f t="shared" ca="1" si="7"/>
        <v>46086</v>
      </c>
      <c r="T103" s="43">
        <f ca="1">_xll.BInterpol('Base CDI'!$H$4:$H$28,'Base CDI'!$J$4:$J$29,S103,"Cubic","Extrapolate=Linear","MultiX=Average","Skip=True","Sort=True")</f>
        <v>14.75461630074863</v>
      </c>
      <c r="U103" s="43">
        <f ca="1">_xll.BInterpol('Base CDI'!$H$4:$H$28,'Base CDI'!$I$4:$I$29,S103,"Cubic","Extrapolate=Linear","MultiX=Average","Skip=True","Sort=True")</f>
        <v>14.7605341936621</v>
      </c>
    </row>
    <row r="104" spans="16:21" x14ac:dyDescent="0.25">
      <c r="P104" s="10">
        <v>34659</v>
      </c>
      <c r="Q104">
        <v>1.225597</v>
      </c>
      <c r="S104" s="42">
        <f t="shared" ca="1" si="7"/>
        <v>46087</v>
      </c>
      <c r="T104" s="43">
        <f ca="1">_xll.BInterpol('Base CDI'!$H$4:$H$28,'Base CDI'!$J$4:$J$29,S104,"Cubic","Extrapolate=Linear","MultiX=Average","Skip=True","Sort=True")</f>
        <v>14.752221155395178</v>
      </c>
      <c r="U104" s="43">
        <f ca="1">_xll.BInterpol('Base CDI'!$H$4:$H$28,'Base CDI'!$I$4:$I$29,S104,"Cubic","Extrapolate=Linear","MultiX=Average","Skip=True","Sort=True")</f>
        <v>14.758188453181102</v>
      </c>
    </row>
    <row r="105" spans="16:21" x14ac:dyDescent="0.25">
      <c r="P105" s="10">
        <v>34660</v>
      </c>
      <c r="Q105">
        <v>1.228081</v>
      </c>
      <c r="S105" s="42">
        <f t="shared" ca="1" si="7"/>
        <v>46088</v>
      </c>
      <c r="T105" s="43">
        <f ca="1">_xll.BInterpol('Base CDI'!$H$4:$H$28,'Base CDI'!$J$4:$J$29,S105,"Cubic","Extrapolate=Linear","MultiX=Average","Skip=True","Sort=True")</f>
        <v>14.74981972721902</v>
      </c>
      <c r="U105" s="43">
        <f ca="1">_xll.BInterpol('Base CDI'!$H$4:$H$28,'Base CDI'!$I$4:$I$29,S105,"Cubic","Extrapolate=Linear","MultiX=Average","Skip=True","Sort=True")</f>
        <v>14.755836542297406</v>
      </c>
    </row>
    <row r="106" spans="16:21" x14ac:dyDescent="0.25">
      <c r="P106" s="10">
        <v>34661</v>
      </c>
      <c r="Q106">
        <v>1.230566</v>
      </c>
      <c r="S106" s="42">
        <f t="shared" ca="1" si="7"/>
        <v>46089</v>
      </c>
      <c r="T106" s="43">
        <f ca="1">_xll.BInterpol('Base CDI'!$H$4:$H$28,'Base CDI'!$J$4:$J$29,S106,"Cubic","Extrapolate=Linear","MultiX=Average","Skip=True","Sort=True")</f>
        <v>14.747411916492808</v>
      </c>
      <c r="U106" s="43">
        <f ca="1">_xll.BInterpol('Base CDI'!$H$4:$H$28,'Base CDI'!$I$4:$I$29,S106,"Cubic","Extrapolate=Linear","MultiX=Average","Skip=True","Sort=True")</f>
        <v>14.753478363068114</v>
      </c>
    </row>
    <row r="107" spans="16:21" x14ac:dyDescent="0.25">
      <c r="P107" s="10">
        <v>34662</v>
      </c>
      <c r="Q107">
        <v>1.233052</v>
      </c>
      <c r="S107" s="42">
        <f t="shared" ca="1" si="7"/>
        <v>46090</v>
      </c>
      <c r="T107" s="43">
        <f ca="1">_xll.BInterpol('Base CDI'!$H$4:$H$28,'Base CDI'!$J$4:$J$29,S107,"Cubic","Extrapolate=Linear","MultiX=Average","Skip=True","Sort=True")</f>
        <v>14.744997623489203</v>
      </c>
      <c r="U107" s="43">
        <f ca="1">_xll.BInterpol('Base CDI'!$H$4:$H$28,'Base CDI'!$I$4:$I$29,S107,"Cubic","Extrapolate=Linear","MultiX=Average","Skip=True","Sort=True")</f>
        <v>14.751113817550323</v>
      </c>
    </row>
    <row r="108" spans="16:21" x14ac:dyDescent="0.25">
      <c r="P108" s="10">
        <v>34663</v>
      </c>
      <c r="Q108">
        <v>1.235538</v>
      </c>
      <c r="S108" s="42">
        <f t="shared" ca="1" si="7"/>
        <v>46091</v>
      </c>
      <c r="T108" s="43">
        <f ca="1">_xll.BInterpol('Base CDI'!$H$4:$H$28,'Base CDI'!$J$4:$J$29,S108,"Cubic","Extrapolate=Linear","MultiX=Average","Skip=True","Sort=True")</f>
        <v>14.742576748480857</v>
      </c>
      <c r="U108" s="43">
        <f ca="1">_xll.BInterpol('Base CDI'!$H$4:$H$28,'Base CDI'!$I$4:$I$29,S108,"Cubic","Extrapolate=Linear","MultiX=Average","Skip=True","Sort=True")</f>
        <v>14.748742807801136</v>
      </c>
    </row>
    <row r="109" spans="16:21" x14ac:dyDescent="0.25">
      <c r="P109" s="10">
        <v>34666</v>
      </c>
      <c r="Q109">
        <v>1.2380260000000001</v>
      </c>
      <c r="S109" s="42">
        <f t="shared" ca="1" si="7"/>
        <v>46092</v>
      </c>
      <c r="T109" s="43">
        <f ca="1">_xll.BInterpol('Base CDI'!$H$4:$H$28,'Base CDI'!$J$4:$J$29,S109,"Cubic","Extrapolate=Linear","MultiX=Average","Skip=True","Sort=True")</f>
        <v>14.740149191740427</v>
      </c>
      <c r="U109" s="43">
        <f ca="1">_xll.BInterpol('Base CDI'!$H$4:$H$28,'Base CDI'!$I$4:$I$29,S109,"Cubic","Extrapolate=Linear","MultiX=Average","Skip=True","Sort=True")</f>
        <v>14.746365235877652</v>
      </c>
    </row>
    <row r="110" spans="16:21" x14ac:dyDescent="0.25">
      <c r="P110" s="10">
        <v>34667</v>
      </c>
      <c r="Q110">
        <v>1.240518</v>
      </c>
      <c r="S110" s="42">
        <f t="shared" ca="1" si="7"/>
        <v>46093</v>
      </c>
      <c r="T110" s="43">
        <f ca="1">_xll.BInterpol('Base CDI'!$H$4:$H$28,'Base CDI'!$J$4:$J$29,S110,"Cubic","Extrapolate=Linear","MultiX=Average","Skip=True","Sort=True")</f>
        <v>14.737714853540567</v>
      </c>
      <c r="U110" s="43">
        <f ca="1">_xll.BInterpol('Base CDI'!$H$4:$H$28,'Base CDI'!$I$4:$I$29,S110,"Cubic","Extrapolate=Linear","MultiX=Average","Skip=True","Sort=True")</f>
        <v>14.74398100383697</v>
      </c>
    </row>
    <row r="111" spans="16:21" x14ac:dyDescent="0.25">
      <c r="P111" s="10">
        <v>34668</v>
      </c>
      <c r="Q111">
        <v>1.242991</v>
      </c>
      <c r="S111" s="42">
        <f t="shared" ca="1" si="7"/>
        <v>46094</v>
      </c>
      <c r="T111" s="43">
        <f ca="1">_xll.BInterpol('Base CDI'!$H$4:$H$28,'Base CDI'!$J$4:$J$29,S111,"Cubic","Extrapolate=Linear","MultiX=Average","Skip=True","Sort=True")</f>
        <v>14.735273634153932</v>
      </c>
      <c r="U111" s="43">
        <f ca="1">_xll.BInterpol('Base CDI'!$H$4:$H$28,'Base CDI'!$I$4:$I$29,S111,"Cubic","Extrapolate=Linear","MultiX=Average","Skip=True","Sort=True")</f>
        <v>14.741590013736191</v>
      </c>
    </row>
    <row r="112" spans="16:21" x14ac:dyDescent="0.25">
      <c r="P112" s="10">
        <v>34669</v>
      </c>
      <c r="Q112">
        <v>1.2452700000000001</v>
      </c>
      <c r="S112" s="42">
        <f t="shared" ca="1" si="7"/>
        <v>46095</v>
      </c>
      <c r="T112" s="43">
        <f ca="1">_xll.BInterpol('Base CDI'!$H$4:$H$28,'Base CDI'!$J$4:$J$29,S112,"Cubic","Extrapolate=Linear","MultiX=Average","Skip=True","Sort=True")</f>
        <v>14.732825433853179</v>
      </c>
      <c r="U112" s="43">
        <f ca="1">_xll.BInterpol('Base CDI'!$H$4:$H$28,'Base CDI'!$I$4:$I$29,S112,"Cubic","Extrapolate=Linear","MultiX=Average","Skip=True","Sort=True")</f>
        <v>14.739192167632417</v>
      </c>
    </row>
    <row r="113" spans="16:21" x14ac:dyDescent="0.25">
      <c r="P113" s="10">
        <v>34670</v>
      </c>
      <c r="Q113">
        <v>1.2475529999999999</v>
      </c>
      <c r="S113" s="42">
        <f t="shared" ca="1" si="7"/>
        <v>46096</v>
      </c>
      <c r="T113" s="43">
        <f ca="1">_xll.BInterpol('Base CDI'!$H$4:$H$28,'Base CDI'!$J$4:$J$29,S113,"Cubic","Extrapolate=Linear","MultiX=Average","Skip=True","Sort=True")</f>
        <v>14.730370152910965</v>
      </c>
      <c r="U113" s="43">
        <f ca="1">_xll.BInterpol('Base CDI'!$H$4:$H$28,'Base CDI'!$I$4:$I$29,S113,"Cubic","Extrapolate=Linear","MultiX=Average","Skip=True","Sort=True")</f>
        <v>14.736787367582744</v>
      </c>
    </row>
    <row r="114" spans="16:21" x14ac:dyDescent="0.25">
      <c r="P114" s="10">
        <v>34673</v>
      </c>
      <c r="Q114">
        <v>1.2498400000000001</v>
      </c>
      <c r="S114" s="42">
        <f t="shared" ca="1" si="7"/>
        <v>46097</v>
      </c>
      <c r="T114" s="43">
        <f ca="1">_xll.BInterpol('Base CDI'!$H$4:$H$28,'Base CDI'!$J$4:$J$29,S114,"Cubic","Extrapolate=Linear","MultiX=Average","Skip=True","Sort=True")</f>
        <v>14.727907691599942</v>
      </c>
      <c r="U114" s="43">
        <f ca="1">_xll.BInterpol('Base CDI'!$H$4:$H$28,'Base CDI'!$I$4:$I$29,S114,"Cubic","Extrapolate=Linear","MultiX=Average","Skip=True","Sort=True")</f>
        <v>14.734375515644274</v>
      </c>
    </row>
    <row r="115" spans="16:21" x14ac:dyDescent="0.25">
      <c r="P115" s="10">
        <v>34674</v>
      </c>
      <c r="Q115">
        <v>1.2521310000000001</v>
      </c>
      <c r="S115" s="42">
        <f t="shared" ca="1" si="7"/>
        <v>46098</v>
      </c>
      <c r="T115" s="43">
        <f ca="1">_xll.BInterpol('Base CDI'!$H$4:$H$28,'Base CDI'!$J$4:$J$29,S115,"Cubic","Extrapolate=Linear","MultiX=Average","Skip=True","Sort=True")</f>
        <v>14.725437950192767</v>
      </c>
      <c r="U115" s="43">
        <f ca="1">_xll.BInterpol('Base CDI'!$H$4:$H$28,'Base CDI'!$I$4:$I$29,S115,"Cubic","Extrapolate=Linear","MultiX=Average","Skip=True","Sort=True")</f>
        <v>14.731956513874108</v>
      </c>
    </row>
    <row r="116" spans="16:21" x14ac:dyDescent="0.25">
      <c r="P116" s="10">
        <v>34675</v>
      </c>
      <c r="Q116">
        <v>1.254327</v>
      </c>
      <c r="S116" s="42">
        <f t="shared" ca="1" si="7"/>
        <v>46099</v>
      </c>
      <c r="T116" s="43">
        <f ca="1">_xll.BInterpol('Base CDI'!$H$4:$H$28,'Base CDI'!$J$4:$J$29,S116,"Cubic","Extrapolate=Linear","MultiX=Average","Skip=True","Sort=True")</f>
        <v>14.722960828962094</v>
      </c>
      <c r="U116" s="43">
        <f ca="1">_xll.BInterpol('Base CDI'!$H$4:$H$28,'Base CDI'!$I$4:$I$29,S116,"Cubic","Extrapolate=Linear","MultiX=Average","Skip=True","Sort=True")</f>
        <v>14.729530264329346</v>
      </c>
    </row>
    <row r="117" spans="16:21" x14ac:dyDescent="0.25">
      <c r="P117" s="10">
        <v>34676</v>
      </c>
      <c r="Q117">
        <v>1.256526</v>
      </c>
      <c r="S117" s="42">
        <f t="shared" ca="1" si="7"/>
        <v>46100</v>
      </c>
      <c r="T117" s="43">
        <f ca="1">_xll.BInterpol('Base CDI'!$H$4:$H$28,'Base CDI'!$J$4:$J$29,S117,"Cubic","Extrapolate=Linear","MultiX=Average","Skip=True","Sort=True")</f>
        <v>14.720476228180582</v>
      </c>
      <c r="U117" s="43">
        <f ca="1">_xll.BInterpol('Base CDI'!$H$4:$H$28,'Base CDI'!$I$4:$I$29,S117,"Cubic","Extrapolate=Linear","MultiX=Average","Skip=True","Sort=True")</f>
        <v>14.727096669067086</v>
      </c>
    </row>
    <row r="118" spans="16:21" x14ac:dyDescent="0.25">
      <c r="P118" s="10">
        <v>34677</v>
      </c>
      <c r="Q118">
        <v>1.2587250000000001</v>
      </c>
      <c r="S118" s="42">
        <f t="shared" ca="1" si="7"/>
        <v>46101</v>
      </c>
      <c r="T118" s="43">
        <f ca="1">_xll.BInterpol('Base CDI'!$H$4:$H$28,'Base CDI'!$J$4:$J$29,S118,"Cubic","Extrapolate=Linear","MultiX=Average","Skip=True","Sort=True")</f>
        <v>14.717984048120883</v>
      </c>
      <c r="U118" s="43">
        <f ca="1">_xll.BInterpol('Base CDI'!$H$4:$H$28,'Base CDI'!$I$4:$I$29,S118,"Cubic","Extrapolate=Linear","MultiX=Average","Skip=True","Sort=True")</f>
        <v>14.724655630144429</v>
      </c>
    </row>
    <row r="119" spans="16:21" x14ac:dyDescent="0.25">
      <c r="P119" s="10">
        <v>34680</v>
      </c>
      <c r="Q119">
        <v>1.260928</v>
      </c>
      <c r="S119" s="42">
        <f t="shared" ca="1" si="7"/>
        <v>46102</v>
      </c>
      <c r="T119" s="43">
        <f ca="1">_xll.BInterpol('Base CDI'!$H$4:$H$28,'Base CDI'!$J$4:$J$29,S119,"Cubic","Extrapolate=Linear","MultiX=Average","Skip=True","Sort=True")</f>
        <v>14.715484189055655</v>
      </c>
      <c r="U119" s="43">
        <f ca="1">_xll.BInterpol('Base CDI'!$H$4:$H$28,'Base CDI'!$I$4:$I$29,S119,"Cubic","Extrapolate=Linear","MultiX=Average","Skip=True","Sort=True")</f>
        <v>14.722207049618476</v>
      </c>
    </row>
    <row r="120" spans="16:21" x14ac:dyDescent="0.25">
      <c r="P120" s="10">
        <v>34681</v>
      </c>
      <c r="Q120">
        <v>1.2631300000000001</v>
      </c>
      <c r="S120" s="42">
        <f t="shared" ca="1" si="7"/>
        <v>46103</v>
      </c>
      <c r="T120" s="43">
        <f ca="1">_xll.BInterpol('Base CDI'!$H$4:$H$28,'Base CDI'!$J$4:$J$29,S120,"Cubic","Extrapolate=Linear","MultiX=Average","Skip=True","Sort=True")</f>
        <v>14.712976551257549</v>
      </c>
      <c r="U120" s="43">
        <f ca="1">_xll.BInterpol('Base CDI'!$H$4:$H$28,'Base CDI'!$I$4:$I$29,S120,"Cubic","Extrapolate=Linear","MultiX=Average","Skip=True","Sort=True")</f>
        <v>14.719750829546326</v>
      </c>
    </row>
    <row r="121" spans="16:21" x14ac:dyDescent="0.25">
      <c r="P121" s="10">
        <v>34682</v>
      </c>
      <c r="Q121">
        <v>1.265336</v>
      </c>
      <c r="S121" s="42">
        <f t="shared" ca="1" si="7"/>
        <v>46104</v>
      </c>
      <c r="T121" s="43">
        <f ca="1">_xll.BInterpol('Base CDI'!$H$4:$H$28,'Base CDI'!$J$4:$J$29,S121,"Cubic","Extrapolate=Linear","MultiX=Average","Skip=True","Sort=True")</f>
        <v>14.710461034999227</v>
      </c>
      <c r="U121" s="43">
        <f ca="1">_xll.BInterpol('Base CDI'!$H$4:$H$28,'Base CDI'!$I$4:$I$29,S121,"Cubic","Extrapolate=Linear","MultiX=Average","Skip=True","Sort=True")</f>
        <v>14.717286871985079</v>
      </c>
    </row>
    <row r="122" spans="16:21" x14ac:dyDescent="0.25">
      <c r="P122" s="10">
        <v>34683</v>
      </c>
      <c r="Q122">
        <v>1.2675209999999999</v>
      </c>
      <c r="S122" s="42">
        <f t="shared" ca="1" si="7"/>
        <v>46105</v>
      </c>
      <c r="T122" s="43">
        <f ca="1">_xll.BInterpol('Base CDI'!$H$4:$H$28,'Base CDI'!$J$4:$J$29,S122,"Cubic","Extrapolate=Linear","MultiX=Average","Skip=True","Sort=True")</f>
        <v>14.70793754055334</v>
      </c>
      <c r="U122" s="43">
        <f ca="1">_xll.BInterpol('Base CDI'!$H$4:$H$28,'Base CDI'!$I$4:$I$29,S122,"Cubic","Extrapolate=Linear","MultiX=Average","Skip=True","Sort=True")</f>
        <v>14.714815078991837</v>
      </c>
    </row>
    <row r="123" spans="16:21" x14ac:dyDescent="0.25">
      <c r="P123" s="10">
        <v>34684</v>
      </c>
      <c r="Q123">
        <v>1.2696130000000001</v>
      </c>
      <c r="S123" s="42">
        <f t="shared" ca="1" si="7"/>
        <v>46106</v>
      </c>
      <c r="T123" s="43">
        <f ca="1">_xll.BInterpol('Base CDI'!$H$4:$H$28,'Base CDI'!$J$4:$J$29,S123,"Cubic","Extrapolate=Linear","MultiX=Average","Skip=True","Sort=True")</f>
        <v>14.705405968192544</v>
      </c>
      <c r="U123" s="43">
        <f ca="1">_xll.BInterpol('Base CDI'!$H$4:$H$28,'Base CDI'!$I$4:$I$29,S123,"Cubic","Extrapolate=Linear","MultiX=Average","Skip=True","Sort=True")</f>
        <v>14.712335352623697</v>
      </c>
    </row>
    <row r="124" spans="16:21" x14ac:dyDescent="0.25">
      <c r="P124" s="10">
        <v>34687</v>
      </c>
      <c r="Q124">
        <v>1.271712</v>
      </c>
      <c r="S124" s="42">
        <f t="shared" ca="1" si="7"/>
        <v>46107</v>
      </c>
      <c r="T124" s="43">
        <f ca="1">_xll.BInterpol('Base CDI'!$H$4:$H$28,'Base CDI'!$J$4:$J$29,S124,"Cubic","Extrapolate=Linear","MultiX=Average","Skip=True","Sort=True")</f>
        <v>14.702866218189495</v>
      </c>
      <c r="U124" s="43">
        <f ca="1">_xll.BInterpol('Base CDI'!$H$4:$H$28,'Base CDI'!$I$4:$I$29,S124,"Cubic","Extrapolate=Linear","MultiX=Average","Skip=True","Sort=True")</f>
        <v>14.709847594937761</v>
      </c>
    </row>
    <row r="125" spans="16:21" x14ac:dyDescent="0.25">
      <c r="P125" s="10">
        <v>34688</v>
      </c>
      <c r="Q125">
        <v>1.273814</v>
      </c>
      <c r="S125" s="42">
        <f t="shared" ca="1" si="7"/>
        <v>46108</v>
      </c>
      <c r="T125" s="43">
        <f ca="1">_xll.BInterpol('Base CDI'!$H$4:$H$28,'Base CDI'!$J$4:$J$29,S125,"Cubic","Extrapolate=Linear","MultiX=Average","Skip=True","Sort=True")</f>
        <v>14.70031819081685</v>
      </c>
      <c r="U125" s="43">
        <f ca="1">_xll.BInterpol('Base CDI'!$H$4:$H$28,'Base CDI'!$I$4:$I$29,S125,"Cubic","Extrapolate=Linear","MultiX=Average","Skip=True","Sort=True")</f>
        <v>14.70735170799113</v>
      </c>
    </row>
    <row r="126" spans="16:21" x14ac:dyDescent="0.25">
      <c r="P126" s="10">
        <v>34689</v>
      </c>
      <c r="Q126">
        <v>1.2759160000000001</v>
      </c>
      <c r="S126" s="42">
        <f t="shared" ca="1" si="7"/>
        <v>46109</v>
      </c>
      <c r="T126" s="43">
        <f ca="1">_xll.BInterpol('Base CDI'!$H$4:$H$28,'Base CDI'!$J$4:$J$29,S126,"Cubic","Extrapolate=Linear","MultiX=Average","Skip=True","Sort=True")</f>
        <v>14.697761786347261</v>
      </c>
      <c r="U126" s="43">
        <f ca="1">_xll.BInterpol('Base CDI'!$H$4:$H$28,'Base CDI'!$I$4:$I$29,S126,"Cubic","Extrapolate=Linear","MultiX=Average","Skip=True","Sort=True")</f>
        <v>14.704847593840901</v>
      </c>
    </row>
    <row r="127" spans="16:21" x14ac:dyDescent="0.25">
      <c r="P127" s="10">
        <v>34690</v>
      </c>
      <c r="Q127">
        <v>1.278043</v>
      </c>
      <c r="S127" s="42">
        <f t="shared" ca="1" si="7"/>
        <v>46110</v>
      </c>
      <c r="T127" s="43">
        <f ca="1">_xll.BInterpol('Base CDI'!$H$4:$H$28,'Base CDI'!$J$4:$J$29,S127,"Cubic","Extrapolate=Linear","MultiX=Average","Skip=True","Sort=True")</f>
        <v>14.695196905053386</v>
      </c>
      <c r="U127" s="43">
        <f ca="1">_xll.BInterpol('Base CDI'!$H$4:$H$28,'Base CDI'!$I$4:$I$29,S127,"Cubic","Extrapolate=Linear","MultiX=Average","Skip=True","Sort=True")</f>
        <v>14.702335154544176</v>
      </c>
    </row>
    <row r="128" spans="16:21" x14ac:dyDescent="0.25">
      <c r="P128" s="10">
        <v>34691</v>
      </c>
      <c r="Q128">
        <v>1.2801769999999999</v>
      </c>
      <c r="S128" s="42">
        <f t="shared" ca="1" si="7"/>
        <v>46111</v>
      </c>
      <c r="T128" s="43">
        <f ca="1">_xll.BInterpol('Base CDI'!$H$4:$H$28,'Base CDI'!$J$4:$J$29,S128,"Cubic","Extrapolate=Linear","MultiX=Average","Skip=True","Sort=True")</f>
        <v>14.692623447207881</v>
      </c>
      <c r="U128" s="43">
        <f ca="1">_xll.BInterpol('Base CDI'!$H$4:$H$28,'Base CDI'!$I$4:$I$29,S128,"Cubic","Extrapolate=Linear","MultiX=Average","Skip=True","Sort=True")</f>
        <v>14.699814292158054</v>
      </c>
    </row>
    <row r="129" spans="16:21" x14ac:dyDescent="0.25">
      <c r="P129" s="10">
        <v>34694</v>
      </c>
      <c r="Q129">
        <v>1.282311</v>
      </c>
      <c r="S129" s="42">
        <f t="shared" ca="1" si="7"/>
        <v>46112</v>
      </c>
      <c r="T129" s="43">
        <f ca="1">_xll.BInterpol('Base CDI'!$H$4:$H$28,'Base CDI'!$J$4:$J$29,S129,"Cubic","Extrapolate=Linear","MultiX=Average","Skip=True","Sort=True")</f>
        <v>14.690041313083398</v>
      </c>
      <c r="U129" s="43">
        <f ca="1">_xll.BInterpol('Base CDI'!$H$4:$H$28,'Base CDI'!$I$4:$I$29,S129,"Cubic","Extrapolate=Linear","MultiX=Average","Skip=True","Sort=True")</f>
        <v>14.697284908739636</v>
      </c>
    </row>
    <row r="130" spans="16:21" x14ac:dyDescent="0.25">
      <c r="P130" s="10">
        <v>34695</v>
      </c>
      <c r="Q130">
        <v>1.2844690000000001</v>
      </c>
      <c r="S130" s="42">
        <f t="shared" ca="1" si="7"/>
        <v>46113</v>
      </c>
      <c r="T130" s="43">
        <f ca="1">_xll.BInterpol('Base CDI'!$H$4:$H$28,'Base CDI'!$J$4:$J$29,S130,"Cubic","Extrapolate=Linear","MultiX=Average","Skip=True","Sort=True")</f>
        <v>14.687450402952596</v>
      </c>
      <c r="U130" s="43">
        <f ca="1">_xll.BInterpol('Base CDI'!$H$4:$H$28,'Base CDI'!$I$4:$I$29,S130,"Cubic","Extrapolate=Linear","MultiX=Average","Skip=True","Sort=True")</f>
        <v>14.694746906346023</v>
      </c>
    </row>
    <row r="131" spans="16:21" x14ac:dyDescent="0.25">
      <c r="P131" s="10">
        <v>34696</v>
      </c>
      <c r="Q131">
        <v>1.286627</v>
      </c>
      <c r="S131" s="42">
        <f t="shared" ca="1" si="7"/>
        <v>46114</v>
      </c>
      <c r="T131" s="43">
        <f ca="1">_xll.BInterpol('Base CDI'!$H$4:$H$28,'Base CDI'!$J$4:$J$29,S131,"Cubic","Extrapolate=Linear","MultiX=Average","Skip=True","Sort=True")</f>
        <v>14.684850617088129</v>
      </c>
      <c r="U131" s="43">
        <f ca="1">_xll.BInterpol('Base CDI'!$H$4:$H$28,'Base CDI'!$I$4:$I$29,S131,"Cubic","Extrapolate=Linear","MultiX=Average","Skip=True","Sort=True")</f>
        <v>14.692200187034313</v>
      </c>
    </row>
    <row r="132" spans="16:21" x14ac:dyDescent="0.25">
      <c r="P132" s="10">
        <v>34697</v>
      </c>
      <c r="Q132">
        <v>1.288789</v>
      </c>
      <c r="S132" s="42">
        <f t="shared" ca="1" si="7"/>
        <v>46115</v>
      </c>
      <c r="T132" s="43">
        <f ca="1">_xll.BInterpol('Base CDI'!$H$4:$H$28,'Base CDI'!$J$4:$J$29,S132,"Cubic","Extrapolate=Linear","MultiX=Average","Skip=True","Sort=True")</f>
        <v>14.682241855762653</v>
      </c>
      <c r="U132" s="43">
        <f ca="1">_xll.BInterpol('Base CDI'!$H$4:$H$28,'Base CDI'!$I$4:$I$29,S132,"Cubic","Extrapolate=Linear","MultiX=Average","Skip=True","Sort=True")</f>
        <v>14.689644652861606</v>
      </c>
    </row>
    <row r="133" spans="16:21" x14ac:dyDescent="0.25">
      <c r="P133" s="10">
        <v>34698</v>
      </c>
      <c r="Q133">
        <v>1.290915</v>
      </c>
      <c r="S133" s="42">
        <f t="shared" ca="1" si="7"/>
        <v>46116</v>
      </c>
      <c r="T133" s="43">
        <f ca="1">_xll.BInterpol('Base CDI'!$H$4:$H$28,'Base CDI'!$J$4:$J$29,S133,"Cubic","Extrapolate=Linear","MultiX=Average","Skip=True","Sort=True")</f>
        <v>14.679624019248823</v>
      </c>
      <c r="U133" s="43">
        <f ca="1">_xll.BInterpol('Base CDI'!$H$4:$H$28,'Base CDI'!$I$4:$I$29,S133,"Cubic","Extrapolate=Linear","MultiX=Average","Skip=True","Sort=True")</f>
        <v>14.687080205885005</v>
      </c>
    </row>
    <row r="134" spans="16:21" x14ac:dyDescent="0.25">
      <c r="P134" s="10">
        <v>34701</v>
      </c>
      <c r="Q134">
        <v>1.293045</v>
      </c>
      <c r="S134" s="42">
        <f t="shared" ca="1" si="7"/>
        <v>46117</v>
      </c>
      <c r="T134" s="43">
        <f ca="1">_xll.BInterpol('Base CDI'!$H$4:$H$28,'Base CDI'!$J$4:$J$29,S134,"Cubic","Extrapolate=Linear","MultiX=Average","Skip=True","Sort=True")</f>
        <v>14.676997007819294</v>
      </c>
      <c r="U134" s="43">
        <f ca="1">_xll.BInterpol('Base CDI'!$H$4:$H$28,'Base CDI'!$I$4:$I$29,S134,"Cubic","Extrapolate=Linear","MultiX=Average","Skip=True","Sort=True")</f>
        <v>14.684506748161606</v>
      </c>
    </row>
    <row r="135" spans="16:21" x14ac:dyDescent="0.25">
      <c r="P135" s="10">
        <v>34702</v>
      </c>
      <c r="Q135">
        <v>1.2950790000000001</v>
      </c>
      <c r="S135" s="42">
        <f t="shared" ca="1" si="7"/>
        <v>46118</v>
      </c>
      <c r="T135" s="43">
        <f ca="1">_xll.BInterpol('Base CDI'!$H$4:$H$28,'Base CDI'!$J$4:$J$29,S135,"Cubic","Extrapolate=Linear","MultiX=Average","Skip=True","Sort=True")</f>
        <v>14.674360721746721</v>
      </c>
      <c r="U135" s="43">
        <f ca="1">_xll.BInterpol('Base CDI'!$H$4:$H$28,'Base CDI'!$I$4:$I$29,S135,"Cubic","Extrapolate=Linear","MultiX=Average","Skip=True","Sort=True")</f>
        <v>14.681924181748512</v>
      </c>
    </row>
    <row r="136" spans="16:21" x14ac:dyDescent="0.25">
      <c r="P136" s="10">
        <v>34703</v>
      </c>
      <c r="Q136">
        <v>1.297169</v>
      </c>
      <c r="S136" s="42">
        <f t="shared" ca="1" si="7"/>
        <v>46119</v>
      </c>
      <c r="T136" s="43">
        <f ca="1">_xll.BInterpol('Base CDI'!$H$4:$H$28,'Base CDI'!$J$4:$J$29,S136,"Cubic","Extrapolate=Linear","MultiX=Average","Skip=True","Sort=True")</f>
        <v>14.671715061303763</v>
      </c>
      <c r="U136" s="43">
        <f ca="1">_xll.BInterpol('Base CDI'!$H$4:$H$28,'Base CDI'!$I$4:$I$29,S136,"Cubic","Extrapolate=Linear","MultiX=Average","Skip=True","Sort=True")</f>
        <v>14.679332408702821</v>
      </c>
    </row>
    <row r="137" spans="16:21" x14ac:dyDescent="0.25">
      <c r="P137" s="10">
        <v>34704</v>
      </c>
      <c r="Q137">
        <v>1.2992490000000001</v>
      </c>
      <c r="S137" s="42">
        <f t="shared" ca="1" si="7"/>
        <v>46120</v>
      </c>
      <c r="T137" s="43">
        <f ca="1">_xll.BInterpol('Base CDI'!$H$4:$H$28,'Base CDI'!$J$4:$J$29,S137,"Cubic","Extrapolate=Linear","MultiX=Average","Skip=True","Sort=True")</f>
        <v>14.669059926763071</v>
      </c>
      <c r="U137" s="43">
        <f ca="1">_xll.BInterpol('Base CDI'!$H$4:$H$28,'Base CDI'!$I$4:$I$29,S137,"Cubic","Extrapolate=Linear","MultiX=Average","Skip=True","Sort=True")</f>
        <v>14.676731331081635</v>
      </c>
    </row>
    <row r="138" spans="16:21" x14ac:dyDescent="0.25">
      <c r="P138" s="10">
        <v>34705</v>
      </c>
      <c r="Q138">
        <v>1.3012969999999999</v>
      </c>
      <c r="S138" s="42">
        <f t="shared" ca="1" si="7"/>
        <v>46121</v>
      </c>
      <c r="T138" s="43">
        <f ca="1">_xll.BInterpol('Base CDI'!$H$4:$H$28,'Base CDI'!$J$4:$J$29,S138,"Cubic","Extrapolate=Linear","MultiX=Average","Skip=True","Sort=True")</f>
        <v>14.666395218397302</v>
      </c>
      <c r="U138" s="43">
        <f ca="1">_xll.BInterpol('Base CDI'!$H$4:$H$28,'Base CDI'!$I$4:$I$29,S138,"Cubic","Extrapolate=Linear","MultiX=Average","Skip=True","Sort=True")</f>
        <v>14.674120850942053</v>
      </c>
    </row>
    <row r="139" spans="16:21" x14ac:dyDescent="0.25">
      <c r="P139" s="10">
        <v>34708</v>
      </c>
      <c r="Q139">
        <v>1.303331</v>
      </c>
      <c r="S139" s="42">
        <f t="shared" ref="S139:S202" ca="1" si="8">S138+1</f>
        <v>46122</v>
      </c>
      <c r="T139" s="43">
        <f ca="1">_xll.BInterpol('Base CDI'!$H$4:$H$28,'Base CDI'!$J$4:$J$29,S139,"Cubic","Extrapolate=Linear","MultiX=Average","Skip=True","Sort=True")</f>
        <v>14.663720836479111</v>
      </c>
      <c r="U139" s="43">
        <f ca="1">_xll.BInterpol('Base CDI'!$H$4:$H$28,'Base CDI'!$I$4:$I$29,S139,"Cubic","Extrapolate=Linear","MultiX=Average","Skip=True","Sort=True")</f>
        <v>14.671500870341175</v>
      </c>
    </row>
    <row r="140" spans="16:21" x14ac:dyDescent="0.25">
      <c r="P140" s="10">
        <v>34709</v>
      </c>
      <c r="Q140">
        <v>1.3053650000000001</v>
      </c>
      <c r="S140" s="42">
        <f t="shared" ca="1" si="8"/>
        <v>46123</v>
      </c>
      <c r="T140" s="43">
        <f ca="1">_xll.BInterpol('Base CDI'!$H$4:$H$28,'Base CDI'!$J$4:$J$29,S140,"Cubic","Extrapolate=Linear","MultiX=Average","Skip=True","Sort=True")</f>
        <v>14.661036681281157</v>
      </c>
      <c r="U140" s="43">
        <f ca="1">_xll.BInterpol('Base CDI'!$H$4:$H$28,'Base CDI'!$I$4:$I$29,S140,"Cubic","Extrapolate=Linear","MultiX=Average","Skip=True","Sort=True")</f>
        <v>14.668871291336101</v>
      </c>
    </row>
    <row r="141" spans="16:21" x14ac:dyDescent="0.25">
      <c r="P141" s="10">
        <v>34710</v>
      </c>
      <c r="Q141">
        <v>1.307401</v>
      </c>
      <c r="S141" s="42">
        <f t="shared" ca="1" si="8"/>
        <v>46124</v>
      </c>
      <c r="T141" s="43">
        <f ca="1">_xll.BInterpol('Base CDI'!$H$4:$H$28,'Base CDI'!$J$4:$J$29,S141,"Cubic","Extrapolate=Linear","MultiX=Average","Skip=True","Sort=True")</f>
        <v>14.65834265307609</v>
      </c>
      <c r="U141" s="43">
        <f ca="1">_xll.BInterpol('Base CDI'!$H$4:$H$28,'Base CDI'!$I$4:$I$29,S141,"Cubic","Extrapolate=Linear","MultiX=Average","Skip=True","Sort=True")</f>
        <v>14.666232015983933</v>
      </c>
    </row>
    <row r="142" spans="16:21" x14ac:dyDescent="0.25">
      <c r="P142" s="10">
        <v>34711</v>
      </c>
      <c r="Q142">
        <v>1.309388</v>
      </c>
      <c r="S142" s="42">
        <f t="shared" ca="1" si="8"/>
        <v>46125</v>
      </c>
      <c r="T142" s="43">
        <f ca="1">_xll.BInterpol('Base CDI'!$H$4:$H$28,'Base CDI'!$J$4:$J$29,S142,"Cubic","Extrapolate=Linear","MultiX=Average","Skip=True","Sort=True")</f>
        <v>14.65563865213657</v>
      </c>
      <c r="U142" s="43">
        <f ca="1">_xll.BInterpol('Base CDI'!$H$4:$H$28,'Base CDI'!$I$4:$I$29,S142,"Cubic","Extrapolate=Linear","MultiX=Average","Skip=True","Sort=True")</f>
        <v>14.663582946341768</v>
      </c>
    </row>
    <row r="143" spans="16:21" x14ac:dyDescent="0.25">
      <c r="P143" s="10">
        <v>34712</v>
      </c>
      <c r="Q143">
        <v>1.311396</v>
      </c>
      <c r="S143" s="42">
        <f t="shared" ca="1" si="8"/>
        <v>46126</v>
      </c>
      <c r="T143" s="43">
        <f ca="1">_xll.BInterpol('Base CDI'!$H$4:$H$28,'Base CDI'!$J$4:$J$29,S143,"Cubic","Extrapolate=Linear","MultiX=Average","Skip=True","Sort=True")</f>
        <v>14.652924578735249</v>
      </c>
      <c r="U143" s="43">
        <f ca="1">_xll.BInterpol('Base CDI'!$H$4:$H$28,'Base CDI'!$I$4:$I$29,S143,"Cubic","Extrapolate=Linear","MultiX=Average","Skip=True","Sort=True")</f>
        <v>14.660923984466706</v>
      </c>
    </row>
    <row r="144" spans="16:21" x14ac:dyDescent="0.25">
      <c r="P144" s="10">
        <v>34715</v>
      </c>
      <c r="Q144">
        <v>1.3134159999999999</v>
      </c>
      <c r="S144" s="42">
        <f t="shared" ca="1" si="8"/>
        <v>46127</v>
      </c>
      <c r="T144" s="43">
        <f ca="1">_xll.BInterpol('Base CDI'!$H$4:$H$28,'Base CDI'!$J$4:$J$29,S144,"Cubic","Extrapolate=Linear","MultiX=Average","Skip=True","Sort=True")</f>
        <v>14.650200333144785</v>
      </c>
      <c r="U144" s="43">
        <f ca="1">_xll.BInterpol('Base CDI'!$H$4:$H$28,'Base CDI'!$I$4:$I$29,S144,"Cubic","Extrapolate=Linear","MultiX=Average","Skip=True","Sort=True")</f>
        <v>14.65825503241585</v>
      </c>
    </row>
    <row r="145" spans="16:21" x14ac:dyDescent="0.25">
      <c r="P145" s="10">
        <v>34716</v>
      </c>
      <c r="Q145">
        <v>1.3154380000000001</v>
      </c>
      <c r="S145" s="42">
        <f t="shared" ca="1" si="8"/>
        <v>46128</v>
      </c>
      <c r="T145" s="43">
        <f ca="1">_xll.BInterpol('Base CDI'!$H$4:$H$28,'Base CDI'!$J$4:$J$29,S145,"Cubic","Extrapolate=Linear","MultiX=Average","Skip=True","Sort=True")</f>
        <v>14.647465815637833</v>
      </c>
      <c r="U145" s="43">
        <f ca="1">_xll.BInterpol('Base CDI'!$H$4:$H$28,'Base CDI'!$I$4:$I$29,S145,"Cubic","Extrapolate=Linear","MultiX=Average","Skip=True","Sort=True")</f>
        <v>14.655575992246298</v>
      </c>
    </row>
    <row r="146" spans="16:21" x14ac:dyDescent="0.25">
      <c r="P146" s="10">
        <v>34717</v>
      </c>
      <c r="Q146">
        <v>1.317464</v>
      </c>
      <c r="S146" s="42">
        <f t="shared" ca="1" si="8"/>
        <v>46129</v>
      </c>
      <c r="T146" s="43">
        <f ca="1">_xll.BInterpol('Base CDI'!$H$4:$H$28,'Base CDI'!$J$4:$J$29,S146,"Cubic","Extrapolate=Linear","MultiX=Average","Skip=True","Sort=True")</f>
        <v>14.644720926487047</v>
      </c>
      <c r="U146" s="43">
        <f ca="1">_xll.BInterpol('Base CDI'!$H$4:$H$28,'Base CDI'!$I$4:$I$29,S146,"Cubic","Extrapolate=Linear","MultiX=Average","Skip=True","Sort=True")</f>
        <v>14.65288676601515</v>
      </c>
    </row>
    <row r="147" spans="16:21" x14ac:dyDescent="0.25">
      <c r="P147" s="10">
        <v>34718</v>
      </c>
      <c r="Q147">
        <v>1.319493</v>
      </c>
      <c r="S147" s="42">
        <f t="shared" ca="1" si="8"/>
        <v>46130</v>
      </c>
      <c r="T147" s="43">
        <f ca="1">_xll.BInterpol('Base CDI'!$H$4:$H$28,'Base CDI'!$J$4:$J$29,S147,"Cubic","Extrapolate=Linear","MultiX=Average","Skip=True","Sort=True")</f>
        <v>14.641965565965084</v>
      </c>
      <c r="U147" s="43">
        <f ca="1">_xll.BInterpol('Base CDI'!$H$4:$H$28,'Base CDI'!$I$4:$I$29,S147,"Cubic","Extrapolate=Linear","MultiX=Average","Skip=True","Sort=True")</f>
        <v>14.650187255779509</v>
      </c>
    </row>
    <row r="148" spans="16:21" x14ac:dyDescent="0.25">
      <c r="P148" s="10">
        <v>34719</v>
      </c>
      <c r="Q148">
        <v>1.321534</v>
      </c>
      <c r="S148" s="42">
        <f t="shared" ca="1" si="8"/>
        <v>46131</v>
      </c>
      <c r="T148" s="43">
        <f ca="1">_xll.BInterpol('Base CDI'!$H$4:$H$28,'Base CDI'!$J$4:$J$29,S148,"Cubic","Extrapolate=Linear","MultiX=Average","Skip=True","Sort=True")</f>
        <v>14.639199634344598</v>
      </c>
      <c r="U148" s="43">
        <f ca="1">_xll.BInterpol('Base CDI'!$H$4:$H$28,'Base CDI'!$I$4:$I$29,S148,"Cubic","Extrapolate=Linear","MultiX=Average","Skip=True","Sort=True")</f>
        <v>14.647477363596471</v>
      </c>
    </row>
    <row r="149" spans="16:21" x14ac:dyDescent="0.25">
      <c r="P149" s="10">
        <v>34722</v>
      </c>
      <c r="Q149">
        <v>1.3235600000000001</v>
      </c>
      <c r="S149" s="42">
        <f t="shared" ca="1" si="8"/>
        <v>46132</v>
      </c>
      <c r="T149" s="43">
        <f ca="1">_xll.BInterpol('Base CDI'!$H$4:$H$28,'Base CDI'!$J$4:$J$29,S149,"Cubic","Extrapolate=Linear","MultiX=Average","Skip=True","Sort=True")</f>
        <v>14.636423031898245</v>
      </c>
      <c r="U149" s="43">
        <f ca="1">_xll.BInterpol('Base CDI'!$H$4:$H$28,'Base CDI'!$I$4:$I$29,S149,"Cubic","Extrapolate=Linear","MultiX=Average","Skip=True","Sort=True")</f>
        <v>14.644756991523137</v>
      </c>
    </row>
    <row r="150" spans="16:21" x14ac:dyDescent="0.25">
      <c r="P150" s="10">
        <v>34723</v>
      </c>
      <c r="Q150">
        <v>1.32559</v>
      </c>
      <c r="S150" s="42">
        <f t="shared" ca="1" si="8"/>
        <v>46133</v>
      </c>
      <c r="T150" s="43">
        <f ca="1">_xll.BInterpol('Base CDI'!$H$4:$H$28,'Base CDI'!$J$4:$J$29,S150,"Cubic","Extrapolate=Linear","MultiX=Average","Skip=True","Sort=True")</f>
        <v>14.633635658898681</v>
      </c>
      <c r="U150" s="43">
        <f ca="1">_xll.BInterpol('Base CDI'!$H$4:$H$28,'Base CDI'!$I$4:$I$29,S150,"Cubic","Extrapolate=Linear","MultiX=Average","Skip=True","Sort=True")</f>
        <v>14.642026041616607</v>
      </c>
    </row>
    <row r="151" spans="16:21" x14ac:dyDescent="0.25">
      <c r="P151" s="10">
        <v>34724</v>
      </c>
      <c r="Q151">
        <v>1.3275999999999999</v>
      </c>
      <c r="S151" s="42">
        <f t="shared" ca="1" si="8"/>
        <v>46134</v>
      </c>
      <c r="T151" s="43">
        <f ca="1">_xll.BInterpol('Base CDI'!$H$4:$H$28,'Base CDI'!$J$4:$J$29,S151,"Cubic","Extrapolate=Linear","MultiX=Average","Skip=True","Sort=True")</f>
        <v>14.630837415618561</v>
      </c>
      <c r="U151" s="43">
        <f ca="1">_xll.BInterpol('Base CDI'!$H$4:$H$28,'Base CDI'!$I$4:$I$29,S151,"Cubic","Extrapolate=Linear","MultiX=Average","Skip=True","Sort=True")</f>
        <v>14.639284415933982</v>
      </c>
    </row>
    <row r="152" spans="16:21" x14ac:dyDescent="0.25">
      <c r="P152" s="10">
        <v>34725</v>
      </c>
      <c r="Q152">
        <v>1.3296049999999999</v>
      </c>
      <c r="S152" s="42">
        <f t="shared" ca="1" si="8"/>
        <v>46135</v>
      </c>
      <c r="T152" s="43">
        <f ca="1">_xll.BInterpol('Base CDI'!$H$4:$H$28,'Base CDI'!$J$4:$J$29,S152,"Cubic","Extrapolate=Linear","MultiX=Average","Skip=True","Sort=True")</f>
        <v>14.62802820233054</v>
      </c>
      <c r="U152" s="43">
        <f ca="1">_xll.BInterpol('Base CDI'!$H$4:$H$28,'Base CDI'!$I$4:$I$29,S152,"Cubic","Extrapolate=Linear","MultiX=Average","Skip=True","Sort=True")</f>
        <v>14.636532016532364</v>
      </c>
    </row>
    <row r="153" spans="16:21" x14ac:dyDescent="0.25">
      <c r="P153" s="10">
        <v>34726</v>
      </c>
      <c r="Q153">
        <v>1.331599</v>
      </c>
      <c r="S153" s="42">
        <f t="shared" ca="1" si="8"/>
        <v>46136</v>
      </c>
      <c r="T153" s="43">
        <f ca="1">_xll.BInterpol('Base CDI'!$H$4:$H$28,'Base CDI'!$J$4:$J$29,S153,"Cubic","Extrapolate=Linear","MultiX=Average","Skip=True","Sort=True")</f>
        <v>14.625207919307275</v>
      </c>
      <c r="U153" s="43">
        <f ca="1">_xll.BInterpol('Base CDI'!$H$4:$H$28,'Base CDI'!$I$4:$I$29,S153,"Cubic","Extrapolate=Linear","MultiX=Average","Skip=True","Sort=True")</f>
        <v>14.633768745468847</v>
      </c>
    </row>
    <row r="154" spans="16:21" x14ac:dyDescent="0.25">
      <c r="P154" s="10">
        <v>34729</v>
      </c>
      <c r="Q154">
        <v>1.3335920000000001</v>
      </c>
      <c r="S154" s="42">
        <f t="shared" ca="1" si="8"/>
        <v>46137</v>
      </c>
      <c r="T154" s="43">
        <f ca="1">_xll.BInterpol('Base CDI'!$H$4:$H$28,'Base CDI'!$J$4:$J$29,S154,"Cubic","Extrapolate=Linear","MultiX=Average","Skip=True","Sort=True")</f>
        <v>14.622376466821422</v>
      </c>
      <c r="U154" s="43">
        <f ca="1">_xll.BInterpol('Base CDI'!$H$4:$H$28,'Base CDI'!$I$4:$I$29,S154,"Cubic","Extrapolate=Linear","MultiX=Average","Skip=True","Sort=True")</f>
        <v>14.630994504800539</v>
      </c>
    </row>
    <row r="155" spans="16:21" x14ac:dyDescent="0.25">
      <c r="P155" s="10">
        <v>34730</v>
      </c>
      <c r="Q155">
        <v>1.3355969999999999</v>
      </c>
      <c r="S155" s="42">
        <f t="shared" ca="1" si="8"/>
        <v>46138</v>
      </c>
      <c r="T155" s="43">
        <f ca="1">_xll.BInterpol('Base CDI'!$H$4:$H$28,'Base CDI'!$J$4:$J$29,S155,"Cubic","Extrapolate=Linear","MultiX=Average","Skip=True","Sort=True")</f>
        <v>14.619533745145633</v>
      </c>
      <c r="U155" s="43">
        <f ca="1">_xll.BInterpol('Base CDI'!$H$4:$H$28,'Base CDI'!$I$4:$I$29,S155,"Cubic","Extrapolate=Linear","MultiX=Average","Skip=True","Sort=True")</f>
        <v>14.628209196584534</v>
      </c>
    </row>
    <row r="156" spans="16:21" x14ac:dyDescent="0.25">
      <c r="P156" s="10">
        <v>34731</v>
      </c>
      <c r="Q156">
        <v>1.337979</v>
      </c>
      <c r="S156" s="42">
        <f t="shared" ca="1" si="8"/>
        <v>46139</v>
      </c>
      <c r="T156" s="43">
        <f ca="1">_xll.BInterpol('Base CDI'!$H$4:$H$28,'Base CDI'!$J$4:$J$29,S156,"Cubic","Extrapolate=Linear","MultiX=Average","Skip=True","Sort=True")</f>
        <v>14.616679654552566</v>
      </c>
      <c r="U156" s="43">
        <f ca="1">_xll.BInterpol('Base CDI'!$H$4:$H$28,'Base CDI'!$I$4:$I$29,S156,"Cubic","Extrapolate=Linear","MultiX=Average","Skip=True","Sort=True")</f>
        <v>14.625412722877932</v>
      </c>
    </row>
    <row r="157" spans="16:21" x14ac:dyDescent="0.25">
      <c r="P157" s="10">
        <v>34732</v>
      </c>
      <c r="Q157">
        <v>1.34036</v>
      </c>
      <c r="S157" s="42">
        <f t="shared" ca="1" si="8"/>
        <v>46140</v>
      </c>
      <c r="T157" s="43">
        <f ca="1">_xll.BInterpol('Base CDI'!$H$4:$H$28,'Base CDI'!$J$4:$J$29,S157,"Cubic","Extrapolate=Linear","MultiX=Average","Skip=True","Sort=True")</f>
        <v>14.613814095314876</v>
      </c>
      <c r="U157" s="43">
        <f ca="1">_xll.BInterpol('Base CDI'!$H$4:$H$28,'Base CDI'!$I$4:$I$29,S157,"Cubic","Extrapolate=Linear","MultiX=Average","Skip=True","Sort=True")</f>
        <v>14.622604985737837</v>
      </c>
    </row>
    <row r="158" spans="16:21" x14ac:dyDescent="0.25">
      <c r="P158" s="10">
        <v>34733</v>
      </c>
      <c r="Q158">
        <v>1.342746</v>
      </c>
      <c r="S158" s="42">
        <f t="shared" ca="1" si="8"/>
        <v>46141</v>
      </c>
      <c r="T158" s="43">
        <f ca="1">_xll.BInterpol('Base CDI'!$H$4:$H$28,'Base CDI'!$J$4:$J$29,S158,"Cubic","Extrapolate=Linear","MultiX=Average","Skip=True","Sort=True")</f>
        <v>14.610936967705218</v>
      </c>
      <c r="U158" s="43">
        <f ca="1">_xll.BInterpol('Base CDI'!$H$4:$H$28,'Base CDI'!$I$4:$I$29,S158,"Cubic","Extrapolate=Linear","MultiX=Average","Skip=True","Sort=True")</f>
        <v>14.619785887221347</v>
      </c>
    </row>
    <row r="159" spans="16:21" x14ac:dyDescent="0.25">
      <c r="P159" s="10">
        <v>34736</v>
      </c>
      <c r="Q159">
        <v>1.3451409999999999</v>
      </c>
      <c r="S159" s="42">
        <f t="shared" ca="1" si="8"/>
        <v>46142</v>
      </c>
      <c r="T159" s="43">
        <f ca="1">_xll.BInterpol('Base CDI'!$H$4:$H$28,'Base CDI'!$J$4:$J$29,S159,"Cubic","Extrapolate=Linear","MultiX=Average","Skip=True","Sort=True")</f>
        <v>14.608048171996247</v>
      </c>
      <c r="U159" s="43">
        <f ca="1">_xll.BInterpol('Base CDI'!$H$4:$H$28,'Base CDI'!$I$4:$I$29,S159,"Cubic","Extrapolate=Linear","MultiX=Average","Skip=True","Sort=True")</f>
        <v>14.616955329385561</v>
      </c>
    </row>
    <row r="160" spans="16:21" x14ac:dyDescent="0.25">
      <c r="P160" s="10">
        <v>34737</v>
      </c>
      <c r="Q160">
        <v>1.347548</v>
      </c>
      <c r="S160" s="42">
        <f t="shared" ca="1" si="8"/>
        <v>46143</v>
      </c>
      <c r="T160" s="43">
        <f ca="1">_xll.BInterpol('Base CDI'!$H$4:$H$28,'Base CDI'!$J$4:$J$29,S160,"Cubic","Extrapolate=Linear","MultiX=Average","Skip=True","Sort=True")</f>
        <v>14.605147608460621</v>
      </c>
      <c r="U160" s="43">
        <f ca="1">_xll.BInterpol('Base CDI'!$H$4:$H$28,'Base CDI'!$I$4:$I$29,S160,"Cubic","Extrapolate=Linear","MultiX=Average","Skip=True","Sort=True")</f>
        <v>14.614113214287581</v>
      </c>
    </row>
    <row r="161" spans="16:21" x14ac:dyDescent="0.25">
      <c r="P161" s="10">
        <v>34738</v>
      </c>
      <c r="Q161">
        <v>1.349961</v>
      </c>
      <c r="S161" s="42">
        <f t="shared" ca="1" si="8"/>
        <v>46144</v>
      </c>
      <c r="T161" s="43">
        <f ca="1">_xll.BInterpol('Base CDI'!$H$4:$H$28,'Base CDI'!$J$4:$J$29,S161,"Cubic","Extrapolate=Linear","MultiX=Average","Skip=True","Sort=True")</f>
        <v>14.602235177370993</v>
      </c>
      <c r="U161" s="43">
        <f ca="1">_xll.BInterpol('Base CDI'!$H$4:$H$28,'Base CDI'!$I$4:$I$29,S161,"Cubic","Extrapolate=Linear","MultiX=Average","Skip=True","Sort=True")</f>
        <v>14.611259443984506</v>
      </c>
    </row>
    <row r="162" spans="16:21" x14ac:dyDescent="0.25">
      <c r="P162" s="10">
        <v>34739</v>
      </c>
      <c r="Q162">
        <v>1.352373</v>
      </c>
      <c r="S162" s="42">
        <f t="shared" ca="1" si="8"/>
        <v>46145</v>
      </c>
      <c r="T162" s="43">
        <f ca="1">_xll.BInterpol('Base CDI'!$H$4:$H$28,'Base CDI'!$J$4:$J$29,S162,"Cubic","Extrapolate=Linear","MultiX=Average","Skip=True","Sort=True")</f>
        <v>14.599310779000017</v>
      </c>
      <c r="U162" s="43">
        <f ca="1">_xll.BInterpol('Base CDI'!$H$4:$H$28,'Base CDI'!$I$4:$I$29,S162,"Cubic","Extrapolate=Linear","MultiX=Average","Skip=True","Sort=True")</f>
        <v>14.608393920533436</v>
      </c>
    </row>
    <row r="163" spans="16:21" x14ac:dyDescent="0.25">
      <c r="P163" s="10">
        <v>34740</v>
      </c>
      <c r="Q163">
        <v>1.3547929999999999</v>
      </c>
      <c r="S163" s="42">
        <f t="shared" ca="1" si="8"/>
        <v>46146</v>
      </c>
      <c r="T163" s="43">
        <f ca="1">_xll.BInterpol('Base CDI'!$H$4:$H$28,'Base CDI'!$J$4:$J$29,S163,"Cubic","Extrapolate=Linear","MultiX=Average","Skip=True","Sort=True")</f>
        <v>14.596374313620354</v>
      </c>
      <c r="U163" s="43">
        <f ca="1">_xll.BInterpol('Base CDI'!$H$4:$H$28,'Base CDI'!$I$4:$I$29,S163,"Cubic","Extrapolate=Linear","MultiX=Average","Skip=True","Sort=True")</f>
        <v>14.605516545991472</v>
      </c>
    </row>
    <row r="164" spans="16:21" x14ac:dyDescent="0.25">
      <c r="P164" s="10">
        <v>34743</v>
      </c>
      <c r="Q164">
        <v>1.3572230000000001</v>
      </c>
      <c r="S164" s="42">
        <f t="shared" ca="1" si="8"/>
        <v>46147</v>
      </c>
      <c r="T164" s="43">
        <f ca="1">_xll.BInterpol('Base CDI'!$H$4:$H$28,'Base CDI'!$J$4:$J$29,S164,"Cubic","Extrapolate=Linear","MultiX=Average","Skip=True","Sort=True")</f>
        <v>14.593425681504653</v>
      </c>
      <c r="U164" s="43">
        <f ca="1">_xll.BInterpol('Base CDI'!$H$4:$H$28,'Base CDI'!$I$4:$I$29,S164,"Cubic","Extrapolate=Linear","MultiX=Average","Skip=True","Sort=True")</f>
        <v>14.602627222415713</v>
      </c>
    </row>
    <row r="165" spans="16:21" x14ac:dyDescent="0.25">
      <c r="P165" s="10">
        <v>34744</v>
      </c>
      <c r="Q165">
        <v>1.359666</v>
      </c>
      <c r="S165" s="42">
        <f t="shared" ca="1" si="8"/>
        <v>46148</v>
      </c>
      <c r="T165" s="43">
        <f ca="1">_xll.BInterpol('Base CDI'!$H$4:$H$28,'Base CDI'!$J$4:$J$29,S165,"Cubic","Extrapolate=Linear","MultiX=Average","Skip=True","Sort=True")</f>
        <v>14.590464782925574</v>
      </c>
      <c r="U165" s="43">
        <f ca="1">_xll.BInterpol('Base CDI'!$H$4:$H$28,'Base CDI'!$I$4:$I$29,S165,"Cubic","Extrapolate=Linear","MultiX=Average","Skip=True","Sort=True")</f>
        <v>14.599725851863258</v>
      </c>
    </row>
    <row r="166" spans="16:21" x14ac:dyDescent="0.25">
      <c r="P166" s="10">
        <v>34745</v>
      </c>
      <c r="Q166">
        <v>1.362109</v>
      </c>
      <c r="S166" s="42">
        <f t="shared" ca="1" si="8"/>
        <v>46149</v>
      </c>
      <c r="T166" s="43">
        <f ca="1">_xll.BInterpol('Base CDI'!$H$4:$H$28,'Base CDI'!$J$4:$J$29,S166,"Cubic","Extrapolate=Linear","MultiX=Average","Skip=True","Sort=True")</f>
        <v>14.587491518155771</v>
      </c>
      <c r="U166" s="43">
        <f ca="1">_xll.BInterpol('Base CDI'!$H$4:$H$28,'Base CDI'!$I$4:$I$29,S166,"Cubic","Extrapolate=Linear","MultiX=Average","Skip=True","Sort=True")</f>
        <v>14.596812336391208</v>
      </c>
    </row>
    <row r="167" spans="16:21" x14ac:dyDescent="0.25">
      <c r="P167" s="10">
        <v>34746</v>
      </c>
      <c r="Q167">
        <v>1.364552</v>
      </c>
      <c r="S167" s="42">
        <f t="shared" ca="1" si="8"/>
        <v>46150</v>
      </c>
      <c r="T167" s="43">
        <f ca="1">_xll.BInterpol('Base CDI'!$H$4:$H$28,'Base CDI'!$J$4:$J$29,S167,"Cubic","Extrapolate=Linear","MultiX=Average","Skip=True","Sort=True")</f>
        <v>14.584505787467899</v>
      </c>
      <c r="U167" s="43">
        <f ca="1">_xll.BInterpol('Base CDI'!$H$4:$H$28,'Base CDI'!$I$4:$I$29,S167,"Cubic","Extrapolate=Linear","MultiX=Average","Skip=True","Sort=True")</f>
        <v>14.593886578056665</v>
      </c>
    </row>
    <row r="168" spans="16:21" x14ac:dyDescent="0.25">
      <c r="P168" s="10">
        <v>34747</v>
      </c>
      <c r="Q168">
        <v>1.367008</v>
      </c>
      <c r="S168" s="42">
        <f t="shared" ca="1" si="8"/>
        <v>46151</v>
      </c>
      <c r="T168" s="43">
        <f ca="1">_xll.BInterpol('Base CDI'!$H$4:$H$28,'Base CDI'!$J$4:$J$29,S168,"Cubic","Extrapolate=Linear","MultiX=Average","Skip=True","Sort=True")</f>
        <v>14.581507491134614</v>
      </c>
      <c r="U168" s="43">
        <f ca="1">_xll.BInterpol('Base CDI'!$H$4:$H$28,'Base CDI'!$I$4:$I$29,S168,"Cubic","Extrapolate=Linear","MultiX=Average","Skip=True","Sort=True")</f>
        <v>14.590948478916728</v>
      </c>
    </row>
    <row r="169" spans="16:21" x14ac:dyDescent="0.25">
      <c r="P169" s="10">
        <v>34750</v>
      </c>
      <c r="Q169">
        <v>1.3694679999999999</v>
      </c>
      <c r="S169" s="42">
        <f t="shared" ca="1" si="8"/>
        <v>46152</v>
      </c>
      <c r="T169" s="43">
        <f ca="1">_xll.BInterpol('Base CDI'!$H$4:$H$28,'Base CDI'!$J$4:$J$29,S169,"Cubic","Extrapolate=Linear","MultiX=Average","Skip=True","Sort=True")</f>
        <v>14.578496529428572</v>
      </c>
      <c r="U169" s="43">
        <f ca="1">_xll.BInterpol('Base CDI'!$H$4:$H$28,'Base CDI'!$I$4:$I$29,S169,"Cubic","Extrapolate=Linear","MultiX=Average","Skip=True","Sort=True")</f>
        <v>14.587997941028494</v>
      </c>
    </row>
    <row r="170" spans="16:21" x14ac:dyDescent="0.25">
      <c r="P170" s="10">
        <v>34751</v>
      </c>
      <c r="Q170">
        <v>1.3719330000000001</v>
      </c>
      <c r="S170" s="42">
        <f t="shared" ca="1" si="8"/>
        <v>46153</v>
      </c>
      <c r="T170" s="43">
        <f ca="1">_xll.BInterpol('Base CDI'!$H$4:$H$28,'Base CDI'!$J$4:$J$29,S170,"Cubic","Extrapolate=Linear","MultiX=Average","Skip=True","Sort=True")</f>
        <v>14.575472802622427</v>
      </c>
      <c r="U170" s="43">
        <f ca="1">_xll.BInterpol('Base CDI'!$H$4:$H$28,'Base CDI'!$I$4:$I$29,S170,"Cubic","Extrapolate=Linear","MultiX=Average","Skip=True","Sort=True")</f>
        <v>14.585034866449067</v>
      </c>
    </row>
    <row r="171" spans="16:21" x14ac:dyDescent="0.25">
      <c r="P171" s="10">
        <v>34752</v>
      </c>
      <c r="Q171">
        <v>1.374403</v>
      </c>
      <c r="S171" s="42">
        <f t="shared" ca="1" si="8"/>
        <v>46154</v>
      </c>
      <c r="T171" s="43">
        <f ca="1">_xll.BInterpol('Base CDI'!$H$4:$H$28,'Base CDI'!$J$4:$J$29,S171,"Cubic","Extrapolate=Linear","MultiX=Average","Skip=True","Sort=True")</f>
        <v>14.572436210988835</v>
      </c>
      <c r="U171" s="43">
        <f ca="1">_xll.BInterpol('Base CDI'!$H$4:$H$28,'Base CDI'!$I$4:$I$29,S171,"Cubic","Extrapolate=Linear","MultiX=Average","Skip=True","Sort=True")</f>
        <v>14.582059157235546</v>
      </c>
    </row>
    <row r="172" spans="16:21" x14ac:dyDescent="0.25">
      <c r="P172" s="10">
        <v>34753</v>
      </c>
      <c r="Q172">
        <v>1.3768769999999999</v>
      </c>
      <c r="S172" s="42">
        <f t="shared" ca="1" si="8"/>
        <v>46155</v>
      </c>
      <c r="T172" s="43">
        <f ca="1">_xll.BInterpol('Base CDI'!$H$4:$H$28,'Base CDI'!$J$4:$J$29,S172,"Cubic","Extrapolate=Linear","MultiX=Average","Skip=True","Sort=True")</f>
        <v>14.569386654800452</v>
      </c>
      <c r="U172" s="43">
        <f ca="1">_xll.BInterpol('Base CDI'!$H$4:$H$28,'Base CDI'!$I$4:$I$29,S172,"Cubic","Extrapolate=Linear","MultiX=Average","Skip=True","Sort=True")</f>
        <v>14.579070715445031</v>
      </c>
    </row>
    <row r="173" spans="16:21" x14ac:dyDescent="0.25">
      <c r="P173" s="10">
        <v>34754</v>
      </c>
      <c r="Q173">
        <v>1.3793550000000001</v>
      </c>
      <c r="S173" s="42">
        <f t="shared" ca="1" si="8"/>
        <v>46156</v>
      </c>
      <c r="T173" s="43">
        <f ca="1">_xll.BInterpol('Base CDI'!$H$4:$H$28,'Base CDI'!$J$4:$J$29,S173,"Cubic","Extrapolate=Linear","MultiX=Average","Skip=True","Sort=True")</f>
        <v>14.566324034329933</v>
      </c>
      <c r="U173" s="43">
        <f ca="1">_xll.BInterpol('Base CDI'!$H$4:$H$28,'Base CDI'!$I$4:$I$29,S173,"Cubic","Extrapolate=Linear","MultiX=Average","Skip=True","Sort=True")</f>
        <v>14.576069443134619</v>
      </c>
    </row>
    <row r="174" spans="16:21" x14ac:dyDescent="0.25">
      <c r="P174" s="10">
        <v>34759</v>
      </c>
      <c r="Q174">
        <v>1.3812949999999999</v>
      </c>
      <c r="S174" s="42">
        <f t="shared" ca="1" si="8"/>
        <v>46157</v>
      </c>
      <c r="T174" s="43">
        <f ca="1">_xll.BInterpol('Base CDI'!$H$4:$H$28,'Base CDI'!$J$4:$J$29,S174,"Cubic","Extrapolate=Linear","MultiX=Average","Skip=True","Sort=True")</f>
        <v>14.563248249849932</v>
      </c>
      <c r="U174" s="43">
        <f ca="1">_xll.BInterpol('Base CDI'!$H$4:$H$28,'Base CDI'!$I$4:$I$29,S174,"Cubic","Extrapolate=Linear","MultiX=Average","Skip=True","Sort=True")</f>
        <v>14.573055242361415</v>
      </c>
    </row>
    <row r="175" spans="16:21" x14ac:dyDescent="0.25">
      <c r="P175" s="10">
        <v>34760</v>
      </c>
      <c r="Q175">
        <v>1.383229</v>
      </c>
      <c r="S175" s="42">
        <f t="shared" ca="1" si="8"/>
        <v>46158</v>
      </c>
      <c r="T175" s="43">
        <f ca="1">_xll.BInterpol('Base CDI'!$H$4:$H$28,'Base CDI'!$J$4:$J$29,S175,"Cubic","Extrapolate=Linear","MultiX=Average","Skip=True","Sort=True")</f>
        <v>14.560159201633107</v>
      </c>
      <c r="U175" s="43">
        <f ca="1">_xll.BInterpol('Base CDI'!$H$4:$H$28,'Base CDI'!$I$4:$I$29,S175,"Cubic","Extrapolate=Linear","MultiX=Average","Skip=True","Sort=True")</f>
        <v>14.570028015182517</v>
      </c>
    </row>
    <row r="176" spans="16:21" x14ac:dyDescent="0.25">
      <c r="P176" s="10">
        <v>34761</v>
      </c>
      <c r="Q176">
        <v>1.3851659999999999</v>
      </c>
      <c r="S176" s="42">
        <f t="shared" ca="1" si="8"/>
        <v>46159</v>
      </c>
      <c r="T176" s="43">
        <f ca="1">_xll.BInterpol('Base CDI'!$H$4:$H$28,'Base CDI'!$J$4:$J$29,S176,"Cubic","Extrapolate=Linear","MultiX=Average","Skip=True","Sort=True")</f>
        <v>14.557056789952114</v>
      </c>
      <c r="U176" s="43">
        <f ca="1">_xll.BInterpol('Base CDI'!$H$4:$H$28,'Base CDI'!$I$4:$I$29,S176,"Cubic","Extrapolate=Linear","MultiX=Average","Skip=True","Sort=True")</f>
        <v>14.566987663655024</v>
      </c>
    </row>
    <row r="177" spans="16:21" x14ac:dyDescent="0.25">
      <c r="P177" s="10">
        <v>34764</v>
      </c>
      <c r="Q177">
        <v>1.3871100000000001</v>
      </c>
      <c r="S177" s="42">
        <f t="shared" ca="1" si="8"/>
        <v>46160</v>
      </c>
      <c r="T177" s="43">
        <f ca="1">_xll.BInterpol('Base CDI'!$H$4:$H$28,'Base CDI'!$J$4:$J$29,S177,"Cubic","Extrapolate=Linear","MultiX=Average","Skip=True","Sort=True")</f>
        <v>14.553940915079604</v>
      </c>
      <c r="U177" s="43">
        <f ca="1">_xll.BInterpol('Base CDI'!$H$4:$H$28,'Base CDI'!$I$4:$I$29,S177,"Cubic","Extrapolate=Linear","MultiX=Average","Skip=True","Sort=True")</f>
        <v>14.563934089836035</v>
      </c>
    </row>
    <row r="178" spans="16:21" x14ac:dyDescent="0.25">
      <c r="P178" s="10">
        <v>34765</v>
      </c>
      <c r="Q178">
        <v>1.3890610000000001</v>
      </c>
      <c r="S178" s="42">
        <f t="shared" ca="1" si="8"/>
        <v>46161</v>
      </c>
      <c r="T178" s="43">
        <f ca="1">_xll.BInterpol('Base CDI'!$H$4:$H$28,'Base CDI'!$J$4:$J$29,S178,"Cubic","Extrapolate=Linear","MultiX=Average","Skip=True","Sort=True")</f>
        <v>14.550811477288237</v>
      </c>
      <c r="U178" s="43">
        <f ca="1">_xll.BInterpol('Base CDI'!$H$4:$H$28,'Base CDI'!$I$4:$I$29,S178,"Cubic","Extrapolate=Linear","MultiX=Average","Skip=True","Sort=True")</f>
        <v>14.560867195782654</v>
      </c>
    </row>
    <row r="179" spans="16:21" x14ac:dyDescent="0.25">
      <c r="P179" s="10">
        <v>34766</v>
      </c>
      <c r="Q179">
        <v>1.391019</v>
      </c>
      <c r="S179" s="42">
        <f t="shared" ca="1" si="8"/>
        <v>46162</v>
      </c>
      <c r="T179" s="43">
        <f ca="1">_xll.BInterpol('Base CDI'!$H$4:$H$28,'Base CDI'!$J$4:$J$29,S179,"Cubic","Extrapolate=Linear","MultiX=Average","Skip=True","Sort=True")</f>
        <v>14.547668376850668</v>
      </c>
      <c r="U179" s="43">
        <f ca="1">_xll.BInterpol('Base CDI'!$H$4:$H$28,'Base CDI'!$I$4:$I$29,S179,"Cubic","Extrapolate=Linear","MultiX=Average","Skip=True","Sort=True")</f>
        <v>14.557786883551978</v>
      </c>
    </row>
    <row r="180" spans="16:21" x14ac:dyDescent="0.25">
      <c r="P180" s="10">
        <v>34767</v>
      </c>
      <c r="Q180">
        <v>1.392995</v>
      </c>
      <c r="S180" s="42">
        <f t="shared" ca="1" si="8"/>
        <v>46163</v>
      </c>
      <c r="T180" s="43">
        <f ca="1">_xll.BInterpol('Base CDI'!$H$4:$H$28,'Base CDI'!$J$4:$J$29,S180,"Cubic","Extrapolate=Linear","MultiX=Average","Skip=True","Sort=True")</f>
        <v>14.544511514039549</v>
      </c>
      <c r="U180" s="43">
        <f ca="1">_xll.BInterpol('Base CDI'!$H$4:$H$28,'Base CDI'!$I$4:$I$29,S180,"Cubic","Extrapolate=Linear","MultiX=Average","Skip=True","Sort=True")</f>
        <v>14.55469305520111</v>
      </c>
    </row>
    <row r="181" spans="16:21" x14ac:dyDescent="0.25">
      <c r="P181" s="10">
        <v>34768</v>
      </c>
      <c r="Q181">
        <v>1.3949819999999999</v>
      </c>
      <c r="S181" s="42">
        <f t="shared" ca="1" si="8"/>
        <v>46164</v>
      </c>
      <c r="T181" s="43">
        <f ca="1">_xll.BInterpol('Base CDI'!$H$4:$H$28,'Base CDI'!$J$4:$J$29,S181,"Cubic","Extrapolate=Linear","MultiX=Average","Skip=True","Sort=True")</f>
        <v>14.541340789127538</v>
      </c>
      <c r="U181" s="43">
        <f ca="1">_xll.BInterpol('Base CDI'!$H$4:$H$28,'Base CDI'!$I$4:$I$29,S181,"Cubic","Extrapolate=Linear","MultiX=Average","Skip=True","Sort=True")</f>
        <v>14.551585612787147</v>
      </c>
    </row>
    <row r="182" spans="16:21" x14ac:dyDescent="0.25">
      <c r="P182" s="10">
        <v>34771</v>
      </c>
      <c r="Q182">
        <v>1.39846</v>
      </c>
      <c r="S182" s="42">
        <f t="shared" ca="1" si="8"/>
        <v>46165</v>
      </c>
      <c r="T182" s="43">
        <f ca="1">_xll.BInterpol('Base CDI'!$H$4:$H$28,'Base CDI'!$J$4:$J$29,S182,"Cubic","Extrapolate=Linear","MultiX=Average","Skip=True","Sort=True")</f>
        <v>14.538156102387292</v>
      </c>
      <c r="U182" s="43">
        <f ca="1">_xll.BInterpol('Base CDI'!$H$4:$H$28,'Base CDI'!$I$4:$I$29,S182,"Cubic","Extrapolate=Linear","MultiX=Average","Skip=True","Sort=True")</f>
        <v>14.548464458367189</v>
      </c>
    </row>
    <row r="183" spans="16:21" x14ac:dyDescent="0.25">
      <c r="P183" s="10">
        <v>34772</v>
      </c>
      <c r="Q183">
        <v>1.401397</v>
      </c>
      <c r="S183" s="42">
        <f t="shared" ca="1" si="8"/>
        <v>46166</v>
      </c>
      <c r="T183" s="43">
        <f ca="1">_xll.BInterpol('Base CDI'!$H$4:$H$28,'Base CDI'!$J$4:$J$29,S183,"Cubic","Extrapolate=Linear","MultiX=Average","Skip=True","Sort=True")</f>
        <v>14.534957354091462</v>
      </c>
      <c r="U183" s="43">
        <f ca="1">_xll.BInterpol('Base CDI'!$H$4:$H$28,'Base CDI'!$I$4:$I$29,S183,"Cubic","Extrapolate=Linear","MultiX=Average","Skip=True","Sort=True")</f>
        <v>14.545329493998336</v>
      </c>
    </row>
    <row r="184" spans="16:21" x14ac:dyDescent="0.25">
      <c r="P184" s="10">
        <v>34773</v>
      </c>
      <c r="Q184">
        <v>1.4042460000000001</v>
      </c>
      <c r="S184" s="42">
        <f t="shared" ca="1" si="8"/>
        <v>46167</v>
      </c>
      <c r="T184" s="43">
        <f ca="1">_xll.BInterpol('Base CDI'!$H$4:$H$28,'Base CDI'!$J$4:$J$29,S184,"Cubic","Extrapolate=Linear","MultiX=Average","Skip=True","Sort=True")</f>
        <v>14.531744444512709</v>
      </c>
      <c r="U184" s="43">
        <f ca="1">_xll.BInterpol('Base CDI'!$H$4:$H$28,'Base CDI'!$I$4:$I$29,S184,"Cubic","Extrapolate=Linear","MultiX=Average","Skip=True","Sort=True")</f>
        <v>14.542180621737691</v>
      </c>
    </row>
    <row r="185" spans="16:21" x14ac:dyDescent="0.25">
      <c r="P185" s="10">
        <v>34774</v>
      </c>
      <c r="Q185">
        <v>1.4070879999999999</v>
      </c>
      <c r="S185" s="42">
        <f t="shared" ca="1" si="8"/>
        <v>46168</v>
      </c>
      <c r="T185" s="43">
        <f ca="1">_xll.BInterpol('Base CDI'!$H$4:$H$28,'Base CDI'!$J$4:$J$29,S185,"Cubic","Extrapolate=Linear","MultiX=Average","Skip=True","Sort=True")</f>
        <v>14.528517273923683</v>
      </c>
      <c r="U185" s="43">
        <f ca="1">_xll.BInterpol('Base CDI'!$H$4:$H$28,'Base CDI'!$I$4:$I$29,S185,"Cubic","Extrapolate=Linear","MultiX=Average","Skip=True","Sort=True")</f>
        <v>14.539017743642352</v>
      </c>
    </row>
    <row r="186" spans="16:21" x14ac:dyDescent="0.25">
      <c r="P186" s="10">
        <v>34775</v>
      </c>
      <c r="Q186">
        <v>1.4099349999999999</v>
      </c>
      <c r="S186" s="42">
        <f t="shared" ca="1" si="8"/>
        <v>46169</v>
      </c>
      <c r="T186" s="43">
        <f ca="1">_xll.BInterpol('Base CDI'!$H$4:$H$28,'Base CDI'!$J$4:$J$29,S186,"Cubic","Extrapolate=Linear","MultiX=Average","Skip=True","Sort=True")</f>
        <v>14.525275742597042</v>
      </c>
      <c r="U186" s="43">
        <f ca="1">_xll.BInterpol('Base CDI'!$H$4:$H$28,'Base CDI'!$I$4:$I$29,S186,"Cubic","Extrapolate=Linear","MultiX=Average","Skip=True","Sort=True")</f>
        <v>14.535840761769419</v>
      </c>
    </row>
    <row r="187" spans="16:21" x14ac:dyDescent="0.25">
      <c r="P187" s="10">
        <v>34778</v>
      </c>
      <c r="Q187">
        <v>1.412787</v>
      </c>
      <c r="S187" s="42">
        <f t="shared" ca="1" si="8"/>
        <v>46170</v>
      </c>
      <c r="T187" s="43">
        <f ca="1">_xll.BInterpol('Base CDI'!$H$4:$H$28,'Base CDI'!$J$4:$J$29,S187,"Cubic","Extrapolate=Linear","MultiX=Average","Skip=True","Sort=True")</f>
        <v>14.522019750805443</v>
      </c>
      <c r="U187" s="43">
        <f ca="1">_xll.BInterpol('Base CDI'!$H$4:$H$28,'Base CDI'!$I$4:$I$29,S187,"Cubic","Extrapolate=Linear","MultiX=Average","Skip=True","Sort=True")</f>
        <v>14.532649578175992</v>
      </c>
    </row>
    <row r="188" spans="16:21" x14ac:dyDescent="0.25">
      <c r="P188" s="10">
        <v>34779</v>
      </c>
      <c r="Q188">
        <v>1.4156409999999999</v>
      </c>
      <c r="S188" s="42">
        <f t="shared" ca="1" si="8"/>
        <v>46171</v>
      </c>
      <c r="T188" s="43">
        <f ca="1">_xll.BInterpol('Base CDI'!$H$4:$H$28,'Base CDI'!$J$4:$J$29,S188,"Cubic","Extrapolate=Linear","MultiX=Average","Skip=True","Sort=True")</f>
        <v>14.518749198821538</v>
      </c>
      <c r="U188" s="43">
        <f ca="1">_xll.BInterpol('Base CDI'!$H$4:$H$28,'Base CDI'!$I$4:$I$29,S188,"Cubic","Extrapolate=Linear","MultiX=Average","Skip=True","Sort=True")</f>
        <v>14.529444094919171</v>
      </c>
    </row>
    <row r="189" spans="16:21" x14ac:dyDescent="0.25">
      <c r="P189" s="10">
        <v>34780</v>
      </c>
      <c r="Q189">
        <v>1.418501</v>
      </c>
      <c r="S189" s="42">
        <f t="shared" ca="1" si="8"/>
        <v>46172</v>
      </c>
      <c r="T189" s="43">
        <f ca="1">_xll.BInterpol('Base CDI'!$H$4:$H$28,'Base CDI'!$J$4:$J$29,S189,"Cubic","Extrapolate=Linear","MultiX=Average","Skip=True","Sort=True")</f>
        <v>14.515463986917986</v>
      </c>
      <c r="U189" s="43">
        <f ca="1">_xll.BInterpol('Base CDI'!$H$4:$H$28,'Base CDI'!$I$4:$I$29,S189,"Cubic","Extrapolate=Linear","MultiX=Average","Skip=True","Sort=True")</f>
        <v>14.526224214056057</v>
      </c>
    </row>
    <row r="190" spans="16:21" x14ac:dyDescent="0.25">
      <c r="P190" s="10">
        <v>34781</v>
      </c>
      <c r="Q190">
        <v>1.4213610000000001</v>
      </c>
      <c r="S190" s="42">
        <f t="shared" ca="1" si="8"/>
        <v>46173</v>
      </c>
      <c r="T190" s="43">
        <f ca="1">_xll.BInterpol('Base CDI'!$H$4:$H$28,'Base CDI'!$J$4:$J$29,S190,"Cubic","Extrapolate=Linear","MultiX=Average","Skip=True","Sort=True")</f>
        <v>14.512164015367441</v>
      </c>
      <c r="U190" s="43">
        <f ca="1">_xll.BInterpol('Base CDI'!$H$4:$H$28,'Base CDI'!$I$4:$I$29,S190,"Cubic","Extrapolate=Linear","MultiX=Average","Skip=True","Sort=True")</f>
        <v>14.522989837643749</v>
      </c>
    </row>
    <row r="191" spans="16:21" x14ac:dyDescent="0.25">
      <c r="P191" s="10">
        <v>34782</v>
      </c>
      <c r="Q191">
        <v>1.424228</v>
      </c>
      <c r="S191" s="42">
        <f t="shared" ca="1" si="8"/>
        <v>46174</v>
      </c>
      <c r="T191" s="43">
        <f ca="1">_xll.BInterpol('Base CDI'!$H$4:$H$28,'Base CDI'!$J$4:$J$29,S191,"Cubic","Extrapolate=Linear","MultiX=Average","Skip=True","Sort=True")</f>
        <v>14.508849184442557</v>
      </c>
      <c r="U191" s="43">
        <f ca="1">_xll.BInterpol('Base CDI'!$H$4:$H$28,'Base CDI'!$I$4:$I$29,S191,"Cubic","Extrapolate=Linear","MultiX=Average","Skip=True","Sort=True")</f>
        <v>14.519740867739348</v>
      </c>
    </row>
    <row r="192" spans="16:21" x14ac:dyDescent="0.25">
      <c r="P192" s="10">
        <v>34785</v>
      </c>
      <c r="Q192">
        <v>1.4271</v>
      </c>
      <c r="S192" s="42">
        <f t="shared" ca="1" si="8"/>
        <v>46175</v>
      </c>
      <c r="T192" s="43">
        <f ca="1">_xll.BInterpol('Base CDI'!$H$4:$H$28,'Base CDI'!$J$4:$J$29,S192,"Cubic","Extrapolate=Linear","MultiX=Average","Skip=True","Sort=True")</f>
        <v>14.505519394415991</v>
      </c>
      <c r="U192" s="43">
        <f ca="1">_xll.BInterpol('Base CDI'!$H$4:$H$28,'Base CDI'!$I$4:$I$29,S192,"Cubic","Extrapolate=Linear","MultiX=Average","Skip=True","Sort=True")</f>
        <v>14.516477206399953</v>
      </c>
    </row>
    <row r="193" spans="16:21" x14ac:dyDescent="0.25">
      <c r="P193" s="10">
        <v>34786</v>
      </c>
      <c r="Q193">
        <v>1.429978</v>
      </c>
      <c r="S193" s="42">
        <f t="shared" ca="1" si="8"/>
        <v>46176</v>
      </c>
      <c r="T193" s="43">
        <f ca="1">_xll.BInterpol('Base CDI'!$H$4:$H$28,'Base CDI'!$J$4:$J$29,S193,"Cubic","Extrapolate=Linear","MultiX=Average","Skip=True","Sort=True")</f>
        <v>14.502174545560397</v>
      </c>
      <c r="U193" s="43">
        <f ca="1">_xll.BInterpol('Base CDI'!$H$4:$H$28,'Base CDI'!$I$4:$I$29,S193,"Cubic","Extrapolate=Linear","MultiX=Average","Skip=True","Sort=True")</f>
        <v>14.513198755682664</v>
      </c>
    </row>
    <row r="194" spans="16:21" x14ac:dyDescent="0.25">
      <c r="P194" s="10">
        <v>34787</v>
      </c>
      <c r="Q194">
        <v>1.4328669999999999</v>
      </c>
      <c r="S194" s="42">
        <f t="shared" ca="1" si="8"/>
        <v>46177</v>
      </c>
      <c r="T194" s="43">
        <f ca="1">_xll.BInterpol('Base CDI'!$H$4:$H$28,'Base CDI'!$J$4:$J$29,S194,"Cubic","Extrapolate=Linear","MultiX=Average","Skip=True","Sort=True")</f>
        <v>14.498814538148434</v>
      </c>
      <c r="U194" s="43">
        <f ca="1">_xll.BInterpol('Base CDI'!$H$4:$H$28,'Base CDI'!$I$4:$I$29,S194,"Cubic","Extrapolate=Linear","MultiX=Average","Skip=True","Sort=True")</f>
        <v>14.509905417644582</v>
      </c>
    </row>
    <row r="195" spans="16:21" x14ac:dyDescent="0.25">
      <c r="P195" s="10">
        <v>34788</v>
      </c>
      <c r="Q195">
        <v>1.4357610000000001</v>
      </c>
      <c r="S195" s="42">
        <f t="shared" ca="1" si="8"/>
        <v>46178</v>
      </c>
      <c r="T195" s="43">
        <f ca="1">_xll.BInterpol('Base CDI'!$H$4:$H$28,'Base CDI'!$J$4:$J$29,S195,"Cubic","Extrapolate=Linear","MultiX=Average","Skip=True","Sort=True")</f>
        <v>14.495439272452753</v>
      </c>
      <c r="U195" s="43">
        <f ca="1">_xll.BInterpol('Base CDI'!$H$4:$H$28,'Base CDI'!$I$4:$I$29,S195,"Cubic","Extrapolate=Linear","MultiX=Average","Skip=True","Sort=True")</f>
        <v>14.506597094342807</v>
      </c>
    </row>
    <row r="196" spans="16:21" x14ac:dyDescent="0.25">
      <c r="P196" s="10">
        <v>34789</v>
      </c>
      <c r="Q196">
        <v>1.4386559999999999</v>
      </c>
      <c r="S196" s="42">
        <f t="shared" ca="1" si="8"/>
        <v>46179</v>
      </c>
      <c r="T196" s="43">
        <f ca="1">_xll.BInterpol('Base CDI'!$H$4:$H$28,'Base CDI'!$J$4:$J$29,S196,"Cubic","Extrapolate=Linear","MultiX=Average","Skip=True","Sort=True")</f>
        <v>14.492048648746012</v>
      </c>
      <c r="U196" s="43">
        <f ca="1">_xll.BInterpol('Base CDI'!$H$4:$H$28,'Base CDI'!$I$4:$I$29,S196,"Cubic","Extrapolate=Linear","MultiX=Average","Skip=True","Sort=True")</f>
        <v>14.503273687834438</v>
      </c>
    </row>
    <row r="197" spans="16:21" x14ac:dyDescent="0.25">
      <c r="P197" s="10">
        <v>34792</v>
      </c>
      <c r="Q197">
        <v>1.442186</v>
      </c>
      <c r="S197" s="42">
        <f t="shared" ca="1" si="8"/>
        <v>46180</v>
      </c>
      <c r="T197" s="43">
        <f ca="1">_xll.BInterpol('Base CDI'!$H$4:$H$28,'Base CDI'!$J$4:$J$29,S197,"Cubic","Extrapolate=Linear","MultiX=Average","Skip=True","Sort=True")</f>
        <v>14.488642567300866</v>
      </c>
      <c r="U197" s="43">
        <f ca="1">_xll.BInterpol('Base CDI'!$H$4:$H$28,'Base CDI'!$I$4:$I$29,S197,"Cubic","Extrapolate=Linear","MultiX=Average","Skip=True","Sort=True")</f>
        <v>14.499935100176575</v>
      </c>
    </row>
    <row r="198" spans="16:21" x14ac:dyDescent="0.25">
      <c r="P198" s="10">
        <v>34793</v>
      </c>
      <c r="Q198">
        <v>1.4457340000000001</v>
      </c>
      <c r="S198" s="42">
        <f t="shared" ca="1" si="8"/>
        <v>46181</v>
      </c>
      <c r="T198" s="43">
        <f ca="1">_xll.BInterpol('Base CDI'!$H$4:$H$28,'Base CDI'!$J$4:$J$29,S198,"Cubic","Extrapolate=Linear","MultiX=Average","Skip=True","Sort=True")</f>
        <v>14.485220928389969</v>
      </c>
      <c r="U198" s="43">
        <f ca="1">_xll.BInterpol('Base CDI'!$H$4:$H$28,'Base CDI'!$I$4:$I$29,S198,"Cubic","Extrapolate=Linear","MultiX=Average","Skip=True","Sort=True")</f>
        <v>14.496581233426321</v>
      </c>
    </row>
    <row r="199" spans="16:21" x14ac:dyDescent="0.25">
      <c r="P199" s="10">
        <v>34794</v>
      </c>
      <c r="Q199">
        <v>1.44929</v>
      </c>
      <c r="S199" s="42">
        <f t="shared" ca="1" si="8"/>
        <v>46182</v>
      </c>
      <c r="T199" s="43">
        <f ca="1">_xll.BInterpol('Base CDI'!$H$4:$H$28,'Base CDI'!$J$4:$J$29,S199,"Cubic","Extrapolate=Linear","MultiX=Average","Skip=True","Sort=True")</f>
        <v>14.48178363228598</v>
      </c>
      <c r="U199" s="43">
        <f ca="1">_xll.BInterpol('Base CDI'!$H$4:$H$28,'Base CDI'!$I$4:$I$29,S199,"Cubic","Extrapolate=Linear","MultiX=Average","Skip=True","Sort=True")</f>
        <v>14.493211989640772</v>
      </c>
    </row>
    <row r="200" spans="16:21" x14ac:dyDescent="0.25">
      <c r="P200" s="10">
        <v>34795</v>
      </c>
      <c r="Q200">
        <v>1.452855</v>
      </c>
      <c r="S200" s="42">
        <f t="shared" ca="1" si="8"/>
        <v>46183</v>
      </c>
      <c r="T200" s="43">
        <f ca="1">_xll.BInterpol('Base CDI'!$H$4:$H$28,'Base CDI'!$J$4:$J$29,S200,"Cubic","Extrapolate=Linear","MultiX=Average","Skip=True","Sort=True")</f>
        <v>14.47833057926155</v>
      </c>
      <c r="U200" s="43">
        <f ca="1">_xll.BInterpol('Base CDI'!$H$4:$H$28,'Base CDI'!$I$4:$I$29,S200,"Cubic","Extrapolate=Linear","MultiX=Average","Skip=True","Sort=True")</f>
        <v>14.489827270877031</v>
      </c>
    </row>
    <row r="201" spans="16:21" x14ac:dyDescent="0.25">
      <c r="P201" s="10">
        <v>34796</v>
      </c>
      <c r="Q201">
        <v>1.4564299999999999</v>
      </c>
      <c r="S201" s="42">
        <f t="shared" ca="1" si="8"/>
        <v>46184</v>
      </c>
      <c r="T201" s="43">
        <f ca="1">_xll.BInterpol('Base CDI'!$H$4:$H$28,'Base CDI'!$J$4:$J$29,S201,"Cubic","Extrapolate=Linear","MultiX=Average","Skip=True","Sort=True")</f>
        <v>14.474861669589339</v>
      </c>
      <c r="U201" s="43">
        <f ca="1">_xll.BInterpol('Base CDI'!$H$4:$H$28,'Base CDI'!$I$4:$I$29,S201,"Cubic","Extrapolate=Linear","MultiX=Average","Skip=True","Sort=True")</f>
        <v>14.486426979192196</v>
      </c>
    </row>
    <row r="202" spans="16:21" x14ac:dyDescent="0.25">
      <c r="P202" s="10">
        <v>34799</v>
      </c>
      <c r="Q202">
        <v>1.4600120000000001</v>
      </c>
      <c r="S202" s="42">
        <f t="shared" ca="1" si="8"/>
        <v>46185</v>
      </c>
      <c r="T202" s="43">
        <f ca="1">_xll.BInterpol('Base CDI'!$H$4:$H$28,'Base CDI'!$J$4:$J$29,S202,"Cubic","Extrapolate=Linear","MultiX=Average","Skip=True","Sort=True")</f>
        <v>14.471376803541999</v>
      </c>
      <c r="U202" s="43">
        <f ca="1">_xll.BInterpol('Base CDI'!$H$4:$H$28,'Base CDI'!$I$4:$I$29,S202,"Cubic","Extrapolate=Linear","MultiX=Average","Skip=True","Sort=True")</f>
        <v>14.483011016643367</v>
      </c>
    </row>
    <row r="203" spans="16:21" x14ac:dyDescent="0.25">
      <c r="P203" s="10">
        <v>34800</v>
      </c>
      <c r="Q203">
        <v>1.463614</v>
      </c>
      <c r="S203" s="42">
        <f t="shared" ref="S203:S266" ca="1" si="9">S202+1</f>
        <v>46186</v>
      </c>
      <c r="T203" s="43">
        <f ca="1">_xll.BInterpol('Base CDI'!$H$4:$H$28,'Base CDI'!$J$4:$J$29,S203,"Cubic","Extrapolate=Linear","MultiX=Average","Skip=True","Sort=True")</f>
        <v>14.467875881392187</v>
      </c>
      <c r="U203" s="43">
        <f ca="1">_xll.BInterpol('Base CDI'!$H$4:$H$28,'Base CDI'!$I$4:$I$29,S203,"Cubic","Extrapolate=Linear","MultiX=Average","Skip=True","Sort=True")</f>
        <v>14.479579285287645</v>
      </c>
    </row>
    <row r="204" spans="16:21" x14ac:dyDescent="0.25">
      <c r="P204" s="10">
        <v>34801</v>
      </c>
      <c r="Q204">
        <v>1.4672529999999999</v>
      </c>
      <c r="S204" s="42">
        <f t="shared" ca="1" si="9"/>
        <v>46187</v>
      </c>
      <c r="T204" s="43">
        <f ca="1">_xll.BInterpol('Base CDI'!$H$4:$H$28,'Base CDI'!$J$4:$J$29,S204,"Cubic","Extrapolate=Linear","MultiX=Average","Skip=True","Sort=True")</f>
        <v>14.464358803412557</v>
      </c>
      <c r="U204" s="43">
        <f ca="1">_xll.BInterpol('Base CDI'!$H$4:$H$28,'Base CDI'!$I$4:$I$29,S204,"Cubic","Extrapolate=Linear","MultiX=Average","Skip=True","Sort=True")</f>
        <v>14.476131687182132</v>
      </c>
    </row>
    <row r="205" spans="16:21" x14ac:dyDescent="0.25">
      <c r="P205" s="10">
        <v>34806</v>
      </c>
      <c r="Q205">
        <v>1.470907</v>
      </c>
      <c r="S205" s="42">
        <f t="shared" ca="1" si="9"/>
        <v>46188</v>
      </c>
      <c r="T205" s="43">
        <f ca="1">_xll.BInterpol('Base CDI'!$H$4:$H$28,'Base CDI'!$J$4:$J$29,S205,"Cubic","Extrapolate=Linear","MultiX=Average","Skip=True","Sort=True")</f>
        <v>14.460825469875767</v>
      </c>
      <c r="U205" s="43">
        <f ca="1">_xll.BInterpol('Base CDI'!$H$4:$H$28,'Base CDI'!$I$4:$I$29,S205,"Cubic","Extrapolate=Linear","MultiX=Average","Skip=True","Sort=True")</f>
        <v>14.472668124383924</v>
      </c>
    </row>
    <row r="206" spans="16:21" x14ac:dyDescent="0.25">
      <c r="P206" s="10">
        <v>34807</v>
      </c>
      <c r="Q206">
        <v>1.474564</v>
      </c>
      <c r="S206" s="42">
        <f t="shared" ca="1" si="9"/>
        <v>46189</v>
      </c>
      <c r="T206" s="43">
        <f ca="1">_xll.BInterpol('Base CDI'!$H$4:$H$28,'Base CDI'!$J$4:$J$29,S206,"Cubic","Extrapolate=Linear","MultiX=Average","Skip=True","Sort=True")</f>
        <v>14.45727578105447</v>
      </c>
      <c r="U206" s="43">
        <f ca="1">_xll.BInterpol('Base CDI'!$H$4:$H$28,'Base CDI'!$I$4:$I$29,S206,"Cubic","Extrapolate=Linear","MultiX=Average","Skip=True","Sort=True")</f>
        <v>14.469188498950125</v>
      </c>
    </row>
    <row r="207" spans="16:21" x14ac:dyDescent="0.25">
      <c r="P207" s="10">
        <v>34808</v>
      </c>
      <c r="Q207">
        <v>1.478216</v>
      </c>
      <c r="S207" s="42">
        <f t="shared" ca="1" si="9"/>
        <v>46190</v>
      </c>
      <c r="T207" s="43">
        <f ca="1">_xll.BInterpol('Base CDI'!$H$4:$H$28,'Base CDI'!$J$4:$J$29,S207,"Cubic","Extrapolate=Linear","MultiX=Average","Skip=True","Sort=True")</f>
        <v>14.453709637221323</v>
      </c>
      <c r="U207" s="43">
        <f ca="1">_xll.BInterpol('Base CDI'!$H$4:$H$28,'Base CDI'!$I$4:$I$29,S207,"Cubic","Extrapolate=Linear","MultiX=Average","Skip=True","Sort=True")</f>
        <v>14.465692712937832</v>
      </c>
    </row>
    <row r="208" spans="16:21" x14ac:dyDescent="0.25">
      <c r="P208" s="10">
        <v>34809</v>
      </c>
      <c r="Q208">
        <v>1.481868</v>
      </c>
      <c r="S208" s="42">
        <f t="shared" ca="1" si="9"/>
        <v>46191</v>
      </c>
      <c r="T208" s="43">
        <f ca="1">_xll.BInterpol('Base CDI'!$H$4:$H$28,'Base CDI'!$J$4:$J$29,S208,"Cubic","Extrapolate=Linear","MultiX=Average","Skip=True","Sort=True")</f>
        <v>14.45012693864898</v>
      </c>
      <c r="U208" s="43">
        <f ca="1">_xll.BInterpol('Base CDI'!$H$4:$H$28,'Base CDI'!$I$4:$I$29,S208,"Cubic","Extrapolate=Linear","MultiX=Average","Skip=True","Sort=True")</f>
        <v>14.462180668404146</v>
      </c>
    </row>
    <row r="209" spans="16:21" x14ac:dyDescent="0.25">
      <c r="P209" s="10">
        <v>34813</v>
      </c>
      <c r="Q209">
        <v>1.4855179999999999</v>
      </c>
      <c r="S209" s="42">
        <f t="shared" ca="1" si="9"/>
        <v>46192</v>
      </c>
      <c r="T209" s="43">
        <f ca="1">_xll.BInterpol('Base CDI'!$H$4:$H$28,'Base CDI'!$J$4:$J$29,S209,"Cubic","Extrapolate=Linear","MultiX=Average","Skip=True","Sort=True")</f>
        <v>14.446527585610097</v>
      </c>
      <c r="U209" s="43">
        <f ca="1">_xll.BInterpol('Base CDI'!$H$4:$H$28,'Base CDI'!$I$4:$I$29,S209,"Cubic","Extrapolate=Linear","MultiX=Average","Skip=True","Sort=True")</f>
        <v>14.458652267406167</v>
      </c>
    </row>
    <row r="210" spans="16:21" x14ac:dyDescent="0.25">
      <c r="P210" s="10">
        <v>34814</v>
      </c>
      <c r="Q210">
        <v>1.489177</v>
      </c>
      <c r="S210" s="42">
        <f t="shared" ca="1" si="9"/>
        <v>46193</v>
      </c>
      <c r="T210" s="43">
        <f ca="1">_xll.BInterpol('Base CDI'!$H$4:$H$28,'Base CDI'!$J$4:$J$29,S210,"Cubic","Extrapolate=Linear","MultiX=Average","Skip=True","Sort=True")</f>
        <v>14.442911478377331</v>
      </c>
      <c r="U210" s="43">
        <f ca="1">_xll.BInterpol('Base CDI'!$H$4:$H$28,'Base CDI'!$I$4:$I$29,S210,"Cubic","Extrapolate=Linear","MultiX=Average","Skip=True","Sort=True")</f>
        <v>14.455107412000995</v>
      </c>
    </row>
    <row r="211" spans="16:21" x14ac:dyDescent="0.25">
      <c r="P211" s="10">
        <v>34815</v>
      </c>
      <c r="Q211">
        <v>1.4928410000000001</v>
      </c>
      <c r="S211" s="42">
        <f t="shared" ca="1" si="9"/>
        <v>46194</v>
      </c>
      <c r="T211" s="43">
        <f ca="1">_xll.BInterpol('Base CDI'!$H$4:$H$28,'Base CDI'!$J$4:$J$29,S211,"Cubic","Extrapolate=Linear","MultiX=Average","Skip=True","Sort=True")</f>
        <v>14.439278517223336</v>
      </c>
      <c r="U211" s="43">
        <f ca="1">_xll.BInterpol('Base CDI'!$H$4:$H$28,'Base CDI'!$I$4:$I$29,S211,"Cubic","Extrapolate=Linear","MultiX=Average","Skip=True","Sort=True")</f>
        <v>14.451546004245731</v>
      </c>
    </row>
    <row r="212" spans="16:21" x14ac:dyDescent="0.25">
      <c r="P212" s="10">
        <v>34816</v>
      </c>
      <c r="Q212">
        <v>1.496513</v>
      </c>
      <c r="S212" s="42">
        <f t="shared" ca="1" si="9"/>
        <v>46195</v>
      </c>
      <c r="T212" s="43">
        <f ca="1">_xll.BInterpol('Base CDI'!$H$4:$H$28,'Base CDI'!$J$4:$J$29,S212,"Cubic","Extrapolate=Linear","MultiX=Average","Skip=True","Sort=True")</f>
        <v>14.435628602420767</v>
      </c>
      <c r="U212" s="43">
        <f ca="1">_xll.BInterpol('Base CDI'!$H$4:$H$28,'Base CDI'!$I$4:$I$29,S212,"Cubic","Extrapolate=Linear","MultiX=Average","Skip=True","Sort=True")</f>
        <v>14.447967946197474</v>
      </c>
    </row>
    <row r="213" spans="16:21" x14ac:dyDescent="0.25">
      <c r="P213" s="10">
        <v>34817</v>
      </c>
      <c r="Q213">
        <v>1.500194</v>
      </c>
      <c r="S213" s="42">
        <f t="shared" ca="1" si="9"/>
        <v>46196</v>
      </c>
      <c r="T213" s="43">
        <f ca="1">_xll.BInterpol('Base CDI'!$H$4:$H$28,'Base CDI'!$J$4:$J$29,S213,"Cubic","Extrapolate=Linear","MultiX=Average","Skip=True","Sort=True")</f>
        <v>14.431961634242281</v>
      </c>
      <c r="U213" s="43">
        <f ca="1">_xll.BInterpol('Base CDI'!$H$4:$H$28,'Base CDI'!$I$4:$I$29,S213,"Cubic","Extrapolate=Linear","MultiX=Average","Skip=True","Sort=True")</f>
        <v>14.444373139913324</v>
      </c>
    </row>
    <row r="214" spans="16:21" x14ac:dyDescent="0.25">
      <c r="P214" s="10">
        <v>34821</v>
      </c>
      <c r="Q214">
        <v>1.503045</v>
      </c>
      <c r="S214" s="42">
        <f t="shared" ca="1" si="9"/>
        <v>46197</v>
      </c>
      <c r="T214" s="43">
        <f ca="1">_xll.BInterpol('Base CDI'!$H$4:$H$28,'Base CDI'!$J$4:$J$29,S214,"Cubic","Extrapolate=Linear","MultiX=Average","Skip=True","Sort=True")</f>
        <v>14.428277512960532</v>
      </c>
      <c r="U214" s="43">
        <f ca="1">_xll.BInterpol('Base CDI'!$H$4:$H$28,'Base CDI'!$I$4:$I$29,S214,"Cubic","Extrapolate=Linear","MultiX=Average","Skip=True","Sort=True")</f>
        <v>14.440761487450382</v>
      </c>
    </row>
    <row r="215" spans="16:21" x14ac:dyDescent="0.25">
      <c r="P215" s="10">
        <v>34822</v>
      </c>
      <c r="Q215">
        <v>1.505906</v>
      </c>
      <c r="S215" s="42">
        <f t="shared" ca="1" si="9"/>
        <v>46198</v>
      </c>
      <c r="T215" s="43">
        <f ca="1">_xll.BInterpol('Base CDI'!$H$4:$H$28,'Base CDI'!$J$4:$J$29,S215,"Cubic","Extrapolate=Linear","MultiX=Average","Skip=True","Sort=True")</f>
        <v>14.424576138848176</v>
      </c>
      <c r="U215" s="43">
        <f ca="1">_xll.BInterpol('Base CDI'!$H$4:$H$28,'Base CDI'!$I$4:$I$29,S215,"Cubic","Extrapolate=Linear","MultiX=Average","Skip=True","Sort=True")</f>
        <v>14.437132890865747</v>
      </c>
    </row>
    <row r="216" spans="16:21" x14ac:dyDescent="0.25">
      <c r="P216" s="10">
        <v>34823</v>
      </c>
      <c r="Q216">
        <v>1.508802</v>
      </c>
      <c r="S216" s="42">
        <f t="shared" ca="1" si="9"/>
        <v>46199</v>
      </c>
      <c r="T216" s="43">
        <f ca="1">_xll.BInterpol('Base CDI'!$H$4:$H$28,'Base CDI'!$J$4:$J$29,S216,"Cubic","Extrapolate=Linear","MultiX=Average","Skip=True","Sort=True")</f>
        <v>14.420857412177869</v>
      </c>
      <c r="U216" s="43">
        <f ca="1">_xll.BInterpol('Base CDI'!$H$4:$H$28,'Base CDI'!$I$4:$I$29,S216,"Cubic","Extrapolate=Linear","MultiX=Average","Skip=True","Sort=True")</f>
        <v>14.433487252216521</v>
      </c>
    </row>
    <row r="217" spans="16:21" x14ac:dyDescent="0.25">
      <c r="P217" s="10">
        <v>34824</v>
      </c>
      <c r="Q217">
        <v>1.5116989999999999</v>
      </c>
      <c r="S217" s="42">
        <f t="shared" ca="1" si="9"/>
        <v>46200</v>
      </c>
      <c r="T217" s="43">
        <f ca="1">_xll.BInterpol('Base CDI'!$H$4:$H$28,'Base CDI'!$J$4:$J$29,S217,"Cubic","Extrapolate=Linear","MultiX=Average","Skip=True","Sort=True")</f>
        <v>14.417121233222264</v>
      </c>
      <c r="U217" s="43">
        <f ca="1">_xll.BInterpol('Base CDI'!$H$4:$H$28,'Base CDI'!$I$4:$I$29,S217,"Cubic","Extrapolate=Linear","MultiX=Average","Skip=True","Sort=True")</f>
        <v>14.429824473559801</v>
      </c>
    </row>
    <row r="218" spans="16:21" x14ac:dyDescent="0.25">
      <c r="P218" s="10">
        <v>34827</v>
      </c>
      <c r="Q218">
        <v>1.514586</v>
      </c>
      <c r="S218" s="42">
        <f t="shared" ca="1" si="9"/>
        <v>46201</v>
      </c>
      <c r="T218" s="43">
        <f ca="1">_xll.BInterpol('Base CDI'!$H$4:$H$28,'Base CDI'!$J$4:$J$29,S218,"Cubic","Extrapolate=Linear","MultiX=Average","Skip=True","Sort=True")</f>
        <v>14.413367502254021</v>
      </c>
      <c r="U218" s="43">
        <f ca="1">_xll.BInterpol('Base CDI'!$H$4:$H$28,'Base CDI'!$I$4:$I$29,S218,"Cubic","Extrapolate=Linear","MultiX=Average","Skip=True","Sort=True")</f>
        <v>14.42614445695269</v>
      </c>
    </row>
    <row r="219" spans="16:21" x14ac:dyDescent="0.25">
      <c r="P219" s="10">
        <v>34828</v>
      </c>
      <c r="Q219">
        <v>1.517479</v>
      </c>
      <c r="S219" s="42">
        <f t="shared" ca="1" si="9"/>
        <v>46202</v>
      </c>
      <c r="T219" s="43">
        <f ca="1">_xll.BInterpol('Base CDI'!$H$4:$H$28,'Base CDI'!$J$4:$J$29,S219,"Cubic","Extrapolate=Linear","MultiX=Average","Skip=True","Sort=True")</f>
        <v>14.409596119545792</v>
      </c>
      <c r="U219" s="43">
        <f ca="1">_xll.BInterpol('Base CDI'!$H$4:$H$28,'Base CDI'!$I$4:$I$29,S219,"Cubic","Extrapolate=Linear","MultiX=Average","Skip=True","Sort=True")</f>
        <v>14.422447104452285</v>
      </c>
    </row>
    <row r="220" spans="16:21" x14ac:dyDescent="0.25">
      <c r="P220" s="10">
        <v>34829</v>
      </c>
      <c r="Q220">
        <v>1.5203880000000001</v>
      </c>
      <c r="S220" s="42">
        <f t="shared" ca="1" si="9"/>
        <v>46203</v>
      </c>
      <c r="T220" s="43">
        <f ca="1">_xll.BInterpol('Base CDI'!$H$4:$H$28,'Base CDI'!$J$4:$J$29,S220,"Cubic","Extrapolate=Linear","MultiX=Average","Skip=True","Sort=True")</f>
        <v>14.405806985370234</v>
      </c>
      <c r="U220" s="43">
        <f ca="1">_xll.BInterpol('Base CDI'!$H$4:$H$28,'Base CDI'!$I$4:$I$29,S220,"Cubic","Extrapolate=Linear","MultiX=Average","Skip=True","Sort=True")</f>
        <v>14.418732318115689</v>
      </c>
    </row>
    <row r="221" spans="16:21" x14ac:dyDescent="0.25">
      <c r="P221" s="10">
        <v>34830</v>
      </c>
      <c r="Q221">
        <v>1.5233019999999999</v>
      </c>
      <c r="S221" s="42">
        <f t="shared" ca="1" si="9"/>
        <v>46204</v>
      </c>
      <c r="T221" s="43">
        <f ca="1">_xll.BInterpol('Base CDI'!$H$4:$H$28,'Base CDI'!$J$4:$J$29,S221,"Cubic","Extrapolate=Linear","MultiX=Average","Skip=True","Sort=True")</f>
        <v>14.401999999999999</v>
      </c>
      <c r="U221" s="43">
        <f ca="1">_xll.BInterpol('Base CDI'!$H$4:$H$28,'Base CDI'!$I$4:$I$29,S221,"Cubic","Extrapolate=Linear","MultiX=Average","Skip=True","Sort=True")</f>
        <v>14.414999999999999</v>
      </c>
    </row>
    <row r="222" spans="16:21" x14ac:dyDescent="0.25">
      <c r="P222" s="10">
        <v>34831</v>
      </c>
      <c r="Q222">
        <v>1.526216</v>
      </c>
      <c r="S222" s="42">
        <f t="shared" ca="1" si="9"/>
        <v>46205</v>
      </c>
      <c r="T222" s="43">
        <f ca="1">_xll.BInterpol('Base CDI'!$H$4:$H$28,'Base CDI'!$J$4:$J$29,S222,"Cubic","Extrapolate=Linear","MultiX=Average","Skip=True","Sort=True")</f>
        <v>14.398175111287555</v>
      </c>
      <c r="U222" s="43">
        <f ca="1">_xll.BInterpol('Base CDI'!$H$4:$H$28,'Base CDI'!$I$4:$I$29,S222,"Cubic","Extrapolate=Linear","MultiX=Average","Skip=True","Sort=True")</f>
        <v>14.411250098739927</v>
      </c>
    </row>
    <row r="223" spans="16:21" x14ac:dyDescent="0.25">
      <c r="P223" s="10">
        <v>34834</v>
      </c>
      <c r="Q223">
        <v>1.529131</v>
      </c>
      <c r="S223" s="42">
        <f t="shared" ca="1" si="9"/>
        <v>46206</v>
      </c>
      <c r="T223" s="43">
        <f ca="1">_xll.BInterpol('Base CDI'!$H$4:$H$28,'Base CDI'!$J$4:$J$29,S223,"Cubic","Extrapolate=Linear","MultiX=Average","Skip=True","Sort=True")</f>
        <v>14.394332457404595</v>
      </c>
      <c r="U223" s="43">
        <f ca="1">_xll.BInterpol('Base CDI'!$H$4:$H$28,'Base CDI'!$I$4:$I$29,S223,"Cubic","Extrapolate=Linear","MultiX=Average","Skip=True","Sort=True")</f>
        <v>14.407482749280614</v>
      </c>
    </row>
    <row r="224" spans="16:21" x14ac:dyDescent="0.25">
      <c r="P224" s="10">
        <v>34835</v>
      </c>
      <c r="Q224">
        <v>1.5320469999999999</v>
      </c>
      <c r="S224" s="42">
        <f t="shared" ca="1" si="9"/>
        <v>46207</v>
      </c>
      <c r="T224" s="43">
        <f ca="1">_xll.BInterpol('Base CDI'!$H$4:$H$28,'Base CDI'!$J$4:$J$29,S224,"Cubic","Extrapolate=Linear","MultiX=Average","Skip=True","Sort=True")</f>
        <v>14.390472224102618</v>
      </c>
      <c r="U224" s="43">
        <f ca="1">_xll.BInterpol('Base CDI'!$H$4:$H$28,'Base CDI'!$I$4:$I$29,S224,"Cubic","Extrapolate=Linear","MultiX=Average","Skip=True","Sort=True")</f>
        <v>14.403698133144816</v>
      </c>
    </row>
    <row r="225" spans="16:21" x14ac:dyDescent="0.25">
      <c r="P225" s="10">
        <v>34836</v>
      </c>
      <c r="Q225">
        <v>1.534958</v>
      </c>
      <c r="S225" s="42">
        <f t="shared" ca="1" si="9"/>
        <v>46208</v>
      </c>
      <c r="T225" s="43">
        <f ca="1">_xll.BInterpol('Base CDI'!$H$4:$H$28,'Base CDI'!$J$4:$J$29,S225,"Cubic","Extrapolate=Linear","MultiX=Average","Skip=True","Sort=True")</f>
        <v>14.386594597133129</v>
      </c>
      <c r="U225" s="43">
        <f ca="1">_xll.BInterpol('Base CDI'!$H$4:$H$28,'Base CDI'!$I$4:$I$29,S225,"Cubic","Extrapolate=Linear","MultiX=Average","Skip=True","Sort=True")</f>
        <v>14.399896431855284</v>
      </c>
    </row>
    <row r="226" spans="16:21" x14ac:dyDescent="0.25">
      <c r="P226" s="10">
        <v>34837</v>
      </c>
      <c r="Q226">
        <v>1.5378689999999999</v>
      </c>
      <c r="S226" s="42">
        <f t="shared" ca="1" si="9"/>
        <v>46209</v>
      </c>
      <c r="T226" s="43">
        <f ca="1">_xll.BInterpol('Base CDI'!$H$4:$H$28,'Base CDI'!$J$4:$J$29,S226,"Cubic","Extrapolate=Linear","MultiX=Average","Skip=True","Sort=True")</f>
        <v>14.382699762247631</v>
      </c>
      <c r="U226" s="43">
        <f ca="1">_xll.BInterpol('Base CDI'!$H$4:$H$28,'Base CDI'!$I$4:$I$29,S226,"Cubic","Extrapolate=Linear","MultiX=Average","Skip=True","Sort=True")</f>
        <v>14.39607782693477</v>
      </c>
    </row>
    <row r="227" spans="16:21" x14ac:dyDescent="0.25">
      <c r="P227" s="10">
        <v>34838</v>
      </c>
      <c r="Q227">
        <v>1.540781</v>
      </c>
      <c r="S227" s="42">
        <f t="shared" ca="1" si="9"/>
        <v>46210</v>
      </c>
      <c r="T227" s="43">
        <f ca="1">_xll.BInterpol('Base CDI'!$H$4:$H$28,'Base CDI'!$J$4:$J$29,S227,"Cubic","Extrapolate=Linear","MultiX=Average","Skip=True","Sort=True")</f>
        <v>14.378787905197624</v>
      </c>
      <c r="U227" s="43">
        <f ca="1">_xll.BInterpol('Base CDI'!$H$4:$H$28,'Base CDI'!$I$4:$I$29,S227,"Cubic","Extrapolate=Linear","MultiX=Average","Skip=True","Sort=True")</f>
        <v>14.392242499906027</v>
      </c>
    </row>
    <row r="228" spans="16:21" x14ac:dyDescent="0.25">
      <c r="P228" s="10">
        <v>34841</v>
      </c>
      <c r="Q228">
        <v>1.543698</v>
      </c>
      <c r="S228" s="42">
        <f t="shared" ca="1" si="9"/>
        <v>46211</v>
      </c>
      <c r="T228" s="43">
        <f ca="1">_xll.BInterpol('Base CDI'!$H$4:$H$28,'Base CDI'!$J$4:$J$29,S228,"Cubic","Extrapolate=Linear","MultiX=Average","Skip=True","Sort=True")</f>
        <v>14.374859211734611</v>
      </c>
      <c r="U228" s="43">
        <f ca="1">_xll.BInterpol('Base CDI'!$H$4:$H$28,'Base CDI'!$I$4:$I$29,S228,"Cubic","Extrapolate=Linear","MultiX=Average","Skip=True","Sort=True")</f>
        <v>14.388390632291809</v>
      </c>
    </row>
    <row r="229" spans="16:21" x14ac:dyDescent="0.25">
      <c r="P229" s="10">
        <v>34842</v>
      </c>
      <c r="Q229">
        <v>1.546621</v>
      </c>
      <c r="S229" s="42">
        <f t="shared" ca="1" si="9"/>
        <v>46212</v>
      </c>
      <c r="T229" s="43">
        <f ca="1">_xll.BInterpol('Base CDI'!$H$4:$H$28,'Base CDI'!$J$4:$J$29,S229,"Cubic","Extrapolate=Linear","MultiX=Average","Skip=True","Sort=True")</f>
        <v>14.370913867610094</v>
      </c>
      <c r="U229" s="43">
        <f ca="1">_xll.BInterpol('Base CDI'!$H$4:$H$28,'Base CDI'!$I$4:$I$29,S229,"Cubic","Extrapolate=Linear","MultiX=Average","Skip=True","Sort=True")</f>
        <v>14.38452240561487</v>
      </c>
    </row>
    <row r="230" spans="16:21" x14ac:dyDescent="0.25">
      <c r="P230" s="10">
        <v>34843</v>
      </c>
      <c r="Q230">
        <v>1.5495490000000001</v>
      </c>
      <c r="S230" s="42">
        <f t="shared" ca="1" si="9"/>
        <v>46213</v>
      </c>
      <c r="T230" s="43">
        <f ca="1">_xll.BInterpol('Base CDI'!$H$4:$H$28,'Base CDI'!$J$4:$J$29,S230,"Cubic","Extrapolate=Linear","MultiX=Average","Skip=True","Sort=True")</f>
        <v>14.366952058575576</v>
      </c>
      <c r="U230" s="43">
        <f ca="1">_xll.BInterpol('Base CDI'!$H$4:$H$28,'Base CDI'!$I$4:$I$29,S230,"Cubic","Extrapolate=Linear","MultiX=Average","Skip=True","Sort=True")</f>
        <v>14.380638001397958</v>
      </c>
    </row>
    <row r="231" spans="16:21" x14ac:dyDescent="0.25">
      <c r="P231" s="10">
        <v>34844</v>
      </c>
      <c r="Q231">
        <v>1.5524929999999999</v>
      </c>
      <c r="S231" s="42">
        <f t="shared" ca="1" si="9"/>
        <v>46214</v>
      </c>
      <c r="T231" s="43">
        <f ca="1">_xll.BInterpol('Base CDI'!$H$4:$H$28,'Base CDI'!$J$4:$J$29,S231,"Cubic","Extrapolate=Linear","MultiX=Average","Skip=True","Sort=True")</f>
        <v>14.362973970382557</v>
      </c>
      <c r="U231" s="43">
        <f ca="1">_xll.BInterpol('Base CDI'!$H$4:$H$28,'Base CDI'!$I$4:$I$29,S231,"Cubic","Extrapolate=Linear","MultiX=Average","Skip=True","Sort=True")</f>
        <v>14.376737601163832</v>
      </c>
    </row>
    <row r="232" spans="16:21" x14ac:dyDescent="0.25">
      <c r="P232" s="10">
        <v>34845</v>
      </c>
      <c r="Q232">
        <v>1.5554319999999999</v>
      </c>
      <c r="S232" s="42">
        <f t="shared" ca="1" si="9"/>
        <v>46215</v>
      </c>
      <c r="T232" s="43">
        <f ca="1">_xll.BInterpol('Base CDI'!$H$4:$H$28,'Base CDI'!$J$4:$J$29,S232,"Cubic","Extrapolate=Linear","MultiX=Average","Skip=True","Sort=True")</f>
        <v>14.358979788782539</v>
      </c>
      <c r="U232" s="43">
        <f ca="1">_xll.BInterpol('Base CDI'!$H$4:$H$28,'Base CDI'!$I$4:$I$29,S232,"Cubic","Extrapolate=Linear","MultiX=Average","Skip=True","Sort=True")</f>
        <v>14.372821386435239</v>
      </c>
    </row>
    <row r="233" spans="16:21" x14ac:dyDescent="0.25">
      <c r="P233" s="10">
        <v>34848</v>
      </c>
      <c r="Q233">
        <v>1.5583769999999999</v>
      </c>
      <c r="S233" s="42">
        <f t="shared" ca="1" si="9"/>
        <v>46216</v>
      </c>
      <c r="T233" s="43">
        <f ca="1">_xll.BInterpol('Base CDI'!$H$4:$H$28,'Base CDI'!$J$4:$J$29,S233,"Cubic","Extrapolate=Linear","MultiX=Average","Skip=True","Sort=True")</f>
        <v>14.354969699527027</v>
      </c>
      <c r="U233" s="43">
        <f ca="1">_xll.BInterpol('Base CDI'!$H$4:$H$28,'Base CDI'!$I$4:$I$29,S233,"Cubic","Extrapolate=Linear","MultiX=Average","Skip=True","Sort=True")</f>
        <v>14.368889538734935</v>
      </c>
    </row>
    <row r="234" spans="16:21" x14ac:dyDescent="0.25">
      <c r="P234" s="10">
        <v>34849</v>
      </c>
      <c r="Q234">
        <v>1.561323</v>
      </c>
      <c r="S234" s="42">
        <f t="shared" ca="1" si="9"/>
        <v>46217</v>
      </c>
      <c r="T234" s="43">
        <f ca="1">_xll.BInterpol('Base CDI'!$H$4:$H$28,'Base CDI'!$J$4:$J$29,S234,"Cubic","Extrapolate=Linear","MultiX=Average","Skip=True","Sort=True")</f>
        <v>14.350943888367523</v>
      </c>
      <c r="U234" s="43">
        <f ca="1">_xll.BInterpol('Base CDI'!$H$4:$H$28,'Base CDI'!$I$4:$I$29,S234,"Cubic","Extrapolate=Linear","MultiX=Average","Skip=True","Sort=True")</f>
        <v>14.364942239585673</v>
      </c>
    </row>
    <row r="235" spans="16:21" x14ac:dyDescent="0.25">
      <c r="P235" s="10">
        <v>34850</v>
      </c>
      <c r="Q235">
        <v>1.5642739999999999</v>
      </c>
      <c r="S235" s="42">
        <f t="shared" ca="1" si="9"/>
        <v>46218</v>
      </c>
      <c r="T235" s="43">
        <f ca="1">_xll.BInterpol('Base CDI'!$H$4:$H$28,'Base CDI'!$J$4:$J$29,S235,"Cubic","Extrapolate=Linear","MultiX=Average","Skip=True","Sort=True")</f>
        <v>14.346902541055526</v>
      </c>
      <c r="U235" s="43">
        <f ca="1">_xll.BInterpol('Base CDI'!$H$4:$H$28,'Base CDI'!$I$4:$I$29,S235,"Cubic","Extrapolate=Linear","MultiX=Average","Skip=True","Sort=True")</f>
        <v>14.360979670510204</v>
      </c>
    </row>
    <row r="236" spans="16:21" x14ac:dyDescent="0.25">
      <c r="P236" s="10">
        <v>34851</v>
      </c>
      <c r="Q236">
        <v>1.5672299999999999</v>
      </c>
      <c r="S236" s="42">
        <f t="shared" ca="1" si="9"/>
        <v>46219</v>
      </c>
      <c r="T236" s="43">
        <f ca="1">_xll.BInterpol('Base CDI'!$H$4:$H$28,'Base CDI'!$J$4:$J$29,S236,"Cubic","Extrapolate=Linear","MultiX=Average","Skip=True","Sort=True")</f>
        <v>14.342845843342539</v>
      </c>
      <c r="U236" s="43">
        <f ca="1">_xll.BInterpol('Base CDI'!$H$4:$H$28,'Base CDI'!$I$4:$I$29,S236,"Cubic","Extrapolate=Linear","MultiX=Average","Skip=True","Sort=True")</f>
        <v>14.357002013031282</v>
      </c>
    </row>
    <row r="237" spans="16:21" x14ac:dyDescent="0.25">
      <c r="P237" s="10">
        <v>34852</v>
      </c>
      <c r="Q237">
        <v>1.570192</v>
      </c>
      <c r="S237" s="42">
        <f t="shared" ca="1" si="9"/>
        <v>46220</v>
      </c>
      <c r="T237" s="43">
        <f ca="1">_xll.BInterpol('Base CDI'!$H$4:$H$28,'Base CDI'!$J$4:$J$29,S237,"Cubic","Extrapolate=Linear","MultiX=Average","Skip=True","Sort=True")</f>
        <v>14.338773980980067</v>
      </c>
      <c r="U237" s="43">
        <f ca="1">_xll.BInterpol('Base CDI'!$H$4:$H$28,'Base CDI'!$I$4:$I$29,S237,"Cubic","Extrapolate=Linear","MultiX=Average","Skip=True","Sort=True")</f>
        <v>14.35300944867166</v>
      </c>
    </row>
    <row r="238" spans="16:21" x14ac:dyDescent="0.25">
      <c r="P238" s="10">
        <v>34855</v>
      </c>
      <c r="Q238">
        <v>1.5731599999999999</v>
      </c>
      <c r="S238" s="42">
        <f t="shared" ca="1" si="9"/>
        <v>46221</v>
      </c>
      <c r="T238" s="43">
        <f ca="1">_xll.BInterpol('Base CDI'!$H$4:$H$28,'Base CDI'!$J$4:$J$29,S238,"Cubic","Extrapolate=Linear","MultiX=Average","Skip=True","Sort=True")</f>
        <v>14.334687139719607</v>
      </c>
      <c r="U238" s="43">
        <f ca="1">_xll.BInterpol('Base CDI'!$H$4:$H$28,'Base CDI'!$I$4:$I$29,S238,"Cubic","Extrapolate=Linear","MultiX=Average","Skip=True","Sort=True")</f>
        <v>14.349002158954089</v>
      </c>
    </row>
    <row r="239" spans="16:21" x14ac:dyDescent="0.25">
      <c r="P239" s="10">
        <v>34856</v>
      </c>
      <c r="Q239">
        <v>1.576133</v>
      </c>
      <c r="S239" s="42">
        <f t="shared" ca="1" si="9"/>
        <v>46222</v>
      </c>
      <c r="T239" s="43">
        <f ca="1">_xll.BInterpol('Base CDI'!$H$4:$H$28,'Base CDI'!$J$4:$J$29,S239,"Cubic","Extrapolate=Linear","MultiX=Average","Skip=True","Sort=True")</f>
        <v>14.330585505312666</v>
      </c>
      <c r="U239" s="43">
        <f ca="1">_xll.BInterpol('Base CDI'!$H$4:$H$28,'Base CDI'!$I$4:$I$29,S239,"Cubic","Extrapolate=Linear","MultiX=Average","Skip=True","Sort=True")</f>
        <v>14.344980325401325</v>
      </c>
    </row>
    <row r="240" spans="16:21" x14ac:dyDescent="0.25">
      <c r="P240" s="10">
        <v>34857</v>
      </c>
      <c r="Q240">
        <v>1.5791120000000001</v>
      </c>
      <c r="S240" s="42">
        <f t="shared" ca="1" si="9"/>
        <v>46223</v>
      </c>
      <c r="T240" s="43">
        <f ca="1">_xll.BInterpol('Base CDI'!$H$4:$H$28,'Base CDI'!$J$4:$J$29,S240,"Cubic","Extrapolate=Linear","MultiX=Average","Skip=True","Sort=True")</f>
        <v>14.326469263510745</v>
      </c>
      <c r="U240" s="43">
        <f ca="1">_xll.BInterpol('Base CDI'!$H$4:$H$28,'Base CDI'!$I$4:$I$29,S240,"Cubic","Extrapolate=Linear","MultiX=Average","Skip=True","Sort=True")</f>
        <v>14.340944129536117</v>
      </c>
    </row>
    <row r="241" spans="16:21" x14ac:dyDescent="0.25">
      <c r="P241" s="10">
        <v>34858</v>
      </c>
      <c r="Q241">
        <v>1.5821069999999999</v>
      </c>
      <c r="S241" s="42">
        <f t="shared" ca="1" si="9"/>
        <v>46224</v>
      </c>
      <c r="T241" s="43">
        <f ca="1">_xll.BInterpol('Base CDI'!$H$4:$H$28,'Base CDI'!$J$4:$J$29,S241,"Cubic","Extrapolate=Linear","MultiX=Average","Skip=True","Sort=True")</f>
        <v>14.322338600065343</v>
      </c>
      <c r="U241" s="43">
        <f ca="1">_xll.BInterpol('Base CDI'!$H$4:$H$28,'Base CDI'!$I$4:$I$29,S241,"Cubic","Extrapolate=Linear","MultiX=Average","Skip=True","Sort=True")</f>
        <v>14.33689375288122</v>
      </c>
    </row>
    <row r="242" spans="16:21" x14ac:dyDescent="0.25">
      <c r="P242" s="10">
        <v>34859</v>
      </c>
      <c r="Q242">
        <v>1.585102</v>
      </c>
      <c r="S242" s="42">
        <f t="shared" ca="1" si="9"/>
        <v>46225</v>
      </c>
      <c r="T242" s="43">
        <f ca="1">_xll.BInterpol('Base CDI'!$H$4:$H$28,'Base CDI'!$J$4:$J$29,S242,"Cubic","Extrapolate=Linear","MultiX=Average","Skip=True","Sort=True")</f>
        <v>14.318193700727967</v>
      </c>
      <c r="U242" s="43">
        <f ca="1">_xll.BInterpol('Base CDI'!$H$4:$H$28,'Base CDI'!$I$4:$I$29,S242,"Cubic","Extrapolate=Linear","MultiX=Average","Skip=True","Sort=True")</f>
        <v>14.332829376959387</v>
      </c>
    </row>
    <row r="243" spans="16:21" x14ac:dyDescent="0.25">
      <c r="P243" s="10">
        <v>34862</v>
      </c>
      <c r="Q243">
        <v>1.588104</v>
      </c>
      <c r="S243" s="42">
        <f t="shared" ca="1" si="9"/>
        <v>46226</v>
      </c>
      <c r="T243" s="43">
        <f ca="1">_xll.BInterpol('Base CDI'!$H$4:$H$28,'Base CDI'!$J$4:$J$29,S243,"Cubic","Extrapolate=Linear","MultiX=Average","Skip=True","Sort=True")</f>
        <v>14.314034751250114</v>
      </c>
      <c r="U243" s="43">
        <f ca="1">_xll.BInterpol('Base CDI'!$H$4:$H$28,'Base CDI'!$I$4:$I$29,S243,"Cubic","Extrapolate=Linear","MultiX=Average","Skip=True","Sort=True")</f>
        <v>14.32875118329337</v>
      </c>
    </row>
    <row r="244" spans="16:21" x14ac:dyDescent="0.25">
      <c r="P244" s="10">
        <v>34863</v>
      </c>
      <c r="Q244">
        <v>1.59111</v>
      </c>
      <c r="S244" s="42">
        <f t="shared" ca="1" si="9"/>
        <v>46227</v>
      </c>
      <c r="T244" s="43">
        <f ca="1">_xll.BInterpol('Base CDI'!$H$4:$H$28,'Base CDI'!$J$4:$J$29,S244,"Cubic","Extrapolate=Linear","MultiX=Average","Skip=True","Sort=True")</f>
        <v>14.309861937383291</v>
      </c>
      <c r="U244" s="43">
        <f ca="1">_xll.BInterpol('Base CDI'!$H$4:$H$28,'Base CDI'!$I$4:$I$29,S244,"Cubic","Extrapolate=Linear","MultiX=Average","Skip=True","Sort=True")</f>
        <v>14.324659353405922</v>
      </c>
    </row>
    <row r="245" spans="16:21" x14ac:dyDescent="0.25">
      <c r="P245" s="10">
        <v>34864</v>
      </c>
      <c r="Q245">
        <v>1.594123</v>
      </c>
      <c r="S245" s="42">
        <f t="shared" ca="1" si="9"/>
        <v>46228</v>
      </c>
      <c r="T245" s="43">
        <f ca="1">_xll.BInterpol('Base CDI'!$H$4:$H$28,'Base CDI'!$J$4:$J$29,S245,"Cubic","Extrapolate=Linear","MultiX=Average","Skip=True","Sort=True")</f>
        <v>14.305675444878997</v>
      </c>
      <c r="U245" s="43">
        <f ca="1">_xll.BInterpol('Base CDI'!$H$4:$H$28,'Base CDI'!$I$4:$I$29,S245,"Cubic","Extrapolate=Linear","MultiX=Average","Skip=True","Sort=True")</f>
        <v>14.320554068819796</v>
      </c>
    </row>
    <row r="246" spans="16:21" x14ac:dyDescent="0.25">
      <c r="P246" s="10">
        <v>34866</v>
      </c>
      <c r="Q246">
        <v>1.5971409999999999</v>
      </c>
      <c r="S246" s="42">
        <f t="shared" ca="1" si="9"/>
        <v>46229</v>
      </c>
      <c r="T246" s="43">
        <f ca="1">_xll.BInterpol('Base CDI'!$H$4:$H$28,'Base CDI'!$J$4:$J$29,S246,"Cubic","Extrapolate=Linear","MultiX=Average","Skip=True","Sort=True")</f>
        <v>14.301475459488733</v>
      </c>
      <c r="U246" s="43">
        <f ca="1">_xll.BInterpol('Base CDI'!$H$4:$H$28,'Base CDI'!$I$4:$I$29,S246,"Cubic","Extrapolate=Linear","MultiX=Average","Skip=True","Sort=True")</f>
        <v>14.316435511057742</v>
      </c>
    </row>
    <row r="247" spans="16:21" x14ac:dyDescent="0.25">
      <c r="P247" s="10">
        <v>34869</v>
      </c>
      <c r="Q247">
        <v>1.6001650000000001</v>
      </c>
      <c r="S247" s="42">
        <f t="shared" ca="1" si="9"/>
        <v>46230</v>
      </c>
      <c r="T247" s="43">
        <f ca="1">_xll.BInterpol('Base CDI'!$H$4:$H$28,'Base CDI'!$J$4:$J$29,S247,"Cubic","Extrapolate=Linear","MultiX=Average","Skip=True","Sort=True")</f>
        <v>14.297262166964005</v>
      </c>
      <c r="U247" s="43">
        <f ca="1">_xll.BInterpol('Base CDI'!$H$4:$H$28,'Base CDI'!$I$4:$I$29,S247,"Cubic","Extrapolate=Linear","MultiX=Average","Skip=True","Sort=True")</f>
        <v>14.312303861642517</v>
      </c>
    </row>
    <row r="248" spans="16:21" x14ac:dyDescent="0.25">
      <c r="P248" s="10">
        <v>34870</v>
      </c>
      <c r="Q248">
        <v>1.6031949999999999</v>
      </c>
      <c r="S248" s="42">
        <f t="shared" ca="1" si="9"/>
        <v>46231</v>
      </c>
      <c r="T248" s="43">
        <f ca="1">_xll.BInterpol('Base CDI'!$H$4:$H$28,'Base CDI'!$J$4:$J$29,S248,"Cubic","Extrapolate=Linear","MultiX=Average","Skip=True","Sort=True")</f>
        <v>14.293035753056312</v>
      </c>
      <c r="U248" s="43">
        <f ca="1">_xll.BInterpol('Base CDI'!$H$4:$H$28,'Base CDI'!$I$4:$I$29,S248,"Cubic","Extrapolate=Linear","MultiX=Average","Skip=True","Sort=True")</f>
        <v>14.308159302096874</v>
      </c>
    </row>
    <row r="249" spans="16:21" x14ac:dyDescent="0.25">
      <c r="P249" s="10">
        <v>34871</v>
      </c>
      <c r="Q249">
        <v>1.606225</v>
      </c>
      <c r="S249" s="42">
        <f t="shared" ca="1" si="9"/>
        <v>46232</v>
      </c>
      <c r="T249" s="43">
        <f ca="1">_xll.BInterpol('Base CDI'!$H$4:$H$28,'Base CDI'!$J$4:$J$29,S249,"Cubic","Extrapolate=Linear","MultiX=Average","Skip=True","Sort=True")</f>
        <v>14.288796403517159</v>
      </c>
      <c r="U249" s="43">
        <f ca="1">_xll.BInterpol('Base CDI'!$H$4:$H$28,'Base CDI'!$I$4:$I$29,S249,"Cubic","Extrapolate=Linear","MultiX=Average","Skip=True","Sort=True")</f>
        <v>14.304002013943562</v>
      </c>
    </row>
    <row r="250" spans="16:21" x14ac:dyDescent="0.25">
      <c r="P250" s="10">
        <v>34872</v>
      </c>
      <c r="Q250">
        <v>1.6092599999999999</v>
      </c>
      <c r="S250" s="42">
        <f t="shared" ca="1" si="9"/>
        <v>46233</v>
      </c>
      <c r="T250" s="43">
        <f ca="1">_xll.BInterpol('Base CDI'!$H$4:$H$28,'Base CDI'!$J$4:$J$29,S250,"Cubic","Extrapolate=Linear","MultiX=Average","Skip=True","Sort=True")</f>
        <v>14.284544304098045</v>
      </c>
      <c r="U250" s="43">
        <f ca="1">_xll.BInterpol('Base CDI'!$H$4:$H$28,'Base CDI'!$I$4:$I$29,S250,"Cubic","Extrapolate=Linear","MultiX=Average","Skip=True","Sort=True")</f>
        <v>14.299832178705335</v>
      </c>
    </row>
    <row r="251" spans="16:21" x14ac:dyDescent="0.25">
      <c r="P251" s="10">
        <v>34873</v>
      </c>
      <c r="Q251">
        <v>1.6123019999999999</v>
      </c>
      <c r="S251" s="42">
        <f t="shared" ca="1" si="9"/>
        <v>46234</v>
      </c>
      <c r="T251" s="43">
        <f ca="1">_xll.BInterpol('Base CDI'!$H$4:$H$28,'Base CDI'!$J$4:$J$29,S251,"Cubic","Extrapolate=Linear","MultiX=Average","Skip=True","Sort=True")</f>
        <v>14.280279640550473</v>
      </c>
      <c r="U251" s="43">
        <f ca="1">_xll.BInterpol('Base CDI'!$H$4:$H$28,'Base CDI'!$I$4:$I$29,S251,"Cubic","Extrapolate=Linear","MultiX=Average","Skip=True","Sort=True")</f>
        <v>14.295649977904947</v>
      </c>
    </row>
    <row r="252" spans="16:21" x14ac:dyDescent="0.25">
      <c r="P252" s="10">
        <v>34876</v>
      </c>
      <c r="Q252">
        <v>1.6153550000000001</v>
      </c>
      <c r="S252" s="42">
        <f t="shared" ca="1" si="9"/>
        <v>46235</v>
      </c>
      <c r="T252" s="43">
        <f ca="1">_xll.BInterpol('Base CDI'!$H$4:$H$28,'Base CDI'!$J$4:$J$29,S252,"Cubic","Extrapolate=Linear","MultiX=Average","Skip=True","Sort=True")</f>
        <v>14.276002598625947</v>
      </c>
      <c r="U252" s="43">
        <f ca="1">_xll.BInterpol('Base CDI'!$H$4:$H$28,'Base CDI'!$I$4:$I$29,S252,"Cubic","Extrapolate=Linear","MultiX=Average","Skip=True","Sort=True")</f>
        <v>14.291455593065152</v>
      </c>
    </row>
    <row r="253" spans="16:21" x14ac:dyDescent="0.25">
      <c r="P253" s="10">
        <v>34877</v>
      </c>
      <c r="Q253">
        <v>1.6184130000000001</v>
      </c>
      <c r="S253" s="42">
        <f t="shared" ca="1" si="9"/>
        <v>46236</v>
      </c>
      <c r="T253" s="43">
        <f ca="1">_xll.BInterpol('Base CDI'!$H$4:$H$28,'Base CDI'!$J$4:$J$29,S253,"Cubic","Extrapolate=Linear","MultiX=Average","Skip=True","Sort=True")</f>
        <v>14.271713364075966</v>
      </c>
      <c r="U253" s="43">
        <f ca="1">_xll.BInterpol('Base CDI'!$H$4:$H$28,'Base CDI'!$I$4:$I$29,S253,"Cubic","Extrapolate=Linear","MultiX=Average","Skip=True","Sort=True")</f>
        <v>14.287249205708699</v>
      </c>
    </row>
    <row r="254" spans="16:21" x14ac:dyDescent="0.25">
      <c r="P254" s="10">
        <v>34878</v>
      </c>
      <c r="Q254">
        <v>1.6214770000000001</v>
      </c>
      <c r="S254" s="42">
        <f t="shared" ca="1" si="9"/>
        <v>46237</v>
      </c>
      <c r="T254" s="43">
        <f ca="1">_xll.BInterpol('Base CDI'!$H$4:$H$28,'Base CDI'!$J$4:$J$29,S254,"Cubic","Extrapolate=Linear","MultiX=Average","Skip=True","Sort=True")</f>
        <v>14.267412122652035</v>
      </c>
      <c r="U254" s="43">
        <f ca="1">_xll.BInterpol('Base CDI'!$H$4:$H$28,'Base CDI'!$I$4:$I$29,S254,"Cubic","Extrapolate=Linear","MultiX=Average","Skip=True","Sort=True")</f>
        <v>14.283030997358342</v>
      </c>
    </row>
    <row r="255" spans="16:21" x14ac:dyDescent="0.25">
      <c r="P255" s="10">
        <v>34879</v>
      </c>
      <c r="Q255">
        <v>1.624547</v>
      </c>
      <c r="S255" s="42">
        <f t="shared" ca="1" si="9"/>
        <v>46238</v>
      </c>
      <c r="T255" s="43">
        <f ca="1">_xll.BInterpol('Base CDI'!$H$4:$H$28,'Base CDI'!$J$4:$J$29,S255,"Cubic","Extrapolate=Linear","MultiX=Average","Skip=True","Sort=True")</f>
        <v>14.263099060105654</v>
      </c>
      <c r="U255" s="43">
        <f ca="1">_xll.BInterpol('Base CDI'!$H$4:$H$28,'Base CDI'!$I$4:$I$29,S255,"Cubic","Extrapolate=Linear","MultiX=Average","Skip=True","Sort=True")</f>
        <v>14.278801149536836</v>
      </c>
    </row>
    <row r="256" spans="16:21" x14ac:dyDescent="0.25">
      <c r="P256" s="10">
        <v>34880</v>
      </c>
      <c r="Q256">
        <v>1.627623</v>
      </c>
      <c r="S256" s="42">
        <f t="shared" ca="1" si="9"/>
        <v>46239</v>
      </c>
      <c r="T256" s="43">
        <f ca="1">_xll.BInterpol('Base CDI'!$H$4:$H$28,'Base CDI'!$J$4:$J$29,S256,"Cubic","Extrapolate=Linear","MultiX=Average","Skip=True","Sort=True")</f>
        <v>14.258774362188326</v>
      </c>
      <c r="U256" s="43">
        <f ca="1">_xll.BInterpol('Base CDI'!$H$4:$H$28,'Base CDI'!$I$4:$I$29,S256,"Cubic","Extrapolate=Linear","MultiX=Average","Skip=True","Sort=True")</f>
        <v>14.274559843766932</v>
      </c>
    </row>
    <row r="257" spans="16:21" x14ac:dyDescent="0.25">
      <c r="P257" s="10">
        <v>34883</v>
      </c>
      <c r="Q257">
        <v>1.6306989999999999</v>
      </c>
      <c r="S257" s="42">
        <f t="shared" ca="1" si="9"/>
        <v>46240</v>
      </c>
      <c r="T257" s="43">
        <f ca="1">_xll.BInterpol('Base CDI'!$H$4:$H$28,'Base CDI'!$J$4:$J$29,S257,"Cubic","Extrapolate=Linear","MultiX=Average","Skip=True","Sort=True")</f>
        <v>14.254438214651554</v>
      </c>
      <c r="U257" s="43">
        <f ca="1">_xll.BInterpol('Base CDI'!$H$4:$H$28,'Base CDI'!$I$4:$I$29,S257,"Cubic","Extrapolate=Linear","MultiX=Average","Skip=True","Sort=True")</f>
        <v>14.270307261571384</v>
      </c>
    </row>
    <row r="258" spans="16:21" x14ac:dyDescent="0.25">
      <c r="P258" s="10">
        <v>34884</v>
      </c>
      <c r="Q258">
        <v>1.6337809999999999</v>
      </c>
      <c r="S258" s="42">
        <f t="shared" ca="1" si="9"/>
        <v>46241</v>
      </c>
      <c r="T258" s="43">
        <f ca="1">_xll.BInterpol('Base CDI'!$H$4:$H$28,'Base CDI'!$J$4:$J$29,S258,"Cubic","Extrapolate=Linear","MultiX=Average","Skip=True","Sort=True")</f>
        <v>14.25009080324684</v>
      </c>
      <c r="U258" s="43">
        <f ca="1">_xll.BInterpol('Base CDI'!$H$4:$H$28,'Base CDI'!$I$4:$I$29,S258,"Cubic","Extrapolate=Linear","MultiX=Average","Skip=True","Sort=True")</f>
        <v>14.266043584472943</v>
      </c>
    </row>
    <row r="259" spans="16:21" x14ac:dyDescent="0.25">
      <c r="P259" s="10">
        <v>34885</v>
      </c>
      <c r="Q259">
        <v>1.6368689999999999</v>
      </c>
      <c r="S259" s="42">
        <f t="shared" ca="1" si="9"/>
        <v>46242</v>
      </c>
      <c r="T259" s="43">
        <f ca="1">_xll.BInterpol('Base CDI'!$H$4:$H$28,'Base CDI'!$J$4:$J$29,S259,"Cubic","Extrapolate=Linear","MultiX=Average","Skip=True","Sort=True")</f>
        <v>14.245732313725684</v>
      </c>
      <c r="U259" s="43">
        <f ca="1">_xll.BInterpol('Base CDI'!$H$4:$H$28,'Base CDI'!$I$4:$I$29,S259,"Cubic","Extrapolate=Linear","MultiX=Average","Skip=True","Sort=True")</f>
        <v>14.261768993994362</v>
      </c>
    </row>
    <row r="260" spans="16:21" x14ac:dyDescent="0.25">
      <c r="P260" s="10">
        <v>34886</v>
      </c>
      <c r="Q260">
        <v>1.6399630000000001</v>
      </c>
      <c r="S260" s="42">
        <f t="shared" ca="1" si="9"/>
        <v>46243</v>
      </c>
      <c r="T260" s="43">
        <f ca="1">_xll.BInterpol('Base CDI'!$H$4:$H$28,'Base CDI'!$J$4:$J$29,S260,"Cubic","Extrapolate=Linear","MultiX=Average","Skip=True","Sort=True")</f>
        <v>14.241362931839589</v>
      </c>
      <c r="U260" s="43">
        <f ca="1">_xll.BInterpol('Base CDI'!$H$4:$H$28,'Base CDI'!$I$4:$I$29,S260,"Cubic","Extrapolate=Linear","MultiX=Average","Skip=True","Sort=True")</f>
        <v>14.257483671658395</v>
      </c>
    </row>
    <row r="261" spans="16:21" x14ac:dyDescent="0.25">
      <c r="P261" s="10">
        <v>34887</v>
      </c>
      <c r="Q261">
        <v>1.643062</v>
      </c>
      <c r="S261" s="42">
        <f t="shared" ca="1" si="9"/>
        <v>46244</v>
      </c>
      <c r="T261" s="43">
        <f ca="1">_xll.BInterpol('Base CDI'!$H$4:$H$28,'Base CDI'!$J$4:$J$29,S261,"Cubic","Extrapolate=Linear","MultiX=Average","Skip=True","Sort=True")</f>
        <v>14.236982843340058</v>
      </c>
      <c r="U261" s="43">
        <f ca="1">_xll.BInterpol('Base CDI'!$H$4:$H$28,'Base CDI'!$I$4:$I$29,S261,"Cubic","Extrapolate=Linear","MultiX=Average","Skip=True","Sort=True")</f>
        <v>14.253187798987796</v>
      </c>
    </row>
    <row r="262" spans="16:21" x14ac:dyDescent="0.25">
      <c r="P262" s="10">
        <v>34890</v>
      </c>
      <c r="Q262">
        <v>1.6461680000000001</v>
      </c>
      <c r="S262" s="42">
        <f t="shared" ca="1" si="9"/>
        <v>46245</v>
      </c>
      <c r="T262" s="43">
        <f ca="1">_xll.BInterpol('Base CDI'!$H$4:$H$28,'Base CDI'!$J$4:$J$29,S262,"Cubic","Extrapolate=Linear","MultiX=Average","Skip=True","Sort=True")</f>
        <v>14.232592233978593</v>
      </c>
      <c r="U262" s="43">
        <f ca="1">_xll.BInterpol('Base CDI'!$H$4:$H$28,'Base CDI'!$I$4:$I$29,S262,"Cubic","Extrapolate=Linear","MultiX=Average","Skip=True","Sort=True")</f>
        <v>14.248881557505314</v>
      </c>
    </row>
    <row r="263" spans="16:21" x14ac:dyDescent="0.25">
      <c r="P263" s="10">
        <v>34891</v>
      </c>
      <c r="Q263">
        <v>1.6492789999999999</v>
      </c>
      <c r="S263" s="42">
        <f t="shared" ca="1" si="9"/>
        <v>46246</v>
      </c>
      <c r="T263" s="43">
        <f ca="1">_xll.BInterpol('Base CDI'!$H$4:$H$28,'Base CDI'!$J$4:$J$29,S263,"Cubic","Extrapolate=Linear","MultiX=Average","Skip=True","Sort=True")</f>
        <v>14.228191289506697</v>
      </c>
      <c r="U263" s="43">
        <f ca="1">_xll.BInterpol('Base CDI'!$H$4:$H$28,'Base CDI'!$I$4:$I$29,S263,"Cubic","Extrapolate=Linear","MultiX=Average","Skip=True","Sort=True")</f>
        <v>14.244565128733704</v>
      </c>
    </row>
    <row r="264" spans="16:21" x14ac:dyDescent="0.25">
      <c r="P264" s="10">
        <v>34892</v>
      </c>
      <c r="Q264">
        <v>1.652396</v>
      </c>
      <c r="S264" s="42">
        <f t="shared" ca="1" si="9"/>
        <v>46247</v>
      </c>
      <c r="T264" s="43">
        <f ca="1">_xll.BInterpol('Base CDI'!$H$4:$H$28,'Base CDI'!$J$4:$J$29,S264,"Cubic","Extrapolate=Linear","MultiX=Average","Skip=True","Sort=True")</f>
        <v>14.223780195675868</v>
      </c>
      <c r="U264" s="43">
        <f ca="1">_xll.BInterpol('Base CDI'!$H$4:$H$28,'Base CDI'!$I$4:$I$29,S264,"Cubic","Extrapolate=Linear","MultiX=Average","Skip=True","Sort=True")</f>
        <v>14.240238694195719</v>
      </c>
    </row>
    <row r="265" spans="16:21" x14ac:dyDescent="0.25">
      <c r="P265" s="10">
        <v>34893</v>
      </c>
      <c r="Q265">
        <v>1.6555139999999999</v>
      </c>
      <c r="S265" s="42">
        <f t="shared" ca="1" si="9"/>
        <v>46248</v>
      </c>
      <c r="T265" s="43">
        <f ca="1">_xll.BInterpol('Base CDI'!$H$4:$H$28,'Base CDI'!$J$4:$J$29,S265,"Cubic","Extrapolate=Linear","MultiX=Average","Skip=True","Sort=True")</f>
        <v>14.219359138237612</v>
      </c>
      <c r="U265" s="43">
        <f ca="1">_xll.BInterpol('Base CDI'!$H$4:$H$28,'Base CDI'!$I$4:$I$29,S265,"Cubic","Extrapolate=Linear","MultiX=Average","Skip=True","Sort=True")</f>
        <v>14.235902435414111</v>
      </c>
    </row>
    <row r="266" spans="16:21" x14ac:dyDescent="0.25">
      <c r="P266" s="10">
        <v>34894</v>
      </c>
      <c r="Q266">
        <v>1.6586369999999999</v>
      </c>
      <c r="S266" s="42">
        <f t="shared" ca="1" si="9"/>
        <v>46249</v>
      </c>
      <c r="T266" s="43">
        <f ca="1">_xll.BInterpol('Base CDI'!$H$4:$H$28,'Base CDI'!$J$4:$J$29,S266,"Cubic","Extrapolate=Linear","MultiX=Average","Skip=True","Sort=True")</f>
        <v>14.214928302943431</v>
      </c>
      <c r="U266" s="43">
        <f ca="1">_xll.BInterpol('Base CDI'!$H$4:$H$28,'Base CDI'!$I$4:$I$29,S266,"Cubic","Extrapolate=Linear","MultiX=Average","Skip=True","Sort=True")</f>
        <v>14.231556533911634</v>
      </c>
    </row>
    <row r="267" spans="16:21" x14ac:dyDescent="0.25">
      <c r="P267" s="10">
        <v>34897</v>
      </c>
      <c r="Q267">
        <v>1.661761</v>
      </c>
      <c r="S267" s="42">
        <f t="shared" ref="S267:S330" ca="1" si="10">S266+1</f>
        <v>46250</v>
      </c>
      <c r="T267" s="43">
        <f ca="1">_xll.BInterpol('Base CDI'!$H$4:$H$28,'Base CDI'!$J$4:$J$29,S267,"Cubic","Extrapolate=Linear","MultiX=Average","Skip=True","Sort=True")</f>
        <v>14.210487875544827</v>
      </c>
      <c r="U267" s="43">
        <f ca="1">_xll.BInterpol('Base CDI'!$H$4:$H$28,'Base CDI'!$I$4:$I$29,S267,"Cubic","Extrapolate=Linear","MultiX=Average","Skip=True","Sort=True")</f>
        <v>14.227201171211039</v>
      </c>
    </row>
    <row r="268" spans="16:21" x14ac:dyDescent="0.25">
      <c r="P268" s="10">
        <v>34898</v>
      </c>
      <c r="Q268">
        <v>1.66489</v>
      </c>
      <c r="S268" s="42">
        <f t="shared" ca="1" si="10"/>
        <v>46251</v>
      </c>
      <c r="T268" s="43">
        <f ca="1">_xll.BInterpol('Base CDI'!$H$4:$H$28,'Base CDI'!$J$4:$J$29,S268,"Cubic","Extrapolate=Linear","MultiX=Average","Skip=True","Sort=True")</f>
        <v>14.206038041793301</v>
      </c>
      <c r="U268" s="43">
        <f ca="1">_xll.BInterpol('Base CDI'!$H$4:$H$28,'Base CDI'!$I$4:$I$29,S268,"Cubic","Extrapolate=Linear","MultiX=Average","Skip=True","Sort=True")</f>
        <v>14.22283652883508</v>
      </c>
    </row>
    <row r="269" spans="16:21" x14ac:dyDescent="0.25">
      <c r="P269" s="10">
        <v>34899</v>
      </c>
      <c r="Q269">
        <v>1.6680200000000001</v>
      </c>
      <c r="S269" s="42">
        <f t="shared" ca="1" si="10"/>
        <v>46252</v>
      </c>
      <c r="T269" s="43">
        <f ca="1">_xll.BInterpol('Base CDI'!$H$4:$H$28,'Base CDI'!$J$4:$J$29,S269,"Cubic","Extrapolate=Linear","MultiX=Average","Skip=True","Sort=True")</f>
        <v>14.201578987440353</v>
      </c>
      <c r="U269" s="43">
        <f ca="1">_xll.BInterpol('Base CDI'!$H$4:$H$28,'Base CDI'!$I$4:$I$29,S269,"Cubic","Extrapolate=Linear","MultiX=Average","Skip=True","Sort=True")</f>
        <v>14.21846278830651</v>
      </c>
    </row>
    <row r="270" spans="16:21" x14ac:dyDescent="0.25">
      <c r="P270" s="10">
        <v>34900</v>
      </c>
      <c r="Q270">
        <v>1.6711560000000001</v>
      </c>
      <c r="S270" s="42">
        <f t="shared" ca="1" si="10"/>
        <v>46253</v>
      </c>
      <c r="T270" s="43">
        <f ca="1">_xll.BInterpol('Base CDI'!$H$4:$H$28,'Base CDI'!$J$4:$J$29,S270,"Cubic","Extrapolate=Linear","MultiX=Average","Skip=True","Sort=True")</f>
        <v>14.19711089823749</v>
      </c>
      <c r="U270" s="43">
        <f ca="1">_xll.BInterpol('Base CDI'!$H$4:$H$28,'Base CDI'!$I$4:$I$29,S270,"Cubic","Extrapolate=Linear","MultiX=Average","Skip=True","Sort=True")</f>
        <v>14.21408013114808</v>
      </c>
    </row>
    <row r="271" spans="16:21" x14ac:dyDescent="0.25">
      <c r="P271" s="10">
        <v>34901</v>
      </c>
      <c r="Q271">
        <v>1.6742980000000001</v>
      </c>
      <c r="S271" s="42">
        <f t="shared" ca="1" si="10"/>
        <v>46254</v>
      </c>
      <c r="T271" s="43">
        <f ca="1">_xll.BInterpol('Base CDI'!$H$4:$H$28,'Base CDI'!$J$4:$J$29,S271,"Cubic","Extrapolate=Linear","MultiX=Average","Skip=True","Sort=True")</f>
        <v>14.192633959936211</v>
      </c>
      <c r="U271" s="43">
        <f ca="1">_xll.BInterpol('Base CDI'!$H$4:$H$28,'Base CDI'!$I$4:$I$29,S271,"Cubic","Extrapolate=Linear","MultiX=Average","Skip=True","Sort=True")</f>
        <v>14.209688738882546</v>
      </c>
    </row>
    <row r="272" spans="16:21" x14ac:dyDescent="0.25">
      <c r="P272" s="10">
        <v>34904</v>
      </c>
      <c r="Q272">
        <v>1.677446</v>
      </c>
      <c r="S272" s="42">
        <f t="shared" ca="1" si="10"/>
        <v>46255</v>
      </c>
      <c r="T272" s="43">
        <f ca="1">_xll.BInterpol('Base CDI'!$H$4:$H$28,'Base CDI'!$J$4:$J$29,S272,"Cubic","Extrapolate=Linear","MultiX=Average","Skip=True","Sort=True")</f>
        <v>14.18814835828802</v>
      </c>
      <c r="U272" s="43">
        <f ca="1">_xll.BInterpol('Base CDI'!$H$4:$H$28,'Base CDI'!$I$4:$I$29,S272,"Cubic","Extrapolate=Linear","MultiX=Average","Skip=True","Sort=True")</f>
        <v>14.205288793032658</v>
      </c>
    </row>
    <row r="273" spans="16:21" x14ac:dyDescent="0.25">
      <c r="P273" s="10">
        <v>34905</v>
      </c>
      <c r="Q273">
        <v>1.680599</v>
      </c>
      <c r="S273" s="42">
        <f t="shared" ca="1" si="10"/>
        <v>46256</v>
      </c>
      <c r="T273" s="43">
        <f ca="1">_xll.BInterpol('Base CDI'!$H$4:$H$28,'Base CDI'!$J$4:$J$29,S273,"Cubic","Extrapolate=Linear","MultiX=Average","Skip=True","Sort=True")</f>
        <v>14.183654279044417</v>
      </c>
      <c r="U273" s="43">
        <f ca="1">_xll.BInterpol('Base CDI'!$H$4:$H$28,'Base CDI'!$I$4:$I$29,S273,"Cubic","Extrapolate=Linear","MultiX=Average","Skip=True","Sort=True")</f>
        <v>14.200880475121169</v>
      </c>
    </row>
    <row r="274" spans="16:21" x14ac:dyDescent="0.25">
      <c r="P274" s="10">
        <v>34906</v>
      </c>
      <c r="Q274">
        <v>1.6837530000000001</v>
      </c>
      <c r="S274" s="42">
        <f t="shared" ca="1" si="10"/>
        <v>46257</v>
      </c>
      <c r="T274" s="43">
        <f ca="1">_xll.BInterpol('Base CDI'!$H$4:$H$28,'Base CDI'!$J$4:$J$29,S274,"Cubic","Extrapolate=Linear","MultiX=Average","Skip=True","Sort=True")</f>
        <v>14.179151907956904</v>
      </c>
      <c r="U274" s="43">
        <f ca="1">_xll.BInterpol('Base CDI'!$H$4:$H$28,'Base CDI'!$I$4:$I$29,S274,"Cubic","Extrapolate=Linear","MultiX=Average","Skip=True","Sort=True")</f>
        <v>14.196463966670832</v>
      </c>
    </row>
    <row r="275" spans="16:21" x14ac:dyDescent="0.25">
      <c r="P275" s="10">
        <v>34907</v>
      </c>
      <c r="Q275">
        <v>1.6869130000000001</v>
      </c>
      <c r="S275" s="42">
        <f t="shared" ca="1" si="10"/>
        <v>46258</v>
      </c>
      <c r="T275" s="43">
        <f ca="1">_xll.BInterpol('Base CDI'!$H$4:$H$28,'Base CDI'!$J$4:$J$29,S275,"Cubic","Extrapolate=Linear","MultiX=Average","Skip=True","Sort=True")</f>
        <v>14.174641430776985</v>
      </c>
      <c r="U275" s="43">
        <f ca="1">_xll.BInterpol('Base CDI'!$H$4:$H$28,'Base CDI'!$I$4:$I$29,S275,"Cubic","Extrapolate=Linear","MultiX=Average","Skip=True","Sort=True")</f>
        <v>14.192039449204401</v>
      </c>
    </row>
    <row r="276" spans="16:21" x14ac:dyDescent="0.25">
      <c r="P276" s="10">
        <v>34908</v>
      </c>
      <c r="Q276">
        <v>1.6900790000000001</v>
      </c>
      <c r="S276" s="42">
        <f t="shared" ca="1" si="10"/>
        <v>46259</v>
      </c>
      <c r="T276" s="43">
        <f ca="1">_xll.BInterpol('Base CDI'!$H$4:$H$28,'Base CDI'!$J$4:$J$29,S276,"Cubic","Extrapolate=Linear","MultiX=Average","Skip=True","Sort=True")</f>
        <v>14.170123033256161</v>
      </c>
      <c r="U276" s="43">
        <f ca="1">_xll.BInterpol('Base CDI'!$H$4:$H$28,'Base CDI'!$I$4:$I$29,S276,"Cubic","Extrapolate=Linear","MultiX=Average","Skip=True","Sort=True")</f>
        <v>14.187607104244629</v>
      </c>
    </row>
    <row r="277" spans="16:21" x14ac:dyDescent="0.25">
      <c r="P277" s="10">
        <v>34911</v>
      </c>
      <c r="Q277">
        <v>1.6932510000000001</v>
      </c>
      <c r="S277" s="42">
        <f t="shared" ca="1" si="10"/>
        <v>46260</v>
      </c>
      <c r="T277" s="43">
        <f ca="1">_xll.BInterpol('Base CDI'!$H$4:$H$28,'Base CDI'!$J$4:$J$29,S277,"Cubic","Extrapolate=Linear","MultiX=Average","Skip=True","Sort=True")</f>
        <v>14.165596901145936</v>
      </c>
      <c r="U277" s="43">
        <f ca="1">_xll.BInterpol('Base CDI'!$H$4:$H$28,'Base CDI'!$I$4:$I$29,S277,"Cubic","Extrapolate=Linear","MultiX=Average","Skip=True","Sort=True")</f>
        <v>14.183167113314266</v>
      </c>
    </row>
    <row r="278" spans="16:21" x14ac:dyDescent="0.25">
      <c r="P278" s="10">
        <v>34912</v>
      </c>
      <c r="Q278">
        <v>1.6960729999999999</v>
      </c>
      <c r="S278" s="42">
        <f t="shared" ca="1" si="10"/>
        <v>46261</v>
      </c>
      <c r="T278" s="43">
        <f ca="1">_xll.BInterpol('Base CDI'!$H$4:$H$28,'Base CDI'!$J$4:$J$29,S278,"Cubic","Extrapolate=Linear","MultiX=Average","Skip=True","Sort=True")</f>
        <v>14.161063220197807</v>
      </c>
      <c r="U278" s="43">
        <f ca="1">_xll.BInterpol('Base CDI'!$H$4:$H$28,'Base CDI'!$I$4:$I$29,S278,"Cubic","Extrapolate=Linear","MultiX=Average","Skip=True","Sort=True")</f>
        <v>14.178719657936067</v>
      </c>
    </row>
    <row r="279" spans="16:21" x14ac:dyDescent="0.25">
      <c r="P279" s="10">
        <v>34913</v>
      </c>
      <c r="Q279">
        <v>1.6989000000000001</v>
      </c>
      <c r="S279" s="42">
        <f t="shared" ca="1" si="10"/>
        <v>46262</v>
      </c>
      <c r="T279" s="43">
        <f ca="1">_xll.BInterpol('Base CDI'!$H$4:$H$28,'Base CDI'!$J$4:$J$29,S279,"Cubic","Extrapolate=Linear","MultiX=Average","Skip=True","Sort=True")</f>
        <v>14.156522176163282</v>
      </c>
      <c r="U279" s="43">
        <f ca="1">_xll.BInterpol('Base CDI'!$H$4:$H$28,'Base CDI'!$I$4:$I$29,S279,"Cubic","Extrapolate=Linear","MultiX=Average","Skip=True","Sort=True")</f>
        <v>14.174264919632785</v>
      </c>
    </row>
    <row r="280" spans="16:21" x14ac:dyDescent="0.25">
      <c r="P280" s="10">
        <v>34914</v>
      </c>
      <c r="Q280">
        <v>1.7017310000000001</v>
      </c>
      <c r="S280" s="42">
        <f t="shared" ca="1" si="10"/>
        <v>46263</v>
      </c>
      <c r="T280" s="43">
        <f ca="1">_xll.BInterpol('Base CDI'!$H$4:$H$28,'Base CDI'!$J$4:$J$29,S280,"Cubic","Extrapolate=Linear","MultiX=Average","Skip=True","Sort=True")</f>
        <v>14.151973954793862</v>
      </c>
      <c r="U280" s="43">
        <f ca="1">_xll.BInterpol('Base CDI'!$H$4:$H$28,'Base CDI'!$I$4:$I$29,S280,"Cubic","Extrapolate=Linear","MultiX=Average","Skip=True","Sort=True")</f>
        <v>14.169803079927171</v>
      </c>
    </row>
    <row r="281" spans="16:21" x14ac:dyDescent="0.25">
      <c r="P281" s="10">
        <v>34915</v>
      </c>
      <c r="Q281">
        <v>1.7045669999999999</v>
      </c>
      <c r="S281" s="42">
        <f t="shared" ca="1" si="10"/>
        <v>46264</v>
      </c>
      <c r="T281" s="43">
        <f ca="1">_xll.BInterpol('Base CDI'!$H$4:$H$28,'Base CDI'!$J$4:$J$29,S281,"Cubic","Extrapolate=Linear","MultiX=Average","Skip=True","Sort=True")</f>
        <v>14.147418741841046</v>
      </c>
      <c r="U281" s="43">
        <f ca="1">_xll.BInterpol('Base CDI'!$H$4:$H$28,'Base CDI'!$I$4:$I$29,S281,"Cubic","Extrapolate=Linear","MultiX=Average","Skip=True","Sort=True")</f>
        <v>14.16533432034198</v>
      </c>
    </row>
    <row r="282" spans="16:21" x14ac:dyDescent="0.25">
      <c r="P282" s="10">
        <v>34918</v>
      </c>
      <c r="Q282">
        <v>1.7073510000000001</v>
      </c>
      <c r="S282" s="42">
        <f t="shared" ca="1" si="10"/>
        <v>46265</v>
      </c>
      <c r="T282" s="43">
        <f ca="1">_xll.BInterpol('Base CDI'!$H$4:$H$28,'Base CDI'!$J$4:$J$29,S282,"Cubic","Extrapolate=Linear","MultiX=Average","Skip=True","Sort=True")</f>
        <v>14.142856723056337</v>
      </c>
      <c r="U282" s="43">
        <f ca="1">_xll.BInterpol('Base CDI'!$H$4:$H$28,'Base CDI'!$I$4:$I$29,S282,"Cubic","Extrapolate=Linear","MultiX=Average","Skip=True","Sort=True")</f>
        <v>14.160858822399963</v>
      </c>
    </row>
    <row r="283" spans="16:21" x14ac:dyDescent="0.25">
      <c r="P283" s="10">
        <v>34919</v>
      </c>
      <c r="Q283">
        <v>1.71014</v>
      </c>
      <c r="S283" s="42">
        <f t="shared" ca="1" si="10"/>
        <v>46266</v>
      </c>
      <c r="T283" s="43">
        <f ca="1">_xll.BInterpol('Base CDI'!$H$4:$H$28,'Base CDI'!$J$4:$J$29,S283,"Cubic","Extrapolate=Linear","MultiX=Average","Skip=True","Sort=True")</f>
        <v>14.13828808419124</v>
      </c>
      <c r="U283" s="43">
        <f ca="1">_xll.BInterpol('Base CDI'!$H$4:$H$28,'Base CDI'!$I$4:$I$29,S283,"Cubic","Extrapolate=Linear","MultiX=Average","Skip=True","Sort=True")</f>
        <v>14.156376767623874</v>
      </c>
    </row>
    <row r="284" spans="16:21" x14ac:dyDescent="0.25">
      <c r="P284" s="10">
        <v>34920</v>
      </c>
      <c r="Q284">
        <v>1.712933</v>
      </c>
      <c r="S284" s="42">
        <f t="shared" ca="1" si="10"/>
        <v>46267</v>
      </c>
      <c r="T284" s="43">
        <f ca="1">_xll.BInterpol('Base CDI'!$H$4:$H$28,'Base CDI'!$J$4:$J$29,S284,"Cubic","Extrapolate=Linear","MultiX=Average","Skip=True","Sort=True")</f>
        <v>14.133713010997255</v>
      </c>
      <c r="U284" s="43">
        <f ca="1">_xll.BInterpol('Base CDI'!$H$4:$H$28,'Base CDI'!$I$4:$I$29,S284,"Cubic","Extrapolate=Linear","MultiX=Average","Skip=True","Sort=True")</f>
        <v>14.151888337536464</v>
      </c>
    </row>
    <row r="285" spans="16:21" x14ac:dyDescent="0.25">
      <c r="P285" s="10">
        <v>34921</v>
      </c>
      <c r="Q285">
        <v>1.7157249999999999</v>
      </c>
      <c r="S285" s="42">
        <f t="shared" ca="1" si="10"/>
        <v>46268</v>
      </c>
      <c r="T285" s="43">
        <f ca="1">_xll.BInterpol('Base CDI'!$H$4:$H$28,'Base CDI'!$J$4:$J$29,S285,"Cubic","Extrapolate=Linear","MultiX=Average","Skip=True","Sort=True")</f>
        <v>14.129131689225883</v>
      </c>
      <c r="U285" s="43">
        <f ca="1">_xll.BInterpol('Base CDI'!$H$4:$H$28,'Base CDI'!$I$4:$I$29,S285,"Cubic","Extrapolate=Linear","MultiX=Average","Skip=True","Sort=True")</f>
        <v>14.147393713660488</v>
      </c>
    </row>
    <row r="286" spans="16:21" x14ac:dyDescent="0.25">
      <c r="P286" s="10">
        <v>34922</v>
      </c>
      <c r="Q286">
        <v>1.7185220000000001</v>
      </c>
      <c r="S286" s="42">
        <f t="shared" ca="1" si="10"/>
        <v>46269</v>
      </c>
      <c r="T286" s="43">
        <f ca="1">_xll.BInterpol('Base CDI'!$H$4:$H$28,'Base CDI'!$J$4:$J$29,S286,"Cubic","Extrapolate=Linear","MultiX=Average","Skip=True","Sort=True")</f>
        <v>14.124544304628628</v>
      </c>
      <c r="U286" s="43">
        <f ca="1">_xll.BInterpol('Base CDI'!$H$4:$H$28,'Base CDI'!$I$4:$I$29,S286,"Cubic","Extrapolate=Linear","MultiX=Average","Skip=True","Sort=True")</f>
        <v>14.142893077518698</v>
      </c>
    </row>
    <row r="287" spans="16:21" x14ac:dyDescent="0.25">
      <c r="P287" s="10">
        <v>34925</v>
      </c>
      <c r="Q287">
        <v>1.7213229999999999</v>
      </c>
      <c r="S287" s="42">
        <f t="shared" ca="1" si="10"/>
        <v>46270</v>
      </c>
      <c r="T287" s="43">
        <f ca="1">_xll.BInterpol('Base CDI'!$H$4:$H$28,'Base CDI'!$J$4:$J$29,S287,"Cubic","Extrapolate=Linear","MultiX=Average","Skip=True","Sort=True")</f>
        <v>14.119951042956991</v>
      </c>
      <c r="U287" s="43">
        <f ca="1">_xll.BInterpol('Base CDI'!$H$4:$H$28,'Base CDI'!$I$4:$I$29,S287,"Cubic","Extrapolate=Linear","MultiX=Average","Skip=True","Sort=True")</f>
        <v>14.138386610633846</v>
      </c>
    </row>
    <row r="288" spans="16:21" x14ac:dyDescent="0.25">
      <c r="P288" s="10">
        <v>34926</v>
      </c>
      <c r="Q288">
        <v>1.7241169999999999</v>
      </c>
      <c r="S288" s="42">
        <f t="shared" ca="1" si="10"/>
        <v>46271</v>
      </c>
      <c r="T288" s="43">
        <f ca="1">_xll.BInterpol('Base CDI'!$H$4:$H$28,'Base CDI'!$J$4:$J$29,S288,"Cubic","Extrapolate=Linear","MultiX=Average","Skip=True","Sort=True")</f>
        <v>14.115352089962476</v>
      </c>
      <c r="U288" s="43">
        <f ca="1">_xll.BInterpol('Base CDI'!$H$4:$H$28,'Base CDI'!$I$4:$I$29,S288,"Cubic","Extrapolate=Linear","MultiX=Average","Skip=True","Sort=True")</f>
        <v>14.133874494528685</v>
      </c>
    </row>
    <row r="289" spans="16:21" x14ac:dyDescent="0.25">
      <c r="P289" s="10">
        <v>34927</v>
      </c>
      <c r="Q289">
        <v>1.7269049999999999</v>
      </c>
      <c r="S289" s="42">
        <f t="shared" ca="1" si="10"/>
        <v>46272</v>
      </c>
      <c r="T289" s="43">
        <f ca="1">_xll.BInterpol('Base CDI'!$H$4:$H$28,'Base CDI'!$J$4:$J$29,S289,"Cubic","Extrapolate=Linear","MultiX=Average","Skip=True","Sort=True")</f>
        <v>14.110747631396583</v>
      </c>
      <c r="U289" s="43">
        <f ca="1">_xll.BInterpol('Base CDI'!$H$4:$H$28,'Base CDI'!$I$4:$I$29,S289,"Cubic","Extrapolate=Linear","MultiX=Average","Skip=True","Sort=True")</f>
        <v>14.129356910725969</v>
      </c>
    </row>
    <row r="290" spans="16:21" x14ac:dyDescent="0.25">
      <c r="P290" s="10">
        <v>34928</v>
      </c>
      <c r="Q290">
        <v>1.729697</v>
      </c>
      <c r="S290" s="42">
        <f t="shared" ca="1" si="10"/>
        <v>46273</v>
      </c>
      <c r="T290" s="43">
        <f ca="1">_xll.BInterpol('Base CDI'!$H$4:$H$28,'Base CDI'!$J$4:$J$29,S290,"Cubic","Extrapolate=Linear","MultiX=Average","Skip=True","Sort=True")</f>
        <v>14.106137853010814</v>
      </c>
      <c r="U290" s="43">
        <f ca="1">_xll.BInterpol('Base CDI'!$H$4:$H$28,'Base CDI'!$I$4:$I$29,S290,"Cubic","Extrapolate=Linear","MultiX=Average","Skip=True","Sort=True")</f>
        <v>14.12483404074845</v>
      </c>
    </row>
    <row r="291" spans="16:21" x14ac:dyDescent="0.25">
      <c r="P291" s="10">
        <v>34929</v>
      </c>
      <c r="Q291">
        <v>1.7324930000000001</v>
      </c>
      <c r="S291" s="42">
        <f t="shared" ca="1" si="10"/>
        <v>46274</v>
      </c>
      <c r="T291" s="43">
        <f ca="1">_xll.BInterpol('Base CDI'!$H$4:$H$28,'Base CDI'!$J$4:$J$29,S291,"Cubic","Extrapolate=Linear","MultiX=Average","Skip=True","Sort=True")</f>
        <v>14.101522940556674</v>
      </c>
      <c r="U291" s="43">
        <f ca="1">_xll.BInterpol('Base CDI'!$H$4:$H$28,'Base CDI'!$I$4:$I$29,S291,"Cubic","Extrapolate=Linear","MultiX=Average","Skip=True","Sort=True")</f>
        <v>14.12030606611888</v>
      </c>
    </row>
    <row r="292" spans="16:21" x14ac:dyDescent="0.25">
      <c r="P292" s="10">
        <v>34932</v>
      </c>
      <c r="Q292">
        <v>1.7352879999999999</v>
      </c>
      <c r="S292" s="42">
        <f t="shared" ca="1" si="10"/>
        <v>46275</v>
      </c>
      <c r="T292" s="43">
        <f ca="1">_xll.BInterpol('Base CDI'!$H$4:$H$28,'Base CDI'!$J$4:$J$29,S292,"Cubic","Extrapolate=Linear","MultiX=Average","Skip=True","Sort=True")</f>
        <v>14.09690307978566</v>
      </c>
      <c r="U292" s="43">
        <f ca="1">_xll.BInterpol('Base CDI'!$H$4:$H$28,'Base CDI'!$I$4:$I$29,S292,"Cubic","Extrapolate=Linear","MultiX=Average","Skip=True","Sort=True")</f>
        <v>14.115773168360013</v>
      </c>
    </row>
    <row r="293" spans="16:21" x14ac:dyDescent="0.25">
      <c r="P293" s="10">
        <v>34933</v>
      </c>
      <c r="Q293">
        <v>1.7380880000000001</v>
      </c>
      <c r="S293" s="42">
        <f t="shared" ca="1" si="10"/>
        <v>46276</v>
      </c>
      <c r="T293" s="43">
        <f ca="1">_xll.BInterpol('Base CDI'!$H$4:$H$28,'Base CDI'!$J$4:$J$29,S293,"Cubic","Extrapolate=Linear","MultiX=Average","Skip=True","Sort=True")</f>
        <v>14.092278456449279</v>
      </c>
      <c r="U293" s="43">
        <f ca="1">_xll.BInterpol('Base CDI'!$H$4:$H$28,'Base CDI'!$I$4:$I$29,S293,"Cubic","Extrapolate=Linear","MultiX=Average","Skip=True","Sort=True")</f>
        <v>14.111235528994602</v>
      </c>
    </row>
    <row r="294" spans="16:21" x14ac:dyDescent="0.25">
      <c r="P294" s="10">
        <v>34934</v>
      </c>
      <c r="Q294">
        <v>1.7408920000000001</v>
      </c>
      <c r="S294" s="42">
        <f t="shared" ca="1" si="10"/>
        <v>46277</v>
      </c>
      <c r="T294" s="43">
        <f ca="1">_xll.BInterpol('Base CDI'!$H$4:$H$28,'Base CDI'!$J$4:$J$29,S294,"Cubic","Extrapolate=Linear","MultiX=Average","Skip=True","Sort=True")</f>
        <v>14.087649256299033</v>
      </c>
      <c r="U294" s="43">
        <f ca="1">_xll.BInterpol('Base CDI'!$H$4:$H$28,'Base CDI'!$I$4:$I$29,S294,"Cubic","Extrapolate=Linear","MultiX=Average","Skip=True","Sort=True")</f>
        <v>14.106693329545397</v>
      </c>
    </row>
    <row r="295" spans="16:21" x14ac:dyDescent="0.25">
      <c r="P295" s="10">
        <v>34935</v>
      </c>
      <c r="Q295">
        <v>1.7437</v>
      </c>
      <c r="S295" s="42">
        <f t="shared" ca="1" si="10"/>
        <v>46278</v>
      </c>
      <c r="T295" s="43">
        <f ca="1">_xll.BInterpol('Base CDI'!$H$4:$H$28,'Base CDI'!$J$4:$J$29,S295,"Cubic","Extrapolate=Linear","MultiX=Average","Skip=True","Sort=True")</f>
        <v>14.083015665086419</v>
      </c>
      <c r="U295" s="43">
        <f ca="1">_xll.BInterpol('Base CDI'!$H$4:$H$28,'Base CDI'!$I$4:$I$29,S295,"Cubic","Extrapolate=Linear","MultiX=Average","Skip=True","Sort=True")</f>
        <v>14.102146751535155</v>
      </c>
    </row>
    <row r="296" spans="16:21" x14ac:dyDescent="0.25">
      <c r="P296" s="10">
        <v>34936</v>
      </c>
      <c r="Q296">
        <v>1.746513</v>
      </c>
      <c r="S296" s="42">
        <f t="shared" ca="1" si="10"/>
        <v>46279</v>
      </c>
      <c r="T296" s="43">
        <f ca="1">_xll.BInterpol('Base CDI'!$H$4:$H$28,'Base CDI'!$J$4:$J$29,S296,"Cubic","Extrapolate=Linear","MultiX=Average","Skip=True","Sort=True")</f>
        <v>14.078377868562944</v>
      </c>
      <c r="U296" s="43">
        <f ca="1">_xll.BInterpol('Base CDI'!$H$4:$H$28,'Base CDI'!$I$4:$I$29,S296,"Cubic","Extrapolate=Linear","MultiX=Average","Skip=True","Sort=True")</f>
        <v>14.097595976486625</v>
      </c>
    </row>
    <row r="297" spans="16:21" x14ac:dyDescent="0.25">
      <c r="P297" s="10">
        <v>34939</v>
      </c>
      <c r="Q297">
        <v>1.749331</v>
      </c>
      <c r="S297" s="42">
        <f t="shared" ca="1" si="10"/>
        <v>46280</v>
      </c>
      <c r="T297" s="43">
        <f ca="1">_xll.BInterpol('Base CDI'!$H$4:$H$28,'Base CDI'!$J$4:$J$29,S297,"Cubic","Extrapolate=Linear","MultiX=Average","Skip=True","Sort=True")</f>
        <v>14.073736052480109</v>
      </c>
      <c r="U297" s="43">
        <f ca="1">_xll.BInterpol('Base CDI'!$H$4:$H$28,'Base CDI'!$I$4:$I$29,S297,"Cubic","Extrapolate=Linear","MultiX=Average","Skip=True","Sort=True")</f>
        <v>14.093041185922562</v>
      </c>
    </row>
    <row r="298" spans="16:21" x14ac:dyDescent="0.25">
      <c r="P298" s="10">
        <v>34940</v>
      </c>
      <c r="Q298">
        <v>1.752148</v>
      </c>
      <c r="S298" s="42">
        <f t="shared" ca="1" si="10"/>
        <v>46281</v>
      </c>
      <c r="T298" s="43">
        <f ca="1">_xll.BInterpol('Base CDI'!$H$4:$H$28,'Base CDI'!$J$4:$J$29,S298,"Cubic","Extrapolate=Linear","MultiX=Average","Skip=True","Sort=True")</f>
        <v>14.069090402589415</v>
      </c>
      <c r="U298" s="43">
        <f ca="1">_xll.BInterpol('Base CDI'!$H$4:$H$28,'Base CDI'!$I$4:$I$29,S298,"Cubic","Extrapolate=Linear","MultiX=Average","Skip=True","Sort=True")</f>
        <v>14.088482561365717</v>
      </c>
    </row>
    <row r="299" spans="16:21" x14ac:dyDescent="0.25">
      <c r="P299" s="10">
        <v>34941</v>
      </c>
      <c r="Q299">
        <v>1.754969</v>
      </c>
      <c r="S299" s="42">
        <f t="shared" ca="1" si="10"/>
        <v>46282</v>
      </c>
      <c r="T299" s="43">
        <f ca="1">_xll.BInterpol('Base CDI'!$H$4:$H$28,'Base CDI'!$J$4:$J$29,S299,"Cubic","Extrapolate=Linear","MultiX=Average","Skip=True","Sort=True")</f>
        <v>14.064441104642366</v>
      </c>
      <c r="U299" s="43">
        <f ca="1">_xll.BInterpol('Base CDI'!$H$4:$H$28,'Base CDI'!$I$4:$I$29,S299,"Cubic","Extrapolate=Linear","MultiX=Average","Skip=True","Sort=True")</f>
        <v>14.083920284338847</v>
      </c>
    </row>
    <row r="300" spans="16:21" x14ac:dyDescent="0.25">
      <c r="P300" s="10">
        <v>34942</v>
      </c>
      <c r="Q300">
        <v>1.7577940000000001</v>
      </c>
      <c r="S300" s="42">
        <f t="shared" ca="1" si="10"/>
        <v>46283</v>
      </c>
      <c r="T300" s="43">
        <f ca="1">_xll.BInterpol('Base CDI'!$H$4:$H$28,'Base CDI'!$J$4:$J$29,S300,"Cubic","Extrapolate=Linear","MultiX=Average","Skip=True","Sort=True")</f>
        <v>14.059788344390462</v>
      </c>
      <c r="U300" s="43">
        <f ca="1">_xll.BInterpol('Base CDI'!$H$4:$H$28,'Base CDI'!$I$4:$I$29,S300,"Cubic","Extrapolate=Linear","MultiX=Average","Skip=True","Sort=True")</f>
        <v>14.079354536364699</v>
      </c>
    </row>
    <row r="301" spans="16:21" x14ac:dyDescent="0.25">
      <c r="P301" s="10">
        <v>34943</v>
      </c>
      <c r="Q301">
        <v>1.7606360000000001</v>
      </c>
      <c r="S301" s="42">
        <f t="shared" ca="1" si="10"/>
        <v>46284</v>
      </c>
      <c r="T301" s="43">
        <f ca="1">_xll.BInterpol('Base CDI'!$H$4:$H$28,'Base CDI'!$J$4:$J$29,S301,"Cubic","Extrapolate=Linear","MultiX=Average","Skip=True","Sort=True")</f>
        <v>14.055132307585207</v>
      </c>
      <c r="U301" s="43">
        <f ca="1">_xll.BInterpol('Base CDI'!$H$4:$H$28,'Base CDI'!$I$4:$I$29,S301,"Cubic","Extrapolate=Linear","MultiX=Average","Skip=True","Sort=True")</f>
        <v>14.07478549896603</v>
      </c>
    </row>
    <row r="302" spans="16:21" x14ac:dyDescent="0.25">
      <c r="P302" s="10">
        <v>34946</v>
      </c>
      <c r="Q302">
        <v>1.763482</v>
      </c>
      <c r="S302" s="42">
        <f t="shared" ca="1" si="10"/>
        <v>46285</v>
      </c>
      <c r="T302" s="43">
        <f ca="1">_xll.BInterpol('Base CDI'!$H$4:$H$28,'Base CDI'!$J$4:$J$29,S302,"Cubic","Extrapolate=Linear","MultiX=Average","Skip=True","Sort=True")</f>
        <v>14.050473179978102</v>
      </c>
      <c r="U302" s="43">
        <f ca="1">_xll.BInterpol('Base CDI'!$H$4:$H$28,'Base CDI'!$I$4:$I$29,S302,"Cubic","Extrapolate=Linear","MultiX=Average","Skip=True","Sort=True")</f>
        <v>14.07021335366559</v>
      </c>
    </row>
    <row r="303" spans="16:21" x14ac:dyDescent="0.25">
      <c r="P303" s="10">
        <v>34947</v>
      </c>
      <c r="Q303">
        <v>1.7663329999999999</v>
      </c>
      <c r="S303" s="42">
        <f t="shared" ca="1" si="10"/>
        <v>46286</v>
      </c>
      <c r="T303" s="43">
        <f ca="1">_xll.BInterpol('Base CDI'!$H$4:$H$28,'Base CDI'!$J$4:$J$29,S303,"Cubic","Extrapolate=Linear","MultiX=Average","Skip=True","Sort=True")</f>
        <v>14.045811147320649</v>
      </c>
      <c r="U303" s="43">
        <f ca="1">_xll.BInterpol('Base CDI'!$H$4:$H$28,'Base CDI'!$I$4:$I$29,S303,"Cubic","Extrapolate=Linear","MultiX=Average","Skip=True","Sort=True")</f>
        <v>14.065638281986134</v>
      </c>
    </row>
    <row r="304" spans="16:21" x14ac:dyDescent="0.25">
      <c r="P304" s="10">
        <v>34948</v>
      </c>
      <c r="Q304">
        <v>1.769183</v>
      </c>
      <c r="S304" s="42">
        <f t="shared" ca="1" si="10"/>
        <v>46287</v>
      </c>
      <c r="T304" s="43">
        <f ca="1">_xll.BInterpol('Base CDI'!$H$4:$H$28,'Base CDI'!$J$4:$J$29,S304,"Cubic","Extrapolate=Linear","MultiX=Average","Skip=True","Sort=True")</f>
        <v>14.04114639536435</v>
      </c>
      <c r="U304" s="43">
        <f ca="1">_xll.BInterpol('Base CDI'!$H$4:$H$28,'Base CDI'!$I$4:$I$29,S304,"Cubic","Extrapolate=Linear","MultiX=Average","Skip=True","Sort=True")</f>
        <v>14.061060465450414</v>
      </c>
    </row>
    <row r="305" spans="16:21" x14ac:dyDescent="0.25">
      <c r="P305" s="10">
        <v>34950</v>
      </c>
      <c r="Q305">
        <v>1.7720370000000001</v>
      </c>
      <c r="S305" s="42">
        <f t="shared" ca="1" si="10"/>
        <v>46288</v>
      </c>
      <c r="T305" s="43">
        <f ca="1">_xll.BInterpol('Base CDI'!$H$4:$H$28,'Base CDI'!$J$4:$J$29,S305,"Cubic","Extrapolate=Linear","MultiX=Average","Skip=True","Sort=True")</f>
        <v>14.036479109860707</v>
      </c>
      <c r="U305" s="43">
        <f ca="1">_xll.BInterpol('Base CDI'!$H$4:$H$28,'Base CDI'!$I$4:$I$29,S305,"Cubic","Extrapolate=Linear","MultiX=Average","Skip=True","Sort=True")</f>
        <v>14.056480085581182</v>
      </c>
    </row>
    <row r="306" spans="16:21" x14ac:dyDescent="0.25">
      <c r="P306" s="10">
        <v>34953</v>
      </c>
      <c r="Q306">
        <v>1.774896</v>
      </c>
      <c r="S306" s="42">
        <f t="shared" ca="1" si="10"/>
        <v>46289</v>
      </c>
      <c r="T306" s="43">
        <f ca="1">_xll.BInterpol('Base CDI'!$H$4:$H$28,'Base CDI'!$J$4:$J$29,S306,"Cubic","Extrapolate=Linear","MultiX=Average","Skip=True","Sort=True")</f>
        <v>14.031809476561223</v>
      </c>
      <c r="U306" s="43">
        <f ca="1">_xll.BInterpol('Base CDI'!$H$4:$H$28,'Base CDI'!$I$4:$I$29,S306,"Cubic","Extrapolate=Linear","MultiX=Average","Skip=True","Sort=True")</f>
        <v>14.051897323901191</v>
      </c>
    </row>
    <row r="307" spans="16:21" x14ac:dyDescent="0.25">
      <c r="P307" s="10">
        <v>34954</v>
      </c>
      <c r="Q307">
        <v>1.77776</v>
      </c>
      <c r="S307" s="42">
        <f t="shared" ca="1" si="10"/>
        <v>46290</v>
      </c>
      <c r="T307" s="43">
        <f ca="1">_xll.BInterpol('Base CDI'!$H$4:$H$28,'Base CDI'!$J$4:$J$29,S307,"Cubic","Extrapolate=Linear","MultiX=Average","Skip=True","Sort=True")</f>
        <v>14.0271376812174</v>
      </c>
      <c r="U307" s="43">
        <f ca="1">_xll.BInterpol('Base CDI'!$H$4:$H$28,'Base CDI'!$I$4:$I$29,S307,"Cubic","Extrapolate=Linear","MultiX=Average","Skip=True","Sort=True")</f>
        <v>14.047312361933194</v>
      </c>
    </row>
    <row r="308" spans="16:21" x14ac:dyDescent="0.25">
      <c r="P308" s="10">
        <v>34955</v>
      </c>
      <c r="Q308">
        <v>1.7806280000000001</v>
      </c>
      <c r="S308" s="42">
        <f t="shared" ca="1" si="10"/>
        <v>46291</v>
      </c>
      <c r="T308" s="43">
        <f ca="1">_xll.BInterpol('Base CDI'!$H$4:$H$28,'Base CDI'!$J$4:$J$29,S308,"Cubic","Extrapolate=Linear","MultiX=Average","Skip=True","Sort=True")</f>
        <v>14.022463909580742</v>
      </c>
      <c r="U308" s="43">
        <f ca="1">_xll.BInterpol('Base CDI'!$H$4:$H$28,'Base CDI'!$I$4:$I$29,S308,"Cubic","Extrapolate=Linear","MultiX=Average","Skip=True","Sort=True")</f>
        <v>14.042725381199945</v>
      </c>
    </row>
    <row r="309" spans="16:21" x14ac:dyDescent="0.25">
      <c r="P309" s="10">
        <v>34956</v>
      </c>
      <c r="Q309">
        <v>1.7835000000000001</v>
      </c>
      <c r="S309" s="42">
        <f t="shared" ca="1" si="10"/>
        <v>46292</v>
      </c>
      <c r="T309" s="43">
        <f ca="1">_xll.BInterpol('Base CDI'!$H$4:$H$28,'Base CDI'!$J$4:$J$29,S309,"Cubic","Extrapolate=Linear","MultiX=Average","Skip=True","Sort=True")</f>
        <v>14.017788347402746</v>
      </c>
      <c r="U309" s="43">
        <f ca="1">_xll.BInterpol('Base CDI'!$H$4:$H$28,'Base CDI'!$I$4:$I$29,S309,"Cubic","Extrapolate=Linear","MultiX=Average","Skip=True","Sort=True")</f>
        <v>14.038136563224196</v>
      </c>
    </row>
    <row r="310" spans="16:21" x14ac:dyDescent="0.25">
      <c r="P310" s="10">
        <v>34957</v>
      </c>
      <c r="Q310">
        <v>1.7863720000000001</v>
      </c>
      <c r="S310" s="42">
        <f t="shared" ca="1" si="10"/>
        <v>46293</v>
      </c>
      <c r="T310" s="43">
        <f ca="1">_xll.BInterpol('Base CDI'!$H$4:$H$28,'Base CDI'!$J$4:$J$29,S310,"Cubic","Extrapolate=Linear","MultiX=Average","Skip=True","Sort=True")</f>
        <v>14.013111180434919</v>
      </c>
      <c r="U310" s="43">
        <f ca="1">_xll.BInterpol('Base CDI'!$H$4:$H$28,'Base CDI'!$I$4:$I$29,S310,"Cubic","Extrapolate=Linear","MultiX=Average","Skip=True","Sort=True")</f>
        <v>14.0335460895287</v>
      </c>
    </row>
    <row r="311" spans="16:21" x14ac:dyDescent="0.25">
      <c r="P311" s="10">
        <v>34960</v>
      </c>
      <c r="Q311">
        <v>1.7892479999999999</v>
      </c>
      <c r="S311" s="42">
        <f t="shared" ca="1" si="10"/>
        <v>46294</v>
      </c>
      <c r="T311" s="43">
        <f ca="1">_xll.BInterpol('Base CDI'!$H$4:$H$28,'Base CDI'!$J$4:$J$29,S311,"Cubic","Extrapolate=Linear","MultiX=Average","Skip=True","Sort=True")</f>
        <v>14.00843259442876</v>
      </c>
      <c r="U311" s="43">
        <f ca="1">_xll.BInterpol('Base CDI'!$H$4:$H$28,'Base CDI'!$I$4:$I$29,S311,"Cubic","Extrapolate=Linear","MultiX=Average","Skip=True","Sort=True")</f>
        <v>14.028954141636209</v>
      </c>
    </row>
    <row r="312" spans="16:21" x14ac:dyDescent="0.25">
      <c r="P312" s="10">
        <v>34961</v>
      </c>
      <c r="Q312">
        <v>1.7921290000000001</v>
      </c>
      <c r="S312" s="42">
        <f t="shared" ca="1" si="10"/>
        <v>46295</v>
      </c>
      <c r="T312" s="43">
        <f ca="1">_xll.BInterpol('Base CDI'!$H$4:$H$28,'Base CDI'!$J$4:$J$29,S312,"Cubic","Extrapolate=Linear","MultiX=Average","Skip=True","Sort=True")</f>
        <v>14.003752775135773</v>
      </c>
      <c r="U312" s="43">
        <f ca="1">_xll.BInterpol('Base CDI'!$H$4:$H$28,'Base CDI'!$I$4:$I$29,S312,"Cubic","Extrapolate=Linear","MultiX=Average","Skip=True","Sort=True")</f>
        <v>14.024360901069475</v>
      </c>
    </row>
    <row r="313" spans="16:21" x14ac:dyDescent="0.25">
      <c r="P313" s="10">
        <v>34962</v>
      </c>
      <c r="Q313">
        <v>1.7950140000000001</v>
      </c>
      <c r="S313" s="42">
        <f t="shared" ca="1" si="10"/>
        <v>46296</v>
      </c>
      <c r="T313" s="43">
        <f ca="1">_xll.BInterpol('Base CDI'!$H$4:$H$28,'Base CDI'!$J$4:$J$29,S313,"Cubic","Extrapolate=Linear","MultiX=Average","Skip=True","Sort=True")</f>
        <v>13.999071908307458</v>
      </c>
      <c r="U313" s="43">
        <f ca="1">_xll.BInterpol('Base CDI'!$H$4:$H$28,'Base CDI'!$I$4:$I$29,S313,"Cubic","Extrapolate=Linear","MultiX=Average","Skip=True","Sort=True")</f>
        <v>14.019766549351253</v>
      </c>
    </row>
    <row r="314" spans="16:21" x14ac:dyDescent="0.25">
      <c r="P314" s="10">
        <v>34963</v>
      </c>
      <c r="Q314">
        <v>1.7979039999999999</v>
      </c>
      <c r="S314" s="42">
        <f t="shared" ca="1" si="10"/>
        <v>46297</v>
      </c>
      <c r="T314" s="43">
        <f ca="1">_xll.BInterpol('Base CDI'!$H$4:$H$28,'Base CDI'!$J$4:$J$29,S314,"Cubic","Extrapolate=Linear","MultiX=Average","Skip=True","Sort=True")</f>
        <v>13.994390179695321</v>
      </c>
      <c r="U314" s="43">
        <f ca="1">_xll.BInterpol('Base CDI'!$H$4:$H$28,'Base CDI'!$I$4:$I$29,S314,"Cubic","Extrapolate=Linear","MultiX=Average","Skip=True","Sort=True")</f>
        <v>14.015171268004293</v>
      </c>
    </row>
    <row r="315" spans="16:21" x14ac:dyDescent="0.25">
      <c r="P315" s="10">
        <v>34964</v>
      </c>
      <c r="Q315">
        <v>1.8007979999999999</v>
      </c>
      <c r="S315" s="42">
        <f t="shared" ca="1" si="10"/>
        <v>46298</v>
      </c>
      <c r="T315" s="43">
        <f ca="1">_xll.BInterpol('Base CDI'!$H$4:$H$28,'Base CDI'!$J$4:$J$29,S315,"Cubic","Extrapolate=Linear","MultiX=Average","Skip=True","Sort=True")</f>
        <v>13.98970777505086</v>
      </c>
      <c r="U315" s="43">
        <f ca="1">_xll.BInterpol('Base CDI'!$H$4:$H$28,'Base CDI'!$I$4:$I$29,S315,"Cubic","Extrapolate=Linear","MultiX=Average","Skip=True","Sort=True")</f>
        <v>14.010575238551352</v>
      </c>
    </row>
    <row r="316" spans="16:21" x14ac:dyDescent="0.25">
      <c r="P316" s="10">
        <v>34967</v>
      </c>
      <c r="Q316">
        <v>1.803698</v>
      </c>
      <c r="S316" s="42">
        <f t="shared" ca="1" si="10"/>
        <v>46299</v>
      </c>
      <c r="T316" s="43">
        <f ca="1">_xll.BInterpol('Base CDI'!$H$4:$H$28,'Base CDI'!$J$4:$J$29,S316,"Cubic","Extrapolate=Linear","MultiX=Average","Skip=True","Sort=True")</f>
        <v>13.985024880125579</v>
      </c>
      <c r="U316" s="43">
        <f ca="1">_xll.BInterpol('Base CDI'!$H$4:$H$28,'Base CDI'!$I$4:$I$29,S316,"Cubic","Extrapolate=Linear","MultiX=Average","Skip=True","Sort=True")</f>
        <v>14.005978642515178</v>
      </c>
    </row>
    <row r="317" spans="16:21" x14ac:dyDescent="0.25">
      <c r="P317" s="10">
        <v>34968</v>
      </c>
      <c r="Q317">
        <v>1.806602</v>
      </c>
      <c r="S317" s="42">
        <f t="shared" ca="1" si="10"/>
        <v>46300</v>
      </c>
      <c r="T317" s="43">
        <f ca="1">_xll.BInterpol('Base CDI'!$H$4:$H$28,'Base CDI'!$J$4:$J$29,S317,"Cubic","Extrapolate=Linear","MultiX=Average","Skip=True","Sort=True")</f>
        <v>13.98034168067098</v>
      </c>
      <c r="U317" s="43">
        <f ca="1">_xll.BInterpol('Base CDI'!$H$4:$H$28,'Base CDI'!$I$4:$I$29,S317,"Cubic","Extrapolate=Linear","MultiX=Average","Skip=True","Sort=True")</f>
        <v>14.001381661418527</v>
      </c>
    </row>
    <row r="318" spans="16:21" x14ac:dyDescent="0.25">
      <c r="P318" s="10">
        <v>34969</v>
      </c>
      <c r="Q318">
        <v>1.80951</v>
      </c>
      <c r="S318" s="42">
        <f t="shared" ca="1" si="10"/>
        <v>46301</v>
      </c>
      <c r="T318" s="43">
        <f ca="1">_xll.BInterpol('Base CDI'!$H$4:$H$28,'Base CDI'!$J$4:$J$29,S318,"Cubic","Extrapolate=Linear","MultiX=Average","Skip=True","Sort=True")</f>
        <v>13.975658362438566</v>
      </c>
      <c r="U318" s="43">
        <f ca="1">_xll.BInterpol('Base CDI'!$H$4:$H$28,'Base CDI'!$I$4:$I$29,S318,"Cubic","Extrapolate=Linear","MultiX=Average","Skip=True","Sort=True")</f>
        <v>13.996784476784152</v>
      </c>
    </row>
    <row r="319" spans="16:21" x14ac:dyDescent="0.25">
      <c r="P319" s="10">
        <v>34970</v>
      </c>
      <c r="Q319">
        <v>1.812424</v>
      </c>
      <c r="S319" s="42">
        <f t="shared" ca="1" si="10"/>
        <v>46302</v>
      </c>
      <c r="T319" s="43">
        <f ca="1">_xll.BInterpol('Base CDI'!$H$4:$H$28,'Base CDI'!$J$4:$J$29,S319,"Cubic","Extrapolate=Linear","MultiX=Average","Skip=True","Sort=True")</f>
        <v>13.970975111179836</v>
      </c>
      <c r="U319" s="43">
        <f ca="1">_xll.BInterpol('Base CDI'!$H$4:$H$28,'Base CDI'!$I$4:$I$29,S319,"Cubic","Extrapolate=Linear","MultiX=Average","Skip=True","Sort=True")</f>
        <v>13.992187270134803</v>
      </c>
    </row>
    <row r="320" spans="16:21" x14ac:dyDescent="0.25">
      <c r="P320" s="10">
        <v>34971</v>
      </c>
      <c r="Q320">
        <v>1.815293</v>
      </c>
      <c r="S320" s="42">
        <f t="shared" ca="1" si="10"/>
        <v>46303</v>
      </c>
      <c r="T320" s="43">
        <f ca="1">_xll.BInterpol('Base CDI'!$H$4:$H$28,'Base CDI'!$J$4:$J$29,S320,"Cubic","Extrapolate=Linear","MultiX=Average","Skip=True","Sort=True")</f>
        <v>13.966292112646295</v>
      </c>
      <c r="U320" s="43">
        <f ca="1">_xll.BInterpol('Base CDI'!$H$4:$H$28,'Base CDI'!$I$4:$I$29,S320,"Cubic","Extrapolate=Linear","MultiX=Average","Skip=True","Sort=True")</f>
        <v>13.987590222993234</v>
      </c>
    </row>
    <row r="321" spans="16:21" x14ac:dyDescent="0.25">
      <c r="P321" s="10">
        <v>34974</v>
      </c>
      <c r="Q321">
        <v>1.8179069999999999</v>
      </c>
      <c r="S321" s="42">
        <f t="shared" ca="1" si="10"/>
        <v>46304</v>
      </c>
      <c r="T321" s="43">
        <f ca="1">_xll.BInterpol('Base CDI'!$H$4:$H$28,'Base CDI'!$J$4:$J$29,S321,"Cubic","Extrapolate=Linear","MultiX=Average","Skip=True","Sort=True")</f>
        <v>13.961609552589445</v>
      </c>
      <c r="U321" s="43">
        <f ca="1">_xll.BInterpol('Base CDI'!$H$4:$H$28,'Base CDI'!$I$4:$I$29,S321,"Cubic","Extrapolate=Linear","MultiX=Average","Skip=True","Sort=True")</f>
        <v>13.9829935168822</v>
      </c>
    </row>
    <row r="322" spans="16:21" x14ac:dyDescent="0.25">
      <c r="P322" s="10">
        <v>34975</v>
      </c>
      <c r="Q322">
        <v>1.8205249999999999</v>
      </c>
      <c r="S322" s="42">
        <f t="shared" ca="1" si="10"/>
        <v>46305</v>
      </c>
      <c r="T322" s="43">
        <f ca="1">_xll.BInterpol('Base CDI'!$H$4:$H$28,'Base CDI'!$J$4:$J$29,S322,"Cubic","Extrapolate=Linear","MultiX=Average","Skip=True","Sort=True")</f>
        <v>13.956927616760787</v>
      </c>
      <c r="U322" s="43">
        <f ca="1">_xll.BInterpol('Base CDI'!$H$4:$H$28,'Base CDI'!$I$4:$I$29,S322,"Cubic","Extrapolate=Linear","MultiX=Average","Skip=True","Sort=True")</f>
        <v>13.97839733332445</v>
      </c>
    </row>
    <row r="323" spans="16:21" x14ac:dyDescent="0.25">
      <c r="P323" s="10">
        <v>34976</v>
      </c>
      <c r="Q323">
        <v>1.823153</v>
      </c>
      <c r="S323" s="42">
        <f t="shared" ca="1" si="10"/>
        <v>46306</v>
      </c>
      <c r="T323" s="43">
        <f ca="1">_xll.BInterpol('Base CDI'!$H$4:$H$28,'Base CDI'!$J$4:$J$29,S323,"Cubic","Extrapolate=Linear","MultiX=Average","Skip=True","Sort=True")</f>
        <v>13.952246490911824</v>
      </c>
      <c r="U323" s="43">
        <f ca="1">_xll.BInterpol('Base CDI'!$H$4:$H$28,'Base CDI'!$I$4:$I$29,S323,"Cubic","Extrapolate=Linear","MultiX=Average","Skip=True","Sort=True")</f>
        <v>13.97380185384274</v>
      </c>
    </row>
    <row r="324" spans="16:21" x14ac:dyDescent="0.25">
      <c r="P324" s="10">
        <v>34977</v>
      </c>
      <c r="Q324">
        <v>1.8257840000000001</v>
      </c>
      <c r="S324" s="42">
        <f t="shared" ca="1" si="10"/>
        <v>46307</v>
      </c>
      <c r="T324" s="43">
        <f ca="1">_xll.BInterpol('Base CDI'!$H$4:$H$28,'Base CDI'!$J$4:$J$29,S324,"Cubic","Extrapolate=Linear","MultiX=Average","Skip=True","Sort=True")</f>
        <v>13.947566360794058</v>
      </c>
      <c r="U324" s="43">
        <f ca="1">_xll.BInterpol('Base CDI'!$H$4:$H$28,'Base CDI'!$I$4:$I$29,S324,"Cubic","Extrapolate=Linear","MultiX=Average","Skip=True","Sort=True")</f>
        <v>13.969207259959822</v>
      </c>
    </row>
    <row r="325" spans="16:21" x14ac:dyDescent="0.25">
      <c r="P325" s="10">
        <v>34978</v>
      </c>
      <c r="Q325">
        <v>1.8284069999999999</v>
      </c>
      <c r="S325" s="42">
        <f t="shared" ca="1" si="10"/>
        <v>46308</v>
      </c>
      <c r="T325" s="43">
        <f ca="1">_xll.BInterpol('Base CDI'!$H$4:$H$28,'Base CDI'!$J$4:$J$29,S325,"Cubic","Extrapolate=Linear","MultiX=Average","Skip=True","Sort=True")</f>
        <v>13.942887412158989</v>
      </c>
      <c r="U325" s="43">
        <f ca="1">_xll.BInterpol('Base CDI'!$H$4:$H$28,'Base CDI'!$I$4:$I$29,S325,"Cubic","Extrapolate=Linear","MultiX=Average","Skip=True","Sort=True")</f>
        <v>13.964613733198446</v>
      </c>
    </row>
    <row r="326" spans="16:21" x14ac:dyDescent="0.25">
      <c r="P326" s="10">
        <v>34981</v>
      </c>
      <c r="Q326">
        <v>1.83101</v>
      </c>
      <c r="S326" s="42">
        <f t="shared" ca="1" si="10"/>
        <v>46309</v>
      </c>
      <c r="T326" s="43">
        <f ca="1">_xll.BInterpol('Base CDI'!$H$4:$H$28,'Base CDI'!$J$4:$J$29,S326,"Cubic","Extrapolate=Linear","MultiX=Average","Skip=True","Sort=True")</f>
        <v>13.938209830758122</v>
      </c>
      <c r="U326" s="43">
        <f ca="1">_xll.BInterpol('Base CDI'!$H$4:$H$28,'Base CDI'!$I$4:$I$29,S326,"Cubic","Extrapolate=Linear","MultiX=Average","Skip=True","Sort=True")</f>
        <v>13.960021455081369</v>
      </c>
    </row>
    <row r="327" spans="16:21" x14ac:dyDescent="0.25">
      <c r="P327" s="10">
        <v>34982</v>
      </c>
      <c r="Q327">
        <v>1.833604</v>
      </c>
      <c r="S327" s="42">
        <f t="shared" ca="1" si="10"/>
        <v>46310</v>
      </c>
      <c r="T327" s="43">
        <f ca="1">_xll.BInterpol('Base CDI'!$H$4:$H$28,'Base CDI'!$J$4:$J$29,S327,"Cubic","Extrapolate=Linear","MultiX=Average","Skip=True","Sort=True")</f>
        <v>13.933533802342959</v>
      </c>
      <c r="U327" s="43">
        <f ca="1">_xll.BInterpol('Base CDI'!$H$4:$H$28,'Base CDI'!$I$4:$I$29,S327,"Cubic","Extrapolate=Linear","MultiX=Average","Skip=True","Sort=True")</f>
        <v>13.955430607131341</v>
      </c>
    </row>
    <row r="328" spans="16:21" x14ac:dyDescent="0.25">
      <c r="P328" s="10">
        <v>34983</v>
      </c>
      <c r="Q328">
        <v>1.8362130000000001</v>
      </c>
      <c r="S328" s="42">
        <f t="shared" ca="1" si="10"/>
        <v>46311</v>
      </c>
      <c r="T328" s="43">
        <f ca="1">_xll.BInterpol('Base CDI'!$H$4:$H$28,'Base CDI'!$J$4:$J$29,S328,"Cubic","Extrapolate=Linear","MultiX=Average","Skip=True","Sort=True")</f>
        <v>13.928859512664999</v>
      </c>
      <c r="U328" s="43">
        <f ca="1">_xll.BInterpol('Base CDI'!$H$4:$H$28,'Base CDI'!$I$4:$I$29,S328,"Cubic","Extrapolate=Linear","MultiX=Average","Skip=True","Sort=True")</f>
        <v>13.950841370871116</v>
      </c>
    </row>
    <row r="329" spans="16:21" x14ac:dyDescent="0.25">
      <c r="P329" s="10">
        <v>34985</v>
      </c>
      <c r="Q329">
        <v>1.838827</v>
      </c>
      <c r="S329" s="42">
        <f t="shared" ca="1" si="10"/>
        <v>46312</v>
      </c>
      <c r="T329" s="43">
        <f ca="1">_xll.BInterpol('Base CDI'!$H$4:$H$28,'Base CDI'!$J$4:$J$29,S329,"Cubic","Extrapolate=Linear","MultiX=Average","Skip=True","Sort=True")</f>
        <v>13.924187147475749</v>
      </c>
      <c r="U329" s="43">
        <f ca="1">_xll.BInterpol('Base CDI'!$H$4:$H$28,'Base CDI'!$I$4:$I$29,S329,"Cubic","Extrapolate=Linear","MultiX=Average","Skip=True","Sort=True")</f>
        <v>13.946253927823447</v>
      </c>
    </row>
    <row r="330" spans="16:21" x14ac:dyDescent="0.25">
      <c r="P330" s="10">
        <v>34988</v>
      </c>
      <c r="Q330">
        <v>1.8414440000000001</v>
      </c>
      <c r="S330" s="42">
        <f t="shared" ca="1" si="10"/>
        <v>46313</v>
      </c>
      <c r="T330" s="43">
        <f ca="1">_xll.BInterpol('Base CDI'!$H$4:$H$28,'Base CDI'!$J$4:$J$29,S330,"Cubic","Extrapolate=Linear","MultiX=Average","Skip=True","Sort=True")</f>
        <v>13.919516892526707</v>
      </c>
      <c r="U330" s="43">
        <f ca="1">_xll.BInterpol('Base CDI'!$H$4:$H$28,'Base CDI'!$I$4:$I$29,S330,"Cubic","Extrapolate=Linear","MultiX=Average","Skip=True","Sort=True")</f>
        <v>13.941668459511085</v>
      </c>
    </row>
    <row r="331" spans="16:21" x14ac:dyDescent="0.25">
      <c r="P331" s="10">
        <v>34989</v>
      </c>
      <c r="Q331">
        <v>1.8440650000000001</v>
      </c>
      <c r="S331" s="42">
        <f t="shared" ref="S331:S394" ca="1" si="11">S330+1</f>
        <v>46314</v>
      </c>
      <c r="T331" s="43">
        <f ca="1">_xll.BInterpol('Base CDI'!$H$4:$H$28,'Base CDI'!$J$4:$J$29,S331,"Cubic","Extrapolate=Linear","MultiX=Average","Skip=True","Sort=True")</f>
        <v>13.914848933569376</v>
      </c>
      <c r="U331" s="43">
        <f ca="1">_xll.BInterpol('Base CDI'!$H$4:$H$28,'Base CDI'!$I$4:$I$29,S331,"Cubic","Extrapolate=Linear","MultiX=Average","Skip=True","Sort=True")</f>
        <v>13.937085147456784</v>
      </c>
    </row>
    <row r="332" spans="16:21" x14ac:dyDescent="0.25">
      <c r="P332" s="10">
        <v>34990</v>
      </c>
      <c r="Q332">
        <v>1.846708</v>
      </c>
      <c r="S332" s="42">
        <f t="shared" ca="1" si="11"/>
        <v>46315</v>
      </c>
      <c r="T332" s="43">
        <f ca="1">_xll.BInterpol('Base CDI'!$H$4:$H$28,'Base CDI'!$J$4:$J$29,S332,"Cubic","Extrapolate=Linear","MultiX=Average","Skip=True","Sort=True")</f>
        <v>13.910183456355258</v>
      </c>
      <c r="U332" s="43">
        <f ca="1">_xll.BInterpol('Base CDI'!$H$4:$H$28,'Base CDI'!$I$4:$I$29,S332,"Cubic","Extrapolate=Linear","MultiX=Average","Skip=True","Sort=True")</f>
        <v>13.932504173183297</v>
      </c>
    </row>
    <row r="333" spans="16:21" x14ac:dyDescent="0.25">
      <c r="P333" s="10">
        <v>34991</v>
      </c>
      <c r="Q333">
        <v>1.8493919999999999</v>
      </c>
      <c r="S333" s="42">
        <f t="shared" ca="1" si="11"/>
        <v>46316</v>
      </c>
      <c r="T333" s="43">
        <f ca="1">_xll.BInterpol('Base CDI'!$H$4:$H$28,'Base CDI'!$J$4:$J$29,S333,"Cubic","Extrapolate=Linear","MultiX=Average","Skip=True","Sort=True")</f>
        <v>13.905520646635857</v>
      </c>
      <c r="U333" s="43">
        <f ca="1">_xll.BInterpol('Base CDI'!$H$4:$H$28,'Base CDI'!$I$4:$I$29,S333,"Cubic","Extrapolate=Linear","MultiX=Average","Skip=True","Sort=True")</f>
        <v>13.927925718213377</v>
      </c>
    </row>
    <row r="334" spans="16:21" x14ac:dyDescent="0.25">
      <c r="P334" s="10">
        <v>34992</v>
      </c>
      <c r="Q334">
        <v>1.8520799999999999</v>
      </c>
      <c r="S334" s="42">
        <f t="shared" ca="1" si="11"/>
        <v>46317</v>
      </c>
      <c r="T334" s="43">
        <f ca="1">_xll.BInterpol('Base CDI'!$H$4:$H$28,'Base CDI'!$J$4:$J$29,S334,"Cubic","Extrapolate=Linear","MultiX=Average","Skip=True","Sort=True")</f>
        <v>13.900860690162672</v>
      </c>
      <c r="U334" s="43">
        <f ca="1">_xll.BInterpol('Base CDI'!$H$4:$H$28,'Base CDI'!$I$4:$I$29,S334,"Cubic","Extrapolate=Linear","MultiX=Average","Skip=True","Sort=True")</f>
        <v>13.923349964069777</v>
      </c>
    </row>
    <row r="335" spans="16:21" x14ac:dyDescent="0.25">
      <c r="P335" s="10">
        <v>34995</v>
      </c>
      <c r="Q335">
        <v>1.854778</v>
      </c>
      <c r="S335" s="42">
        <f t="shared" ca="1" si="11"/>
        <v>46318</v>
      </c>
      <c r="T335" s="43">
        <f ca="1">_xll.BInterpol('Base CDI'!$H$4:$H$28,'Base CDI'!$J$4:$J$29,S335,"Cubic","Extrapolate=Linear","MultiX=Average","Skip=True","Sort=True")</f>
        <v>13.896203772687208</v>
      </c>
      <c r="U335" s="43">
        <f ca="1">_xll.BInterpol('Base CDI'!$H$4:$H$28,'Base CDI'!$I$4:$I$29,S335,"Cubic","Extrapolate=Linear","MultiX=Average","Skip=True","Sort=True")</f>
        <v>13.918777092275247</v>
      </c>
    </row>
    <row r="336" spans="16:21" x14ac:dyDescent="0.25">
      <c r="P336" s="10">
        <v>34996</v>
      </c>
      <c r="Q336">
        <v>1.85748</v>
      </c>
      <c r="S336" s="42">
        <f t="shared" ca="1" si="11"/>
        <v>46319</v>
      </c>
      <c r="T336" s="43">
        <f ca="1">_xll.BInterpol('Base CDI'!$H$4:$H$28,'Base CDI'!$J$4:$J$29,S336,"Cubic","Extrapolate=Linear","MultiX=Average","Skip=True","Sort=True")</f>
        <v>13.891550079960966</v>
      </c>
      <c r="U336" s="43">
        <f ca="1">_xll.BInterpol('Base CDI'!$H$4:$H$28,'Base CDI'!$I$4:$I$29,S336,"Cubic","Extrapolate=Linear","MultiX=Average","Skip=True","Sort=True")</f>
        <v>13.914207284352543</v>
      </c>
    </row>
    <row r="337" spans="16:21" x14ac:dyDescent="0.25">
      <c r="P337" s="10">
        <v>34997</v>
      </c>
      <c r="Q337">
        <v>1.8601669999999999</v>
      </c>
      <c r="S337" s="42">
        <f t="shared" ca="1" si="11"/>
        <v>46320</v>
      </c>
      <c r="T337" s="43">
        <f ca="1">_xll.BInterpol('Base CDI'!$H$4:$H$28,'Base CDI'!$J$4:$J$29,S337,"Cubic","Extrapolate=Linear","MultiX=Average","Skip=True","Sort=True")</f>
        <v>13.886899797735449</v>
      </c>
      <c r="U337" s="43">
        <f ca="1">_xll.BInterpol('Base CDI'!$H$4:$H$28,'Base CDI'!$I$4:$I$29,S337,"Cubic","Extrapolate=Linear","MultiX=Average","Skip=True","Sort=True")</f>
        <v>13.909640721824417</v>
      </c>
    </row>
    <row r="338" spans="16:21" x14ac:dyDescent="0.25">
      <c r="P338" s="10">
        <v>34998</v>
      </c>
      <c r="Q338">
        <v>1.862852</v>
      </c>
      <c r="S338" s="42">
        <f t="shared" ca="1" si="11"/>
        <v>46321</v>
      </c>
      <c r="T338" s="43">
        <f ca="1">_xll.BInterpol('Base CDI'!$H$4:$H$28,'Base CDI'!$J$4:$J$29,S338,"Cubic","Extrapolate=Linear","MultiX=Average","Skip=True","Sort=True")</f>
        <v>13.882253111762157</v>
      </c>
      <c r="U338" s="43">
        <f ca="1">_xll.BInterpol('Base CDI'!$H$4:$H$28,'Base CDI'!$I$4:$I$29,S338,"Cubic","Extrapolate=Linear","MultiX=Average","Skip=True","Sort=True")</f>
        <v>13.905077586213622</v>
      </c>
    </row>
    <row r="339" spans="16:21" x14ac:dyDescent="0.25">
      <c r="P339" s="10">
        <v>34999</v>
      </c>
      <c r="Q339">
        <v>1.865534</v>
      </c>
      <c r="S339" s="42">
        <f t="shared" ca="1" si="11"/>
        <v>46322</v>
      </c>
      <c r="T339" s="43">
        <f ca="1">_xll.BInterpol('Base CDI'!$H$4:$H$28,'Base CDI'!$J$4:$J$29,S339,"Cubic","Extrapolate=Linear","MultiX=Average","Skip=True","Sort=True")</f>
        <v>13.877610207792594</v>
      </c>
      <c r="U339" s="43">
        <f ca="1">_xll.BInterpol('Base CDI'!$H$4:$H$28,'Base CDI'!$I$4:$I$29,S339,"Cubic","Extrapolate=Linear","MultiX=Average","Skip=True","Sort=True")</f>
        <v>13.900518059042909</v>
      </c>
    </row>
    <row r="340" spans="16:21" x14ac:dyDescent="0.25">
      <c r="P340" s="10">
        <v>35002</v>
      </c>
      <c r="Q340">
        <v>1.868196</v>
      </c>
      <c r="S340" s="42">
        <f t="shared" ca="1" si="11"/>
        <v>46323</v>
      </c>
      <c r="T340" s="43">
        <f ca="1">_xll.BInterpol('Base CDI'!$H$4:$H$28,'Base CDI'!$J$4:$J$29,S340,"Cubic","Extrapolate=Linear","MultiX=Average","Skip=True","Sort=True")</f>
        <v>13.872971271578262</v>
      </c>
      <c r="U340" s="43">
        <f ca="1">_xll.BInterpol('Base CDI'!$H$4:$H$28,'Base CDI'!$I$4:$I$29,S340,"Cubic","Extrapolate=Linear","MultiX=Average","Skip=True","Sort=True")</f>
        <v>13.895962321835032</v>
      </c>
    </row>
    <row r="341" spans="16:21" x14ac:dyDescent="0.25">
      <c r="P341" s="10">
        <v>35003</v>
      </c>
      <c r="Q341">
        <v>1.870849</v>
      </c>
      <c r="S341" s="42">
        <f t="shared" ca="1" si="11"/>
        <v>46324</v>
      </c>
      <c r="T341" s="43">
        <f ca="1">_xll.BInterpol('Base CDI'!$H$4:$H$28,'Base CDI'!$J$4:$J$29,S341,"Cubic","Extrapolate=Linear","MultiX=Average","Skip=True","Sort=True")</f>
        <v>13.868336488870662</v>
      </c>
      <c r="U341" s="43">
        <f ca="1">_xll.BInterpol('Base CDI'!$H$4:$H$28,'Base CDI'!$I$4:$I$29,S341,"Cubic","Extrapolate=Linear","MultiX=Average","Skip=True","Sort=True")</f>
        <v>13.891410556112746</v>
      </c>
    </row>
    <row r="342" spans="16:21" x14ac:dyDescent="0.25">
      <c r="P342" s="10">
        <v>35004</v>
      </c>
      <c r="Q342">
        <v>1.8734740000000001</v>
      </c>
      <c r="S342" s="42">
        <f t="shared" ca="1" si="11"/>
        <v>46325</v>
      </c>
      <c r="T342" s="43">
        <f ca="1">_xll.BInterpol('Base CDI'!$H$4:$H$28,'Base CDI'!$J$4:$J$29,S342,"Cubic","Extrapolate=Linear","MultiX=Average","Skip=True","Sort=True")</f>
        <v>13.863706045421297</v>
      </c>
      <c r="U342" s="43">
        <f ca="1">_xll.BInterpol('Base CDI'!$H$4:$H$28,'Base CDI'!$I$4:$I$29,S342,"Cubic","Extrapolate=Linear","MultiX=Average","Skip=True","Sort=True")</f>
        <v>13.886862943398798</v>
      </c>
    </row>
    <row r="343" spans="16:21" x14ac:dyDescent="0.25">
      <c r="P343" s="10">
        <v>35006</v>
      </c>
      <c r="Q343">
        <v>1.876047</v>
      </c>
      <c r="S343" s="42">
        <f t="shared" ca="1" si="11"/>
        <v>46326</v>
      </c>
      <c r="T343" s="43">
        <f ca="1">_xll.BInterpol('Base CDI'!$H$4:$H$28,'Base CDI'!$J$4:$J$29,S343,"Cubic","Extrapolate=Linear","MultiX=Average","Skip=True","Sort=True")</f>
        <v>13.859080126981668</v>
      </c>
      <c r="U343" s="43">
        <f ca="1">_xll.BInterpol('Base CDI'!$H$4:$H$28,'Base CDI'!$I$4:$I$29,S343,"Cubic","Extrapolate=Linear","MultiX=Average","Skip=True","Sort=True")</f>
        <v>13.882319665215947</v>
      </c>
    </row>
    <row r="344" spans="16:21" x14ac:dyDescent="0.25">
      <c r="P344" s="10">
        <v>35009</v>
      </c>
      <c r="Q344">
        <v>1.8786290000000001</v>
      </c>
      <c r="S344" s="42">
        <f t="shared" ca="1" si="11"/>
        <v>46327</v>
      </c>
      <c r="T344" s="43">
        <f ca="1">_xll.BInterpol('Base CDI'!$H$4:$H$28,'Base CDI'!$J$4:$J$29,S344,"Cubic","Extrapolate=Linear","MultiX=Average","Skip=True","Sort=True")</f>
        <v>13.85445891930328</v>
      </c>
      <c r="U344" s="43">
        <f ca="1">_xll.BInterpol('Base CDI'!$H$4:$H$28,'Base CDI'!$I$4:$I$29,S344,"Cubic","Extrapolate=Linear","MultiX=Average","Skip=True","Sort=True")</f>
        <v>13.877780903086942</v>
      </c>
    </row>
    <row r="345" spans="16:21" x14ac:dyDescent="0.25">
      <c r="P345" s="10">
        <v>35010</v>
      </c>
      <c r="Q345">
        <v>1.8812409999999999</v>
      </c>
      <c r="S345" s="42">
        <f t="shared" ca="1" si="11"/>
        <v>46328</v>
      </c>
      <c r="T345" s="43">
        <f ca="1">_xll.BInterpol('Base CDI'!$H$4:$H$28,'Base CDI'!$J$4:$J$29,S345,"Cubic","Extrapolate=Linear","MultiX=Average","Skip=True","Sort=True")</f>
        <v>13.84984260813763</v>
      </c>
      <c r="U345" s="43">
        <f ca="1">_xll.BInterpol('Base CDI'!$H$4:$H$28,'Base CDI'!$I$4:$I$29,S345,"Cubic","Extrapolate=Linear","MultiX=Average","Skip=True","Sort=True")</f>
        <v>13.873246838534538</v>
      </c>
    </row>
    <row r="346" spans="16:21" x14ac:dyDescent="0.25">
      <c r="P346" s="10">
        <v>35011</v>
      </c>
      <c r="Q346">
        <v>1.883875</v>
      </c>
      <c r="S346" s="42">
        <f t="shared" ca="1" si="11"/>
        <v>46329</v>
      </c>
      <c r="T346" s="43">
        <f ca="1">_xll.BInterpol('Base CDI'!$H$4:$H$28,'Base CDI'!$J$4:$J$29,S346,"Cubic","Extrapolate=Linear","MultiX=Average","Skip=True","Sort=True")</f>
        <v>13.845231379236225</v>
      </c>
      <c r="U346" s="43">
        <f ca="1">_xll.BInterpol('Base CDI'!$H$4:$H$28,'Base CDI'!$I$4:$I$29,S346,"Cubic","Extrapolate=Linear","MultiX=Average","Skip=True","Sort=True")</f>
        <v>13.868717653081486</v>
      </c>
    </row>
    <row r="347" spans="16:21" x14ac:dyDescent="0.25">
      <c r="P347" s="10">
        <v>35012</v>
      </c>
      <c r="Q347">
        <v>1.8865559999999999</v>
      </c>
      <c r="S347" s="42">
        <f t="shared" ca="1" si="11"/>
        <v>46330</v>
      </c>
      <c r="T347" s="43">
        <f ca="1">_xll.BInterpol('Base CDI'!$H$4:$H$28,'Base CDI'!$J$4:$J$29,S347,"Cubic","Extrapolate=Linear","MultiX=Average","Skip=True","Sort=True")</f>
        <v>13.840625418350566</v>
      </c>
      <c r="U347" s="43">
        <f ca="1">_xll.BInterpol('Base CDI'!$H$4:$H$28,'Base CDI'!$I$4:$I$29,S347,"Cubic","Extrapolate=Linear","MultiX=Average","Skip=True","Sort=True")</f>
        <v>13.864193528250539</v>
      </c>
    </row>
    <row r="348" spans="16:21" x14ac:dyDescent="0.25">
      <c r="P348" s="10">
        <v>35013</v>
      </c>
      <c r="Q348">
        <v>1.889235</v>
      </c>
      <c r="S348" s="42">
        <f t="shared" ca="1" si="11"/>
        <v>46331</v>
      </c>
      <c r="T348" s="43">
        <f ca="1">_xll.BInterpol('Base CDI'!$H$4:$H$28,'Base CDI'!$J$4:$J$29,S348,"Cubic","Extrapolate=Linear","MultiX=Average","Skip=True","Sort=True")</f>
        <v>13.836024911232153</v>
      </c>
      <c r="U348" s="43">
        <f ca="1">_xll.BInterpol('Base CDI'!$H$4:$H$28,'Base CDI'!$I$4:$I$29,S348,"Cubic","Extrapolate=Linear","MultiX=Average","Skip=True","Sort=True")</f>
        <v>13.85967464556445</v>
      </c>
    </row>
    <row r="349" spans="16:21" x14ac:dyDescent="0.25">
      <c r="P349" s="10">
        <v>35016</v>
      </c>
      <c r="Q349">
        <v>1.8919429999999999</v>
      </c>
      <c r="S349" s="42">
        <f t="shared" ca="1" si="11"/>
        <v>46332</v>
      </c>
      <c r="T349" s="43">
        <f ca="1">_xll.BInterpol('Base CDI'!$H$4:$H$28,'Base CDI'!$J$4:$J$29,S349,"Cubic","Extrapolate=Linear","MultiX=Average","Skip=True","Sort=True")</f>
        <v>13.831430043632489</v>
      </c>
      <c r="U349" s="43">
        <f ca="1">_xll.BInterpol('Base CDI'!$H$4:$H$28,'Base CDI'!$I$4:$I$29,S349,"Cubic","Extrapolate=Linear","MultiX=Average","Skip=True","Sort=True")</f>
        <v>13.855161186545974</v>
      </c>
    </row>
    <row r="350" spans="16:21" x14ac:dyDescent="0.25">
      <c r="P350" s="10">
        <v>35017</v>
      </c>
      <c r="Q350">
        <v>1.8946670000000001</v>
      </c>
      <c r="S350" s="42">
        <f t="shared" ca="1" si="11"/>
        <v>46333</v>
      </c>
      <c r="T350" s="43">
        <f ca="1">_xll.BInterpol('Base CDI'!$H$4:$H$28,'Base CDI'!$J$4:$J$29,S350,"Cubic","Extrapolate=Linear","MultiX=Average","Skip=True","Sort=True")</f>
        <v>13.826841001303077</v>
      </c>
      <c r="U350" s="43">
        <f ca="1">_xll.BInterpol('Base CDI'!$H$4:$H$28,'Base CDI'!$I$4:$I$29,S350,"Cubic","Extrapolate=Linear","MultiX=Average","Skip=True","Sort=True")</f>
        <v>13.85065333271786</v>
      </c>
    </row>
    <row r="351" spans="16:21" x14ac:dyDescent="0.25">
      <c r="P351" s="10">
        <v>35019</v>
      </c>
      <c r="Q351">
        <v>1.8973949999999999</v>
      </c>
      <c r="S351" s="42">
        <f t="shared" ca="1" si="11"/>
        <v>46334</v>
      </c>
      <c r="T351" s="43">
        <f ca="1">_xll.BInterpol('Base CDI'!$H$4:$H$28,'Base CDI'!$J$4:$J$29,S351,"Cubic","Extrapolate=Linear","MultiX=Average","Skip=True","Sort=True")</f>
        <v>13.82225796999542</v>
      </c>
      <c r="U351" s="43">
        <f ca="1">_xll.BInterpol('Base CDI'!$H$4:$H$28,'Base CDI'!$I$4:$I$29,S351,"Cubic","Extrapolate=Linear","MultiX=Average","Skip=True","Sort=True")</f>
        <v>13.846151265602863</v>
      </c>
    </row>
    <row r="352" spans="16:21" x14ac:dyDescent="0.25">
      <c r="P352" s="10">
        <v>35020</v>
      </c>
      <c r="Q352">
        <v>1.900128</v>
      </c>
      <c r="S352" s="42">
        <f t="shared" ca="1" si="11"/>
        <v>46335</v>
      </c>
      <c r="T352" s="43">
        <f ca="1">_xll.BInterpol('Base CDI'!$H$4:$H$28,'Base CDI'!$J$4:$J$29,S352,"Cubic","Extrapolate=Linear","MultiX=Average","Skip=True","Sort=True")</f>
        <v>13.817681135461017</v>
      </c>
      <c r="U352" s="43">
        <f ca="1">_xll.BInterpol('Base CDI'!$H$4:$H$28,'Base CDI'!$I$4:$I$29,S352,"Cubic","Extrapolate=Linear","MultiX=Average","Skip=True","Sort=True")</f>
        <v>13.841655166723736</v>
      </c>
    </row>
    <row r="353" spans="16:21" x14ac:dyDescent="0.25">
      <c r="P353" s="10">
        <v>35023</v>
      </c>
      <c r="Q353">
        <v>1.9028640000000001</v>
      </c>
      <c r="S353" s="42">
        <f t="shared" ca="1" si="11"/>
        <v>46336</v>
      </c>
      <c r="T353" s="43">
        <f ca="1">_xll.BInterpol('Base CDI'!$H$4:$H$28,'Base CDI'!$J$4:$J$29,S353,"Cubic","Extrapolate=Linear","MultiX=Average","Skip=True","Sort=True")</f>
        <v>13.813110683451374</v>
      </c>
      <c r="U353" s="43">
        <f ca="1">_xll.BInterpol('Base CDI'!$H$4:$H$28,'Base CDI'!$I$4:$I$29,S353,"Cubic","Extrapolate=Linear","MultiX=Average","Skip=True","Sort=True")</f>
        <v>13.83716521760323</v>
      </c>
    </row>
    <row r="354" spans="16:21" x14ac:dyDescent="0.25">
      <c r="P354" s="10">
        <v>35024</v>
      </c>
      <c r="Q354">
        <v>1.905591</v>
      </c>
      <c r="S354" s="42">
        <f t="shared" ca="1" si="11"/>
        <v>46337</v>
      </c>
      <c r="T354" s="43">
        <f ca="1">_xll.BInterpol('Base CDI'!$H$4:$H$28,'Base CDI'!$J$4:$J$29,S354,"Cubic","Extrapolate=Linear","MultiX=Average","Skip=True","Sort=True")</f>
        <v>13.808546799717989</v>
      </c>
      <c r="U354" s="43">
        <f ca="1">_xll.BInterpol('Base CDI'!$H$4:$H$28,'Base CDI'!$I$4:$I$29,S354,"Cubic","Extrapolate=Linear","MultiX=Average","Skip=True","Sort=True")</f>
        <v>13.832681599764101</v>
      </c>
    </row>
    <row r="355" spans="16:21" x14ac:dyDescent="0.25">
      <c r="P355" s="10">
        <v>35025</v>
      </c>
      <c r="Q355">
        <v>1.9082269999999999</v>
      </c>
      <c r="S355" s="42">
        <f t="shared" ca="1" si="11"/>
        <v>46338</v>
      </c>
      <c r="T355" s="43">
        <f ca="1">_xll.BInterpol('Base CDI'!$H$4:$H$28,'Base CDI'!$J$4:$J$29,S355,"Cubic","Extrapolate=Linear","MultiX=Average","Skip=True","Sort=True")</f>
        <v>13.803989670012367</v>
      </c>
      <c r="U355" s="43">
        <f ca="1">_xll.BInterpol('Base CDI'!$H$4:$H$28,'Base CDI'!$I$4:$I$29,S355,"Cubic","Extrapolate=Linear","MultiX=Average","Skip=True","Sort=True")</f>
        <v>13.828204494729098</v>
      </c>
    </row>
    <row r="356" spans="16:21" x14ac:dyDescent="0.25">
      <c r="P356" s="10">
        <v>35026</v>
      </c>
      <c r="Q356">
        <v>1.910873</v>
      </c>
      <c r="S356" s="42">
        <f t="shared" ca="1" si="11"/>
        <v>46339</v>
      </c>
      <c r="T356" s="43">
        <f ca="1">_xll.BInterpol('Base CDI'!$H$4:$H$28,'Base CDI'!$J$4:$J$29,S356,"Cubic","Extrapolate=Linear","MultiX=Average","Skip=True","Sort=True")</f>
        <v>13.79943948008601</v>
      </c>
      <c r="U356" s="43">
        <f ca="1">_xll.BInterpol('Base CDI'!$H$4:$H$28,'Base CDI'!$I$4:$I$29,S356,"Cubic","Extrapolate=Linear","MultiX=Average","Skip=True","Sort=True")</f>
        <v>13.823734084020977</v>
      </c>
    </row>
    <row r="357" spans="16:21" x14ac:dyDescent="0.25">
      <c r="P357" s="10">
        <v>35027</v>
      </c>
      <c r="Q357">
        <v>1.91351</v>
      </c>
      <c r="S357" s="42">
        <f t="shared" ca="1" si="11"/>
        <v>46340</v>
      </c>
      <c r="T357" s="43">
        <f ca="1">_xll.BInterpol('Base CDI'!$H$4:$H$28,'Base CDI'!$J$4:$J$29,S357,"Cubic","Extrapolate=Linear","MultiX=Average","Skip=True","Sort=True")</f>
        <v>13.794896415690419</v>
      </c>
      <c r="U357" s="43">
        <f ca="1">_xll.BInterpol('Base CDI'!$H$4:$H$28,'Base CDI'!$I$4:$I$29,S357,"Cubic","Extrapolate=Linear","MultiX=Average","Skip=True","Sort=True")</f>
        <v>13.819270549162487</v>
      </c>
    </row>
    <row r="358" spans="16:21" x14ac:dyDescent="0.25">
      <c r="P358" s="10">
        <v>35030</v>
      </c>
      <c r="Q358">
        <v>1.9161509999999999</v>
      </c>
      <c r="S358" s="42">
        <f t="shared" ca="1" si="11"/>
        <v>46341</v>
      </c>
      <c r="T358" s="43">
        <f ca="1">_xll.BInterpol('Base CDI'!$H$4:$H$28,'Base CDI'!$J$4:$J$29,S358,"Cubic","Extrapolate=Linear","MultiX=Average","Skip=True","Sort=True")</f>
        <v>13.790360662577097</v>
      </c>
      <c r="U358" s="43">
        <f ca="1">_xll.BInterpol('Base CDI'!$H$4:$H$28,'Base CDI'!$I$4:$I$29,S358,"Cubic","Extrapolate=Linear","MultiX=Average","Skip=True","Sort=True")</f>
        <v>13.814814071676384</v>
      </c>
    </row>
    <row r="359" spans="16:21" x14ac:dyDescent="0.25">
      <c r="P359" s="10">
        <v>35031</v>
      </c>
      <c r="Q359">
        <v>1.9188019999999999</v>
      </c>
      <c r="S359" s="42">
        <f t="shared" ca="1" si="11"/>
        <v>46342</v>
      </c>
      <c r="T359" s="43">
        <f ca="1">_xll.BInterpol('Base CDI'!$H$4:$H$28,'Base CDI'!$J$4:$J$29,S359,"Cubic","Extrapolate=Linear","MultiX=Average","Skip=True","Sort=True")</f>
        <v>13.785832406497544</v>
      </c>
      <c r="U359" s="43">
        <f ca="1">_xll.BInterpol('Base CDI'!$H$4:$H$28,'Base CDI'!$I$4:$I$29,S359,"Cubic","Extrapolate=Linear","MultiX=Average","Skip=True","Sort=True")</f>
        <v>13.810364833085421</v>
      </c>
    </row>
    <row r="360" spans="16:21" x14ac:dyDescent="0.25">
      <c r="P360" s="10">
        <v>35032</v>
      </c>
      <c r="Q360">
        <v>1.9214560000000001</v>
      </c>
      <c r="S360" s="42">
        <f t="shared" ca="1" si="11"/>
        <v>46343</v>
      </c>
      <c r="T360" s="43">
        <f ca="1">_xll.BInterpol('Base CDI'!$H$4:$H$28,'Base CDI'!$J$4:$J$29,S360,"Cubic","Extrapolate=Linear","MultiX=Average","Skip=True","Sort=True")</f>
        <v>13.781311833203265</v>
      </c>
      <c r="U360" s="43">
        <f ca="1">_xll.BInterpol('Base CDI'!$H$4:$H$28,'Base CDI'!$I$4:$I$29,S360,"Cubic","Extrapolate=Linear","MultiX=Average","Skip=True","Sort=True")</f>
        <v>13.805923014912349</v>
      </c>
    </row>
    <row r="361" spans="16:21" x14ac:dyDescent="0.25">
      <c r="P361" s="10">
        <v>35033</v>
      </c>
      <c r="Q361">
        <v>1.9241079999999999</v>
      </c>
      <c r="S361" s="42">
        <f t="shared" ca="1" si="11"/>
        <v>46344</v>
      </c>
      <c r="T361" s="43">
        <f ca="1">_xll.BInterpol('Base CDI'!$H$4:$H$28,'Base CDI'!$J$4:$J$29,S361,"Cubic","Extrapolate=Linear","MultiX=Average","Skip=True","Sort=True")</f>
        <v>13.776799128445761</v>
      </c>
      <c r="U361" s="43">
        <f ca="1">_xll.BInterpol('Base CDI'!$H$4:$H$28,'Base CDI'!$I$4:$I$29,S361,"Cubic","Extrapolate=Linear","MultiX=Average","Skip=True","Sort=True")</f>
        <v>13.801488798679921</v>
      </c>
    </row>
    <row r="362" spans="16:21" x14ac:dyDescent="0.25">
      <c r="P362" s="10">
        <v>35034</v>
      </c>
      <c r="Q362">
        <v>1.9266479999999999</v>
      </c>
      <c r="S362" s="42">
        <f t="shared" ca="1" si="11"/>
        <v>46345</v>
      </c>
      <c r="T362" s="43">
        <f ca="1">_xll.BInterpol('Base CDI'!$H$4:$H$28,'Base CDI'!$J$4:$J$29,S362,"Cubic","Extrapolate=Linear","MultiX=Average","Skip=True","Sort=True")</f>
        <v>13.772294477976533</v>
      </c>
      <c r="U362" s="43">
        <f ca="1">_xll.BInterpol('Base CDI'!$H$4:$H$28,'Base CDI'!$I$4:$I$29,S362,"Cubic","Extrapolate=Linear","MultiX=Average","Skip=True","Sort=True")</f>
        <v>13.797062365910891</v>
      </c>
    </row>
    <row r="363" spans="16:21" x14ac:dyDescent="0.25">
      <c r="P363" s="10">
        <v>35037</v>
      </c>
      <c r="Q363">
        <v>1.9292039999999999</v>
      </c>
      <c r="S363" s="42">
        <f t="shared" ca="1" si="11"/>
        <v>46346</v>
      </c>
      <c r="T363" s="43">
        <f ca="1">_xll.BInterpol('Base CDI'!$H$4:$H$28,'Base CDI'!$J$4:$J$29,S363,"Cubic","Extrapolate=Linear","MultiX=Average","Skip=True","Sort=True")</f>
        <v>13.767798067547083</v>
      </c>
      <c r="U363" s="43">
        <f ca="1">_xll.BInterpol('Base CDI'!$H$4:$H$28,'Base CDI'!$I$4:$I$29,S363,"Cubic","Extrapolate=Linear","MultiX=Average","Skip=True","Sort=True")</f>
        <v>13.792643898128011</v>
      </c>
    </row>
    <row r="364" spans="16:21" x14ac:dyDescent="0.25">
      <c r="P364" s="10">
        <v>35038</v>
      </c>
      <c r="Q364">
        <v>1.9317690000000001</v>
      </c>
      <c r="S364" s="42">
        <f t="shared" ca="1" si="11"/>
        <v>46347</v>
      </c>
      <c r="T364" s="43">
        <f ca="1">_xll.BInterpol('Base CDI'!$H$4:$H$28,'Base CDI'!$J$4:$J$29,S364,"Cubic","Extrapolate=Linear","MultiX=Average","Skip=True","Sort=True")</f>
        <v>13.763310082908918</v>
      </c>
      <c r="U364" s="43">
        <f ca="1">_xll.BInterpol('Base CDI'!$H$4:$H$28,'Base CDI'!$I$4:$I$29,S364,"Cubic","Extrapolate=Linear","MultiX=Average","Skip=True","Sort=True")</f>
        <v>13.788233576854033</v>
      </c>
    </row>
    <row r="365" spans="16:21" x14ac:dyDescent="0.25">
      <c r="P365" s="10">
        <v>35039</v>
      </c>
      <c r="Q365">
        <v>1.9343319999999999</v>
      </c>
      <c r="S365" s="42">
        <f t="shared" ca="1" si="11"/>
        <v>46348</v>
      </c>
      <c r="T365" s="43">
        <f ca="1">_xll.BInterpol('Base CDI'!$H$4:$H$28,'Base CDI'!$J$4:$J$29,S365,"Cubic","Extrapolate=Linear","MultiX=Average","Skip=True","Sort=True")</f>
        <v>13.758830709813534</v>
      </c>
      <c r="U365" s="43">
        <f ca="1">_xll.BInterpol('Base CDI'!$H$4:$H$28,'Base CDI'!$I$4:$I$29,S365,"Cubic","Extrapolate=Linear","MultiX=Average","Skip=True","Sort=True")</f>
        <v>13.783831583611711</v>
      </c>
    </row>
    <row r="366" spans="16:21" x14ac:dyDescent="0.25">
      <c r="P366" s="10">
        <v>35040</v>
      </c>
      <c r="Q366">
        <v>1.9369050000000001</v>
      </c>
      <c r="S366" s="42">
        <f t="shared" ca="1" si="11"/>
        <v>46349</v>
      </c>
      <c r="T366" s="43">
        <f ca="1">_xll.BInterpol('Base CDI'!$H$4:$H$28,'Base CDI'!$J$4:$J$29,S366,"Cubic","Extrapolate=Linear","MultiX=Average","Skip=True","Sort=True")</f>
        <v>13.754360134012435</v>
      </c>
      <c r="U366" s="43">
        <f ca="1">_xll.BInterpol('Base CDI'!$H$4:$H$28,'Base CDI'!$I$4:$I$29,S366,"Cubic","Extrapolate=Linear","MultiX=Average","Skip=True","Sort=True")</f>
        <v>13.779438099923798</v>
      </c>
    </row>
    <row r="367" spans="16:21" x14ac:dyDescent="0.25">
      <c r="P367" s="10">
        <v>35041</v>
      </c>
      <c r="Q367">
        <v>1.939487</v>
      </c>
      <c r="S367" s="42">
        <f t="shared" ca="1" si="11"/>
        <v>46350</v>
      </c>
      <c r="T367" s="43">
        <f ca="1">_xll.BInterpol('Base CDI'!$H$4:$H$28,'Base CDI'!$J$4:$J$29,S367,"Cubic","Extrapolate=Linear","MultiX=Average","Skip=True","Sort=True")</f>
        <v>13.749898541257123</v>
      </c>
      <c r="U367" s="43">
        <f ca="1">_xll.BInterpol('Base CDI'!$H$4:$H$28,'Base CDI'!$I$4:$I$29,S367,"Cubic","Extrapolate=Linear","MultiX=Average","Skip=True","Sort=True")</f>
        <v>13.775053307313044</v>
      </c>
    </row>
    <row r="368" spans="16:21" x14ac:dyDescent="0.25">
      <c r="P368" s="10">
        <v>35044</v>
      </c>
      <c r="Q368">
        <v>1.9420729999999999</v>
      </c>
      <c r="S368" s="42">
        <f t="shared" ca="1" si="11"/>
        <v>46351</v>
      </c>
      <c r="T368" s="43">
        <f ca="1">_xll.BInterpol('Base CDI'!$H$4:$H$28,'Base CDI'!$J$4:$J$29,S368,"Cubic","Extrapolate=Linear","MultiX=Average","Skip=True","Sort=True")</f>
        <v>13.745446117299101</v>
      </c>
      <c r="U368" s="43">
        <f ca="1">_xll.BInterpol('Base CDI'!$H$4:$H$28,'Base CDI'!$I$4:$I$29,S368,"Cubic","Extrapolate=Linear","MultiX=Average","Skip=True","Sort=True")</f>
        <v>13.770677387302205</v>
      </c>
    </row>
    <row r="369" spans="16:21" x14ac:dyDescent="0.25">
      <c r="P369" s="10">
        <v>35045</v>
      </c>
      <c r="Q369">
        <v>1.944682</v>
      </c>
      <c r="S369" s="42">
        <f t="shared" ca="1" si="11"/>
        <v>46352</v>
      </c>
      <c r="T369" s="43">
        <f ca="1">_xll.BInterpol('Base CDI'!$H$4:$H$28,'Base CDI'!$J$4:$J$29,S369,"Cubic","Extrapolate=Linear","MultiX=Average","Skip=True","Sort=True")</f>
        <v>13.741003047889873</v>
      </c>
      <c r="U369" s="43">
        <f ca="1">_xll.BInterpol('Base CDI'!$H$4:$H$28,'Base CDI'!$I$4:$I$29,S369,"Cubic","Extrapolate=Linear","MultiX=Average","Skip=True","Sort=True")</f>
        <v>13.766310521414034</v>
      </c>
    </row>
    <row r="370" spans="16:21" x14ac:dyDescent="0.25">
      <c r="P370" s="10">
        <v>35046</v>
      </c>
      <c r="Q370">
        <v>1.9473009999999999</v>
      </c>
      <c r="S370" s="42">
        <f t="shared" ca="1" si="11"/>
        <v>46353</v>
      </c>
      <c r="T370" s="43">
        <f ca="1">_xll.BInterpol('Base CDI'!$H$4:$H$28,'Base CDI'!$J$4:$J$29,S370,"Cubic","Extrapolate=Linear","MultiX=Average","Skip=True","Sort=True")</f>
        <v>13.736569518780936</v>
      </c>
      <c r="U370" s="43">
        <f ca="1">_xll.BInterpol('Base CDI'!$H$4:$H$28,'Base CDI'!$I$4:$I$29,S370,"Cubic","Extrapolate=Linear","MultiX=Average","Skip=True","Sort=True")</f>
        <v>13.761952891171282</v>
      </c>
    </row>
    <row r="371" spans="16:21" x14ac:dyDescent="0.25">
      <c r="P371" s="10">
        <v>35047</v>
      </c>
      <c r="Q371">
        <v>1.9499230000000001</v>
      </c>
      <c r="S371" s="42">
        <f t="shared" ca="1" si="11"/>
        <v>46354</v>
      </c>
      <c r="T371" s="43">
        <f ca="1">_xll.BInterpol('Base CDI'!$H$4:$H$28,'Base CDI'!$J$4:$J$29,S371,"Cubic","Extrapolate=Linear","MultiX=Average","Skip=True","Sort=True")</f>
        <v>13.732145715723796</v>
      </c>
      <c r="U371" s="43">
        <f ca="1">_xll.BInterpol('Base CDI'!$H$4:$H$28,'Base CDI'!$I$4:$I$29,S371,"Cubic","Extrapolate=Linear","MultiX=Average","Skip=True","Sort=True")</f>
        <v>13.757604678096701</v>
      </c>
    </row>
    <row r="372" spans="16:21" x14ac:dyDescent="0.25">
      <c r="P372" s="10">
        <v>35048</v>
      </c>
      <c r="Q372">
        <v>1.952634</v>
      </c>
      <c r="S372" s="42">
        <f t="shared" ca="1" si="11"/>
        <v>46355</v>
      </c>
      <c r="T372" s="43">
        <f ca="1">_xll.BInterpol('Base CDI'!$H$4:$H$28,'Base CDI'!$J$4:$J$29,S372,"Cubic","Extrapolate=Linear","MultiX=Average","Skip=True","Sort=True")</f>
        <v>13.727731824469956</v>
      </c>
      <c r="U372" s="43">
        <f ca="1">_xll.BInterpol('Base CDI'!$H$4:$H$28,'Base CDI'!$I$4:$I$29,S372,"Cubic","Extrapolate=Linear","MultiX=Average","Skip=True","Sort=True")</f>
        <v>13.753266063713045</v>
      </c>
    </row>
    <row r="373" spans="16:21" x14ac:dyDescent="0.25">
      <c r="P373" s="10">
        <v>35051</v>
      </c>
      <c r="Q373">
        <v>1.955354</v>
      </c>
      <c r="S373" s="42">
        <f t="shared" ca="1" si="11"/>
        <v>46356</v>
      </c>
      <c r="T373" s="43">
        <f ca="1">_xll.BInterpol('Base CDI'!$H$4:$H$28,'Base CDI'!$J$4:$J$29,S373,"Cubic","Extrapolate=Linear","MultiX=Average","Skip=True","Sort=True")</f>
        <v>13.723328030770913</v>
      </c>
      <c r="U373" s="43">
        <f ca="1">_xll.BInterpol('Base CDI'!$H$4:$H$28,'Base CDI'!$I$4:$I$29,S373,"Cubic","Extrapolate=Linear","MultiX=Average","Skip=True","Sort=True")</f>
        <v>13.748937229543069</v>
      </c>
    </row>
    <row r="374" spans="16:21" x14ac:dyDescent="0.25">
      <c r="P374" s="10">
        <v>35052</v>
      </c>
      <c r="Q374">
        <v>1.958072</v>
      </c>
      <c r="S374" s="42">
        <f t="shared" ca="1" si="11"/>
        <v>46357</v>
      </c>
      <c r="T374" s="43">
        <f ca="1">_xll.BInterpol('Base CDI'!$H$4:$H$28,'Base CDI'!$J$4:$J$29,S374,"Cubic","Extrapolate=Linear","MultiX=Average","Skip=True","Sort=True")</f>
        <v>13.718934520378173</v>
      </c>
      <c r="U374" s="43">
        <f ca="1">_xll.BInterpol('Base CDI'!$H$4:$H$28,'Base CDI'!$I$4:$I$29,S374,"Cubic","Extrapolate=Linear","MultiX=Average","Skip=True","Sort=True")</f>
        <v>13.744618357109522</v>
      </c>
    </row>
    <row r="375" spans="16:21" x14ac:dyDescent="0.25">
      <c r="P375" s="10">
        <v>35053</v>
      </c>
      <c r="Q375">
        <v>1.9607939999999999</v>
      </c>
      <c r="S375" s="42">
        <f t="shared" ca="1" si="11"/>
        <v>46358</v>
      </c>
      <c r="T375" s="43">
        <f ca="1">_xll.BInterpol('Base CDI'!$H$4:$H$28,'Base CDI'!$J$4:$J$29,S375,"Cubic","Extrapolate=Linear","MultiX=Average","Skip=True","Sort=True")</f>
        <v>13.714551479043239</v>
      </c>
      <c r="U375" s="43">
        <f ca="1">_xll.BInterpol('Base CDI'!$H$4:$H$28,'Base CDI'!$I$4:$I$29,S375,"Cubic","Extrapolate=Linear","MultiX=Average","Skip=True","Sort=True")</f>
        <v>13.740309627935158</v>
      </c>
    </row>
    <row r="376" spans="16:21" x14ac:dyDescent="0.25">
      <c r="P376" s="10">
        <v>35054</v>
      </c>
      <c r="Q376">
        <v>1.9635199999999999</v>
      </c>
      <c r="S376" s="42">
        <f t="shared" ca="1" si="11"/>
        <v>46359</v>
      </c>
      <c r="T376" s="43">
        <f ca="1">_xll.BInterpol('Base CDI'!$H$4:$H$28,'Base CDI'!$J$4:$J$29,S376,"Cubic","Extrapolate=Linear","MultiX=Average","Skip=True","Sort=True")</f>
        <v>13.710179092517611</v>
      </c>
      <c r="U376" s="43">
        <f ca="1">_xll.BInterpol('Base CDI'!$H$4:$H$28,'Base CDI'!$I$4:$I$29,S376,"Cubic","Extrapolate=Linear","MultiX=Average","Skip=True","Sort=True")</f>
        <v>13.736011223542731</v>
      </c>
    </row>
    <row r="377" spans="16:21" x14ac:dyDescent="0.25">
      <c r="P377" s="10">
        <v>35055</v>
      </c>
      <c r="Q377">
        <v>1.966242</v>
      </c>
      <c r="S377" s="42">
        <f t="shared" ca="1" si="11"/>
        <v>46360</v>
      </c>
      <c r="T377" s="43">
        <f ca="1">_xll.BInterpol('Base CDI'!$H$4:$H$28,'Base CDI'!$J$4:$J$29,S377,"Cubic","Extrapolate=Linear","MultiX=Average","Skip=True","Sort=True")</f>
        <v>13.705817546552792</v>
      </c>
      <c r="U377" s="43">
        <f ca="1">_xll.BInterpol('Base CDI'!$H$4:$H$28,'Base CDI'!$I$4:$I$29,S377,"Cubic","Extrapolate=Linear","MultiX=Average","Skip=True","Sort=True")</f>
        <v>13.731723325454993</v>
      </c>
    </row>
    <row r="378" spans="16:21" x14ac:dyDescent="0.25">
      <c r="P378" s="10">
        <v>35059</v>
      </c>
      <c r="Q378">
        <v>1.9689620000000001</v>
      </c>
      <c r="S378" s="42">
        <f t="shared" ca="1" si="11"/>
        <v>46361</v>
      </c>
      <c r="T378" s="43">
        <f ca="1">_xll.BInterpol('Base CDI'!$H$4:$H$28,'Base CDI'!$J$4:$J$29,S378,"Cubic","Extrapolate=Linear","MultiX=Average","Skip=True","Sort=True")</f>
        <v>13.701467026900282</v>
      </c>
      <c r="U378" s="43">
        <f ca="1">_xll.BInterpol('Base CDI'!$H$4:$H$28,'Base CDI'!$I$4:$I$29,S378,"Cubic","Extrapolate=Linear","MultiX=Average","Skip=True","Sort=True")</f>
        <v>13.727446115194697</v>
      </c>
    </row>
    <row r="379" spans="16:21" x14ac:dyDescent="0.25">
      <c r="P379" s="10">
        <v>35060</v>
      </c>
      <c r="Q379">
        <v>1.971627</v>
      </c>
      <c r="S379" s="42">
        <f t="shared" ca="1" si="11"/>
        <v>46362</v>
      </c>
      <c r="T379" s="43">
        <f ca="1">_xll.BInterpol('Base CDI'!$H$4:$H$28,'Base CDI'!$J$4:$J$29,S379,"Cubic","Extrapolate=Linear","MultiX=Average","Skip=True","Sort=True")</f>
        <v>13.697127719311586</v>
      </c>
      <c r="U379" s="43">
        <f ca="1">_xll.BInterpol('Base CDI'!$H$4:$H$28,'Base CDI'!$I$4:$I$29,S379,"Cubic","Extrapolate=Linear","MultiX=Average","Skip=True","Sort=True")</f>
        <v>13.723179774284594</v>
      </c>
    </row>
    <row r="380" spans="16:21" x14ac:dyDescent="0.25">
      <c r="P380" s="10">
        <v>35061</v>
      </c>
      <c r="Q380">
        <v>1.974256</v>
      </c>
      <c r="S380" s="42">
        <f t="shared" ca="1" si="11"/>
        <v>46363</v>
      </c>
      <c r="T380" s="43">
        <f ca="1">_xll.BInterpol('Base CDI'!$H$4:$H$28,'Base CDI'!$J$4:$J$29,S380,"Cubic","Extrapolate=Linear","MultiX=Average","Skip=True","Sort=True")</f>
        <v>13.692799809538206</v>
      </c>
      <c r="U380" s="43">
        <f ca="1">_xll.BInterpol('Base CDI'!$H$4:$H$28,'Base CDI'!$I$4:$I$29,S380,"Cubic","Extrapolate=Linear","MultiX=Average","Skip=True","Sort=True")</f>
        <v>13.71892448424744</v>
      </c>
    </row>
    <row r="381" spans="16:21" x14ac:dyDescent="0.25">
      <c r="P381" s="10">
        <v>35062</v>
      </c>
      <c r="Q381">
        <v>1.9767110000000001</v>
      </c>
      <c r="S381" s="42">
        <f t="shared" ca="1" si="11"/>
        <v>46364</v>
      </c>
      <c r="T381" s="43">
        <f ca="1">_xll.BInterpol('Base CDI'!$H$4:$H$28,'Base CDI'!$J$4:$J$29,S381,"Cubic","Extrapolate=Linear","MultiX=Average","Skip=True","Sort=True")</f>
        <v>13.688483483331641</v>
      </c>
      <c r="U381" s="43">
        <f ca="1">_xll.BInterpol('Base CDI'!$H$4:$H$28,'Base CDI'!$I$4:$I$29,S381,"Cubic","Extrapolate=Linear","MultiX=Average","Skip=True","Sort=True")</f>
        <v>13.714680426605986</v>
      </c>
    </row>
    <row r="382" spans="16:21" x14ac:dyDescent="0.25">
      <c r="P382" s="10">
        <v>35066</v>
      </c>
      <c r="Q382">
        <v>1.979168</v>
      </c>
      <c r="S382" s="42">
        <f t="shared" ca="1" si="11"/>
        <v>46365</v>
      </c>
      <c r="T382" s="43">
        <f ca="1">_xll.BInterpol('Base CDI'!$H$4:$H$28,'Base CDI'!$J$4:$J$29,S382,"Cubic","Extrapolate=Linear","MultiX=Average","Skip=True","Sort=True")</f>
        <v>13.684178926443398</v>
      </c>
      <c r="U382" s="43">
        <f ca="1">_xll.BInterpol('Base CDI'!$H$4:$H$28,'Base CDI'!$I$4:$I$29,S382,"Cubic","Extrapolate=Linear","MultiX=Average","Skip=True","Sort=True")</f>
        <v>13.710447782882984</v>
      </c>
    </row>
    <row r="383" spans="16:21" x14ac:dyDescent="0.25">
      <c r="P383" s="10">
        <v>35067</v>
      </c>
      <c r="Q383">
        <v>1.9814970000000001</v>
      </c>
      <c r="S383" s="42">
        <f t="shared" ca="1" si="11"/>
        <v>46366</v>
      </c>
      <c r="T383" s="43">
        <f ca="1">_xll.BInterpol('Base CDI'!$H$4:$H$28,'Base CDI'!$J$4:$J$29,S383,"Cubic","Extrapolate=Linear","MultiX=Average","Skip=True","Sort=True")</f>
        <v>13.679886324624974</v>
      </c>
      <c r="U383" s="43">
        <f ca="1">_xll.BInterpol('Base CDI'!$H$4:$H$28,'Base CDI'!$I$4:$I$29,S383,"Cubic","Extrapolate=Linear","MultiX=Average","Skip=True","Sort=True")</f>
        <v>13.706226734601186</v>
      </c>
    </row>
    <row r="384" spans="16:21" x14ac:dyDescent="0.25">
      <c r="P384" s="10">
        <v>35068</v>
      </c>
      <c r="Q384">
        <v>1.983822</v>
      </c>
      <c r="S384" s="42">
        <f t="shared" ca="1" si="11"/>
        <v>46367</v>
      </c>
      <c r="T384" s="43">
        <f ca="1">_xll.BInterpol('Base CDI'!$H$4:$H$28,'Base CDI'!$J$4:$J$29,S384,"Cubic","Extrapolate=Linear","MultiX=Average","Skip=True","Sort=True")</f>
        <v>13.675605863627874</v>
      </c>
      <c r="U384" s="43">
        <f ca="1">_xll.BInterpol('Base CDI'!$H$4:$H$28,'Base CDI'!$I$4:$I$29,S384,"Cubic","Extrapolate=Linear","MultiX=Average","Skip=True","Sort=True")</f>
        <v>13.702017463283349</v>
      </c>
    </row>
    <row r="385" spans="16:21" x14ac:dyDescent="0.25">
      <c r="P385" s="10">
        <v>35069</v>
      </c>
      <c r="Q385">
        <v>1.9860500000000001</v>
      </c>
      <c r="S385" s="42">
        <f t="shared" ca="1" si="11"/>
        <v>46368</v>
      </c>
      <c r="T385" s="43">
        <f ca="1">_xll.BInterpol('Base CDI'!$H$4:$H$28,'Base CDI'!$J$4:$J$29,S385,"Cubic","Extrapolate=Linear","MultiX=Average","Skip=True","Sort=True")</f>
        <v>13.6713377292036</v>
      </c>
      <c r="U385" s="43">
        <f ca="1">_xll.BInterpol('Base CDI'!$H$4:$H$28,'Base CDI'!$I$4:$I$29,S385,"Cubic","Extrapolate=Linear","MultiX=Average","Skip=True","Sort=True")</f>
        <v>13.697820150452223</v>
      </c>
    </row>
    <row r="386" spans="16:21" x14ac:dyDescent="0.25">
      <c r="P386" s="10">
        <v>35072</v>
      </c>
      <c r="Q386">
        <v>1.988281</v>
      </c>
      <c r="S386" s="42">
        <f t="shared" ca="1" si="11"/>
        <v>46369</v>
      </c>
      <c r="T386" s="43">
        <f ca="1">_xll.BInterpol('Base CDI'!$H$4:$H$28,'Base CDI'!$J$4:$J$29,S386,"Cubic","Extrapolate=Linear","MultiX=Average","Skip=True","Sort=True")</f>
        <v>13.667082107103653</v>
      </c>
      <c r="U386" s="43">
        <f ca="1">_xll.BInterpol('Base CDI'!$H$4:$H$28,'Base CDI'!$I$4:$I$29,S386,"Cubic","Extrapolate=Linear","MultiX=Average","Skip=True","Sort=True")</f>
        <v>13.693634977630559</v>
      </c>
    </row>
    <row r="387" spans="16:21" x14ac:dyDescent="0.25">
      <c r="P387" s="10">
        <v>35073</v>
      </c>
      <c r="Q387">
        <v>1.990515</v>
      </c>
      <c r="S387" s="42">
        <f t="shared" ca="1" si="11"/>
        <v>46370</v>
      </c>
      <c r="T387" s="43">
        <f ca="1">_xll.BInterpol('Base CDI'!$H$4:$H$28,'Base CDI'!$J$4:$J$29,S387,"Cubic","Extrapolate=Linear","MultiX=Average","Skip=True","Sort=True")</f>
        <v>13.662839183079535</v>
      </c>
      <c r="U387" s="43">
        <f ca="1">_xll.BInterpol('Base CDI'!$H$4:$H$28,'Base CDI'!$I$4:$I$29,S387,"Cubic","Extrapolate=Linear","MultiX=Average","Skip=True","Sort=True")</f>
        <v>13.689462126341114</v>
      </c>
    </row>
    <row r="388" spans="16:21" x14ac:dyDescent="0.25">
      <c r="P388" s="10">
        <v>35074</v>
      </c>
      <c r="Q388">
        <v>1.992758</v>
      </c>
      <c r="S388" s="42">
        <f t="shared" ca="1" si="11"/>
        <v>46371</v>
      </c>
      <c r="T388" s="43">
        <f ca="1">_xll.BInterpol('Base CDI'!$H$4:$H$28,'Base CDI'!$J$4:$J$29,S388,"Cubic","Extrapolate=Linear","MultiX=Average","Skip=True","Sort=True")</f>
        <v>13.658609142882749</v>
      </c>
      <c r="U388" s="43">
        <f ca="1">_xll.BInterpol('Base CDI'!$H$4:$H$28,'Base CDI'!$I$4:$I$29,S388,"Cubic","Extrapolate=Linear","MultiX=Average","Skip=True","Sort=True")</f>
        <v>13.685301778106638</v>
      </c>
    </row>
    <row r="389" spans="16:21" x14ac:dyDescent="0.25">
      <c r="P389" s="10">
        <v>35075</v>
      </c>
      <c r="Q389">
        <v>1.9950159999999999</v>
      </c>
      <c r="S389" s="42">
        <f t="shared" ca="1" si="11"/>
        <v>46372</v>
      </c>
      <c r="T389" s="43">
        <f ca="1">_xll.BInterpol('Base CDI'!$H$4:$H$28,'Base CDI'!$J$4:$J$29,S389,"Cubic","Extrapolate=Linear","MultiX=Average","Skip=True","Sort=True")</f>
        <v>13.654392172264799</v>
      </c>
      <c r="U389" s="43">
        <f ca="1">_xll.BInterpol('Base CDI'!$H$4:$H$28,'Base CDI'!$I$4:$I$29,S389,"Cubic","Extrapolate=Linear","MultiX=Average","Skip=True","Sort=True")</f>
        <v>13.681154114449884</v>
      </c>
    </row>
    <row r="390" spans="16:21" x14ac:dyDescent="0.25">
      <c r="P390" s="10">
        <v>35076</v>
      </c>
      <c r="Q390">
        <v>1.997277</v>
      </c>
      <c r="S390" s="42">
        <f t="shared" ca="1" si="11"/>
        <v>46373</v>
      </c>
      <c r="T390" s="43">
        <f ca="1">_xll.BInterpol('Base CDI'!$H$4:$H$28,'Base CDI'!$J$4:$J$29,S390,"Cubic","Extrapolate=Linear","MultiX=Average","Skip=True","Sort=True")</f>
        <v>13.650188456977185</v>
      </c>
      <c r="U390" s="43">
        <f ca="1">_xll.BInterpol('Base CDI'!$H$4:$H$28,'Base CDI'!$I$4:$I$29,S390,"Cubic","Extrapolate=Linear","MultiX=Average","Skip=True","Sort=True")</f>
        <v>13.677019316893604</v>
      </c>
    </row>
    <row r="391" spans="16:21" x14ac:dyDescent="0.25">
      <c r="P391" s="10">
        <v>35079</v>
      </c>
      <c r="Q391">
        <v>1.999541</v>
      </c>
      <c r="S391" s="42">
        <f t="shared" ca="1" si="11"/>
        <v>46374</v>
      </c>
      <c r="T391" s="43">
        <f ca="1">_xll.BInterpol('Base CDI'!$H$4:$H$28,'Base CDI'!$J$4:$J$29,S391,"Cubic","Extrapolate=Linear","MultiX=Average","Skip=True","Sort=True")</f>
        <v>13.645998182771407</v>
      </c>
      <c r="U391" s="43">
        <f ca="1">_xll.BInterpol('Base CDI'!$H$4:$H$28,'Base CDI'!$I$4:$I$29,S391,"Cubic","Extrapolate=Linear","MultiX=Average","Skip=True","Sort=True")</f>
        <v>13.672897566960554</v>
      </c>
    </row>
    <row r="392" spans="16:21" x14ac:dyDescent="0.25">
      <c r="P392" s="10">
        <v>35080</v>
      </c>
      <c r="Q392">
        <v>2.0018069999999999</v>
      </c>
      <c r="S392" s="42">
        <f t="shared" ca="1" si="11"/>
        <v>46375</v>
      </c>
      <c r="T392" s="43">
        <f ca="1">_xll.BInterpol('Base CDI'!$H$4:$H$28,'Base CDI'!$J$4:$J$29,S392,"Cubic","Extrapolate=Linear","MultiX=Average","Skip=True","Sort=True")</f>
        <v>13.641821535398972</v>
      </c>
      <c r="U392" s="43">
        <f ca="1">_xll.BInterpol('Base CDI'!$H$4:$H$28,'Base CDI'!$I$4:$I$29,S392,"Cubic","Extrapolate=Linear","MultiX=Average","Skip=True","Sort=True")</f>
        <v>13.668789046173483</v>
      </c>
    </row>
    <row r="393" spans="16:21" x14ac:dyDescent="0.25">
      <c r="P393" s="10">
        <v>35081</v>
      </c>
      <c r="Q393">
        <v>2.004089</v>
      </c>
      <c r="S393" s="42">
        <f t="shared" ca="1" si="11"/>
        <v>46376</v>
      </c>
      <c r="T393" s="43">
        <f ca="1">_xll.BInterpol('Base CDI'!$H$4:$H$28,'Base CDI'!$J$4:$J$29,S393,"Cubic","Extrapolate=Linear","MultiX=Average","Skip=True","Sort=True")</f>
        <v>13.637658700611377</v>
      </c>
      <c r="U393" s="43">
        <f ca="1">_xll.BInterpol('Base CDI'!$H$4:$H$28,'Base CDI'!$I$4:$I$29,S393,"Cubic","Extrapolate=Linear","MultiX=Average","Skip=True","Sort=True")</f>
        <v>13.664693936055146</v>
      </c>
    </row>
    <row r="394" spans="16:21" x14ac:dyDescent="0.25">
      <c r="P394" s="10">
        <v>35082</v>
      </c>
      <c r="Q394">
        <v>2.006367</v>
      </c>
      <c r="S394" s="42">
        <f t="shared" ca="1" si="11"/>
        <v>46377</v>
      </c>
      <c r="T394" s="43">
        <f ca="1">_xll.BInterpol('Base CDI'!$H$4:$H$28,'Base CDI'!$J$4:$J$29,S394,"Cubic","Extrapolate=Linear","MultiX=Average","Skip=True","Sort=True")</f>
        <v>13.633509864160128</v>
      </c>
      <c r="U394" s="43">
        <f ca="1">_xll.BInterpol('Base CDI'!$H$4:$H$28,'Base CDI'!$I$4:$I$29,S394,"Cubic","Extrapolate=Linear","MultiX=Average","Skip=True","Sort=True")</f>
        <v>13.660612418128295</v>
      </c>
    </row>
    <row r="395" spans="16:21" x14ac:dyDescent="0.25">
      <c r="P395" s="10">
        <v>35083</v>
      </c>
      <c r="Q395">
        <v>2.0086409999999999</v>
      </c>
      <c r="S395" s="42">
        <f t="shared" ref="S395:S458" ca="1" si="12">S394+1</f>
        <v>46378</v>
      </c>
      <c r="T395" s="43">
        <f ca="1">_xll.BInterpol('Base CDI'!$H$4:$H$28,'Base CDI'!$J$4:$J$29,S395,"Cubic","Extrapolate=Linear","MultiX=Average","Skip=True","Sort=True")</f>
        <v>13.629375211796726</v>
      </c>
      <c r="U395" s="43">
        <f ca="1">_xll.BInterpol('Base CDI'!$H$4:$H$28,'Base CDI'!$I$4:$I$29,S395,"Cubic","Extrapolate=Linear","MultiX=Average","Skip=True","Sort=True")</f>
        <v>13.656544673915684</v>
      </c>
    </row>
    <row r="396" spans="16:21" x14ac:dyDescent="0.25">
      <c r="P396" s="10">
        <v>35086</v>
      </c>
      <c r="Q396">
        <v>2.011018</v>
      </c>
      <c r="S396" s="42">
        <f t="shared" ca="1" si="12"/>
        <v>46379</v>
      </c>
      <c r="T396" s="43">
        <f ca="1">_xll.BInterpol('Base CDI'!$H$4:$H$28,'Base CDI'!$J$4:$J$29,S396,"Cubic","Extrapolate=Linear","MultiX=Average","Skip=True","Sort=True")</f>
        <v>13.625254929272671</v>
      </c>
      <c r="U396" s="43">
        <f ca="1">_xll.BInterpol('Base CDI'!$H$4:$H$28,'Base CDI'!$I$4:$I$29,S396,"Cubic","Extrapolate=Linear","MultiX=Average","Skip=True","Sort=True")</f>
        <v>13.652490884940065</v>
      </c>
    </row>
    <row r="397" spans="16:21" x14ac:dyDescent="0.25">
      <c r="P397" s="10">
        <v>35087</v>
      </c>
      <c r="Q397">
        <v>2.0133709999999998</v>
      </c>
      <c r="S397" s="42">
        <f t="shared" ca="1" si="12"/>
        <v>46380</v>
      </c>
      <c r="T397" s="43">
        <f ca="1">_xll.BInterpol('Base CDI'!$H$4:$H$28,'Base CDI'!$J$4:$J$29,S397,"Cubic","Extrapolate=Linear","MultiX=Average","Skip=True","Sort=True")</f>
        <v>13.621149202339469</v>
      </c>
      <c r="U397" s="43">
        <f ca="1">_xll.BInterpol('Base CDI'!$H$4:$H$28,'Base CDI'!$I$4:$I$29,S397,"Cubic","Extrapolate=Linear","MultiX=Average","Skip=True","Sort=True")</f>
        <v>13.64845123272419</v>
      </c>
    </row>
    <row r="398" spans="16:21" x14ac:dyDescent="0.25">
      <c r="P398" s="10">
        <v>35088</v>
      </c>
      <c r="Q398">
        <v>2.0157060000000002</v>
      </c>
      <c r="S398" s="42">
        <f t="shared" ca="1" si="12"/>
        <v>46381</v>
      </c>
      <c r="T398" s="43">
        <f ca="1">_xll.BInterpol('Base CDI'!$H$4:$H$28,'Base CDI'!$J$4:$J$29,S398,"Cubic","Extrapolate=Linear","MultiX=Average","Skip=True","Sort=True")</f>
        <v>13.617058216748619</v>
      </c>
      <c r="U398" s="43">
        <f ca="1">_xll.BInterpol('Base CDI'!$H$4:$H$28,'Base CDI'!$I$4:$I$29,S398,"Cubic","Extrapolate=Linear","MultiX=Average","Skip=True","Sort=True")</f>
        <v>13.644425898790811</v>
      </c>
    </row>
    <row r="399" spans="16:21" x14ac:dyDescent="0.25">
      <c r="P399" s="10">
        <v>35089</v>
      </c>
      <c r="Q399">
        <v>2.018078</v>
      </c>
      <c r="S399" s="42">
        <f t="shared" ca="1" si="12"/>
        <v>46382</v>
      </c>
      <c r="T399" s="43">
        <f ca="1">_xll.BInterpol('Base CDI'!$H$4:$H$28,'Base CDI'!$J$4:$J$29,S399,"Cubic","Extrapolate=Linear","MultiX=Average","Skip=True","Sort=True")</f>
        <v>13.612982158251624</v>
      </c>
      <c r="U399" s="43">
        <f ca="1">_xll.BInterpol('Base CDI'!$H$4:$H$28,'Base CDI'!$I$4:$I$29,S399,"Cubic","Extrapolate=Linear","MultiX=Average","Skip=True","Sort=True")</f>
        <v>13.640415064662683</v>
      </c>
    </row>
    <row r="400" spans="16:21" x14ac:dyDescent="0.25">
      <c r="P400" s="10">
        <v>35090</v>
      </c>
      <c r="Q400">
        <v>2.0204049999999998</v>
      </c>
      <c r="S400" s="42">
        <f t="shared" ca="1" si="12"/>
        <v>46383</v>
      </c>
      <c r="T400" s="43">
        <f ca="1">_xll.BInterpol('Base CDI'!$H$4:$H$28,'Base CDI'!$J$4:$J$29,S400,"Cubic","Extrapolate=Linear","MultiX=Average","Skip=True","Sort=True")</f>
        <v>13.608921212599986</v>
      </c>
      <c r="U400" s="43">
        <f ca="1">_xll.BInterpol('Base CDI'!$H$4:$H$28,'Base CDI'!$I$4:$I$29,S400,"Cubic","Extrapolate=Linear","MultiX=Average","Skip=True","Sort=True")</f>
        <v>13.63641891186256</v>
      </c>
    </row>
    <row r="401" spans="16:21" x14ac:dyDescent="0.25">
      <c r="P401" s="10">
        <v>35093</v>
      </c>
      <c r="Q401">
        <v>2.0227219999999999</v>
      </c>
      <c r="S401" s="42">
        <f t="shared" ca="1" si="12"/>
        <v>46384</v>
      </c>
      <c r="T401" s="43">
        <f ca="1">_xll.BInterpol('Base CDI'!$H$4:$H$28,'Base CDI'!$J$4:$J$29,S401,"Cubic","Extrapolate=Linear","MultiX=Average","Skip=True","Sort=True")</f>
        <v>13.604875565545209</v>
      </c>
      <c r="U401" s="43">
        <f ca="1">_xll.BInterpol('Base CDI'!$H$4:$H$28,'Base CDI'!$I$4:$I$29,S401,"Cubic","Extrapolate=Linear","MultiX=Average","Skip=True","Sort=True")</f>
        <v>13.632437621913191</v>
      </c>
    </row>
    <row r="402" spans="16:21" x14ac:dyDescent="0.25">
      <c r="P402" s="10">
        <v>35094</v>
      </c>
      <c r="Q402">
        <v>2.0250210000000002</v>
      </c>
      <c r="S402" s="42">
        <f t="shared" ca="1" si="12"/>
        <v>46385</v>
      </c>
      <c r="T402" s="43">
        <f ca="1">_xll.BInterpol('Base CDI'!$H$4:$H$28,'Base CDI'!$J$4:$J$29,S402,"Cubic","Extrapolate=Linear","MultiX=Average","Skip=True","Sort=True")</f>
        <v>13.600845402838791</v>
      </c>
      <c r="U402" s="43">
        <f ca="1">_xll.BInterpol('Base CDI'!$H$4:$H$28,'Base CDI'!$I$4:$I$29,S402,"Cubic","Extrapolate=Linear","MultiX=Average","Skip=True","Sort=True")</f>
        <v>13.62847137633733</v>
      </c>
    </row>
    <row r="403" spans="16:21" x14ac:dyDescent="0.25">
      <c r="P403" s="10">
        <v>35095</v>
      </c>
      <c r="Q403">
        <v>2.0273699999999999</v>
      </c>
      <c r="S403" s="42">
        <f t="shared" ca="1" si="12"/>
        <v>46386</v>
      </c>
      <c r="T403" s="43">
        <f ca="1">_xll.BInterpol('Base CDI'!$H$4:$H$28,'Base CDI'!$J$4:$J$29,S403,"Cubic","Extrapolate=Linear","MultiX=Average","Skip=True","Sort=True")</f>
        <v>13.596830910232239</v>
      </c>
      <c r="U403" s="43">
        <f ca="1">_xll.BInterpol('Base CDI'!$H$4:$H$28,'Base CDI'!$I$4:$I$29,S403,"Cubic","Extrapolate=Linear","MultiX=Average","Skip=True","Sort=True")</f>
        <v>13.62452035665773</v>
      </c>
    </row>
    <row r="404" spans="16:21" x14ac:dyDescent="0.25">
      <c r="P404" s="10">
        <v>35096</v>
      </c>
      <c r="Q404">
        <v>2.0298370000000001</v>
      </c>
      <c r="S404" s="42">
        <f t="shared" ca="1" si="12"/>
        <v>46387</v>
      </c>
      <c r="T404" s="43">
        <f ca="1">_xll.BInterpol('Base CDI'!$H$4:$H$28,'Base CDI'!$J$4:$J$29,S404,"Cubic","Extrapolate=Linear","MultiX=Average","Skip=True","Sort=True")</f>
        <v>13.59283227347705</v>
      </c>
      <c r="U404" s="43">
        <f ca="1">_xll.BInterpol('Base CDI'!$H$4:$H$28,'Base CDI'!$I$4:$I$29,S404,"Cubic","Extrapolate=Linear","MultiX=Average","Skip=True","Sort=True")</f>
        <v>13.620584744397146</v>
      </c>
    </row>
    <row r="405" spans="16:21" x14ac:dyDescent="0.25">
      <c r="P405" s="10">
        <v>35097</v>
      </c>
      <c r="Q405">
        <v>2.0322589999999998</v>
      </c>
      <c r="S405" s="42">
        <f t="shared" ca="1" si="12"/>
        <v>46388</v>
      </c>
      <c r="T405" s="43">
        <f ca="1">_xll.BInterpol('Base CDI'!$H$4:$H$28,'Base CDI'!$J$4:$J$29,S405,"Cubic","Extrapolate=Linear","MultiX=Average","Skip=True","Sort=True")</f>
        <v>13.588849678324731</v>
      </c>
      <c r="U405" s="43">
        <f ca="1">_xll.BInterpol('Base CDI'!$H$4:$H$28,'Base CDI'!$I$4:$I$29,S405,"Cubic","Extrapolate=Linear","MultiX=Average","Skip=True","Sort=True")</f>
        <v>13.616664721078326</v>
      </c>
    </row>
    <row r="406" spans="16:21" x14ac:dyDescent="0.25">
      <c r="P406" s="10">
        <v>35100</v>
      </c>
      <c r="Q406">
        <v>2.034691</v>
      </c>
      <c r="S406" s="42">
        <f t="shared" ca="1" si="12"/>
        <v>46389</v>
      </c>
      <c r="T406" s="43">
        <f ca="1">_xll.BInterpol('Base CDI'!$H$4:$H$28,'Base CDI'!$J$4:$J$29,S406,"Cubic","Extrapolate=Linear","MultiX=Average","Skip=True","Sort=True")</f>
        <v>13.584883310526781</v>
      </c>
      <c r="U406" s="43">
        <f ca="1">_xll.BInterpol('Base CDI'!$H$4:$H$28,'Base CDI'!$I$4:$I$29,S406,"Cubic","Extrapolate=Linear","MultiX=Average","Skip=True","Sort=True")</f>
        <v>13.612760468224028</v>
      </c>
    </row>
    <row r="407" spans="16:21" x14ac:dyDescent="0.25">
      <c r="P407" s="10">
        <v>35101</v>
      </c>
      <c r="Q407">
        <v>2.0371260000000002</v>
      </c>
      <c r="S407" s="42">
        <f t="shared" ca="1" si="12"/>
        <v>46390</v>
      </c>
      <c r="T407" s="43">
        <f ca="1">_xll.BInterpol('Base CDI'!$H$4:$H$28,'Base CDI'!$J$4:$J$29,S407,"Cubic","Extrapolate=Linear","MultiX=Average","Skip=True","Sort=True")</f>
        <v>13.580933355834704</v>
      </c>
      <c r="U407" s="43">
        <f ca="1">_xll.BInterpol('Base CDI'!$H$4:$H$28,'Base CDI'!$I$4:$I$29,S407,"Cubic","Extrapolate=Linear","MultiX=Average","Skip=True","Sort=True")</f>
        <v>13.608872167357001</v>
      </c>
    </row>
    <row r="408" spans="16:21" x14ac:dyDescent="0.25">
      <c r="P408" s="10">
        <v>35102</v>
      </c>
      <c r="Q408">
        <v>2.0395639999999999</v>
      </c>
      <c r="S408" s="42">
        <f t="shared" ca="1" si="12"/>
        <v>46391</v>
      </c>
      <c r="T408" s="43">
        <f ca="1">_xll.BInterpol('Base CDI'!$H$4:$H$28,'Base CDI'!$J$4:$J$29,S408,"Cubic","Extrapolate=Linear","MultiX=Average","Skip=True","Sort=True")</f>
        <v>13.577</v>
      </c>
      <c r="U408" s="43">
        <f ca="1">_xll.BInterpol('Base CDI'!$H$4:$H$28,'Base CDI'!$I$4:$I$29,S408,"Cubic","Extrapolate=Linear","MultiX=Average","Skip=True","Sort=True")</f>
        <v>13.605</v>
      </c>
    </row>
    <row r="409" spans="16:21" x14ac:dyDescent="0.25">
      <c r="P409" s="10">
        <v>35103</v>
      </c>
      <c r="Q409">
        <v>2.0420039999999999</v>
      </c>
      <c r="S409" s="42">
        <f t="shared" ca="1" si="12"/>
        <v>46392</v>
      </c>
      <c r="T409" s="43">
        <f ca="1">_xll.BInterpol('Base CDI'!$H$4:$H$28,'Base CDI'!$J$4:$J$29,S409,"Cubic","Extrapolate=Linear","MultiX=Average","Skip=True","Sort=True")</f>
        <v>13.573083386600068</v>
      </c>
      <c r="U409" s="43">
        <f ca="1">_xll.BInterpol('Base CDI'!$H$4:$H$28,'Base CDI'!$I$4:$I$29,S409,"Cubic","Extrapolate=Linear","MultiX=Average","Skip=True","Sort=True")</f>
        <v>13.601144106665553</v>
      </c>
    </row>
    <row r="410" spans="16:21" x14ac:dyDescent="0.25">
      <c r="P410" s="10">
        <v>35104</v>
      </c>
      <c r="Q410">
        <v>2.044448</v>
      </c>
      <c r="S410" s="42">
        <f t="shared" ca="1" si="12"/>
        <v>46393</v>
      </c>
      <c r="T410" s="43">
        <f ca="1">_xll.BInterpol('Base CDI'!$H$4:$H$28,'Base CDI'!$J$4:$J$29,S410,"Cubic","Extrapolate=Linear","MultiX=Average","Skip=True","Sort=True")</f>
        <v>13.56918349051589</v>
      </c>
      <c r="U410" s="43">
        <f ca="1">_xll.BInterpol('Base CDI'!$H$4:$H$28,'Base CDI'!$I$4:$I$29,S410,"Cubic","Extrapolate=Linear","MultiX=Average","Skip=True","Sort=True")</f>
        <v>13.597304463825287</v>
      </c>
    </row>
    <row r="411" spans="16:21" x14ac:dyDescent="0.25">
      <c r="P411" s="10">
        <v>35107</v>
      </c>
      <c r="Q411">
        <v>2.0468950000000001</v>
      </c>
      <c r="S411" s="42">
        <f t="shared" ca="1" si="12"/>
        <v>46394</v>
      </c>
      <c r="T411" s="43">
        <f ca="1">_xll.BInterpol('Base CDI'!$H$4:$H$28,'Base CDI'!$J$4:$J$29,S411,"Cubic","Extrapolate=Linear","MultiX=Average","Skip=True","Sort=True")</f>
        <v>13.56530024445434</v>
      </c>
      <c r="U411" s="43">
        <f ca="1">_xll.BInterpol('Base CDI'!$H$4:$H$28,'Base CDI'!$I$4:$I$29,S411,"Cubic","Extrapolate=Linear","MultiX=Average","Skip=True","Sort=True")</f>
        <v>13.593481006940607</v>
      </c>
    </row>
    <row r="412" spans="16:21" x14ac:dyDescent="0.25">
      <c r="P412" s="10">
        <v>35108</v>
      </c>
      <c r="Q412">
        <v>2.0493510000000001</v>
      </c>
      <c r="S412" s="42">
        <f t="shared" ca="1" si="12"/>
        <v>46395</v>
      </c>
      <c r="T412" s="43">
        <f ca="1">_xll.BInterpol('Base CDI'!$H$4:$H$28,'Base CDI'!$J$4:$J$29,S412,"Cubic","Extrapolate=Linear","MultiX=Average","Skip=True","Sort=True")</f>
        <v>13.561433581122294</v>
      </c>
      <c r="U412" s="43">
        <f ca="1">_xll.BInterpol('Base CDI'!$H$4:$H$28,'Base CDI'!$I$4:$I$29,S412,"Cubic","Extrapolate=Linear","MultiX=Average","Skip=True","Sort=True")</f>
        <v>13.589673671472918</v>
      </c>
    </row>
    <row r="413" spans="16:21" x14ac:dyDescent="0.25">
      <c r="P413" s="10">
        <v>35109</v>
      </c>
      <c r="Q413">
        <v>2.0518239999999999</v>
      </c>
      <c r="S413" s="42">
        <f t="shared" ca="1" si="12"/>
        <v>46396</v>
      </c>
      <c r="T413" s="43">
        <f ca="1">_xll.BInterpol('Base CDI'!$H$4:$H$28,'Base CDI'!$J$4:$J$29,S413,"Cubic","Extrapolate=Linear","MultiX=Average","Skip=True","Sort=True")</f>
        <v>13.557583433226631</v>
      </c>
      <c r="U413" s="43">
        <f ca="1">_xll.BInterpol('Base CDI'!$H$4:$H$28,'Base CDI'!$I$4:$I$29,S413,"Cubic","Extrapolate=Linear","MultiX=Average","Skip=True","Sort=True")</f>
        <v>13.585882392883624</v>
      </c>
    </row>
    <row r="414" spans="16:21" x14ac:dyDescent="0.25">
      <c r="P414" s="10">
        <v>35110</v>
      </c>
      <c r="Q414">
        <v>2.0543480000000001</v>
      </c>
      <c r="S414" s="42">
        <f t="shared" ca="1" si="12"/>
        <v>46397</v>
      </c>
      <c r="T414" s="43">
        <f ca="1">_xll.BInterpol('Base CDI'!$H$4:$H$28,'Base CDI'!$J$4:$J$29,S414,"Cubic","Extrapolate=Linear","MultiX=Average","Skip=True","Sort=True")</f>
        <v>13.553749733474225</v>
      </c>
      <c r="U414" s="43">
        <f ca="1">_xll.BInterpol('Base CDI'!$H$4:$H$28,'Base CDI'!$I$4:$I$29,S414,"Cubic","Extrapolate=Linear","MultiX=Average","Skip=True","Sort=True")</f>
        <v>13.58210710663413</v>
      </c>
    </row>
    <row r="415" spans="16:21" x14ac:dyDescent="0.25">
      <c r="P415" s="10">
        <v>35111</v>
      </c>
      <c r="Q415">
        <v>2.0568810000000002</v>
      </c>
      <c r="S415" s="42">
        <f t="shared" ca="1" si="12"/>
        <v>46398</v>
      </c>
      <c r="T415" s="43">
        <f ca="1">_xll.BInterpol('Base CDI'!$H$4:$H$28,'Base CDI'!$J$4:$J$29,S415,"Cubic","Extrapolate=Linear","MultiX=Average","Skip=True","Sort=True")</f>
        <v>13.549932414571954</v>
      </c>
      <c r="U415" s="43">
        <f ca="1">_xll.BInterpol('Base CDI'!$H$4:$H$28,'Base CDI'!$I$4:$I$29,S415,"Cubic","Extrapolate=Linear","MultiX=Average","Skip=True","Sort=True")</f>
        <v>13.578347748185836</v>
      </c>
    </row>
    <row r="416" spans="16:21" x14ac:dyDescent="0.25">
      <c r="P416" s="10">
        <v>35116</v>
      </c>
      <c r="Q416">
        <v>2.0594320000000002</v>
      </c>
      <c r="S416" s="42">
        <f t="shared" ca="1" si="12"/>
        <v>46399</v>
      </c>
      <c r="T416" s="43">
        <f ca="1">_xll.BInterpol('Base CDI'!$H$4:$H$28,'Base CDI'!$J$4:$J$29,S416,"Cubic","Extrapolate=Linear","MultiX=Average","Skip=True","Sort=True")</f>
        <v>13.546131409226694</v>
      </c>
      <c r="U416" s="43">
        <f ca="1">_xll.BInterpol('Base CDI'!$H$4:$H$28,'Base CDI'!$I$4:$I$29,S416,"Cubic","Extrapolate=Linear","MultiX=Average","Skip=True","Sort=True")</f>
        <v>13.574604253000151</v>
      </c>
    </row>
    <row r="417" spans="16:21" x14ac:dyDescent="0.25">
      <c r="P417" s="10">
        <v>35117</v>
      </c>
      <c r="Q417">
        <v>2.061992</v>
      </c>
      <c r="S417" s="42">
        <f t="shared" ca="1" si="12"/>
        <v>46400</v>
      </c>
      <c r="T417" s="43">
        <f ca="1">_xll.BInterpol('Base CDI'!$H$4:$H$28,'Base CDI'!$J$4:$J$29,S417,"Cubic","Extrapolate=Linear","MultiX=Average","Skip=True","Sort=True")</f>
        <v>13.542346650145321</v>
      </c>
      <c r="U417" s="43">
        <f ca="1">_xll.BInterpol('Base CDI'!$H$4:$H$28,'Base CDI'!$I$4:$I$29,S417,"Cubic","Extrapolate=Linear","MultiX=Average","Skip=True","Sort=True")</f>
        <v>13.570876556538478</v>
      </c>
    </row>
    <row r="418" spans="16:21" x14ac:dyDescent="0.25">
      <c r="P418" s="10">
        <v>35118</v>
      </c>
      <c r="Q418">
        <v>2.0645560000000001</v>
      </c>
      <c r="S418" s="42">
        <f t="shared" ca="1" si="12"/>
        <v>46401</v>
      </c>
      <c r="T418" s="43">
        <f ca="1">_xll.BInterpol('Base CDI'!$H$4:$H$28,'Base CDI'!$J$4:$J$29,S418,"Cubic","Extrapolate=Linear","MultiX=Average","Skip=True","Sort=True")</f>
        <v>13.53857807003471</v>
      </c>
      <c r="U418" s="43">
        <f ca="1">_xll.BInterpol('Base CDI'!$H$4:$H$28,'Base CDI'!$I$4:$I$29,S418,"Cubic","Extrapolate=Linear","MultiX=Average","Skip=True","Sort=True")</f>
        <v>13.567164594262222</v>
      </c>
    </row>
    <row r="419" spans="16:21" x14ac:dyDescent="0.25">
      <c r="P419" s="10">
        <v>35121</v>
      </c>
      <c r="Q419">
        <v>2.067116</v>
      </c>
      <c r="S419" s="42">
        <f t="shared" ca="1" si="12"/>
        <v>46402</v>
      </c>
      <c r="T419" s="43">
        <f ca="1">_xll.BInterpol('Base CDI'!$H$4:$H$28,'Base CDI'!$J$4:$J$29,S419,"Cubic","Extrapolate=Linear","MultiX=Average","Skip=True","Sort=True")</f>
        <v>13.534825601601739</v>
      </c>
      <c r="U419" s="43">
        <f ca="1">_xll.BInterpol('Base CDI'!$H$4:$H$28,'Base CDI'!$I$4:$I$29,S419,"Cubic","Extrapolate=Linear","MultiX=Average","Skip=True","Sort=True")</f>
        <v>13.563468301632783</v>
      </c>
    </row>
    <row r="420" spans="16:21" x14ac:dyDescent="0.25">
      <c r="P420" s="10">
        <v>35122</v>
      </c>
      <c r="Q420">
        <v>2.0696029999999999</v>
      </c>
      <c r="S420" s="42">
        <f t="shared" ca="1" si="12"/>
        <v>46403</v>
      </c>
      <c r="T420" s="43">
        <f ca="1">_xll.BInterpol('Base CDI'!$H$4:$H$28,'Base CDI'!$J$4:$J$29,S420,"Cubic","Extrapolate=Linear","MultiX=Average","Skip=True","Sort=True")</f>
        <v>13.531089177553284</v>
      </c>
      <c r="U420" s="43">
        <f ca="1">_xll.BInterpol('Base CDI'!$H$4:$H$28,'Base CDI'!$I$4:$I$29,S420,"Cubic","Extrapolate=Linear","MultiX=Average","Skip=True","Sort=True")</f>
        <v>13.559787614111569</v>
      </c>
    </row>
    <row r="421" spans="16:21" x14ac:dyDescent="0.25">
      <c r="P421" s="10">
        <v>35123</v>
      </c>
      <c r="Q421">
        <v>2.072066</v>
      </c>
      <c r="S421" s="42">
        <f t="shared" ca="1" si="12"/>
        <v>46404</v>
      </c>
      <c r="T421" s="43">
        <f ca="1">_xll.BInterpol('Base CDI'!$H$4:$H$28,'Base CDI'!$J$4:$J$29,S421,"Cubic","Extrapolate=Linear","MultiX=Average","Skip=True","Sort=True")</f>
        <v>13.527368730596221</v>
      </c>
      <c r="U421" s="43">
        <f ca="1">_xll.BInterpol('Base CDI'!$H$4:$H$28,'Base CDI'!$I$4:$I$29,S421,"Cubic","Extrapolate=Linear","MultiX=Average","Skip=True","Sort=True")</f>
        <v>13.556122467159984</v>
      </c>
    </row>
    <row r="422" spans="16:21" x14ac:dyDescent="0.25">
      <c r="P422" s="10">
        <v>35124</v>
      </c>
      <c r="Q422">
        <v>2.0745179999999999</v>
      </c>
      <c r="S422" s="42">
        <f t="shared" ca="1" si="12"/>
        <v>46405</v>
      </c>
      <c r="T422" s="43">
        <f ca="1">_xll.BInterpol('Base CDI'!$H$4:$H$28,'Base CDI'!$J$4:$J$29,S422,"Cubic","Extrapolate=Linear","MultiX=Average","Skip=True","Sort=True")</f>
        <v>13.523664193437426</v>
      </c>
      <c r="U422" s="43">
        <f ca="1">_xll.BInterpol('Base CDI'!$H$4:$H$28,'Base CDI'!$I$4:$I$29,S422,"Cubic","Extrapolate=Linear","MultiX=Average","Skip=True","Sort=True")</f>
        <v>13.552472796239432</v>
      </c>
    </row>
    <row r="423" spans="16:21" x14ac:dyDescent="0.25">
      <c r="P423" s="10">
        <v>35125</v>
      </c>
      <c r="Q423">
        <v>2.0766619999999998</v>
      </c>
      <c r="S423" s="42">
        <f t="shared" ca="1" si="12"/>
        <v>46406</v>
      </c>
      <c r="T423" s="43">
        <f ca="1">_xll.BInterpol('Base CDI'!$H$4:$H$28,'Base CDI'!$J$4:$J$29,S423,"Cubic","Extrapolate=Linear","MultiX=Average","Skip=True","Sort=True")</f>
        <v>13.519975498783776</v>
      </c>
      <c r="U423" s="43">
        <f ca="1">_xll.BInterpol('Base CDI'!$H$4:$H$28,'Base CDI'!$I$4:$I$29,S423,"Cubic","Extrapolate=Linear","MultiX=Average","Skip=True","Sort=True")</f>
        <v>13.548838536811315</v>
      </c>
    </row>
    <row r="424" spans="16:21" x14ac:dyDescent="0.25">
      <c r="P424" s="10">
        <v>35128</v>
      </c>
      <c r="Q424">
        <v>2.078856</v>
      </c>
      <c r="S424" s="42">
        <f t="shared" ca="1" si="12"/>
        <v>46407</v>
      </c>
      <c r="T424" s="43">
        <f ca="1">_xll.BInterpol('Base CDI'!$H$4:$H$28,'Base CDI'!$J$4:$J$29,S424,"Cubic","Extrapolate=Linear","MultiX=Average","Skip=True","Sort=True")</f>
        <v>13.516302579342149</v>
      </c>
      <c r="U424" s="43">
        <f ca="1">_xll.BInterpol('Base CDI'!$H$4:$H$28,'Base CDI'!$I$4:$I$29,S424,"Cubic","Extrapolate=Linear","MultiX=Average","Skip=True","Sort=True")</f>
        <v>13.54521962433704</v>
      </c>
    </row>
    <row r="425" spans="16:21" x14ac:dyDescent="0.25">
      <c r="P425" s="10">
        <v>35129</v>
      </c>
      <c r="Q425">
        <v>2.0810390000000001</v>
      </c>
      <c r="S425" s="42">
        <f t="shared" ca="1" si="12"/>
        <v>46408</v>
      </c>
      <c r="T425" s="43">
        <f ca="1">_xll.BInterpol('Base CDI'!$H$4:$H$28,'Base CDI'!$J$4:$J$29,S425,"Cubic","Extrapolate=Linear","MultiX=Average","Skip=True","Sort=True")</f>
        <v>13.512645367819417</v>
      </c>
      <c r="U425" s="43">
        <f ca="1">_xll.BInterpol('Base CDI'!$H$4:$H$28,'Base CDI'!$I$4:$I$29,S425,"Cubic","Extrapolate=Linear","MultiX=Average","Skip=True","Sort=True")</f>
        <v>13.541615994278009</v>
      </c>
    </row>
    <row r="426" spans="16:21" x14ac:dyDescent="0.25">
      <c r="P426" s="10">
        <v>35130</v>
      </c>
      <c r="Q426">
        <v>2.083196</v>
      </c>
      <c r="S426" s="42">
        <f t="shared" ca="1" si="12"/>
        <v>46409</v>
      </c>
      <c r="T426" s="43">
        <f ca="1">_xll.BInterpol('Base CDI'!$H$4:$H$28,'Base CDI'!$J$4:$J$29,S426,"Cubic","Extrapolate=Linear","MultiX=Average","Skip=True","Sort=True")</f>
        <v>13.50900379692246</v>
      </c>
      <c r="U426" s="43">
        <f ca="1">_xll.BInterpol('Base CDI'!$H$4:$H$28,'Base CDI'!$I$4:$I$29,S426,"Cubic","Extrapolate=Linear","MultiX=Average","Skip=True","Sort=True")</f>
        <v>13.538027582095628</v>
      </c>
    </row>
    <row r="427" spans="16:21" x14ac:dyDescent="0.25">
      <c r="P427" s="10">
        <v>35131</v>
      </c>
      <c r="Q427">
        <v>2.0853630000000001</v>
      </c>
      <c r="S427" s="42">
        <f t="shared" ca="1" si="12"/>
        <v>46410</v>
      </c>
      <c r="T427" s="43">
        <f ca="1">_xll.BInterpol('Base CDI'!$H$4:$H$28,'Base CDI'!$J$4:$J$29,S427,"Cubic","Extrapolate=Linear","MultiX=Average","Skip=True","Sort=True")</f>
        <v>13.505377799358154</v>
      </c>
      <c r="U427" s="43">
        <f ca="1">_xll.BInterpol('Base CDI'!$H$4:$H$28,'Base CDI'!$I$4:$I$29,S427,"Cubic","Extrapolate=Linear","MultiX=Average","Skip=True","Sort=True")</f>
        <v>13.5344543232513</v>
      </c>
    </row>
    <row r="428" spans="16:21" x14ac:dyDescent="0.25">
      <c r="P428" s="10">
        <v>35132</v>
      </c>
      <c r="Q428">
        <v>2.0875249999999999</v>
      </c>
      <c r="S428" s="42">
        <f t="shared" ca="1" si="12"/>
        <v>46411</v>
      </c>
      <c r="T428" s="43">
        <f ca="1">_xll.BInterpol('Base CDI'!$H$4:$H$28,'Base CDI'!$J$4:$J$29,S428,"Cubic","Extrapolate=Linear","MultiX=Average","Skip=True","Sort=True")</f>
        <v>13.501767307833372</v>
      </c>
      <c r="U428" s="43">
        <f ca="1">_xll.BInterpol('Base CDI'!$H$4:$H$28,'Base CDI'!$I$4:$I$29,S428,"Cubic","Extrapolate=Linear","MultiX=Average","Skip=True","Sort=True")</f>
        <v>13.530896153206429</v>
      </c>
    </row>
    <row r="429" spans="16:21" x14ac:dyDescent="0.25">
      <c r="P429" s="10">
        <v>35135</v>
      </c>
      <c r="Q429">
        <v>2.0896819999999998</v>
      </c>
      <c r="S429" s="42">
        <f t="shared" ca="1" si="12"/>
        <v>46412</v>
      </c>
      <c r="T429" s="43">
        <f ca="1">_xll.BInterpol('Base CDI'!$H$4:$H$28,'Base CDI'!$J$4:$J$29,S429,"Cubic","Extrapolate=Linear","MultiX=Average","Skip=True","Sort=True")</f>
        <v>13.498172255054996</v>
      </c>
      <c r="U429" s="43">
        <f ca="1">_xll.BInterpol('Base CDI'!$H$4:$H$28,'Base CDI'!$I$4:$I$29,S429,"Cubic","Extrapolate=Linear","MultiX=Average","Skip=True","Sort=True")</f>
        <v>13.527353007422422</v>
      </c>
    </row>
    <row r="430" spans="16:21" x14ac:dyDescent="0.25">
      <c r="P430" s="10">
        <v>35136</v>
      </c>
      <c r="Q430">
        <v>2.0918619999999999</v>
      </c>
      <c r="S430" s="42">
        <f t="shared" ca="1" si="12"/>
        <v>46413</v>
      </c>
      <c r="T430" s="43">
        <f ca="1">_xll.BInterpol('Base CDI'!$H$4:$H$28,'Base CDI'!$J$4:$J$29,S430,"Cubic","Extrapolate=Linear","MultiX=Average","Skip=True","Sort=True")</f>
        <v>13.494592573729896</v>
      </c>
      <c r="U430" s="43">
        <f ca="1">_xll.BInterpol('Base CDI'!$H$4:$H$28,'Base CDI'!$I$4:$I$29,S430,"Cubic","Extrapolate=Linear","MultiX=Average","Skip=True","Sort=True")</f>
        <v>13.523824821360678</v>
      </c>
    </row>
    <row r="431" spans="16:21" x14ac:dyDescent="0.25">
      <c r="P431" s="10">
        <v>35137</v>
      </c>
      <c r="Q431">
        <v>2.0940379999999998</v>
      </c>
      <c r="S431" s="42">
        <f t="shared" ca="1" si="12"/>
        <v>46414</v>
      </c>
      <c r="T431" s="43">
        <f ca="1">_xll.BInterpol('Base CDI'!$H$4:$H$28,'Base CDI'!$J$4:$J$29,S431,"Cubic","Extrapolate=Linear","MultiX=Average","Skip=True","Sort=True")</f>
        <v>13.491028196564955</v>
      </c>
      <c r="U431" s="43">
        <f ca="1">_xll.BInterpol('Base CDI'!$H$4:$H$28,'Base CDI'!$I$4:$I$29,S431,"Cubic","Extrapolate=Linear","MultiX=Average","Skip=True","Sort=True")</f>
        <v>13.520311530482607</v>
      </c>
    </row>
    <row r="432" spans="16:21" x14ac:dyDescent="0.25">
      <c r="P432" s="10">
        <v>35138</v>
      </c>
      <c r="Q432">
        <v>2.0962010000000002</v>
      </c>
      <c r="S432" s="42">
        <f t="shared" ca="1" si="12"/>
        <v>46415</v>
      </c>
      <c r="T432" s="43">
        <f ca="1">_xll.BInterpol('Base CDI'!$H$4:$H$28,'Base CDI'!$J$4:$J$29,S432,"Cubic","Extrapolate=Linear","MultiX=Average","Skip=True","Sort=True")</f>
        <v>13.487479056267043</v>
      </c>
      <c r="U432" s="43">
        <f ca="1">_xll.BInterpol('Base CDI'!$H$4:$H$28,'Base CDI'!$I$4:$I$29,S432,"Cubic","Extrapolate=Linear","MultiX=Average","Skip=True","Sort=True")</f>
        <v>13.51681307024961</v>
      </c>
    </row>
    <row r="433" spans="16:21" x14ac:dyDescent="0.25">
      <c r="P433" s="10">
        <v>35139</v>
      </c>
      <c r="Q433">
        <v>2.0983670000000001</v>
      </c>
      <c r="S433" s="42">
        <f t="shared" ca="1" si="12"/>
        <v>46416</v>
      </c>
      <c r="T433" s="43">
        <f ca="1">_xll.BInterpol('Base CDI'!$H$4:$H$28,'Base CDI'!$J$4:$J$29,S433,"Cubic","Extrapolate=Linear","MultiX=Average","Skip=True","Sort=True")</f>
        <v>13.48394508554304</v>
      </c>
      <c r="U433" s="43">
        <f ca="1">_xll.BInterpol('Base CDI'!$H$4:$H$28,'Base CDI'!$I$4:$I$29,S433,"Cubic","Extrapolate=Linear","MultiX=Average","Skip=True","Sort=True")</f>
        <v>13.513329376123089</v>
      </c>
    </row>
    <row r="434" spans="16:21" x14ac:dyDescent="0.25">
      <c r="P434" s="10">
        <v>35142</v>
      </c>
      <c r="Q434">
        <v>2.100536</v>
      </c>
      <c r="S434" s="42">
        <f t="shared" ca="1" si="12"/>
        <v>46417</v>
      </c>
      <c r="T434" s="43">
        <f ca="1">_xll.BInterpol('Base CDI'!$H$4:$H$28,'Base CDI'!$J$4:$J$29,S434,"Cubic","Extrapolate=Linear","MultiX=Average","Skip=True","Sort=True")</f>
        <v>13.480426217099822</v>
      </c>
      <c r="U434" s="43">
        <f ca="1">_xll.BInterpol('Base CDI'!$H$4:$H$28,'Base CDI'!$I$4:$I$29,S434,"Cubic","Extrapolate=Linear","MultiX=Average","Skip=True","Sort=True")</f>
        <v>13.509860383564453</v>
      </c>
    </row>
    <row r="435" spans="16:21" x14ac:dyDescent="0.25">
      <c r="P435" s="10">
        <v>35143</v>
      </c>
      <c r="Q435">
        <v>2.102706</v>
      </c>
      <c r="S435" s="42">
        <f t="shared" ca="1" si="12"/>
        <v>46418</v>
      </c>
      <c r="T435" s="43">
        <f ca="1">_xll.BInterpol('Base CDI'!$H$4:$H$28,'Base CDI'!$J$4:$J$29,S435,"Cubic","Extrapolate=Linear","MultiX=Average","Skip=True","Sort=True")</f>
        <v>13.476922383644263</v>
      </c>
      <c r="U435" s="43">
        <f ca="1">_xll.BInterpol('Base CDI'!$H$4:$H$28,'Base CDI'!$I$4:$I$29,S435,"Cubic","Extrapolate=Linear","MultiX=Average","Skip=True","Sort=True")</f>
        <v>13.506406028035103</v>
      </c>
    </row>
    <row r="436" spans="16:21" x14ac:dyDescent="0.25">
      <c r="P436" s="10">
        <v>35144</v>
      </c>
      <c r="Q436">
        <v>2.1048789999999999</v>
      </c>
      <c r="S436" s="42">
        <f t="shared" ca="1" si="12"/>
        <v>46419</v>
      </c>
      <c r="T436" s="43">
        <f ca="1">_xll.BInterpol('Base CDI'!$H$4:$H$28,'Base CDI'!$J$4:$J$29,S436,"Cubic","Extrapolate=Linear","MultiX=Average","Skip=True","Sort=True")</f>
        <v>13.473433517883242</v>
      </c>
      <c r="U436" s="43">
        <f ca="1">_xll.BInterpol('Base CDI'!$H$4:$H$28,'Base CDI'!$I$4:$I$29,S436,"Cubic","Extrapolate=Linear","MultiX=Average","Skip=True","Sort=True")</f>
        <v>13.502966244996445</v>
      </c>
    </row>
    <row r="437" spans="16:21" x14ac:dyDescent="0.25">
      <c r="P437" s="10">
        <v>35145</v>
      </c>
      <c r="Q437">
        <v>2.1070540000000002</v>
      </c>
      <c r="S437" s="42">
        <f t="shared" ca="1" si="12"/>
        <v>46420</v>
      </c>
      <c r="T437" s="43">
        <f ca="1">_xll.BInterpol('Base CDI'!$H$4:$H$28,'Base CDI'!$J$4:$J$29,S437,"Cubic","Extrapolate=Linear","MultiX=Average","Skip=True","Sort=True")</f>
        <v>13.469959552523635</v>
      </c>
      <c r="U437" s="43">
        <f ca="1">_xll.BInterpol('Base CDI'!$H$4:$H$28,'Base CDI'!$I$4:$I$29,S437,"Cubic","Extrapolate=Linear","MultiX=Average","Skip=True","Sort=True")</f>
        <v>13.499540969909882</v>
      </c>
    </row>
    <row r="438" spans="16:21" x14ac:dyDescent="0.25">
      <c r="P438" s="10">
        <v>35146</v>
      </c>
      <c r="Q438">
        <v>2.1092309999999999</v>
      </c>
      <c r="S438" s="42">
        <f t="shared" ca="1" si="12"/>
        <v>46421</v>
      </c>
      <c r="T438" s="43">
        <f ca="1">_xll.BInterpol('Base CDI'!$H$4:$H$28,'Base CDI'!$J$4:$J$29,S438,"Cubic","Extrapolate=Linear","MultiX=Average","Skip=True","Sort=True")</f>
        <v>13.466500420272318</v>
      </c>
      <c r="U438" s="43">
        <f ca="1">_xll.BInterpol('Base CDI'!$H$4:$H$28,'Base CDI'!$I$4:$I$29,S438,"Cubic","Extrapolate=Linear","MultiX=Average","Skip=True","Sort=True")</f>
        <v>13.496130138236818</v>
      </c>
    </row>
    <row r="439" spans="16:21" x14ac:dyDescent="0.25">
      <c r="P439" s="10">
        <v>35149</v>
      </c>
      <c r="Q439">
        <v>2.1114109999999999</v>
      </c>
      <c r="S439" s="42">
        <f t="shared" ca="1" si="12"/>
        <v>46422</v>
      </c>
      <c r="T439" s="43">
        <f ca="1">_xll.BInterpol('Base CDI'!$H$4:$H$28,'Base CDI'!$J$4:$J$29,S439,"Cubic","Extrapolate=Linear","MultiX=Average","Skip=True","Sort=True")</f>
        <v>13.463056053836167</v>
      </c>
      <c r="U439" s="43">
        <f ca="1">_xll.BInterpol('Base CDI'!$H$4:$H$28,'Base CDI'!$I$4:$I$29,S439,"Cubic","Extrapolate=Linear","MultiX=Average","Skip=True","Sort=True")</f>
        <v>13.492733685438658</v>
      </c>
    </row>
    <row r="440" spans="16:21" x14ac:dyDescent="0.25">
      <c r="P440" s="10">
        <v>35150</v>
      </c>
      <c r="Q440">
        <v>2.1135860000000002</v>
      </c>
      <c r="S440" s="42">
        <f t="shared" ca="1" si="12"/>
        <v>46423</v>
      </c>
      <c r="T440" s="43">
        <f ca="1">_xll.BInterpol('Base CDI'!$H$4:$H$28,'Base CDI'!$J$4:$J$29,S440,"Cubic","Extrapolate=Linear","MultiX=Average","Skip=True","Sort=True")</f>
        <v>13.459626385922057</v>
      </c>
      <c r="U440" s="43">
        <f ca="1">_xll.BInterpol('Base CDI'!$H$4:$H$28,'Base CDI'!$I$4:$I$29,S440,"Cubic","Extrapolate=Linear","MultiX=Average","Skip=True","Sort=True")</f>
        <v>13.489351546976806</v>
      </c>
    </row>
    <row r="441" spans="16:21" x14ac:dyDescent="0.25">
      <c r="P441" s="10">
        <v>35151</v>
      </c>
      <c r="Q441">
        <v>2.1157629999999998</v>
      </c>
      <c r="S441" s="42">
        <f t="shared" ca="1" si="12"/>
        <v>46424</v>
      </c>
      <c r="T441" s="43">
        <f ca="1">_xll.BInterpol('Base CDI'!$H$4:$H$28,'Base CDI'!$J$4:$J$29,S441,"Cubic","Extrapolate=Linear","MultiX=Average","Skip=True","Sort=True")</f>
        <v>13.456211349236868</v>
      </c>
      <c r="U441" s="43">
        <f ca="1">_xll.BInterpol('Base CDI'!$H$4:$H$28,'Base CDI'!$I$4:$I$29,S441,"Cubic","Extrapolate=Linear","MultiX=Average","Skip=True","Sort=True")</f>
        <v>13.485983658312668</v>
      </c>
    </row>
    <row r="442" spans="16:21" x14ac:dyDescent="0.25">
      <c r="P442" s="10">
        <v>35152</v>
      </c>
      <c r="Q442">
        <v>2.1179420000000002</v>
      </c>
      <c r="S442" s="42">
        <f t="shared" ca="1" si="12"/>
        <v>46425</v>
      </c>
      <c r="T442" s="43">
        <f ca="1">_xll.BInterpol('Base CDI'!$H$4:$H$28,'Base CDI'!$J$4:$J$29,S442,"Cubic","Extrapolate=Linear","MultiX=Average","Skip=True","Sort=True")</f>
        <v>13.452810876487472</v>
      </c>
      <c r="U442" s="43">
        <f ca="1">_xll.BInterpol('Base CDI'!$H$4:$H$28,'Base CDI'!$I$4:$I$29,S442,"Cubic","Extrapolate=Linear","MultiX=Average","Skip=True","Sort=True")</f>
        <v>13.482629954907644</v>
      </c>
    </row>
    <row r="443" spans="16:21" x14ac:dyDescent="0.25">
      <c r="P443" s="10">
        <v>35153</v>
      </c>
      <c r="Q443">
        <v>2.120123</v>
      </c>
      <c r="S443" s="42">
        <f t="shared" ca="1" si="12"/>
        <v>46426</v>
      </c>
      <c r="T443" s="43">
        <f ca="1">_xll.BInterpol('Base CDI'!$H$4:$H$28,'Base CDI'!$J$4:$J$29,S443,"Cubic","Extrapolate=Linear","MultiX=Average","Skip=True","Sort=True")</f>
        <v>13.449424900380748</v>
      </c>
      <c r="U443" s="43">
        <f ca="1">_xll.BInterpol('Base CDI'!$H$4:$H$28,'Base CDI'!$I$4:$I$29,S443,"Cubic","Extrapolate=Linear","MultiX=Average","Skip=True","Sort=True")</f>
        <v>13.47929037222314</v>
      </c>
    </row>
    <row r="444" spans="16:21" x14ac:dyDescent="0.25">
      <c r="P444" s="10">
        <v>35156</v>
      </c>
      <c r="Q444">
        <v>2.1223070000000002</v>
      </c>
      <c r="S444" s="42">
        <f t="shared" ca="1" si="12"/>
        <v>46427</v>
      </c>
      <c r="T444" s="43">
        <f ca="1">_xll.BInterpol('Base CDI'!$H$4:$H$28,'Base CDI'!$J$4:$J$29,S444,"Cubic","Extrapolate=Linear","MultiX=Average","Skip=True","Sort=True")</f>
        <v>13.446053353623572</v>
      </c>
      <c r="U444" s="43">
        <f ca="1">_xll.BInterpol('Base CDI'!$H$4:$H$28,'Base CDI'!$I$4:$I$29,S444,"Cubic","Extrapolate=Linear","MultiX=Average","Skip=True","Sort=True")</f>
        <v>13.475964845720561</v>
      </c>
    </row>
    <row r="445" spans="16:21" x14ac:dyDescent="0.25">
      <c r="P445" s="10">
        <v>35157</v>
      </c>
      <c r="Q445">
        <v>2.124422</v>
      </c>
      <c r="S445" s="42">
        <f t="shared" ca="1" si="12"/>
        <v>46428</v>
      </c>
      <c r="T445" s="43">
        <f ca="1">_xll.BInterpol('Base CDI'!$H$4:$H$28,'Base CDI'!$J$4:$J$29,S445,"Cubic","Extrapolate=Linear","MultiX=Average","Skip=True","Sort=True")</f>
        <v>13.442696168922822</v>
      </c>
      <c r="U445" s="43">
        <f ca="1">_xll.BInterpol('Base CDI'!$H$4:$H$28,'Base CDI'!$I$4:$I$29,S445,"Cubic","Extrapolate=Linear","MultiX=Average","Skip=True","Sort=True")</f>
        <v>13.472653310861313</v>
      </c>
    </row>
    <row r="446" spans="16:21" x14ac:dyDescent="0.25">
      <c r="P446" s="10">
        <v>35158</v>
      </c>
      <c r="Q446">
        <v>2.1265399999999999</v>
      </c>
      <c r="S446" s="42">
        <f t="shared" ca="1" si="12"/>
        <v>46429</v>
      </c>
      <c r="T446" s="43">
        <f ca="1">_xll.BInterpol('Base CDI'!$H$4:$H$28,'Base CDI'!$J$4:$J$29,S446,"Cubic","Extrapolate=Linear","MultiX=Average","Skip=True","Sort=True")</f>
        <v>13.43935327898537</v>
      </c>
      <c r="U446" s="43">
        <f ca="1">_xll.BInterpol('Base CDI'!$H$4:$H$28,'Base CDI'!$I$4:$I$29,S446,"Cubic","Extrapolate=Linear","MultiX=Average","Skip=True","Sort=True")</f>
        <v>13.469355703106796</v>
      </c>
    </row>
    <row r="447" spans="16:21" x14ac:dyDescent="0.25">
      <c r="P447" s="10">
        <v>35163</v>
      </c>
      <c r="Q447">
        <v>2.1286589999999999</v>
      </c>
      <c r="S447" s="42">
        <f t="shared" ca="1" si="12"/>
        <v>46430</v>
      </c>
      <c r="T447" s="43">
        <f ca="1">_xll.BInterpol('Base CDI'!$H$4:$H$28,'Base CDI'!$J$4:$J$29,S447,"Cubic","Extrapolate=Linear","MultiX=Average","Skip=True","Sort=True")</f>
        <v>13.436024616518095</v>
      </c>
      <c r="U447" s="43">
        <f ca="1">_xll.BInterpol('Base CDI'!$H$4:$H$28,'Base CDI'!$I$4:$I$29,S447,"Cubic","Extrapolate=Linear","MultiX=Average","Skip=True","Sort=True")</f>
        <v>13.466071957918416</v>
      </c>
    </row>
    <row r="448" spans="16:21" x14ac:dyDescent="0.25">
      <c r="P448" s="10">
        <v>35164</v>
      </c>
      <c r="Q448">
        <v>2.1307879999999999</v>
      </c>
      <c r="S448" s="42">
        <f t="shared" ca="1" si="12"/>
        <v>46431</v>
      </c>
      <c r="T448" s="43">
        <f ca="1">_xll.BInterpol('Base CDI'!$H$4:$H$28,'Base CDI'!$J$4:$J$29,S448,"Cubic","Extrapolate=Linear","MultiX=Average","Skip=True","Sort=True")</f>
        <v>13.432710114227874</v>
      </c>
      <c r="U448" s="43">
        <f ca="1">_xll.BInterpol('Base CDI'!$H$4:$H$28,'Base CDI'!$I$4:$I$29,S448,"Cubic","Extrapolate=Linear","MultiX=Average","Skip=True","Sort=True")</f>
        <v>13.462802010757578</v>
      </c>
    </row>
    <row r="449" spans="16:21" x14ac:dyDescent="0.25">
      <c r="P449" s="10">
        <v>35165</v>
      </c>
      <c r="Q449">
        <v>2.1329189999999998</v>
      </c>
      <c r="S449" s="42">
        <f t="shared" ca="1" si="12"/>
        <v>46432</v>
      </c>
      <c r="T449" s="43">
        <f ca="1">_xll.BInterpol('Base CDI'!$H$4:$H$28,'Base CDI'!$J$4:$J$29,S449,"Cubic","Extrapolate=Linear","MultiX=Average","Skip=True","Sort=True")</f>
        <v>13.42940970482158</v>
      </c>
      <c r="U449" s="43">
        <f ca="1">_xll.BInterpol('Base CDI'!$H$4:$H$28,'Base CDI'!$I$4:$I$29,S449,"Cubic","Extrapolate=Linear","MultiX=Average","Skip=True","Sort=True")</f>
        <v>13.459545797085687</v>
      </c>
    </row>
    <row r="450" spans="16:21" x14ac:dyDescent="0.25">
      <c r="P450" s="10">
        <v>35166</v>
      </c>
      <c r="Q450">
        <v>2.1351439999999999</v>
      </c>
      <c r="S450" s="42">
        <f t="shared" ca="1" si="12"/>
        <v>46433</v>
      </c>
      <c r="T450" s="43">
        <f ca="1">_xll.BInterpol('Base CDI'!$H$4:$H$28,'Base CDI'!$J$4:$J$29,S450,"Cubic","Extrapolate=Linear","MultiX=Average","Skip=True","Sort=True")</f>
        <v>13.426123321006095</v>
      </c>
      <c r="U450" s="43">
        <f ca="1">_xll.BInterpol('Base CDI'!$H$4:$H$28,'Base CDI'!$I$4:$I$29,S450,"Cubic","Extrapolate=Linear","MultiX=Average","Skip=True","Sort=True")</f>
        <v>13.456303252364144</v>
      </c>
    </row>
    <row r="451" spans="16:21" x14ac:dyDescent="0.25">
      <c r="P451" s="10">
        <v>35167</v>
      </c>
      <c r="Q451">
        <v>2.137372</v>
      </c>
      <c r="S451" s="42">
        <f t="shared" ca="1" si="12"/>
        <v>46434</v>
      </c>
      <c r="T451" s="43">
        <f ca="1">_xll.BInterpol('Base CDI'!$H$4:$H$28,'Base CDI'!$J$4:$J$29,S451,"Cubic","Extrapolate=Linear","MultiX=Average","Skip=True","Sort=True")</f>
        <v>13.42285089548829</v>
      </c>
      <c r="U451" s="43">
        <f ca="1">_xll.BInterpol('Base CDI'!$H$4:$H$28,'Base CDI'!$I$4:$I$29,S451,"Cubic","Extrapolate=Linear","MultiX=Average","Skip=True","Sort=True")</f>
        <v>13.453074312054357</v>
      </c>
    </row>
    <row r="452" spans="16:21" x14ac:dyDescent="0.25">
      <c r="P452" s="10">
        <v>35170</v>
      </c>
      <c r="Q452">
        <v>2.1396090000000001</v>
      </c>
      <c r="S452" s="42">
        <f t="shared" ca="1" si="12"/>
        <v>46435</v>
      </c>
      <c r="T452" s="43">
        <f ca="1">_xll.BInterpol('Base CDI'!$H$4:$H$28,'Base CDI'!$J$4:$J$29,S452,"Cubic","Extrapolate=Linear","MultiX=Average","Skip=True","Sort=True")</f>
        <v>13.419592360975043</v>
      </c>
      <c r="U452" s="43">
        <f ca="1">_xll.BInterpol('Base CDI'!$H$4:$H$28,'Base CDI'!$I$4:$I$29,S452,"Cubic","Extrapolate=Linear","MultiX=Average","Skip=True","Sort=True")</f>
        <v>13.449858911617726</v>
      </c>
    </row>
    <row r="453" spans="16:21" x14ac:dyDescent="0.25">
      <c r="P453" s="10">
        <v>35171</v>
      </c>
      <c r="Q453">
        <v>2.1418629999999999</v>
      </c>
      <c r="S453" s="42">
        <f t="shared" ca="1" si="12"/>
        <v>46436</v>
      </c>
      <c r="T453" s="43">
        <f ca="1">_xll.BInterpol('Base CDI'!$H$4:$H$28,'Base CDI'!$J$4:$J$29,S453,"Cubic","Extrapolate=Linear","MultiX=Average","Skip=True","Sort=True")</f>
        <v>13.416347650173233</v>
      </c>
      <c r="U453" s="43">
        <f ca="1">_xll.BInterpol('Base CDI'!$H$4:$H$28,'Base CDI'!$I$4:$I$29,S453,"Cubic","Extrapolate=Linear","MultiX=Average","Skip=True","Sort=True")</f>
        <v>13.446656986515658</v>
      </c>
    </row>
    <row r="454" spans="16:21" x14ac:dyDescent="0.25">
      <c r="P454" s="10">
        <v>35172</v>
      </c>
      <c r="Q454">
        <v>2.144126</v>
      </c>
      <c r="S454" s="42">
        <f t="shared" ca="1" si="12"/>
        <v>46437</v>
      </c>
      <c r="T454" s="43">
        <f ca="1">_xll.BInterpol('Base CDI'!$H$4:$H$28,'Base CDI'!$J$4:$J$29,S454,"Cubic","Extrapolate=Linear","MultiX=Average","Skip=True","Sort=True")</f>
        <v>13.413116695789732</v>
      </c>
      <c r="U454" s="43">
        <f ca="1">_xll.BInterpol('Base CDI'!$H$4:$H$28,'Base CDI'!$I$4:$I$29,S454,"Cubic","Extrapolate=Linear","MultiX=Average","Skip=True","Sort=True")</f>
        <v>13.443468472209556</v>
      </c>
    </row>
    <row r="455" spans="16:21" x14ac:dyDescent="0.25">
      <c r="P455" s="10">
        <v>35173</v>
      </c>
      <c r="Q455">
        <v>2.1463909999999999</v>
      </c>
      <c r="S455" s="42">
        <f t="shared" ca="1" si="12"/>
        <v>46438</v>
      </c>
      <c r="T455" s="43">
        <f ca="1">_xll.BInterpol('Base CDI'!$H$4:$H$28,'Base CDI'!$J$4:$J$29,S455,"Cubic","Extrapolate=Linear","MultiX=Average","Skip=True","Sort=True")</f>
        <v>13.409899430531418</v>
      </c>
      <c r="U455" s="43">
        <f ca="1">_xll.BInterpol('Base CDI'!$H$4:$H$28,'Base CDI'!$I$4:$I$29,S455,"Cubic","Extrapolate=Linear","MultiX=Average","Skip=True","Sort=True")</f>
        <v>13.440293304160827</v>
      </c>
    </row>
    <row r="456" spans="16:21" x14ac:dyDescent="0.25">
      <c r="P456" s="10">
        <v>35174</v>
      </c>
      <c r="Q456">
        <v>2.1486589999999999</v>
      </c>
      <c r="S456" s="42">
        <f t="shared" ca="1" si="12"/>
        <v>46439</v>
      </c>
      <c r="T456" s="43">
        <f ca="1">_xll.BInterpol('Base CDI'!$H$4:$H$28,'Base CDI'!$J$4:$J$29,S456,"Cubic","Extrapolate=Linear","MultiX=Average","Skip=True","Sort=True")</f>
        <v>13.40669578710517</v>
      </c>
      <c r="U456" s="43">
        <f ca="1">_xll.BInterpol('Base CDI'!$H$4:$H$28,'Base CDI'!$I$4:$I$29,S456,"Cubic","Extrapolate=Linear","MultiX=Average","Skip=True","Sort=True")</f>
        <v>13.437131417830871</v>
      </c>
    </row>
    <row r="457" spans="16:21" x14ac:dyDescent="0.25">
      <c r="P457" s="10">
        <v>35177</v>
      </c>
      <c r="Q457">
        <v>2.1509079999999998</v>
      </c>
      <c r="S457" s="42">
        <f t="shared" ca="1" si="12"/>
        <v>46440</v>
      </c>
      <c r="T457" s="43">
        <f ca="1">_xll.BInterpol('Base CDI'!$H$4:$H$28,'Base CDI'!$J$4:$J$29,S457,"Cubic","Extrapolate=Linear","MultiX=Average","Skip=True","Sort=True")</f>
        <v>13.40350569821786</v>
      </c>
      <c r="U457" s="43">
        <f ca="1">_xll.BInterpol('Base CDI'!$H$4:$H$28,'Base CDI'!$I$4:$I$29,S457,"Cubic","Extrapolate=Linear","MultiX=Average","Skip=True","Sort=True")</f>
        <v>13.433982748681094</v>
      </c>
    </row>
    <row r="458" spans="16:21" x14ac:dyDescent="0.25">
      <c r="P458" s="10">
        <v>35178</v>
      </c>
      <c r="Q458">
        <v>2.1531449999999999</v>
      </c>
      <c r="S458" s="42">
        <f t="shared" ca="1" si="12"/>
        <v>46441</v>
      </c>
      <c r="T458" s="43">
        <f ca="1">_xll.BInterpol('Base CDI'!$H$4:$H$28,'Base CDI'!$J$4:$J$29,S458,"Cubic","Extrapolate=Linear","MultiX=Average","Skip=True","Sort=True")</f>
        <v>13.400329096576366</v>
      </c>
      <c r="U458" s="43">
        <f ca="1">_xll.BInterpol('Base CDI'!$H$4:$H$28,'Base CDI'!$I$4:$I$29,S458,"Cubic","Extrapolate=Linear","MultiX=Average","Skip=True","Sort=True")</f>
        <v>13.430847232172901</v>
      </c>
    </row>
    <row r="459" spans="16:21" x14ac:dyDescent="0.25">
      <c r="P459" s="10">
        <v>35179</v>
      </c>
      <c r="Q459">
        <v>2.1553059999999999</v>
      </c>
      <c r="S459" s="42">
        <f t="shared" ref="S459:S522" ca="1" si="13">S458+1</f>
        <v>46442</v>
      </c>
      <c r="T459" s="43">
        <f ca="1">_xll.BInterpol('Base CDI'!$H$4:$H$28,'Base CDI'!$J$4:$J$29,S459,"Cubic","Extrapolate=Linear","MultiX=Average","Skip=True","Sort=True")</f>
        <v>13.397165914887566</v>
      </c>
      <c r="U459" s="43">
        <f ca="1">_xll.BInterpol('Base CDI'!$H$4:$H$28,'Base CDI'!$I$4:$I$29,S459,"Cubic","Extrapolate=Linear","MultiX=Average","Skip=True","Sort=True")</f>
        <v>13.427724803767697</v>
      </c>
    </row>
    <row r="460" spans="16:21" x14ac:dyDescent="0.25">
      <c r="P460" s="10">
        <v>35180</v>
      </c>
      <c r="Q460">
        <v>2.1574610000000001</v>
      </c>
      <c r="S460" s="42">
        <f t="shared" ca="1" si="13"/>
        <v>46443</v>
      </c>
      <c r="T460" s="43">
        <f ca="1">_xll.BInterpol('Base CDI'!$H$4:$H$28,'Base CDI'!$J$4:$J$29,S460,"Cubic","Extrapolate=Linear","MultiX=Average","Skip=True","Sort=True")</f>
        <v>13.394016085858334</v>
      </c>
      <c r="U460" s="43">
        <f ca="1">_xll.BInterpol('Base CDI'!$H$4:$H$28,'Base CDI'!$I$4:$I$29,S460,"Cubic","Extrapolate=Linear","MultiX=Average","Skip=True","Sort=True")</f>
        <v>13.424615398926884</v>
      </c>
    </row>
    <row r="461" spans="16:21" x14ac:dyDescent="0.25">
      <c r="P461" s="10">
        <v>35181</v>
      </c>
      <c r="Q461">
        <v>2.1596039999999999</v>
      </c>
      <c r="S461" s="42">
        <f t="shared" ca="1" si="13"/>
        <v>46444</v>
      </c>
      <c r="T461" s="43">
        <f ca="1">_xll.BInterpol('Base CDI'!$H$4:$H$28,'Base CDI'!$J$4:$J$29,S461,"Cubic","Extrapolate=Linear","MultiX=Average","Skip=True","Sort=True")</f>
        <v>13.390879542195549</v>
      </c>
      <c r="U461" s="43">
        <f ca="1">_xll.BInterpol('Base CDI'!$H$4:$H$28,'Base CDI'!$I$4:$I$29,S461,"Cubic","Extrapolate=Linear","MultiX=Average","Skip=True","Sort=True")</f>
        <v>13.421518953111866</v>
      </c>
    </row>
    <row r="462" spans="16:21" x14ac:dyDescent="0.25">
      <c r="P462" s="10">
        <v>35184</v>
      </c>
      <c r="Q462">
        <v>2.1616200000000001</v>
      </c>
      <c r="S462" s="42">
        <f t="shared" ca="1" si="13"/>
        <v>46445</v>
      </c>
      <c r="T462" s="43">
        <f ca="1">_xll.BInterpol('Base CDI'!$H$4:$H$28,'Base CDI'!$J$4:$J$29,S462,"Cubic","Extrapolate=Linear","MultiX=Average","Skip=True","Sort=True")</f>
        <v>13.387756216606084</v>
      </c>
      <c r="U462" s="43">
        <f ca="1">_xll.BInterpol('Base CDI'!$H$4:$H$28,'Base CDI'!$I$4:$I$29,S462,"Cubic","Extrapolate=Linear","MultiX=Average","Skip=True","Sort=True")</f>
        <v>13.418435401784048</v>
      </c>
    </row>
    <row r="463" spans="16:21" x14ac:dyDescent="0.25">
      <c r="P463" s="10">
        <v>35185</v>
      </c>
      <c r="Q463">
        <v>2.1635719999999998</v>
      </c>
      <c r="S463" s="42">
        <f t="shared" ca="1" si="13"/>
        <v>46446</v>
      </c>
      <c r="T463" s="43">
        <f ca="1">_xll.BInterpol('Base CDI'!$H$4:$H$28,'Base CDI'!$J$4:$J$29,S463,"Cubic","Extrapolate=Linear","MultiX=Average","Skip=True","Sort=True")</f>
        <v>13.384646041796817</v>
      </c>
      <c r="U463" s="43">
        <f ca="1">_xll.BInterpol('Base CDI'!$H$4:$H$28,'Base CDI'!$I$4:$I$29,S463,"Cubic","Extrapolate=Linear","MultiX=Average","Skip=True","Sort=True")</f>
        <v>13.415364680404835</v>
      </c>
    </row>
    <row r="464" spans="16:21" x14ac:dyDescent="0.25">
      <c r="P464" s="10">
        <v>35187</v>
      </c>
      <c r="Q464">
        <v>2.165476</v>
      </c>
      <c r="S464" s="42">
        <f t="shared" ca="1" si="13"/>
        <v>46447</v>
      </c>
      <c r="T464" s="43">
        <f ca="1">_xll.BInterpol('Base CDI'!$H$4:$H$28,'Base CDI'!$J$4:$J$29,S464,"Cubic","Extrapolate=Linear","MultiX=Average","Skip=True","Sort=True")</f>
        <v>13.381548950474626</v>
      </c>
      <c r="U464" s="43">
        <f ca="1">_xll.BInterpol('Base CDI'!$H$4:$H$28,'Base CDI'!$I$4:$I$29,S464,"Cubic","Extrapolate=Linear","MultiX=Average","Skip=True","Sort=True")</f>
        <v>13.412306724435631</v>
      </c>
    </row>
    <row r="465" spans="16:21" x14ac:dyDescent="0.25">
      <c r="P465" s="10">
        <v>35188</v>
      </c>
      <c r="Q465">
        <v>2.1674030000000002</v>
      </c>
      <c r="S465" s="42">
        <f t="shared" ca="1" si="13"/>
        <v>46448</v>
      </c>
      <c r="T465" s="43">
        <f ca="1">_xll.BInterpol('Base CDI'!$H$4:$H$28,'Base CDI'!$J$4:$J$29,S465,"Cubic","Extrapolate=Linear","MultiX=Average","Skip=True","Sort=True")</f>
        <v>13.378464875346383</v>
      </c>
      <c r="U465" s="43">
        <f ca="1">_xll.BInterpol('Base CDI'!$H$4:$H$28,'Base CDI'!$I$4:$I$29,S465,"Cubic","Extrapolate=Linear","MultiX=Average","Skip=True","Sort=True")</f>
        <v>13.409261469337839</v>
      </c>
    </row>
    <row r="466" spans="16:21" x14ac:dyDescent="0.25">
      <c r="P466" s="10">
        <v>35191</v>
      </c>
      <c r="Q466">
        <v>2.169311</v>
      </c>
      <c r="S466" s="42">
        <f t="shared" ca="1" si="13"/>
        <v>46449</v>
      </c>
      <c r="T466" s="43">
        <f ca="1">_xll.BInterpol('Base CDI'!$H$4:$H$28,'Base CDI'!$J$4:$J$29,S466,"Cubic","Extrapolate=Linear","MultiX=Average","Skip=True","Sort=True")</f>
        <v>13.375393749118969</v>
      </c>
      <c r="U466" s="43">
        <f ca="1">_xll.BInterpol('Base CDI'!$H$4:$H$28,'Base CDI'!$I$4:$I$29,S466,"Cubic","Extrapolate=Linear","MultiX=Average","Skip=True","Sort=True")</f>
        <v>13.406228850572862</v>
      </c>
    </row>
    <row r="467" spans="16:21" x14ac:dyDescent="0.25">
      <c r="P467" s="10">
        <v>35192</v>
      </c>
      <c r="Q467">
        <v>2.1712199999999999</v>
      </c>
      <c r="S467" s="42">
        <f t="shared" ca="1" si="13"/>
        <v>46450</v>
      </c>
      <c r="T467" s="43">
        <f ca="1">_xll.BInterpol('Base CDI'!$H$4:$H$28,'Base CDI'!$J$4:$J$29,S467,"Cubic","Extrapolate=Linear","MultiX=Average","Skip=True","Sort=True")</f>
        <v>13.372335504499258</v>
      </c>
      <c r="U467" s="43">
        <f ca="1">_xll.BInterpol('Base CDI'!$H$4:$H$28,'Base CDI'!$I$4:$I$29,S467,"Cubic","Extrapolate=Linear","MultiX=Average","Skip=True","Sort=True")</f>
        <v>13.403208803602109</v>
      </c>
    </row>
    <row r="468" spans="16:21" x14ac:dyDescent="0.25">
      <c r="P468" s="10">
        <v>35193</v>
      </c>
      <c r="Q468">
        <v>2.1731310000000001</v>
      </c>
      <c r="S468" s="42">
        <f t="shared" ca="1" si="13"/>
        <v>46451</v>
      </c>
      <c r="T468" s="43">
        <f ca="1">_xll.BInterpol('Base CDI'!$H$4:$H$28,'Base CDI'!$J$4:$J$29,S468,"Cubic","Extrapolate=Linear","MultiX=Average","Skip=True","Sort=True")</f>
        <v>13.369290074194126</v>
      </c>
      <c r="U468" s="43">
        <f ca="1">_xll.BInterpol('Base CDI'!$H$4:$H$28,'Base CDI'!$I$4:$I$29,S468,"Cubic","Extrapolate=Linear","MultiX=Average","Skip=True","Sort=True")</f>
        <v>13.400201263886981</v>
      </c>
    </row>
    <row r="469" spans="16:21" x14ac:dyDescent="0.25">
      <c r="P469" s="10">
        <v>35194</v>
      </c>
      <c r="Q469">
        <v>2.1750430000000001</v>
      </c>
      <c r="S469" s="42">
        <f t="shared" ca="1" si="13"/>
        <v>46452</v>
      </c>
      <c r="T469" s="43">
        <f ca="1">_xll.BInterpol('Base CDI'!$H$4:$H$28,'Base CDI'!$J$4:$J$29,S469,"Cubic","Extrapolate=Linear","MultiX=Average","Skip=True","Sort=True")</f>
        <v>13.36625739091045</v>
      </c>
      <c r="U469" s="43">
        <f ca="1">_xll.BInterpol('Base CDI'!$H$4:$H$28,'Base CDI'!$I$4:$I$29,S469,"Cubic","Extrapolate=Linear","MultiX=Average","Skip=True","Sort=True")</f>
        <v>13.397206166888882</v>
      </c>
    </row>
    <row r="470" spans="16:21" x14ac:dyDescent="0.25">
      <c r="P470" s="10">
        <v>35195</v>
      </c>
      <c r="Q470">
        <v>2.1769569999999998</v>
      </c>
      <c r="S470" s="42">
        <f t="shared" ca="1" si="13"/>
        <v>46453</v>
      </c>
      <c r="T470" s="43">
        <f ca="1">_xll.BInterpol('Base CDI'!$H$4:$H$28,'Base CDI'!$J$4:$J$29,S470,"Cubic","Extrapolate=Linear","MultiX=Average","Skip=True","Sort=True")</f>
        <v>13.363237387355106</v>
      </c>
      <c r="U470" s="43">
        <f ca="1">_xll.BInterpol('Base CDI'!$H$4:$H$28,'Base CDI'!$I$4:$I$29,S470,"Cubic","Extrapolate=Linear","MultiX=Average","Skip=True","Sort=True")</f>
        <v>13.394223448069216</v>
      </c>
    </row>
    <row r="471" spans="16:21" x14ac:dyDescent="0.25">
      <c r="P471" s="10">
        <v>35198</v>
      </c>
      <c r="Q471">
        <v>2.1788729999999998</v>
      </c>
      <c r="S471" s="42">
        <f t="shared" ca="1" si="13"/>
        <v>46454</v>
      </c>
      <c r="T471" s="43">
        <f ca="1">_xll.BInterpol('Base CDI'!$H$4:$H$28,'Base CDI'!$J$4:$J$29,S471,"Cubic","Extrapolate=Linear","MultiX=Average","Skip=True","Sort=True")</f>
        <v>13.36022999623497</v>
      </c>
      <c r="U471" s="43">
        <f ca="1">_xll.BInterpol('Base CDI'!$H$4:$H$28,'Base CDI'!$I$4:$I$29,S471,"Cubic","Extrapolate=Linear","MultiX=Average","Skip=True","Sort=True")</f>
        <v>13.391253042889387</v>
      </c>
    </row>
    <row r="472" spans="16:21" x14ac:dyDescent="0.25">
      <c r="P472" s="10">
        <v>35199</v>
      </c>
      <c r="Q472">
        <v>2.18079</v>
      </c>
      <c r="S472" s="42">
        <f t="shared" ca="1" si="13"/>
        <v>46455</v>
      </c>
      <c r="T472" s="43">
        <f ca="1">_xll.BInterpol('Base CDI'!$H$4:$H$28,'Base CDI'!$J$4:$J$29,S472,"Cubic","Extrapolate=Linear","MultiX=Average","Skip=True","Sort=True")</f>
        <v>13.357235150256921</v>
      </c>
      <c r="U472" s="43">
        <f ca="1">_xll.BInterpol('Base CDI'!$H$4:$H$28,'Base CDI'!$I$4:$I$29,S472,"Cubic","Extrapolate=Linear","MultiX=Average","Skip=True","Sort=True")</f>
        <v>13.388294886810803</v>
      </c>
    </row>
    <row r="473" spans="16:21" x14ac:dyDescent="0.25">
      <c r="P473" s="10">
        <v>35200</v>
      </c>
      <c r="Q473">
        <v>2.1827160000000001</v>
      </c>
      <c r="S473" s="42">
        <f t="shared" ca="1" si="13"/>
        <v>46456</v>
      </c>
      <c r="T473" s="43">
        <f ca="1">_xll.BInterpol('Base CDI'!$H$4:$H$28,'Base CDI'!$J$4:$J$29,S473,"Cubic","Extrapolate=Linear","MultiX=Average","Skip=True","Sort=True")</f>
        <v>13.354252782127832</v>
      </c>
      <c r="U473" s="43">
        <f ca="1">_xll.BInterpol('Base CDI'!$H$4:$H$28,'Base CDI'!$I$4:$I$29,S473,"Cubic","Extrapolate=Linear","MultiX=Average","Skip=True","Sort=True")</f>
        <v>13.385348915294863</v>
      </c>
    </row>
    <row r="474" spans="16:21" x14ac:dyDescent="0.25">
      <c r="P474" s="10">
        <v>35201</v>
      </c>
      <c r="Q474">
        <v>2.184644</v>
      </c>
      <c r="S474" s="42">
        <f t="shared" ca="1" si="13"/>
        <v>46457</v>
      </c>
      <c r="T474" s="43">
        <f ca="1">_xll.BInterpol('Base CDI'!$H$4:$H$28,'Base CDI'!$J$4:$J$29,S474,"Cubic","Extrapolate=Linear","MultiX=Average","Skip=True","Sort=True")</f>
        <v>13.35128282455458</v>
      </c>
      <c r="U474" s="43">
        <f ca="1">_xll.BInterpol('Base CDI'!$H$4:$H$28,'Base CDI'!$I$4:$I$29,S474,"Cubic","Extrapolate=Linear","MultiX=Average","Skip=True","Sort=True")</f>
        <v>13.382415063802974</v>
      </c>
    </row>
    <row r="475" spans="16:21" x14ac:dyDescent="0.25">
      <c r="P475" s="10">
        <v>35202</v>
      </c>
      <c r="Q475">
        <v>2.1865739999999998</v>
      </c>
      <c r="S475" s="42">
        <f t="shared" ca="1" si="13"/>
        <v>46458</v>
      </c>
      <c r="T475" s="43">
        <f ca="1">_xll.BInterpol('Base CDI'!$H$4:$H$28,'Base CDI'!$J$4:$J$29,S475,"Cubic","Extrapolate=Linear","MultiX=Average","Skip=True","Sort=True")</f>
        <v>13.348325210244044</v>
      </c>
      <c r="U475" s="43">
        <f ca="1">_xll.BInterpol('Base CDI'!$H$4:$H$28,'Base CDI'!$I$4:$I$29,S475,"Cubic","Extrapolate=Linear","MultiX=Average","Skip=True","Sort=True")</f>
        <v>13.379493267796539</v>
      </c>
    </row>
    <row r="476" spans="16:21" x14ac:dyDescent="0.25">
      <c r="P476" s="10">
        <v>35205</v>
      </c>
      <c r="Q476">
        <v>2.1885059999999998</v>
      </c>
      <c r="S476" s="42">
        <f t="shared" ca="1" si="13"/>
        <v>46459</v>
      </c>
      <c r="T476" s="43">
        <f ca="1">_xll.BInterpol('Base CDI'!$H$4:$H$28,'Base CDI'!$J$4:$J$29,S476,"Cubic","Extrapolate=Linear","MultiX=Average","Skip=True","Sort=True")</f>
        <v>13.345379871903097</v>
      </c>
      <c r="U476" s="43">
        <f ca="1">_xll.BInterpol('Base CDI'!$H$4:$H$28,'Base CDI'!$I$4:$I$29,S476,"Cubic","Extrapolate=Linear","MultiX=Average","Skip=True","Sort=True")</f>
        <v>13.376583462736964</v>
      </c>
    </row>
    <row r="477" spans="16:21" x14ac:dyDescent="0.25">
      <c r="P477" s="10">
        <v>35206</v>
      </c>
      <c r="Q477">
        <v>2.190439</v>
      </c>
      <c r="S477" s="42">
        <f t="shared" ca="1" si="13"/>
        <v>46460</v>
      </c>
      <c r="T477" s="43">
        <f ca="1">_xll.BInterpol('Base CDI'!$H$4:$H$28,'Base CDI'!$J$4:$J$29,S477,"Cubic","Extrapolate=Linear","MultiX=Average","Skip=True","Sort=True")</f>
        <v>13.342446742238616</v>
      </c>
      <c r="U477" s="43">
        <f ca="1">_xll.BInterpol('Base CDI'!$H$4:$H$28,'Base CDI'!$I$4:$I$29,S477,"Cubic","Extrapolate=Linear","MultiX=Average","Skip=True","Sort=True")</f>
        <v>13.373685584085651</v>
      </c>
    </row>
    <row r="478" spans="16:21" x14ac:dyDescent="0.25">
      <c r="P478" s="10">
        <v>35207</v>
      </c>
      <c r="Q478">
        <v>2.192374</v>
      </c>
      <c r="S478" s="42">
        <f t="shared" ca="1" si="13"/>
        <v>46461</v>
      </c>
      <c r="T478" s="43">
        <f ca="1">_xll.BInterpol('Base CDI'!$H$4:$H$28,'Base CDI'!$J$4:$J$29,S478,"Cubic","Extrapolate=Linear","MultiX=Average","Skip=True","Sort=True")</f>
        <v>13.339525753957478</v>
      </c>
      <c r="U478" s="43">
        <f ca="1">_xll.BInterpol('Base CDI'!$H$4:$H$28,'Base CDI'!$I$4:$I$29,S478,"Cubic","Extrapolate=Linear","MultiX=Average","Skip=True","Sort=True")</f>
        <v>13.370799567304005</v>
      </c>
    </row>
    <row r="479" spans="16:21" x14ac:dyDescent="0.25">
      <c r="P479" s="10">
        <v>35208</v>
      </c>
      <c r="Q479">
        <v>2.1943100000000002</v>
      </c>
      <c r="S479" s="42">
        <f t="shared" ca="1" si="13"/>
        <v>46462</v>
      </c>
      <c r="T479" s="43">
        <f ca="1">_xll.BInterpol('Base CDI'!$H$4:$H$28,'Base CDI'!$J$4:$J$29,S479,"Cubic","Extrapolate=Linear","MultiX=Average","Skip=True","Sort=True")</f>
        <v>13.33661683976656</v>
      </c>
      <c r="U479" s="43">
        <f ca="1">_xll.BInterpol('Base CDI'!$H$4:$H$28,'Base CDI'!$I$4:$I$29,S479,"Cubic","Extrapolate=Linear","MultiX=Average","Skip=True","Sort=True")</f>
        <v>13.367925347853431</v>
      </c>
    </row>
    <row r="480" spans="16:21" x14ac:dyDescent="0.25">
      <c r="P480" s="10">
        <v>35209</v>
      </c>
      <c r="Q480">
        <v>2.1962489999999999</v>
      </c>
      <c r="S480" s="42">
        <f t="shared" ca="1" si="13"/>
        <v>46463</v>
      </c>
      <c r="T480" s="43">
        <f ca="1">_xll.BInterpol('Base CDI'!$H$4:$H$28,'Base CDI'!$J$4:$J$29,S480,"Cubic","Extrapolate=Linear","MultiX=Average","Skip=True","Sort=True")</f>
        <v>13.333719932372738</v>
      </c>
      <c r="U480" s="43">
        <f ca="1">_xll.BInterpol('Base CDI'!$H$4:$H$28,'Base CDI'!$I$4:$I$29,S480,"Cubic","Extrapolate=Linear","MultiX=Average","Skip=True","Sort=True")</f>
        <v>13.365062861195332</v>
      </c>
    </row>
    <row r="481" spans="16:21" x14ac:dyDescent="0.25">
      <c r="P481" s="10">
        <v>35212</v>
      </c>
      <c r="Q481">
        <v>2.1981959999999998</v>
      </c>
      <c r="S481" s="42">
        <f t="shared" ca="1" si="13"/>
        <v>46464</v>
      </c>
      <c r="T481" s="43">
        <f ca="1">_xll.BInterpol('Base CDI'!$H$4:$H$28,'Base CDI'!$J$4:$J$29,S481,"Cubic","Extrapolate=Linear","MultiX=Average","Skip=True","Sort=True")</f>
        <v>13.330834964482886</v>
      </c>
      <c r="U481" s="43">
        <f ca="1">_xll.BInterpol('Base CDI'!$H$4:$H$28,'Base CDI'!$I$4:$I$29,S481,"Cubic","Extrapolate=Linear","MultiX=Average","Skip=True","Sort=True")</f>
        <v>13.362212042791114</v>
      </c>
    </row>
    <row r="482" spans="16:21" x14ac:dyDescent="0.25">
      <c r="P482" s="10">
        <v>35213</v>
      </c>
      <c r="Q482">
        <v>2.20024</v>
      </c>
      <c r="S482" s="42">
        <f t="shared" ca="1" si="13"/>
        <v>46465</v>
      </c>
      <c r="T482" s="43">
        <f ca="1">_xll.BInterpol('Base CDI'!$H$4:$H$28,'Base CDI'!$J$4:$J$29,S482,"Cubic","Extrapolate=Linear","MultiX=Average","Skip=True","Sort=True")</f>
        <v>13.327961868803884</v>
      </c>
      <c r="U482" s="43">
        <f ca="1">_xll.BInterpol('Base CDI'!$H$4:$H$28,'Base CDI'!$I$4:$I$29,S482,"Cubic","Extrapolate=Linear","MultiX=Average","Skip=True","Sort=True")</f>
        <v>13.359372828102179</v>
      </c>
    </row>
    <row r="483" spans="16:21" x14ac:dyDescent="0.25">
      <c r="P483" s="10">
        <v>35214</v>
      </c>
      <c r="Q483">
        <v>2.202331</v>
      </c>
      <c r="S483" s="42">
        <f t="shared" ca="1" si="13"/>
        <v>46466</v>
      </c>
      <c r="T483" s="43">
        <f ca="1">_xll.BInterpol('Base CDI'!$H$4:$H$28,'Base CDI'!$J$4:$J$29,S483,"Cubic","Extrapolate=Linear","MultiX=Average","Skip=True","Sort=True")</f>
        <v>13.325100578042605</v>
      </c>
      <c r="U483" s="43">
        <f ca="1">_xll.BInterpol('Base CDI'!$H$4:$H$28,'Base CDI'!$I$4:$I$29,S483,"Cubic","Extrapolate=Linear","MultiX=Average","Skip=True","Sort=True")</f>
        <v>13.356545152589932</v>
      </c>
    </row>
    <row r="484" spans="16:21" x14ac:dyDescent="0.25">
      <c r="P484" s="10">
        <v>35215</v>
      </c>
      <c r="Q484">
        <v>2.2044670000000002</v>
      </c>
      <c r="S484" s="42">
        <f t="shared" ca="1" si="13"/>
        <v>46467</v>
      </c>
      <c r="T484" s="43">
        <f ca="1">_xll.BInterpol('Base CDI'!$H$4:$H$28,'Base CDI'!$J$4:$J$29,S484,"Cubic","Extrapolate=Linear","MultiX=Average","Skip=True","Sort=True")</f>
        <v>13.322251024905928</v>
      </c>
      <c r="U484" s="43">
        <f ca="1">_xll.BInterpol('Base CDI'!$H$4:$H$28,'Base CDI'!$I$4:$I$29,S484,"Cubic","Extrapolate=Linear","MultiX=Average","Skip=True","Sort=True")</f>
        <v>13.353728951715778</v>
      </c>
    </row>
    <row r="485" spans="16:21" x14ac:dyDescent="0.25">
      <c r="P485" s="10">
        <v>35216</v>
      </c>
      <c r="Q485">
        <v>2.2066560000000002</v>
      </c>
      <c r="S485" s="42">
        <f t="shared" ca="1" si="13"/>
        <v>46468</v>
      </c>
      <c r="T485" s="43">
        <f ca="1">_xll.BInterpol('Base CDI'!$H$4:$H$28,'Base CDI'!$J$4:$J$29,S485,"Cubic","Extrapolate=Linear","MultiX=Average","Skip=True","Sort=True")</f>
        <v>13.319413142100728</v>
      </c>
      <c r="U485" s="43">
        <f ca="1">_xll.BInterpol('Base CDI'!$H$4:$H$28,'Base CDI'!$I$4:$I$29,S485,"Cubic","Extrapolate=Linear","MultiX=Average","Skip=True","Sort=True")</f>
        <v>13.350924160941121</v>
      </c>
    </row>
    <row r="486" spans="16:21" x14ac:dyDescent="0.25">
      <c r="P486" s="10">
        <v>35219</v>
      </c>
      <c r="Q486">
        <v>2.208885</v>
      </c>
      <c r="S486" s="42">
        <f t="shared" ca="1" si="13"/>
        <v>46469</v>
      </c>
      <c r="T486" s="43">
        <f ca="1">_xll.BInterpol('Base CDI'!$H$4:$H$28,'Base CDI'!$J$4:$J$29,S486,"Cubic","Extrapolate=Linear","MultiX=Average","Skip=True","Sort=True")</f>
        <v>13.316586862333882</v>
      </c>
      <c r="U486" s="43">
        <f ca="1">_xll.BInterpol('Base CDI'!$H$4:$H$28,'Base CDI'!$I$4:$I$29,S486,"Cubic","Extrapolate=Linear","MultiX=Average","Skip=True","Sort=True")</f>
        <v>13.348130715727363</v>
      </c>
    </row>
    <row r="487" spans="16:21" x14ac:dyDescent="0.25">
      <c r="P487" s="10">
        <v>35220</v>
      </c>
      <c r="Q487">
        <v>2.211131</v>
      </c>
      <c r="S487" s="42">
        <f t="shared" ca="1" si="13"/>
        <v>46470</v>
      </c>
      <c r="T487" s="43">
        <f ca="1">_xll.BInterpol('Base CDI'!$H$4:$H$28,'Base CDI'!$J$4:$J$29,S487,"Cubic","Extrapolate=Linear","MultiX=Average","Skip=True","Sort=True")</f>
        <v>13.313772118312265</v>
      </c>
      <c r="U487" s="43">
        <f ca="1">_xll.BInterpol('Base CDI'!$H$4:$H$28,'Base CDI'!$I$4:$I$29,S487,"Cubic","Extrapolate=Linear","MultiX=Average","Skip=True","Sort=True")</f>
        <v>13.345348551535912</v>
      </c>
    </row>
    <row r="488" spans="16:21" x14ac:dyDescent="0.25">
      <c r="P488" s="10">
        <v>35221</v>
      </c>
      <c r="Q488">
        <v>2.2133940000000001</v>
      </c>
      <c r="S488" s="42">
        <f t="shared" ca="1" si="13"/>
        <v>46471</v>
      </c>
      <c r="T488" s="43">
        <f ca="1">_xll.BInterpol('Base CDI'!$H$4:$H$28,'Base CDI'!$J$4:$J$29,S488,"Cubic","Extrapolate=Linear","MultiX=Average","Skip=True","Sort=True")</f>
        <v>13.310968842742755</v>
      </c>
      <c r="U488" s="43">
        <f ca="1">_xll.BInterpol('Base CDI'!$H$4:$H$28,'Base CDI'!$I$4:$I$29,S488,"Cubic","Extrapolate=Linear","MultiX=Average","Skip=True","Sort=True")</f>
        <v>13.342577603828168</v>
      </c>
    </row>
    <row r="489" spans="16:21" x14ac:dyDescent="0.25">
      <c r="P489" s="10">
        <v>35223</v>
      </c>
      <c r="Q489">
        <v>2.215659</v>
      </c>
      <c r="S489" s="42">
        <f t="shared" ca="1" si="13"/>
        <v>46472</v>
      </c>
      <c r="T489" s="43">
        <f ca="1">_xll.BInterpol('Base CDI'!$H$4:$H$28,'Base CDI'!$J$4:$J$29,S489,"Cubic","Extrapolate=Linear","MultiX=Average","Skip=True","Sort=True")</f>
        <v>13.308176968332226</v>
      </c>
      <c r="U489" s="43">
        <f ca="1">_xll.BInterpol('Base CDI'!$H$4:$H$28,'Base CDI'!$I$4:$I$29,S489,"Cubic","Extrapolate=Linear","MultiX=Average","Skip=True","Sort=True")</f>
        <v>13.339817808065538</v>
      </c>
    </row>
    <row r="490" spans="16:21" x14ac:dyDescent="0.25">
      <c r="P490" s="10">
        <v>35226</v>
      </c>
      <c r="Q490">
        <v>2.2180070000000001</v>
      </c>
      <c r="S490" s="42">
        <f t="shared" ca="1" si="13"/>
        <v>46473</v>
      </c>
      <c r="T490" s="43">
        <f ca="1">_xll.BInterpol('Base CDI'!$H$4:$H$28,'Base CDI'!$J$4:$J$29,S490,"Cubic","Extrapolate=Linear","MultiX=Average","Skip=True","Sort=True")</f>
        <v>13.305396427787556</v>
      </c>
      <c r="U490" s="43">
        <f ca="1">_xll.BInterpol('Base CDI'!$H$4:$H$28,'Base CDI'!$I$4:$I$29,S490,"Cubic","Extrapolate=Linear","MultiX=Average","Skip=True","Sort=True")</f>
        <v>13.337069099709426</v>
      </c>
    </row>
    <row r="491" spans="16:21" x14ac:dyDescent="0.25">
      <c r="P491" s="10">
        <v>35227</v>
      </c>
      <c r="Q491">
        <v>2.2203879999999998</v>
      </c>
      <c r="S491" s="42">
        <f t="shared" ca="1" si="13"/>
        <v>46474</v>
      </c>
      <c r="T491" s="43">
        <f ca="1">_xll.BInterpol('Base CDI'!$H$4:$H$28,'Base CDI'!$J$4:$J$29,S491,"Cubic","Extrapolate=Linear","MultiX=Average","Skip=True","Sort=True")</f>
        <v>13.302627153815623</v>
      </c>
      <c r="U491" s="43">
        <f ca="1">_xll.BInterpol('Base CDI'!$H$4:$H$28,'Base CDI'!$I$4:$I$29,S491,"Cubic","Extrapolate=Linear","MultiX=Average","Skip=True","Sort=True")</f>
        <v>13.334331414221236</v>
      </c>
    </row>
    <row r="492" spans="16:21" x14ac:dyDescent="0.25">
      <c r="P492" s="10">
        <v>35228</v>
      </c>
      <c r="Q492">
        <v>2.2227709999999998</v>
      </c>
      <c r="S492" s="42">
        <f t="shared" ca="1" si="13"/>
        <v>46475</v>
      </c>
      <c r="T492" s="43">
        <f ca="1">_xll.BInterpol('Base CDI'!$H$4:$H$28,'Base CDI'!$J$4:$J$29,S492,"Cubic","Extrapolate=Linear","MultiX=Average","Skip=True","Sort=True")</f>
        <v>13.299869079123299</v>
      </c>
      <c r="U492" s="43">
        <f ca="1">_xll.BInterpol('Base CDI'!$H$4:$H$28,'Base CDI'!$I$4:$I$29,S492,"Cubic","Extrapolate=Linear","MultiX=Average","Skip=True","Sort=True")</f>
        <v>13.33160468706237</v>
      </c>
    </row>
    <row r="493" spans="16:21" x14ac:dyDescent="0.25">
      <c r="P493" s="10">
        <v>35229</v>
      </c>
      <c r="Q493">
        <v>2.2251569999999998</v>
      </c>
      <c r="S493" s="42">
        <f t="shared" ca="1" si="13"/>
        <v>46476</v>
      </c>
      <c r="T493" s="43">
        <f ca="1">_xll.BInterpol('Base CDI'!$H$4:$H$28,'Base CDI'!$J$4:$J$29,S493,"Cubic","Extrapolate=Linear","MultiX=Average","Skip=True","Sort=True")</f>
        <v>13.297122136417464</v>
      </c>
      <c r="U493" s="43">
        <f ca="1">_xll.BInterpol('Base CDI'!$H$4:$H$28,'Base CDI'!$I$4:$I$29,S493,"Cubic","Extrapolate=Linear","MultiX=Average","Skip=True","Sort=True")</f>
        <v>13.328888853694236</v>
      </c>
    </row>
    <row r="494" spans="16:21" x14ac:dyDescent="0.25">
      <c r="P494" s="10">
        <v>35230</v>
      </c>
      <c r="Q494">
        <v>2.2275450000000001</v>
      </c>
      <c r="S494" s="42">
        <f t="shared" ca="1" si="13"/>
        <v>46477</v>
      </c>
      <c r="T494" s="43">
        <f ca="1">_xll.BInterpol('Base CDI'!$H$4:$H$28,'Base CDI'!$J$4:$J$29,S494,"Cubic","Extrapolate=Linear","MultiX=Average","Skip=True","Sort=True")</f>
        <v>13.294386258404995</v>
      </c>
      <c r="U494" s="43">
        <f ca="1">_xll.BInterpol('Base CDI'!$H$4:$H$28,'Base CDI'!$I$4:$I$29,S494,"Cubic","Extrapolate=Linear","MultiX=Average","Skip=True","Sort=True")</f>
        <v>13.326183849578236</v>
      </c>
    </row>
    <row r="495" spans="16:21" x14ac:dyDescent="0.25">
      <c r="P495" s="10">
        <v>35233</v>
      </c>
      <c r="Q495">
        <v>2.2299359999999999</v>
      </c>
      <c r="S495" s="42">
        <f t="shared" ca="1" si="13"/>
        <v>46478</v>
      </c>
      <c r="T495" s="43">
        <f ca="1">_xll.BInterpol('Base CDI'!$H$4:$H$28,'Base CDI'!$J$4:$J$29,S495,"Cubic","Extrapolate=Linear","MultiX=Average","Skip=True","Sort=True")</f>
        <v>13.291661377792764</v>
      </c>
      <c r="U495" s="43">
        <f ca="1">_xll.BInterpol('Base CDI'!$H$4:$H$28,'Base CDI'!$I$4:$I$29,S495,"Cubic","Extrapolate=Linear","MultiX=Average","Skip=True","Sort=True")</f>
        <v>13.323489610175773</v>
      </c>
    </row>
    <row r="496" spans="16:21" x14ac:dyDescent="0.25">
      <c r="P496" s="10">
        <v>35234</v>
      </c>
      <c r="Q496">
        <v>2.2323300000000001</v>
      </c>
      <c r="S496" s="42">
        <f t="shared" ca="1" si="13"/>
        <v>46479</v>
      </c>
      <c r="T496" s="43">
        <f ca="1">_xll.BInterpol('Base CDI'!$H$4:$H$28,'Base CDI'!$J$4:$J$29,S496,"Cubic","Extrapolate=Linear","MultiX=Average","Skip=True","Sort=True")</f>
        <v>13.288947427287651</v>
      </c>
      <c r="U496" s="43">
        <f ca="1">_xll.BInterpol('Base CDI'!$H$4:$H$28,'Base CDI'!$I$4:$I$29,S496,"Cubic","Extrapolate=Linear","MultiX=Average","Skip=True","Sort=True")</f>
        <v>13.320806070948255</v>
      </c>
    </row>
    <row r="497" spans="16:21" x14ac:dyDescent="0.25">
      <c r="P497" s="10">
        <v>35235</v>
      </c>
      <c r="Q497">
        <v>2.2346889999999999</v>
      </c>
      <c r="S497" s="42">
        <f t="shared" ca="1" si="13"/>
        <v>46480</v>
      </c>
      <c r="T497" s="43">
        <f ca="1">_xll.BInterpol('Base CDI'!$H$4:$H$28,'Base CDI'!$J$4:$J$29,S497,"Cubic","Extrapolate=Linear","MultiX=Average","Skip=True","Sort=True")</f>
        <v>13.28624433959653</v>
      </c>
      <c r="U497" s="43">
        <f ca="1">_xll.BInterpol('Base CDI'!$H$4:$H$28,'Base CDI'!$I$4:$I$29,S497,"Cubic","Extrapolate=Linear","MultiX=Average","Skip=True","Sort=True")</f>
        <v>13.318133167357082</v>
      </c>
    </row>
    <row r="498" spans="16:21" x14ac:dyDescent="0.25">
      <c r="P498" s="10">
        <v>35236</v>
      </c>
      <c r="Q498">
        <v>2.2370719999999999</v>
      </c>
      <c r="S498" s="42">
        <f t="shared" ca="1" si="13"/>
        <v>46481</v>
      </c>
      <c r="T498" s="43">
        <f ca="1">_xll.BInterpol('Base CDI'!$H$4:$H$28,'Base CDI'!$J$4:$J$29,S498,"Cubic","Extrapolate=Linear","MultiX=Average","Skip=True","Sort=True")</f>
        <v>13.28355204742628</v>
      </c>
      <c r="U498" s="43">
        <f ca="1">_xll.BInterpol('Base CDI'!$H$4:$H$28,'Base CDI'!$I$4:$I$29,S498,"Cubic","Extrapolate=Linear","MultiX=Average","Skip=True","Sort=True")</f>
        <v>13.31547083486366</v>
      </c>
    </row>
    <row r="499" spans="16:21" x14ac:dyDescent="0.25">
      <c r="P499" s="10">
        <v>35237</v>
      </c>
      <c r="Q499">
        <v>2.2393909999999999</v>
      </c>
      <c r="S499" s="42">
        <f t="shared" ca="1" si="13"/>
        <v>46482</v>
      </c>
      <c r="T499" s="43">
        <f ca="1">_xll.BInterpol('Base CDI'!$H$4:$H$28,'Base CDI'!$J$4:$J$29,S499,"Cubic","Extrapolate=Linear","MultiX=Average","Skip=True","Sort=True")</f>
        <v>13.280870483483774</v>
      </c>
      <c r="U499" s="43">
        <f ca="1">_xll.BInterpol('Base CDI'!$H$4:$H$28,'Base CDI'!$I$4:$I$29,S499,"Cubic","Extrapolate=Linear","MultiX=Average","Skip=True","Sort=True")</f>
        <v>13.312819008929393</v>
      </c>
    </row>
    <row r="500" spans="16:21" x14ac:dyDescent="0.25">
      <c r="P500" s="10">
        <v>35240</v>
      </c>
      <c r="Q500">
        <v>2.2416529999999999</v>
      </c>
      <c r="S500" s="42">
        <f t="shared" ca="1" si="13"/>
        <v>46483</v>
      </c>
      <c r="T500" s="43">
        <f ca="1">_xll.BInterpol('Base CDI'!$H$4:$H$28,'Base CDI'!$J$4:$J$29,S500,"Cubic","Extrapolate=Linear","MultiX=Average","Skip=True","Sort=True")</f>
        <v>13.27819958047589</v>
      </c>
      <c r="U500" s="43">
        <f ca="1">_xll.BInterpol('Base CDI'!$H$4:$H$28,'Base CDI'!$I$4:$I$29,S500,"Cubic","Extrapolate=Linear","MultiX=Average","Skip=True","Sort=True")</f>
        <v>13.310177625015687</v>
      </c>
    </row>
    <row r="501" spans="16:21" x14ac:dyDescent="0.25">
      <c r="P501" s="10">
        <v>35241</v>
      </c>
      <c r="Q501">
        <v>2.243865</v>
      </c>
      <c r="S501" s="42">
        <f t="shared" ca="1" si="13"/>
        <v>46484</v>
      </c>
      <c r="T501" s="43">
        <f ca="1">_xll.BInterpol('Base CDI'!$H$4:$H$28,'Base CDI'!$J$4:$J$29,S501,"Cubic","Extrapolate=Linear","MultiX=Average","Skip=True","Sort=True")</f>
        <v>13.275539271109507</v>
      </c>
      <c r="U501" s="43">
        <f ca="1">_xll.BInterpol('Base CDI'!$H$4:$H$28,'Base CDI'!$I$4:$I$29,S501,"Cubic","Extrapolate=Linear","MultiX=Average","Skip=True","Sort=True")</f>
        <v>13.307546618583943</v>
      </c>
    </row>
    <row r="502" spans="16:21" x14ac:dyDescent="0.25">
      <c r="P502" s="10">
        <v>35242</v>
      </c>
      <c r="Q502">
        <v>2.2459289999999998</v>
      </c>
      <c r="S502" s="42">
        <f t="shared" ca="1" si="13"/>
        <v>46485</v>
      </c>
      <c r="T502" s="43">
        <f ca="1">_xll.BInterpol('Base CDI'!$H$4:$H$28,'Base CDI'!$J$4:$J$29,S502,"Cubic","Extrapolate=Linear","MultiX=Average","Skip=True","Sort=True")</f>
        <v>13.272889488091497</v>
      </c>
      <c r="U502" s="43">
        <f ca="1">_xll.BInterpol('Base CDI'!$H$4:$H$28,'Base CDI'!$I$4:$I$29,S502,"Cubic","Extrapolate=Linear","MultiX=Average","Skip=True","Sort=True")</f>
        <v>13.304925925095569</v>
      </c>
    </row>
    <row r="503" spans="16:21" x14ac:dyDescent="0.25">
      <c r="P503" s="10">
        <v>35243</v>
      </c>
      <c r="Q503">
        <v>2.247951</v>
      </c>
      <c r="S503" s="42">
        <f t="shared" ca="1" si="13"/>
        <v>46486</v>
      </c>
      <c r="T503" s="43">
        <f ca="1">_xll.BInterpol('Base CDI'!$H$4:$H$28,'Base CDI'!$J$4:$J$29,S503,"Cubic","Extrapolate=Linear","MultiX=Average","Skip=True","Sort=True")</f>
        <v>13.270250164128738</v>
      </c>
      <c r="U503" s="43">
        <f ca="1">_xll.BInterpol('Base CDI'!$H$4:$H$28,'Base CDI'!$I$4:$I$29,S503,"Cubic","Extrapolate=Linear","MultiX=Average","Skip=True","Sort=True")</f>
        <v>13.302315480011965</v>
      </c>
    </row>
    <row r="504" spans="16:21" x14ac:dyDescent="0.25">
      <c r="P504" s="10">
        <v>35244</v>
      </c>
      <c r="Q504">
        <v>2.2498840000000002</v>
      </c>
      <c r="S504" s="42">
        <f t="shared" ca="1" si="13"/>
        <v>46487</v>
      </c>
      <c r="T504" s="43">
        <f ca="1">_xll.BInterpol('Base CDI'!$H$4:$H$28,'Base CDI'!$J$4:$J$29,S504,"Cubic","Extrapolate=Linear","MultiX=Average","Skip=True","Sort=True")</f>
        <v>13.267621231928107</v>
      </c>
      <c r="U504" s="43">
        <f ca="1">_xll.BInterpol('Base CDI'!$H$4:$H$28,'Base CDI'!$I$4:$I$29,S504,"Cubic","Extrapolate=Linear","MultiX=Average","Skip=True","Sort=True")</f>
        <v>13.299715218794537</v>
      </c>
    </row>
    <row r="505" spans="16:21" x14ac:dyDescent="0.25">
      <c r="P505" s="10">
        <v>35247</v>
      </c>
      <c r="Q505">
        <v>2.2517510000000001</v>
      </c>
      <c r="S505" s="42">
        <f t="shared" ca="1" si="13"/>
        <v>46488</v>
      </c>
      <c r="T505" s="43">
        <f ca="1">_xll.BInterpol('Base CDI'!$H$4:$H$28,'Base CDI'!$J$4:$J$29,S505,"Cubic","Extrapolate=Linear","MultiX=Average","Skip=True","Sort=True")</f>
        <v>13.265002624196478</v>
      </c>
      <c r="U505" s="43">
        <f ca="1">_xll.BInterpol('Base CDI'!$H$4:$H$28,'Base CDI'!$I$4:$I$29,S505,"Cubic","Extrapolate=Linear","MultiX=Average","Skip=True","Sort=True")</f>
        <v>13.29712507690469</v>
      </c>
    </row>
    <row r="506" spans="16:21" x14ac:dyDescent="0.25">
      <c r="P506" s="10">
        <v>35248</v>
      </c>
      <c r="Q506">
        <v>2.2536200000000002</v>
      </c>
      <c r="S506" s="42">
        <f t="shared" ca="1" si="13"/>
        <v>46489</v>
      </c>
      <c r="T506" s="43">
        <f ca="1">_xll.BInterpol('Base CDI'!$H$4:$H$28,'Base CDI'!$J$4:$J$29,S506,"Cubic","Extrapolate=Linear","MultiX=Average","Skip=True","Sort=True")</f>
        <v>13.262394273640732</v>
      </c>
      <c r="U506" s="43">
        <f ca="1">_xll.BInterpol('Base CDI'!$H$4:$H$28,'Base CDI'!$I$4:$I$29,S506,"Cubic","Extrapolate=Linear","MultiX=Average","Skip=True","Sort=True")</f>
        <v>13.294544989803828</v>
      </c>
    </row>
    <row r="507" spans="16:21" x14ac:dyDescent="0.25">
      <c r="P507" s="10">
        <v>35249</v>
      </c>
      <c r="Q507">
        <v>2.2554910000000001</v>
      </c>
      <c r="S507" s="42">
        <f t="shared" ca="1" si="13"/>
        <v>46490</v>
      </c>
      <c r="T507" s="43">
        <f ca="1">_xll.BInterpol('Base CDI'!$H$4:$H$28,'Base CDI'!$J$4:$J$29,S507,"Cubic","Extrapolate=Linear","MultiX=Average","Skip=True","Sort=True")</f>
        <v>13.259796112967742</v>
      </c>
      <c r="U507" s="43">
        <f ca="1">_xll.BInterpol('Base CDI'!$H$4:$H$28,'Base CDI'!$I$4:$I$29,S507,"Cubic","Extrapolate=Linear","MultiX=Average","Skip=True","Sort=True")</f>
        <v>13.291974892953354</v>
      </c>
    </row>
    <row r="508" spans="16:21" x14ac:dyDescent="0.25">
      <c r="P508" s="10">
        <v>35250</v>
      </c>
      <c r="Q508">
        <v>2.257355</v>
      </c>
      <c r="S508" s="42">
        <f t="shared" ca="1" si="13"/>
        <v>46491</v>
      </c>
      <c r="T508" s="43">
        <f ca="1">_xll.BInterpol('Base CDI'!$H$4:$H$28,'Base CDI'!$J$4:$J$29,S508,"Cubic","Extrapolate=Linear","MultiX=Average","Skip=True","Sort=True")</f>
        <v>13.257208074884382</v>
      </c>
      <c r="U508" s="43">
        <f ca="1">_xll.BInterpol('Base CDI'!$H$4:$H$28,'Base CDI'!$I$4:$I$29,S508,"Cubic","Extrapolate=Linear","MultiX=Average","Skip=True","Sort=True")</f>
        <v>13.289414721814675</v>
      </c>
    </row>
    <row r="509" spans="16:21" x14ac:dyDescent="0.25">
      <c r="P509" s="10">
        <v>35251</v>
      </c>
      <c r="Q509">
        <v>2.2592140000000001</v>
      </c>
      <c r="S509" s="42">
        <f t="shared" ca="1" si="13"/>
        <v>46492</v>
      </c>
      <c r="T509" s="43">
        <f ca="1">_xll.BInterpol('Base CDI'!$H$4:$H$28,'Base CDI'!$J$4:$J$29,S509,"Cubic","Extrapolate=Linear","MultiX=Average","Skip=True","Sort=True")</f>
        <v>13.254630092097534</v>
      </c>
      <c r="U509" s="43">
        <f ca="1">_xll.BInterpol('Base CDI'!$H$4:$H$28,'Base CDI'!$I$4:$I$29,S509,"Cubic","Extrapolate=Linear","MultiX=Average","Skip=True","Sort=True")</f>
        <v>13.286864411849191</v>
      </c>
    </row>
    <row r="510" spans="16:21" x14ac:dyDescent="0.25">
      <c r="P510" s="10">
        <v>35254</v>
      </c>
      <c r="Q510">
        <v>2.2610809999999999</v>
      </c>
      <c r="S510" s="42">
        <f t="shared" ca="1" si="13"/>
        <v>46493</v>
      </c>
      <c r="T510" s="43">
        <f ca="1">_xll.BInterpol('Base CDI'!$H$4:$H$28,'Base CDI'!$J$4:$J$29,S510,"Cubic","Extrapolate=Linear","MultiX=Average","Skip=True","Sort=True")</f>
        <v>13.25206209731407</v>
      </c>
      <c r="U510" s="43">
        <f ca="1">_xll.BInterpol('Base CDI'!$H$4:$H$28,'Base CDI'!$I$4:$I$29,S510,"Cubic","Extrapolate=Linear","MultiX=Average","Skip=True","Sort=True")</f>
        <v>13.284323898518307</v>
      </c>
    </row>
    <row r="511" spans="16:21" x14ac:dyDescent="0.25">
      <c r="P511" s="10">
        <v>35255</v>
      </c>
      <c r="Q511">
        <v>2.2629429999999999</v>
      </c>
      <c r="S511" s="42">
        <f t="shared" ca="1" si="13"/>
        <v>46494</v>
      </c>
      <c r="T511" s="43">
        <f ca="1">_xll.BInterpol('Base CDI'!$H$4:$H$28,'Base CDI'!$J$4:$J$29,S511,"Cubic","Extrapolate=Linear","MultiX=Average","Skip=True","Sort=True")</f>
        <v>13.249504023240867</v>
      </c>
      <c r="U511" s="43">
        <f ca="1">_xll.BInterpol('Base CDI'!$H$4:$H$28,'Base CDI'!$I$4:$I$29,S511,"Cubic","Extrapolate=Linear","MultiX=Average","Skip=True","Sort=True")</f>
        <v>13.281793117283431</v>
      </c>
    </row>
    <row r="512" spans="16:21" x14ac:dyDescent="0.25">
      <c r="P512" s="10">
        <v>35256</v>
      </c>
      <c r="Q512">
        <v>2.2648060000000001</v>
      </c>
      <c r="S512" s="42">
        <f t="shared" ca="1" si="13"/>
        <v>46495</v>
      </c>
      <c r="T512" s="43">
        <f ca="1">_xll.BInterpol('Base CDI'!$H$4:$H$28,'Base CDI'!$J$4:$J$29,S512,"Cubic","Extrapolate=Linear","MultiX=Average","Skip=True","Sort=True")</f>
        <v>13.246955802584804</v>
      </c>
      <c r="U512" s="43">
        <f ca="1">_xll.BInterpol('Base CDI'!$H$4:$H$28,'Base CDI'!$I$4:$I$29,S512,"Cubic","Extrapolate=Linear","MultiX=Average","Skip=True","Sort=True")</f>
        <v>13.279272003605964</v>
      </c>
    </row>
    <row r="513" spans="16:21" x14ac:dyDescent="0.25">
      <c r="P513" s="10">
        <v>35257</v>
      </c>
      <c r="Q513">
        <v>2.2666629999999999</v>
      </c>
      <c r="S513" s="42">
        <f t="shared" ca="1" si="13"/>
        <v>46496</v>
      </c>
      <c r="T513" s="43">
        <f ca="1">_xll.BInterpol('Base CDI'!$H$4:$H$28,'Base CDI'!$J$4:$J$29,S513,"Cubic","Extrapolate=Linear","MultiX=Average","Skip=True","Sort=True")</f>
        <v>13.244417368052753</v>
      </c>
      <c r="U513" s="43">
        <f ca="1">_xll.BInterpol('Base CDI'!$H$4:$H$28,'Base CDI'!$I$4:$I$29,S513,"Cubic","Extrapolate=Linear","MultiX=Average","Skip=True","Sort=True")</f>
        <v>13.276760492947311</v>
      </c>
    </row>
    <row r="514" spans="16:21" x14ac:dyDescent="0.25">
      <c r="P514" s="10">
        <v>35258</v>
      </c>
      <c r="Q514">
        <v>2.2685369999999998</v>
      </c>
      <c r="S514" s="42">
        <f t="shared" ca="1" si="13"/>
        <v>46497</v>
      </c>
      <c r="T514" s="43">
        <f ca="1">_xll.BInterpol('Base CDI'!$H$4:$H$28,'Base CDI'!$J$4:$J$29,S514,"Cubic","Extrapolate=Linear","MultiX=Average","Skip=True","Sort=True")</f>
        <v>13.241888652351594</v>
      </c>
      <c r="U514" s="43">
        <f ca="1">_xll.BInterpol('Base CDI'!$H$4:$H$28,'Base CDI'!$I$4:$I$29,S514,"Cubic","Extrapolate=Linear","MultiX=Average","Skip=True","Sort=True")</f>
        <v>13.274258520768877</v>
      </c>
    </row>
    <row r="515" spans="16:21" x14ac:dyDescent="0.25">
      <c r="P515" s="10">
        <v>35261</v>
      </c>
      <c r="Q515">
        <v>2.2704119999999999</v>
      </c>
      <c r="S515" s="42">
        <f t="shared" ca="1" si="13"/>
        <v>46498</v>
      </c>
      <c r="T515" s="43">
        <f ca="1">_xll.BInterpol('Base CDI'!$H$4:$H$28,'Base CDI'!$J$4:$J$29,S515,"Cubic","Extrapolate=Linear","MultiX=Average","Skip=True","Sort=True")</f>
        <v>13.239369588188202</v>
      </c>
      <c r="U515" s="43">
        <f ca="1">_xll.BInterpol('Base CDI'!$H$4:$H$28,'Base CDI'!$I$4:$I$29,S515,"Cubic","Extrapolate=Linear","MultiX=Average","Skip=True","Sort=True")</f>
        <v>13.271766022532063</v>
      </c>
    </row>
    <row r="516" spans="16:21" x14ac:dyDescent="0.25">
      <c r="P516" s="10">
        <v>35262</v>
      </c>
      <c r="Q516">
        <v>2.2722820000000001</v>
      </c>
      <c r="S516" s="42">
        <f t="shared" ca="1" si="13"/>
        <v>46499</v>
      </c>
      <c r="T516" s="43">
        <f ca="1">_xll.BInterpol('Base CDI'!$H$4:$H$28,'Base CDI'!$J$4:$J$29,S516,"Cubic","Extrapolate=Linear","MultiX=Average","Skip=True","Sort=True")</f>
        <v>13.236860108269454</v>
      </c>
      <c r="U516" s="43">
        <f ca="1">_xll.BInterpol('Base CDI'!$H$4:$H$28,'Base CDI'!$I$4:$I$29,S516,"Cubic","Extrapolate=Linear","MultiX=Average","Skip=True","Sort=True")</f>
        <v>13.269282933698276</v>
      </c>
    </row>
    <row r="517" spans="16:21" x14ac:dyDescent="0.25">
      <c r="P517" s="10">
        <v>35263</v>
      </c>
      <c r="Q517">
        <v>2.2741530000000001</v>
      </c>
      <c r="S517" s="42">
        <f t="shared" ca="1" si="13"/>
        <v>46500</v>
      </c>
      <c r="T517" s="43">
        <f ca="1">_xll.BInterpol('Base CDI'!$H$4:$H$28,'Base CDI'!$J$4:$J$29,S517,"Cubic","Extrapolate=Linear","MultiX=Average","Skip=True","Sort=True")</f>
        <v>13.234360145302224</v>
      </c>
      <c r="U517" s="43">
        <f ca="1">_xll.BInterpol('Base CDI'!$H$4:$H$28,'Base CDI'!$I$4:$I$29,S517,"Cubic","Extrapolate=Linear","MultiX=Average","Skip=True","Sort=True")</f>
        <v>13.266809189728921</v>
      </c>
    </row>
    <row r="518" spans="16:21" x14ac:dyDescent="0.25">
      <c r="P518" s="10">
        <v>35264</v>
      </c>
      <c r="Q518">
        <v>2.2760250000000002</v>
      </c>
      <c r="S518" s="42">
        <f t="shared" ca="1" si="13"/>
        <v>46501</v>
      </c>
      <c r="T518" s="43">
        <f ca="1">_xll.BInterpol('Base CDI'!$H$4:$H$28,'Base CDI'!$J$4:$J$29,S518,"Cubic","Extrapolate=Linear","MultiX=Average","Skip=True","Sort=True")</f>
        <v>13.231869631993392</v>
      </c>
      <c r="U518" s="43">
        <f ca="1">_xll.BInterpol('Base CDI'!$H$4:$H$28,'Base CDI'!$I$4:$I$29,S518,"Cubic","Extrapolate=Linear","MultiX=Average","Skip=True","Sort=True")</f>
        <v>13.264344726085401</v>
      </c>
    </row>
    <row r="519" spans="16:21" x14ac:dyDescent="0.25">
      <c r="P519" s="10">
        <v>35265</v>
      </c>
      <c r="Q519">
        <v>2.2778909999999999</v>
      </c>
      <c r="S519" s="42">
        <f t="shared" ca="1" si="13"/>
        <v>46502</v>
      </c>
      <c r="T519" s="43">
        <f ca="1">_xll.BInterpol('Base CDI'!$H$4:$H$28,'Base CDI'!$J$4:$J$29,S519,"Cubic","Extrapolate=Linear","MultiX=Average","Skip=True","Sort=True")</f>
        <v>13.229388501049831</v>
      </c>
      <c r="U519" s="43">
        <f ca="1">_xll.BInterpol('Base CDI'!$H$4:$H$28,'Base CDI'!$I$4:$I$29,S519,"Cubic","Extrapolate=Linear","MultiX=Average","Skip=True","Sort=True")</f>
        <v>13.261889478229119</v>
      </c>
    </row>
    <row r="520" spans="16:21" x14ac:dyDescent="0.25">
      <c r="P520" s="10">
        <v>35268</v>
      </c>
      <c r="Q520">
        <v>2.2797589999999999</v>
      </c>
      <c r="S520" s="42">
        <f t="shared" ca="1" si="13"/>
        <v>46503</v>
      </c>
      <c r="T520" s="43">
        <f ca="1">_xll.BInterpol('Base CDI'!$H$4:$H$28,'Base CDI'!$J$4:$J$29,S520,"Cubic","Extrapolate=Linear","MultiX=Average","Skip=True","Sort=True")</f>
        <v>13.22691668517842</v>
      </c>
      <c r="U520" s="43">
        <f ca="1">_xll.BInterpol('Base CDI'!$H$4:$H$28,'Base CDI'!$I$4:$I$29,S520,"Cubic","Extrapolate=Linear","MultiX=Average","Skip=True","Sort=True")</f>
        <v>13.25944338162148</v>
      </c>
    </row>
    <row r="521" spans="16:21" x14ac:dyDescent="0.25">
      <c r="P521" s="10">
        <v>35269</v>
      </c>
      <c r="Q521">
        <v>2.281628</v>
      </c>
      <c r="S521" s="42">
        <f t="shared" ca="1" si="13"/>
        <v>46504</v>
      </c>
      <c r="T521" s="43">
        <f ca="1">_xll.BInterpol('Base CDI'!$H$4:$H$28,'Base CDI'!$J$4:$J$29,S521,"Cubic","Extrapolate=Linear","MultiX=Average","Skip=True","Sort=True")</f>
        <v>13.224454117086033</v>
      </c>
      <c r="U521" s="43">
        <f ca="1">_xll.BInterpol('Base CDI'!$H$4:$H$28,'Base CDI'!$I$4:$I$29,S521,"Cubic","Extrapolate=Linear","MultiX=Average","Skip=True","Sort=True")</f>
        <v>13.25700637172389</v>
      </c>
    </row>
    <row r="522" spans="16:21" x14ac:dyDescent="0.25">
      <c r="P522" s="10">
        <v>35270</v>
      </c>
      <c r="Q522">
        <v>2.2834989999999999</v>
      </c>
      <c r="S522" s="42">
        <f t="shared" ca="1" si="13"/>
        <v>46505</v>
      </c>
      <c r="T522" s="43">
        <f ca="1">_xll.BInterpol('Base CDI'!$H$4:$H$28,'Base CDI'!$J$4:$J$29,S522,"Cubic","Extrapolate=Linear","MultiX=Average","Skip=True","Sort=True")</f>
        <v>13.222000729479547</v>
      </c>
      <c r="U522" s="43">
        <f ca="1">_xll.BInterpol('Base CDI'!$H$4:$H$28,'Base CDI'!$I$4:$I$29,S522,"Cubic","Extrapolate=Linear","MultiX=Average","Skip=True","Sort=True")</f>
        <v>13.25457838399775</v>
      </c>
    </row>
    <row r="523" spans="16:21" x14ac:dyDescent="0.25">
      <c r="P523" s="10">
        <v>35271</v>
      </c>
      <c r="Q523">
        <v>2.2853720000000002</v>
      </c>
      <c r="S523" s="42">
        <f t="shared" ref="S523:S586" ca="1" si="14">S522+1</f>
        <v>46506</v>
      </c>
      <c r="T523" s="43">
        <f ca="1">_xll.BInterpol('Base CDI'!$H$4:$H$28,'Base CDI'!$J$4:$J$29,S523,"Cubic","Extrapolate=Linear","MultiX=Average","Skip=True","Sort=True")</f>
        <v>13.21955645506584</v>
      </c>
      <c r="U523" s="43">
        <f ca="1">_xll.BInterpol('Base CDI'!$H$4:$H$28,'Base CDI'!$I$4:$I$29,S523,"Cubic","Extrapolate=Linear","MultiX=Average","Skip=True","Sort=True")</f>
        <v>13.252159353904466</v>
      </c>
    </row>
    <row r="524" spans="16:21" x14ac:dyDescent="0.25">
      <c r="P524" s="10">
        <v>35272</v>
      </c>
      <c r="Q524">
        <v>2.2872460000000001</v>
      </c>
      <c r="S524" s="42">
        <f t="shared" ca="1" si="14"/>
        <v>46507</v>
      </c>
      <c r="T524" s="43">
        <f ca="1">_xll.BInterpol('Base CDI'!$H$4:$H$28,'Base CDI'!$J$4:$J$29,S524,"Cubic","Extrapolate=Linear","MultiX=Average","Skip=True","Sort=True")</f>
        <v>13.217121226551786</v>
      </c>
      <c r="U524" s="43">
        <f ca="1">_xll.BInterpol('Base CDI'!$H$4:$H$28,'Base CDI'!$I$4:$I$29,S524,"Cubic","Extrapolate=Linear","MultiX=Average","Skip=True","Sort=True")</f>
        <v>13.249749216905442</v>
      </c>
    </row>
    <row r="525" spans="16:21" x14ac:dyDescent="0.25">
      <c r="P525" s="10">
        <v>35275</v>
      </c>
      <c r="Q525">
        <v>2.2891210000000002</v>
      </c>
      <c r="S525" s="42">
        <f t="shared" ca="1" si="14"/>
        <v>46508</v>
      </c>
      <c r="T525" s="43">
        <f ca="1">_xll.BInterpol('Base CDI'!$H$4:$H$28,'Base CDI'!$J$4:$J$29,S525,"Cubic","Extrapolate=Linear","MultiX=Average","Skip=True","Sort=True")</f>
        <v>13.214694976644262</v>
      </c>
      <c r="U525" s="43">
        <f ca="1">_xll.BInterpol('Base CDI'!$H$4:$H$28,'Base CDI'!$I$4:$I$29,S525,"Cubic","Extrapolate=Linear","MultiX=Average","Skip=True","Sort=True")</f>
        <v>13.247347908462082</v>
      </c>
    </row>
    <row r="526" spans="16:21" x14ac:dyDescent="0.25">
      <c r="P526" s="10">
        <v>35276</v>
      </c>
      <c r="Q526">
        <v>2.2909980000000001</v>
      </c>
      <c r="S526" s="42">
        <f t="shared" ca="1" si="14"/>
        <v>46509</v>
      </c>
      <c r="T526" s="43">
        <f ca="1">_xll.BInterpol('Base CDI'!$H$4:$H$28,'Base CDI'!$J$4:$J$29,S526,"Cubic","Extrapolate=Linear","MultiX=Average","Skip=True","Sort=True")</f>
        <v>13.212277638050145</v>
      </c>
      <c r="U526" s="43">
        <f ca="1">_xll.BInterpol('Base CDI'!$H$4:$H$28,'Base CDI'!$I$4:$I$29,S526,"Cubic","Extrapolate=Linear","MultiX=Average","Skip=True","Sort=True")</f>
        <v>13.244955364035791</v>
      </c>
    </row>
    <row r="527" spans="16:21" x14ac:dyDescent="0.25">
      <c r="P527" s="10">
        <v>35277</v>
      </c>
      <c r="Q527">
        <v>2.2928769999999998</v>
      </c>
      <c r="S527" s="42">
        <f t="shared" ca="1" si="14"/>
        <v>46510</v>
      </c>
      <c r="T527" s="43">
        <f ca="1">_xll.BInterpol('Base CDI'!$H$4:$H$28,'Base CDI'!$J$4:$J$29,S527,"Cubic","Extrapolate=Linear","MultiX=Average","Skip=True","Sort=True")</f>
        <v>13.209869143476311</v>
      </c>
      <c r="U527" s="43">
        <f ca="1">_xll.BInterpol('Base CDI'!$H$4:$H$28,'Base CDI'!$I$4:$I$29,S527,"Cubic","Extrapolate=Linear","MultiX=Average","Skip=True","Sort=True")</f>
        <v>13.242571519087972</v>
      </c>
    </row>
    <row r="528" spans="16:21" x14ac:dyDescent="0.25">
      <c r="P528" s="10">
        <v>35278</v>
      </c>
      <c r="Q528">
        <v>2.2948339999999998</v>
      </c>
      <c r="S528" s="42">
        <f t="shared" ca="1" si="14"/>
        <v>46511</v>
      </c>
      <c r="T528" s="43">
        <f ca="1">_xll.BInterpol('Base CDI'!$H$4:$H$28,'Base CDI'!$J$4:$J$29,S528,"Cubic","Extrapolate=Linear","MultiX=Average","Skip=True","Sort=True")</f>
        <v>13.207469425629636</v>
      </c>
      <c r="U528" s="43">
        <f ca="1">_xll.BInterpol('Base CDI'!$H$4:$H$28,'Base CDI'!$I$4:$I$29,S528,"Cubic","Extrapolate=Linear","MultiX=Average","Skip=True","Sort=True")</f>
        <v>13.240196309080032</v>
      </c>
    </row>
    <row r="529" spans="16:21" x14ac:dyDescent="0.25">
      <c r="P529" s="10">
        <v>35279</v>
      </c>
      <c r="Q529">
        <v>2.2968069999999998</v>
      </c>
      <c r="S529" s="42">
        <f t="shared" ca="1" si="14"/>
        <v>46512</v>
      </c>
      <c r="T529" s="43">
        <f ca="1">_xll.BInterpol('Base CDI'!$H$4:$H$28,'Base CDI'!$J$4:$J$29,S529,"Cubic","Extrapolate=Linear","MultiX=Average","Skip=True","Sort=True")</f>
        <v>13.205078417216997</v>
      </c>
      <c r="U529" s="43">
        <f ca="1">_xll.BInterpol('Base CDI'!$H$4:$H$28,'Base CDI'!$I$4:$I$29,S529,"Cubic","Extrapolate=Linear","MultiX=Average","Skip=True","Sort=True")</f>
        <v>13.237829669473371</v>
      </c>
    </row>
    <row r="530" spans="16:21" x14ac:dyDescent="0.25">
      <c r="P530" s="10">
        <v>35282</v>
      </c>
      <c r="Q530">
        <v>2.298813</v>
      </c>
      <c r="S530" s="42">
        <f t="shared" ca="1" si="14"/>
        <v>46513</v>
      </c>
      <c r="T530" s="43">
        <f ca="1">_xll.BInterpol('Base CDI'!$H$4:$H$28,'Base CDI'!$J$4:$J$29,S530,"Cubic","Extrapolate=Linear","MultiX=Average","Skip=True","Sort=True")</f>
        <v>13.202696050945269</v>
      </c>
      <c r="U530" s="43">
        <f ca="1">_xll.BInterpol('Base CDI'!$H$4:$H$28,'Base CDI'!$I$4:$I$29,S530,"Cubic","Extrapolate=Linear","MultiX=Average","Skip=True","Sort=True")</f>
        <v>13.235471535729395</v>
      </c>
    </row>
    <row r="531" spans="16:21" x14ac:dyDescent="0.25">
      <c r="P531" s="10">
        <v>35283</v>
      </c>
      <c r="Q531">
        <v>2.3008820000000001</v>
      </c>
      <c r="S531" s="42">
        <f t="shared" ca="1" si="14"/>
        <v>46514</v>
      </c>
      <c r="T531" s="43">
        <f ca="1">_xll.BInterpol('Base CDI'!$H$4:$H$28,'Base CDI'!$J$4:$J$29,S531,"Cubic","Extrapolate=Linear","MultiX=Average","Skip=True","Sort=True")</f>
        <v>13.200322259521331</v>
      </c>
      <c r="U531" s="43">
        <f ca="1">_xll.BInterpol('Base CDI'!$H$4:$H$28,'Base CDI'!$I$4:$I$29,S531,"Cubic","Extrapolate=Linear","MultiX=Average","Skip=True","Sort=True")</f>
        <v>13.233121843309508</v>
      </c>
    </row>
    <row r="532" spans="16:21" x14ac:dyDescent="0.25">
      <c r="P532" s="10">
        <v>35284</v>
      </c>
      <c r="Q532">
        <v>2.3029299999999999</v>
      </c>
      <c r="S532" s="42">
        <f t="shared" ca="1" si="14"/>
        <v>46515</v>
      </c>
      <c r="T532" s="43">
        <f ca="1">_xll.BInterpol('Base CDI'!$H$4:$H$28,'Base CDI'!$J$4:$J$29,S532,"Cubic","Extrapolate=Linear","MultiX=Average","Skip=True","Sort=True")</f>
        <v>13.197956975652056</v>
      </c>
      <c r="U532" s="43">
        <f ca="1">_xll.BInterpol('Base CDI'!$H$4:$H$28,'Base CDI'!$I$4:$I$29,S532,"Cubic","Extrapolate=Linear","MultiX=Average","Skip=True","Sort=True")</f>
        <v>13.230780527675115</v>
      </c>
    </row>
    <row r="533" spans="16:21" x14ac:dyDescent="0.25">
      <c r="P533" s="10">
        <v>35285</v>
      </c>
      <c r="Q533">
        <v>2.3049870000000001</v>
      </c>
      <c r="S533" s="42">
        <f t="shared" ca="1" si="14"/>
        <v>46516</v>
      </c>
      <c r="T533" s="43">
        <f ca="1">_xll.BInterpol('Base CDI'!$H$4:$H$28,'Base CDI'!$J$4:$J$29,S533,"Cubic","Extrapolate=Linear","MultiX=Average","Skip=True","Sort=True")</f>
        <v>13.195600132044323</v>
      </c>
      <c r="U533" s="43">
        <f ca="1">_xll.BInterpol('Base CDI'!$H$4:$H$28,'Base CDI'!$I$4:$I$29,S533,"Cubic","Extrapolate=Linear","MultiX=Average","Skip=True","Sort=True")</f>
        <v>13.22844752428762</v>
      </c>
    </row>
    <row r="534" spans="16:21" x14ac:dyDescent="0.25">
      <c r="P534" s="10">
        <v>35286</v>
      </c>
      <c r="Q534">
        <v>2.3070460000000002</v>
      </c>
      <c r="S534" s="42">
        <f t="shared" ca="1" si="14"/>
        <v>46517</v>
      </c>
      <c r="T534" s="43">
        <f ca="1">_xll.BInterpol('Base CDI'!$H$4:$H$28,'Base CDI'!$J$4:$J$29,S534,"Cubic","Extrapolate=Linear","MultiX=Average","Skip=True","Sort=True")</f>
        <v>13.193251661405007</v>
      </c>
      <c r="U534" s="43">
        <f ca="1">_xll.BInterpol('Base CDI'!$H$4:$H$28,'Base CDI'!$I$4:$I$29,S534,"Cubic","Extrapolate=Linear","MultiX=Average","Skip=True","Sort=True")</f>
        <v>13.226122768608427</v>
      </c>
    </row>
    <row r="535" spans="16:21" x14ac:dyDescent="0.25">
      <c r="P535" s="10">
        <v>35289</v>
      </c>
      <c r="Q535">
        <v>2.309107</v>
      </c>
      <c r="S535" s="42">
        <f t="shared" ca="1" si="14"/>
        <v>46518</v>
      </c>
      <c r="T535" s="43">
        <f ca="1">_xll.BInterpol('Base CDI'!$H$4:$H$28,'Base CDI'!$J$4:$J$29,S535,"Cubic","Extrapolate=Linear","MultiX=Average","Skip=True","Sort=True")</f>
        <v>13.190911496440984</v>
      </c>
      <c r="U535" s="43">
        <f ca="1">_xll.BInterpol('Base CDI'!$H$4:$H$28,'Base CDI'!$I$4:$I$29,S535,"Cubic","Extrapolate=Linear","MultiX=Average","Skip=True","Sort=True")</f>
        <v>13.223806196098941</v>
      </c>
    </row>
    <row r="536" spans="16:21" x14ac:dyDescent="0.25">
      <c r="P536" s="10">
        <v>35290</v>
      </c>
      <c r="Q536">
        <v>2.3111700000000002</v>
      </c>
      <c r="S536" s="42">
        <f t="shared" ca="1" si="14"/>
        <v>46519</v>
      </c>
      <c r="T536" s="43">
        <f ca="1">_xll.BInterpol('Base CDI'!$H$4:$H$28,'Base CDI'!$J$4:$J$29,S536,"Cubic","Extrapolate=Linear","MultiX=Average","Skip=True","Sort=True")</f>
        <v>13.188579569859131</v>
      </c>
      <c r="U536" s="43">
        <f ca="1">_xll.BInterpol('Base CDI'!$H$4:$H$28,'Base CDI'!$I$4:$I$29,S536,"Cubic","Extrapolate=Linear","MultiX=Average","Skip=True","Sort=True")</f>
        <v>13.221497742220564</v>
      </c>
    </row>
    <row r="537" spans="16:21" x14ac:dyDescent="0.25">
      <c r="P537" s="10">
        <v>35291</v>
      </c>
      <c r="Q537">
        <v>2.3132350000000002</v>
      </c>
      <c r="S537" s="42">
        <f t="shared" ca="1" si="14"/>
        <v>46520</v>
      </c>
      <c r="T537" s="43">
        <f ca="1">_xll.BInterpol('Base CDI'!$H$4:$H$28,'Base CDI'!$J$4:$J$29,S537,"Cubic","Extrapolate=Linear","MultiX=Average","Skip=True","Sort=True")</f>
        <v>13.186255814366326</v>
      </c>
      <c r="U537" s="43">
        <f ca="1">_xll.BInterpol('Base CDI'!$H$4:$H$28,'Base CDI'!$I$4:$I$29,S537,"Cubic","Extrapolate=Linear","MultiX=Average","Skip=True","Sort=True")</f>
        <v>13.219197342434702</v>
      </c>
    </row>
    <row r="538" spans="16:21" x14ac:dyDescent="0.25">
      <c r="P538" s="10">
        <v>35292</v>
      </c>
      <c r="Q538">
        <v>2.3153009999999998</v>
      </c>
      <c r="S538" s="42">
        <f t="shared" ca="1" si="14"/>
        <v>46521</v>
      </c>
      <c r="T538" s="43">
        <f ca="1">_xll.BInterpol('Base CDI'!$H$4:$H$28,'Base CDI'!$J$4:$J$29,S538,"Cubic","Extrapolate=Linear","MultiX=Average","Skip=True","Sort=True")</f>
        <v>13.183940162669442</v>
      </c>
      <c r="U538" s="43">
        <f ca="1">_xll.BInterpol('Base CDI'!$H$4:$H$28,'Base CDI'!$I$4:$I$29,S538,"Cubic","Extrapolate=Linear","MultiX=Average","Skip=True","Sort=True")</f>
        <v>13.216904932202759</v>
      </c>
    </row>
    <row r="539" spans="16:21" x14ac:dyDescent="0.25">
      <c r="P539" s="10">
        <v>35293</v>
      </c>
      <c r="Q539">
        <v>2.3173689999999998</v>
      </c>
      <c r="S539" s="42">
        <f t="shared" ca="1" si="14"/>
        <v>46522</v>
      </c>
      <c r="T539" s="43">
        <f ca="1">_xll.BInterpol('Base CDI'!$H$4:$H$28,'Base CDI'!$J$4:$J$29,S539,"Cubic","Extrapolate=Linear","MultiX=Average","Skip=True","Sort=True")</f>
        <v>13.181632547475358</v>
      </c>
      <c r="U539" s="43">
        <f ca="1">_xll.BInterpol('Base CDI'!$H$4:$H$28,'Base CDI'!$I$4:$I$29,S539,"Cubic","Extrapolate=Linear","MultiX=Average","Skip=True","Sort=True")</f>
        <v>13.214620446986137</v>
      </c>
    </row>
    <row r="540" spans="16:21" x14ac:dyDescent="0.25">
      <c r="P540" s="10">
        <v>35296</v>
      </c>
      <c r="Q540">
        <v>2.3194400000000002</v>
      </c>
      <c r="S540" s="42">
        <f t="shared" ca="1" si="14"/>
        <v>46523</v>
      </c>
      <c r="T540" s="43">
        <f ca="1">_xll.BInterpol('Base CDI'!$H$4:$H$28,'Base CDI'!$J$4:$J$29,S540,"Cubic","Extrapolate=Linear","MultiX=Average","Skip=True","Sort=True")</f>
        <v>13.179332901490948</v>
      </c>
      <c r="U540" s="43">
        <f ca="1">_xll.BInterpol('Base CDI'!$H$4:$H$28,'Base CDI'!$I$4:$I$29,S540,"Cubic","Extrapolate=Linear","MultiX=Average","Skip=True","Sort=True")</f>
        <v>13.212343822246243</v>
      </c>
    </row>
    <row r="541" spans="16:21" x14ac:dyDescent="0.25">
      <c r="P541" s="10">
        <v>35297</v>
      </c>
      <c r="Q541">
        <v>2.3215119999999998</v>
      </c>
      <c r="S541" s="42">
        <f t="shared" ca="1" si="14"/>
        <v>46524</v>
      </c>
      <c r="T541" s="43">
        <f ca="1">_xll.BInterpol('Base CDI'!$H$4:$H$28,'Base CDI'!$J$4:$J$29,S541,"Cubic","Extrapolate=Linear","MultiX=Average","Skip=True","Sort=True")</f>
        <v>13.177041157423089</v>
      </c>
      <c r="U541" s="43">
        <f ca="1">_xll.BInterpol('Base CDI'!$H$4:$H$28,'Base CDI'!$I$4:$I$29,S541,"Cubic","Extrapolate=Linear","MultiX=Average","Skip=True","Sort=True")</f>
        <v>13.210074993444481</v>
      </c>
    </row>
    <row r="542" spans="16:21" x14ac:dyDescent="0.25">
      <c r="P542" s="10">
        <v>35298</v>
      </c>
      <c r="Q542">
        <v>2.3235700000000001</v>
      </c>
      <c r="S542" s="42">
        <f t="shared" ca="1" si="14"/>
        <v>46525</v>
      </c>
      <c r="T542" s="43">
        <f ca="1">_xll.BInterpol('Base CDI'!$H$4:$H$28,'Base CDI'!$J$4:$J$29,S542,"Cubic","Extrapolate=Linear","MultiX=Average","Skip=True","Sort=True")</f>
        <v>13.174757247978659</v>
      </c>
      <c r="U542" s="43">
        <f ca="1">_xll.BInterpol('Base CDI'!$H$4:$H$28,'Base CDI'!$I$4:$I$29,S542,"Cubic","Extrapolate=Linear","MultiX=Average","Skip=True","Sort=True")</f>
        <v>13.207813896042255</v>
      </c>
    </row>
    <row r="543" spans="16:21" x14ac:dyDescent="0.25">
      <c r="P543" s="10">
        <v>35299</v>
      </c>
      <c r="Q543">
        <v>2.325599</v>
      </c>
      <c r="S543" s="42">
        <f t="shared" ca="1" si="14"/>
        <v>46526</v>
      </c>
      <c r="T543" s="43">
        <f ca="1">_xll.BInterpol('Base CDI'!$H$4:$H$28,'Base CDI'!$J$4:$J$29,S543,"Cubic","Extrapolate=Linear","MultiX=Average","Skip=True","Sort=True")</f>
        <v>13.172481105864533</v>
      </c>
      <c r="U543" s="43">
        <f ca="1">_xll.BInterpol('Base CDI'!$H$4:$H$28,'Base CDI'!$I$4:$I$29,S543,"Cubic","Extrapolate=Linear","MultiX=Average","Skip=True","Sort=True")</f>
        <v>13.205560465500968</v>
      </c>
    </row>
    <row r="544" spans="16:21" x14ac:dyDescent="0.25">
      <c r="P544" s="10">
        <v>35300</v>
      </c>
      <c r="Q544">
        <v>2.327607</v>
      </c>
      <c r="S544" s="42">
        <f t="shared" ca="1" si="14"/>
        <v>46527</v>
      </c>
      <c r="T544" s="43">
        <f ca="1">_xll.BInterpol('Base CDI'!$H$4:$H$28,'Base CDI'!$J$4:$J$29,S544,"Cubic","Extrapolate=Linear","MultiX=Average","Skip=True","Sort=True")</f>
        <v>13.170212663787588</v>
      </c>
      <c r="U544" s="43">
        <f ca="1">_xll.BInterpol('Base CDI'!$H$4:$H$28,'Base CDI'!$I$4:$I$29,S544,"Cubic","Extrapolate=Linear","MultiX=Average","Skip=True","Sort=True")</f>
        <v>13.203314637282025</v>
      </c>
    </row>
    <row r="545" spans="16:21" x14ac:dyDescent="0.25">
      <c r="P545" s="10">
        <v>35303</v>
      </c>
      <c r="Q545">
        <v>2.329609</v>
      </c>
      <c r="S545" s="42">
        <f t="shared" ca="1" si="14"/>
        <v>46528</v>
      </c>
      <c r="T545" s="43">
        <f ca="1">_xll.BInterpol('Base CDI'!$H$4:$H$28,'Base CDI'!$J$4:$J$29,S545,"Cubic","Extrapolate=Linear","MultiX=Average","Skip=True","Sort=True")</f>
        <v>13.167951854454699</v>
      </c>
      <c r="U545" s="43">
        <f ca="1">_xll.BInterpol('Base CDI'!$H$4:$H$28,'Base CDI'!$I$4:$I$29,S545,"Cubic","Extrapolate=Linear","MultiX=Average","Skip=True","Sort=True")</f>
        <v>13.201076346846829</v>
      </c>
    </row>
    <row r="546" spans="16:21" x14ac:dyDescent="0.25">
      <c r="P546" s="10">
        <v>35304</v>
      </c>
      <c r="Q546">
        <v>2.331604</v>
      </c>
      <c r="S546" s="42">
        <f t="shared" ca="1" si="14"/>
        <v>46529</v>
      </c>
      <c r="T546" s="43">
        <f ca="1">_xll.BInterpol('Base CDI'!$H$4:$H$28,'Base CDI'!$J$4:$J$29,S546,"Cubic","Extrapolate=Linear","MultiX=Average","Skip=True","Sort=True")</f>
        <v>13.165698610572743</v>
      </c>
      <c r="U546" s="43">
        <f ca="1">_xll.BInterpol('Base CDI'!$H$4:$H$28,'Base CDI'!$I$4:$I$29,S546,"Cubic","Extrapolate=Linear","MultiX=Average","Skip=True","Sort=True")</f>
        <v>13.198845529656786</v>
      </c>
    </row>
    <row r="547" spans="16:21" x14ac:dyDescent="0.25">
      <c r="P547" s="10">
        <v>35305</v>
      </c>
      <c r="Q547">
        <v>2.3336100000000002</v>
      </c>
      <c r="S547" s="42">
        <f t="shared" ca="1" si="14"/>
        <v>46530</v>
      </c>
      <c r="T547" s="43">
        <f ca="1">_xll.BInterpol('Base CDI'!$H$4:$H$28,'Base CDI'!$J$4:$J$29,S547,"Cubic","Extrapolate=Linear","MultiX=Average","Skip=True","Sort=True")</f>
        <v>13.163452864848598</v>
      </c>
      <c r="U547" s="43">
        <f ca="1">_xll.BInterpol('Base CDI'!$H$4:$H$28,'Base CDI'!$I$4:$I$29,S547,"Cubic","Extrapolate=Linear","MultiX=Average","Skip=True","Sort=True")</f>
        <v>13.196622121173299</v>
      </c>
    </row>
    <row r="548" spans="16:21" x14ac:dyDescent="0.25">
      <c r="P548" s="10">
        <v>35306</v>
      </c>
      <c r="Q548">
        <v>2.3356089999999998</v>
      </c>
      <c r="S548" s="42">
        <f t="shared" ca="1" si="14"/>
        <v>46531</v>
      </c>
      <c r="T548" s="43">
        <f ca="1">_xll.BInterpol('Base CDI'!$H$4:$H$28,'Base CDI'!$J$4:$J$29,S548,"Cubic","Extrapolate=Linear","MultiX=Average","Skip=True","Sort=True")</f>
        <v>13.161214549989138</v>
      </c>
      <c r="U548" s="43">
        <f ca="1">_xll.BInterpol('Base CDI'!$H$4:$H$28,'Base CDI'!$I$4:$I$29,S548,"Cubic","Extrapolate=Linear","MultiX=Average","Skip=True","Sort=True")</f>
        <v>13.194406056857773</v>
      </c>
    </row>
    <row r="549" spans="16:21" x14ac:dyDescent="0.25">
      <c r="P549" s="10">
        <v>35307</v>
      </c>
      <c r="Q549">
        <v>2.3376100000000002</v>
      </c>
      <c r="S549" s="42">
        <f t="shared" ca="1" si="14"/>
        <v>46532</v>
      </c>
      <c r="T549" s="43">
        <f ca="1">_xll.BInterpol('Base CDI'!$H$4:$H$28,'Base CDI'!$J$4:$J$29,S549,"Cubic","Extrapolate=Linear","MultiX=Average","Skip=True","Sort=True")</f>
        <v>13.158983598701241</v>
      </c>
      <c r="U549" s="43">
        <f ca="1">_xll.BInterpol('Base CDI'!$H$4:$H$28,'Base CDI'!$I$4:$I$29,S549,"Cubic","Extrapolate=Linear","MultiX=Average","Skip=True","Sort=True")</f>
        <v>13.192197272171612</v>
      </c>
    </row>
    <row r="550" spans="16:21" x14ac:dyDescent="0.25">
      <c r="P550" s="10">
        <v>35310</v>
      </c>
      <c r="Q550">
        <v>2.3396509999999999</v>
      </c>
      <c r="S550" s="42">
        <f t="shared" ca="1" si="14"/>
        <v>46533</v>
      </c>
      <c r="T550" s="43">
        <f ca="1">_xll.BInterpol('Base CDI'!$H$4:$H$28,'Base CDI'!$J$4:$J$29,S550,"Cubic","Extrapolate=Linear","MultiX=Average","Skip=True","Sort=True")</f>
        <v>13.156759943691782</v>
      </c>
      <c r="U550" s="43">
        <f ca="1">_xll.BInterpol('Base CDI'!$H$4:$H$28,'Base CDI'!$I$4:$I$29,S550,"Cubic","Extrapolate=Linear","MultiX=Average","Skip=True","Sort=True")</f>
        <v>13.189995702576219</v>
      </c>
    </row>
    <row r="551" spans="16:21" x14ac:dyDescent="0.25">
      <c r="P551" s="10">
        <v>35311</v>
      </c>
      <c r="Q551">
        <v>2.3416939999999999</v>
      </c>
      <c r="S551" s="42">
        <f t="shared" ca="1" si="14"/>
        <v>46534</v>
      </c>
      <c r="T551" s="43">
        <f ca="1">_xll.BInterpol('Base CDI'!$H$4:$H$28,'Base CDI'!$J$4:$J$29,S551,"Cubic","Extrapolate=Linear","MultiX=Average","Skip=True","Sort=True")</f>
        <v>13.154543517667637</v>
      </c>
      <c r="U551" s="43">
        <f ca="1">_xll.BInterpol('Base CDI'!$H$4:$H$28,'Base CDI'!$I$4:$I$29,S551,"Cubic","Extrapolate=Linear","MultiX=Average","Skip=True","Sort=True")</f>
        <v>13.187801283533</v>
      </c>
    </row>
    <row r="552" spans="16:21" x14ac:dyDescent="0.25">
      <c r="P552" s="10">
        <v>35312</v>
      </c>
      <c r="Q552">
        <v>2.3437709999999998</v>
      </c>
      <c r="S552" s="42">
        <f t="shared" ca="1" si="14"/>
        <v>46535</v>
      </c>
      <c r="T552" s="43">
        <f ca="1">_xll.BInterpol('Base CDI'!$H$4:$H$28,'Base CDI'!$J$4:$J$29,S552,"Cubic","Extrapolate=Linear","MultiX=Average","Skip=True","Sort=True")</f>
        <v>13.152334253335683</v>
      </c>
      <c r="U552" s="43">
        <f ca="1">_xll.BInterpol('Base CDI'!$H$4:$H$28,'Base CDI'!$I$4:$I$29,S552,"Cubic","Extrapolate=Linear","MultiX=Average","Skip=True","Sort=True")</f>
        <v>13.185613950503358</v>
      </c>
    </row>
    <row r="553" spans="16:21" x14ac:dyDescent="0.25">
      <c r="P553" s="10">
        <v>35313</v>
      </c>
      <c r="Q553">
        <v>2.3458410000000001</v>
      </c>
      <c r="S553" s="42">
        <f t="shared" ca="1" si="14"/>
        <v>46536</v>
      </c>
      <c r="T553" s="43">
        <f ca="1">_xll.BInterpol('Base CDI'!$H$4:$H$28,'Base CDI'!$J$4:$J$29,S553,"Cubic","Extrapolate=Linear","MultiX=Average","Skip=True","Sort=True")</f>
        <v>13.150132083402799</v>
      </c>
      <c r="U553" s="43">
        <f ca="1">_xll.BInterpol('Base CDI'!$H$4:$H$28,'Base CDI'!$I$4:$I$29,S553,"Cubic","Extrapolate=Linear","MultiX=Average","Skip=True","Sort=True")</f>
        <v>13.183433638948697</v>
      </c>
    </row>
    <row r="554" spans="16:21" x14ac:dyDescent="0.25">
      <c r="P554" s="10">
        <v>35314</v>
      </c>
      <c r="Q554">
        <v>2.3479130000000001</v>
      </c>
      <c r="S554" s="42">
        <f t="shared" ca="1" si="14"/>
        <v>46537</v>
      </c>
      <c r="T554" s="43">
        <f ca="1">_xll.BInterpol('Base CDI'!$H$4:$H$28,'Base CDI'!$J$4:$J$29,S554,"Cubic","Extrapolate=Linear","MultiX=Average","Skip=True","Sort=True")</f>
        <v>13.147936940575855</v>
      </c>
      <c r="U554" s="43">
        <f ca="1">_xll.BInterpol('Base CDI'!$H$4:$H$28,'Base CDI'!$I$4:$I$29,S554,"Cubic","Extrapolate=Linear","MultiX=Average","Skip=True","Sort=True")</f>
        <v>13.181260284330424</v>
      </c>
    </row>
    <row r="555" spans="16:21" x14ac:dyDescent="0.25">
      <c r="P555" s="10">
        <v>35317</v>
      </c>
      <c r="Q555">
        <v>2.3499949999999998</v>
      </c>
      <c r="S555" s="42">
        <f t="shared" ca="1" si="14"/>
        <v>46538</v>
      </c>
      <c r="T555" s="43">
        <f ca="1">_xll.BInterpol('Base CDI'!$H$4:$H$28,'Base CDI'!$J$4:$J$29,S555,"Cubic","Extrapolate=Linear","MultiX=Average","Skip=True","Sort=True")</f>
        <v>13.145748757561734</v>
      </c>
      <c r="U555" s="43">
        <f ca="1">_xll.BInterpol('Base CDI'!$H$4:$H$28,'Base CDI'!$I$4:$I$29,S555,"Cubic","Extrapolate=Linear","MultiX=Average","Skip=True","Sort=True")</f>
        <v>13.179093822109939</v>
      </c>
    </row>
    <row r="556" spans="16:21" x14ac:dyDescent="0.25">
      <c r="P556" s="10">
        <v>35318</v>
      </c>
      <c r="Q556">
        <v>2.3520789999999998</v>
      </c>
      <c r="S556" s="42">
        <f t="shared" ca="1" si="14"/>
        <v>46539</v>
      </c>
      <c r="T556" s="43">
        <f ca="1">_xll.BInterpol('Base CDI'!$H$4:$H$28,'Base CDI'!$J$4:$J$29,S556,"Cubic","Extrapolate=Linear","MultiX=Average","Skip=True","Sort=True")</f>
        <v>13.143567467067308</v>
      </c>
      <c r="U556" s="43">
        <f ca="1">_xll.BInterpol('Base CDI'!$H$4:$H$28,'Base CDI'!$I$4:$I$29,S556,"Cubic","Extrapolate=Linear","MultiX=Average","Skip=True","Sort=True")</f>
        <v>13.17693418774865</v>
      </c>
    </row>
    <row r="557" spans="16:21" x14ac:dyDescent="0.25">
      <c r="P557" s="10">
        <v>35319</v>
      </c>
      <c r="Q557">
        <v>2.3541720000000002</v>
      </c>
      <c r="S557" s="42">
        <f t="shared" ca="1" si="14"/>
        <v>46540</v>
      </c>
      <c r="T557" s="43">
        <f ca="1">_xll.BInterpol('Base CDI'!$H$4:$H$28,'Base CDI'!$J$4:$J$29,S557,"Cubic","Extrapolate=Linear","MultiX=Average","Skip=True","Sort=True")</f>
        <v>13.141393001799456</v>
      </c>
      <c r="U557" s="43">
        <f ca="1">_xll.BInterpol('Base CDI'!$H$4:$H$28,'Base CDI'!$I$4:$I$29,S557,"Cubic","Extrapolate=Linear","MultiX=Average","Skip=True","Sort=True")</f>
        <v>13.174781316707957</v>
      </c>
    </row>
    <row r="558" spans="16:21" x14ac:dyDescent="0.25">
      <c r="P558" s="10">
        <v>35320</v>
      </c>
      <c r="Q558">
        <v>2.3562829999999999</v>
      </c>
      <c r="S558" s="42">
        <f t="shared" ca="1" si="14"/>
        <v>46541</v>
      </c>
      <c r="T558" s="43">
        <f ca="1">_xll.BInterpol('Base CDI'!$H$4:$H$28,'Base CDI'!$J$4:$J$29,S558,"Cubic","Extrapolate=Linear","MultiX=Average","Skip=True","Sort=True")</f>
        <v>13.139225294465053</v>
      </c>
      <c r="U558" s="43">
        <f ca="1">_xll.BInterpol('Base CDI'!$H$4:$H$28,'Base CDI'!$I$4:$I$29,S558,"Cubic","Extrapolate=Linear","MultiX=Average","Skip=True","Sort=True")</f>
        <v>13.172635144449266</v>
      </c>
    </row>
    <row r="559" spans="16:21" x14ac:dyDescent="0.25">
      <c r="P559" s="10">
        <v>35321</v>
      </c>
      <c r="Q559">
        <v>2.3584589999999999</v>
      </c>
      <c r="S559" s="42">
        <f t="shared" ca="1" si="14"/>
        <v>46542</v>
      </c>
      <c r="T559" s="43">
        <f ca="1">_xll.BInterpol('Base CDI'!$H$4:$H$28,'Base CDI'!$J$4:$J$29,S559,"Cubic","Extrapolate=Linear","MultiX=Average","Skip=True","Sort=True")</f>
        <v>13.137064277770975</v>
      </c>
      <c r="U559" s="43">
        <f ca="1">_xll.BInterpol('Base CDI'!$H$4:$H$28,'Base CDI'!$I$4:$I$29,S559,"Cubic","Extrapolate=Linear","MultiX=Average","Skip=True","Sort=True")</f>
        <v>13.170495606433985</v>
      </c>
    </row>
    <row r="560" spans="16:21" x14ac:dyDescent="0.25">
      <c r="P560" s="10">
        <v>35324</v>
      </c>
      <c r="Q560">
        <v>2.360636</v>
      </c>
      <c r="S560" s="42">
        <f t="shared" ca="1" si="14"/>
        <v>46543</v>
      </c>
      <c r="T560" s="43">
        <f ca="1">_xll.BInterpol('Base CDI'!$H$4:$H$28,'Base CDI'!$J$4:$J$29,S560,"Cubic","Extrapolate=Linear","MultiX=Average","Skip=True","Sort=True")</f>
        <v>13.134909884424099</v>
      </c>
      <c r="U560" s="43">
        <f ca="1">_xll.BInterpol('Base CDI'!$H$4:$H$28,'Base CDI'!$I$4:$I$29,S560,"Cubic","Extrapolate=Linear","MultiX=Average","Skip=True","Sort=True")</f>
        <v>13.168362638123513</v>
      </c>
    </row>
    <row r="561" spans="16:21" x14ac:dyDescent="0.25">
      <c r="P561" s="10">
        <v>35325</v>
      </c>
      <c r="Q561">
        <v>2.3627919999999998</v>
      </c>
      <c r="S561" s="42">
        <f t="shared" ca="1" si="14"/>
        <v>46544</v>
      </c>
      <c r="T561" s="43">
        <f ca="1">_xll.BInterpol('Base CDI'!$H$4:$H$28,'Base CDI'!$J$4:$J$29,S561,"Cubic","Extrapolate=Linear","MultiX=Average","Skip=True","Sort=True")</f>
        <v>13.132762047131301</v>
      </c>
      <c r="U561" s="43">
        <f ca="1">_xll.BInterpol('Base CDI'!$H$4:$H$28,'Base CDI'!$I$4:$I$29,S561,"Cubic","Extrapolate=Linear","MultiX=Average","Skip=True","Sort=True")</f>
        <v>13.166236174979256</v>
      </c>
    </row>
    <row r="562" spans="16:21" x14ac:dyDescent="0.25">
      <c r="P562" s="10">
        <v>35326</v>
      </c>
      <c r="Q562">
        <v>2.3649269999999998</v>
      </c>
      <c r="S562" s="42">
        <f t="shared" ca="1" si="14"/>
        <v>46545</v>
      </c>
      <c r="T562" s="43">
        <f ca="1">_xll.BInterpol('Base CDI'!$H$4:$H$28,'Base CDI'!$J$4:$J$29,S562,"Cubic","Extrapolate=Linear","MultiX=Average","Skip=True","Sort=True")</f>
        <v>13.130620698599458</v>
      </c>
      <c r="U562" s="43">
        <f ca="1">_xll.BInterpol('Base CDI'!$H$4:$H$28,'Base CDI'!$I$4:$I$29,S562,"Cubic","Extrapolate=Linear","MultiX=Average","Skip=True","Sort=True")</f>
        <v>13.164116152462618</v>
      </c>
    </row>
    <row r="563" spans="16:21" x14ac:dyDescent="0.25">
      <c r="P563" s="10">
        <v>35327</v>
      </c>
      <c r="Q563">
        <v>2.3670789999999999</v>
      </c>
      <c r="S563" s="42">
        <f t="shared" ca="1" si="14"/>
        <v>46546</v>
      </c>
      <c r="T563" s="43">
        <f ca="1">_xll.BInterpol('Base CDI'!$H$4:$H$28,'Base CDI'!$J$4:$J$29,S563,"Cubic","Extrapolate=Linear","MultiX=Average","Skip=True","Sort=True")</f>
        <v>13.128485771535445</v>
      </c>
      <c r="U563" s="43">
        <f ca="1">_xll.BInterpol('Base CDI'!$H$4:$H$28,'Base CDI'!$I$4:$I$29,S563,"Cubic","Extrapolate=Linear","MultiX=Average","Skip=True","Sort=True")</f>
        <v>13.162002506035003</v>
      </c>
    </row>
    <row r="564" spans="16:21" x14ac:dyDescent="0.25">
      <c r="P564" s="10">
        <v>35328</v>
      </c>
      <c r="Q564">
        <v>2.3692410000000002</v>
      </c>
      <c r="S564" s="42">
        <f t="shared" ca="1" si="14"/>
        <v>46547</v>
      </c>
      <c r="T564" s="43">
        <f ca="1">_xll.BInterpol('Base CDI'!$H$4:$H$28,'Base CDI'!$J$4:$J$29,S564,"Cubic","Extrapolate=Linear","MultiX=Average","Skip=True","Sort=True")</f>
        <v>13.126357198646138</v>
      </c>
      <c r="U564" s="43">
        <f ca="1">_xll.BInterpol('Base CDI'!$H$4:$H$28,'Base CDI'!$I$4:$I$29,S564,"Cubic","Extrapolate=Linear","MultiX=Average","Skip=True","Sort=True")</f>
        <v>13.159895171157817</v>
      </c>
    </row>
    <row r="565" spans="16:21" x14ac:dyDescent="0.25">
      <c r="P565" s="10">
        <v>35331</v>
      </c>
      <c r="Q565">
        <v>2.3713730000000002</v>
      </c>
      <c r="S565" s="42">
        <f t="shared" ca="1" si="14"/>
        <v>46548</v>
      </c>
      <c r="T565" s="43">
        <f ca="1">_xll.BInterpol('Base CDI'!$H$4:$H$28,'Base CDI'!$J$4:$J$29,S565,"Cubic","Extrapolate=Linear","MultiX=Average","Skip=True","Sort=True")</f>
        <v>13.124234912638416</v>
      </c>
      <c r="U565" s="43">
        <f ca="1">_xll.BInterpol('Base CDI'!$H$4:$H$28,'Base CDI'!$I$4:$I$29,S565,"Cubic","Extrapolate=Linear","MultiX=Average","Skip=True","Sort=True")</f>
        <v>13.157794083292464</v>
      </c>
    </row>
    <row r="566" spans="16:21" x14ac:dyDescent="0.25">
      <c r="P566" s="10">
        <v>35332</v>
      </c>
      <c r="Q566">
        <v>2.3734679999999999</v>
      </c>
      <c r="S566" s="42">
        <f t="shared" ca="1" si="14"/>
        <v>46549</v>
      </c>
      <c r="T566" s="43">
        <f ca="1">_xll.BInterpol('Base CDI'!$H$4:$H$28,'Base CDI'!$J$4:$J$29,S566,"Cubic","Extrapolate=Linear","MultiX=Average","Skip=True","Sort=True")</f>
        <v>13.122118846219154</v>
      </c>
      <c r="U566" s="43">
        <f ca="1">_xll.BInterpol('Base CDI'!$H$4:$H$28,'Base CDI'!$I$4:$I$29,S566,"Cubic","Extrapolate=Linear","MultiX=Average","Skip=True","Sort=True")</f>
        <v>13.155699177900345</v>
      </c>
    </row>
    <row r="567" spans="16:21" x14ac:dyDescent="0.25">
      <c r="P567" s="10">
        <v>35333</v>
      </c>
      <c r="Q567">
        <v>2.3755480000000002</v>
      </c>
      <c r="S567" s="42">
        <f t="shared" ca="1" si="14"/>
        <v>46550</v>
      </c>
      <c r="T567" s="43">
        <f ca="1">_xll.BInterpol('Base CDI'!$H$4:$H$28,'Base CDI'!$J$4:$J$29,S567,"Cubic","Extrapolate=Linear","MultiX=Average","Skip=True","Sort=True")</f>
        <v>13.120008932095228</v>
      </c>
      <c r="U567" s="43">
        <f ca="1">_xll.BInterpol('Base CDI'!$H$4:$H$28,'Base CDI'!$I$4:$I$29,S567,"Cubic","Extrapolate=Linear","MultiX=Average","Skip=True","Sort=True")</f>
        <v>13.153610390442866</v>
      </c>
    </row>
    <row r="568" spans="16:21" x14ac:dyDescent="0.25">
      <c r="P568" s="10">
        <v>35334</v>
      </c>
      <c r="Q568">
        <v>2.377615</v>
      </c>
      <c r="S568" s="42">
        <f t="shared" ca="1" si="14"/>
        <v>46551</v>
      </c>
      <c r="T568" s="43">
        <f ca="1">_xll.BInterpol('Base CDI'!$H$4:$H$28,'Base CDI'!$J$4:$J$29,S568,"Cubic","Extrapolate=Linear","MultiX=Average","Skip=True","Sort=True")</f>
        <v>13.117905102973515</v>
      </c>
      <c r="U568" s="43">
        <f ca="1">_xll.BInterpol('Base CDI'!$H$4:$H$28,'Base CDI'!$I$4:$I$29,S568,"Cubic","Extrapolate=Linear","MultiX=Average","Skip=True","Sort=True")</f>
        <v>13.151527656381433</v>
      </c>
    </row>
    <row r="569" spans="16:21" x14ac:dyDescent="0.25">
      <c r="P569" s="10">
        <v>35335</v>
      </c>
      <c r="Q569">
        <v>2.3796840000000001</v>
      </c>
      <c r="S569" s="42">
        <f t="shared" ca="1" si="14"/>
        <v>46552</v>
      </c>
      <c r="T569" s="43">
        <f ca="1">_xll.BInterpol('Base CDI'!$H$4:$H$28,'Base CDI'!$J$4:$J$29,S569,"Cubic","Extrapolate=Linear","MultiX=Average","Skip=True","Sort=True")</f>
        <v>13.115807291560889</v>
      </c>
      <c r="U569" s="43">
        <f ca="1">_xll.BInterpol('Base CDI'!$H$4:$H$28,'Base CDI'!$I$4:$I$29,S569,"Cubic","Extrapolate=Linear","MultiX=Average","Skip=True","Sort=True")</f>
        <v>13.149450911177448</v>
      </c>
    </row>
    <row r="570" spans="16:21" x14ac:dyDescent="0.25">
      <c r="P570" s="10">
        <v>35338</v>
      </c>
      <c r="Q570">
        <v>2.3817460000000001</v>
      </c>
      <c r="S570" s="42">
        <f t="shared" ca="1" si="14"/>
        <v>46553</v>
      </c>
      <c r="T570" s="43">
        <f ca="1">_xll.BInterpol('Base CDI'!$H$4:$H$28,'Base CDI'!$J$4:$J$29,S570,"Cubic","Extrapolate=Linear","MultiX=Average","Skip=True","Sort=True")</f>
        <v>13.113715430564229</v>
      </c>
      <c r="U570" s="43">
        <f ca="1">_xll.BInterpol('Base CDI'!$H$4:$H$28,'Base CDI'!$I$4:$I$29,S570,"Cubic","Extrapolate=Linear","MultiX=Average","Skip=True","Sort=True")</f>
        <v>13.147380090292314</v>
      </c>
    </row>
    <row r="571" spans="16:21" x14ac:dyDescent="0.25">
      <c r="P571" s="10">
        <v>35339</v>
      </c>
      <c r="Q571">
        <v>2.3837389999999998</v>
      </c>
      <c r="S571" s="42">
        <f t="shared" ca="1" si="14"/>
        <v>46554</v>
      </c>
      <c r="T571" s="43">
        <f ca="1">_xll.BInterpol('Base CDI'!$H$4:$H$28,'Base CDI'!$J$4:$J$29,S571,"Cubic","Extrapolate=Linear","MultiX=Average","Skip=True","Sort=True")</f>
        <v>13.11162945269041</v>
      </c>
      <c r="U571" s="43">
        <f ca="1">_xll.BInterpol('Base CDI'!$H$4:$H$28,'Base CDI'!$I$4:$I$29,S571,"Cubic","Extrapolate=Linear","MultiX=Average","Skip=True","Sort=True")</f>
        <v>13.145315129187439</v>
      </c>
    </row>
    <row r="572" spans="16:21" x14ac:dyDescent="0.25">
      <c r="P572" s="10">
        <v>35340</v>
      </c>
      <c r="Q572">
        <v>2.3857010000000001</v>
      </c>
      <c r="S572" s="42">
        <f t="shared" ca="1" si="14"/>
        <v>46555</v>
      </c>
      <c r="T572" s="43">
        <f ca="1">_xll.BInterpol('Base CDI'!$H$4:$H$28,'Base CDI'!$J$4:$J$29,S572,"Cubic","Extrapolate=Linear","MultiX=Average","Skip=True","Sort=True")</f>
        <v>13.109549290646308</v>
      </c>
      <c r="U572" s="43">
        <f ca="1">_xll.BInterpol('Base CDI'!$H$4:$H$28,'Base CDI'!$I$4:$I$29,S572,"Cubic","Extrapolate=Linear","MultiX=Average","Skip=True","Sort=True")</f>
        <v>13.143255963324226</v>
      </c>
    </row>
    <row r="573" spans="16:21" x14ac:dyDescent="0.25">
      <c r="P573" s="10">
        <v>35342</v>
      </c>
      <c r="Q573">
        <v>2.3876659999999998</v>
      </c>
      <c r="S573" s="42">
        <f t="shared" ca="1" si="14"/>
        <v>46556</v>
      </c>
      <c r="T573" s="43">
        <f ca="1">_xll.BInterpol('Base CDI'!$H$4:$H$28,'Base CDI'!$J$4:$J$29,S573,"Cubic","Extrapolate=Linear","MultiX=Average","Skip=True","Sort=True")</f>
        <v>13.107474877138802</v>
      </c>
      <c r="U573" s="43">
        <f ca="1">_xll.BInterpol('Base CDI'!$H$4:$H$28,'Base CDI'!$I$4:$I$29,S573,"Cubic","Extrapolate=Linear","MultiX=Average","Skip=True","Sort=True")</f>
        <v>13.141202528164076</v>
      </c>
    </row>
    <row r="574" spans="16:21" x14ac:dyDescent="0.25">
      <c r="P574" s="10">
        <v>35345</v>
      </c>
      <c r="Q574">
        <v>2.3896389999999998</v>
      </c>
      <c r="S574" s="42">
        <f t="shared" ca="1" si="14"/>
        <v>46557</v>
      </c>
      <c r="T574" s="43">
        <f ca="1">_xll.BInterpol('Base CDI'!$H$4:$H$28,'Base CDI'!$J$4:$J$29,S574,"Cubic","Extrapolate=Linear","MultiX=Average","Skip=True","Sort=True")</f>
        <v>13.105406144874765</v>
      </c>
      <c r="U574" s="43">
        <f ca="1">_xll.BInterpol('Base CDI'!$H$4:$H$28,'Base CDI'!$I$4:$I$29,S574,"Cubic","Extrapolate=Linear","MultiX=Average","Skip=True","Sort=True")</f>
        <v>13.139154759168397</v>
      </c>
    </row>
    <row r="575" spans="16:21" x14ac:dyDescent="0.25">
      <c r="P575" s="10">
        <v>35346</v>
      </c>
      <c r="Q575">
        <v>2.391607</v>
      </c>
      <c r="S575" s="42">
        <f t="shared" ca="1" si="14"/>
        <v>46558</v>
      </c>
      <c r="T575" s="43">
        <f ca="1">_xll.BInterpol('Base CDI'!$H$4:$H$28,'Base CDI'!$J$4:$J$29,S575,"Cubic","Extrapolate=Linear","MultiX=Average","Skip=True","Sort=True")</f>
        <v>13.103343026561076</v>
      </c>
      <c r="U575" s="43">
        <f ca="1">_xll.BInterpol('Base CDI'!$H$4:$H$28,'Base CDI'!$I$4:$I$29,S575,"Cubic","Extrapolate=Linear","MultiX=Average","Skip=True","Sort=True")</f>
        <v>13.137112591798592</v>
      </c>
    </row>
    <row r="576" spans="16:21" x14ac:dyDescent="0.25">
      <c r="P576" s="10">
        <v>35347</v>
      </c>
      <c r="Q576">
        <v>2.3935840000000002</v>
      </c>
      <c r="S576" s="42">
        <f t="shared" ca="1" si="14"/>
        <v>46559</v>
      </c>
      <c r="T576" s="43">
        <f ca="1">_xll.BInterpol('Base CDI'!$H$4:$H$28,'Base CDI'!$J$4:$J$29,S576,"Cubic","Extrapolate=Linear","MultiX=Average","Skip=True","Sort=True")</f>
        <v>13.101285454904609</v>
      </c>
      <c r="U576" s="43">
        <f ca="1">_xll.BInterpol('Base CDI'!$H$4:$H$28,'Base CDI'!$I$4:$I$29,S576,"Cubic","Extrapolate=Linear","MultiX=Average","Skip=True","Sort=True")</f>
        <v>13.135075961516064</v>
      </c>
    </row>
    <row r="577" spans="16:21" x14ac:dyDescent="0.25">
      <c r="P577" s="10">
        <v>35348</v>
      </c>
      <c r="Q577">
        <v>2.3955389999999999</v>
      </c>
      <c r="S577" s="42">
        <f t="shared" ca="1" si="14"/>
        <v>46560</v>
      </c>
      <c r="T577" s="43">
        <f ca="1">_xll.BInterpol('Base CDI'!$H$4:$H$28,'Base CDI'!$J$4:$J$29,S577,"Cubic","Extrapolate=Linear","MultiX=Average","Skip=True","Sort=True")</f>
        <v>13.099233362612241</v>
      </c>
      <c r="U577" s="43">
        <f ca="1">_xll.BInterpol('Base CDI'!$H$4:$H$28,'Base CDI'!$I$4:$I$29,S577,"Cubic","Extrapolate=Linear","MultiX=Average","Skip=True","Sort=True")</f>
        <v>13.133044803782219</v>
      </c>
    </row>
    <row r="578" spans="16:21" x14ac:dyDescent="0.25">
      <c r="P578" s="10">
        <v>35349</v>
      </c>
      <c r="Q578">
        <v>2.3975110000000002</v>
      </c>
      <c r="S578" s="42">
        <f t="shared" ca="1" si="14"/>
        <v>46561</v>
      </c>
      <c r="T578" s="43">
        <f ca="1">_xll.BInterpol('Base CDI'!$H$4:$H$28,'Base CDI'!$J$4:$J$29,S578,"Cubic","Extrapolate=Linear","MultiX=Average","Skip=True","Sort=True")</f>
        <v>13.097186682390848</v>
      </c>
      <c r="U578" s="43">
        <f ca="1">_xll.BInterpol('Base CDI'!$H$4:$H$28,'Base CDI'!$I$4:$I$29,S578,"Cubic","Extrapolate=Linear","MultiX=Average","Skip=True","Sort=True")</f>
        <v>13.131019054058459</v>
      </c>
    </row>
    <row r="579" spans="16:21" x14ac:dyDescent="0.25">
      <c r="P579" s="10">
        <v>35352</v>
      </c>
      <c r="Q579">
        <v>2.3995169999999999</v>
      </c>
      <c r="S579" s="42">
        <f t="shared" ca="1" si="14"/>
        <v>46562</v>
      </c>
      <c r="T579" s="43">
        <f ca="1">_xll.BInterpol('Base CDI'!$H$4:$H$28,'Base CDI'!$J$4:$J$29,S579,"Cubic","Extrapolate=Linear","MultiX=Average","Skip=True","Sort=True")</f>
        <v>13.095145346947309</v>
      </c>
      <c r="U579" s="43">
        <f ca="1">_xll.BInterpol('Base CDI'!$H$4:$H$28,'Base CDI'!$I$4:$I$29,S579,"Cubic","Extrapolate=Linear","MultiX=Average","Skip=True","Sort=True")</f>
        <v>13.128998647806192</v>
      </c>
    </row>
    <row r="580" spans="16:21" x14ac:dyDescent="0.25">
      <c r="P580" s="10">
        <v>35353</v>
      </c>
      <c r="Q580">
        <v>2.4015249999999999</v>
      </c>
      <c r="S580" s="42">
        <f t="shared" ca="1" si="14"/>
        <v>46563</v>
      </c>
      <c r="T580" s="43">
        <f ca="1">_xll.BInterpol('Base CDI'!$H$4:$H$28,'Base CDI'!$J$4:$J$29,S580,"Cubic","Extrapolate=Linear","MultiX=Average","Skip=True","Sort=True")</f>
        <v>13.093109288988499</v>
      </c>
      <c r="U580" s="43">
        <f ca="1">_xll.BInterpol('Base CDI'!$H$4:$H$28,'Base CDI'!$I$4:$I$29,S580,"Cubic","Extrapolate=Linear","MultiX=Average","Skip=True","Sort=True")</f>
        <v>13.126983520486817</v>
      </c>
    </row>
    <row r="581" spans="16:21" x14ac:dyDescent="0.25">
      <c r="P581" s="10">
        <v>35354</v>
      </c>
      <c r="Q581">
        <v>2.4035820000000001</v>
      </c>
      <c r="S581" s="42">
        <f t="shared" ca="1" si="14"/>
        <v>46564</v>
      </c>
      <c r="T581" s="43">
        <f ca="1">_xll.BInterpol('Base CDI'!$H$4:$H$28,'Base CDI'!$J$4:$J$29,S581,"Cubic","Extrapolate=Linear","MultiX=Average","Skip=True","Sort=True")</f>
        <v>13.091078441221292</v>
      </c>
      <c r="U581" s="43">
        <f ca="1">_xll.BInterpol('Base CDI'!$H$4:$H$28,'Base CDI'!$I$4:$I$29,S581,"Cubic","Extrapolate=Linear","MultiX=Average","Skip=True","Sort=True")</f>
        <v>13.124973607561744</v>
      </c>
    </row>
    <row r="582" spans="16:21" x14ac:dyDescent="0.25">
      <c r="P582" s="10">
        <v>35355</v>
      </c>
      <c r="Q582">
        <v>2.4056090000000001</v>
      </c>
      <c r="S582" s="42">
        <f t="shared" ca="1" si="14"/>
        <v>46565</v>
      </c>
      <c r="T582" s="43">
        <f ca="1">_xll.BInterpol('Base CDI'!$H$4:$H$28,'Base CDI'!$J$4:$J$29,S582,"Cubic","Extrapolate=Linear","MultiX=Average","Skip=True","Sort=True")</f>
        <v>13.089052736352565</v>
      </c>
      <c r="U582" s="43">
        <f ca="1">_xll.BInterpol('Base CDI'!$H$4:$H$28,'Base CDI'!$I$4:$I$29,S582,"Cubic","Extrapolate=Linear","MultiX=Average","Skip=True","Sort=True")</f>
        <v>13.122968844492371</v>
      </c>
    </row>
    <row r="583" spans="16:21" x14ac:dyDescent="0.25">
      <c r="P583" s="10">
        <v>35356</v>
      </c>
      <c r="Q583">
        <v>2.4076620000000002</v>
      </c>
      <c r="S583" s="42">
        <f t="shared" ca="1" si="14"/>
        <v>46566</v>
      </c>
      <c r="T583" s="43">
        <f ca="1">_xll.BInterpol('Base CDI'!$H$4:$H$28,'Base CDI'!$J$4:$J$29,S583,"Cubic","Extrapolate=Linear","MultiX=Average","Skip=True","Sort=True")</f>
        <v>13.087032107089197</v>
      </c>
      <c r="U583" s="43">
        <f ca="1">_xll.BInterpol('Base CDI'!$H$4:$H$28,'Base CDI'!$I$4:$I$29,S583,"Cubic","Extrapolate=Linear","MultiX=Average","Skip=True","Sort=True")</f>
        <v>13.120969166740107</v>
      </c>
    </row>
    <row r="584" spans="16:21" x14ac:dyDescent="0.25">
      <c r="P584" s="10">
        <v>35359</v>
      </c>
      <c r="Q584">
        <v>2.4096839999999999</v>
      </c>
      <c r="S584" s="42">
        <f t="shared" ca="1" si="14"/>
        <v>46567</v>
      </c>
      <c r="T584" s="43">
        <f ca="1">_xll.BInterpol('Base CDI'!$H$4:$H$28,'Base CDI'!$J$4:$J$29,S584,"Cubic","Extrapolate=Linear","MultiX=Average","Skip=True","Sort=True")</f>
        <v>13.085016486138063</v>
      </c>
      <c r="U584" s="43">
        <f ca="1">_xll.BInterpol('Base CDI'!$H$4:$H$28,'Base CDI'!$I$4:$I$29,S584,"Cubic","Extrapolate=Linear","MultiX=Average","Skip=True","Sort=True")</f>
        <v>13.118974509766355</v>
      </c>
    </row>
    <row r="585" spans="16:21" x14ac:dyDescent="0.25">
      <c r="P585" s="10">
        <v>35360</v>
      </c>
      <c r="Q585">
        <v>2.4116840000000002</v>
      </c>
      <c r="S585" s="42">
        <f t="shared" ca="1" si="14"/>
        <v>46568</v>
      </c>
      <c r="T585" s="43">
        <f ca="1">_xll.BInterpol('Base CDI'!$H$4:$H$28,'Base CDI'!$J$4:$J$29,S585,"Cubic","Extrapolate=Linear","MultiX=Average","Skip=True","Sort=True")</f>
        <v>13.083005806206039</v>
      </c>
      <c r="U585" s="43">
        <f ca="1">_xll.BInterpol('Base CDI'!$H$4:$H$28,'Base CDI'!$I$4:$I$29,S585,"Cubic","Extrapolate=Linear","MultiX=Average","Skip=True","Sort=True")</f>
        <v>13.116984809032518</v>
      </c>
    </row>
    <row r="586" spans="16:21" x14ac:dyDescent="0.25">
      <c r="P586" s="10">
        <v>35361</v>
      </c>
      <c r="Q586">
        <v>2.41371</v>
      </c>
      <c r="S586" s="42">
        <f t="shared" ca="1" si="14"/>
        <v>46569</v>
      </c>
      <c r="T586" s="43">
        <f ca="1">_xll.BInterpol('Base CDI'!$H$4:$H$28,'Base CDI'!$J$4:$J$29,S586,"Cubic","Extrapolate=Linear","MultiX=Average","Skip=True","Sort=True")</f>
        <v>13.081</v>
      </c>
      <c r="U586" s="43">
        <f ca="1">_xll.BInterpol('Base CDI'!$H$4:$H$28,'Base CDI'!$I$4:$I$29,S586,"Cubic","Extrapolate=Linear","MultiX=Average","Skip=True","Sort=True")</f>
        <v>13.115</v>
      </c>
    </row>
    <row r="587" spans="16:21" x14ac:dyDescent="0.25">
      <c r="P587" s="10">
        <v>35362</v>
      </c>
      <c r="Q587">
        <v>2.415705</v>
      </c>
      <c r="S587" s="42">
        <f t="shared" ref="S587:S650" ca="1" si="15">S586+1</f>
        <v>46570</v>
      </c>
      <c r="T587" s="43">
        <f ca="1">_xll.BInterpol('Base CDI'!$H$4:$H$28,'Base CDI'!$J$4:$J$29,S587,"Cubic","Extrapolate=Linear","MultiX=Average","Skip=True","Sort=True")</f>
        <v>13.078999013227808</v>
      </c>
      <c r="U587" s="43">
        <f ca="1">_xll.BInterpol('Base CDI'!$H$4:$H$28,'Base CDI'!$I$4:$I$29,S587,"Cubic","Extrapolate=Linear","MultiX=Average","Skip=True","Sort=True")</f>
        <v>13.113020030475376</v>
      </c>
    </row>
    <row r="588" spans="16:21" x14ac:dyDescent="0.25">
      <c r="P588" s="10">
        <v>35363</v>
      </c>
      <c r="Q588">
        <v>2.4177179999999998</v>
      </c>
      <c r="S588" s="42">
        <f t="shared" ca="1" si="15"/>
        <v>46571</v>
      </c>
      <c r="T588" s="43">
        <f ca="1">_xll.BInterpol('Base CDI'!$H$4:$H$28,'Base CDI'!$J$4:$J$29,S588,"Cubic","Extrapolate=Linear","MultiX=Average","Skip=True","Sort=True")</f>
        <v>13.077002843601253</v>
      </c>
      <c r="U588" s="43">
        <f ca="1">_xll.BInterpol('Base CDI'!$H$4:$H$28,'Base CDI'!$I$4:$I$29,S588,"Cubic","Extrapolate=Linear","MultiX=Average","Skip=True","Sort=True")</f>
        <v>13.111044897645897</v>
      </c>
    </row>
    <row r="589" spans="16:21" x14ac:dyDescent="0.25">
      <c r="P589" s="10">
        <v>35366</v>
      </c>
      <c r="Q589">
        <v>2.4197410000000001</v>
      </c>
      <c r="S589" s="42">
        <f t="shared" ca="1" si="15"/>
        <v>46572</v>
      </c>
      <c r="T589" s="43">
        <f ca="1">_xll.BInterpol('Base CDI'!$H$4:$H$28,'Base CDI'!$J$4:$J$29,S589,"Cubic","Extrapolate=Linear","MultiX=Average","Skip=True","Sort=True")</f>
        <v>13.07501150183311</v>
      </c>
      <c r="U589" s="43">
        <f ca="1">_xll.BInterpol('Base CDI'!$H$4:$H$28,'Base CDI'!$I$4:$I$29,S589,"Cubic","Extrapolate=Linear","MultiX=Average","Skip=True","Sort=True")</f>
        <v>13.109074611043983</v>
      </c>
    </row>
    <row r="590" spans="16:21" x14ac:dyDescent="0.25">
      <c r="P590" s="10">
        <v>35367</v>
      </c>
      <c r="Q590">
        <v>2.4217659999999999</v>
      </c>
      <c r="S590" s="42">
        <f t="shared" ca="1" si="15"/>
        <v>46573</v>
      </c>
      <c r="T590" s="43">
        <f ca="1">_xll.BInterpol('Base CDI'!$H$4:$H$28,'Base CDI'!$J$4:$J$29,S590,"Cubic","Extrapolate=Linear","MultiX=Average","Skip=True","Sort=True")</f>
        <v>13.073024998636157</v>
      </c>
      <c r="U590" s="43">
        <f ca="1">_xll.BInterpol('Base CDI'!$H$4:$H$28,'Base CDI'!$I$4:$I$29,S590,"Cubic","Extrapolate=Linear","MultiX=Average","Skip=True","Sort=True")</f>
        <v>13.107109180202057</v>
      </c>
    </row>
    <row r="591" spans="16:21" x14ac:dyDescent="0.25">
      <c r="P591" s="10">
        <v>35368</v>
      </c>
      <c r="Q591">
        <v>2.4238080000000002</v>
      </c>
      <c r="S591" s="42">
        <f t="shared" ca="1" si="15"/>
        <v>46574</v>
      </c>
      <c r="T591" s="43">
        <f ca="1">_xll.BInterpol('Base CDI'!$H$4:$H$28,'Base CDI'!$J$4:$J$29,S591,"Cubic","Extrapolate=Linear","MultiX=Average","Skip=True","Sort=True")</f>
        <v>13.071043344723167</v>
      </c>
      <c r="U591" s="43">
        <f ca="1">_xll.BInterpol('Base CDI'!$H$4:$H$28,'Base CDI'!$I$4:$I$29,S591,"Cubic","Extrapolate=Linear","MultiX=Average","Skip=True","Sort=True")</f>
        <v>13.105148614652537</v>
      </c>
    </row>
    <row r="592" spans="16:21" x14ac:dyDescent="0.25">
      <c r="P592" s="10">
        <v>35369</v>
      </c>
      <c r="Q592">
        <v>2.4258600000000001</v>
      </c>
      <c r="S592" s="42">
        <f t="shared" ca="1" si="15"/>
        <v>46575</v>
      </c>
      <c r="T592" s="43">
        <f ca="1">_xll.BInterpol('Base CDI'!$H$4:$H$28,'Base CDI'!$J$4:$J$29,S592,"Cubic","Extrapolate=Linear","MultiX=Average","Skip=True","Sort=True")</f>
        <v>13.069066550806916</v>
      </c>
      <c r="U592" s="43">
        <f ca="1">_xll.BInterpol('Base CDI'!$H$4:$H$28,'Base CDI'!$I$4:$I$29,S592,"Cubic","Extrapolate=Linear","MultiX=Average","Skip=True","Sort=True")</f>
        <v>13.103192923927843</v>
      </c>
    </row>
    <row r="593" spans="16:21" x14ac:dyDescent="0.25">
      <c r="P593" s="10">
        <v>35370</v>
      </c>
      <c r="Q593">
        <v>2.4280029999999999</v>
      </c>
      <c r="S593" s="42">
        <f t="shared" ca="1" si="15"/>
        <v>46576</v>
      </c>
      <c r="T593" s="43">
        <f ca="1">_xll.BInterpol('Base CDI'!$H$4:$H$28,'Base CDI'!$J$4:$J$29,S593,"Cubic","Extrapolate=Linear","MultiX=Average","Skip=True","Sort=True")</f>
        <v>13.067094627600179</v>
      </c>
      <c r="U593" s="43">
        <f ca="1">_xll.BInterpol('Base CDI'!$H$4:$H$28,'Base CDI'!$I$4:$I$29,S593,"Cubic","Extrapolate=Linear","MultiX=Average","Skip=True","Sort=True")</f>
        <v>13.101242117560398</v>
      </c>
    </row>
    <row r="594" spans="16:21" x14ac:dyDescent="0.25">
      <c r="P594" s="10">
        <v>35373</v>
      </c>
      <c r="Q594">
        <v>2.430164</v>
      </c>
      <c r="S594" s="42">
        <f t="shared" ca="1" si="15"/>
        <v>46577</v>
      </c>
      <c r="T594" s="43">
        <f ca="1">_xll.BInterpol('Base CDI'!$H$4:$H$28,'Base CDI'!$J$4:$J$29,S594,"Cubic","Extrapolate=Linear","MultiX=Average","Skip=True","Sort=True")</f>
        <v>13.065127585815732</v>
      </c>
      <c r="U594" s="43">
        <f ca="1">_xll.BInterpol('Base CDI'!$H$4:$H$28,'Base CDI'!$I$4:$I$29,S594,"Cubic","Extrapolate=Linear","MultiX=Average","Skip=True","Sort=True")</f>
        <v>13.099296205082622</v>
      </c>
    </row>
    <row r="595" spans="16:21" x14ac:dyDescent="0.25">
      <c r="P595" s="10">
        <v>35374</v>
      </c>
      <c r="Q595">
        <v>2.4323350000000001</v>
      </c>
      <c r="S595" s="42">
        <f t="shared" ca="1" si="15"/>
        <v>46578</v>
      </c>
      <c r="T595" s="43">
        <f ca="1">_xll.BInterpol('Base CDI'!$H$4:$H$28,'Base CDI'!$J$4:$J$29,S595,"Cubic","Extrapolate=Linear","MultiX=Average","Skip=True","Sort=True")</f>
        <v>13.063165436166349</v>
      </c>
      <c r="U595" s="43">
        <f ca="1">_xll.BInterpol('Base CDI'!$H$4:$H$28,'Base CDI'!$I$4:$I$29,S595,"Cubic","Extrapolate=Linear","MultiX=Average","Skip=True","Sort=True")</f>
        <v>13.097355196026937</v>
      </c>
    </row>
    <row r="596" spans="16:21" x14ac:dyDescent="0.25">
      <c r="P596" s="10">
        <v>35375</v>
      </c>
      <c r="Q596">
        <v>2.4345479999999999</v>
      </c>
      <c r="S596" s="42">
        <f t="shared" ca="1" si="15"/>
        <v>46579</v>
      </c>
      <c r="T596" s="43">
        <f ca="1">_xll.BInterpol('Base CDI'!$H$4:$H$28,'Base CDI'!$J$4:$J$29,S596,"Cubic","Extrapolate=Linear","MultiX=Average","Skip=True","Sort=True")</f>
        <v>13.061208189364805</v>
      </c>
      <c r="U596" s="43">
        <f ca="1">_xll.BInterpol('Base CDI'!$H$4:$H$28,'Base CDI'!$I$4:$I$29,S596,"Cubic","Extrapolate=Linear","MultiX=Average","Skip=True","Sort=True")</f>
        <v>13.095419099925762</v>
      </c>
    </row>
    <row r="597" spans="16:21" x14ac:dyDescent="0.25">
      <c r="P597" s="10">
        <v>35376</v>
      </c>
      <c r="Q597">
        <v>2.436731</v>
      </c>
      <c r="S597" s="42">
        <f t="shared" ca="1" si="15"/>
        <v>46580</v>
      </c>
      <c r="T597" s="43">
        <f ca="1">_xll.BInterpol('Base CDI'!$H$4:$H$28,'Base CDI'!$J$4:$J$29,S597,"Cubic","Extrapolate=Linear","MultiX=Average","Skip=True","Sort=True")</f>
        <v>13.059255856123876</v>
      </c>
      <c r="U597" s="43">
        <f ca="1">_xll.BInterpol('Base CDI'!$H$4:$H$28,'Base CDI'!$I$4:$I$29,S597,"Cubic","Extrapolate=Linear","MultiX=Average","Skip=True","Sort=True")</f>
        <v>13.093487926311516</v>
      </c>
    </row>
    <row r="598" spans="16:21" x14ac:dyDescent="0.25">
      <c r="P598" s="10">
        <v>35377</v>
      </c>
      <c r="Q598">
        <v>2.4389409999999998</v>
      </c>
      <c r="S598" s="42">
        <f t="shared" ca="1" si="15"/>
        <v>46581</v>
      </c>
      <c r="T598" s="43">
        <f ca="1">_xll.BInterpol('Base CDI'!$H$4:$H$28,'Base CDI'!$J$4:$J$29,S598,"Cubic","Extrapolate=Linear","MultiX=Average","Skip=True","Sort=True")</f>
        <v>13.057308447156338</v>
      </c>
      <c r="U598" s="43">
        <f ca="1">_xll.BInterpol('Base CDI'!$H$4:$H$28,'Base CDI'!$I$4:$I$29,S598,"Cubic","Extrapolate=Linear","MultiX=Average","Skip=True","Sort=True")</f>
        <v>13.091561684716623</v>
      </c>
    </row>
    <row r="599" spans="16:21" x14ac:dyDescent="0.25">
      <c r="P599" s="10">
        <v>35380</v>
      </c>
      <c r="Q599">
        <v>2.4411360000000002</v>
      </c>
      <c r="S599" s="42">
        <f t="shared" ca="1" si="15"/>
        <v>46582</v>
      </c>
      <c r="T599" s="43">
        <f ca="1">_xll.BInterpol('Base CDI'!$H$4:$H$28,'Base CDI'!$J$4:$J$29,S599,"Cubic","Extrapolate=Linear","MultiX=Average","Skip=True","Sort=True")</f>
        <v>13.055365973174965</v>
      </c>
      <c r="U599" s="43">
        <f ca="1">_xll.BInterpol('Base CDI'!$H$4:$H$28,'Base CDI'!$I$4:$I$29,S599,"Cubic","Extrapolate=Linear","MultiX=Average","Skip=True","Sort=True")</f>
        <v>13.089640384673503</v>
      </c>
    </row>
    <row r="600" spans="16:21" x14ac:dyDescent="0.25">
      <c r="P600" s="10">
        <v>35381</v>
      </c>
      <c r="Q600">
        <v>2.4433410000000002</v>
      </c>
      <c r="S600" s="42">
        <f t="shared" ca="1" si="15"/>
        <v>46583</v>
      </c>
      <c r="T600" s="43">
        <f ca="1">_xll.BInterpol('Base CDI'!$H$4:$H$28,'Base CDI'!$J$4:$J$29,S600,"Cubic","Extrapolate=Linear","MultiX=Average","Skip=True","Sort=True")</f>
        <v>13.053428444892532</v>
      </c>
      <c r="U600" s="43">
        <f ca="1">_xll.BInterpol('Base CDI'!$H$4:$H$28,'Base CDI'!$I$4:$I$29,S600,"Cubic","Extrapolate=Linear","MultiX=Average","Skip=True","Sort=True")</f>
        <v>13.087724035714574</v>
      </c>
    </row>
    <row r="601" spans="16:21" x14ac:dyDescent="0.25">
      <c r="P601" s="10">
        <v>35382</v>
      </c>
      <c r="Q601">
        <v>2.4455399999999998</v>
      </c>
      <c r="S601" s="42">
        <f t="shared" ca="1" si="15"/>
        <v>46584</v>
      </c>
      <c r="T601" s="43">
        <f ca="1">_xll.BInterpol('Base CDI'!$H$4:$H$28,'Base CDI'!$J$4:$J$29,S601,"Cubic","Extrapolate=Linear","MultiX=Average","Skip=True","Sort=True")</f>
        <v>13.051495873021814</v>
      </c>
      <c r="U601" s="43">
        <f ca="1">_xll.BInterpol('Base CDI'!$H$4:$H$28,'Base CDI'!$I$4:$I$29,S601,"Cubic","Extrapolate=Linear","MultiX=Average","Skip=True","Sort=True")</f>
        <v>13.085812647372261</v>
      </c>
    </row>
    <row r="602" spans="16:21" x14ac:dyDescent="0.25">
      <c r="P602" s="10">
        <v>35383</v>
      </c>
      <c r="Q602">
        <v>2.4477159999999998</v>
      </c>
      <c r="S602" s="42">
        <f t="shared" ca="1" si="15"/>
        <v>46585</v>
      </c>
      <c r="T602" s="43">
        <f ca="1">_xll.BInterpol('Base CDI'!$H$4:$H$28,'Base CDI'!$J$4:$J$29,S602,"Cubic","Extrapolate=Linear","MultiX=Average","Skip=True","Sort=True")</f>
        <v>13.049568268275589</v>
      </c>
      <c r="U602" s="43">
        <f ca="1">_xll.BInterpol('Base CDI'!$H$4:$H$28,'Base CDI'!$I$4:$I$29,S602,"Cubic","Extrapolate=Linear","MultiX=Average","Skip=True","Sort=True")</f>
        <v>13.083906229178982</v>
      </c>
    </row>
    <row r="603" spans="16:21" x14ac:dyDescent="0.25">
      <c r="P603" s="10">
        <v>35387</v>
      </c>
      <c r="Q603">
        <v>2.4499029999999999</v>
      </c>
      <c r="S603" s="42">
        <f t="shared" ca="1" si="15"/>
        <v>46586</v>
      </c>
      <c r="T603" s="43">
        <f ca="1">_xll.BInterpol('Base CDI'!$H$4:$H$28,'Base CDI'!$J$4:$J$29,S603,"Cubic","Extrapolate=Linear","MultiX=Average","Skip=True","Sort=True")</f>
        <v>13.047645641366628</v>
      </c>
      <c r="U603" s="43">
        <f ca="1">_xll.BInterpol('Base CDI'!$H$4:$H$28,'Base CDI'!$I$4:$I$29,S603,"Cubic","Extrapolate=Linear","MultiX=Average","Skip=True","Sort=True")</f>
        <v>13.082004790667158</v>
      </c>
    </row>
    <row r="604" spans="16:21" x14ac:dyDescent="0.25">
      <c r="P604" s="10">
        <v>35388</v>
      </c>
      <c r="Q604">
        <v>2.452083</v>
      </c>
      <c r="S604" s="42">
        <f t="shared" ca="1" si="15"/>
        <v>46587</v>
      </c>
      <c r="T604" s="43">
        <f ca="1">_xll.BInterpol('Base CDI'!$H$4:$H$28,'Base CDI'!$J$4:$J$29,S604,"Cubic","Extrapolate=Linear","MultiX=Average","Skip=True","Sort=True")</f>
        <v>13.045728003007712</v>
      </c>
      <c r="U604" s="43">
        <f ca="1">_xll.BInterpol('Base CDI'!$H$4:$H$28,'Base CDI'!$I$4:$I$29,S604,"Cubic","Extrapolate=Linear","MultiX=Average","Skip=True","Sort=True")</f>
        <v>13.080108341369209</v>
      </c>
    </row>
    <row r="605" spans="16:21" x14ac:dyDescent="0.25">
      <c r="P605" s="10">
        <v>35389</v>
      </c>
      <c r="Q605">
        <v>2.4542660000000001</v>
      </c>
      <c r="S605" s="42">
        <f t="shared" ca="1" si="15"/>
        <v>46588</v>
      </c>
      <c r="T605" s="43">
        <f ca="1">_xll.BInterpol('Base CDI'!$H$4:$H$28,'Base CDI'!$J$4:$J$29,S605,"Cubic","Extrapolate=Linear","MultiX=Average","Skip=True","Sort=True")</f>
        <v>13.043815363911609</v>
      </c>
      <c r="U605" s="43">
        <f ca="1">_xll.BInterpol('Base CDI'!$H$4:$H$28,'Base CDI'!$I$4:$I$29,S605,"Cubic","Extrapolate=Linear","MultiX=Average","Skip=True","Sort=True")</f>
        <v>13.078216890817558</v>
      </c>
    </row>
    <row r="606" spans="16:21" x14ac:dyDescent="0.25">
      <c r="P606" s="10">
        <v>35390</v>
      </c>
      <c r="Q606">
        <v>2.4564499999999998</v>
      </c>
      <c r="S606" s="42">
        <f t="shared" ca="1" si="15"/>
        <v>46589</v>
      </c>
      <c r="T606" s="43">
        <f ca="1">_xll.BInterpol('Base CDI'!$H$4:$H$28,'Base CDI'!$J$4:$J$29,S606,"Cubic","Extrapolate=Linear","MultiX=Average","Skip=True","Sort=True")</f>
        <v>13.041907734791099</v>
      </c>
      <c r="U606" s="43">
        <f ca="1">_xll.BInterpol('Base CDI'!$H$4:$H$28,'Base CDI'!$I$4:$I$29,S606,"Cubic","Extrapolate=Linear","MultiX=Average","Skip=True","Sort=True")</f>
        <v>13.076330448544624</v>
      </c>
    </row>
    <row r="607" spans="16:21" x14ac:dyDescent="0.25">
      <c r="P607" s="10">
        <v>35391</v>
      </c>
      <c r="Q607">
        <v>2.458628</v>
      </c>
      <c r="S607" s="42">
        <f t="shared" ca="1" si="15"/>
        <v>46590</v>
      </c>
      <c r="T607" s="43">
        <f ca="1">_xll.BInterpol('Base CDI'!$H$4:$H$28,'Base CDI'!$J$4:$J$29,S607,"Cubic","Extrapolate=Linear","MultiX=Average","Skip=True","Sort=True")</f>
        <v>13.040005126358958</v>
      </c>
      <c r="U607" s="43">
        <f ca="1">_xll.BInterpol('Base CDI'!$H$4:$H$28,'Base CDI'!$I$4:$I$29,S607,"Cubic","Extrapolate=Linear","MultiX=Average","Skip=True","Sort=True")</f>
        <v>13.074449024082828</v>
      </c>
    </row>
    <row r="608" spans="16:21" x14ac:dyDescent="0.25">
      <c r="P608" s="10">
        <v>35394</v>
      </c>
      <c r="Q608">
        <v>2.4608080000000001</v>
      </c>
      <c r="S608" s="42">
        <f t="shared" ca="1" si="15"/>
        <v>46591</v>
      </c>
      <c r="T608" s="43">
        <f ca="1">_xll.BInterpol('Base CDI'!$H$4:$H$28,'Base CDI'!$J$4:$J$29,S608,"Cubic","Extrapolate=Linear","MultiX=Average","Skip=True","Sort=True")</f>
        <v>13.038107549327957</v>
      </c>
      <c r="U608" s="43">
        <f ca="1">_xll.BInterpol('Base CDI'!$H$4:$H$28,'Base CDI'!$I$4:$I$29,S608,"Cubic","Extrapolate=Linear","MultiX=Average","Skip=True","Sort=True")</f>
        <v>13.07257262696459</v>
      </c>
    </row>
    <row r="609" spans="16:21" x14ac:dyDescent="0.25">
      <c r="P609" s="10">
        <v>35395</v>
      </c>
      <c r="Q609">
        <v>2.46299</v>
      </c>
      <c r="S609" s="42">
        <f t="shared" ca="1" si="15"/>
        <v>46592</v>
      </c>
      <c r="T609" s="43">
        <f ca="1">_xll.BInterpol('Base CDI'!$H$4:$H$28,'Base CDI'!$J$4:$J$29,S609,"Cubic","Extrapolate=Linear","MultiX=Average","Skip=True","Sort=True")</f>
        <v>13.036215014410875</v>
      </c>
      <c r="U609" s="43">
        <f ca="1">_xll.BInterpol('Base CDI'!$H$4:$H$28,'Base CDI'!$I$4:$I$29,S609,"Cubic","Extrapolate=Linear","MultiX=Average","Skip=True","Sort=True")</f>
        <v>13.070701266722331</v>
      </c>
    </row>
    <row r="610" spans="16:21" x14ac:dyDescent="0.25">
      <c r="P610" s="10">
        <v>35396</v>
      </c>
      <c r="Q610">
        <v>2.4651740000000002</v>
      </c>
      <c r="S610" s="42">
        <f t="shared" ca="1" si="15"/>
        <v>46593</v>
      </c>
      <c r="T610" s="43">
        <f ca="1">_xll.BInterpol('Base CDI'!$H$4:$H$28,'Base CDI'!$J$4:$J$29,S610,"Cubic","Extrapolate=Linear","MultiX=Average","Skip=True","Sort=True")</f>
        <v>13.034327532320486</v>
      </c>
      <c r="U610" s="43">
        <f ca="1">_xll.BInterpol('Base CDI'!$H$4:$H$28,'Base CDI'!$I$4:$I$29,S610,"Cubic","Extrapolate=Linear","MultiX=Average","Skip=True","Sort=True")</f>
        <v>13.068834952888473</v>
      </c>
    </row>
    <row r="611" spans="16:21" x14ac:dyDescent="0.25">
      <c r="P611" s="10">
        <v>35397</v>
      </c>
      <c r="Q611">
        <v>2.4673349999999998</v>
      </c>
      <c r="S611" s="42">
        <f t="shared" ca="1" si="15"/>
        <v>46594</v>
      </c>
      <c r="T611" s="43">
        <f ca="1">_xll.BInterpol('Base CDI'!$H$4:$H$28,'Base CDI'!$J$4:$J$29,S611,"Cubic","Extrapolate=Linear","MultiX=Average","Skip=True","Sort=True")</f>
        <v>13.032445113769564</v>
      </c>
      <c r="U611" s="43">
        <f ca="1">_xll.BInterpol('Base CDI'!$H$4:$H$28,'Base CDI'!$I$4:$I$29,S611,"Cubic","Extrapolate=Linear","MultiX=Average","Skip=True","Sort=True")</f>
        <v>13.066973694995436</v>
      </c>
    </row>
    <row r="612" spans="16:21" x14ac:dyDescent="0.25">
      <c r="P612" s="10">
        <v>35398</v>
      </c>
      <c r="Q612">
        <v>2.469506</v>
      </c>
      <c r="S612" s="42">
        <f t="shared" ca="1" si="15"/>
        <v>46595</v>
      </c>
      <c r="T612" s="43">
        <f ca="1">_xll.BInterpol('Base CDI'!$H$4:$H$28,'Base CDI'!$J$4:$J$29,S612,"Cubic","Extrapolate=Linear","MultiX=Average","Skip=True","Sort=True")</f>
        <v>13.030567769470885</v>
      </c>
      <c r="U612" s="43">
        <f ca="1">_xll.BInterpol('Base CDI'!$H$4:$H$28,'Base CDI'!$I$4:$I$29,S612,"Cubic","Extrapolate=Linear","MultiX=Average","Skip=True","Sort=True")</f>
        <v>13.065117502575641</v>
      </c>
    </row>
    <row r="613" spans="16:21" x14ac:dyDescent="0.25">
      <c r="P613" s="10">
        <v>35401</v>
      </c>
      <c r="Q613">
        <v>2.4715720000000001</v>
      </c>
      <c r="S613" s="42">
        <f t="shared" ca="1" si="15"/>
        <v>46596</v>
      </c>
      <c r="T613" s="43">
        <f ca="1">_xll.BInterpol('Base CDI'!$H$4:$H$28,'Base CDI'!$J$4:$J$29,S613,"Cubic","Extrapolate=Linear","MultiX=Average","Skip=True","Sort=True")</f>
        <v>13.028695510137226</v>
      </c>
      <c r="U613" s="43">
        <f ca="1">_xll.BInterpol('Base CDI'!$H$4:$H$28,'Base CDI'!$I$4:$I$29,S613,"Cubic","Extrapolate=Linear","MultiX=Average","Skip=True","Sort=True")</f>
        <v>13.063266385161507</v>
      </c>
    </row>
    <row r="614" spans="16:21" x14ac:dyDescent="0.25">
      <c r="P614" s="10">
        <v>35402</v>
      </c>
      <c r="Q614">
        <v>2.473649</v>
      </c>
      <c r="S614" s="42">
        <f t="shared" ca="1" si="15"/>
        <v>46597</v>
      </c>
      <c r="T614" s="43">
        <f ca="1">_xll.BInterpol('Base CDI'!$H$4:$H$28,'Base CDI'!$J$4:$J$29,S614,"Cubic","Extrapolate=Linear","MultiX=Average","Skip=True","Sort=True")</f>
        <v>13.026828346481359</v>
      </c>
      <c r="U614" s="43">
        <f ca="1">_xll.BInterpol('Base CDI'!$H$4:$H$28,'Base CDI'!$I$4:$I$29,S614,"Cubic","Extrapolate=Linear","MultiX=Average","Skip=True","Sort=True")</f>
        <v>13.061420352285456</v>
      </c>
    </row>
    <row r="615" spans="16:21" x14ac:dyDescent="0.25">
      <c r="P615" s="10">
        <v>35403</v>
      </c>
      <c r="Q615">
        <v>2.4757020000000001</v>
      </c>
      <c r="S615" s="42">
        <f t="shared" ca="1" si="15"/>
        <v>46598</v>
      </c>
      <c r="T615" s="43">
        <f ca="1">_xll.BInterpol('Base CDI'!$H$4:$H$28,'Base CDI'!$J$4:$J$29,S615,"Cubic","Extrapolate=Linear","MultiX=Average","Skip=True","Sort=True")</f>
        <v>13.024966289216062</v>
      </c>
      <c r="U615" s="43">
        <f ca="1">_xll.BInterpol('Base CDI'!$H$4:$H$28,'Base CDI'!$I$4:$I$29,S615,"Cubic","Extrapolate=Linear","MultiX=Average","Skip=True","Sort=True")</f>
        <v>13.059579413479907</v>
      </c>
    </row>
    <row r="616" spans="16:21" x14ac:dyDescent="0.25">
      <c r="P616" s="10">
        <v>35404</v>
      </c>
      <c r="Q616">
        <v>2.477757</v>
      </c>
      <c r="S616" s="42">
        <f t="shared" ca="1" si="15"/>
        <v>46599</v>
      </c>
      <c r="T616" s="43">
        <f ca="1">_xll.BInterpol('Base CDI'!$H$4:$H$28,'Base CDI'!$J$4:$J$29,S616,"Cubic","Extrapolate=Linear","MultiX=Average","Skip=True","Sort=True")</f>
        <v>13.02310934905411</v>
      </c>
      <c r="U616" s="43">
        <f ca="1">_xll.BInterpol('Base CDI'!$H$4:$H$28,'Base CDI'!$I$4:$I$29,S616,"Cubic","Extrapolate=Linear","MultiX=Average","Skip=True","Sort=True")</f>
        <v>13.057743578277284</v>
      </c>
    </row>
    <row r="617" spans="16:21" x14ac:dyDescent="0.25">
      <c r="P617" s="10">
        <v>35405</v>
      </c>
      <c r="Q617">
        <v>2.4798460000000002</v>
      </c>
      <c r="S617" s="42">
        <f t="shared" ca="1" si="15"/>
        <v>46600</v>
      </c>
      <c r="T617" s="43">
        <f ca="1">_xll.BInterpol('Base CDI'!$H$4:$H$28,'Base CDI'!$J$4:$J$29,S617,"Cubic","Extrapolate=Linear","MultiX=Average","Skip=True","Sort=True")</f>
        <v>13.021257536708276</v>
      </c>
      <c r="U617" s="43">
        <f ca="1">_xll.BInterpol('Base CDI'!$H$4:$H$28,'Base CDI'!$I$4:$I$29,S617,"Cubic","Extrapolate=Linear","MultiX=Average","Skip=True","Sort=True")</f>
        <v>13.055912856210005</v>
      </c>
    </row>
    <row r="618" spans="16:21" x14ac:dyDescent="0.25">
      <c r="P618" s="10">
        <v>35408</v>
      </c>
      <c r="Q618">
        <v>2.481913</v>
      </c>
      <c r="S618" s="42">
        <f t="shared" ca="1" si="15"/>
        <v>46601</v>
      </c>
      <c r="T618" s="43">
        <f ca="1">_xll.BInterpol('Base CDI'!$H$4:$H$28,'Base CDI'!$J$4:$J$29,S618,"Cubic","Extrapolate=Linear","MultiX=Average","Skip=True","Sort=True")</f>
        <v>13.019410862891338</v>
      </c>
      <c r="U618" s="43">
        <f ca="1">_xll.BInterpol('Base CDI'!$H$4:$H$28,'Base CDI'!$I$4:$I$29,S618,"Cubic","Extrapolate=Linear","MultiX=Average","Skip=True","Sort=True")</f>
        <v>13.054087256810494</v>
      </c>
    </row>
    <row r="619" spans="16:21" x14ac:dyDescent="0.25">
      <c r="P619" s="10">
        <v>35409</v>
      </c>
      <c r="Q619">
        <v>2.4839889999999998</v>
      </c>
      <c r="S619" s="42">
        <f t="shared" ca="1" si="15"/>
        <v>46602</v>
      </c>
      <c r="T619" s="43">
        <f ca="1">_xll.BInterpol('Base CDI'!$H$4:$H$28,'Base CDI'!$J$4:$J$29,S619,"Cubic","Extrapolate=Linear","MultiX=Average","Skip=True","Sort=True")</f>
        <v>13.017569338316068</v>
      </c>
      <c r="U619" s="43">
        <f ca="1">_xll.BInterpol('Base CDI'!$H$4:$H$28,'Base CDI'!$I$4:$I$29,S619,"Cubic","Extrapolate=Linear","MultiX=Average","Skip=True","Sort=True")</f>
        <v>13.052266789611167</v>
      </c>
    </row>
    <row r="620" spans="16:21" x14ac:dyDescent="0.25">
      <c r="P620" s="10">
        <v>35410</v>
      </c>
      <c r="Q620">
        <v>2.4860760000000002</v>
      </c>
      <c r="S620" s="42">
        <f t="shared" ca="1" si="15"/>
        <v>46603</v>
      </c>
      <c r="T620" s="43">
        <f ca="1">_xll.BInterpol('Base CDI'!$H$4:$H$28,'Base CDI'!$J$4:$J$29,S620,"Cubic","Extrapolate=Linear","MultiX=Average","Skip=True","Sort=True")</f>
        <v>13.015732973695243</v>
      </c>
      <c r="U620" s="43">
        <f ca="1">_xll.BInterpol('Base CDI'!$H$4:$H$28,'Base CDI'!$I$4:$I$29,S620,"Cubic","Extrapolate=Linear","MultiX=Average","Skip=True","Sort=True")</f>
        <v>13.050451464144448</v>
      </c>
    </row>
    <row r="621" spans="16:21" x14ac:dyDescent="0.25">
      <c r="P621" s="10">
        <v>35411</v>
      </c>
      <c r="Q621">
        <v>2.4881639999999998</v>
      </c>
      <c r="S621" s="42">
        <f t="shared" ca="1" si="15"/>
        <v>46604</v>
      </c>
      <c r="T621" s="43">
        <f ca="1">_xll.BInterpol('Base CDI'!$H$4:$H$28,'Base CDI'!$J$4:$J$29,S621,"Cubic","Extrapolate=Linear","MultiX=Average","Skip=True","Sort=True")</f>
        <v>13.013901779741641</v>
      </c>
      <c r="U621" s="43">
        <f ca="1">_xll.BInterpol('Base CDI'!$H$4:$H$28,'Base CDI'!$I$4:$I$29,S621,"Cubic","Extrapolate=Linear","MultiX=Average","Skip=True","Sort=True")</f>
        <v>13.048641289942756</v>
      </c>
    </row>
    <row r="622" spans="16:21" x14ac:dyDescent="0.25">
      <c r="P622" s="10">
        <v>35412</v>
      </c>
      <c r="Q622">
        <v>2.4902630000000001</v>
      </c>
      <c r="S622" s="42">
        <f t="shared" ca="1" si="15"/>
        <v>46605</v>
      </c>
      <c r="T622" s="43">
        <f ca="1">_xll.BInterpol('Base CDI'!$H$4:$H$28,'Base CDI'!$J$4:$J$29,S622,"Cubic","Extrapolate=Linear","MultiX=Average","Skip=True","Sort=True")</f>
        <v>13.012075767168032</v>
      </c>
      <c r="U622" s="43">
        <f ca="1">_xll.BInterpol('Base CDI'!$H$4:$H$28,'Base CDI'!$I$4:$I$29,S622,"Cubic","Extrapolate=Linear","MultiX=Average","Skip=True","Sort=True")</f>
        <v>13.046836276538514</v>
      </c>
    </row>
    <row r="623" spans="16:21" x14ac:dyDescent="0.25">
      <c r="P623" s="10">
        <v>35415</v>
      </c>
      <c r="Q623">
        <v>2.4923709999999999</v>
      </c>
      <c r="S623" s="42">
        <f t="shared" ca="1" si="15"/>
        <v>46606</v>
      </c>
      <c r="T623" s="43">
        <f ca="1">_xll.BInterpol('Base CDI'!$H$4:$H$28,'Base CDI'!$J$4:$J$29,S623,"Cubic","Extrapolate=Linear","MultiX=Average","Skip=True","Sort=True")</f>
        <v>13.010254946687194</v>
      </c>
      <c r="U623" s="43">
        <f ca="1">_xll.BInterpol('Base CDI'!$H$4:$H$28,'Base CDI'!$I$4:$I$29,S623,"Cubic","Extrapolate=Linear","MultiX=Average","Skip=True","Sort=True")</f>
        <v>13.045036433464139</v>
      </c>
    </row>
    <row r="624" spans="16:21" x14ac:dyDescent="0.25">
      <c r="P624" s="10">
        <v>35416</v>
      </c>
      <c r="Q624">
        <v>2.4944809999999999</v>
      </c>
      <c r="S624" s="42">
        <f t="shared" ca="1" si="15"/>
        <v>46607</v>
      </c>
      <c r="T624" s="43">
        <f ca="1">_xll.BInterpol('Base CDI'!$H$4:$H$28,'Base CDI'!$J$4:$J$29,S624,"Cubic","Extrapolate=Linear","MultiX=Average","Skip=True","Sort=True")</f>
        <v>13.008439329011903</v>
      </c>
      <c r="U624" s="43">
        <f ca="1">_xll.BInterpol('Base CDI'!$H$4:$H$28,'Base CDI'!$I$4:$I$29,S624,"Cubic","Extrapolate=Linear","MultiX=Average","Skip=True","Sort=True")</f>
        <v>13.043241770252054</v>
      </c>
    </row>
    <row r="625" spans="16:21" x14ac:dyDescent="0.25">
      <c r="P625" s="10">
        <v>35417</v>
      </c>
      <c r="Q625">
        <v>2.4966010000000001</v>
      </c>
      <c r="S625" s="42">
        <f t="shared" ca="1" si="15"/>
        <v>46608</v>
      </c>
      <c r="T625" s="43">
        <f ca="1">_xll.BInterpol('Base CDI'!$H$4:$H$28,'Base CDI'!$J$4:$J$29,S625,"Cubic","Extrapolate=Linear","MultiX=Average","Skip=True","Sort=True")</f>
        <v>13.006628924854933</v>
      </c>
      <c r="U625" s="43">
        <f ca="1">_xll.BInterpol('Base CDI'!$H$4:$H$28,'Base CDI'!$I$4:$I$29,S625,"Cubic","Extrapolate=Linear","MultiX=Average","Skip=True","Sort=True")</f>
        <v>13.041452296434681</v>
      </c>
    </row>
    <row r="626" spans="16:21" x14ac:dyDescent="0.25">
      <c r="P626" s="10">
        <v>35418</v>
      </c>
      <c r="Q626">
        <v>2.4987729999999999</v>
      </c>
      <c r="S626" s="42">
        <f t="shared" ca="1" si="15"/>
        <v>46609</v>
      </c>
      <c r="T626" s="43">
        <f ca="1">_xll.BInterpol('Base CDI'!$H$4:$H$28,'Base CDI'!$J$4:$J$29,S626,"Cubic","Extrapolate=Linear","MultiX=Average","Skip=True","Sort=True")</f>
        <v>13.004823744929059</v>
      </c>
      <c r="U626" s="43">
        <f ca="1">_xll.BInterpol('Base CDI'!$H$4:$H$28,'Base CDI'!$I$4:$I$29,S626,"Cubic","Extrapolate=Linear","MultiX=Average","Skip=True","Sort=True")</f>
        <v>13.039668021544438</v>
      </c>
    </row>
    <row r="627" spans="16:21" x14ac:dyDescent="0.25">
      <c r="P627" s="10">
        <v>35419</v>
      </c>
      <c r="Q627">
        <v>2.5009060000000001</v>
      </c>
      <c r="S627" s="42">
        <f t="shared" ca="1" si="15"/>
        <v>46610</v>
      </c>
      <c r="T627" s="43">
        <f ca="1">_xll.BInterpol('Base CDI'!$H$4:$H$28,'Base CDI'!$J$4:$J$29,S627,"Cubic","Extrapolate=Linear","MultiX=Average","Skip=True","Sort=True")</f>
        <v>13.003023799947057</v>
      </c>
      <c r="U627" s="43">
        <f ca="1">_xll.BInterpol('Base CDI'!$H$4:$H$28,'Base CDI'!$I$4:$I$29,S627,"Cubic","Extrapolate=Linear","MultiX=Average","Skip=True","Sort=True")</f>
        <v>13.037888955113747</v>
      </c>
    </row>
    <row r="628" spans="16:21" x14ac:dyDescent="0.25">
      <c r="P628" s="10">
        <v>35422</v>
      </c>
      <c r="Q628">
        <v>2.5030480000000002</v>
      </c>
      <c r="S628" s="42">
        <f t="shared" ca="1" si="15"/>
        <v>46611</v>
      </c>
      <c r="T628" s="43">
        <f ca="1">_xll.BInterpol('Base CDI'!$H$4:$H$28,'Base CDI'!$J$4:$J$29,S628,"Cubic","Extrapolate=Linear","MultiX=Average","Skip=True","Sort=True")</f>
        <v>13.0012291006217</v>
      </c>
      <c r="U628" s="43">
        <f ca="1">_xll.BInterpol('Base CDI'!$H$4:$H$28,'Base CDI'!$I$4:$I$29,S628,"Cubic","Extrapolate=Linear","MultiX=Average","Skip=True","Sort=True")</f>
        <v>13.036115106675028</v>
      </c>
    </row>
    <row r="629" spans="16:21" x14ac:dyDescent="0.25">
      <c r="P629" s="10">
        <v>35423</v>
      </c>
      <c r="Q629">
        <v>2.505201</v>
      </c>
      <c r="S629" s="42">
        <f t="shared" ca="1" si="15"/>
        <v>46612</v>
      </c>
      <c r="T629" s="43">
        <f ca="1">_xll.BInterpol('Base CDI'!$H$4:$H$28,'Base CDI'!$J$4:$J$29,S629,"Cubic","Extrapolate=Linear","MultiX=Average","Skip=True","Sort=True")</f>
        <v>12.999439657665768</v>
      </c>
      <c r="U629" s="43">
        <f ca="1">_xll.BInterpol('Base CDI'!$H$4:$H$28,'Base CDI'!$I$4:$I$29,S629,"Cubic","Extrapolate=Linear","MultiX=Average","Skip=True","Sort=True")</f>
        <v>13.034346485760704</v>
      </c>
    </row>
    <row r="630" spans="16:21" x14ac:dyDescent="0.25">
      <c r="P630" s="10">
        <v>35425</v>
      </c>
      <c r="Q630">
        <v>2.507355</v>
      </c>
      <c r="S630" s="42">
        <f t="shared" ca="1" si="15"/>
        <v>46613</v>
      </c>
      <c r="T630" s="43">
        <f ca="1">_xll.BInterpol('Base CDI'!$H$4:$H$28,'Base CDI'!$J$4:$J$29,S630,"Cubic","Extrapolate=Linear","MultiX=Average","Skip=True","Sort=True")</f>
        <v>12.997655481792032</v>
      </c>
      <c r="U630" s="43">
        <f ca="1">_xll.BInterpol('Base CDI'!$H$4:$H$28,'Base CDI'!$I$4:$I$29,S630,"Cubic","Extrapolate=Linear","MultiX=Average","Skip=True","Sort=True")</f>
        <v>13.032583101903192</v>
      </c>
    </row>
    <row r="631" spans="16:21" x14ac:dyDescent="0.25">
      <c r="P631" s="10">
        <v>35426</v>
      </c>
      <c r="Q631">
        <v>2.509503</v>
      </c>
      <c r="S631" s="42">
        <f t="shared" ca="1" si="15"/>
        <v>46614</v>
      </c>
      <c r="T631" s="43">
        <f ca="1">_xll.BInterpol('Base CDI'!$H$4:$H$28,'Base CDI'!$J$4:$J$29,S631,"Cubic","Extrapolate=Linear","MultiX=Average","Skip=True","Sort=True")</f>
        <v>12.995876583713267</v>
      </c>
      <c r="U631" s="43">
        <f ca="1">_xll.BInterpol('Base CDI'!$H$4:$H$28,'Base CDI'!$I$4:$I$29,S631,"Cubic","Extrapolate=Linear","MultiX=Average","Skip=True","Sort=True")</f>
        <v>13.030824964634917</v>
      </c>
    </row>
    <row r="632" spans="16:21" x14ac:dyDescent="0.25">
      <c r="P632" s="10">
        <v>35429</v>
      </c>
      <c r="Q632">
        <v>2.5116450000000001</v>
      </c>
      <c r="S632" s="42">
        <f t="shared" ca="1" si="15"/>
        <v>46615</v>
      </c>
      <c r="T632" s="43">
        <f ca="1">_xll.BInterpol('Base CDI'!$H$4:$H$28,'Base CDI'!$J$4:$J$29,S632,"Cubic","Extrapolate=Linear","MultiX=Average","Skip=True","Sort=True")</f>
        <v>12.994102974142251</v>
      </c>
      <c r="U632" s="43">
        <f ca="1">_xll.BInterpol('Base CDI'!$H$4:$H$28,'Base CDI'!$I$4:$I$29,S632,"Cubic","Extrapolate=Linear","MultiX=Average","Skip=True","Sort=True")</f>
        <v>13.029072083488295</v>
      </c>
    </row>
    <row r="633" spans="16:21" x14ac:dyDescent="0.25">
      <c r="P633" s="10">
        <v>35430</v>
      </c>
      <c r="Q633">
        <v>2.513738</v>
      </c>
      <c r="S633" s="42">
        <f t="shared" ca="1" si="15"/>
        <v>46616</v>
      </c>
      <c r="T633" s="43">
        <f ca="1">_xll.BInterpol('Base CDI'!$H$4:$H$28,'Base CDI'!$J$4:$J$29,S633,"Cubic","Extrapolate=Linear","MultiX=Average","Skip=True","Sort=True")</f>
        <v>12.992334663791759</v>
      </c>
      <c r="U633" s="43">
        <f ca="1">_xll.BInterpol('Base CDI'!$H$4:$H$28,'Base CDI'!$I$4:$I$29,S633,"Cubic","Extrapolate=Linear","MultiX=Average","Skip=True","Sort=True")</f>
        <v>13.027324467995751</v>
      </c>
    </row>
    <row r="634" spans="16:21" x14ac:dyDescent="0.25">
      <c r="P634" s="10">
        <v>35432</v>
      </c>
      <c r="Q634">
        <v>2.5158320000000001</v>
      </c>
      <c r="S634" s="42">
        <f t="shared" ca="1" si="15"/>
        <v>46617</v>
      </c>
      <c r="T634" s="43">
        <f ca="1">_xll.BInterpol('Base CDI'!$H$4:$H$28,'Base CDI'!$J$4:$J$29,S634,"Cubic","Extrapolate=Linear","MultiX=Average","Skip=True","Sort=True")</f>
        <v>12.990571663374565</v>
      </c>
      <c r="U634" s="43">
        <f ca="1">_xll.BInterpol('Base CDI'!$H$4:$H$28,'Base CDI'!$I$4:$I$29,S634,"Cubic","Extrapolate=Linear","MultiX=Average","Skip=True","Sort=True")</f>
        <v>13.025582127689702</v>
      </c>
    </row>
    <row r="635" spans="16:21" x14ac:dyDescent="0.25">
      <c r="P635" s="10">
        <v>35433</v>
      </c>
      <c r="Q635">
        <v>2.5177779999999998</v>
      </c>
      <c r="S635" s="42">
        <f t="shared" ca="1" si="15"/>
        <v>46618</v>
      </c>
      <c r="T635" s="43">
        <f ca="1">_xll.BInterpol('Base CDI'!$H$4:$H$28,'Base CDI'!$J$4:$J$29,S635,"Cubic","Extrapolate=Linear","MultiX=Average","Skip=True","Sort=True")</f>
        <v>12.988813983603444</v>
      </c>
      <c r="U635" s="43">
        <f ca="1">_xll.BInterpol('Base CDI'!$H$4:$H$28,'Base CDI'!$I$4:$I$29,S635,"Cubic","Extrapolate=Linear","MultiX=Average","Skip=True","Sort=True")</f>
        <v>13.023845072102571</v>
      </c>
    </row>
    <row r="636" spans="16:21" x14ac:dyDescent="0.25">
      <c r="P636" s="10">
        <v>35436</v>
      </c>
      <c r="Q636">
        <v>2.519717</v>
      </c>
      <c r="S636" s="42">
        <f t="shared" ca="1" si="15"/>
        <v>46619</v>
      </c>
      <c r="T636" s="43">
        <f ca="1">_xll.BInterpol('Base CDI'!$H$4:$H$28,'Base CDI'!$J$4:$J$29,S636,"Cubic","Extrapolate=Linear","MultiX=Average","Skip=True","Sort=True")</f>
        <v>12.987061635191171</v>
      </c>
      <c r="U636" s="43">
        <f ca="1">_xll.BInterpol('Base CDI'!$H$4:$H$28,'Base CDI'!$I$4:$I$29,S636,"Cubic","Extrapolate=Linear","MultiX=Average","Skip=True","Sort=True")</f>
        <v>13.022113310766779</v>
      </c>
    </row>
    <row r="637" spans="16:21" x14ac:dyDescent="0.25">
      <c r="P637" s="10">
        <v>35437</v>
      </c>
      <c r="Q637">
        <v>2.5216569999999998</v>
      </c>
      <c r="S637" s="42">
        <f t="shared" ca="1" si="15"/>
        <v>46620</v>
      </c>
      <c r="T637" s="43">
        <f ca="1">_xll.BInterpol('Base CDI'!$H$4:$H$28,'Base CDI'!$J$4:$J$29,S637,"Cubic","Extrapolate=Linear","MultiX=Average","Skip=True","Sort=True")</f>
        <v>12.985314628850523</v>
      </c>
      <c r="U637" s="43">
        <f ca="1">_xll.BInterpol('Base CDI'!$H$4:$H$28,'Base CDI'!$I$4:$I$29,S637,"Cubic","Extrapolate=Linear","MultiX=Average","Skip=True","Sort=True")</f>
        <v>13.020386853214745</v>
      </c>
    </row>
    <row r="638" spans="16:21" x14ac:dyDescent="0.25">
      <c r="P638" s="10">
        <v>35438</v>
      </c>
      <c r="Q638">
        <v>2.5235989999999999</v>
      </c>
      <c r="S638" s="42">
        <f t="shared" ca="1" si="15"/>
        <v>46621</v>
      </c>
      <c r="T638" s="43">
        <f ca="1">_xll.BInterpol('Base CDI'!$H$4:$H$28,'Base CDI'!$J$4:$J$29,S638,"Cubic","Extrapolate=Linear","MultiX=Average","Skip=True","Sort=True")</f>
        <v>12.983572975294273</v>
      </c>
      <c r="U638" s="43">
        <f ca="1">_xll.BInterpol('Base CDI'!$H$4:$H$28,'Base CDI'!$I$4:$I$29,S638,"Cubic","Extrapolate=Linear","MultiX=Average","Skip=True","Sort=True")</f>
        <v>13.01866570897889</v>
      </c>
    </row>
    <row r="639" spans="16:21" x14ac:dyDescent="0.25">
      <c r="P639" s="10">
        <v>35439</v>
      </c>
      <c r="Q639">
        <v>2.5255420000000002</v>
      </c>
      <c r="S639" s="42">
        <f t="shared" ca="1" si="15"/>
        <v>46622</v>
      </c>
      <c r="T639" s="43">
        <f ca="1">_xll.BInterpol('Base CDI'!$H$4:$H$28,'Base CDI'!$J$4:$J$29,S639,"Cubic","Extrapolate=Linear","MultiX=Average","Skip=True","Sort=True")</f>
        <v>12.981836685235198</v>
      </c>
      <c r="U639" s="43">
        <f ca="1">_xll.BInterpol('Base CDI'!$H$4:$H$28,'Base CDI'!$I$4:$I$29,S639,"Cubic","Extrapolate=Linear","MultiX=Average","Skip=True","Sort=True")</f>
        <v>13.016949887591636</v>
      </c>
    </row>
    <row r="640" spans="16:21" x14ac:dyDescent="0.25">
      <c r="P640" s="10">
        <v>35440</v>
      </c>
      <c r="Q640">
        <v>2.5274860000000001</v>
      </c>
      <c r="S640" s="42">
        <f t="shared" ca="1" si="15"/>
        <v>46623</v>
      </c>
      <c r="T640" s="43">
        <f ca="1">_xll.BInterpol('Base CDI'!$H$4:$H$28,'Base CDI'!$J$4:$J$29,S640,"Cubic","Extrapolate=Linear","MultiX=Average","Skip=True","Sort=True")</f>
        <v>12.980105769386073</v>
      </c>
      <c r="U640" s="43">
        <f ca="1">_xll.BInterpol('Base CDI'!$H$4:$H$28,'Base CDI'!$I$4:$I$29,S640,"Cubic","Extrapolate=Linear","MultiX=Average","Skip=True","Sort=True")</f>
        <v>13.015239398585404</v>
      </c>
    </row>
    <row r="641" spans="16:21" x14ac:dyDescent="0.25">
      <c r="P641" s="10">
        <v>35443</v>
      </c>
      <c r="Q641">
        <v>2.5294490000000001</v>
      </c>
      <c r="S641" s="42">
        <f t="shared" ca="1" si="15"/>
        <v>46624</v>
      </c>
      <c r="T641" s="43">
        <f ca="1">_xll.BInterpol('Base CDI'!$H$4:$H$28,'Base CDI'!$J$4:$J$29,S641,"Cubic","Extrapolate=Linear","MultiX=Average","Skip=True","Sort=True")</f>
        <v>12.978380238459671</v>
      </c>
      <c r="U641" s="43">
        <f ca="1">_xll.BInterpol('Base CDI'!$H$4:$H$28,'Base CDI'!$I$4:$I$29,S641,"Cubic","Extrapolate=Linear","MultiX=Average","Skip=True","Sort=True")</f>
        <v>13.013534251492612</v>
      </c>
    </row>
    <row r="642" spans="16:21" x14ac:dyDescent="0.25">
      <c r="P642" s="10">
        <v>35444</v>
      </c>
      <c r="Q642">
        <v>2.5314139999999998</v>
      </c>
      <c r="S642" s="42">
        <f t="shared" ca="1" si="15"/>
        <v>46625</v>
      </c>
      <c r="T642" s="43">
        <f ca="1">_xll.BInterpol('Base CDI'!$H$4:$H$28,'Base CDI'!$J$4:$J$29,S642,"Cubic","Extrapolate=Linear","MultiX=Average","Skip=True","Sort=True")</f>
        <v>12.97666010316877</v>
      </c>
      <c r="U642" s="43">
        <f ca="1">_xll.BInterpol('Base CDI'!$H$4:$H$28,'Base CDI'!$I$4:$I$29,S642,"Cubic","Extrapolate=Linear","MultiX=Average","Skip=True","Sort=True")</f>
        <v>13.011834455845683</v>
      </c>
    </row>
    <row r="643" spans="16:21" x14ac:dyDescent="0.25">
      <c r="P643" s="10">
        <v>35445</v>
      </c>
      <c r="Q643">
        <v>2.5333800000000002</v>
      </c>
      <c r="S643" s="42">
        <f t="shared" ca="1" si="15"/>
        <v>46626</v>
      </c>
      <c r="T643" s="43">
        <f ca="1">_xll.BInterpol('Base CDI'!$H$4:$H$28,'Base CDI'!$J$4:$J$29,S643,"Cubic","Extrapolate=Linear","MultiX=Average","Skip=True","Sort=True")</f>
        <v>12.974945374226145</v>
      </c>
      <c r="U643" s="43">
        <f ca="1">_xll.BInterpol('Base CDI'!$H$4:$H$28,'Base CDI'!$I$4:$I$29,S643,"Cubic","Extrapolate=Linear","MultiX=Average","Skip=True","Sort=True")</f>
        <v>13.010140021177037</v>
      </c>
    </row>
    <row r="644" spans="16:21" x14ac:dyDescent="0.25">
      <c r="P644" s="10">
        <v>35446</v>
      </c>
      <c r="Q644">
        <v>2.5353479999999999</v>
      </c>
      <c r="S644" s="42">
        <f t="shared" ca="1" si="15"/>
        <v>46627</v>
      </c>
      <c r="T644" s="43">
        <f ca="1">_xll.BInterpol('Base CDI'!$H$4:$H$28,'Base CDI'!$J$4:$J$29,S644,"Cubic","Extrapolate=Linear","MultiX=Average","Skip=True","Sort=True")</f>
        <v>12.97323606234457</v>
      </c>
      <c r="U644" s="43">
        <f ca="1">_xll.BInterpol('Base CDI'!$H$4:$H$28,'Base CDI'!$I$4:$I$29,S644,"Cubic","Extrapolate=Linear","MultiX=Average","Skip=True","Sort=True")</f>
        <v>13.008450957019093</v>
      </c>
    </row>
    <row r="645" spans="16:21" x14ac:dyDescent="0.25">
      <c r="P645" s="10">
        <v>35447</v>
      </c>
      <c r="Q645">
        <v>2.5373169999999998</v>
      </c>
      <c r="S645" s="42">
        <f t="shared" ca="1" si="15"/>
        <v>46628</v>
      </c>
      <c r="T645" s="43">
        <f ca="1">_xll.BInterpol('Base CDI'!$H$4:$H$28,'Base CDI'!$J$4:$J$29,S645,"Cubic","Extrapolate=Linear","MultiX=Average","Skip=True","Sort=True")</f>
        <v>12.971532178236821</v>
      </c>
      <c r="U645" s="43">
        <f ca="1">_xll.BInterpol('Base CDI'!$H$4:$H$28,'Base CDI'!$I$4:$I$29,S645,"Cubic","Extrapolate=Linear","MultiX=Average","Skip=True","Sort=True")</f>
        <v>13.006767272904275</v>
      </c>
    </row>
    <row r="646" spans="16:21" x14ac:dyDescent="0.25">
      <c r="P646" s="10">
        <v>35450</v>
      </c>
      <c r="Q646">
        <v>2.5392960000000002</v>
      </c>
      <c r="S646" s="42">
        <f t="shared" ca="1" si="15"/>
        <v>46629</v>
      </c>
      <c r="T646" s="43">
        <f ca="1">_xll.BInterpol('Base CDI'!$H$4:$H$28,'Base CDI'!$J$4:$J$29,S646,"Cubic","Extrapolate=Linear","MultiX=Average","Skip=True","Sort=True")</f>
        <v>12.969833732615673</v>
      </c>
      <c r="U646" s="43">
        <f ca="1">_xll.BInterpol('Base CDI'!$H$4:$H$28,'Base CDI'!$I$4:$I$29,S646,"Cubic","Extrapolate=Linear","MultiX=Average","Skip=True","Sort=True")</f>
        <v>13.005088978365002</v>
      </c>
    </row>
    <row r="647" spans="16:21" x14ac:dyDescent="0.25">
      <c r="P647" s="10">
        <v>35451</v>
      </c>
      <c r="Q647">
        <v>2.5412759999999999</v>
      </c>
      <c r="S647" s="42">
        <f t="shared" ca="1" si="15"/>
        <v>46630</v>
      </c>
      <c r="T647" s="43">
        <f ca="1">_xll.BInterpol('Base CDI'!$H$4:$H$28,'Base CDI'!$J$4:$J$29,S647,"Cubic","Extrapolate=Linear","MultiX=Average","Skip=True","Sort=True")</f>
        <v>12.968140736193901</v>
      </c>
      <c r="U647" s="43">
        <f ca="1">_xll.BInterpol('Base CDI'!$H$4:$H$28,'Base CDI'!$I$4:$I$29,S647,"Cubic","Extrapolate=Linear","MultiX=Average","Skip=True","Sort=True")</f>
        <v>13.003416082933695</v>
      </c>
    </row>
    <row r="648" spans="16:21" x14ac:dyDescent="0.25">
      <c r="P648" s="10">
        <v>35452</v>
      </c>
      <c r="Q648">
        <v>2.54325</v>
      </c>
      <c r="S648" s="42">
        <f t="shared" ca="1" si="15"/>
        <v>46631</v>
      </c>
      <c r="T648" s="43">
        <f ca="1">_xll.BInterpol('Base CDI'!$H$4:$H$28,'Base CDI'!$J$4:$J$29,S648,"Cubic","Extrapolate=Linear","MultiX=Average","Skip=True","Sort=True")</f>
        <v>12.966453199684279</v>
      </c>
      <c r="U648" s="43">
        <f ca="1">_xll.BInterpol('Base CDI'!$H$4:$H$28,'Base CDI'!$I$4:$I$29,S648,"Cubic","Extrapolate=Linear","MultiX=Average","Skip=True","Sort=True")</f>
        <v>13.001748596142775</v>
      </c>
    </row>
    <row r="649" spans="16:21" x14ac:dyDescent="0.25">
      <c r="P649" s="10">
        <v>35453</v>
      </c>
      <c r="Q649">
        <v>2.545226</v>
      </c>
      <c r="S649" s="42">
        <f t="shared" ca="1" si="15"/>
        <v>46632</v>
      </c>
      <c r="T649" s="43">
        <f ca="1">_xll.BInterpol('Base CDI'!$H$4:$H$28,'Base CDI'!$J$4:$J$29,S649,"Cubic","Extrapolate=Linear","MultiX=Average","Skip=True","Sort=True")</f>
        <v>12.964771133799585</v>
      </c>
      <c r="U649" s="43">
        <f ca="1">_xll.BInterpol('Base CDI'!$H$4:$H$28,'Base CDI'!$I$4:$I$29,S649,"Cubic","Extrapolate=Linear","MultiX=Average","Skip=True","Sort=True")</f>
        <v>13.000086527524662</v>
      </c>
    </row>
    <row r="650" spans="16:21" x14ac:dyDescent="0.25">
      <c r="P650" s="10">
        <v>35454</v>
      </c>
      <c r="Q650">
        <v>2.5472109999999999</v>
      </c>
      <c r="S650" s="42">
        <f t="shared" ca="1" si="15"/>
        <v>46633</v>
      </c>
      <c r="T650" s="43">
        <f ca="1">_xll.BInterpol('Base CDI'!$H$4:$H$28,'Base CDI'!$J$4:$J$29,S650,"Cubic","Extrapolate=Linear","MultiX=Average","Skip=True","Sort=True")</f>
        <v>12.963094549252594</v>
      </c>
      <c r="U650" s="43">
        <f ca="1">_xll.BInterpol('Base CDI'!$H$4:$H$28,'Base CDI'!$I$4:$I$29,S650,"Cubic","Extrapolate=Linear","MultiX=Average","Skip=True","Sort=True")</f>
        <v>12.998429886611776</v>
      </c>
    </row>
    <row r="651" spans="16:21" x14ac:dyDescent="0.25">
      <c r="P651" s="10">
        <v>35457</v>
      </c>
      <c r="Q651">
        <v>2.5492059999999999</v>
      </c>
      <c r="S651" s="42">
        <f t="shared" ref="S651:S714" ca="1" si="16">S650+1</f>
        <v>46634</v>
      </c>
      <c r="T651" s="43">
        <f ca="1">_xll.BInterpol('Base CDI'!$H$4:$H$28,'Base CDI'!$J$4:$J$29,S651,"Cubic","Extrapolate=Linear","MultiX=Average","Skip=True","Sort=True")</f>
        <v>12.961423456756076</v>
      </c>
      <c r="U651" s="43">
        <f ca="1">_xll.BInterpol('Base CDI'!$H$4:$H$28,'Base CDI'!$I$4:$I$29,S651,"Cubic","Extrapolate=Linear","MultiX=Average","Skip=True","Sort=True")</f>
        <v>12.996778682936538</v>
      </c>
    </row>
    <row r="652" spans="16:21" x14ac:dyDescent="0.25">
      <c r="P652" s="10">
        <v>35458</v>
      </c>
      <c r="Q652">
        <v>2.5511940000000002</v>
      </c>
      <c r="S652" s="42">
        <f t="shared" ca="1" si="16"/>
        <v>46635</v>
      </c>
      <c r="T652" s="43">
        <f ca="1">_xll.BInterpol('Base CDI'!$H$4:$H$28,'Base CDI'!$J$4:$J$29,S652,"Cubic","Extrapolate=Linear","MultiX=Average","Skip=True","Sort=True")</f>
        <v>12.959757867022814</v>
      </c>
      <c r="U652" s="43">
        <f ca="1">_xll.BInterpol('Base CDI'!$H$4:$H$28,'Base CDI'!$I$4:$I$29,S652,"Cubic","Extrapolate=Linear","MultiX=Average","Skip=True","Sort=True")</f>
        <v>12.995132926031371</v>
      </c>
    </row>
    <row r="653" spans="16:21" x14ac:dyDescent="0.25">
      <c r="P653" s="10">
        <v>35459</v>
      </c>
      <c r="Q653">
        <v>2.5532180000000002</v>
      </c>
      <c r="S653" s="42">
        <f t="shared" ca="1" si="16"/>
        <v>46636</v>
      </c>
      <c r="T653" s="43">
        <f ca="1">_xll.BInterpol('Base CDI'!$H$4:$H$28,'Base CDI'!$J$4:$J$29,S653,"Cubic","Extrapolate=Linear","MultiX=Average","Skip=True","Sort=True")</f>
        <v>12.958097790765578</v>
      </c>
      <c r="U653" s="43">
        <f ca="1">_xll.BInterpol('Base CDI'!$H$4:$H$28,'Base CDI'!$I$4:$I$29,S653,"Cubic","Extrapolate=Linear","MultiX=Average","Skip=True","Sort=True")</f>
        <v>12.993492625428692</v>
      </c>
    </row>
    <row r="654" spans="16:21" x14ac:dyDescent="0.25">
      <c r="P654" s="10">
        <v>35460</v>
      </c>
      <c r="Q654">
        <v>2.5552100000000002</v>
      </c>
      <c r="S654" s="42">
        <f t="shared" ca="1" si="16"/>
        <v>46637</v>
      </c>
      <c r="T654" s="43">
        <f ca="1">_xll.BInterpol('Base CDI'!$H$4:$H$28,'Base CDI'!$J$4:$J$29,S654,"Cubic","Extrapolate=Linear","MultiX=Average","Skip=True","Sort=True")</f>
        <v>12.956443238697146</v>
      </c>
      <c r="U654" s="43">
        <f ca="1">_xll.BInterpol('Base CDI'!$H$4:$H$28,'Base CDI'!$I$4:$I$29,S654,"Cubic","Extrapolate=Linear","MultiX=Average","Skip=True","Sort=True")</f>
        <v>12.991857790660925</v>
      </c>
    </row>
    <row r="655" spans="16:21" x14ac:dyDescent="0.25">
      <c r="P655" s="10">
        <v>35461</v>
      </c>
      <c r="Q655">
        <v>2.55728</v>
      </c>
      <c r="S655" s="42">
        <f t="shared" ca="1" si="16"/>
        <v>46638</v>
      </c>
      <c r="T655" s="43">
        <f ca="1">_xll.BInterpol('Base CDI'!$H$4:$H$28,'Base CDI'!$J$4:$J$29,S655,"Cubic","Extrapolate=Linear","MultiX=Average","Skip=True","Sort=True")</f>
        <v>12.954794221530291</v>
      </c>
      <c r="U655" s="43">
        <f ca="1">_xll.BInterpol('Base CDI'!$H$4:$H$28,'Base CDI'!$I$4:$I$29,S655,"Cubic","Extrapolate=Linear","MultiX=Average","Skip=True","Sort=True")</f>
        <v>12.990228431260489</v>
      </c>
    </row>
    <row r="656" spans="16:21" x14ac:dyDescent="0.25">
      <c r="P656" s="10">
        <v>35464</v>
      </c>
      <c r="Q656">
        <v>2.5596239999999999</v>
      </c>
      <c r="S656" s="42">
        <f t="shared" ca="1" si="16"/>
        <v>46639</v>
      </c>
      <c r="T656" s="43">
        <f ca="1">_xll.BInterpol('Base CDI'!$H$4:$H$28,'Base CDI'!$J$4:$J$29,S656,"Cubic","Extrapolate=Linear","MultiX=Average","Skip=True","Sort=True")</f>
        <v>12.953150749977787</v>
      </c>
      <c r="U656" s="43">
        <f ca="1">_xll.BInterpol('Base CDI'!$H$4:$H$28,'Base CDI'!$I$4:$I$29,S656,"Cubic","Extrapolate=Linear","MultiX=Average","Skip=True","Sort=True")</f>
        <v>12.988604556759805</v>
      </c>
    </row>
    <row r="657" spans="16:21" x14ac:dyDescent="0.25">
      <c r="P657" s="10">
        <v>35465</v>
      </c>
      <c r="Q657">
        <v>2.5619700000000001</v>
      </c>
      <c r="S657" s="42">
        <f t="shared" ca="1" si="16"/>
        <v>46640</v>
      </c>
      <c r="T657" s="43">
        <f ca="1">_xll.BInterpol('Base CDI'!$H$4:$H$28,'Base CDI'!$J$4:$J$29,S657,"Cubic","Extrapolate=Linear","MultiX=Average","Skip=True","Sort=True")</f>
        <v>12.951512834752414</v>
      </c>
      <c r="U657" s="43">
        <f ca="1">_xll.BInterpol('Base CDI'!$H$4:$H$28,'Base CDI'!$I$4:$I$29,S657,"Cubic","Extrapolate=Linear","MultiX=Average","Skip=True","Sort=True")</f>
        <v>12.986986176691293</v>
      </c>
    </row>
    <row r="658" spans="16:21" x14ac:dyDescent="0.25">
      <c r="P658" s="10">
        <v>35466</v>
      </c>
      <c r="Q658">
        <v>2.5643359999999999</v>
      </c>
      <c r="S658" s="42">
        <f t="shared" ca="1" si="16"/>
        <v>46641</v>
      </c>
      <c r="T658" s="43">
        <f ca="1">_xll.BInterpol('Base CDI'!$H$4:$H$28,'Base CDI'!$J$4:$J$29,S658,"Cubic","Extrapolate=Linear","MultiX=Average","Skip=True","Sort=True")</f>
        <v>12.949880486566945</v>
      </c>
      <c r="U658" s="43">
        <f ca="1">_xll.BInterpol('Base CDI'!$H$4:$H$28,'Base CDI'!$I$4:$I$29,S658,"Cubic","Extrapolate=Linear","MultiX=Average","Skip=True","Sort=True")</f>
        <v>12.985373300587375</v>
      </c>
    </row>
    <row r="659" spans="16:21" x14ac:dyDescent="0.25">
      <c r="P659" s="10">
        <v>35467</v>
      </c>
      <c r="Q659">
        <v>2.5666950000000002</v>
      </c>
      <c r="S659" s="42">
        <f t="shared" ca="1" si="16"/>
        <v>46642</v>
      </c>
      <c r="T659" s="43">
        <f ca="1">_xll.BInterpol('Base CDI'!$H$4:$H$28,'Base CDI'!$J$4:$J$29,S659,"Cubic","Extrapolate=Linear","MultiX=Average","Skip=True","Sort=True")</f>
        <v>12.948253716134154</v>
      </c>
      <c r="U659" s="43">
        <f ca="1">_xll.BInterpol('Base CDI'!$H$4:$H$28,'Base CDI'!$I$4:$I$29,S659,"Cubic","Extrapolate=Linear","MultiX=Average","Skip=True","Sort=True")</f>
        <v>12.983765937980472</v>
      </c>
    </row>
    <row r="660" spans="16:21" x14ac:dyDescent="0.25">
      <c r="P660" s="10">
        <v>35468</v>
      </c>
      <c r="Q660">
        <v>2.5690650000000002</v>
      </c>
      <c r="S660" s="42">
        <f t="shared" ca="1" si="16"/>
        <v>46643</v>
      </c>
      <c r="T660" s="43">
        <f ca="1">_xll.BInterpol('Base CDI'!$H$4:$H$28,'Base CDI'!$J$4:$J$29,S660,"Cubic","Extrapolate=Linear","MultiX=Average","Skip=True","Sort=True")</f>
        <v>12.946632534166817</v>
      </c>
      <c r="U660" s="43">
        <f ca="1">_xll.BInterpol('Base CDI'!$H$4:$H$28,'Base CDI'!$I$4:$I$29,S660,"Cubic","Extrapolate=Linear","MultiX=Average","Skip=True","Sort=True")</f>
        <v>12.982164098403002</v>
      </c>
    </row>
    <row r="661" spans="16:21" x14ac:dyDescent="0.25">
      <c r="P661" s="10">
        <v>35473</v>
      </c>
      <c r="Q661">
        <v>2.571437</v>
      </c>
      <c r="S661" s="42">
        <f t="shared" ca="1" si="16"/>
        <v>46644</v>
      </c>
      <c r="T661" s="43">
        <f ca="1">_xll.BInterpol('Base CDI'!$H$4:$H$28,'Base CDI'!$J$4:$J$29,S661,"Cubic","Extrapolate=Linear","MultiX=Average","Skip=True","Sort=True")</f>
        <v>12.945016951377708</v>
      </c>
      <c r="U661" s="43">
        <f ca="1">_xll.BInterpol('Base CDI'!$H$4:$H$28,'Base CDI'!$I$4:$I$29,S661,"Cubic","Extrapolate=Linear","MultiX=Average","Skip=True","Sort=True")</f>
        <v>12.980567791387388</v>
      </c>
    </row>
    <row r="662" spans="16:21" x14ac:dyDescent="0.25">
      <c r="P662" s="10">
        <v>35474</v>
      </c>
      <c r="Q662">
        <v>2.5738110000000001</v>
      </c>
      <c r="S662" s="42">
        <f t="shared" ca="1" si="16"/>
        <v>46645</v>
      </c>
      <c r="T662" s="43">
        <f ca="1">_xll.BInterpol('Base CDI'!$H$4:$H$28,'Base CDI'!$J$4:$J$29,S662,"Cubic","Extrapolate=Linear","MultiX=Average","Skip=True","Sort=True")</f>
        <v>12.943406978479606</v>
      </c>
      <c r="U662" s="43">
        <f ca="1">_xll.BInterpol('Base CDI'!$H$4:$H$28,'Base CDI'!$I$4:$I$29,S662,"Cubic","Extrapolate=Linear","MultiX=Average","Skip=True","Sort=True")</f>
        <v>12.978977026466051</v>
      </c>
    </row>
    <row r="663" spans="16:21" x14ac:dyDescent="0.25">
      <c r="P663" s="10">
        <v>35475</v>
      </c>
      <c r="Q663">
        <v>2.5762049999999999</v>
      </c>
      <c r="S663" s="42">
        <f t="shared" ca="1" si="16"/>
        <v>46646</v>
      </c>
      <c r="T663" s="43">
        <f ca="1">_xll.BInterpol('Base CDI'!$H$4:$H$28,'Base CDI'!$J$4:$J$29,S663,"Cubic","Extrapolate=Linear","MultiX=Average","Skip=True","Sort=True")</f>
        <v>12.941802626185282</v>
      </c>
      <c r="U663" s="43">
        <f ca="1">_xll.BInterpol('Base CDI'!$H$4:$H$28,'Base CDI'!$I$4:$I$29,S663,"Cubic","Extrapolate=Linear","MultiX=Average","Skip=True","Sort=True")</f>
        <v>12.977391813171412</v>
      </c>
    </row>
    <row r="664" spans="16:21" x14ac:dyDescent="0.25">
      <c r="P664" s="10">
        <v>35478</v>
      </c>
      <c r="Q664">
        <v>2.5786009999999999</v>
      </c>
      <c r="S664" s="42">
        <f t="shared" ca="1" si="16"/>
        <v>46647</v>
      </c>
      <c r="T664" s="43">
        <f ca="1">_xll.BInterpol('Base CDI'!$H$4:$H$28,'Base CDI'!$J$4:$J$29,S664,"Cubic","Extrapolate=Linear","MultiX=Average","Skip=True","Sort=True")</f>
        <v>12.940203905207513</v>
      </c>
      <c r="U664" s="43">
        <f ca="1">_xll.BInterpol('Base CDI'!$H$4:$H$28,'Base CDI'!$I$4:$I$29,S664,"Cubic","Extrapolate=Linear","MultiX=Average","Skip=True","Sort=True")</f>
        <v>12.975812161035888</v>
      </c>
    </row>
    <row r="665" spans="16:21" x14ac:dyDescent="0.25">
      <c r="P665" s="10">
        <v>35479</v>
      </c>
      <c r="Q665">
        <v>2.580981</v>
      </c>
      <c r="S665" s="42">
        <f t="shared" ca="1" si="16"/>
        <v>46648</v>
      </c>
      <c r="T665" s="43">
        <f ca="1">_xll.BInterpol('Base CDI'!$H$4:$H$28,'Base CDI'!$J$4:$J$29,S665,"Cubic","Extrapolate=Linear","MultiX=Average","Skip=True","Sort=True")</f>
        <v>12.938610826259074</v>
      </c>
      <c r="U665" s="43">
        <f ca="1">_xll.BInterpol('Base CDI'!$H$4:$H$28,'Base CDI'!$I$4:$I$29,S665,"Cubic","Extrapolate=Linear","MultiX=Average","Skip=True","Sort=True")</f>
        <v>12.974238079591904</v>
      </c>
    </row>
    <row r="666" spans="16:21" x14ac:dyDescent="0.25">
      <c r="P666" s="10">
        <v>35480</v>
      </c>
      <c r="Q666">
        <v>2.5833650000000001</v>
      </c>
      <c r="S666" s="42">
        <f t="shared" ca="1" si="16"/>
        <v>46649</v>
      </c>
      <c r="T666" s="43">
        <f ca="1">_xll.BInterpol('Base CDI'!$H$4:$H$28,'Base CDI'!$J$4:$J$29,S666,"Cubic","Extrapolate=Linear","MultiX=Average","Skip=True","Sort=True")</f>
        <v>12.937023400052741</v>
      </c>
      <c r="U666" s="43">
        <f ca="1">_xll.BInterpol('Base CDI'!$H$4:$H$28,'Base CDI'!$I$4:$I$29,S666,"Cubic","Extrapolate=Linear","MultiX=Average","Skip=True","Sort=True")</f>
        <v>12.972669578371878</v>
      </c>
    </row>
    <row r="667" spans="16:21" x14ac:dyDescent="0.25">
      <c r="P667" s="10">
        <v>35481</v>
      </c>
      <c r="Q667">
        <v>2.5857410000000001</v>
      </c>
      <c r="S667" s="42">
        <f t="shared" ca="1" si="16"/>
        <v>46650</v>
      </c>
      <c r="T667" s="43">
        <f ca="1">_xll.BInterpol('Base CDI'!$H$4:$H$28,'Base CDI'!$J$4:$J$29,S667,"Cubic","Extrapolate=Linear","MultiX=Average","Skip=True","Sort=True")</f>
        <v>12.93544163730129</v>
      </c>
      <c r="U667" s="43">
        <f ca="1">_xll.BInterpol('Base CDI'!$H$4:$H$28,'Base CDI'!$I$4:$I$29,S667,"Cubic","Extrapolate=Linear","MultiX=Average","Skip=True","Sort=True")</f>
        <v>12.971106666908232</v>
      </c>
    </row>
    <row r="668" spans="16:21" x14ac:dyDescent="0.25">
      <c r="P668" s="10">
        <v>35482</v>
      </c>
      <c r="Q668">
        <v>2.5881120000000002</v>
      </c>
      <c r="S668" s="42">
        <f t="shared" ca="1" si="16"/>
        <v>46651</v>
      </c>
      <c r="T668" s="43">
        <f ca="1">_xll.BInterpol('Base CDI'!$H$4:$H$28,'Base CDI'!$J$4:$J$29,S668,"Cubic","Extrapolate=Linear","MultiX=Average","Skip=True","Sort=True")</f>
        <v>12.933865548717494</v>
      </c>
      <c r="U668" s="43">
        <f ca="1">_xll.BInterpol('Base CDI'!$H$4:$H$28,'Base CDI'!$I$4:$I$29,S668,"Cubic","Extrapolate=Linear","MultiX=Average","Skip=True","Sort=True")</f>
        <v>12.969549354733388</v>
      </c>
    </row>
    <row r="669" spans="16:21" x14ac:dyDescent="0.25">
      <c r="P669" s="10">
        <v>35485</v>
      </c>
      <c r="Q669">
        <v>2.590484</v>
      </c>
      <c r="S669" s="42">
        <f t="shared" ca="1" si="16"/>
        <v>46652</v>
      </c>
      <c r="T669" s="43">
        <f ca="1">_xll.BInterpol('Base CDI'!$H$4:$H$28,'Base CDI'!$J$4:$J$29,S669,"Cubic","Extrapolate=Linear","MultiX=Average","Skip=True","Sort=True")</f>
        <v>12.932295145014127</v>
      </c>
      <c r="U669" s="43">
        <f ca="1">_xll.BInterpol('Base CDI'!$H$4:$H$28,'Base CDI'!$I$4:$I$29,S669,"Cubic","Extrapolate=Linear","MultiX=Average","Skip=True","Sort=True")</f>
        <v>12.967997651379763</v>
      </c>
    </row>
    <row r="670" spans="16:21" x14ac:dyDescent="0.25">
      <c r="P670" s="10">
        <v>35486</v>
      </c>
      <c r="Q670">
        <v>2.5928499999999999</v>
      </c>
      <c r="S670" s="42">
        <f t="shared" ca="1" si="16"/>
        <v>46653</v>
      </c>
      <c r="T670" s="43">
        <f ca="1">_xll.BInterpol('Base CDI'!$H$4:$H$28,'Base CDI'!$J$4:$J$29,S670,"Cubic","Extrapolate=Linear","MultiX=Average","Skip=True","Sort=True")</f>
        <v>12.930730436903968</v>
      </c>
      <c r="U670" s="43">
        <f ca="1">_xll.BInterpol('Base CDI'!$H$4:$H$28,'Base CDI'!$I$4:$I$29,S670,"Cubic","Extrapolate=Linear","MultiX=Average","Skip=True","Sort=True")</f>
        <v>12.966451566379781</v>
      </c>
    </row>
    <row r="671" spans="16:21" x14ac:dyDescent="0.25">
      <c r="P671" s="10">
        <v>35487</v>
      </c>
      <c r="Q671">
        <v>2.5952099999999998</v>
      </c>
      <c r="S671" s="42">
        <f t="shared" ca="1" si="16"/>
        <v>46654</v>
      </c>
      <c r="T671" s="43">
        <f ca="1">_xll.BInterpol('Base CDI'!$H$4:$H$28,'Base CDI'!$J$4:$J$29,S671,"Cubic","Extrapolate=Linear","MultiX=Average","Skip=True","Sort=True")</f>
        <v>12.929171435099791</v>
      </c>
      <c r="U671" s="43">
        <f ca="1">_xll.BInterpol('Base CDI'!$H$4:$H$28,'Base CDI'!$I$4:$I$29,S671,"Cubic","Extrapolate=Linear","MultiX=Average","Skip=True","Sort=True")</f>
        <v>12.964911109265861</v>
      </c>
    </row>
    <row r="672" spans="16:21" x14ac:dyDescent="0.25">
      <c r="P672" s="10">
        <v>35488</v>
      </c>
      <c r="Q672">
        <v>2.5975630000000001</v>
      </c>
      <c r="S672" s="42">
        <f t="shared" ca="1" si="16"/>
        <v>46655</v>
      </c>
      <c r="T672" s="43">
        <f ca="1">_xll.BInterpol('Base CDI'!$H$4:$H$28,'Base CDI'!$J$4:$J$29,S672,"Cubic","Extrapolate=Linear","MultiX=Average","Skip=True","Sort=True")</f>
        <v>12.92761815031437</v>
      </c>
      <c r="U672" s="43">
        <f ca="1">_xll.BInterpol('Base CDI'!$H$4:$H$28,'Base CDI'!$I$4:$I$29,S672,"Cubic","Extrapolate=Linear","MultiX=Average","Skip=True","Sort=True")</f>
        <v>12.963376289570423</v>
      </c>
    </row>
    <row r="673" spans="16:21" x14ac:dyDescent="0.25">
      <c r="P673" s="10">
        <v>35489</v>
      </c>
      <c r="Q673">
        <v>2.5999089999999998</v>
      </c>
      <c r="S673" s="42">
        <f t="shared" ca="1" si="16"/>
        <v>46656</v>
      </c>
      <c r="T673" s="43">
        <f ca="1">_xll.BInterpol('Base CDI'!$H$4:$H$28,'Base CDI'!$J$4:$J$29,S673,"Cubic","Extrapolate=Linear","MultiX=Average","Skip=True","Sort=True")</f>
        <v>12.926070593260482</v>
      </c>
      <c r="U673" s="43">
        <f ca="1">_xll.BInterpol('Base CDI'!$H$4:$H$28,'Base CDI'!$I$4:$I$29,S673,"Cubic","Extrapolate=Linear","MultiX=Average","Skip=True","Sort=True")</f>
        <v>12.96184711682589</v>
      </c>
    </row>
    <row r="674" spans="16:21" x14ac:dyDescent="0.25">
      <c r="P674" s="10">
        <v>35492</v>
      </c>
      <c r="Q674">
        <v>2.602128</v>
      </c>
      <c r="S674" s="42">
        <f t="shared" ca="1" si="16"/>
        <v>46657</v>
      </c>
      <c r="T674" s="43">
        <f ca="1">_xll.BInterpol('Base CDI'!$H$4:$H$28,'Base CDI'!$J$4:$J$29,S674,"Cubic","Extrapolate=Linear","MultiX=Average","Skip=True","Sort=True")</f>
        <v>12.9245287746509</v>
      </c>
      <c r="U674" s="43">
        <f ca="1">_xll.BInterpol('Base CDI'!$H$4:$H$28,'Base CDI'!$I$4:$I$29,S674,"Cubic","Extrapolate=Linear","MultiX=Average","Skip=True","Sort=True")</f>
        <v>12.960323600564681</v>
      </c>
    </row>
    <row r="675" spans="16:21" x14ac:dyDescent="0.25">
      <c r="P675" s="10">
        <v>35493</v>
      </c>
      <c r="Q675">
        <v>2.6043569999999998</v>
      </c>
      <c r="S675" s="42">
        <f t="shared" ca="1" si="16"/>
        <v>46658</v>
      </c>
      <c r="T675" s="43">
        <f ca="1">_xll.BInterpol('Base CDI'!$H$4:$H$28,'Base CDI'!$J$4:$J$29,S675,"Cubic","Extrapolate=Linear","MultiX=Average","Skip=True","Sort=True")</f>
        <v>12.9229927051984</v>
      </c>
      <c r="U675" s="43">
        <f ca="1">_xll.BInterpol('Base CDI'!$H$4:$H$28,'Base CDI'!$I$4:$I$29,S675,"Cubic","Extrapolate=Linear","MultiX=Average","Skip=True","Sort=True")</f>
        <v>12.958805750319218</v>
      </c>
    </row>
    <row r="676" spans="16:21" x14ac:dyDescent="0.25">
      <c r="P676" s="10">
        <v>35494</v>
      </c>
      <c r="Q676">
        <v>2.6065700000000001</v>
      </c>
      <c r="S676" s="42">
        <f t="shared" ca="1" si="16"/>
        <v>46659</v>
      </c>
      <c r="T676" s="43">
        <f ca="1">_xll.BInterpol('Base CDI'!$H$4:$H$28,'Base CDI'!$J$4:$J$29,S676,"Cubic","Extrapolate=Linear","MultiX=Average","Skip=True","Sort=True")</f>
        <v>12.921462395615759</v>
      </c>
      <c r="U676" s="43">
        <f ca="1">_xll.BInterpol('Base CDI'!$H$4:$H$28,'Base CDI'!$I$4:$I$29,S676,"Cubic","Extrapolate=Linear","MultiX=Average","Skip=True","Sort=True")</f>
        <v>12.957293575621922</v>
      </c>
    </row>
    <row r="677" spans="16:21" x14ac:dyDescent="0.25">
      <c r="P677" s="10">
        <v>35495</v>
      </c>
      <c r="Q677">
        <v>2.6087859999999998</v>
      </c>
      <c r="S677" s="42">
        <f t="shared" ca="1" si="16"/>
        <v>46660</v>
      </c>
      <c r="T677" s="43">
        <f ca="1">_xll.BInterpol('Base CDI'!$H$4:$H$28,'Base CDI'!$J$4:$J$29,S677,"Cubic","Extrapolate=Linear","MultiX=Average","Skip=True","Sort=True")</f>
        <v>12.91993785661575</v>
      </c>
      <c r="U677" s="43">
        <f ca="1">_xll.BInterpol('Base CDI'!$H$4:$H$28,'Base CDI'!$I$4:$I$29,S677,"Cubic","Extrapolate=Linear","MultiX=Average","Skip=True","Sort=True")</f>
        <v>12.955787086005211</v>
      </c>
    </row>
    <row r="678" spans="16:21" x14ac:dyDescent="0.25">
      <c r="P678" s="10">
        <v>35496</v>
      </c>
      <c r="Q678">
        <v>2.6110120000000001</v>
      </c>
      <c r="S678" s="42">
        <f t="shared" ca="1" si="16"/>
        <v>46661</v>
      </c>
      <c r="T678" s="43">
        <f ca="1">_xll.BInterpol('Base CDI'!$H$4:$H$28,'Base CDI'!$J$4:$J$29,S678,"Cubic","Extrapolate=Linear","MultiX=Average","Skip=True","Sort=True")</f>
        <v>12.91841909891115</v>
      </c>
      <c r="U678" s="43">
        <f ca="1">_xll.BInterpol('Base CDI'!$H$4:$H$28,'Base CDI'!$I$4:$I$29,S678,"Cubic","Extrapolate=Linear","MultiX=Average","Skip=True","Sort=True")</f>
        <v>12.954286291001507</v>
      </c>
    </row>
    <row r="679" spans="16:21" x14ac:dyDescent="0.25">
      <c r="P679" s="10">
        <v>35499</v>
      </c>
      <c r="Q679">
        <v>2.6132490000000002</v>
      </c>
      <c r="S679" s="42">
        <f t="shared" ca="1" si="16"/>
        <v>46662</v>
      </c>
      <c r="T679" s="43">
        <f ca="1">_xll.BInterpol('Base CDI'!$H$4:$H$28,'Base CDI'!$J$4:$J$29,S679,"Cubic","Extrapolate=Linear","MultiX=Average","Skip=True","Sort=True")</f>
        <v>12.916906133214733</v>
      </c>
      <c r="U679" s="43">
        <f ca="1">_xll.BInterpol('Base CDI'!$H$4:$H$28,'Base CDI'!$I$4:$I$29,S679,"Cubic","Extrapolate=Linear","MultiX=Average","Skip=True","Sort=True")</f>
        <v>12.952791200143231</v>
      </c>
    </row>
    <row r="680" spans="16:21" x14ac:dyDescent="0.25">
      <c r="P680" s="10">
        <v>35500</v>
      </c>
      <c r="Q680">
        <v>2.6154790000000001</v>
      </c>
      <c r="S680" s="42">
        <f t="shared" ca="1" si="16"/>
        <v>46663</v>
      </c>
      <c r="T680" s="43">
        <f ca="1">_xll.BInterpol('Base CDI'!$H$4:$H$28,'Base CDI'!$J$4:$J$29,S680,"Cubic","Extrapolate=Linear","MultiX=Average","Skip=True","Sort=True")</f>
        <v>12.915398970239274</v>
      </c>
      <c r="U680" s="43">
        <f ca="1">_xll.BInterpol('Base CDI'!$H$4:$H$28,'Base CDI'!$I$4:$I$29,S680,"Cubic","Extrapolate=Linear","MultiX=Average","Skip=True","Sort=True")</f>
        <v>12.951301822962805</v>
      </c>
    </row>
    <row r="681" spans="16:21" x14ac:dyDescent="0.25">
      <c r="P681" s="10">
        <v>35501</v>
      </c>
      <c r="Q681">
        <v>2.6177199999999998</v>
      </c>
      <c r="S681" s="42">
        <f t="shared" ca="1" si="16"/>
        <v>46664</v>
      </c>
      <c r="T681" s="43">
        <f ca="1">_xll.BInterpol('Base CDI'!$H$4:$H$28,'Base CDI'!$J$4:$J$29,S681,"Cubic","Extrapolate=Linear","MultiX=Average","Skip=True","Sort=True")</f>
        <v>12.913897620697549</v>
      </c>
      <c r="U681" s="43">
        <f ca="1">_xll.BInterpol('Base CDI'!$H$4:$H$28,'Base CDI'!$I$4:$I$29,S681,"Cubic","Extrapolate=Linear","MultiX=Average","Skip=True","Sort=True")</f>
        <v>12.949818168992648</v>
      </c>
    </row>
    <row r="682" spans="16:21" x14ac:dyDescent="0.25">
      <c r="P682" s="10">
        <v>35502</v>
      </c>
      <c r="Q682">
        <v>2.6199530000000002</v>
      </c>
      <c r="S682" s="42">
        <f t="shared" ca="1" si="16"/>
        <v>46665</v>
      </c>
      <c r="T682" s="43">
        <f ca="1">_xll.BInterpol('Base CDI'!$H$4:$H$28,'Base CDI'!$J$4:$J$29,S682,"Cubic","Extrapolate=Linear","MultiX=Average","Skip=True","Sort=True")</f>
        <v>12.912402095302333</v>
      </c>
      <c r="U682" s="43">
        <f ca="1">_xll.BInterpol('Base CDI'!$H$4:$H$28,'Base CDI'!$I$4:$I$29,S682,"Cubic","Extrapolate=Linear","MultiX=Average","Skip=True","Sort=True")</f>
        <v>12.948340247765181</v>
      </c>
    </row>
    <row r="683" spans="16:21" x14ac:dyDescent="0.25">
      <c r="P683" s="10">
        <v>35503</v>
      </c>
      <c r="Q683">
        <v>2.622198</v>
      </c>
      <c r="S683" s="42">
        <f t="shared" ca="1" si="16"/>
        <v>46666</v>
      </c>
      <c r="T683" s="43">
        <f ca="1">_xll.BInterpol('Base CDI'!$H$4:$H$28,'Base CDI'!$J$4:$J$29,S683,"Cubic","Extrapolate=Linear","MultiX=Average","Skip=True","Sort=True")</f>
        <v>12.910912404766401</v>
      </c>
      <c r="U683" s="43">
        <f ca="1">_xll.BInterpol('Base CDI'!$H$4:$H$28,'Base CDI'!$I$4:$I$29,S683,"Cubic","Extrapolate=Linear","MultiX=Average","Skip=True","Sort=True")</f>
        <v>12.946868068812824</v>
      </c>
    </row>
    <row r="684" spans="16:21" x14ac:dyDescent="0.25">
      <c r="P684" s="10">
        <v>35506</v>
      </c>
      <c r="Q684">
        <v>2.624444</v>
      </c>
      <c r="S684" s="42">
        <f t="shared" ca="1" si="16"/>
        <v>46667</v>
      </c>
      <c r="T684" s="43">
        <f ca="1">_xll.BInterpol('Base CDI'!$H$4:$H$28,'Base CDI'!$J$4:$J$29,S684,"Cubic","Extrapolate=Linear","MultiX=Average","Skip=True","Sort=True")</f>
        <v>12.909428559802528</v>
      </c>
      <c r="U684" s="43">
        <f ca="1">_xll.BInterpol('Base CDI'!$H$4:$H$28,'Base CDI'!$I$4:$I$29,S684,"Cubic","Extrapolate=Linear","MultiX=Average","Skip=True","Sort=True")</f>
        <v>12.945401641667999</v>
      </c>
    </row>
    <row r="685" spans="16:21" x14ac:dyDescent="0.25">
      <c r="P685" s="10">
        <v>35507</v>
      </c>
      <c r="Q685">
        <v>2.6266919999999998</v>
      </c>
      <c r="S685" s="42">
        <f t="shared" ca="1" si="16"/>
        <v>46668</v>
      </c>
      <c r="T685" s="43">
        <f ca="1">_xll.BInterpol('Base CDI'!$H$4:$H$28,'Base CDI'!$J$4:$J$29,S685,"Cubic","Extrapolate=Linear","MultiX=Average","Skip=True","Sort=True")</f>
        <v>12.907950571123491</v>
      </c>
      <c r="U685" s="43">
        <f ca="1">_xll.BInterpol('Base CDI'!$H$4:$H$28,'Base CDI'!$I$4:$I$29,S685,"Cubic","Extrapolate=Linear","MultiX=Average","Skip=True","Sort=True")</f>
        <v>12.943940975863127</v>
      </c>
    </row>
    <row r="686" spans="16:21" x14ac:dyDescent="0.25">
      <c r="P686" s="10">
        <v>35508</v>
      </c>
      <c r="Q686">
        <v>2.628943</v>
      </c>
      <c r="S686" s="42">
        <f t="shared" ca="1" si="16"/>
        <v>46669</v>
      </c>
      <c r="T686" s="43">
        <f ca="1">_xll.BInterpol('Base CDI'!$H$4:$H$28,'Base CDI'!$J$4:$J$29,S686,"Cubic","Extrapolate=Linear","MultiX=Average","Skip=True","Sort=True")</f>
        <v>12.906478449442064</v>
      </c>
      <c r="U686" s="43">
        <f ca="1">_xll.BInterpol('Base CDI'!$H$4:$H$28,'Base CDI'!$I$4:$I$29,S686,"Cubic","Extrapolate=Linear","MultiX=Average","Skip=True","Sort=True")</f>
        <v>12.942486080930626</v>
      </c>
    </row>
    <row r="687" spans="16:21" x14ac:dyDescent="0.25">
      <c r="P687" s="10">
        <v>35509</v>
      </c>
      <c r="Q687">
        <v>2.631186</v>
      </c>
      <c r="S687" s="42">
        <f t="shared" ca="1" si="16"/>
        <v>46670</v>
      </c>
      <c r="T687" s="43">
        <f ca="1">_xll.BInterpol('Base CDI'!$H$4:$H$28,'Base CDI'!$J$4:$J$29,S687,"Cubic","Extrapolate=Linear","MultiX=Average","Skip=True","Sort=True")</f>
        <v>12.905012205471021</v>
      </c>
      <c r="U687" s="43">
        <f ca="1">_xll.BInterpol('Base CDI'!$H$4:$H$28,'Base CDI'!$I$4:$I$29,S687,"Cubic","Extrapolate=Linear","MultiX=Average","Skip=True","Sort=True")</f>
        <v>12.941036966402921</v>
      </c>
    </row>
    <row r="688" spans="16:21" x14ac:dyDescent="0.25">
      <c r="P688" s="10">
        <v>35510</v>
      </c>
      <c r="Q688">
        <v>2.6334309999999999</v>
      </c>
      <c r="S688" s="42">
        <f t="shared" ca="1" si="16"/>
        <v>46671</v>
      </c>
      <c r="T688" s="43">
        <f ca="1">_xll.BInterpol('Base CDI'!$H$4:$H$28,'Base CDI'!$J$4:$J$29,S688,"Cubic","Extrapolate=Linear","MultiX=Average","Skip=True","Sort=True")</f>
        <v>12.903551849923138</v>
      </c>
      <c r="U688" s="43">
        <f ca="1">_xll.BInterpol('Base CDI'!$H$4:$H$28,'Base CDI'!$I$4:$I$29,S688,"Cubic","Extrapolate=Linear","MultiX=Average","Skip=True","Sort=True")</f>
        <v>12.939593641812429</v>
      </c>
    </row>
    <row r="689" spans="16:21" x14ac:dyDescent="0.25">
      <c r="P689" s="10">
        <v>35513</v>
      </c>
      <c r="Q689">
        <v>2.6356790000000001</v>
      </c>
      <c r="S689" s="42">
        <f t="shared" ca="1" si="16"/>
        <v>46672</v>
      </c>
      <c r="T689" s="43">
        <f ca="1">_xll.BInterpol('Base CDI'!$H$4:$H$28,'Base CDI'!$J$4:$J$29,S689,"Cubic","Extrapolate=Linear","MultiX=Average","Skip=True","Sort=True")</f>
        <v>12.902097393511193</v>
      </c>
      <c r="U689" s="43">
        <f ca="1">_xll.BInterpol('Base CDI'!$H$4:$H$28,'Base CDI'!$I$4:$I$29,S689,"Cubic","Extrapolate=Linear","MultiX=Average","Skip=True","Sort=True")</f>
        <v>12.938156116691571</v>
      </c>
    </row>
    <row r="690" spans="16:21" x14ac:dyDescent="0.25">
      <c r="P690" s="10">
        <v>35514</v>
      </c>
      <c r="Q690">
        <v>2.6379280000000001</v>
      </c>
      <c r="S690" s="42">
        <f t="shared" ca="1" si="16"/>
        <v>46673</v>
      </c>
      <c r="T690" s="43">
        <f ca="1">_xll.BInterpol('Base CDI'!$H$4:$H$28,'Base CDI'!$J$4:$J$29,S690,"Cubic","Extrapolate=Linear","MultiX=Average","Skip=True","Sort=True")</f>
        <v>12.900648846947956</v>
      </c>
      <c r="U690" s="43">
        <f ca="1">_xll.BInterpol('Base CDI'!$H$4:$H$28,'Base CDI'!$I$4:$I$29,S690,"Cubic","Extrapolate=Linear","MultiX=Average","Skip=True","Sort=True")</f>
        <v>12.93672440057277</v>
      </c>
    </row>
    <row r="691" spans="16:21" x14ac:dyDescent="0.25">
      <c r="P691" s="10">
        <v>35515</v>
      </c>
      <c r="Q691">
        <v>2.6401780000000001</v>
      </c>
      <c r="S691" s="42">
        <f t="shared" ca="1" si="16"/>
        <v>46674</v>
      </c>
      <c r="T691" s="43">
        <f ca="1">_xll.BInterpol('Base CDI'!$H$4:$H$28,'Base CDI'!$J$4:$J$29,S691,"Cubic","Extrapolate=Linear","MultiX=Average","Skip=True","Sort=True")</f>
        <v>12.899206220946207</v>
      </c>
      <c r="U691" s="43">
        <f ca="1">_xll.BInterpol('Base CDI'!$H$4:$H$28,'Base CDI'!$I$4:$I$29,S691,"Cubic","Extrapolate=Linear","MultiX=Average","Skip=True","Sort=True")</f>
        <v>12.935298502988445</v>
      </c>
    </row>
    <row r="692" spans="16:21" x14ac:dyDescent="0.25">
      <c r="P692" s="10">
        <v>35520</v>
      </c>
      <c r="Q692">
        <v>2.6424310000000002</v>
      </c>
      <c r="S692" s="42">
        <f t="shared" ca="1" si="16"/>
        <v>46675</v>
      </c>
      <c r="T692" s="43">
        <f ca="1">_xll.BInterpol('Base CDI'!$H$4:$H$28,'Base CDI'!$J$4:$J$29,S692,"Cubic","Extrapolate=Linear","MultiX=Average","Skip=True","Sort=True")</f>
        <v>12.897769526218719</v>
      </c>
      <c r="U692" s="43">
        <f ca="1">_xll.BInterpol('Base CDI'!$H$4:$H$28,'Base CDI'!$I$4:$I$29,S692,"Cubic","Extrapolate=Linear","MultiX=Average","Skip=True","Sort=True")</f>
        <v>12.933878433471017</v>
      </c>
    </row>
    <row r="693" spans="16:21" x14ac:dyDescent="0.25">
      <c r="P693" s="10">
        <v>35521</v>
      </c>
      <c r="Q693">
        <v>2.644431</v>
      </c>
      <c r="S693" s="42">
        <f t="shared" ca="1" si="16"/>
        <v>46676</v>
      </c>
      <c r="T693" s="43">
        <f ca="1">_xll.BInterpol('Base CDI'!$H$4:$H$28,'Base CDI'!$J$4:$J$29,S693,"Cubic","Extrapolate=Linear","MultiX=Average","Skip=True","Sort=True")</f>
        <v>12.896338773478266</v>
      </c>
      <c r="U693" s="43">
        <f ca="1">_xll.BInterpol('Base CDI'!$H$4:$H$28,'Base CDI'!$I$4:$I$29,S693,"Cubic","Extrapolate=Linear","MultiX=Average","Skip=True","Sort=True")</f>
        <v>12.932464201552907</v>
      </c>
    </row>
    <row r="694" spans="16:21" x14ac:dyDescent="0.25">
      <c r="P694" s="10">
        <v>35522</v>
      </c>
      <c r="Q694">
        <v>2.6464319999999999</v>
      </c>
      <c r="S694" s="42">
        <f t="shared" ca="1" si="16"/>
        <v>46677</v>
      </c>
      <c r="T694" s="43">
        <f ca="1">_xll.BInterpol('Base CDI'!$H$4:$H$28,'Base CDI'!$J$4:$J$29,S694,"Cubic","Extrapolate=Linear","MultiX=Average","Skip=True","Sort=True")</f>
        <v>12.894913973437626</v>
      </c>
      <c r="U694" s="43">
        <f ca="1">_xll.BInterpol('Base CDI'!$H$4:$H$28,'Base CDI'!$I$4:$I$29,S694,"Cubic","Extrapolate=Linear","MultiX=Average","Skip=True","Sort=True")</f>
        <v>12.931055816766536</v>
      </c>
    </row>
    <row r="695" spans="16:21" x14ac:dyDescent="0.25">
      <c r="P695" s="10">
        <v>35523</v>
      </c>
      <c r="Q695">
        <v>2.648434</v>
      </c>
      <c r="S695" s="42">
        <f t="shared" ca="1" si="16"/>
        <v>46678</v>
      </c>
      <c r="T695" s="43">
        <f ca="1">_xll.BInterpol('Base CDI'!$H$4:$H$28,'Base CDI'!$J$4:$J$29,S695,"Cubic","Extrapolate=Linear","MultiX=Average","Skip=True","Sort=True")</f>
        <v>12.893495136809573</v>
      </c>
      <c r="U695" s="43">
        <f ca="1">_xll.BInterpol('Base CDI'!$H$4:$H$28,'Base CDI'!$I$4:$I$29,S695,"Cubic","Extrapolate=Linear","MultiX=Average","Skip=True","Sort=True")</f>
        <v>12.929653288644323</v>
      </c>
    </row>
    <row r="696" spans="16:21" x14ac:dyDescent="0.25">
      <c r="P696" s="10">
        <v>35524</v>
      </c>
      <c r="Q696">
        <v>2.6504379999999998</v>
      </c>
      <c r="S696" s="42">
        <f t="shared" ca="1" si="16"/>
        <v>46679</v>
      </c>
      <c r="T696" s="43">
        <f ca="1">_xll.BInterpol('Base CDI'!$H$4:$H$28,'Base CDI'!$J$4:$J$29,S696,"Cubic","Extrapolate=Linear","MultiX=Average","Skip=True","Sort=True")</f>
        <v>12.892082274306881</v>
      </c>
      <c r="U696" s="43">
        <f ca="1">_xll.BInterpol('Base CDI'!$H$4:$H$28,'Base CDI'!$I$4:$I$29,S696,"Cubic","Extrapolate=Linear","MultiX=Average","Skip=True","Sort=True")</f>
        <v>12.92825662671869</v>
      </c>
    </row>
    <row r="697" spans="16:21" x14ac:dyDescent="0.25">
      <c r="P697" s="10">
        <v>35527</v>
      </c>
      <c r="Q697">
        <v>2.6524619999999999</v>
      </c>
      <c r="S697" s="42">
        <f t="shared" ca="1" si="16"/>
        <v>46680</v>
      </c>
      <c r="T697" s="43">
        <f ca="1">_xll.BInterpol('Base CDI'!$H$4:$H$28,'Base CDI'!$J$4:$J$29,S697,"Cubic","Extrapolate=Linear","MultiX=Average","Skip=True","Sort=True")</f>
        <v>12.890675396642328</v>
      </c>
      <c r="U697" s="43">
        <f ca="1">_xll.BInterpol('Base CDI'!$H$4:$H$28,'Base CDI'!$I$4:$I$29,S697,"Cubic","Extrapolate=Linear","MultiX=Average","Skip=True","Sort=True")</f>
        <v>12.926865840522058</v>
      </c>
    </row>
    <row r="698" spans="16:21" x14ac:dyDescent="0.25">
      <c r="P698" s="10">
        <v>35528</v>
      </c>
      <c r="Q698">
        <v>2.6545130000000001</v>
      </c>
      <c r="S698" s="42">
        <f t="shared" ca="1" si="16"/>
        <v>46681</v>
      </c>
      <c r="T698" s="43">
        <f ca="1">_xll.BInterpol('Base CDI'!$H$4:$H$28,'Base CDI'!$J$4:$J$29,S698,"Cubic","Extrapolate=Linear","MultiX=Average","Skip=True","Sort=True")</f>
        <v>12.889274514528687</v>
      </c>
      <c r="U698" s="43">
        <f ca="1">_xll.BInterpol('Base CDI'!$H$4:$H$28,'Base CDI'!$I$4:$I$29,S698,"Cubic","Extrapolate=Linear","MultiX=Average","Skip=True","Sort=True")</f>
        <v>12.925480939586848</v>
      </c>
    </row>
    <row r="699" spans="16:21" x14ac:dyDescent="0.25">
      <c r="P699" s="10">
        <v>35529</v>
      </c>
      <c r="Q699">
        <v>2.6566450000000001</v>
      </c>
      <c r="S699" s="42">
        <f t="shared" ca="1" si="16"/>
        <v>46682</v>
      </c>
      <c r="T699" s="43">
        <f ca="1">_xll.BInterpol('Base CDI'!$H$4:$H$28,'Base CDI'!$J$4:$J$29,S699,"Cubic","Extrapolate=Linear","MultiX=Average","Skip=True","Sort=True")</f>
        <v>12.887879638678733</v>
      </c>
      <c r="U699" s="43">
        <f ca="1">_xll.BInterpol('Base CDI'!$H$4:$H$28,'Base CDI'!$I$4:$I$29,S699,"Cubic","Extrapolate=Linear","MultiX=Average","Skip=True","Sort=True")</f>
        <v>12.924101933445478</v>
      </c>
    </row>
    <row r="700" spans="16:21" x14ac:dyDescent="0.25">
      <c r="P700" s="10">
        <v>35530</v>
      </c>
      <c r="Q700">
        <v>2.6587350000000001</v>
      </c>
      <c r="S700" s="42">
        <f t="shared" ca="1" si="16"/>
        <v>46683</v>
      </c>
      <c r="T700" s="43">
        <f ca="1">_xll.BInterpol('Base CDI'!$H$4:$H$28,'Base CDI'!$J$4:$J$29,S700,"Cubic","Extrapolate=Linear","MultiX=Average","Skip=True","Sort=True")</f>
        <v>12.886490779805243</v>
      </c>
      <c r="U700" s="43">
        <f ca="1">_xll.BInterpol('Base CDI'!$H$4:$H$28,'Base CDI'!$I$4:$I$29,S700,"Cubic","Extrapolate=Linear","MultiX=Average","Skip=True","Sort=True")</f>
        <v>12.922728831630371</v>
      </c>
    </row>
    <row r="701" spans="16:21" x14ac:dyDescent="0.25">
      <c r="P701" s="10">
        <v>35531</v>
      </c>
      <c r="Q701">
        <v>2.6609060000000002</v>
      </c>
      <c r="S701" s="42">
        <f t="shared" ca="1" si="16"/>
        <v>46684</v>
      </c>
      <c r="T701" s="43">
        <f ca="1">_xll.BInterpol('Base CDI'!$H$4:$H$28,'Base CDI'!$J$4:$J$29,S701,"Cubic","Extrapolate=Linear","MultiX=Average","Skip=True","Sort=True")</f>
        <v>12.885107948620989</v>
      </c>
      <c r="U701" s="43">
        <f ca="1">_xll.BInterpol('Base CDI'!$H$4:$H$28,'Base CDI'!$I$4:$I$29,S701,"Cubic","Extrapolate=Linear","MultiX=Average","Skip=True","Sort=True")</f>
        <v>12.921361643673949</v>
      </c>
    </row>
    <row r="702" spans="16:21" x14ac:dyDescent="0.25">
      <c r="P702" s="10">
        <v>35534</v>
      </c>
      <c r="Q702">
        <v>2.663097</v>
      </c>
      <c r="S702" s="42">
        <f t="shared" ca="1" si="16"/>
        <v>46685</v>
      </c>
      <c r="T702" s="43">
        <f ca="1">_xll.BInterpol('Base CDI'!$H$4:$H$28,'Base CDI'!$J$4:$J$29,S702,"Cubic","Extrapolate=Linear","MultiX=Average","Skip=True","Sort=True")</f>
        <v>12.883731155838751</v>
      </c>
      <c r="U702" s="43">
        <f ca="1">_xll.BInterpol('Base CDI'!$H$4:$H$28,'Base CDI'!$I$4:$I$29,S702,"Cubic","Extrapolate=Linear","MultiX=Average","Skip=True","Sort=True")</f>
        <v>12.920000379108629</v>
      </c>
    </row>
    <row r="703" spans="16:21" x14ac:dyDescent="0.25">
      <c r="P703" s="10">
        <v>35535</v>
      </c>
      <c r="Q703">
        <v>2.6652809999999998</v>
      </c>
      <c r="S703" s="42">
        <f t="shared" ca="1" si="16"/>
        <v>46686</v>
      </c>
      <c r="T703" s="43">
        <f ca="1">_xll.BInterpol('Base CDI'!$H$4:$H$28,'Base CDI'!$J$4:$J$29,S703,"Cubic","Extrapolate=Linear","MultiX=Average","Skip=True","Sort=True")</f>
        <v>12.882360412171302</v>
      </c>
      <c r="U703" s="43">
        <f ca="1">_xll.BInterpol('Base CDI'!$H$4:$H$28,'Base CDI'!$I$4:$I$29,S703,"Cubic","Extrapolate=Linear","MultiX=Average","Skip=True","Sort=True")</f>
        <v>12.918645047466836</v>
      </c>
    </row>
    <row r="704" spans="16:21" x14ac:dyDescent="0.25">
      <c r="P704" s="10">
        <v>35536</v>
      </c>
      <c r="Q704">
        <v>2.667395</v>
      </c>
      <c r="S704" s="42">
        <f t="shared" ca="1" si="16"/>
        <v>46687</v>
      </c>
      <c r="T704" s="43">
        <f ca="1">_xll.BInterpol('Base CDI'!$H$4:$H$28,'Base CDI'!$J$4:$J$29,S704,"Cubic","Extrapolate=Linear","MultiX=Average","Skip=True","Sort=True")</f>
        <v>12.880995728331415</v>
      </c>
      <c r="U704" s="43">
        <f ca="1">_xll.BInterpol('Base CDI'!$H$4:$H$28,'Base CDI'!$I$4:$I$29,S704,"Cubic","Extrapolate=Linear","MultiX=Average","Skip=True","Sort=True")</f>
        <v>12.917295658280986</v>
      </c>
    </row>
    <row r="705" spans="16:21" x14ac:dyDescent="0.25">
      <c r="P705" s="10">
        <v>35537</v>
      </c>
      <c r="Q705">
        <v>2.6695470000000001</v>
      </c>
      <c r="S705" s="42">
        <f t="shared" ca="1" si="16"/>
        <v>46688</v>
      </c>
      <c r="T705" s="43">
        <f ca="1">_xll.BInterpol('Base CDI'!$H$4:$H$28,'Base CDI'!$J$4:$J$29,S705,"Cubic","Extrapolate=Linear","MultiX=Average","Skip=True","Sort=True")</f>
        <v>12.879637115031869</v>
      </c>
      <c r="U705" s="43">
        <f ca="1">_xll.BInterpol('Base CDI'!$H$4:$H$28,'Base CDI'!$I$4:$I$29,S705,"Cubic","Extrapolate=Linear","MultiX=Average","Skip=True","Sort=True")</f>
        <v>12.915952221083502</v>
      </c>
    </row>
    <row r="706" spans="16:21" x14ac:dyDescent="0.25">
      <c r="P706" s="10">
        <v>35538</v>
      </c>
      <c r="Q706">
        <v>2.671745</v>
      </c>
      <c r="S706" s="42">
        <f t="shared" ca="1" si="16"/>
        <v>46689</v>
      </c>
      <c r="T706" s="43">
        <f ca="1">_xll.BInterpol('Base CDI'!$H$4:$H$28,'Base CDI'!$J$4:$J$29,S706,"Cubic","Extrapolate=Linear","MultiX=Average","Skip=True","Sort=True")</f>
        <v>12.878284582985437</v>
      </c>
      <c r="U706" s="43">
        <f ca="1">_xll.BInterpol('Base CDI'!$H$4:$H$28,'Base CDI'!$I$4:$I$29,S706,"Cubic","Extrapolate=Linear","MultiX=Average","Skip=True","Sort=True")</f>
        <v>12.914614745406807</v>
      </c>
    </row>
    <row r="707" spans="16:21" x14ac:dyDescent="0.25">
      <c r="P707" s="10">
        <v>35542</v>
      </c>
      <c r="Q707">
        <v>2.6738469999999999</v>
      </c>
      <c r="S707" s="42">
        <f t="shared" ca="1" si="16"/>
        <v>46690</v>
      </c>
      <c r="T707" s="43">
        <f ca="1">_xll.BInterpol('Base CDI'!$H$4:$H$28,'Base CDI'!$J$4:$J$29,S707,"Cubic","Extrapolate=Linear","MultiX=Average","Skip=True","Sort=True")</f>
        <v>12.876938142904894</v>
      </c>
      <c r="U707" s="43">
        <f ca="1">_xll.BInterpol('Base CDI'!$H$4:$H$28,'Base CDI'!$I$4:$I$29,S707,"Cubic","Extrapolate=Linear","MultiX=Average","Skip=True","Sort=True")</f>
        <v>12.913283240783318</v>
      </c>
    </row>
    <row r="708" spans="16:21" x14ac:dyDescent="0.25">
      <c r="P708" s="10">
        <v>35543</v>
      </c>
      <c r="Q708">
        <v>2.6759059999999999</v>
      </c>
      <c r="S708" s="42">
        <f t="shared" ca="1" si="16"/>
        <v>46691</v>
      </c>
      <c r="T708" s="43">
        <f ca="1">_xll.BInterpol('Base CDI'!$H$4:$H$28,'Base CDI'!$J$4:$J$29,S708,"Cubic","Extrapolate=Linear","MultiX=Average","Skip=True","Sort=True")</f>
        <v>12.875597805503016</v>
      </c>
      <c r="U708" s="43">
        <f ca="1">_xll.BInterpol('Base CDI'!$H$4:$H$28,'Base CDI'!$I$4:$I$29,S708,"Cubic","Extrapolate=Linear","MultiX=Average","Skip=True","Sort=True")</f>
        <v>12.911957716745459</v>
      </c>
    </row>
    <row r="709" spans="16:21" x14ac:dyDescent="0.25">
      <c r="P709" s="10">
        <v>35544</v>
      </c>
      <c r="Q709">
        <v>2.6779389999999998</v>
      </c>
      <c r="S709" s="42">
        <f t="shared" ca="1" si="16"/>
        <v>46692</v>
      </c>
      <c r="T709" s="43">
        <f ca="1">_xll.BInterpol('Base CDI'!$H$4:$H$28,'Base CDI'!$J$4:$J$29,S709,"Cubic","Extrapolate=Linear","MultiX=Average","Skip=True","Sort=True")</f>
        <v>12.874263581492578</v>
      </c>
      <c r="U709" s="43">
        <f ca="1">_xll.BInterpol('Base CDI'!$H$4:$H$28,'Base CDI'!$I$4:$I$29,S709,"Cubic","Extrapolate=Linear","MultiX=Average","Skip=True","Sort=True")</f>
        <v>12.910638182825647</v>
      </c>
    </row>
    <row r="710" spans="16:21" x14ac:dyDescent="0.25">
      <c r="P710" s="10">
        <v>35545</v>
      </c>
      <c r="Q710">
        <v>2.6799659999999998</v>
      </c>
      <c r="S710" s="42">
        <f t="shared" ca="1" si="16"/>
        <v>46693</v>
      </c>
      <c r="T710" s="43">
        <f ca="1">_xll.BInterpol('Base CDI'!$H$4:$H$28,'Base CDI'!$J$4:$J$29,S710,"Cubic","Extrapolate=Linear","MultiX=Average","Skip=True","Sort=True")</f>
        <v>12.872935481586355</v>
      </c>
      <c r="U710" s="43">
        <f ca="1">_xll.BInterpol('Base CDI'!$H$4:$H$28,'Base CDI'!$I$4:$I$29,S710,"Cubic","Extrapolate=Linear","MultiX=Average","Skip=True","Sort=True")</f>
        <v>12.909324648556304</v>
      </c>
    </row>
    <row r="711" spans="16:21" x14ac:dyDescent="0.25">
      <c r="P711" s="10">
        <v>35548</v>
      </c>
      <c r="Q711">
        <v>2.6820029999999999</v>
      </c>
      <c r="S711" s="42">
        <f t="shared" ca="1" si="16"/>
        <v>46694</v>
      </c>
      <c r="T711" s="43">
        <f ca="1">_xll.BInterpol('Base CDI'!$H$4:$H$28,'Base CDI'!$J$4:$J$29,S711,"Cubic","Extrapolate=Linear","MultiX=Average","Skip=True","Sort=True")</f>
        <v>12.871613516497124</v>
      </c>
      <c r="U711" s="43">
        <f ca="1">_xll.BInterpol('Base CDI'!$H$4:$H$28,'Base CDI'!$I$4:$I$29,S711,"Cubic","Extrapolate=Linear","MultiX=Average","Skip=True","Sort=True")</f>
        <v>12.908017123469852</v>
      </c>
    </row>
    <row r="712" spans="16:21" x14ac:dyDescent="0.25">
      <c r="P712" s="10">
        <v>35549</v>
      </c>
      <c r="Q712">
        <v>2.68405</v>
      </c>
      <c r="S712" s="42">
        <f t="shared" ca="1" si="16"/>
        <v>46695</v>
      </c>
      <c r="T712" s="43">
        <f ca="1">_xll.BInterpol('Base CDI'!$H$4:$H$28,'Base CDI'!$J$4:$J$29,S712,"Cubic","Extrapolate=Linear","MultiX=Average","Skip=True","Sort=True")</f>
        <v>12.870297696937657</v>
      </c>
      <c r="U712" s="43">
        <f ca="1">_xll.BInterpol('Base CDI'!$H$4:$H$28,'Base CDI'!$I$4:$I$29,S712,"Cubic","Extrapolate=Linear","MultiX=Average","Skip=True","Sort=True")</f>
        <v>12.906715617098712</v>
      </c>
    </row>
    <row r="713" spans="16:21" x14ac:dyDescent="0.25">
      <c r="P713" s="10">
        <v>35550</v>
      </c>
      <c r="Q713">
        <v>2.686099</v>
      </c>
      <c r="S713" s="42">
        <f t="shared" ca="1" si="16"/>
        <v>46696</v>
      </c>
      <c r="T713" s="43">
        <f ca="1">_xll.BInterpol('Base CDI'!$H$4:$H$28,'Base CDI'!$J$4:$J$29,S713,"Cubic","Extrapolate=Linear","MultiX=Average","Skip=True","Sort=True")</f>
        <v>12.868988033620731</v>
      </c>
      <c r="U713" s="43">
        <f ca="1">_xll.BInterpol('Base CDI'!$H$4:$H$28,'Base CDI'!$I$4:$I$29,S713,"Cubic","Extrapolate=Linear","MultiX=Average","Skip=True","Sort=True")</f>
        <v>12.905420138975302</v>
      </c>
    </row>
    <row r="714" spans="16:21" x14ac:dyDescent="0.25">
      <c r="P714" s="10">
        <v>35552</v>
      </c>
      <c r="Q714">
        <v>2.6882299999999999</v>
      </c>
      <c r="S714" s="42">
        <f t="shared" ca="1" si="16"/>
        <v>46697</v>
      </c>
      <c r="T714" s="43">
        <f ca="1">_xll.BInterpol('Base CDI'!$H$4:$H$28,'Base CDI'!$J$4:$J$29,S714,"Cubic","Extrapolate=Linear","MultiX=Average","Skip=True","Sort=True")</f>
        <v>12.867684537259123</v>
      </c>
      <c r="U714" s="43">
        <f ca="1">_xll.BInterpol('Base CDI'!$H$4:$H$28,'Base CDI'!$I$4:$I$29,S714,"Cubic","Extrapolate=Linear","MultiX=Average","Skip=True","Sort=True")</f>
        <v>12.904130698632045</v>
      </c>
    </row>
    <row r="715" spans="16:21" x14ac:dyDescent="0.25">
      <c r="P715" s="10">
        <v>35555</v>
      </c>
      <c r="Q715">
        <v>2.6903440000000001</v>
      </c>
      <c r="S715" s="42">
        <f t="shared" ref="S715:S778" ca="1" si="17">S714+1</f>
        <v>46698</v>
      </c>
      <c r="T715" s="43">
        <f ca="1">_xll.BInterpol('Base CDI'!$H$4:$H$28,'Base CDI'!$J$4:$J$29,S715,"Cubic","Extrapolate=Linear","MultiX=Average","Skip=True","Sort=True")</f>
        <v>12.866387218565604</v>
      </c>
      <c r="U715" s="43">
        <f ca="1">_xll.BInterpol('Base CDI'!$H$4:$H$28,'Base CDI'!$I$4:$I$29,S715,"Cubic","Extrapolate=Linear","MultiX=Average","Skip=True","Sort=True")</f>
        <v>12.902847305601362</v>
      </c>
    </row>
    <row r="716" spans="16:21" x14ac:dyDescent="0.25">
      <c r="P716" s="10">
        <v>35556</v>
      </c>
      <c r="Q716">
        <v>2.6924519999999998</v>
      </c>
      <c r="S716" s="42">
        <f t="shared" ca="1" si="17"/>
        <v>46699</v>
      </c>
      <c r="T716" s="43">
        <f ca="1">_xll.BInterpol('Base CDI'!$H$4:$H$28,'Base CDI'!$J$4:$J$29,S716,"Cubic","Extrapolate=Linear","MultiX=Average","Skip=True","Sort=True")</f>
        <v>12.865096088252955</v>
      </c>
      <c r="U716" s="43">
        <f ca="1">_xll.BInterpol('Base CDI'!$H$4:$H$28,'Base CDI'!$I$4:$I$29,S716,"Cubic","Extrapolate=Linear","MultiX=Average","Skip=True","Sort=True")</f>
        <v>12.901569969415672</v>
      </c>
    </row>
    <row r="717" spans="16:21" x14ac:dyDescent="0.25">
      <c r="P717" s="10">
        <v>35557</v>
      </c>
      <c r="Q717">
        <v>2.6945700000000001</v>
      </c>
      <c r="S717" s="42">
        <f t="shared" ca="1" si="17"/>
        <v>46700</v>
      </c>
      <c r="T717" s="43">
        <f ca="1">_xll.BInterpol('Base CDI'!$H$4:$H$28,'Base CDI'!$J$4:$J$29,S717,"Cubic","Extrapolate=Linear","MultiX=Average","Skip=True","Sort=True")</f>
        <v>12.863811157033945</v>
      </c>
      <c r="U717" s="43">
        <f ca="1">_xll.BInterpol('Base CDI'!$H$4:$H$28,'Base CDI'!$I$4:$I$29,S717,"Cubic","Extrapolate=Linear","MultiX=Average","Skip=True","Sort=True")</f>
        <v>12.900298699607395</v>
      </c>
    </row>
    <row r="718" spans="16:21" x14ac:dyDescent="0.25">
      <c r="P718" s="10">
        <v>35558</v>
      </c>
      <c r="Q718">
        <v>2.6966890000000001</v>
      </c>
      <c r="S718" s="42">
        <f t="shared" ca="1" si="17"/>
        <v>46701</v>
      </c>
      <c r="T718" s="43">
        <f ca="1">_xll.BInterpol('Base CDI'!$H$4:$H$28,'Base CDI'!$J$4:$J$29,S718,"Cubic","Extrapolate=Linear","MultiX=Average","Skip=True","Sort=True")</f>
        <v>12.862532435621352</v>
      </c>
      <c r="U718" s="43">
        <f ca="1">_xll.BInterpol('Base CDI'!$H$4:$H$28,'Base CDI'!$I$4:$I$29,S718,"Cubic","Extrapolate=Linear","MultiX=Average","Skip=True","Sort=True")</f>
        <v>12.899033505708955</v>
      </c>
    </row>
    <row r="719" spans="16:21" x14ac:dyDescent="0.25">
      <c r="P719" s="10">
        <v>35559</v>
      </c>
      <c r="Q719">
        <v>2.6988110000000001</v>
      </c>
      <c r="S719" s="42">
        <f t="shared" ca="1" si="17"/>
        <v>46702</v>
      </c>
      <c r="T719" s="43">
        <f ca="1">_xll.BInterpol('Base CDI'!$H$4:$H$28,'Base CDI'!$J$4:$J$29,S719,"Cubic","Extrapolate=Linear","MultiX=Average","Skip=True","Sort=True")</f>
        <v>12.861259934727952</v>
      </c>
      <c r="U719" s="43">
        <f ca="1">_xll.BInterpol('Base CDI'!$H$4:$H$28,'Base CDI'!$I$4:$I$29,S719,"Cubic","Extrapolate=Linear","MultiX=Average","Skip=True","Sort=True")</f>
        <v>12.897774397252771</v>
      </c>
    </row>
    <row r="720" spans="16:21" x14ac:dyDescent="0.25">
      <c r="P720" s="10">
        <v>35562</v>
      </c>
      <c r="Q720">
        <v>2.700952</v>
      </c>
      <c r="S720" s="42">
        <f t="shared" ca="1" si="17"/>
        <v>46703</v>
      </c>
      <c r="T720" s="43">
        <f ca="1">_xll.BInterpol('Base CDI'!$H$4:$H$28,'Base CDI'!$J$4:$J$29,S720,"Cubic","Extrapolate=Linear","MultiX=Average","Skip=True","Sort=True")</f>
        <v>12.85999366506652</v>
      </c>
      <c r="U720" s="43">
        <f ca="1">_xll.BInterpol('Base CDI'!$H$4:$H$28,'Base CDI'!$I$4:$I$29,S720,"Cubic","Extrapolate=Linear","MultiX=Average","Skip=True","Sort=True")</f>
        <v>12.896521383771264</v>
      </c>
    </row>
    <row r="721" spans="16:21" x14ac:dyDescent="0.25">
      <c r="P721" s="10">
        <v>35563</v>
      </c>
      <c r="Q721">
        <v>2.7030859999999999</v>
      </c>
      <c r="S721" s="42">
        <f t="shared" ca="1" si="17"/>
        <v>46704</v>
      </c>
      <c r="T721" s="43">
        <f ca="1">_xll.BInterpol('Base CDI'!$H$4:$H$28,'Base CDI'!$J$4:$J$29,S721,"Cubic","Extrapolate=Linear","MultiX=Average","Skip=True","Sort=True")</f>
        <v>12.858733637349831</v>
      </c>
      <c r="U721" s="43">
        <f ca="1">_xll.BInterpol('Base CDI'!$H$4:$H$28,'Base CDI'!$I$4:$I$29,S721,"Cubic","Extrapolate=Linear","MultiX=Average","Skip=True","Sort=True")</f>
        <v>12.895274474796851</v>
      </c>
    </row>
    <row r="722" spans="16:21" x14ac:dyDescent="0.25">
      <c r="P722" s="10">
        <v>35564</v>
      </c>
      <c r="Q722">
        <v>2.7052209999999999</v>
      </c>
      <c r="S722" s="42">
        <f t="shared" ca="1" si="17"/>
        <v>46705</v>
      </c>
      <c r="T722" s="43">
        <f ca="1">_xll.BInterpol('Base CDI'!$H$4:$H$28,'Base CDI'!$J$4:$J$29,S722,"Cubic","Extrapolate=Linear","MultiX=Average","Skip=True","Sort=True")</f>
        <v>12.85747986229066</v>
      </c>
      <c r="U722" s="43">
        <f ca="1">_xll.BInterpol('Base CDI'!$H$4:$H$28,'Base CDI'!$I$4:$I$29,S722,"Cubic","Extrapolate=Linear","MultiX=Average","Skip=True","Sort=True")</f>
        <v>12.894033679861959</v>
      </c>
    </row>
    <row r="723" spans="16:21" x14ac:dyDescent="0.25">
      <c r="P723" s="10">
        <v>35565</v>
      </c>
      <c r="Q723">
        <v>2.7073580000000002</v>
      </c>
      <c r="S723" s="42">
        <f t="shared" ca="1" si="17"/>
        <v>46706</v>
      </c>
      <c r="T723" s="43">
        <f ca="1">_xll.BInterpol('Base CDI'!$H$4:$H$28,'Base CDI'!$J$4:$J$29,S723,"Cubic","Extrapolate=Linear","MultiX=Average","Skip=True","Sort=True")</f>
        <v>12.856232350601783</v>
      </c>
      <c r="U723" s="43">
        <f ca="1">_xll.BInterpol('Base CDI'!$H$4:$H$28,'Base CDI'!$I$4:$I$29,S723,"Cubic","Extrapolate=Linear","MultiX=Average","Skip=True","Sort=True")</f>
        <v>12.892799008499004</v>
      </c>
    </row>
    <row r="724" spans="16:21" x14ac:dyDescent="0.25">
      <c r="P724" s="10">
        <v>35566</v>
      </c>
      <c r="Q724">
        <v>2.7094969999999998</v>
      </c>
      <c r="S724" s="42">
        <f t="shared" ca="1" si="17"/>
        <v>46707</v>
      </c>
      <c r="T724" s="43">
        <f ca="1">_xll.BInterpol('Base CDI'!$H$4:$H$28,'Base CDI'!$J$4:$J$29,S724,"Cubic","Extrapolate=Linear","MultiX=Average","Skip=True","Sort=True")</f>
        <v>12.854991112995972</v>
      </c>
      <c r="U724" s="43">
        <f ca="1">_xll.BInterpol('Base CDI'!$H$4:$H$28,'Base CDI'!$I$4:$I$29,S724,"Cubic","Extrapolate=Linear","MultiX=Average","Skip=True","Sort=True")</f>
        <v>12.89157047024041</v>
      </c>
    </row>
    <row r="725" spans="16:21" x14ac:dyDescent="0.25">
      <c r="P725" s="10">
        <v>35569</v>
      </c>
      <c r="Q725">
        <v>2.7116370000000001</v>
      </c>
      <c r="S725" s="42">
        <f t="shared" ca="1" si="17"/>
        <v>46708</v>
      </c>
      <c r="T725" s="43">
        <f ca="1">_xll.BInterpol('Base CDI'!$H$4:$H$28,'Base CDI'!$J$4:$J$29,S725,"Cubic","Extrapolate=Linear","MultiX=Average","Skip=True","Sort=True")</f>
        <v>12.853756160186006</v>
      </c>
      <c r="U725" s="43">
        <f ca="1">_xll.BInterpol('Base CDI'!$H$4:$H$28,'Base CDI'!$I$4:$I$29,S725,"Cubic","Extrapolate=Linear","MultiX=Average","Skip=True","Sort=True")</f>
        <v>12.890348074618593</v>
      </c>
    </row>
    <row r="726" spans="16:21" x14ac:dyDescent="0.25">
      <c r="P726" s="10">
        <v>35570</v>
      </c>
      <c r="Q726">
        <v>2.7137799999999999</v>
      </c>
      <c r="S726" s="42">
        <f t="shared" ca="1" si="17"/>
        <v>46709</v>
      </c>
      <c r="T726" s="43">
        <f ca="1">_xll.BInterpol('Base CDI'!$H$4:$H$28,'Base CDI'!$J$4:$J$29,S726,"Cubic","Extrapolate=Linear","MultiX=Average","Skip=True","Sort=True")</f>
        <v>12.852527502884659</v>
      </c>
      <c r="U726" s="43">
        <f ca="1">_xll.BInterpol('Base CDI'!$H$4:$H$28,'Base CDI'!$I$4:$I$29,S726,"Cubic","Extrapolate=Linear","MultiX=Average","Skip=True","Sort=True")</f>
        <v>12.889131831165979</v>
      </c>
    </row>
    <row r="727" spans="16:21" x14ac:dyDescent="0.25">
      <c r="P727" s="10">
        <v>35571</v>
      </c>
      <c r="Q727">
        <v>2.7159239999999998</v>
      </c>
      <c r="S727" s="42">
        <f t="shared" ca="1" si="17"/>
        <v>46710</v>
      </c>
      <c r="T727" s="43">
        <f ca="1">_xll.BInterpol('Base CDI'!$H$4:$H$28,'Base CDI'!$J$4:$J$29,S727,"Cubic","Extrapolate=Linear","MultiX=Average","Skip=True","Sort=True")</f>
        <v>12.851305151804706</v>
      </c>
      <c r="U727" s="43">
        <f ca="1">_xll.BInterpol('Base CDI'!$H$4:$H$28,'Base CDI'!$I$4:$I$29,S727,"Cubic","Extrapolate=Linear","MultiX=Average","Skip=True","Sort=True")</f>
        <v>12.887921749414987</v>
      </c>
    </row>
    <row r="728" spans="16:21" x14ac:dyDescent="0.25">
      <c r="P728" s="10">
        <v>35572</v>
      </c>
      <c r="Q728">
        <v>2.7180689999999998</v>
      </c>
      <c r="S728" s="42">
        <f t="shared" ca="1" si="17"/>
        <v>46711</v>
      </c>
      <c r="T728" s="43">
        <f ca="1">_xll.BInterpol('Base CDI'!$H$4:$H$28,'Base CDI'!$J$4:$J$29,S728,"Cubic","Extrapolate=Linear","MultiX=Average","Skip=True","Sort=True")</f>
        <v>12.850089117658921</v>
      </c>
      <c r="U728" s="43">
        <f ca="1">_xll.BInterpol('Base CDI'!$H$4:$H$28,'Base CDI'!$I$4:$I$29,S728,"Cubic","Extrapolate=Linear","MultiX=Average","Skip=True","Sort=True")</f>
        <v>12.886717838898036</v>
      </c>
    </row>
    <row r="729" spans="16:21" x14ac:dyDescent="0.25">
      <c r="P729" s="10">
        <v>35573</v>
      </c>
      <c r="Q729">
        <v>2.7202169999999999</v>
      </c>
      <c r="S729" s="42">
        <f t="shared" ca="1" si="17"/>
        <v>46712</v>
      </c>
      <c r="T729" s="43">
        <f ca="1">_xll.BInterpol('Base CDI'!$H$4:$H$28,'Base CDI'!$J$4:$J$29,S729,"Cubic","Extrapolate=Linear","MultiX=Average","Skip=True","Sort=True")</f>
        <v>12.848879411160082</v>
      </c>
      <c r="U729" s="43">
        <f ca="1">_xll.BInterpol('Base CDI'!$H$4:$H$28,'Base CDI'!$I$4:$I$29,S729,"Cubic","Extrapolate=Linear","MultiX=Average","Skip=True","Sort=True")</f>
        <v>12.885520109147548</v>
      </c>
    </row>
    <row r="730" spans="16:21" x14ac:dyDescent="0.25">
      <c r="P730" s="10">
        <v>35576</v>
      </c>
      <c r="Q730">
        <v>2.722356</v>
      </c>
      <c r="S730" s="42">
        <f t="shared" ca="1" si="17"/>
        <v>46713</v>
      </c>
      <c r="T730" s="43">
        <f ca="1">_xll.BInterpol('Base CDI'!$H$4:$H$28,'Base CDI'!$J$4:$J$29,S730,"Cubic","Extrapolate=Linear","MultiX=Average","Skip=True","Sort=True")</f>
        <v>12.847676043020963</v>
      </c>
      <c r="U730" s="43">
        <f ca="1">_xll.BInterpol('Base CDI'!$H$4:$H$28,'Base CDI'!$I$4:$I$29,S730,"Cubic","Extrapolate=Linear","MultiX=Average","Skip=True","Sort=True")</f>
        <v>12.884328569695942</v>
      </c>
    </row>
    <row r="731" spans="16:21" x14ac:dyDescent="0.25">
      <c r="P731" s="10">
        <v>35577</v>
      </c>
      <c r="Q731">
        <v>2.7244890000000002</v>
      </c>
      <c r="S731" s="42">
        <f t="shared" ca="1" si="17"/>
        <v>46714</v>
      </c>
      <c r="T731" s="43">
        <f ca="1">_xll.BInterpol('Base CDI'!$H$4:$H$28,'Base CDI'!$J$4:$J$29,S731,"Cubic","Extrapolate=Linear","MultiX=Average","Skip=True","Sort=True")</f>
        <v>12.846479023954339</v>
      </c>
      <c r="U731" s="43">
        <f ca="1">_xll.BInterpol('Base CDI'!$H$4:$H$28,'Base CDI'!$I$4:$I$29,S731,"Cubic","Extrapolate=Linear","MultiX=Average","Skip=True","Sort=True")</f>
        <v>12.883143230075643</v>
      </c>
    </row>
    <row r="732" spans="16:21" x14ac:dyDescent="0.25">
      <c r="P732" s="10">
        <v>35578</v>
      </c>
      <c r="Q732">
        <v>2.7265779999999999</v>
      </c>
      <c r="S732" s="42">
        <f t="shared" ca="1" si="17"/>
        <v>46715</v>
      </c>
      <c r="T732" s="43">
        <f ca="1">_xll.BInterpol('Base CDI'!$H$4:$H$28,'Base CDI'!$J$4:$J$29,S732,"Cubic","Extrapolate=Linear","MultiX=Average","Skip=True","Sort=True")</f>
        <v>12.845288364672985</v>
      </c>
      <c r="U732" s="43">
        <f ca="1">_xll.BInterpol('Base CDI'!$H$4:$H$28,'Base CDI'!$I$4:$I$29,S732,"Cubic","Extrapolate=Linear","MultiX=Average","Skip=True","Sort=True")</f>
        <v>12.881964099819067</v>
      </c>
    </row>
    <row r="733" spans="16:21" x14ac:dyDescent="0.25">
      <c r="P733" s="10">
        <v>35580</v>
      </c>
      <c r="Q733">
        <v>2.7286229999999998</v>
      </c>
      <c r="S733" s="42">
        <f t="shared" ca="1" si="17"/>
        <v>46716</v>
      </c>
      <c r="T733" s="43">
        <f ca="1">_xll.BInterpol('Base CDI'!$H$4:$H$28,'Base CDI'!$J$4:$J$29,S733,"Cubic","Extrapolate=Linear","MultiX=Average","Skip=True","Sort=True")</f>
        <v>12.844104075889677</v>
      </c>
      <c r="U733" s="43">
        <f ca="1">_xll.BInterpol('Base CDI'!$H$4:$H$28,'Base CDI'!$I$4:$I$29,S733,"Cubic","Extrapolate=Linear","MultiX=Average","Skip=True","Sort=True")</f>
        <v>12.880791188458636</v>
      </c>
    </row>
    <row r="734" spans="16:21" x14ac:dyDescent="0.25">
      <c r="P734" s="10">
        <v>35583</v>
      </c>
      <c r="Q734">
        <v>2.7306599999999999</v>
      </c>
      <c r="S734" s="42">
        <f t="shared" ca="1" si="17"/>
        <v>46717</v>
      </c>
      <c r="T734" s="43">
        <f ca="1">_xll.BInterpol('Base CDI'!$H$4:$H$28,'Base CDI'!$J$4:$J$29,S734,"Cubic","Extrapolate=Linear","MultiX=Average","Skip=True","Sort=True")</f>
        <v>12.842926168317188</v>
      </c>
      <c r="U734" s="43">
        <f ca="1">_xll.BInterpol('Base CDI'!$H$4:$H$28,'Base CDI'!$I$4:$I$29,S734,"Cubic","Extrapolate=Linear","MultiX=Average","Skip=True","Sort=True")</f>
        <v>12.879624505526772</v>
      </c>
    </row>
    <row r="735" spans="16:21" x14ac:dyDescent="0.25">
      <c r="P735" s="10">
        <v>35584</v>
      </c>
      <c r="Q735">
        <v>2.7326990000000002</v>
      </c>
      <c r="S735" s="42">
        <f t="shared" ca="1" si="17"/>
        <v>46718</v>
      </c>
      <c r="T735" s="43">
        <f ca="1">_xll.BInterpol('Base CDI'!$H$4:$H$28,'Base CDI'!$J$4:$J$29,S735,"Cubic","Extrapolate=Linear","MultiX=Average","Skip=True","Sort=True")</f>
        <v>12.841754652668296</v>
      </c>
      <c r="U735" s="43">
        <f ca="1">_xll.BInterpol('Base CDI'!$H$4:$H$28,'Base CDI'!$I$4:$I$29,S735,"Cubic","Extrapolate=Linear","MultiX=Average","Skip=True","Sort=True")</f>
        <v>12.878464060555896</v>
      </c>
    </row>
    <row r="736" spans="16:21" x14ac:dyDescent="0.25">
      <c r="P736" s="10">
        <v>35585</v>
      </c>
      <c r="Q736">
        <v>2.7347480000000002</v>
      </c>
      <c r="S736" s="42">
        <f t="shared" ca="1" si="17"/>
        <v>46719</v>
      </c>
      <c r="T736" s="43">
        <f ca="1">_xll.BInterpol('Base CDI'!$H$4:$H$28,'Base CDI'!$J$4:$J$29,S736,"Cubic","Extrapolate=Linear","MultiX=Average","Skip=True","Sort=True")</f>
        <v>12.840589539655776</v>
      </c>
      <c r="U736" s="43">
        <f ca="1">_xll.BInterpol('Base CDI'!$H$4:$H$28,'Base CDI'!$I$4:$I$29,S736,"Cubic","Extrapolate=Linear","MultiX=Average","Skip=True","Sort=True")</f>
        <v>12.877309863078425</v>
      </c>
    </row>
    <row r="737" spans="16:21" x14ac:dyDescent="0.25">
      <c r="P737" s="10">
        <v>35586</v>
      </c>
      <c r="Q737">
        <v>2.736799</v>
      </c>
      <c r="S737" s="42">
        <f t="shared" ca="1" si="17"/>
        <v>46720</v>
      </c>
      <c r="T737" s="43">
        <f ca="1">_xll.BInterpol('Base CDI'!$H$4:$H$28,'Base CDI'!$J$4:$J$29,S737,"Cubic","Extrapolate=Linear","MultiX=Average","Skip=True","Sort=True")</f>
        <v>12.839430839992401</v>
      </c>
      <c r="U737" s="43">
        <f ca="1">_xll.BInterpol('Base CDI'!$H$4:$H$28,'Base CDI'!$I$4:$I$29,S737,"Cubic","Extrapolate=Linear","MultiX=Average","Skip=True","Sort=True")</f>
        <v>12.876161922626785</v>
      </c>
    </row>
    <row r="738" spans="16:21" x14ac:dyDescent="0.25">
      <c r="P738" s="10">
        <v>35587</v>
      </c>
      <c r="Q738">
        <v>2.738861</v>
      </c>
      <c r="S738" s="42">
        <f t="shared" ca="1" si="17"/>
        <v>46721</v>
      </c>
      <c r="T738" s="43">
        <f ca="1">_xll.BInterpol('Base CDI'!$H$4:$H$28,'Base CDI'!$J$4:$J$29,S738,"Cubic","Extrapolate=Linear","MultiX=Average","Skip=True","Sort=True")</f>
        <v>12.838278564390947</v>
      </c>
      <c r="U738" s="43">
        <f ca="1">_xll.BInterpol('Base CDI'!$H$4:$H$28,'Base CDI'!$I$4:$I$29,S738,"Cubic","Extrapolate=Linear","MultiX=Average","Skip=True","Sort=True")</f>
        <v>12.875020248733392</v>
      </c>
    </row>
    <row r="739" spans="16:21" x14ac:dyDescent="0.25">
      <c r="P739" s="10">
        <v>35590</v>
      </c>
      <c r="Q739">
        <v>2.7409520000000001</v>
      </c>
      <c r="S739" s="42">
        <f t="shared" ca="1" si="17"/>
        <v>46722</v>
      </c>
      <c r="T739" s="43">
        <f ca="1">_xll.BInterpol('Base CDI'!$H$4:$H$28,'Base CDI'!$J$4:$J$29,S739,"Cubic","Extrapolate=Linear","MultiX=Average","Skip=True","Sort=True")</f>
        <v>12.837132723564192</v>
      </c>
      <c r="U739" s="43">
        <f ca="1">_xll.BInterpol('Base CDI'!$H$4:$H$28,'Base CDI'!$I$4:$I$29,S739,"Cubic","Extrapolate=Linear","MultiX=Average","Skip=True","Sort=True")</f>
        <v>12.87388485093067</v>
      </c>
    </row>
    <row r="740" spans="16:21" x14ac:dyDescent="0.25">
      <c r="P740" s="10">
        <v>35591</v>
      </c>
      <c r="Q740">
        <v>2.7430349999999999</v>
      </c>
      <c r="S740" s="42">
        <f t="shared" ca="1" si="17"/>
        <v>46723</v>
      </c>
      <c r="T740" s="43">
        <f ca="1">_xll.BInterpol('Base CDI'!$H$4:$H$28,'Base CDI'!$J$4:$J$29,S740,"Cubic","Extrapolate=Linear","MultiX=Average","Skip=True","Sort=True")</f>
        <v>12.835993328224907</v>
      </c>
      <c r="U740" s="43">
        <f ca="1">_xll.BInterpol('Base CDI'!$H$4:$H$28,'Base CDI'!$I$4:$I$29,S740,"Cubic","Extrapolate=Linear","MultiX=Average","Skip=True","Sort=True")</f>
        <v>12.872755738751039</v>
      </c>
    </row>
    <row r="741" spans="16:21" x14ac:dyDescent="0.25">
      <c r="P741" s="10">
        <v>35592</v>
      </c>
      <c r="Q741">
        <v>2.74512</v>
      </c>
      <c r="S741" s="42">
        <f t="shared" ca="1" si="17"/>
        <v>46724</v>
      </c>
      <c r="T741" s="43">
        <f ca="1">_xll.BInterpol('Base CDI'!$H$4:$H$28,'Base CDI'!$J$4:$J$29,S741,"Cubic","Extrapolate=Linear","MultiX=Average","Skip=True","Sort=True")</f>
        <v>12.834860389085872</v>
      </c>
      <c r="U741" s="43">
        <f ca="1">_xll.BInterpol('Base CDI'!$H$4:$H$28,'Base CDI'!$I$4:$I$29,S741,"Cubic","Extrapolate=Linear","MultiX=Average","Skip=True","Sort=True")</f>
        <v>12.871632921726919</v>
      </c>
    </row>
    <row r="742" spans="16:21" x14ac:dyDescent="0.25">
      <c r="P742" s="10">
        <v>35593</v>
      </c>
      <c r="Q742">
        <v>2.7472059999999998</v>
      </c>
      <c r="S742" s="42">
        <f t="shared" ca="1" si="17"/>
        <v>46725</v>
      </c>
      <c r="T742" s="43">
        <f ca="1">_xll.BInterpol('Base CDI'!$H$4:$H$28,'Base CDI'!$J$4:$J$29,S742,"Cubic","Extrapolate=Linear","MultiX=Average","Skip=True","Sort=True")</f>
        <v>12.833733916859856</v>
      </c>
      <c r="U742" s="43">
        <f ca="1">_xll.BInterpol('Base CDI'!$H$4:$H$28,'Base CDI'!$I$4:$I$29,S742,"Cubic","Extrapolate=Linear","MultiX=Average","Skip=True","Sort=True")</f>
        <v>12.87051640939073</v>
      </c>
    </row>
    <row r="743" spans="16:21" x14ac:dyDescent="0.25">
      <c r="P743" s="10">
        <v>35594</v>
      </c>
      <c r="Q743">
        <v>2.7493029999999998</v>
      </c>
      <c r="S743" s="42">
        <f t="shared" ca="1" si="17"/>
        <v>46726</v>
      </c>
      <c r="T743" s="43">
        <f ca="1">_xll.BInterpol('Base CDI'!$H$4:$H$28,'Base CDI'!$J$4:$J$29,S743,"Cubic","Extrapolate=Linear","MultiX=Average","Skip=True","Sort=True")</f>
        <v>12.83261392225964</v>
      </c>
      <c r="U743" s="43">
        <f ca="1">_xll.BInterpol('Base CDI'!$H$4:$H$28,'Base CDI'!$I$4:$I$29,S743,"Cubic","Extrapolate=Linear","MultiX=Average","Skip=True","Sort=True")</f>
        <v>12.869406211274892</v>
      </c>
    </row>
    <row r="744" spans="16:21" x14ac:dyDescent="0.25">
      <c r="P744" s="10">
        <v>35597</v>
      </c>
      <c r="Q744">
        <v>2.7513920000000001</v>
      </c>
      <c r="S744" s="42">
        <f t="shared" ca="1" si="17"/>
        <v>46727</v>
      </c>
      <c r="T744" s="43">
        <f ca="1">_xll.BInterpol('Base CDI'!$H$4:$H$28,'Base CDI'!$J$4:$J$29,S744,"Cubic","Extrapolate=Linear","MultiX=Average","Skip=True","Sort=True")</f>
        <v>12.831500415997997</v>
      </c>
      <c r="U744" s="43">
        <f ca="1">_xll.BInterpol('Base CDI'!$H$4:$H$28,'Base CDI'!$I$4:$I$29,S744,"Cubic","Extrapolate=Linear","MultiX=Average","Skip=True","Sort=True")</f>
        <v>12.86830233691183</v>
      </c>
    </row>
    <row r="745" spans="16:21" x14ac:dyDescent="0.25">
      <c r="P745" s="10">
        <v>35598</v>
      </c>
      <c r="Q745">
        <v>2.7534930000000002</v>
      </c>
      <c r="S745" s="42">
        <f t="shared" ca="1" si="17"/>
        <v>46728</v>
      </c>
      <c r="T745" s="43">
        <f ca="1">_xll.BInterpol('Base CDI'!$H$4:$H$28,'Base CDI'!$J$4:$J$29,S745,"Cubic","Extrapolate=Linear","MultiX=Average","Skip=True","Sort=True")</f>
        <v>12.830393408787701</v>
      </c>
      <c r="U745" s="43">
        <f ca="1">_xll.BInterpol('Base CDI'!$H$4:$H$28,'Base CDI'!$I$4:$I$29,S745,"Cubic","Extrapolate=Linear","MultiX=Average","Skip=True","Sort=True")</f>
        <v>12.86720479583396</v>
      </c>
    </row>
    <row r="746" spans="16:21" x14ac:dyDescent="0.25">
      <c r="P746" s="10">
        <v>35599</v>
      </c>
      <c r="Q746">
        <v>2.7555939999999999</v>
      </c>
      <c r="S746" s="42">
        <f t="shared" ca="1" si="17"/>
        <v>46729</v>
      </c>
      <c r="T746" s="43">
        <f ca="1">_xll.BInterpol('Base CDI'!$H$4:$H$28,'Base CDI'!$J$4:$J$29,S746,"Cubic","Extrapolate=Linear","MultiX=Average","Skip=True","Sort=True")</f>
        <v>12.829292911341529</v>
      </c>
      <c r="U746" s="43">
        <f ca="1">_xll.BInterpol('Base CDI'!$H$4:$H$28,'Base CDI'!$I$4:$I$29,S746,"Cubic","Extrapolate=Linear","MultiX=Average","Skip=True","Sort=True")</f>
        <v>12.866113597573705</v>
      </c>
    </row>
    <row r="747" spans="16:21" x14ac:dyDescent="0.25">
      <c r="P747" s="10">
        <v>35600</v>
      </c>
      <c r="Q747">
        <v>2.7576890000000001</v>
      </c>
      <c r="S747" s="42">
        <f t="shared" ca="1" si="17"/>
        <v>46730</v>
      </c>
      <c r="T747" s="43">
        <f ca="1">_xll.BInterpol('Base CDI'!$H$4:$H$28,'Base CDI'!$J$4:$J$29,S747,"Cubic","Extrapolate=Linear","MultiX=Average","Skip=True","Sort=True")</f>
        <v>12.828198934372255</v>
      </c>
      <c r="U747" s="43">
        <f ca="1">_xll.BInterpol('Base CDI'!$H$4:$H$28,'Base CDI'!$I$4:$I$29,S747,"Cubic","Extrapolate=Linear","MultiX=Average","Skip=True","Sort=True")</f>
        <v>12.865028751663486</v>
      </c>
    </row>
    <row r="748" spans="16:21" x14ac:dyDescent="0.25">
      <c r="P748" s="10">
        <v>35601</v>
      </c>
      <c r="Q748">
        <v>2.7597849999999999</v>
      </c>
      <c r="S748" s="42">
        <f t="shared" ca="1" si="17"/>
        <v>46731</v>
      </c>
      <c r="T748" s="43">
        <f ca="1">_xll.BInterpol('Base CDI'!$H$4:$H$28,'Base CDI'!$J$4:$J$29,S748,"Cubic","Extrapolate=Linear","MultiX=Average","Skip=True","Sort=True")</f>
        <v>12.827111488592656</v>
      </c>
      <c r="U748" s="43">
        <f ca="1">_xll.BInterpol('Base CDI'!$H$4:$H$28,'Base CDI'!$I$4:$I$29,S748,"Cubic","Extrapolate=Linear","MultiX=Average","Skip=True","Sort=True")</f>
        <v>12.863950267635722</v>
      </c>
    </row>
    <row r="749" spans="16:21" x14ac:dyDescent="0.25">
      <c r="P749" s="10">
        <v>35604</v>
      </c>
      <c r="Q749">
        <v>2.761873</v>
      </c>
      <c r="S749" s="42">
        <f t="shared" ca="1" si="17"/>
        <v>46732</v>
      </c>
      <c r="T749" s="43">
        <f ca="1">_xll.BInterpol('Base CDI'!$H$4:$H$28,'Base CDI'!$J$4:$J$29,S749,"Cubic","Extrapolate=Linear","MultiX=Average","Skip=True","Sort=True")</f>
        <v>12.826030584715506</v>
      </c>
      <c r="U749" s="43">
        <f ca="1">_xll.BInterpol('Base CDI'!$H$4:$H$28,'Base CDI'!$I$4:$I$29,S749,"Cubic","Extrapolate=Linear","MultiX=Average","Skip=True","Sort=True")</f>
        <v>12.862878155022836</v>
      </c>
    </row>
    <row r="750" spans="16:21" x14ac:dyDescent="0.25">
      <c r="P750" s="10">
        <v>35605</v>
      </c>
      <c r="Q750">
        <v>2.7639629999999999</v>
      </c>
      <c r="S750" s="42">
        <f t="shared" ca="1" si="17"/>
        <v>46733</v>
      </c>
      <c r="T750" s="43">
        <f ca="1">_xll.BInterpol('Base CDI'!$H$4:$H$28,'Base CDI'!$J$4:$J$29,S750,"Cubic","Extrapolate=Linear","MultiX=Average","Skip=True","Sort=True")</f>
        <v>12.824956233453578</v>
      </c>
      <c r="U750" s="43">
        <f ca="1">_xll.BInterpol('Base CDI'!$H$4:$H$28,'Base CDI'!$I$4:$I$29,S750,"Cubic","Extrapolate=Linear","MultiX=Average","Skip=True","Sort=True")</f>
        <v>12.861812423357247</v>
      </c>
    </row>
    <row r="751" spans="16:21" x14ac:dyDescent="0.25">
      <c r="P751" s="10">
        <v>35606</v>
      </c>
      <c r="Q751">
        <v>2.766054</v>
      </c>
      <c r="S751" s="42">
        <f t="shared" ca="1" si="17"/>
        <v>46734</v>
      </c>
      <c r="T751" s="43">
        <f ca="1">_xll.BInterpol('Base CDI'!$H$4:$H$28,'Base CDI'!$J$4:$J$29,S751,"Cubic","Extrapolate=Linear","MultiX=Average","Skip=True","Sort=True")</f>
        <v>12.823888445519652</v>
      </c>
      <c r="U751" s="43">
        <f ca="1">_xll.BInterpol('Base CDI'!$H$4:$H$28,'Base CDI'!$I$4:$I$29,S751,"Cubic","Extrapolate=Linear","MultiX=Average","Skip=True","Sort=True")</f>
        <v>12.860753082171374</v>
      </c>
    </row>
    <row r="752" spans="16:21" x14ac:dyDescent="0.25">
      <c r="P752" s="10">
        <v>35607</v>
      </c>
      <c r="Q752">
        <v>2.768119</v>
      </c>
      <c r="S752" s="42">
        <f t="shared" ca="1" si="17"/>
        <v>46735</v>
      </c>
      <c r="T752" s="43">
        <f ca="1">_xll.BInterpol('Base CDI'!$H$4:$H$28,'Base CDI'!$J$4:$J$29,S752,"Cubic","Extrapolate=Linear","MultiX=Average","Skip=True","Sort=True")</f>
        <v>12.8228272316265</v>
      </c>
      <c r="U752" s="43">
        <f ca="1">_xll.BInterpol('Base CDI'!$H$4:$H$28,'Base CDI'!$I$4:$I$29,S752,"Cubic","Extrapolate=Linear","MultiX=Average","Skip=True","Sort=True")</f>
        <v>12.859700140997642</v>
      </c>
    </row>
    <row r="753" spans="16:21" x14ac:dyDescent="0.25">
      <c r="P753" s="10">
        <v>35608</v>
      </c>
      <c r="Q753">
        <v>2.7701769999999999</v>
      </c>
      <c r="S753" s="42">
        <f t="shared" ca="1" si="17"/>
        <v>46736</v>
      </c>
      <c r="T753" s="43">
        <f ca="1">_xll.BInterpol('Base CDI'!$H$4:$H$28,'Base CDI'!$J$4:$J$29,S753,"Cubic","Extrapolate=Linear","MultiX=Average","Skip=True","Sort=True")</f>
        <v>12.821772602486899</v>
      </c>
      <c r="U753" s="43">
        <f ca="1">_xll.BInterpol('Base CDI'!$H$4:$H$28,'Base CDI'!$I$4:$I$29,S753,"Cubic","Extrapolate=Linear","MultiX=Average","Skip=True","Sort=True")</f>
        <v>12.858653609368469</v>
      </c>
    </row>
    <row r="754" spans="16:21" x14ac:dyDescent="0.25">
      <c r="P754" s="10">
        <v>35611</v>
      </c>
      <c r="Q754">
        <v>2.772227</v>
      </c>
      <c r="S754" s="42">
        <f t="shared" ca="1" si="17"/>
        <v>46737</v>
      </c>
      <c r="T754" s="43">
        <f ca="1">_xll.BInterpol('Base CDI'!$H$4:$H$28,'Base CDI'!$J$4:$J$29,S754,"Cubic","Extrapolate=Linear","MultiX=Average","Skip=True","Sort=True")</f>
        <v>12.82072456881362</v>
      </c>
      <c r="U754" s="43">
        <f ca="1">_xll.BInterpol('Base CDI'!$H$4:$H$28,'Base CDI'!$I$4:$I$29,S754,"Cubic","Extrapolate=Linear","MultiX=Average","Skip=True","Sort=True")</f>
        <v>12.857613496816276</v>
      </c>
    </row>
    <row r="755" spans="16:21" x14ac:dyDescent="0.25">
      <c r="P755" s="10">
        <v>35612</v>
      </c>
      <c r="Q755">
        <v>2.7741310000000001</v>
      </c>
      <c r="S755" s="42">
        <f t="shared" ca="1" si="17"/>
        <v>46738</v>
      </c>
      <c r="T755" s="43">
        <f ca="1">_xll.BInterpol('Base CDI'!$H$4:$H$28,'Base CDI'!$J$4:$J$29,S755,"Cubic","Extrapolate=Linear","MultiX=Average","Skip=True","Sort=True")</f>
        <v>12.819683141319445</v>
      </c>
      <c r="U755" s="43">
        <f ca="1">_xll.BInterpol('Base CDI'!$H$4:$H$28,'Base CDI'!$I$4:$I$29,S755,"Cubic","Extrapolate=Linear","MultiX=Average","Skip=True","Sort=True")</f>
        <v>12.856579812873484</v>
      </c>
    </row>
    <row r="756" spans="16:21" x14ac:dyDescent="0.25">
      <c r="P756" s="10">
        <v>35613</v>
      </c>
      <c r="Q756">
        <v>2.7760359999999999</v>
      </c>
      <c r="S756" s="42">
        <f t="shared" ca="1" si="17"/>
        <v>46739</v>
      </c>
      <c r="T756" s="43">
        <f ca="1">_xll.BInterpol('Base CDI'!$H$4:$H$28,'Base CDI'!$J$4:$J$29,S756,"Cubic","Extrapolate=Linear","MultiX=Average","Skip=True","Sort=True")</f>
        <v>12.818648330717144</v>
      </c>
      <c r="U756" s="43">
        <f ca="1">_xll.BInterpol('Base CDI'!$H$4:$H$28,'Base CDI'!$I$4:$I$29,S756,"Cubic","Extrapolate=Linear","MultiX=Average","Skip=True","Sort=True")</f>
        <v>12.855552567072513</v>
      </c>
    </row>
    <row r="757" spans="16:21" x14ac:dyDescent="0.25">
      <c r="P757" s="10">
        <v>35614</v>
      </c>
      <c r="Q757">
        <v>2.7779419999999999</v>
      </c>
      <c r="S757" s="42">
        <f t="shared" ca="1" si="17"/>
        <v>46740</v>
      </c>
      <c r="T757" s="43">
        <f ca="1">_xll.BInterpol('Base CDI'!$H$4:$H$28,'Base CDI'!$J$4:$J$29,S757,"Cubic","Extrapolate=Linear","MultiX=Average","Skip=True","Sort=True")</f>
        <v>12.817620147719493</v>
      </c>
      <c r="U757" s="43">
        <f ca="1">_xll.BInterpol('Base CDI'!$H$4:$H$28,'Base CDI'!$I$4:$I$29,S757,"Cubic","Extrapolate=Linear","MultiX=Average","Skip=True","Sort=True")</f>
        <v>12.854531768945785</v>
      </c>
    </row>
    <row r="758" spans="16:21" x14ac:dyDescent="0.25">
      <c r="P758" s="10">
        <v>35615</v>
      </c>
      <c r="Q758">
        <v>2.779849</v>
      </c>
      <c r="S758" s="42">
        <f t="shared" ca="1" si="17"/>
        <v>46741</v>
      </c>
      <c r="T758" s="43">
        <f ca="1">_xll.BInterpol('Base CDI'!$H$4:$H$28,'Base CDI'!$J$4:$J$29,S758,"Cubic","Extrapolate=Linear","MultiX=Average","Skip=True","Sort=True")</f>
        <v>12.816598603039271</v>
      </c>
      <c r="U758" s="43">
        <f ca="1">_xll.BInterpol('Base CDI'!$H$4:$H$28,'Base CDI'!$I$4:$I$29,S758,"Cubic","Extrapolate=Linear","MultiX=Average","Skip=True","Sort=True")</f>
        <v>12.85351742802572</v>
      </c>
    </row>
    <row r="759" spans="16:21" x14ac:dyDescent="0.25">
      <c r="P759" s="10">
        <v>35618</v>
      </c>
      <c r="Q759">
        <v>2.7817669999999999</v>
      </c>
      <c r="S759" s="42">
        <f t="shared" ca="1" si="17"/>
        <v>46742</v>
      </c>
      <c r="T759" s="43">
        <f ca="1">_xll.BInterpol('Base CDI'!$H$4:$H$28,'Base CDI'!$J$4:$J$29,S759,"Cubic","Extrapolate=Linear","MultiX=Average","Skip=True","Sort=True")</f>
        <v>12.815583707389248</v>
      </c>
      <c r="U759" s="43">
        <f ca="1">_xll.BInterpol('Base CDI'!$H$4:$H$28,'Base CDI'!$I$4:$I$29,S759,"Cubic","Extrapolate=Linear","MultiX=Average","Skip=True","Sort=True")</f>
        <v>12.852509553844738</v>
      </c>
    </row>
    <row r="760" spans="16:21" x14ac:dyDescent="0.25">
      <c r="P760" s="10">
        <v>35619</v>
      </c>
      <c r="Q760">
        <v>2.7836959999999999</v>
      </c>
      <c r="S760" s="42">
        <f t="shared" ca="1" si="17"/>
        <v>46743</v>
      </c>
      <c r="T760" s="43">
        <f ca="1">_xll.BInterpol('Base CDI'!$H$4:$H$28,'Base CDI'!$J$4:$J$29,S760,"Cubic","Extrapolate=Linear","MultiX=Average","Skip=True","Sort=True")</f>
        <v>12.814575471482202</v>
      </c>
      <c r="U760" s="43">
        <f ca="1">_xll.BInterpol('Base CDI'!$H$4:$H$28,'Base CDI'!$I$4:$I$29,S760,"Cubic","Extrapolate=Linear","MultiX=Average","Skip=True","Sort=True")</f>
        <v>12.85150815593526</v>
      </c>
    </row>
    <row r="761" spans="16:21" x14ac:dyDescent="0.25">
      <c r="P761" s="10">
        <v>35620</v>
      </c>
      <c r="Q761">
        <v>2.7856350000000001</v>
      </c>
      <c r="S761" s="42">
        <f t="shared" ca="1" si="17"/>
        <v>46744</v>
      </c>
      <c r="T761" s="43">
        <f ca="1">_xll.BInterpol('Base CDI'!$H$4:$H$28,'Base CDI'!$J$4:$J$29,S761,"Cubic","Extrapolate=Linear","MultiX=Average","Skip=True","Sort=True")</f>
        <v>12.813573906030907</v>
      </c>
      <c r="U761" s="43">
        <f ca="1">_xll.BInterpol('Base CDI'!$H$4:$H$28,'Base CDI'!$I$4:$I$29,S761,"Cubic","Extrapolate=Linear","MultiX=Average","Skip=True","Sort=True")</f>
        <v>12.850513243829708</v>
      </c>
    </row>
    <row r="762" spans="16:21" x14ac:dyDescent="0.25">
      <c r="P762" s="10">
        <v>35621</v>
      </c>
      <c r="Q762">
        <v>2.7875670000000001</v>
      </c>
      <c r="S762" s="42">
        <f t="shared" ca="1" si="17"/>
        <v>46745</v>
      </c>
      <c r="T762" s="43">
        <f ca="1">_xll.BInterpol('Base CDI'!$H$4:$H$28,'Base CDI'!$J$4:$J$29,S762,"Cubic","Extrapolate=Linear","MultiX=Average","Skip=True","Sort=True")</f>
        <v>12.812579021748141</v>
      </c>
      <c r="U762" s="43">
        <f ca="1">_xll.BInterpol('Base CDI'!$H$4:$H$28,'Base CDI'!$I$4:$I$29,S762,"Cubic","Extrapolate=Linear","MultiX=Average","Skip=True","Sort=True")</f>
        <v>12.849524827060501</v>
      </c>
    </row>
    <row r="763" spans="16:21" x14ac:dyDescent="0.25">
      <c r="P763" s="10">
        <v>35622</v>
      </c>
      <c r="Q763">
        <v>2.7894999999999999</v>
      </c>
      <c r="S763" s="42">
        <f t="shared" ca="1" si="17"/>
        <v>46746</v>
      </c>
      <c r="T763" s="43">
        <f ca="1">_xll.BInterpol('Base CDI'!$H$4:$H$28,'Base CDI'!$J$4:$J$29,S763,"Cubic","Extrapolate=Linear","MultiX=Average","Skip=True","Sort=True")</f>
        <v>12.811590829346676</v>
      </c>
      <c r="U763" s="43">
        <f ca="1">_xll.BInterpol('Base CDI'!$H$4:$H$28,'Base CDI'!$I$4:$I$29,S763,"Cubic","Extrapolate=Linear","MultiX=Average","Skip=True","Sort=True")</f>
        <v>12.84854291516006</v>
      </c>
    </row>
    <row r="764" spans="16:21" x14ac:dyDescent="0.25">
      <c r="P764" s="10">
        <v>35625</v>
      </c>
      <c r="Q764">
        <v>2.7914430000000001</v>
      </c>
      <c r="S764" s="42">
        <f t="shared" ca="1" si="17"/>
        <v>46747</v>
      </c>
      <c r="T764" s="43">
        <f ca="1">_xll.BInterpol('Base CDI'!$H$4:$H$28,'Base CDI'!$J$4:$J$29,S764,"Cubic","Extrapolate=Linear","MultiX=Average","Skip=True","Sort=True")</f>
        <v>12.810609339539287</v>
      </c>
      <c r="U764" s="43">
        <f ca="1">_xll.BInterpol('Base CDI'!$H$4:$H$28,'Base CDI'!$I$4:$I$29,S764,"Cubic","Extrapolate=Linear","MultiX=Average","Skip=True","Sort=True")</f>
        <v>12.847567517660806</v>
      </c>
    </row>
    <row r="765" spans="16:21" x14ac:dyDescent="0.25">
      <c r="P765" s="10">
        <v>35626</v>
      </c>
      <c r="Q765">
        <v>2.7933870000000001</v>
      </c>
      <c r="S765" s="42">
        <f t="shared" ca="1" si="17"/>
        <v>46748</v>
      </c>
      <c r="T765" s="43">
        <f ca="1">_xll.BInterpol('Base CDI'!$H$4:$H$28,'Base CDI'!$J$4:$J$29,S765,"Cubic","Extrapolate=Linear","MultiX=Average","Skip=True","Sort=True")</f>
        <v>12.809634563038752</v>
      </c>
      <c r="U765" s="43">
        <f ca="1">_xll.BInterpol('Base CDI'!$H$4:$H$28,'Base CDI'!$I$4:$I$29,S765,"Cubic","Extrapolate=Linear","MultiX=Average","Skip=True","Sort=True")</f>
        <v>12.846598644095161</v>
      </c>
    </row>
    <row r="766" spans="16:21" x14ac:dyDescent="0.25">
      <c r="P766" s="10">
        <v>35627</v>
      </c>
      <c r="Q766">
        <v>2.7953239999999999</v>
      </c>
      <c r="S766" s="42">
        <f t="shared" ca="1" si="17"/>
        <v>46749</v>
      </c>
      <c r="T766" s="43">
        <f ca="1">_xll.BInterpol('Base CDI'!$H$4:$H$28,'Base CDI'!$J$4:$J$29,S766,"Cubic","Extrapolate=Linear","MultiX=Average","Skip=True","Sort=True")</f>
        <v>12.808666510557845</v>
      </c>
      <c r="U766" s="43">
        <f ca="1">_xll.BInterpol('Base CDI'!$H$4:$H$28,'Base CDI'!$I$4:$I$29,S766,"Cubic","Extrapolate=Linear","MultiX=Average","Skip=True","Sort=True")</f>
        <v>12.845636303995544</v>
      </c>
    </row>
    <row r="767" spans="16:21" x14ac:dyDescent="0.25">
      <c r="P767" s="10">
        <v>35628</v>
      </c>
      <c r="Q767">
        <v>2.7972619999999999</v>
      </c>
      <c r="S767" s="42">
        <f t="shared" ca="1" si="17"/>
        <v>46750</v>
      </c>
      <c r="T767" s="43">
        <f ca="1">_xll.BInterpol('Base CDI'!$H$4:$H$28,'Base CDI'!$J$4:$J$29,S767,"Cubic","Extrapolate=Linear","MultiX=Average","Skip=True","Sort=True")</f>
        <v>12.80770519280934</v>
      </c>
      <c r="U767" s="43">
        <f ca="1">_xll.BInterpol('Base CDI'!$H$4:$H$28,'Base CDI'!$I$4:$I$29,S767,"Cubic","Extrapolate=Linear","MultiX=Average","Skip=True","Sort=True")</f>
        <v>12.844680506894377</v>
      </c>
    </row>
    <row r="768" spans="16:21" x14ac:dyDescent="0.25">
      <c r="P768" s="10">
        <v>35629</v>
      </c>
      <c r="Q768">
        <v>2.7992020000000002</v>
      </c>
      <c r="S768" s="42">
        <f t="shared" ca="1" si="17"/>
        <v>46751</v>
      </c>
      <c r="T768" s="43">
        <f ca="1">_xll.BInterpol('Base CDI'!$H$4:$H$28,'Base CDI'!$J$4:$J$29,S768,"Cubic","Extrapolate=Linear","MultiX=Average","Skip=True","Sort=True")</f>
        <v>12.806750620506016</v>
      </c>
      <c r="U768" s="43">
        <f ca="1">_xll.BInterpol('Base CDI'!$H$4:$H$28,'Base CDI'!$I$4:$I$29,S768,"Cubic","Extrapolate=Linear","MultiX=Average","Skip=True","Sort=True")</f>
        <v>12.843731262324079</v>
      </c>
    </row>
    <row r="769" spans="16:21" x14ac:dyDescent="0.25">
      <c r="P769" s="10">
        <v>35632</v>
      </c>
      <c r="Q769">
        <v>2.8011330000000001</v>
      </c>
      <c r="S769" s="42">
        <f t="shared" ca="1" si="17"/>
        <v>46752</v>
      </c>
      <c r="T769" s="43">
        <f ca="1">_xll.BInterpol('Base CDI'!$H$4:$H$28,'Base CDI'!$J$4:$J$29,S769,"Cubic","Extrapolate=Linear","MultiX=Average","Skip=True","Sort=True")</f>
        <v>12.805802804360644</v>
      </c>
      <c r="U769" s="43">
        <f ca="1">_xll.BInterpol('Base CDI'!$H$4:$H$28,'Base CDI'!$I$4:$I$29,S769,"Cubic","Extrapolate=Linear","MultiX=Average","Skip=True","Sort=True")</f>
        <v>12.842788579817071</v>
      </c>
    </row>
    <row r="770" spans="16:21" x14ac:dyDescent="0.25">
      <c r="P770" s="10">
        <v>35633</v>
      </c>
      <c r="Q770">
        <v>2.8030659999999998</v>
      </c>
      <c r="S770" s="42">
        <f t="shared" ca="1" si="17"/>
        <v>46753</v>
      </c>
      <c r="T770" s="43">
        <f ca="1">_xll.BInterpol('Base CDI'!$H$4:$H$28,'Base CDI'!$J$4:$J$29,S770,"Cubic","Extrapolate=Linear","MultiX=Average","Skip=True","Sort=True")</f>
        <v>12.804861755086</v>
      </c>
      <c r="U770" s="43">
        <f ca="1">_xll.BInterpol('Base CDI'!$H$4:$H$28,'Base CDI'!$I$4:$I$29,S770,"Cubic","Extrapolate=Linear","MultiX=Average","Skip=True","Sort=True")</f>
        <v>12.841852468905776</v>
      </c>
    </row>
    <row r="771" spans="16:21" x14ac:dyDescent="0.25">
      <c r="P771" s="10">
        <v>35634</v>
      </c>
      <c r="Q771">
        <v>2.8049909999999998</v>
      </c>
      <c r="S771" s="42">
        <f t="shared" ca="1" si="17"/>
        <v>46754</v>
      </c>
      <c r="T771" s="43">
        <f ca="1">_xll.BInterpol('Base CDI'!$H$4:$H$28,'Base CDI'!$J$4:$J$29,S771,"Cubic","Extrapolate=Linear","MultiX=Average","Skip=True","Sort=True")</f>
        <v>12.803927483394862</v>
      </c>
      <c r="U771" s="43">
        <f ca="1">_xll.BInterpol('Base CDI'!$H$4:$H$28,'Base CDI'!$I$4:$I$29,S771,"Cubic","Extrapolate=Linear","MultiX=Average","Skip=True","Sort=True")</f>
        <v>12.840922939122612</v>
      </c>
    </row>
    <row r="772" spans="16:21" x14ac:dyDescent="0.25">
      <c r="P772" s="10">
        <v>35635</v>
      </c>
      <c r="Q772">
        <v>2.8069169999999999</v>
      </c>
      <c r="S772" s="42">
        <f t="shared" ca="1" si="17"/>
        <v>46755</v>
      </c>
      <c r="T772" s="43">
        <f ca="1">_xll.BInterpol('Base CDI'!$H$4:$H$28,'Base CDI'!$J$4:$J$29,S772,"Cubic","Extrapolate=Linear","MultiX=Average","Skip=True","Sort=True")</f>
        <v>12.803000000000001</v>
      </c>
      <c r="U772" s="43">
        <f ca="1">_xll.BInterpol('Base CDI'!$H$4:$H$28,'Base CDI'!$I$4:$I$29,S772,"Cubic","Extrapolate=Linear","MultiX=Average","Skip=True","Sort=True")</f>
        <v>12.84</v>
      </c>
    </row>
    <row r="773" spans="16:21" x14ac:dyDescent="0.25">
      <c r="P773" s="10">
        <v>35636</v>
      </c>
      <c r="Q773">
        <v>2.8088440000000001</v>
      </c>
      <c r="S773" s="42">
        <f t="shared" ca="1" si="17"/>
        <v>46756</v>
      </c>
      <c r="T773" s="43">
        <f ca="1">_xll.BInterpol('Base CDI'!$H$4:$H$28,'Base CDI'!$J$4:$J$29,S773,"Cubic","Extrapolate=Linear","MultiX=Average","Skip=True","Sort=True")</f>
        <v>12.802079309114248</v>
      </c>
      <c r="U773" s="43">
        <f ca="1">_xll.BInterpol('Base CDI'!$H$4:$H$28,'Base CDI'!$I$4:$I$29,S773,"Cubic","Extrapolate=Linear","MultiX=Average","Skip=True","Sort=True")</f>
        <v>12.839083655013265</v>
      </c>
    </row>
    <row r="774" spans="16:21" x14ac:dyDescent="0.25">
      <c r="P774" s="10">
        <v>35639</v>
      </c>
      <c r="Q774">
        <v>2.8107730000000002</v>
      </c>
      <c r="S774" s="42">
        <f t="shared" ca="1" si="17"/>
        <v>46757</v>
      </c>
      <c r="T774" s="43">
        <f ca="1">_xll.BInterpol('Base CDI'!$H$4:$H$28,'Base CDI'!$J$4:$J$29,S774,"Cubic","Extrapolate=Linear","MultiX=Average","Skip=True","Sort=True")</f>
        <v>12.801165388950636</v>
      </c>
      <c r="U774" s="43">
        <f ca="1">_xll.BInterpol('Base CDI'!$H$4:$H$28,'Base CDI'!$I$4:$I$29,S774,"Cubic","Extrapolate=Linear","MultiX=Average","Skip=True","Sort=True")</f>
        <v>12.838173883409354</v>
      </c>
    </row>
    <row r="775" spans="16:21" x14ac:dyDescent="0.25">
      <c r="P775" s="10">
        <v>35640</v>
      </c>
      <c r="Q775">
        <v>2.812703</v>
      </c>
      <c r="S775" s="42">
        <f t="shared" ca="1" si="17"/>
        <v>46758</v>
      </c>
      <c r="T775" s="43">
        <f ca="1">_xll.BInterpol('Base CDI'!$H$4:$H$28,'Base CDI'!$J$4:$J$29,S775,"Cubic","Extrapolate=Linear","MultiX=Average","Skip=True","Sort=True")</f>
        <v>12.800258211222259</v>
      </c>
      <c r="U775" s="43">
        <f ca="1">_xll.BInterpol('Base CDI'!$H$4:$H$28,'Base CDI'!$I$4:$I$29,S775,"Cubic","Extrapolate=Linear","MultiX=Average","Skip=True","Sort=True")</f>
        <v>12.837270658378111</v>
      </c>
    </row>
    <row r="776" spans="16:21" x14ac:dyDescent="0.25">
      <c r="P776" s="10">
        <v>35641</v>
      </c>
      <c r="Q776">
        <v>2.814635</v>
      </c>
      <c r="S776" s="42">
        <f t="shared" ca="1" si="17"/>
        <v>46759</v>
      </c>
      <c r="T776" s="43">
        <f ca="1">_xll.BInterpol('Base CDI'!$H$4:$H$28,'Base CDI'!$J$4:$J$29,S776,"Cubic","Extrapolate=Linear","MultiX=Average","Skip=True","Sort=True")</f>
        <v>12.799357747642199</v>
      </c>
      <c r="U776" s="43">
        <f ca="1">_xll.BInterpol('Base CDI'!$H$4:$H$28,'Base CDI'!$I$4:$I$29,S776,"Cubic","Extrapolate=Linear","MultiX=Average","Skip=True","Sort=True")</f>
        <v>12.836373953109385</v>
      </c>
    </row>
    <row r="777" spans="16:21" x14ac:dyDescent="0.25">
      <c r="P777" s="10">
        <v>35642</v>
      </c>
      <c r="Q777">
        <v>2.816567</v>
      </c>
      <c r="S777" s="42">
        <f t="shared" ca="1" si="17"/>
        <v>46760</v>
      </c>
      <c r="T777" s="43">
        <f ca="1">_xll.BInterpol('Base CDI'!$H$4:$H$28,'Base CDI'!$J$4:$J$29,S777,"Cubic","Extrapolate=Linear","MultiX=Average","Skip=True","Sort=True")</f>
        <v>12.798463969923548</v>
      </c>
      <c r="U777" s="43">
        <f ca="1">_xll.BInterpol('Base CDI'!$H$4:$H$28,'Base CDI'!$I$4:$I$29,S777,"Cubic","Extrapolate=Linear","MultiX=Average","Skip=True","Sort=True")</f>
        <v>12.835483740793025</v>
      </c>
    </row>
    <row r="778" spans="16:21" x14ac:dyDescent="0.25">
      <c r="P778" s="10">
        <v>35643</v>
      </c>
      <c r="Q778">
        <v>2.8186800000000001</v>
      </c>
      <c r="S778" s="42">
        <f t="shared" ca="1" si="17"/>
        <v>46761</v>
      </c>
      <c r="T778" s="43">
        <f ca="1">_xll.BInterpol('Base CDI'!$H$4:$H$28,'Base CDI'!$J$4:$J$29,S778,"Cubic","Extrapolate=Linear","MultiX=Average","Skip=True","Sort=True")</f>
        <v>12.797576849779393</v>
      </c>
      <c r="U778" s="43">
        <f ca="1">_xll.BInterpol('Base CDI'!$H$4:$H$28,'Base CDI'!$I$4:$I$29,S778,"Cubic","Extrapolate=Linear","MultiX=Average","Skip=True","Sort=True")</f>
        <v>12.834599994618877</v>
      </c>
    </row>
    <row r="779" spans="16:21" x14ac:dyDescent="0.25">
      <c r="P779" s="10">
        <v>35646</v>
      </c>
      <c r="Q779">
        <v>2.8207840000000002</v>
      </c>
      <c r="S779" s="42">
        <f t="shared" ref="S779:S842" ca="1" si="18">S778+1</f>
        <v>46762</v>
      </c>
      <c r="T779" s="43">
        <f ca="1">_xll.BInterpol('Base CDI'!$H$4:$H$28,'Base CDI'!$J$4:$J$29,S779,"Cubic","Extrapolate=Linear","MultiX=Average","Skip=True","Sort=True")</f>
        <v>12.796696358922825</v>
      </c>
      <c r="U779" s="43">
        <f ca="1">_xll.BInterpol('Base CDI'!$H$4:$H$28,'Base CDI'!$I$4:$I$29,S779,"Cubic","Extrapolate=Linear","MultiX=Average","Skip=True","Sort=True")</f>
        <v>12.83372268777679</v>
      </c>
    </row>
    <row r="780" spans="16:21" x14ac:dyDescent="0.25">
      <c r="P780" s="10">
        <v>35647</v>
      </c>
      <c r="Q780">
        <v>2.8228810000000002</v>
      </c>
      <c r="S780" s="42">
        <f t="shared" ca="1" si="18"/>
        <v>46763</v>
      </c>
      <c r="T780" s="43">
        <f ca="1">_xll.BInterpol('Base CDI'!$H$4:$H$28,'Base CDI'!$J$4:$J$29,S780,"Cubic","Extrapolate=Linear","MultiX=Average","Skip=True","Sort=True")</f>
        <v>12.795822469066929</v>
      </c>
      <c r="U780" s="43">
        <f ca="1">_xll.BInterpol('Base CDI'!$H$4:$H$28,'Base CDI'!$I$4:$I$29,S780,"Cubic","Extrapolate=Linear","MultiX=Average","Skip=True","Sort=True")</f>
        <v>12.832851793456614</v>
      </c>
    </row>
    <row r="781" spans="16:21" x14ac:dyDescent="0.25">
      <c r="P781" s="10">
        <v>35648</v>
      </c>
      <c r="Q781">
        <v>2.8249789999999999</v>
      </c>
      <c r="S781" s="42">
        <f t="shared" ca="1" si="18"/>
        <v>46764</v>
      </c>
      <c r="T781" s="43">
        <f ca="1">_xll.BInterpol('Base CDI'!$H$4:$H$28,'Base CDI'!$J$4:$J$29,S781,"Cubic","Extrapolate=Linear","MultiX=Average","Skip=True","Sort=True")</f>
        <v>12.794955151924794</v>
      </c>
      <c r="U781" s="43">
        <f ca="1">_xll.BInterpol('Base CDI'!$H$4:$H$28,'Base CDI'!$I$4:$I$29,S781,"Cubic","Extrapolate=Linear","MultiX=Average","Skip=True","Sort=True")</f>
        <v>12.831987284848193</v>
      </c>
    </row>
    <row r="782" spans="16:21" x14ac:dyDescent="0.25">
      <c r="P782" s="10">
        <v>35649</v>
      </c>
      <c r="Q782">
        <v>2.82707</v>
      </c>
      <c r="S782" s="42">
        <f t="shared" ca="1" si="18"/>
        <v>46765</v>
      </c>
      <c r="T782" s="43">
        <f ca="1">_xll.BInterpol('Base CDI'!$H$4:$H$28,'Base CDI'!$J$4:$J$29,S782,"Cubic","Extrapolate=Linear","MultiX=Average","Skip=True","Sort=True")</f>
        <v>12.794094379209511</v>
      </c>
      <c r="U782" s="43">
        <f ca="1">_xll.BInterpol('Base CDI'!$H$4:$H$28,'Base CDI'!$I$4:$I$29,S782,"Cubic","Extrapolate=Linear","MultiX=Average","Skip=True","Sort=True")</f>
        <v>12.831129135141378</v>
      </c>
    </row>
    <row r="783" spans="16:21" x14ac:dyDescent="0.25">
      <c r="P783" s="10">
        <v>35650</v>
      </c>
      <c r="Q783">
        <v>2.8291710000000001</v>
      </c>
      <c r="S783" s="42">
        <f t="shared" ca="1" si="18"/>
        <v>46766</v>
      </c>
      <c r="T783" s="43">
        <f ca="1">_xll.BInterpol('Base CDI'!$H$4:$H$28,'Base CDI'!$J$4:$J$29,S783,"Cubic","Extrapolate=Linear","MultiX=Average","Skip=True","Sort=True")</f>
        <v>12.793240122634169</v>
      </c>
      <c r="U783" s="43">
        <f ca="1">_xll.BInterpol('Base CDI'!$H$4:$H$28,'Base CDI'!$I$4:$I$29,S783,"Cubic","Extrapolate=Linear","MultiX=Average","Skip=True","Sort=True")</f>
        <v>12.830277317526015</v>
      </c>
    </row>
    <row r="784" spans="16:21" x14ac:dyDescent="0.25">
      <c r="P784" s="10">
        <v>35653</v>
      </c>
      <c r="Q784">
        <v>2.8312840000000001</v>
      </c>
      <c r="S784" s="42">
        <f t="shared" ca="1" si="18"/>
        <v>46767</v>
      </c>
      <c r="T784" s="43">
        <f ca="1">_xll.BInterpol('Base CDI'!$H$4:$H$28,'Base CDI'!$J$4:$J$29,S784,"Cubic","Extrapolate=Linear","MultiX=Average","Skip=True","Sort=True")</f>
        <v>12.79239235391185</v>
      </c>
      <c r="U784" s="43">
        <f ca="1">_xll.BInterpol('Base CDI'!$H$4:$H$28,'Base CDI'!$I$4:$I$29,S784,"Cubic","Extrapolate=Linear","MultiX=Average","Skip=True","Sort=True")</f>
        <v>12.829431805191952</v>
      </c>
    </row>
    <row r="785" spans="16:21" x14ac:dyDescent="0.25">
      <c r="P785" s="10">
        <v>35654</v>
      </c>
      <c r="Q785">
        <v>2.8334069999999998</v>
      </c>
      <c r="S785" s="42">
        <f t="shared" ca="1" si="18"/>
        <v>46768</v>
      </c>
      <c r="T785" s="43">
        <f ca="1">_xll.BInterpol('Base CDI'!$H$4:$H$28,'Base CDI'!$J$4:$J$29,S785,"Cubic","Extrapolate=Linear","MultiX=Average","Skip=True","Sort=True")</f>
        <v>12.79155104475565</v>
      </c>
      <c r="U785" s="43">
        <f ca="1">_xll.BInterpol('Base CDI'!$H$4:$H$28,'Base CDI'!$I$4:$I$29,S785,"Cubic","Extrapolate=Linear","MultiX=Average","Skip=True","Sort=True")</f>
        <v>12.82859257132904</v>
      </c>
    </row>
    <row r="786" spans="16:21" x14ac:dyDescent="0.25">
      <c r="P786" s="10">
        <v>35655</v>
      </c>
      <c r="Q786">
        <v>2.8355510000000002</v>
      </c>
      <c r="S786" s="42">
        <f t="shared" ca="1" si="18"/>
        <v>46769</v>
      </c>
      <c r="T786" s="43">
        <f ca="1">_xll.BInterpol('Base CDI'!$H$4:$H$28,'Base CDI'!$J$4:$J$29,S786,"Cubic","Extrapolate=Linear","MultiX=Average","Skip=True","Sort=True")</f>
        <v>12.790716166878655</v>
      </c>
      <c r="U786" s="43">
        <f ca="1">_xll.BInterpol('Base CDI'!$H$4:$H$28,'Base CDI'!$I$4:$I$29,S786,"Cubic","Extrapolate=Linear","MultiX=Average","Skip=True","Sort=True")</f>
        <v>12.827759589127123</v>
      </c>
    </row>
    <row r="787" spans="16:21" x14ac:dyDescent="0.25">
      <c r="P787" s="10">
        <v>35656</v>
      </c>
      <c r="Q787">
        <v>2.8376969999999999</v>
      </c>
      <c r="S787" s="42">
        <f t="shared" ca="1" si="18"/>
        <v>46770</v>
      </c>
      <c r="T787" s="43">
        <f ca="1">_xll.BInterpol('Base CDI'!$H$4:$H$28,'Base CDI'!$J$4:$J$29,S787,"Cubic","Extrapolate=Linear","MultiX=Average","Skip=True","Sort=True")</f>
        <v>12.78988769199395</v>
      </c>
      <c r="U787" s="43">
        <f ca="1">_xll.BInterpol('Base CDI'!$H$4:$H$28,'Base CDI'!$I$4:$I$29,S787,"Cubic","Extrapolate=Linear","MultiX=Average","Skip=True","Sort=True")</f>
        <v>12.826932831776052</v>
      </c>
    </row>
    <row r="788" spans="16:21" x14ac:dyDescent="0.25">
      <c r="P788" s="10">
        <v>35657</v>
      </c>
      <c r="Q788">
        <v>2.8398340000000002</v>
      </c>
      <c r="S788" s="42">
        <f t="shared" ca="1" si="18"/>
        <v>46771</v>
      </c>
      <c r="T788" s="43">
        <f ca="1">_xll.BInterpol('Base CDI'!$H$4:$H$28,'Base CDI'!$J$4:$J$29,S788,"Cubic","Extrapolate=Linear","MultiX=Average","Skip=True","Sort=True")</f>
        <v>12.789065591814628</v>
      </c>
      <c r="U788" s="43">
        <f ca="1">_xll.BInterpol('Base CDI'!$H$4:$H$28,'Base CDI'!$I$4:$I$29,S788,"Cubic","Extrapolate=Linear","MultiX=Average","Skip=True","Sort=True")</f>
        <v>12.826112272465672</v>
      </c>
    </row>
    <row r="789" spans="16:21" x14ac:dyDescent="0.25">
      <c r="P789" s="10">
        <v>35660</v>
      </c>
      <c r="Q789">
        <v>2.841974</v>
      </c>
      <c r="S789" s="42">
        <f t="shared" ca="1" si="18"/>
        <v>46772</v>
      </c>
      <c r="T789" s="43">
        <f ca="1">_xll.BInterpol('Base CDI'!$H$4:$H$28,'Base CDI'!$J$4:$J$29,S789,"Cubic","Extrapolate=Linear","MultiX=Average","Skip=True","Sort=True")</f>
        <v>12.788249838053774</v>
      </c>
      <c r="U789" s="43">
        <f ca="1">_xll.BInterpol('Base CDI'!$H$4:$H$28,'Base CDI'!$I$4:$I$29,S789,"Cubic","Extrapolate=Linear","MultiX=Average","Skip=True","Sort=True")</f>
        <v>12.825297884385833</v>
      </c>
    </row>
    <row r="790" spans="16:21" x14ac:dyDescent="0.25">
      <c r="P790" s="10">
        <v>35661</v>
      </c>
      <c r="Q790">
        <v>2.8441049999999999</v>
      </c>
      <c r="S790" s="42">
        <f t="shared" ca="1" si="18"/>
        <v>46773</v>
      </c>
      <c r="T790" s="43">
        <f ca="1">_xll.BInterpol('Base CDI'!$H$4:$H$28,'Base CDI'!$J$4:$J$29,S790,"Cubic","Extrapolate=Linear","MultiX=Average","Skip=True","Sort=True")</f>
        <v>12.78744040242448</v>
      </c>
      <c r="U790" s="43">
        <f ca="1">_xll.BInterpol('Base CDI'!$H$4:$H$28,'Base CDI'!$I$4:$I$29,S790,"Cubic","Extrapolate=Linear","MultiX=Average","Skip=True","Sort=True")</f>
        <v>12.824489640726384</v>
      </c>
    </row>
    <row r="791" spans="16:21" x14ac:dyDescent="0.25">
      <c r="P791" s="10">
        <v>35662</v>
      </c>
      <c r="Q791">
        <v>2.846238</v>
      </c>
      <c r="S791" s="42">
        <f t="shared" ca="1" si="18"/>
        <v>46774</v>
      </c>
      <c r="T791" s="43">
        <f ca="1">_xll.BInterpol('Base CDI'!$H$4:$H$28,'Base CDI'!$J$4:$J$29,S791,"Cubic","Extrapolate=Linear","MultiX=Average","Skip=True","Sort=True")</f>
        <v>12.786637256639832</v>
      </c>
      <c r="U791" s="43">
        <f ca="1">_xll.BInterpol('Base CDI'!$H$4:$H$28,'Base CDI'!$I$4:$I$29,S791,"Cubic","Extrapolate=Linear","MultiX=Average","Skip=True","Sort=True")</f>
        <v>12.82368751467717</v>
      </c>
    </row>
    <row r="792" spans="16:21" x14ac:dyDescent="0.25">
      <c r="P792" s="10">
        <v>35663</v>
      </c>
      <c r="Q792">
        <v>2.848373</v>
      </c>
      <c r="S792" s="42">
        <f t="shared" ca="1" si="18"/>
        <v>46775</v>
      </c>
      <c r="T792" s="43">
        <f ca="1">_xll.BInterpol('Base CDI'!$H$4:$H$28,'Base CDI'!$J$4:$J$29,S792,"Cubic","Extrapolate=Linear","MultiX=Average","Skip=True","Sort=True")</f>
        <v>12.785840372412919</v>
      </c>
      <c r="U792" s="43">
        <f ca="1">_xll.BInterpol('Base CDI'!$H$4:$H$28,'Base CDI'!$I$4:$I$29,S792,"Cubic","Extrapolate=Linear","MultiX=Average","Skip=True","Sort=True")</f>
        <v>12.822891479428041</v>
      </c>
    </row>
    <row r="793" spans="16:21" x14ac:dyDescent="0.25">
      <c r="P793" s="10">
        <v>35664</v>
      </c>
      <c r="Q793">
        <v>2.8505090000000002</v>
      </c>
      <c r="S793" s="42">
        <f t="shared" ca="1" si="18"/>
        <v>46776</v>
      </c>
      <c r="T793" s="43">
        <f ca="1">_xll.BInterpol('Base CDI'!$H$4:$H$28,'Base CDI'!$J$4:$J$29,S793,"Cubic","Extrapolate=Linear","MultiX=Average","Skip=True","Sort=True")</f>
        <v>12.785049721456829</v>
      </c>
      <c r="U793" s="43">
        <f ca="1">_xll.BInterpol('Base CDI'!$H$4:$H$28,'Base CDI'!$I$4:$I$29,S793,"Cubic","Extrapolate=Linear","MultiX=Average","Skip=True","Sort=True")</f>
        <v>12.822101508168844</v>
      </c>
    </row>
    <row r="794" spans="16:21" x14ac:dyDescent="0.25">
      <c r="P794" s="10">
        <v>35667</v>
      </c>
      <c r="Q794">
        <v>2.8526470000000002</v>
      </c>
      <c r="S794" s="42">
        <f t="shared" ca="1" si="18"/>
        <v>46777</v>
      </c>
      <c r="T794" s="43">
        <f ca="1">_xll.BInterpol('Base CDI'!$H$4:$H$28,'Base CDI'!$J$4:$J$29,S794,"Cubic","Extrapolate=Linear","MultiX=Average","Skip=True","Sort=True")</f>
        <v>12.784265275484652</v>
      </c>
      <c r="U794" s="43">
        <f ca="1">_xll.BInterpol('Base CDI'!$H$4:$H$28,'Base CDI'!$I$4:$I$29,S794,"Cubic","Extrapolate=Linear","MultiX=Average","Skip=True","Sort=True")</f>
        <v>12.821317574089427</v>
      </c>
    </row>
    <row r="795" spans="16:21" x14ac:dyDescent="0.25">
      <c r="P795" s="10">
        <v>35668</v>
      </c>
      <c r="Q795">
        <v>2.8547769999999999</v>
      </c>
      <c r="S795" s="42">
        <f t="shared" ca="1" si="18"/>
        <v>46778</v>
      </c>
      <c r="T795" s="43">
        <f ca="1">_xll.BInterpol('Base CDI'!$H$4:$H$28,'Base CDI'!$J$4:$J$29,S795,"Cubic","Extrapolate=Linear","MultiX=Average","Skip=True","Sort=True")</f>
        <v>12.783487006209473</v>
      </c>
      <c r="U795" s="43">
        <f ca="1">_xll.BInterpol('Base CDI'!$H$4:$H$28,'Base CDI'!$I$4:$I$29,S795,"Cubic","Extrapolate=Linear","MultiX=Average","Skip=True","Sort=True")</f>
        <v>12.820539650379638</v>
      </c>
    </row>
    <row r="796" spans="16:21" x14ac:dyDescent="0.25">
      <c r="P796" s="10">
        <v>35669</v>
      </c>
      <c r="Q796">
        <v>2.8569089999999999</v>
      </c>
      <c r="S796" s="42">
        <f t="shared" ca="1" si="18"/>
        <v>46779</v>
      </c>
      <c r="T796" s="43">
        <f ca="1">_xll.BInterpol('Base CDI'!$H$4:$H$28,'Base CDI'!$J$4:$J$29,S796,"Cubic","Extrapolate=Linear","MultiX=Average","Skip=True","Sort=True")</f>
        <v>12.782714885344385</v>
      </c>
      <c r="U796" s="43">
        <f ca="1">_xll.BInterpol('Base CDI'!$H$4:$H$28,'Base CDI'!$I$4:$I$29,S796,"Cubic","Extrapolate=Linear","MultiX=Average","Skip=True","Sort=True")</f>
        <v>12.819767710229327</v>
      </c>
    </row>
    <row r="797" spans="16:21" x14ac:dyDescent="0.25">
      <c r="P797" s="10">
        <v>35670</v>
      </c>
      <c r="Q797">
        <v>2.8590420000000001</v>
      </c>
      <c r="S797" s="42">
        <f t="shared" ca="1" si="18"/>
        <v>46780</v>
      </c>
      <c r="T797" s="43">
        <f ca="1">_xll.BInterpol('Base CDI'!$H$4:$H$28,'Base CDI'!$J$4:$J$29,S797,"Cubic","Extrapolate=Linear","MultiX=Average","Skip=True","Sort=True")</f>
        <v>12.781948884602473</v>
      </c>
      <c r="U797" s="43">
        <f ca="1">_xll.BInterpol('Base CDI'!$H$4:$H$28,'Base CDI'!$I$4:$I$29,S797,"Cubic","Extrapolate=Linear","MultiX=Average","Skip=True","Sort=True")</f>
        <v>12.81900172682834</v>
      </c>
    </row>
    <row r="798" spans="16:21" x14ac:dyDescent="0.25">
      <c r="P798" s="10">
        <v>35671</v>
      </c>
      <c r="Q798">
        <v>2.8611770000000001</v>
      </c>
      <c r="S798" s="42">
        <f t="shared" ca="1" si="18"/>
        <v>46781</v>
      </c>
      <c r="T798" s="43">
        <f ca="1">_xll.BInterpol('Base CDI'!$H$4:$H$28,'Base CDI'!$J$4:$J$29,S798,"Cubic","Extrapolate=Linear","MultiX=Average","Skip=True","Sort=True")</f>
        <v>12.781188975696828</v>
      </c>
      <c r="U798" s="43">
        <f ca="1">_xll.BInterpol('Base CDI'!$H$4:$H$28,'Base CDI'!$I$4:$I$29,S798,"Cubic","Extrapolate=Linear","MultiX=Average","Skip=True","Sort=True")</f>
        <v>12.818241673366524</v>
      </c>
    </row>
    <row r="799" spans="16:21" x14ac:dyDescent="0.25">
      <c r="P799" s="10">
        <v>35674</v>
      </c>
      <c r="Q799">
        <v>2.8632369999999998</v>
      </c>
      <c r="S799" s="42">
        <f t="shared" ca="1" si="18"/>
        <v>46782</v>
      </c>
      <c r="T799" s="43">
        <f ca="1">_xll.BInterpol('Base CDI'!$H$4:$H$28,'Base CDI'!$J$4:$J$29,S799,"Cubic","Extrapolate=Linear","MultiX=Average","Skip=True","Sort=True")</f>
        <v>12.780435130340535</v>
      </c>
      <c r="U799" s="43">
        <f ca="1">_xll.BInterpol('Base CDI'!$H$4:$H$28,'Base CDI'!$I$4:$I$29,S799,"Cubic","Extrapolate=Linear","MultiX=Average","Skip=True","Sort=True")</f>
        <v>12.817487523033728</v>
      </c>
    </row>
    <row r="800" spans="16:21" x14ac:dyDescent="0.25">
      <c r="P800" s="10">
        <v>35675</v>
      </c>
      <c r="Q800">
        <v>2.8652980000000001</v>
      </c>
      <c r="S800" s="42">
        <f t="shared" ca="1" si="18"/>
        <v>46783</v>
      </c>
      <c r="T800" s="43">
        <f ca="1">_xll.BInterpol('Base CDI'!$H$4:$H$28,'Base CDI'!$J$4:$J$29,S800,"Cubic","Extrapolate=Linear","MultiX=Average","Skip=True","Sort=True")</f>
        <v>12.779687320246687</v>
      </c>
      <c r="U800" s="43">
        <f ca="1">_xll.BInterpol('Base CDI'!$H$4:$H$28,'Base CDI'!$I$4:$I$29,S800,"Cubic","Extrapolate=Linear","MultiX=Average","Skip=True","Sort=True")</f>
        <v>12.8167392490198</v>
      </c>
    </row>
    <row r="801" spans="16:21" x14ac:dyDescent="0.25">
      <c r="P801" s="10">
        <v>35676</v>
      </c>
      <c r="Q801">
        <v>2.8673519999999999</v>
      </c>
      <c r="S801" s="42">
        <f t="shared" ca="1" si="18"/>
        <v>46784</v>
      </c>
      <c r="T801" s="43">
        <f ca="1">_xll.BInterpol('Base CDI'!$H$4:$H$28,'Base CDI'!$J$4:$J$29,S801,"Cubic","Extrapolate=Linear","MultiX=Average","Skip=True","Sort=True")</f>
        <v>12.778945517128369</v>
      </c>
      <c r="U801" s="43">
        <f ca="1">_xll.BInterpol('Base CDI'!$H$4:$H$28,'Base CDI'!$I$4:$I$29,S801,"Cubic","Extrapolate=Linear","MultiX=Average","Skip=True","Sort=True")</f>
        <v>12.815996824514588</v>
      </c>
    </row>
    <row r="802" spans="16:21" x14ac:dyDescent="0.25">
      <c r="P802" s="10">
        <v>35677</v>
      </c>
      <c r="Q802">
        <v>2.8694069999999998</v>
      </c>
      <c r="S802" s="42">
        <f t="shared" ca="1" si="18"/>
        <v>46785</v>
      </c>
      <c r="T802" s="43">
        <f ca="1">_xll.BInterpol('Base CDI'!$H$4:$H$28,'Base CDI'!$J$4:$J$29,S802,"Cubic","Extrapolate=Linear","MultiX=Average","Skip=True","Sort=True")</f>
        <v>12.77820969269867</v>
      </c>
      <c r="U802" s="43">
        <f ca="1">_xll.BInterpol('Base CDI'!$H$4:$H$28,'Base CDI'!$I$4:$I$29,S802,"Cubic","Extrapolate=Linear","MultiX=Average","Skip=True","Sort=True")</f>
        <v>12.815260222707941</v>
      </c>
    </row>
    <row r="803" spans="16:21" x14ac:dyDescent="0.25">
      <c r="P803" s="10">
        <v>35678</v>
      </c>
      <c r="Q803">
        <v>2.8714629999999999</v>
      </c>
      <c r="S803" s="42">
        <f t="shared" ca="1" si="18"/>
        <v>46786</v>
      </c>
      <c r="T803" s="43">
        <f ca="1">_xll.BInterpol('Base CDI'!$H$4:$H$28,'Base CDI'!$J$4:$J$29,S803,"Cubic","Extrapolate=Linear","MultiX=Average","Skip=True","Sort=True")</f>
        <v>12.777479818670681</v>
      </c>
      <c r="U803" s="43">
        <f ca="1">_xll.BInterpol('Base CDI'!$H$4:$H$28,'Base CDI'!$I$4:$I$29,S803,"Cubic","Extrapolate=Linear","MultiX=Average","Skip=True","Sort=True")</f>
        <v>12.814529416789705</v>
      </c>
    </row>
    <row r="804" spans="16:21" x14ac:dyDescent="0.25">
      <c r="P804" s="10">
        <v>35681</v>
      </c>
      <c r="Q804">
        <v>2.8735210000000002</v>
      </c>
      <c r="S804" s="42">
        <f t="shared" ca="1" si="18"/>
        <v>46787</v>
      </c>
      <c r="T804" s="43">
        <f ca="1">_xll.BInterpol('Base CDI'!$H$4:$H$28,'Base CDI'!$J$4:$J$29,S804,"Cubic","Extrapolate=Linear","MultiX=Average","Skip=True","Sort=True")</f>
        <v>12.776755866757487</v>
      </c>
      <c r="U804" s="43">
        <f ca="1">_xll.BInterpol('Base CDI'!$H$4:$H$28,'Base CDI'!$I$4:$I$29,S804,"Cubic","Extrapolate=Linear","MultiX=Average","Skip=True","Sort=True")</f>
        <v>12.81380437994973</v>
      </c>
    </row>
    <row r="805" spans="16:21" x14ac:dyDescent="0.25">
      <c r="P805" s="10">
        <v>35682</v>
      </c>
      <c r="Q805">
        <v>2.8755799999999998</v>
      </c>
      <c r="S805" s="42">
        <f t="shared" ca="1" si="18"/>
        <v>46788</v>
      </c>
      <c r="T805" s="43">
        <f ca="1">_xll.BInterpol('Base CDI'!$H$4:$H$28,'Base CDI'!$J$4:$J$29,S805,"Cubic","Extrapolate=Linear","MultiX=Average","Skip=True","Sort=True")</f>
        <v>12.776037808672177</v>
      </c>
      <c r="U805" s="43">
        <f ca="1">_xll.BInterpol('Base CDI'!$H$4:$H$28,'Base CDI'!$I$4:$I$29,S805,"Cubic","Extrapolate=Linear","MultiX=Average","Skip=True","Sort=True")</f>
        <v>12.81308508537786</v>
      </c>
    </row>
    <row r="806" spans="16:21" x14ac:dyDescent="0.25">
      <c r="P806" s="10">
        <v>35683</v>
      </c>
      <c r="Q806">
        <v>2.8776410000000001</v>
      </c>
      <c r="S806" s="42">
        <f t="shared" ca="1" si="18"/>
        <v>46789</v>
      </c>
      <c r="T806" s="43">
        <f ca="1">_xll.BInterpol('Base CDI'!$H$4:$H$28,'Base CDI'!$J$4:$J$29,S806,"Cubic","Extrapolate=Linear","MultiX=Average","Skip=True","Sort=True")</f>
        <v>12.775325616127841</v>
      </c>
      <c r="U806" s="43">
        <f ca="1">_xll.BInterpol('Base CDI'!$H$4:$H$28,'Base CDI'!$I$4:$I$29,S806,"Cubic","Extrapolate=Linear","MultiX=Average","Skip=True","Sort=True")</f>
        <v>12.812371506263949</v>
      </c>
    </row>
    <row r="807" spans="16:21" x14ac:dyDescent="0.25">
      <c r="P807" s="10">
        <v>35684</v>
      </c>
      <c r="Q807">
        <v>2.8797039999999998</v>
      </c>
      <c r="S807" s="42">
        <f t="shared" ca="1" si="18"/>
        <v>46790</v>
      </c>
      <c r="T807" s="43">
        <f ca="1">_xll.BInterpol('Base CDI'!$H$4:$H$28,'Base CDI'!$J$4:$J$29,S807,"Cubic","Extrapolate=Linear","MultiX=Average","Skip=True","Sort=True")</f>
        <v>12.774619260837566</v>
      </c>
      <c r="U807" s="43">
        <f ca="1">_xll.BInterpol('Base CDI'!$H$4:$H$28,'Base CDI'!$I$4:$I$29,S807,"Cubic","Extrapolate=Linear","MultiX=Average","Skip=True","Sort=True")</f>
        <v>12.811663615797839</v>
      </c>
    </row>
    <row r="808" spans="16:21" x14ac:dyDescent="0.25">
      <c r="P808" s="10">
        <v>35685</v>
      </c>
      <c r="Q808">
        <v>2.881767</v>
      </c>
      <c r="S808" s="42">
        <f t="shared" ca="1" si="18"/>
        <v>46791</v>
      </c>
      <c r="T808" s="43">
        <f ca="1">_xll.BInterpol('Base CDI'!$H$4:$H$28,'Base CDI'!$J$4:$J$29,S808,"Cubic","Extrapolate=Linear","MultiX=Average","Skip=True","Sort=True")</f>
        <v>12.773918714514442</v>
      </c>
      <c r="U808" s="43">
        <f ca="1">_xll.BInterpol('Base CDI'!$H$4:$H$28,'Base CDI'!$I$4:$I$29,S808,"Cubic","Extrapolate=Linear","MultiX=Average","Skip=True","Sort=True")</f>
        <v>12.810961387169382</v>
      </c>
    </row>
    <row r="809" spans="16:21" x14ac:dyDescent="0.25">
      <c r="P809" s="10">
        <v>35688</v>
      </c>
      <c r="Q809">
        <v>2.883842</v>
      </c>
      <c r="S809" s="42">
        <f t="shared" ca="1" si="18"/>
        <v>46792</v>
      </c>
      <c r="T809" s="43">
        <f ca="1">_xll.BInterpol('Base CDI'!$H$4:$H$28,'Base CDI'!$J$4:$J$29,S809,"Cubic","Extrapolate=Linear","MultiX=Average","Skip=True","Sort=True")</f>
        <v>12.773223948871557</v>
      </c>
      <c r="U809" s="43">
        <f ca="1">_xll.BInterpol('Base CDI'!$H$4:$H$28,'Base CDI'!$I$4:$I$29,S809,"Cubic","Extrapolate=Linear","MultiX=Average","Skip=True","Sort=True")</f>
        <v>12.810264793568425</v>
      </c>
    </row>
    <row r="810" spans="16:21" x14ac:dyDescent="0.25">
      <c r="P810" s="10">
        <v>35689</v>
      </c>
      <c r="Q810">
        <v>2.8859189999999999</v>
      </c>
      <c r="S810" s="42">
        <f t="shared" ca="1" si="18"/>
        <v>46793</v>
      </c>
      <c r="T810" s="43">
        <f ca="1">_xll.BInterpol('Base CDI'!$H$4:$H$28,'Base CDI'!$J$4:$J$29,S810,"Cubic","Extrapolate=Linear","MultiX=Average","Skip=True","Sort=True")</f>
        <v>12.772534935622</v>
      </c>
      <c r="U810" s="43">
        <f ca="1">_xll.BInterpol('Base CDI'!$H$4:$H$28,'Base CDI'!$I$4:$I$29,S810,"Cubic","Extrapolate=Linear","MultiX=Average","Skip=True","Sort=True")</f>
        <v>12.809573808184814</v>
      </c>
    </row>
    <row r="811" spans="16:21" x14ac:dyDescent="0.25">
      <c r="P811" s="10">
        <v>35690</v>
      </c>
      <c r="Q811">
        <v>2.8879869999999999</v>
      </c>
      <c r="S811" s="42">
        <f t="shared" ca="1" si="18"/>
        <v>46794</v>
      </c>
      <c r="T811" s="43">
        <f ca="1">_xll.BInterpol('Base CDI'!$H$4:$H$28,'Base CDI'!$J$4:$J$29,S811,"Cubic","Extrapolate=Linear","MultiX=Average","Skip=True","Sort=True")</f>
        <v>12.771851646478856</v>
      </c>
      <c r="U811" s="43">
        <f ca="1">_xll.BInterpol('Base CDI'!$H$4:$H$28,'Base CDI'!$I$4:$I$29,S811,"Cubic","Extrapolate=Linear","MultiX=Average","Skip=True","Sort=True")</f>
        <v>12.8088884042084</v>
      </c>
    </row>
    <row r="812" spans="16:21" x14ac:dyDescent="0.25">
      <c r="P812" s="10">
        <v>35691</v>
      </c>
      <c r="Q812">
        <v>2.8900570000000001</v>
      </c>
      <c r="S812" s="42">
        <f t="shared" ca="1" si="18"/>
        <v>46795</v>
      </c>
      <c r="T812" s="43">
        <f ca="1">_xll.BInterpol('Base CDI'!$H$4:$H$28,'Base CDI'!$J$4:$J$29,S812,"Cubic","Extrapolate=Linear","MultiX=Average","Skip=True","Sort=True")</f>
        <v>12.771174053155217</v>
      </c>
      <c r="U812" s="43">
        <f ca="1">_xll.BInterpol('Base CDI'!$H$4:$H$28,'Base CDI'!$I$4:$I$29,S812,"Cubic","Extrapolate=Linear","MultiX=Average","Skip=True","Sort=True")</f>
        <v>12.808208554829029</v>
      </c>
    </row>
    <row r="813" spans="16:21" x14ac:dyDescent="0.25">
      <c r="P813" s="10">
        <v>35692</v>
      </c>
      <c r="Q813">
        <v>2.892128</v>
      </c>
      <c r="S813" s="42">
        <f t="shared" ca="1" si="18"/>
        <v>46796</v>
      </c>
      <c r="T813" s="43">
        <f ca="1">_xll.BInterpol('Base CDI'!$H$4:$H$28,'Base CDI'!$J$4:$J$29,S813,"Cubic","Extrapolate=Linear","MultiX=Average","Skip=True","Sort=True")</f>
        <v>12.770502127364171</v>
      </c>
      <c r="U813" s="43">
        <f ca="1">_xll.BInterpol('Base CDI'!$H$4:$H$28,'Base CDI'!$I$4:$I$29,S813,"Cubic","Extrapolate=Linear","MultiX=Average","Skip=True","Sort=True")</f>
        <v>12.807534233236549</v>
      </c>
    </row>
    <row r="814" spans="16:21" x14ac:dyDescent="0.25">
      <c r="P814" s="10">
        <v>35695</v>
      </c>
      <c r="Q814">
        <v>2.8942009999999998</v>
      </c>
      <c r="S814" s="42">
        <f t="shared" ca="1" si="18"/>
        <v>46797</v>
      </c>
      <c r="T814" s="43">
        <f ca="1">_xll.BInterpol('Base CDI'!$H$4:$H$28,'Base CDI'!$J$4:$J$29,S814,"Cubic","Extrapolate=Linear","MultiX=Average","Skip=True","Sort=True")</f>
        <v>12.769835840818805</v>
      </c>
      <c r="U814" s="43">
        <f ca="1">_xll.BInterpol('Base CDI'!$H$4:$H$28,'Base CDI'!$I$4:$I$29,S814,"Cubic","Extrapolate=Linear","MultiX=Average","Skip=True","Sort=True")</f>
        <v>12.806865412620809</v>
      </c>
    </row>
    <row r="815" spans="16:21" x14ac:dyDescent="0.25">
      <c r="P815" s="10">
        <v>35696</v>
      </c>
      <c r="Q815">
        <v>2.8962750000000002</v>
      </c>
      <c r="S815" s="42">
        <f t="shared" ca="1" si="18"/>
        <v>46798</v>
      </c>
      <c r="T815" s="43">
        <f ca="1">_xll.BInterpol('Base CDI'!$H$4:$H$28,'Base CDI'!$J$4:$J$29,S815,"Cubic","Extrapolate=Linear","MultiX=Average","Skip=True","Sort=True")</f>
        <v>12.769175165232211</v>
      </c>
      <c r="U815" s="43">
        <f ca="1">_xll.BInterpol('Base CDI'!$H$4:$H$28,'Base CDI'!$I$4:$I$29,S815,"Cubic","Extrapolate=Linear","MultiX=Average","Skip=True","Sort=True")</f>
        <v>12.806202066171656</v>
      </c>
    </row>
    <row r="816" spans="16:21" x14ac:dyDescent="0.25">
      <c r="P816" s="10">
        <v>35697</v>
      </c>
      <c r="Q816">
        <v>2.8983500000000002</v>
      </c>
      <c r="S816" s="42">
        <f t="shared" ca="1" si="18"/>
        <v>46799</v>
      </c>
      <c r="T816" s="43">
        <f ca="1">_xll.BInterpol('Base CDI'!$H$4:$H$28,'Base CDI'!$J$4:$J$29,S816,"Cubic","Extrapolate=Linear","MultiX=Average","Skip=True","Sort=True")</f>
        <v>12.768520072317472</v>
      </c>
      <c r="U816" s="43">
        <f ca="1">_xll.BInterpol('Base CDI'!$H$4:$H$28,'Base CDI'!$I$4:$I$29,S816,"Cubic","Extrapolate=Linear","MultiX=Average","Skip=True","Sort=True")</f>
        <v>12.805544167078937</v>
      </c>
    </row>
    <row r="817" spans="16:21" x14ac:dyDescent="0.25">
      <c r="P817" s="10">
        <v>35698</v>
      </c>
      <c r="Q817">
        <v>2.9004080000000001</v>
      </c>
      <c r="S817" s="42">
        <f t="shared" ca="1" si="18"/>
        <v>46800</v>
      </c>
      <c r="T817" s="43">
        <f ca="1">_xll.BInterpol('Base CDI'!$H$4:$H$28,'Base CDI'!$J$4:$J$29,S817,"Cubic","Extrapolate=Linear","MultiX=Average","Skip=True","Sort=True")</f>
        <v>12.767870533787679</v>
      </c>
      <c r="U817" s="43">
        <f ca="1">_xll.BInterpol('Base CDI'!$H$4:$H$28,'Base CDI'!$I$4:$I$29,S817,"Cubic","Extrapolate=Linear","MultiX=Average","Skip=True","Sort=True")</f>
        <v>12.804891688532503</v>
      </c>
    </row>
    <row r="818" spans="16:21" x14ac:dyDescent="0.25">
      <c r="P818" s="10">
        <v>35699</v>
      </c>
      <c r="Q818">
        <v>2.9024580000000002</v>
      </c>
      <c r="S818" s="42">
        <f t="shared" ca="1" si="18"/>
        <v>46801</v>
      </c>
      <c r="T818" s="43">
        <f ca="1">_xll.BInterpol('Base CDI'!$H$4:$H$28,'Base CDI'!$J$4:$J$29,S818,"Cubic","Extrapolate=Linear","MultiX=Average","Skip=True","Sort=True")</f>
        <v>12.767226521355923</v>
      </c>
      <c r="U818" s="43">
        <f ca="1">_xll.BInterpol('Base CDI'!$H$4:$H$28,'Base CDI'!$I$4:$I$29,S818,"Cubic","Extrapolate=Linear","MultiX=Average","Skip=True","Sort=True")</f>
        <v>12.8042446037222</v>
      </c>
    </row>
    <row r="819" spans="16:21" x14ac:dyDescent="0.25">
      <c r="P819" s="10">
        <v>35702</v>
      </c>
      <c r="Q819">
        <v>2.9044989999999999</v>
      </c>
      <c r="S819" s="42">
        <f t="shared" ca="1" si="18"/>
        <v>46802</v>
      </c>
      <c r="T819" s="43">
        <f ca="1">_xll.BInterpol('Base CDI'!$H$4:$H$28,'Base CDI'!$J$4:$J$29,S819,"Cubic","Extrapolate=Linear","MultiX=Average","Skip=True","Sort=True")</f>
        <v>12.766588006735288</v>
      </c>
      <c r="U819" s="43">
        <f ca="1">_xll.BInterpol('Base CDI'!$H$4:$H$28,'Base CDI'!$I$4:$I$29,S819,"Cubic","Extrapolate=Linear","MultiX=Average","Skip=True","Sort=True")</f>
        <v>12.803602885837874</v>
      </c>
    </row>
    <row r="820" spans="16:21" x14ac:dyDescent="0.25">
      <c r="P820" s="10">
        <v>35703</v>
      </c>
      <c r="Q820">
        <v>2.9065029999999998</v>
      </c>
      <c r="S820" s="42">
        <f t="shared" ca="1" si="18"/>
        <v>46803</v>
      </c>
      <c r="T820" s="43">
        <f ca="1">_xll.BInterpol('Base CDI'!$H$4:$H$28,'Base CDI'!$J$4:$J$29,S820,"Cubic","Extrapolate=Linear","MultiX=Average","Skip=True","Sort=True")</f>
        <v>12.765954961638865</v>
      </c>
      <c r="U820" s="43">
        <f ca="1">_xll.BInterpol('Base CDI'!$H$4:$H$28,'Base CDI'!$I$4:$I$29,S820,"Cubic","Extrapolate=Linear","MultiX=Average","Skip=True","Sort=True")</f>
        <v>12.802966508069376</v>
      </c>
    </row>
    <row r="821" spans="16:21" x14ac:dyDescent="0.25">
      <c r="P821" s="10">
        <v>35704</v>
      </c>
      <c r="Q821">
        <v>2.908509</v>
      </c>
      <c r="S821" s="42">
        <f t="shared" ca="1" si="18"/>
        <v>46804</v>
      </c>
      <c r="T821" s="43">
        <f ca="1">_xll.BInterpol('Base CDI'!$H$4:$H$28,'Base CDI'!$J$4:$J$29,S821,"Cubic","Extrapolate=Linear","MultiX=Average","Skip=True","Sort=True")</f>
        <v>12.765327357779743</v>
      </c>
      <c r="U821" s="43">
        <f ca="1">_xll.BInterpol('Base CDI'!$H$4:$H$28,'Base CDI'!$I$4:$I$29,S821,"Cubic","Extrapolate=Linear","MultiX=Average","Skip=True","Sort=True")</f>
        <v>12.802335443606555</v>
      </c>
    </row>
    <row r="822" spans="16:21" x14ac:dyDescent="0.25">
      <c r="P822" s="10">
        <v>35705</v>
      </c>
      <c r="Q822">
        <v>2.9105059999999998</v>
      </c>
      <c r="S822" s="42">
        <f t="shared" ca="1" si="18"/>
        <v>46805</v>
      </c>
      <c r="T822" s="43">
        <f ca="1">_xll.BInterpol('Base CDI'!$H$4:$H$28,'Base CDI'!$J$4:$J$29,S822,"Cubic","Extrapolate=Linear","MultiX=Average","Skip=True","Sort=True")</f>
        <v>12.764705166871009</v>
      </c>
      <c r="U822" s="43">
        <f ca="1">_xll.BInterpol('Base CDI'!$H$4:$H$28,'Base CDI'!$I$4:$I$29,S822,"Cubic","Extrapolate=Linear","MultiX=Average","Skip=True","Sort=True")</f>
        <v>12.801709665639255</v>
      </c>
    </row>
    <row r="823" spans="16:21" x14ac:dyDescent="0.25">
      <c r="P823" s="10">
        <v>35706</v>
      </c>
      <c r="Q823">
        <v>2.9124949999999998</v>
      </c>
      <c r="S823" s="42">
        <f t="shared" ca="1" si="18"/>
        <v>46806</v>
      </c>
      <c r="T823" s="43">
        <f ca="1">_xll.BInterpol('Base CDI'!$H$4:$H$28,'Base CDI'!$J$4:$J$29,S823,"Cubic","Extrapolate=Linear","MultiX=Average","Skip=True","Sort=True")</f>
        <v>12.764088360625752</v>
      </c>
      <c r="U823" s="43">
        <f ca="1">_xll.BInterpol('Base CDI'!$H$4:$H$28,'Base CDI'!$I$4:$I$29,S823,"Cubic","Extrapolate=Linear","MultiX=Average","Skip=True","Sort=True")</f>
        <v>12.801089147357327</v>
      </c>
    </row>
    <row r="824" spans="16:21" x14ac:dyDescent="0.25">
      <c r="P824" s="10">
        <v>35709</v>
      </c>
      <c r="Q824">
        <v>2.914485</v>
      </c>
      <c r="S824" s="42">
        <f t="shared" ca="1" si="18"/>
        <v>46807</v>
      </c>
      <c r="T824" s="43">
        <f ca="1">_xll.BInterpol('Base CDI'!$H$4:$H$28,'Base CDI'!$J$4:$J$29,S824,"Cubic","Extrapolate=Linear","MultiX=Average","Skip=True","Sort=True")</f>
        <v>12.76347691075706</v>
      </c>
      <c r="U824" s="43">
        <f ca="1">_xll.BInterpol('Base CDI'!$H$4:$H$28,'Base CDI'!$I$4:$I$29,S824,"Cubic","Extrapolate=Linear","MultiX=Average","Skip=True","Sort=True")</f>
        <v>12.800473861950616</v>
      </c>
    </row>
    <row r="825" spans="16:21" x14ac:dyDescent="0.25">
      <c r="P825" s="10">
        <v>35710</v>
      </c>
      <c r="Q825">
        <v>2.9164759999999998</v>
      </c>
      <c r="S825" s="42">
        <f t="shared" ca="1" si="18"/>
        <v>46808</v>
      </c>
      <c r="T825" s="43">
        <f ca="1">_xll.BInterpol('Base CDI'!$H$4:$H$28,'Base CDI'!$J$4:$J$29,S825,"Cubic","Extrapolate=Linear","MultiX=Average","Skip=True","Sort=True")</f>
        <v>12.762870788978022</v>
      </c>
      <c r="U825" s="43">
        <f ca="1">_xll.BInterpol('Base CDI'!$H$4:$H$28,'Base CDI'!$I$4:$I$29,S825,"Cubic","Extrapolate=Linear","MultiX=Average","Skip=True","Sort=True")</f>
        <v>12.799863782608973</v>
      </c>
    </row>
    <row r="826" spans="16:21" x14ac:dyDescent="0.25">
      <c r="P826" s="10">
        <v>35711</v>
      </c>
      <c r="Q826">
        <v>2.918469</v>
      </c>
      <c r="S826" s="42">
        <f t="shared" ca="1" si="18"/>
        <v>46809</v>
      </c>
      <c r="T826" s="43">
        <f ca="1">_xll.BInterpol('Base CDI'!$H$4:$H$28,'Base CDI'!$J$4:$J$29,S826,"Cubic","Extrapolate=Linear","MultiX=Average","Skip=True","Sort=True")</f>
        <v>12.762269967001727</v>
      </c>
      <c r="U826" s="43">
        <f ca="1">_xll.BInterpol('Base CDI'!$H$4:$H$28,'Base CDI'!$I$4:$I$29,S826,"Cubic","Extrapolate=Linear","MultiX=Average","Skip=True","Sort=True")</f>
        <v>12.799258882522246</v>
      </c>
    </row>
    <row r="827" spans="16:21" x14ac:dyDescent="0.25">
      <c r="P827" s="10">
        <v>35712</v>
      </c>
      <c r="Q827">
        <v>2.9204639999999999</v>
      </c>
      <c r="S827" s="42">
        <f t="shared" ca="1" si="18"/>
        <v>46810</v>
      </c>
      <c r="T827" s="43">
        <f ca="1">_xll.BInterpol('Base CDI'!$H$4:$H$28,'Base CDI'!$J$4:$J$29,S827,"Cubic","Extrapolate=Linear","MultiX=Average","Skip=True","Sort=True")</f>
        <v>12.761674416541263</v>
      </c>
      <c r="U827" s="43">
        <f ca="1">_xll.BInterpol('Base CDI'!$H$4:$H$28,'Base CDI'!$I$4:$I$29,S827,"Cubic","Extrapolate=Linear","MultiX=Average","Skip=True","Sort=True")</f>
        <v>12.79865913488028</v>
      </c>
    </row>
    <row r="828" spans="16:21" x14ac:dyDescent="0.25">
      <c r="P828" s="10">
        <v>35713</v>
      </c>
      <c r="Q828">
        <v>2.9224589999999999</v>
      </c>
      <c r="S828" s="42">
        <f t="shared" ca="1" si="18"/>
        <v>46811</v>
      </c>
      <c r="T828" s="43">
        <f ca="1">_xll.BInterpol('Base CDI'!$H$4:$H$28,'Base CDI'!$J$4:$J$29,S828,"Cubic","Extrapolate=Linear","MultiX=Average","Skip=True","Sort=True")</f>
        <v>12.761084109309717</v>
      </c>
      <c r="U828" s="43">
        <f ca="1">_xll.BInterpol('Base CDI'!$H$4:$H$28,'Base CDI'!$I$4:$I$29,S828,"Cubic","Extrapolate=Linear","MultiX=Average","Skip=True","Sort=True")</f>
        <v>12.798064512872925</v>
      </c>
    </row>
    <row r="829" spans="16:21" x14ac:dyDescent="0.25">
      <c r="P829" s="10">
        <v>35716</v>
      </c>
      <c r="Q829">
        <v>2.9244560000000002</v>
      </c>
      <c r="S829" s="42">
        <f t="shared" ca="1" si="18"/>
        <v>46812</v>
      </c>
      <c r="T829" s="43">
        <f ca="1">_xll.BInterpol('Base CDI'!$H$4:$H$28,'Base CDI'!$J$4:$J$29,S829,"Cubic","Extrapolate=Linear","MultiX=Average","Skip=True","Sort=True")</f>
        <v>12.760499017020178</v>
      </c>
      <c r="U829" s="43">
        <f ca="1">_xll.BInterpol('Base CDI'!$H$4:$H$28,'Base CDI'!$I$4:$I$29,S829,"Cubic","Extrapolate=Linear","MultiX=Average","Skip=True","Sort=True")</f>
        <v>12.797474989690029</v>
      </c>
    </row>
    <row r="830" spans="16:21" x14ac:dyDescent="0.25">
      <c r="P830" s="10">
        <v>35717</v>
      </c>
      <c r="Q830">
        <v>2.9264549999999998</v>
      </c>
      <c r="S830" s="42">
        <f t="shared" ca="1" si="18"/>
        <v>46813</v>
      </c>
      <c r="T830" s="43">
        <f ca="1">_xll.BInterpol('Base CDI'!$H$4:$H$28,'Base CDI'!$J$4:$J$29,S830,"Cubic","Extrapolate=Linear","MultiX=Average","Skip=True","Sort=True")</f>
        <v>12.759919111385736</v>
      </c>
      <c r="U830" s="43">
        <f ca="1">_xll.BInterpol('Base CDI'!$H$4:$H$28,'Base CDI'!$I$4:$I$29,S830,"Cubic","Extrapolate=Linear","MultiX=Average","Skip=True","Sort=True")</f>
        <v>12.796890538521438</v>
      </c>
    </row>
    <row r="831" spans="16:21" x14ac:dyDescent="0.25">
      <c r="P831" s="10">
        <v>35718</v>
      </c>
      <c r="Q831">
        <v>2.928464</v>
      </c>
      <c r="S831" s="42">
        <f t="shared" ca="1" si="18"/>
        <v>46814</v>
      </c>
      <c r="T831" s="43">
        <f ca="1">_xll.BInterpol('Base CDI'!$H$4:$H$28,'Base CDI'!$J$4:$J$29,S831,"Cubic","Extrapolate=Linear","MultiX=Average","Skip=True","Sort=True")</f>
        <v>12.75934436411948</v>
      </c>
      <c r="U831" s="43">
        <f ca="1">_xll.BInterpol('Base CDI'!$H$4:$H$28,'Base CDI'!$I$4:$I$29,S831,"Cubic","Extrapolate=Linear","MultiX=Average","Skip=True","Sort=True")</f>
        <v>12.796311132557003</v>
      </c>
    </row>
    <row r="832" spans="16:21" x14ac:dyDescent="0.25">
      <c r="P832" s="10">
        <v>35719</v>
      </c>
      <c r="Q832">
        <v>2.930485</v>
      </c>
      <c r="S832" s="42">
        <f t="shared" ca="1" si="18"/>
        <v>46815</v>
      </c>
      <c r="T832" s="43">
        <f ca="1">_xll.BInterpol('Base CDI'!$H$4:$H$28,'Base CDI'!$J$4:$J$29,S832,"Cubic","Extrapolate=Linear","MultiX=Average","Skip=True","Sort=True")</f>
        <v>12.758774746934495</v>
      </c>
      <c r="U832" s="43">
        <f ca="1">_xll.BInterpol('Base CDI'!$H$4:$H$28,'Base CDI'!$I$4:$I$29,S832,"Cubic","Extrapolate=Linear","MultiX=Average","Skip=True","Sort=True")</f>
        <v>12.79573674498657</v>
      </c>
    </row>
    <row r="833" spans="16:21" x14ac:dyDescent="0.25">
      <c r="P833" s="10">
        <v>35720</v>
      </c>
      <c r="Q833">
        <v>2.9325070000000002</v>
      </c>
      <c r="S833" s="42">
        <f t="shared" ca="1" si="18"/>
        <v>46816</v>
      </c>
      <c r="T833" s="43">
        <f ca="1">_xll.BInterpol('Base CDI'!$H$4:$H$28,'Base CDI'!$J$4:$J$29,S833,"Cubic","Extrapolate=Linear","MultiX=Average","Skip=True","Sort=True")</f>
        <v>12.758210231543872</v>
      </c>
      <c r="U833" s="43">
        <f ca="1">_xll.BInterpol('Base CDI'!$H$4:$H$28,'Base CDI'!$I$4:$I$29,S833,"Cubic","Extrapolate=Linear","MultiX=Average","Skip=True","Sort=True")</f>
        <v>12.795167348999989</v>
      </c>
    </row>
    <row r="834" spans="16:21" x14ac:dyDescent="0.25">
      <c r="P834" s="10">
        <v>35723</v>
      </c>
      <c r="Q834">
        <v>2.9345300000000001</v>
      </c>
      <c r="S834" s="42">
        <f t="shared" ca="1" si="18"/>
        <v>46817</v>
      </c>
      <c r="T834" s="43">
        <f ca="1">_xll.BInterpol('Base CDI'!$H$4:$H$28,'Base CDI'!$J$4:$J$29,S834,"Cubic","Extrapolate=Linear","MultiX=Average","Skip=True","Sort=True")</f>
        <v>12.757650789660699</v>
      </c>
      <c r="U834" s="43">
        <f ca="1">_xll.BInterpol('Base CDI'!$H$4:$H$28,'Base CDI'!$I$4:$I$29,S834,"Cubic","Extrapolate=Linear","MultiX=Average","Skip=True","Sort=True")</f>
        <v>12.794602917787104</v>
      </c>
    </row>
    <row r="835" spans="16:21" x14ac:dyDescent="0.25">
      <c r="P835" s="10">
        <v>35724</v>
      </c>
      <c r="Q835">
        <v>2.9365450000000002</v>
      </c>
      <c r="S835" s="42">
        <f t="shared" ca="1" si="18"/>
        <v>46818</v>
      </c>
      <c r="T835" s="43">
        <f ca="1">_xll.BInterpol('Base CDI'!$H$4:$H$28,'Base CDI'!$J$4:$J$29,S835,"Cubic","Extrapolate=Linear","MultiX=Average","Skip=True","Sort=True")</f>
        <v>12.757096392998065</v>
      </c>
      <c r="U835" s="43">
        <f ca="1">_xll.BInterpol('Base CDI'!$H$4:$H$28,'Base CDI'!$I$4:$I$29,S835,"Cubic","Extrapolate=Linear","MultiX=Average","Skip=True","Sort=True")</f>
        <v>12.794043424537767</v>
      </c>
    </row>
    <row r="836" spans="16:21" x14ac:dyDescent="0.25">
      <c r="P836" s="10">
        <v>35725</v>
      </c>
      <c r="Q836">
        <v>2.9385620000000001</v>
      </c>
      <c r="S836" s="42">
        <f t="shared" ca="1" si="18"/>
        <v>46819</v>
      </c>
      <c r="T836" s="43">
        <f ca="1">_xll.BInterpol('Base CDI'!$H$4:$H$28,'Base CDI'!$J$4:$J$29,S836,"Cubic","Extrapolate=Linear","MultiX=Average","Skip=True","Sort=True")</f>
        <v>12.756547013269056</v>
      </c>
      <c r="U836" s="43">
        <f ca="1">_xll.BInterpol('Base CDI'!$H$4:$H$28,'Base CDI'!$I$4:$I$29,S836,"Cubic","Extrapolate=Linear","MultiX=Average","Skip=True","Sort=True")</f>
        <v>12.793488842441823</v>
      </c>
    </row>
    <row r="837" spans="16:21" x14ac:dyDescent="0.25">
      <c r="P837" s="10">
        <v>35726</v>
      </c>
      <c r="Q837">
        <v>2.9405800000000002</v>
      </c>
      <c r="S837" s="42">
        <f t="shared" ca="1" si="18"/>
        <v>46820</v>
      </c>
      <c r="T837" s="43">
        <f ca="1">_xll.BInterpol('Base CDI'!$H$4:$H$28,'Base CDI'!$J$4:$J$29,S837,"Cubic","Extrapolate=Linear","MultiX=Average","Skip=True","Sort=True")</f>
        <v>12.756002622186763</v>
      </c>
      <c r="U837" s="43">
        <f ca="1">_xll.BInterpol('Base CDI'!$H$4:$H$28,'Base CDI'!$I$4:$I$29,S837,"Cubic","Extrapolate=Linear","MultiX=Average","Skip=True","Sort=True")</f>
        <v>12.792939144689122</v>
      </c>
    </row>
    <row r="838" spans="16:21" x14ac:dyDescent="0.25">
      <c r="P838" s="10">
        <v>35727</v>
      </c>
      <c r="Q838">
        <v>2.942599</v>
      </c>
      <c r="S838" s="42">
        <f t="shared" ca="1" si="18"/>
        <v>46821</v>
      </c>
      <c r="T838" s="43">
        <f ca="1">_xll.BInterpol('Base CDI'!$H$4:$H$28,'Base CDI'!$J$4:$J$29,S838,"Cubic","Extrapolate=Linear","MultiX=Average","Skip=True","Sort=True")</f>
        <v>12.755463191464274</v>
      </c>
      <c r="U838" s="43">
        <f ca="1">_xll.BInterpol('Base CDI'!$H$4:$H$28,'Base CDI'!$I$4:$I$29,S838,"Cubic","Extrapolate=Linear","MultiX=Average","Skip=True","Sort=True")</f>
        <v>12.792394304469511</v>
      </c>
    </row>
    <row r="839" spans="16:21" x14ac:dyDescent="0.25">
      <c r="P839" s="10">
        <v>35730</v>
      </c>
      <c r="Q839">
        <v>2.9446099999999999</v>
      </c>
      <c r="S839" s="42">
        <f t="shared" ca="1" si="18"/>
        <v>46822</v>
      </c>
      <c r="T839" s="43">
        <f ca="1">_xll.BInterpol('Base CDI'!$H$4:$H$28,'Base CDI'!$J$4:$J$29,S839,"Cubic","Extrapolate=Linear","MultiX=Average","Skip=True","Sort=True")</f>
        <v>12.754928692814678</v>
      </c>
      <c r="U839" s="43">
        <f ca="1">_xll.BInterpol('Base CDI'!$H$4:$H$28,'Base CDI'!$I$4:$I$29,S839,"Cubic","Extrapolate=Linear","MultiX=Average","Skip=True","Sort=True")</f>
        <v>12.791854294972838</v>
      </c>
    </row>
    <row r="840" spans="16:21" x14ac:dyDescent="0.25">
      <c r="P840" s="10">
        <v>35731</v>
      </c>
      <c r="Q840">
        <v>2.9466320000000001</v>
      </c>
      <c r="S840" s="42">
        <f t="shared" ca="1" si="18"/>
        <v>46823</v>
      </c>
      <c r="T840" s="43">
        <f ca="1">_xll.BInterpol('Base CDI'!$H$4:$H$28,'Base CDI'!$J$4:$J$29,S840,"Cubic","Extrapolate=Linear","MultiX=Average","Skip=True","Sort=True")</f>
        <v>12.754399097951062</v>
      </c>
      <c r="U840" s="43">
        <f ca="1">_xll.BInterpol('Base CDI'!$H$4:$H$28,'Base CDI'!$I$4:$I$29,S840,"Cubic","Extrapolate=Linear","MultiX=Average","Skip=True","Sort=True")</f>
        <v>12.791319089388951</v>
      </c>
    </row>
    <row r="841" spans="16:21" x14ac:dyDescent="0.25">
      <c r="P841" s="10">
        <v>35732</v>
      </c>
      <c r="Q841">
        <v>2.9486750000000002</v>
      </c>
      <c r="S841" s="42">
        <f t="shared" ca="1" si="18"/>
        <v>46824</v>
      </c>
      <c r="T841" s="43">
        <f ca="1">_xll.BInterpol('Base CDI'!$H$4:$H$28,'Base CDI'!$J$4:$J$29,S841,"Cubic","Extrapolate=Linear","MultiX=Average","Skip=True","Sort=True")</f>
        <v>12.753874378586515</v>
      </c>
      <c r="U841" s="43">
        <f ca="1">_xll.BInterpol('Base CDI'!$H$4:$H$28,'Base CDI'!$I$4:$I$29,S841,"Cubic","Extrapolate=Linear","MultiX=Average","Skip=True","Sort=True")</f>
        <v>12.790788660907698</v>
      </c>
    </row>
    <row r="842" spans="16:21" x14ac:dyDescent="0.25">
      <c r="P842" s="10">
        <v>35733</v>
      </c>
      <c r="Q842">
        <v>2.950739</v>
      </c>
      <c r="S842" s="42">
        <f t="shared" ca="1" si="18"/>
        <v>46825</v>
      </c>
      <c r="T842" s="43">
        <f ca="1">_xll.BInterpol('Base CDI'!$H$4:$H$28,'Base CDI'!$J$4:$J$29,S842,"Cubic","Extrapolate=Linear","MultiX=Average","Skip=True","Sort=True")</f>
        <v>12.753354506434125</v>
      </c>
      <c r="U842" s="43">
        <f ca="1">_xll.BInterpol('Base CDI'!$H$4:$H$28,'Base CDI'!$I$4:$I$29,S842,"Cubic","Extrapolate=Linear","MultiX=Average","Skip=True","Sort=True")</f>
        <v>12.790262982718927</v>
      </c>
    </row>
    <row r="843" spans="16:21" x14ac:dyDescent="0.25">
      <c r="P843" s="10">
        <v>35734</v>
      </c>
      <c r="Q843">
        <v>2.9528729999999999</v>
      </c>
      <c r="S843" s="42">
        <f t="shared" ref="S843:S906" ca="1" si="19">S842+1</f>
        <v>46826</v>
      </c>
      <c r="T843" s="43">
        <f ca="1">_xll.BInterpol('Base CDI'!$H$4:$H$28,'Base CDI'!$J$4:$J$29,S843,"Cubic","Extrapolate=Linear","MultiX=Average","Skip=True","Sort=True")</f>
        <v>12.752839453206981</v>
      </c>
      <c r="U843" s="43">
        <f ca="1">_xll.BInterpol('Base CDI'!$H$4:$H$28,'Base CDI'!$I$4:$I$29,S843,"Cubic","Extrapolate=Linear","MultiX=Average","Skip=True","Sort=True")</f>
        <v>12.789742028012485</v>
      </c>
    </row>
    <row r="844" spans="16:21" x14ac:dyDescent="0.25">
      <c r="P844" s="10">
        <v>35737</v>
      </c>
      <c r="Q844">
        <v>2.9574210000000001</v>
      </c>
      <c r="S844" s="42">
        <f t="shared" ca="1" si="19"/>
        <v>46827</v>
      </c>
      <c r="T844" s="43">
        <f ca="1">_xll.BInterpol('Base CDI'!$H$4:$H$28,'Base CDI'!$J$4:$J$29,S844,"Cubic","Extrapolate=Linear","MultiX=Average","Skip=True","Sort=True")</f>
        <v>12.752329190618171</v>
      </c>
      <c r="U844" s="43">
        <f ca="1">_xll.BInterpol('Base CDI'!$H$4:$H$28,'Base CDI'!$I$4:$I$29,S844,"Cubic","Extrapolate=Linear","MultiX=Average","Skip=True","Sort=True")</f>
        <v>12.789225769978222</v>
      </c>
    </row>
    <row r="845" spans="16:21" x14ac:dyDescent="0.25">
      <c r="P845" s="10">
        <v>35738</v>
      </c>
      <c r="Q845">
        <v>2.9617580000000001</v>
      </c>
      <c r="S845" s="42">
        <f t="shared" ca="1" si="19"/>
        <v>46828</v>
      </c>
      <c r="T845" s="43">
        <f ca="1">_xll.BInterpol('Base CDI'!$H$4:$H$28,'Base CDI'!$J$4:$J$29,S845,"Cubic","Extrapolate=Linear","MultiX=Average","Skip=True","Sort=True")</f>
        <v>12.751823690380785</v>
      </c>
      <c r="U845" s="43">
        <f ca="1">_xll.BInterpol('Base CDI'!$H$4:$H$28,'Base CDI'!$I$4:$I$29,S845,"Cubic","Extrapolate=Linear","MultiX=Average","Skip=True","Sort=True")</f>
        <v>12.788714181805984</v>
      </c>
    </row>
    <row r="846" spans="16:21" x14ac:dyDescent="0.25">
      <c r="P846" s="10">
        <v>35739</v>
      </c>
      <c r="Q846">
        <v>2.9661019999999998</v>
      </c>
      <c r="S846" s="42">
        <f t="shared" ca="1" si="19"/>
        <v>46829</v>
      </c>
      <c r="T846" s="43">
        <f ca="1">_xll.BInterpol('Base CDI'!$H$4:$H$28,'Base CDI'!$J$4:$J$29,S846,"Cubic","Extrapolate=Linear","MultiX=Average","Skip=True","Sort=True")</f>
        <v>12.75132292420791</v>
      </c>
      <c r="U846" s="43">
        <f ca="1">_xll.BInterpol('Base CDI'!$H$4:$H$28,'Base CDI'!$I$4:$I$29,S846,"Cubic","Extrapolate=Linear","MultiX=Average","Skip=True","Sort=True")</f>
        <v>12.78820723668562</v>
      </c>
    </row>
    <row r="847" spans="16:21" x14ac:dyDescent="0.25">
      <c r="P847" s="10">
        <v>35740</v>
      </c>
      <c r="Q847">
        <v>2.9704419999999998</v>
      </c>
      <c r="S847" s="42">
        <f t="shared" ca="1" si="19"/>
        <v>46830</v>
      </c>
      <c r="T847" s="43">
        <f ca="1">_xll.BInterpol('Base CDI'!$H$4:$H$28,'Base CDI'!$J$4:$J$29,S847,"Cubic","Extrapolate=Linear","MultiX=Average","Skip=True","Sort=True")</f>
        <v>12.750826863812634</v>
      </c>
      <c r="U847" s="43">
        <f ca="1">_xll.BInterpol('Base CDI'!$H$4:$H$28,'Base CDI'!$I$4:$I$29,S847,"Cubic","Extrapolate=Linear","MultiX=Average","Skip=True","Sort=True")</f>
        <v>12.787704907806978</v>
      </c>
    </row>
    <row r="848" spans="16:21" x14ac:dyDescent="0.25">
      <c r="P848" s="10">
        <v>35741</v>
      </c>
      <c r="Q848">
        <v>2.9748290000000002</v>
      </c>
      <c r="S848" s="42">
        <f t="shared" ca="1" si="19"/>
        <v>46831</v>
      </c>
      <c r="T848" s="43">
        <f ca="1">_xll.BInterpol('Base CDI'!$H$4:$H$28,'Base CDI'!$J$4:$J$29,S848,"Cubic","Extrapolate=Linear","MultiX=Average","Skip=True","Sort=True")</f>
        <v>12.750335480908047</v>
      </c>
      <c r="U848" s="43">
        <f ca="1">_xll.BInterpol('Base CDI'!$H$4:$H$28,'Base CDI'!$I$4:$I$29,S848,"Cubic","Extrapolate=Linear","MultiX=Average","Skip=True","Sort=True")</f>
        <v>12.787207168359906</v>
      </c>
    </row>
    <row r="849" spans="16:21" x14ac:dyDescent="0.25">
      <c r="P849" s="10">
        <v>35744</v>
      </c>
      <c r="Q849">
        <v>2.979241</v>
      </c>
      <c r="S849" s="42">
        <f t="shared" ca="1" si="19"/>
        <v>46832</v>
      </c>
      <c r="T849" s="43">
        <f ca="1">_xll.BInterpol('Base CDI'!$H$4:$H$28,'Base CDI'!$J$4:$J$29,S849,"Cubic","Extrapolate=Linear","MultiX=Average","Skip=True","Sort=True")</f>
        <v>12.749848747207237</v>
      </c>
      <c r="U849" s="43">
        <f ca="1">_xll.BInterpol('Base CDI'!$H$4:$H$28,'Base CDI'!$I$4:$I$29,S849,"Cubic","Extrapolate=Linear","MultiX=Average","Skip=True","Sort=True")</f>
        <v>12.786713991534251</v>
      </c>
    </row>
    <row r="850" spans="16:21" x14ac:dyDescent="0.25">
      <c r="P850" s="10">
        <v>35745</v>
      </c>
      <c r="Q850">
        <v>2.98366</v>
      </c>
      <c r="S850" s="42">
        <f t="shared" ca="1" si="19"/>
        <v>46833</v>
      </c>
      <c r="T850" s="43">
        <f ca="1">_xll.BInterpol('Base CDI'!$H$4:$H$28,'Base CDI'!$J$4:$J$29,S850,"Cubic","Extrapolate=Linear","MultiX=Average","Skip=True","Sort=True")</f>
        <v>12.749366634423291</v>
      </c>
      <c r="U850" s="43">
        <f ca="1">_xll.BInterpol('Base CDI'!$H$4:$H$28,'Base CDI'!$I$4:$I$29,S850,"Cubic","Extrapolate=Linear","MultiX=Average","Skip=True","Sort=True")</f>
        <v>12.786225350519862</v>
      </c>
    </row>
    <row r="851" spans="16:21" x14ac:dyDescent="0.25">
      <c r="P851" s="10">
        <v>35746</v>
      </c>
      <c r="Q851">
        <v>2.988086</v>
      </c>
      <c r="S851" s="42">
        <f t="shared" ca="1" si="19"/>
        <v>46834</v>
      </c>
      <c r="T851" s="43">
        <f ca="1">_xll.BInterpol('Base CDI'!$H$4:$H$28,'Base CDI'!$J$4:$J$29,S851,"Cubic","Extrapolate=Linear","MultiX=Average","Skip=True","Sort=True")</f>
        <v>12.748889114269298</v>
      </c>
      <c r="U851" s="43">
        <f ca="1">_xll.BInterpol('Base CDI'!$H$4:$H$28,'Base CDI'!$I$4:$I$29,S851,"Cubic","Extrapolate=Linear","MultiX=Average","Skip=True","Sort=True")</f>
        <v>12.785741218506587</v>
      </c>
    </row>
    <row r="852" spans="16:21" x14ac:dyDescent="0.25">
      <c r="P852" s="10">
        <v>35747</v>
      </c>
      <c r="Q852">
        <v>2.9925190000000002</v>
      </c>
      <c r="S852" s="42">
        <f t="shared" ca="1" si="19"/>
        <v>46835</v>
      </c>
      <c r="T852" s="43">
        <f ca="1">_xll.BInterpol('Base CDI'!$H$4:$H$28,'Base CDI'!$J$4:$J$29,S852,"Cubic","Extrapolate=Linear","MultiX=Average","Skip=True","Sort=True")</f>
        <v>12.748416158458348</v>
      </c>
      <c r="U852" s="43">
        <f ca="1">_xll.BInterpol('Base CDI'!$H$4:$H$28,'Base CDI'!$I$4:$I$29,S852,"Cubic","Extrapolate=Linear","MultiX=Average","Skip=True","Sort=True")</f>
        <v>12.785261568684271</v>
      </c>
    </row>
    <row r="853" spans="16:21" x14ac:dyDescent="0.25">
      <c r="P853" s="10">
        <v>35748</v>
      </c>
      <c r="Q853">
        <v>2.9969579999999998</v>
      </c>
      <c r="S853" s="42">
        <f t="shared" ca="1" si="19"/>
        <v>46836</v>
      </c>
      <c r="T853" s="43">
        <f ca="1">_xll.BInterpol('Base CDI'!$H$4:$H$28,'Base CDI'!$J$4:$J$29,S853,"Cubic","Extrapolate=Linear","MultiX=Average","Skip=True","Sort=True")</f>
        <v>12.747947738703528</v>
      </c>
      <c r="U853" s="43">
        <f ca="1">_xll.BInterpol('Base CDI'!$H$4:$H$28,'Base CDI'!$I$4:$I$29,S853,"Cubic","Extrapolate=Linear","MultiX=Average","Skip=True","Sort=True")</f>
        <v>12.784786374242767</v>
      </c>
    </row>
    <row r="854" spans="16:21" x14ac:dyDescent="0.25">
      <c r="P854" s="10">
        <v>35751</v>
      </c>
      <c r="Q854">
        <v>3.0014029999999998</v>
      </c>
      <c r="S854" s="42">
        <f t="shared" ca="1" si="19"/>
        <v>46837</v>
      </c>
      <c r="T854" s="43">
        <f ca="1">_xll.BInterpol('Base CDI'!$H$4:$H$28,'Base CDI'!$J$4:$J$29,S854,"Cubic","Extrapolate=Linear","MultiX=Average","Skip=True","Sort=True")</f>
        <v>12.747483826717927</v>
      </c>
      <c r="U854" s="43">
        <f ca="1">_xll.BInterpol('Base CDI'!$H$4:$H$28,'Base CDI'!$I$4:$I$29,S854,"Cubic","Extrapolate=Linear","MultiX=Average","Skip=True","Sort=True")</f>
        <v>12.784315608371919</v>
      </c>
    </row>
    <row r="855" spans="16:21" x14ac:dyDescent="0.25">
      <c r="P855" s="10">
        <v>35752</v>
      </c>
      <c r="Q855">
        <v>3.0058549999999999</v>
      </c>
      <c r="S855" s="42">
        <f t="shared" ca="1" si="19"/>
        <v>46838</v>
      </c>
      <c r="T855" s="43">
        <f ca="1">_xll.BInterpol('Base CDI'!$H$4:$H$28,'Base CDI'!$J$4:$J$29,S855,"Cubic","Extrapolate=Linear","MultiX=Average","Skip=True","Sort=True")</f>
        <v>12.747024394214634</v>
      </c>
      <c r="U855" s="43">
        <f ca="1">_xll.BInterpol('Base CDI'!$H$4:$H$28,'Base CDI'!$I$4:$I$29,S855,"Cubic","Extrapolate=Linear","MultiX=Average","Skip=True","Sort=True")</f>
        <v>12.783849244261578</v>
      </c>
    </row>
    <row r="856" spans="16:21" x14ac:dyDescent="0.25">
      <c r="P856" s="10">
        <v>35753</v>
      </c>
      <c r="Q856">
        <v>3.0103140000000002</v>
      </c>
      <c r="S856" s="42">
        <f t="shared" ca="1" si="19"/>
        <v>46839</v>
      </c>
      <c r="T856" s="43">
        <f ca="1">_xll.BInterpol('Base CDI'!$H$4:$H$28,'Base CDI'!$J$4:$J$29,S856,"Cubic","Extrapolate=Linear","MultiX=Average","Skip=True","Sort=True")</f>
        <v>12.746569412906736</v>
      </c>
      <c r="U856" s="43">
        <f ca="1">_xll.BInterpol('Base CDI'!$H$4:$H$28,'Base CDI'!$I$4:$I$29,S856,"Cubic","Extrapolate=Linear","MultiX=Average","Skip=True","Sort=True")</f>
        <v>12.783387255101589</v>
      </c>
    </row>
    <row r="857" spans="16:21" x14ac:dyDescent="0.25">
      <c r="P857" s="10">
        <v>35754</v>
      </c>
      <c r="Q857">
        <v>3.0147789999999999</v>
      </c>
      <c r="S857" s="42">
        <f t="shared" ca="1" si="19"/>
        <v>46840</v>
      </c>
      <c r="T857" s="43">
        <f ca="1">_xll.BInterpol('Base CDI'!$H$4:$H$28,'Base CDI'!$J$4:$J$29,S857,"Cubic","Extrapolate=Linear","MultiX=Average","Skip=True","Sort=True")</f>
        <v>12.746118854507323</v>
      </c>
      <c r="U857" s="43">
        <f ca="1">_xll.BInterpol('Base CDI'!$H$4:$H$28,'Base CDI'!$I$4:$I$29,S857,"Cubic","Extrapolate=Linear","MultiX=Average","Skip=True","Sort=True")</f>
        <v>12.782929614081802</v>
      </c>
    </row>
    <row r="858" spans="16:21" x14ac:dyDescent="0.25">
      <c r="P858" s="10">
        <v>35755</v>
      </c>
      <c r="Q858">
        <v>3.0192510000000001</v>
      </c>
      <c r="S858" s="42">
        <f t="shared" ca="1" si="19"/>
        <v>46841</v>
      </c>
      <c r="T858" s="43">
        <f ca="1">_xll.BInterpol('Base CDI'!$H$4:$H$28,'Base CDI'!$J$4:$J$29,S858,"Cubic","Extrapolate=Linear","MultiX=Average","Skip=True","Sort=True")</f>
        <v>12.745672690729482</v>
      </c>
      <c r="U858" s="43">
        <f ca="1">_xll.BInterpol('Base CDI'!$H$4:$H$28,'Base CDI'!$I$4:$I$29,S858,"Cubic","Extrapolate=Linear","MultiX=Average","Skip=True","Sort=True")</f>
        <v>12.782476294392062</v>
      </c>
    </row>
    <row r="859" spans="16:21" x14ac:dyDescent="0.25">
      <c r="P859" s="10">
        <v>35758</v>
      </c>
      <c r="Q859">
        <v>3.02373</v>
      </c>
      <c r="S859" s="42">
        <f t="shared" ca="1" si="19"/>
        <v>46842</v>
      </c>
      <c r="T859" s="43">
        <f ca="1">_xll.BInterpol('Base CDI'!$H$4:$H$28,'Base CDI'!$J$4:$J$29,S859,"Cubic","Extrapolate=Linear","MultiX=Average","Skip=True","Sort=True")</f>
        <v>12.745230893286301</v>
      </c>
      <c r="U859" s="43">
        <f ca="1">_xll.BInterpol('Base CDI'!$H$4:$H$28,'Base CDI'!$I$4:$I$29,S859,"Cubic","Extrapolate=Linear","MultiX=Average","Skip=True","Sort=True")</f>
        <v>12.782027269222221</v>
      </c>
    </row>
    <row r="860" spans="16:21" x14ac:dyDescent="0.25">
      <c r="P860" s="10">
        <v>35759</v>
      </c>
      <c r="Q860">
        <v>3.0282149999999999</v>
      </c>
      <c r="S860" s="42">
        <f t="shared" ca="1" si="19"/>
        <v>46843</v>
      </c>
      <c r="T860" s="43">
        <f ca="1">_xll.BInterpol('Base CDI'!$H$4:$H$28,'Base CDI'!$J$4:$J$29,S860,"Cubic","Extrapolate=Linear","MultiX=Average","Skip=True","Sort=True")</f>
        <v>12.744793433890871</v>
      </c>
      <c r="U860" s="43">
        <f ca="1">_xll.BInterpol('Base CDI'!$H$4:$H$28,'Base CDI'!$I$4:$I$29,S860,"Cubic","Extrapolate=Linear","MultiX=Average","Skip=True","Sort=True")</f>
        <v>12.781582511762124</v>
      </c>
    </row>
    <row r="861" spans="16:21" x14ac:dyDescent="0.25">
      <c r="P861" s="10">
        <v>35760</v>
      </c>
      <c r="Q861">
        <v>3.0327060000000001</v>
      </c>
      <c r="S861" s="42">
        <f t="shared" ca="1" si="19"/>
        <v>46844</v>
      </c>
      <c r="T861" s="43">
        <f ca="1">_xll.BInterpol('Base CDI'!$H$4:$H$28,'Base CDI'!$J$4:$J$29,S861,"Cubic","Extrapolate=Linear","MultiX=Average","Skip=True","Sort=True")</f>
        <v>12.744360284256279</v>
      </c>
      <c r="U861" s="43">
        <f ca="1">_xll.BInterpol('Base CDI'!$H$4:$H$28,'Base CDI'!$I$4:$I$29,S861,"Cubic","Extrapolate=Linear","MultiX=Average","Skip=True","Sort=True")</f>
        <v>12.781141995201622</v>
      </c>
    </row>
    <row r="862" spans="16:21" x14ac:dyDescent="0.25">
      <c r="P862" s="10">
        <v>35761</v>
      </c>
      <c r="Q862">
        <v>3.0372050000000002</v>
      </c>
      <c r="S862" s="42">
        <f t="shared" ca="1" si="19"/>
        <v>46845</v>
      </c>
      <c r="T862" s="43">
        <f ca="1">_xll.BInterpol('Base CDI'!$H$4:$H$28,'Base CDI'!$J$4:$J$29,S862,"Cubic","Extrapolate=Linear","MultiX=Average","Skip=True","Sort=True")</f>
        <v>12.743931416095615</v>
      </c>
      <c r="U862" s="43">
        <f ca="1">_xll.BInterpol('Base CDI'!$H$4:$H$28,'Base CDI'!$I$4:$I$29,S862,"Cubic","Extrapolate=Linear","MultiX=Average","Skip=True","Sort=True")</f>
        <v>12.78070569273056</v>
      </c>
    </row>
    <row r="863" spans="16:21" x14ac:dyDescent="0.25">
      <c r="P863" s="10">
        <v>35762</v>
      </c>
      <c r="Q863">
        <v>3.041741</v>
      </c>
      <c r="S863" s="42">
        <f t="shared" ca="1" si="19"/>
        <v>46846</v>
      </c>
      <c r="T863" s="43">
        <f ca="1">_xll.BInterpol('Base CDI'!$H$4:$H$28,'Base CDI'!$J$4:$J$29,S863,"Cubic","Extrapolate=Linear","MultiX=Average","Skip=True","Sort=True")</f>
        <v>12.743506801121963</v>
      </c>
      <c r="U863" s="43">
        <f ca="1">_xll.BInterpol('Base CDI'!$H$4:$H$28,'Base CDI'!$I$4:$I$29,S863,"Cubic","Extrapolate=Linear","MultiX=Average","Skip=True","Sort=True")</f>
        <v>12.780273577538786</v>
      </c>
    </row>
    <row r="864" spans="16:21" x14ac:dyDescent="0.25">
      <c r="P864" s="10">
        <v>35765</v>
      </c>
      <c r="Q864">
        <v>3.0456949999999998</v>
      </c>
      <c r="S864" s="42">
        <f t="shared" ca="1" si="19"/>
        <v>46847</v>
      </c>
      <c r="T864" s="43">
        <f ca="1">_xll.BInterpol('Base CDI'!$H$4:$H$28,'Base CDI'!$J$4:$J$29,S864,"Cubic","Extrapolate=Linear","MultiX=Average","Skip=True","Sort=True")</f>
        <v>12.743086411048417</v>
      </c>
      <c r="U864" s="43">
        <f ca="1">_xll.BInterpol('Base CDI'!$H$4:$H$28,'Base CDI'!$I$4:$I$29,S864,"Cubic","Extrapolate=Linear","MultiX=Average","Skip=True","Sort=True")</f>
        <v>12.779845622816149</v>
      </c>
    </row>
    <row r="865" spans="16:21" x14ac:dyDescent="0.25">
      <c r="P865" s="10">
        <v>35766</v>
      </c>
      <c r="Q865">
        <v>3.0496029999999998</v>
      </c>
      <c r="S865" s="42">
        <f t="shared" ca="1" si="19"/>
        <v>46848</v>
      </c>
      <c r="T865" s="43">
        <f ca="1">_xll.BInterpol('Base CDI'!$H$4:$H$28,'Base CDI'!$J$4:$J$29,S865,"Cubic","Extrapolate=Linear","MultiX=Average","Skip=True","Sort=True")</f>
        <v>12.74267021758806</v>
      </c>
      <c r="U865" s="43">
        <f ca="1">_xll.BInterpol('Base CDI'!$H$4:$H$28,'Base CDI'!$I$4:$I$29,S865,"Cubic","Extrapolate=Linear","MultiX=Average","Skip=True","Sort=True")</f>
        <v>12.779421801752498</v>
      </c>
    </row>
    <row r="866" spans="16:21" x14ac:dyDescent="0.25">
      <c r="P866" s="10">
        <v>35767</v>
      </c>
      <c r="Q866">
        <v>3.0535169999999998</v>
      </c>
      <c r="S866" s="42">
        <f t="shared" ca="1" si="19"/>
        <v>46849</v>
      </c>
      <c r="T866" s="43">
        <f ca="1">_xll.BInterpol('Base CDI'!$H$4:$H$28,'Base CDI'!$J$4:$J$29,S866,"Cubic","Extrapolate=Linear","MultiX=Average","Skip=True","Sort=True")</f>
        <v>12.742258192453985</v>
      </c>
      <c r="U866" s="43">
        <f ca="1">_xll.BInterpol('Base CDI'!$H$4:$H$28,'Base CDI'!$I$4:$I$29,S866,"Cubic","Extrapolate=Linear","MultiX=Average","Skip=True","Sort=True")</f>
        <v>12.779002087537679</v>
      </c>
    </row>
    <row r="867" spans="16:21" x14ac:dyDescent="0.25">
      <c r="P867" s="10">
        <v>35768</v>
      </c>
      <c r="Q867">
        <v>3.0574460000000001</v>
      </c>
      <c r="S867" s="42">
        <f t="shared" ca="1" si="19"/>
        <v>46850</v>
      </c>
      <c r="T867" s="43">
        <f ca="1">_xll.BInterpol('Base CDI'!$H$4:$H$28,'Base CDI'!$J$4:$J$29,S867,"Cubic","Extrapolate=Linear","MultiX=Average","Skip=True","Sort=True")</f>
        <v>12.741850307359279</v>
      </c>
      <c r="U867" s="43">
        <f ca="1">_xll.BInterpol('Base CDI'!$H$4:$H$28,'Base CDI'!$I$4:$I$29,S867,"Cubic","Extrapolate=Linear","MultiX=Average","Skip=True","Sort=True")</f>
        <v>12.778586453361541</v>
      </c>
    </row>
    <row r="868" spans="16:21" x14ac:dyDescent="0.25">
      <c r="P868" s="10">
        <v>35769</v>
      </c>
      <c r="Q868">
        <v>3.06141</v>
      </c>
      <c r="S868" s="42">
        <f t="shared" ca="1" si="19"/>
        <v>46851</v>
      </c>
      <c r="T868" s="43">
        <f ca="1">_xll.BInterpol('Base CDI'!$H$4:$H$28,'Base CDI'!$J$4:$J$29,S868,"Cubic","Extrapolate=Linear","MultiX=Average","Skip=True","Sort=True")</f>
        <v>12.74144653401703</v>
      </c>
      <c r="U868" s="43">
        <f ca="1">_xll.BInterpol('Base CDI'!$H$4:$H$28,'Base CDI'!$I$4:$I$29,S868,"Cubic","Extrapolate=Linear","MultiX=Average","Skip=True","Sort=True")</f>
        <v>12.778174872413931</v>
      </c>
    </row>
    <row r="869" spans="16:21" x14ac:dyDescent="0.25">
      <c r="P869" s="10">
        <v>35772</v>
      </c>
      <c r="Q869">
        <v>3.0653700000000002</v>
      </c>
      <c r="S869" s="42">
        <f t="shared" ca="1" si="19"/>
        <v>46852</v>
      </c>
      <c r="T869" s="43">
        <f ca="1">_xll.BInterpol('Base CDI'!$H$4:$H$28,'Base CDI'!$J$4:$J$29,S869,"Cubic","Extrapolate=Linear","MultiX=Average","Skip=True","Sort=True")</f>
        <v>12.741046844140326</v>
      </c>
      <c r="U869" s="43">
        <f ca="1">_xll.BInterpol('Base CDI'!$H$4:$H$28,'Base CDI'!$I$4:$I$29,S869,"Cubic","Extrapolate=Linear","MultiX=Average","Skip=True","Sort=True")</f>
        <v>12.777767317884699</v>
      </c>
    </row>
    <row r="870" spans="16:21" x14ac:dyDescent="0.25">
      <c r="P870" s="10">
        <v>35773</v>
      </c>
      <c r="Q870">
        <v>3.0693239999999999</v>
      </c>
      <c r="S870" s="42">
        <f t="shared" ca="1" si="19"/>
        <v>46853</v>
      </c>
      <c r="T870" s="43">
        <f ca="1">_xll.BInterpol('Base CDI'!$H$4:$H$28,'Base CDI'!$J$4:$J$29,S870,"Cubic","Extrapolate=Linear","MultiX=Average","Skip=True","Sort=True")</f>
        <v>12.740651209442257</v>
      </c>
      <c r="U870" s="43">
        <f ca="1">_xll.BInterpol('Base CDI'!$H$4:$H$28,'Base CDI'!$I$4:$I$29,S870,"Cubic","Extrapolate=Linear","MultiX=Average","Skip=True","Sort=True")</f>
        <v>12.77736376296369</v>
      </c>
    </row>
    <row r="871" spans="16:21" x14ac:dyDescent="0.25">
      <c r="P871" s="10">
        <v>35774</v>
      </c>
      <c r="Q871">
        <v>3.0732840000000001</v>
      </c>
      <c r="S871" s="42">
        <f t="shared" ca="1" si="19"/>
        <v>46854</v>
      </c>
      <c r="T871" s="43">
        <f ca="1">_xll.BInterpol('Base CDI'!$H$4:$H$28,'Base CDI'!$J$4:$J$29,S871,"Cubic","Extrapolate=Linear","MultiX=Average","Skip=True","Sort=True")</f>
        <v>12.740259601635909</v>
      </c>
      <c r="U871" s="43">
        <f ca="1">_xll.BInterpol('Base CDI'!$H$4:$H$28,'Base CDI'!$I$4:$I$29,S871,"Cubic","Extrapolate=Linear","MultiX=Average","Skip=True","Sort=True")</f>
        <v>12.776964180840753</v>
      </c>
    </row>
    <row r="872" spans="16:21" x14ac:dyDescent="0.25">
      <c r="P872" s="10">
        <v>35775</v>
      </c>
      <c r="Q872">
        <v>3.077248</v>
      </c>
      <c r="S872" s="42">
        <f t="shared" ca="1" si="19"/>
        <v>46855</v>
      </c>
      <c r="T872" s="43">
        <f ca="1">_xll.BInterpol('Base CDI'!$H$4:$H$28,'Base CDI'!$J$4:$J$29,S872,"Cubic","Extrapolate=Linear","MultiX=Average","Skip=True","Sort=True")</f>
        <v>12.739871992434374</v>
      </c>
      <c r="U872" s="43">
        <f ca="1">_xll.BInterpol('Base CDI'!$H$4:$H$28,'Base CDI'!$I$4:$I$29,S872,"Cubic","Extrapolate=Linear","MultiX=Average","Skip=True","Sort=True")</f>
        <v>12.776568544705739</v>
      </c>
    </row>
    <row r="873" spans="16:21" x14ac:dyDescent="0.25">
      <c r="P873" s="10">
        <v>35776</v>
      </c>
      <c r="Q873">
        <v>3.0812179999999998</v>
      </c>
      <c r="S873" s="42">
        <f t="shared" ca="1" si="19"/>
        <v>46856</v>
      </c>
      <c r="T873" s="43">
        <f ca="1">_xll.BInterpol('Base CDI'!$H$4:$H$28,'Base CDI'!$J$4:$J$29,S873,"Cubic","Extrapolate=Linear","MultiX=Average","Skip=True","Sort=True")</f>
        <v>12.739488353550737</v>
      </c>
      <c r="U873" s="43">
        <f ca="1">_xll.BInterpol('Base CDI'!$H$4:$H$28,'Base CDI'!$I$4:$I$29,S873,"Cubic","Extrapolate=Linear","MultiX=Average","Skip=True","Sort=True")</f>
        <v>12.776176827748492</v>
      </c>
    </row>
    <row r="874" spans="16:21" x14ac:dyDescent="0.25">
      <c r="P874" s="10">
        <v>35779</v>
      </c>
      <c r="Q874">
        <v>3.0851929999999999</v>
      </c>
      <c r="S874" s="42">
        <f t="shared" ca="1" si="19"/>
        <v>46857</v>
      </c>
      <c r="T874" s="43">
        <f ca="1">_xll.BInterpol('Base CDI'!$H$4:$H$28,'Base CDI'!$J$4:$J$29,S874,"Cubic","Extrapolate=Linear","MultiX=Average","Skip=True","Sort=True")</f>
        <v>12.739108656698088</v>
      </c>
      <c r="U874" s="43">
        <f ca="1">_xll.BInterpol('Base CDI'!$H$4:$H$28,'Base CDI'!$I$4:$I$29,S874,"Cubic","Extrapolate=Linear","MultiX=Average","Skip=True","Sort=True")</f>
        <v>12.775789003158861</v>
      </c>
    </row>
    <row r="875" spans="16:21" x14ac:dyDescent="0.25">
      <c r="P875" s="10">
        <v>35780</v>
      </c>
      <c r="Q875">
        <v>3.0891730000000002</v>
      </c>
      <c r="S875" s="42">
        <f t="shared" ca="1" si="19"/>
        <v>46858</v>
      </c>
      <c r="T875" s="43">
        <f ca="1">_xll.BInterpol('Base CDI'!$H$4:$H$28,'Base CDI'!$J$4:$J$29,S875,"Cubic","Extrapolate=Linear","MultiX=Average","Skip=True","Sort=True")</f>
        <v>12.738732873589516</v>
      </c>
      <c r="U875" s="43">
        <f ca="1">_xll.BInterpol('Base CDI'!$H$4:$H$28,'Base CDI'!$I$4:$I$29,S875,"Cubic","Extrapolate=Linear","MultiX=Average","Skip=True","Sort=True")</f>
        <v>12.775405044126694</v>
      </c>
    </row>
    <row r="876" spans="16:21" x14ac:dyDescent="0.25">
      <c r="P876" s="10">
        <v>35781</v>
      </c>
      <c r="Q876">
        <v>3.0931579999999999</v>
      </c>
      <c r="S876" s="42">
        <f t="shared" ca="1" si="19"/>
        <v>46859</v>
      </c>
      <c r="T876" s="43">
        <f ca="1">_xll.BInterpol('Base CDI'!$H$4:$H$28,'Base CDI'!$J$4:$J$29,S876,"Cubic","Extrapolate=Linear","MultiX=Average","Skip=True","Sort=True")</f>
        <v>12.738360975938107</v>
      </c>
      <c r="U876" s="43">
        <f ca="1">_xll.BInterpol('Base CDI'!$H$4:$H$28,'Base CDI'!$I$4:$I$29,S876,"Cubic","Extrapolate=Linear","MultiX=Average","Skip=True","Sort=True")</f>
        <v>12.775024923841841</v>
      </c>
    </row>
    <row r="877" spans="16:21" x14ac:dyDescent="0.25">
      <c r="P877" s="10">
        <v>35782</v>
      </c>
      <c r="Q877">
        <v>3.0971790000000001</v>
      </c>
      <c r="S877" s="42">
        <f t="shared" ca="1" si="19"/>
        <v>46860</v>
      </c>
      <c r="T877" s="43">
        <f ca="1">_xll.BInterpol('Base CDI'!$H$4:$H$28,'Base CDI'!$J$4:$J$29,S877,"Cubic","Extrapolate=Linear","MultiX=Average","Skip=True","Sort=True")</f>
        <v>12.737992935456953</v>
      </c>
      <c r="U877" s="43">
        <f ca="1">_xll.BInterpol('Base CDI'!$H$4:$H$28,'Base CDI'!$I$4:$I$29,S877,"Cubic","Extrapolate=Linear","MultiX=Average","Skip=True","Sort=True")</f>
        <v>12.774648615494147</v>
      </c>
    </row>
    <row r="878" spans="16:21" x14ac:dyDescent="0.25">
      <c r="P878" s="10">
        <v>35783</v>
      </c>
      <c r="Q878">
        <v>3.101308</v>
      </c>
      <c r="S878" s="42">
        <f t="shared" ca="1" si="19"/>
        <v>46861</v>
      </c>
      <c r="T878" s="43">
        <f ca="1">_xll.BInterpol('Base CDI'!$H$4:$H$28,'Base CDI'!$J$4:$J$29,S878,"Cubic","Extrapolate=Linear","MultiX=Average","Skip=True","Sort=True")</f>
        <v>12.737628723859141</v>
      </c>
      <c r="U878" s="43">
        <f ca="1">_xll.BInterpol('Base CDI'!$H$4:$H$28,'Base CDI'!$I$4:$I$29,S878,"Cubic","Extrapolate=Linear","MultiX=Average","Skip=True","Sort=True")</f>
        <v>12.774276092273462</v>
      </c>
    </row>
    <row r="879" spans="16:21" x14ac:dyDescent="0.25">
      <c r="P879" s="10">
        <v>35786</v>
      </c>
      <c r="Q879">
        <v>3.1054430000000002</v>
      </c>
      <c r="S879" s="42">
        <f t="shared" ca="1" si="19"/>
        <v>46862</v>
      </c>
      <c r="T879" s="43">
        <f ca="1">_xll.BInterpol('Base CDI'!$H$4:$H$28,'Base CDI'!$J$4:$J$29,S879,"Cubic","Extrapolate=Linear","MultiX=Average","Skip=True","Sort=True")</f>
        <v>12.737268312857758</v>
      </c>
      <c r="U879" s="43">
        <f ca="1">_xll.BInterpol('Base CDI'!$H$4:$H$28,'Base CDI'!$I$4:$I$29,S879,"Cubic","Extrapolate=Linear","MultiX=Average","Skip=True","Sort=True")</f>
        <v>12.773907327369633</v>
      </c>
    </row>
    <row r="880" spans="16:21" x14ac:dyDescent="0.25">
      <c r="P880" s="10">
        <v>35787</v>
      </c>
      <c r="Q880">
        <v>3.1096360000000001</v>
      </c>
      <c r="S880" s="42">
        <f t="shared" ca="1" si="19"/>
        <v>46863</v>
      </c>
      <c r="T880" s="43">
        <f ca="1">_xll.BInterpol('Base CDI'!$H$4:$H$28,'Base CDI'!$J$4:$J$29,S880,"Cubic","Extrapolate=Linear","MultiX=Average","Skip=True","Sort=True")</f>
        <v>12.736911674165894</v>
      </c>
      <c r="U880" s="43">
        <f ca="1">_xll.BInterpol('Base CDI'!$H$4:$H$28,'Base CDI'!$I$4:$I$29,S880,"Cubic","Extrapolate=Linear","MultiX=Average","Skip=True","Sort=True")</f>
        <v>12.773542293972508</v>
      </c>
    </row>
    <row r="881" spans="16:21" x14ac:dyDescent="0.25">
      <c r="P881" s="10">
        <v>35788</v>
      </c>
      <c r="Q881">
        <v>3.1137920000000001</v>
      </c>
      <c r="S881" s="42">
        <f t="shared" ca="1" si="19"/>
        <v>46864</v>
      </c>
      <c r="T881" s="43">
        <f ca="1">_xll.BInterpol('Base CDI'!$H$4:$H$28,'Base CDI'!$J$4:$J$29,S881,"Cubic","Extrapolate=Linear","MultiX=Average","Skip=True","Sort=True")</f>
        <v>12.736558779496637</v>
      </c>
      <c r="U881" s="43">
        <f ca="1">_xll.BInterpol('Base CDI'!$H$4:$H$28,'Base CDI'!$I$4:$I$29,S881,"Cubic","Extrapolate=Linear","MultiX=Average","Skip=True","Sort=True")</f>
        <v>12.773180965271933</v>
      </c>
    </row>
    <row r="882" spans="16:21" x14ac:dyDescent="0.25">
      <c r="P882" s="10">
        <v>35790</v>
      </c>
      <c r="Q882">
        <v>3.1179540000000001</v>
      </c>
      <c r="S882" s="42">
        <f t="shared" ca="1" si="19"/>
        <v>46865</v>
      </c>
      <c r="T882" s="43">
        <f ca="1">_xll.BInterpol('Base CDI'!$H$4:$H$28,'Base CDI'!$J$4:$J$29,S882,"Cubic","Extrapolate=Linear","MultiX=Average","Skip=True","Sort=True")</f>
        <v>12.736209600563075</v>
      </c>
      <c r="U882" s="43">
        <f ca="1">_xll.BInterpol('Base CDI'!$H$4:$H$28,'Base CDI'!$I$4:$I$29,S882,"Cubic","Extrapolate=Linear","MultiX=Average","Skip=True","Sort=True")</f>
        <v>12.77282331445776</v>
      </c>
    </row>
    <row r="883" spans="16:21" x14ac:dyDescent="0.25">
      <c r="P883" s="10">
        <v>35793</v>
      </c>
      <c r="Q883">
        <v>3.122112</v>
      </c>
      <c r="S883" s="42">
        <f t="shared" ca="1" si="19"/>
        <v>46866</v>
      </c>
      <c r="T883" s="43">
        <f ca="1">_xll.BInterpol('Base CDI'!$H$4:$H$28,'Base CDI'!$J$4:$J$29,S883,"Cubic","Extrapolate=Linear","MultiX=Average","Skip=True","Sort=True")</f>
        <v>12.735864109078298</v>
      </c>
      <c r="U883" s="43">
        <f ca="1">_xll.BInterpol('Base CDI'!$H$4:$H$28,'Base CDI'!$I$4:$I$29,S883,"Cubic","Extrapolate=Linear","MultiX=Average","Skip=True","Sort=True")</f>
        <v>12.772469314719835</v>
      </c>
    </row>
    <row r="884" spans="16:21" x14ac:dyDescent="0.25">
      <c r="P884" s="10">
        <v>35794</v>
      </c>
      <c r="Q884">
        <v>3.1262850000000002</v>
      </c>
      <c r="S884" s="42">
        <f t="shared" ca="1" si="19"/>
        <v>46867</v>
      </c>
      <c r="T884" s="43">
        <f ca="1">_xll.BInterpol('Base CDI'!$H$4:$H$28,'Base CDI'!$J$4:$J$29,S884,"Cubic","Extrapolate=Linear","MultiX=Average","Skip=True","Sort=True")</f>
        <v>12.735522276755392</v>
      </c>
      <c r="U884" s="43">
        <f ca="1">_xll.BInterpol('Base CDI'!$H$4:$H$28,'Base CDI'!$I$4:$I$29,S884,"Cubic","Extrapolate=Linear","MultiX=Average","Skip=True","Sort=True")</f>
        <v>12.772118939248006</v>
      </c>
    </row>
    <row r="885" spans="16:21" x14ac:dyDescent="0.25">
      <c r="P885" s="10">
        <v>35795</v>
      </c>
      <c r="Q885">
        <v>3.1303800000000002</v>
      </c>
      <c r="S885" s="42">
        <f t="shared" ca="1" si="19"/>
        <v>46868</v>
      </c>
      <c r="T885" s="43">
        <f ca="1">_xll.BInterpol('Base CDI'!$H$4:$H$28,'Base CDI'!$J$4:$J$29,S885,"Cubic","Extrapolate=Linear","MultiX=Average","Skip=True","Sort=True")</f>
        <v>12.735184075307448</v>
      </c>
      <c r="U885" s="43">
        <f ca="1">_xll.BInterpol('Base CDI'!$H$4:$H$28,'Base CDI'!$I$4:$I$29,S885,"Cubic","Extrapolate=Linear","MultiX=Average","Skip=True","Sort=True")</f>
        <v>12.77177216123212</v>
      </c>
    </row>
    <row r="886" spans="16:21" x14ac:dyDescent="0.25">
      <c r="P886" s="10">
        <v>35797</v>
      </c>
      <c r="Q886">
        <v>3.1344810000000001</v>
      </c>
      <c r="S886" s="42">
        <f t="shared" ca="1" si="19"/>
        <v>46869</v>
      </c>
      <c r="T886" s="43">
        <f ca="1">_xll.BInterpol('Base CDI'!$H$4:$H$28,'Base CDI'!$J$4:$J$29,S886,"Cubic","Extrapolate=Linear","MultiX=Average","Skip=True","Sort=True")</f>
        <v>12.734849476447552</v>
      </c>
      <c r="U886" s="43">
        <f ca="1">_xll.BInterpol('Base CDI'!$H$4:$H$28,'Base CDI'!$I$4:$I$29,S886,"Cubic","Extrapolate=Linear","MultiX=Average","Skip=True","Sort=True")</f>
        <v>12.771428953862026</v>
      </c>
    </row>
    <row r="887" spans="16:21" x14ac:dyDescent="0.25">
      <c r="P887" s="10">
        <v>35800</v>
      </c>
      <c r="Q887">
        <v>3.1385000000000001</v>
      </c>
      <c r="S887" s="42">
        <f t="shared" ca="1" si="19"/>
        <v>46870</v>
      </c>
      <c r="T887" s="43">
        <f ca="1">_xll.BInterpol('Base CDI'!$H$4:$H$28,'Base CDI'!$J$4:$J$29,S887,"Cubic","Extrapolate=Linear","MultiX=Average","Skip=True","Sort=True")</f>
        <v>12.734518451888794</v>
      </c>
      <c r="U887" s="43">
        <f ca="1">_xll.BInterpol('Base CDI'!$H$4:$H$28,'Base CDI'!$I$4:$I$29,S887,"Cubic","Extrapolate=Linear","MultiX=Average","Skip=True","Sort=True")</f>
        <v>12.771089290327572</v>
      </c>
    </row>
    <row r="888" spans="16:21" x14ac:dyDescent="0.25">
      <c r="P888" s="10">
        <v>35801</v>
      </c>
      <c r="Q888">
        <v>3.1425190000000001</v>
      </c>
      <c r="S888" s="42">
        <f t="shared" ca="1" si="19"/>
        <v>46871</v>
      </c>
      <c r="T888" s="43">
        <f ca="1">_xll.BInterpol('Base CDI'!$H$4:$H$28,'Base CDI'!$J$4:$J$29,S888,"Cubic","Extrapolate=Linear","MultiX=Average","Skip=True","Sort=True")</f>
        <v>12.734190973344264</v>
      </c>
      <c r="U888" s="43">
        <f ca="1">_xll.BInterpol('Base CDI'!$H$4:$H$28,'Base CDI'!$I$4:$I$29,S888,"Cubic","Extrapolate=Linear","MultiX=Average","Skip=True","Sort=True")</f>
        <v>12.770753143818606</v>
      </c>
    </row>
    <row r="889" spans="16:21" x14ac:dyDescent="0.25">
      <c r="P889" s="10">
        <v>35802</v>
      </c>
      <c r="Q889">
        <v>3.146544</v>
      </c>
      <c r="S889" s="42">
        <f t="shared" ca="1" si="19"/>
        <v>46872</v>
      </c>
      <c r="T889" s="43">
        <f ca="1">_xll.BInterpol('Base CDI'!$H$4:$H$28,'Base CDI'!$J$4:$J$29,S889,"Cubic","Extrapolate=Linear","MultiX=Average","Skip=True","Sort=True")</f>
        <v>12.733867012527046</v>
      </c>
      <c r="U889" s="43">
        <f ca="1">_xll.BInterpol('Base CDI'!$H$4:$H$28,'Base CDI'!$I$4:$I$29,S889,"Cubic","Extrapolate=Linear","MultiX=Average","Skip=True","Sort=True")</f>
        <v>12.770420487524975</v>
      </c>
    </row>
    <row r="890" spans="16:21" x14ac:dyDescent="0.25">
      <c r="P890" s="10">
        <v>35803</v>
      </c>
      <c r="Q890">
        <v>3.1505770000000002</v>
      </c>
      <c r="S890" s="42">
        <f t="shared" ca="1" si="19"/>
        <v>46873</v>
      </c>
      <c r="T890" s="43">
        <f ca="1">_xll.BInterpol('Base CDI'!$H$4:$H$28,'Base CDI'!$J$4:$J$29,S890,"Cubic","Extrapolate=Linear","MultiX=Average","Skip=True","Sort=True")</f>
        <v>12.733546541150233</v>
      </c>
      <c r="U890" s="43">
        <f ca="1">_xll.BInterpol('Base CDI'!$H$4:$H$28,'Base CDI'!$I$4:$I$29,S890,"Cubic","Extrapolate=Linear","MultiX=Average","Skip=True","Sort=True")</f>
        <v>12.770091294636527</v>
      </c>
    </row>
    <row r="891" spans="16:21" x14ac:dyDescent="0.25">
      <c r="P891" s="10">
        <v>35804</v>
      </c>
      <c r="Q891">
        <v>3.1546150000000002</v>
      </c>
      <c r="S891" s="42">
        <f t="shared" ca="1" si="19"/>
        <v>46874</v>
      </c>
      <c r="T891" s="43">
        <f ca="1">_xll.BInterpol('Base CDI'!$H$4:$H$28,'Base CDI'!$J$4:$J$29,S891,"Cubic","Extrapolate=Linear","MultiX=Average","Skip=True","Sort=True")</f>
        <v>12.733229530926911</v>
      </c>
      <c r="U891" s="43">
        <f ca="1">_xll.BInterpol('Base CDI'!$H$4:$H$28,'Base CDI'!$I$4:$I$29,S891,"Cubic","Extrapolate=Linear","MultiX=Average","Skip=True","Sort=True")</f>
        <v>12.769765538343112</v>
      </c>
    </row>
    <row r="892" spans="16:21" x14ac:dyDescent="0.25">
      <c r="P892" s="10">
        <v>35807</v>
      </c>
      <c r="Q892">
        <v>3.158658</v>
      </c>
      <c r="S892" s="42">
        <f t="shared" ca="1" si="19"/>
        <v>46875</v>
      </c>
      <c r="T892" s="43">
        <f ca="1">_xll.BInterpol('Base CDI'!$H$4:$H$28,'Base CDI'!$J$4:$J$29,S892,"Cubic","Extrapolate=Linear","MultiX=Average","Skip=True","Sort=True")</f>
        <v>12.732915953570169</v>
      </c>
      <c r="U892" s="43">
        <f ca="1">_xll.BInterpol('Base CDI'!$H$4:$H$28,'Base CDI'!$I$4:$I$29,S892,"Cubic","Extrapolate=Linear","MultiX=Average","Skip=True","Sort=True")</f>
        <v>12.769443191834576</v>
      </c>
    </row>
    <row r="893" spans="16:21" x14ac:dyDescent="0.25">
      <c r="P893" s="10">
        <v>35808</v>
      </c>
      <c r="Q893">
        <v>3.1627070000000002</v>
      </c>
      <c r="S893" s="42">
        <f t="shared" ca="1" si="19"/>
        <v>46876</v>
      </c>
      <c r="T893" s="43">
        <f ca="1">_xll.BInterpol('Base CDI'!$H$4:$H$28,'Base CDI'!$J$4:$J$29,S893,"Cubic","Extrapolate=Linear","MultiX=Average","Skip=True","Sort=True")</f>
        <v>12.732605780793095</v>
      </c>
      <c r="U893" s="43">
        <f ca="1">_xll.BInterpol('Base CDI'!$H$4:$H$28,'Base CDI'!$I$4:$I$29,S893,"Cubic","Extrapolate=Linear","MultiX=Average","Skip=True","Sort=True")</f>
        <v>12.769124228300768</v>
      </c>
    </row>
    <row r="894" spans="16:21" x14ac:dyDescent="0.25">
      <c r="P894" s="10">
        <v>35809</v>
      </c>
      <c r="Q894">
        <v>3.1667589999999999</v>
      </c>
      <c r="S894" s="42">
        <f t="shared" ca="1" si="19"/>
        <v>46877</v>
      </c>
      <c r="T894" s="43">
        <f ca="1">_xll.BInterpol('Base CDI'!$H$4:$H$28,'Base CDI'!$J$4:$J$29,S894,"Cubic","Extrapolate=Linear","MultiX=Average","Skip=True","Sort=True")</f>
        <v>12.732298984308779</v>
      </c>
      <c r="U894" s="43">
        <f ca="1">_xll.BInterpol('Base CDI'!$H$4:$H$28,'Base CDI'!$I$4:$I$29,S894,"Cubic","Extrapolate=Linear","MultiX=Average","Skip=True","Sort=True")</f>
        <v>12.768808620931534</v>
      </c>
    </row>
    <row r="895" spans="16:21" x14ac:dyDescent="0.25">
      <c r="P895" s="10">
        <v>35810</v>
      </c>
      <c r="Q895">
        <v>3.1707679999999998</v>
      </c>
      <c r="S895" s="42">
        <f t="shared" ca="1" si="19"/>
        <v>46878</v>
      </c>
      <c r="T895" s="43">
        <f ca="1">_xll.BInterpol('Base CDI'!$H$4:$H$28,'Base CDI'!$J$4:$J$29,S895,"Cubic","Extrapolate=Linear","MultiX=Average","Skip=True","Sort=True")</f>
        <v>12.731995535830308</v>
      </c>
      <c r="U895" s="43">
        <f ca="1">_xll.BInterpol('Base CDI'!$H$4:$H$28,'Base CDI'!$I$4:$I$29,S895,"Cubic","Extrapolate=Linear","MultiX=Average","Skip=True","Sort=True")</f>
        <v>12.768496342916725</v>
      </c>
    </row>
    <row r="896" spans="16:21" x14ac:dyDescent="0.25">
      <c r="P896" s="10">
        <v>35811</v>
      </c>
      <c r="Q896">
        <v>3.1747830000000001</v>
      </c>
      <c r="S896" s="42">
        <f t="shared" ca="1" si="19"/>
        <v>46879</v>
      </c>
      <c r="T896" s="43">
        <f ca="1">_xll.BInterpol('Base CDI'!$H$4:$H$28,'Base CDI'!$J$4:$J$29,S896,"Cubic","Extrapolate=Linear","MultiX=Average","Skip=True","Sort=True")</f>
        <v>12.731695407070768</v>
      </c>
      <c r="U896" s="43">
        <f ca="1">_xll.BInterpol('Base CDI'!$H$4:$H$28,'Base CDI'!$I$4:$I$29,S896,"Cubic","Extrapolate=Linear","MultiX=Average","Skip=True","Sort=True")</f>
        <v>12.768187367446187</v>
      </c>
    </row>
    <row r="897" spans="16:21" x14ac:dyDescent="0.25">
      <c r="P897" s="10">
        <v>35814</v>
      </c>
      <c r="Q897">
        <v>3.1788069999999999</v>
      </c>
      <c r="S897" s="42">
        <f t="shared" ca="1" si="19"/>
        <v>46880</v>
      </c>
      <c r="T897" s="43">
        <f ca="1">_xll.BInterpol('Base CDI'!$H$4:$H$28,'Base CDI'!$J$4:$J$29,S897,"Cubic","Extrapolate=Linear","MultiX=Average","Skip=True","Sort=True")</f>
        <v>12.731398569743254</v>
      </c>
      <c r="U897" s="43">
        <f ca="1">_xll.BInterpol('Base CDI'!$H$4:$H$28,'Base CDI'!$I$4:$I$29,S897,"Cubic","Extrapolate=Linear","MultiX=Average","Skip=True","Sort=True")</f>
        <v>12.767881667709766</v>
      </c>
    </row>
    <row r="898" spans="16:21" x14ac:dyDescent="0.25">
      <c r="P898" s="10">
        <v>35815</v>
      </c>
      <c r="Q898">
        <v>3.1828189999999998</v>
      </c>
      <c r="S898" s="42">
        <f t="shared" ca="1" si="19"/>
        <v>46881</v>
      </c>
      <c r="T898" s="43">
        <f ca="1">_xll.BInterpol('Base CDI'!$H$4:$H$28,'Base CDI'!$J$4:$J$29,S898,"Cubic","Extrapolate=Linear","MultiX=Average","Skip=True","Sort=True")</f>
        <v>12.731104995560848</v>
      </c>
      <c r="U898" s="43">
        <f ca="1">_xll.BInterpol('Base CDI'!$H$4:$H$28,'Base CDI'!$I$4:$I$29,S898,"Cubic","Extrapolate=Linear","MultiX=Average","Skip=True","Sort=True")</f>
        <v>12.767579216897314</v>
      </c>
    </row>
    <row r="899" spans="16:21" x14ac:dyDescent="0.25">
      <c r="P899" s="10">
        <v>35816</v>
      </c>
      <c r="Q899">
        <v>3.1868289999999999</v>
      </c>
      <c r="S899" s="42">
        <f t="shared" ca="1" si="19"/>
        <v>46882</v>
      </c>
      <c r="T899" s="43">
        <f ca="1">_xll.BInterpol('Base CDI'!$H$4:$H$28,'Base CDI'!$J$4:$J$29,S899,"Cubic","Extrapolate=Linear","MultiX=Average","Skip=True","Sort=True")</f>
        <v>12.730814656236642</v>
      </c>
      <c r="U899" s="43">
        <f ca="1">_xll.BInterpol('Base CDI'!$H$4:$H$28,'Base CDI'!$I$4:$I$29,S899,"Cubic","Extrapolate=Linear","MultiX=Average","Skip=True","Sort=True")</f>
        <v>12.767279988198677</v>
      </c>
    </row>
    <row r="900" spans="16:21" x14ac:dyDescent="0.25">
      <c r="P900" s="10">
        <v>35817</v>
      </c>
      <c r="Q900">
        <v>3.190839</v>
      </c>
      <c r="S900" s="42">
        <f t="shared" ca="1" si="19"/>
        <v>46883</v>
      </c>
      <c r="T900" s="43">
        <f ca="1">_xll.BInterpol('Base CDI'!$H$4:$H$28,'Base CDI'!$J$4:$J$29,S900,"Cubic","Extrapolate=Linear","MultiX=Average","Skip=True","Sort=True")</f>
        <v>12.730527523483724</v>
      </c>
      <c r="U900" s="43">
        <f ca="1">_xll.BInterpol('Base CDI'!$H$4:$H$28,'Base CDI'!$I$4:$I$29,S900,"Cubic","Extrapolate=Linear","MultiX=Average","Skip=True","Sort=True")</f>
        <v>12.766983954803703</v>
      </c>
    </row>
    <row r="901" spans="16:21" x14ac:dyDescent="0.25">
      <c r="P901" s="10">
        <v>35818</v>
      </c>
      <c r="Q901">
        <v>3.1948340000000002</v>
      </c>
      <c r="S901" s="42">
        <f t="shared" ca="1" si="19"/>
        <v>46884</v>
      </c>
      <c r="T901" s="43">
        <f ca="1">_xll.BInterpol('Base CDI'!$H$4:$H$28,'Base CDI'!$J$4:$J$29,S901,"Cubic","Extrapolate=Linear","MultiX=Average","Skip=True","Sort=True")</f>
        <v>12.730243569015183</v>
      </c>
      <c r="U901" s="43">
        <f ca="1">_xll.BInterpol('Base CDI'!$H$4:$H$28,'Base CDI'!$I$4:$I$29,S901,"Cubic","Extrapolate=Linear","MultiX=Average","Skip=True","Sort=True")</f>
        <v>12.76669108990224</v>
      </c>
    </row>
    <row r="902" spans="16:21" x14ac:dyDescent="0.25">
      <c r="P902" s="10">
        <v>35821</v>
      </c>
      <c r="Q902">
        <v>3.1987939999999999</v>
      </c>
      <c r="S902" s="42">
        <f t="shared" ca="1" si="19"/>
        <v>46885</v>
      </c>
      <c r="T902" s="43">
        <f ca="1">_xll.BInterpol('Base CDI'!$H$4:$H$28,'Base CDI'!$J$4:$J$29,S902,"Cubic","Extrapolate=Linear","MultiX=Average","Skip=True","Sort=True")</f>
        <v>12.729962764544105</v>
      </c>
      <c r="U902" s="43">
        <f ca="1">_xll.BInterpol('Base CDI'!$H$4:$H$28,'Base CDI'!$I$4:$I$29,S902,"Cubic","Extrapolate=Linear","MultiX=Average","Skip=True","Sort=True")</f>
        <v>12.766401366684136</v>
      </c>
    </row>
    <row r="903" spans="16:21" x14ac:dyDescent="0.25">
      <c r="P903" s="10">
        <v>35822</v>
      </c>
      <c r="Q903">
        <v>3.2027329999999998</v>
      </c>
      <c r="S903" s="42">
        <f t="shared" ca="1" si="19"/>
        <v>46886</v>
      </c>
      <c r="T903" s="43">
        <f ca="1">_xll.BInterpol('Base CDI'!$H$4:$H$28,'Base CDI'!$J$4:$J$29,S903,"Cubic","Extrapolate=Linear","MultiX=Average","Skip=True","Sort=True")</f>
        <v>12.729685081783579</v>
      </c>
      <c r="U903" s="43">
        <f ca="1">_xll.BInterpol('Base CDI'!$H$4:$H$28,'Base CDI'!$I$4:$I$29,S903,"Cubic","Extrapolate=Linear","MultiX=Average","Skip=True","Sort=True")</f>
        <v>12.766114758339238</v>
      </c>
    </row>
    <row r="904" spans="16:21" x14ac:dyDescent="0.25">
      <c r="P904" s="10">
        <v>35823</v>
      </c>
      <c r="Q904">
        <v>3.2066720000000002</v>
      </c>
      <c r="S904" s="42">
        <f t="shared" ca="1" si="19"/>
        <v>46887</v>
      </c>
      <c r="T904" s="43">
        <f ca="1">_xll.BInterpol('Base CDI'!$H$4:$H$28,'Base CDI'!$J$4:$J$29,S904,"Cubic","Extrapolate=Linear","MultiX=Average","Skip=True","Sort=True")</f>
        <v>12.729410492446696</v>
      </c>
      <c r="U904" s="43">
        <f ca="1">_xll.BInterpol('Base CDI'!$H$4:$H$28,'Base CDI'!$I$4:$I$29,S904,"Cubic","Extrapolate=Linear","MultiX=Average","Skip=True","Sort=True")</f>
        <v>12.765831238057396</v>
      </c>
    </row>
    <row r="905" spans="16:21" x14ac:dyDescent="0.25">
      <c r="P905" s="10">
        <v>35824</v>
      </c>
      <c r="Q905">
        <v>3.2105619999999999</v>
      </c>
      <c r="S905" s="42">
        <f t="shared" ca="1" si="19"/>
        <v>46888</v>
      </c>
      <c r="T905" s="43">
        <f ca="1">_xll.BInterpol('Base CDI'!$H$4:$H$28,'Base CDI'!$J$4:$J$29,S905,"Cubic","Extrapolate=Linear","MultiX=Average","Skip=True","Sort=True")</f>
        <v>12.729138968246543</v>
      </c>
      <c r="U905" s="43">
        <f ca="1">_xll.BInterpol('Base CDI'!$H$4:$H$28,'Base CDI'!$I$4:$I$29,S905,"Cubic","Extrapolate=Linear","MultiX=Average","Skip=True","Sort=True")</f>
        <v>12.765550779028457</v>
      </c>
    </row>
    <row r="906" spans="16:21" x14ac:dyDescent="0.25">
      <c r="P906" s="10">
        <v>35825</v>
      </c>
      <c r="Q906">
        <v>3.2142949999999999</v>
      </c>
      <c r="S906" s="42">
        <f t="shared" ca="1" si="19"/>
        <v>46889</v>
      </c>
      <c r="T906" s="43">
        <f ca="1">_xll.BInterpol('Base CDI'!$H$4:$H$28,'Base CDI'!$J$4:$J$29,S906,"Cubic","Extrapolate=Linear","MultiX=Average","Skip=True","Sort=True")</f>
        <v>12.728870480896207</v>
      </c>
      <c r="U906" s="43">
        <f ca="1">_xll.BInterpol('Base CDI'!$H$4:$H$28,'Base CDI'!$I$4:$I$29,S906,"Cubic","Extrapolate=Linear","MultiX=Average","Skip=True","Sort=True")</f>
        <v>12.76527335444227</v>
      </c>
    </row>
    <row r="907" spans="16:21" x14ac:dyDescent="0.25">
      <c r="P907" s="10">
        <v>35828</v>
      </c>
      <c r="Q907">
        <v>3.218054</v>
      </c>
      <c r="S907" s="42">
        <f t="shared" ref="S907:S970" ca="1" si="20">S906+1</f>
        <v>46890</v>
      </c>
      <c r="T907" s="43">
        <f ca="1">_xll.BInterpol('Base CDI'!$H$4:$H$28,'Base CDI'!$J$4:$J$29,S907,"Cubic","Extrapolate=Linear","MultiX=Average","Skip=True","Sort=True")</f>
        <v>12.728605002108779</v>
      </c>
      <c r="U907" s="43">
        <f ca="1">_xll.BInterpol('Base CDI'!$H$4:$H$28,'Base CDI'!$I$4:$I$29,S907,"Cubic","Extrapolate=Linear","MultiX=Average","Skip=True","Sort=True")</f>
        <v>12.764998937488679</v>
      </c>
    </row>
    <row r="908" spans="16:21" x14ac:dyDescent="0.25">
      <c r="P908" s="10">
        <v>35829</v>
      </c>
      <c r="Q908">
        <v>3.2218079999999998</v>
      </c>
      <c r="S908" s="42">
        <f t="shared" ca="1" si="20"/>
        <v>46891</v>
      </c>
      <c r="T908" s="43">
        <f ca="1">_xll.BInterpol('Base CDI'!$H$4:$H$28,'Base CDI'!$J$4:$J$29,S908,"Cubic","Extrapolate=Linear","MultiX=Average","Skip=True","Sort=True")</f>
        <v>12.728342503597345</v>
      </c>
      <c r="U908" s="43">
        <f ca="1">_xll.BInterpol('Base CDI'!$H$4:$H$28,'Base CDI'!$I$4:$I$29,S908,"Cubic","Extrapolate=Linear","MultiX=Average","Skip=True","Sort=True")</f>
        <v>12.764727501357537</v>
      </c>
    </row>
    <row r="909" spans="16:21" x14ac:dyDescent="0.25">
      <c r="P909" s="10">
        <v>35830</v>
      </c>
      <c r="Q909">
        <v>3.2255739999999999</v>
      </c>
      <c r="S909" s="42">
        <f t="shared" ca="1" si="20"/>
        <v>46892</v>
      </c>
      <c r="T909" s="43">
        <f ca="1">_xll.BInterpol('Base CDI'!$H$4:$H$28,'Base CDI'!$J$4:$J$29,S909,"Cubic","Extrapolate=Linear","MultiX=Average","Skip=True","Sort=True")</f>
        <v>12.728082957074996</v>
      </c>
      <c r="U909" s="43">
        <f ca="1">_xll.BInterpol('Base CDI'!$H$4:$H$28,'Base CDI'!$I$4:$I$29,S909,"Cubic","Extrapolate=Linear","MultiX=Average","Skip=True","Sort=True")</f>
        <v>12.764459019238688</v>
      </c>
    </row>
    <row r="910" spans="16:21" x14ac:dyDescent="0.25">
      <c r="P910" s="10">
        <v>35831</v>
      </c>
      <c r="Q910">
        <v>3.2293419999999999</v>
      </c>
      <c r="S910" s="42">
        <f t="shared" ca="1" si="20"/>
        <v>46893</v>
      </c>
      <c r="T910" s="43">
        <f ca="1">_xll.BInterpol('Base CDI'!$H$4:$H$28,'Base CDI'!$J$4:$J$29,S910,"Cubic","Extrapolate=Linear","MultiX=Average","Skip=True","Sort=True")</f>
        <v>12.727826334254818</v>
      </c>
      <c r="U910" s="43">
        <f ca="1">_xll.BInterpol('Base CDI'!$H$4:$H$28,'Base CDI'!$I$4:$I$29,S910,"Cubic","Extrapolate=Linear","MultiX=Average","Skip=True","Sort=True")</f>
        <v>12.764193464321982</v>
      </c>
    </row>
    <row r="911" spans="16:21" x14ac:dyDescent="0.25">
      <c r="P911" s="10">
        <v>35832</v>
      </c>
      <c r="Q911">
        <v>3.233114</v>
      </c>
      <c r="S911" s="42">
        <f t="shared" ca="1" si="20"/>
        <v>46894</v>
      </c>
      <c r="T911" s="43">
        <f ca="1">_xll.BInterpol('Base CDI'!$H$4:$H$28,'Base CDI'!$J$4:$J$29,S911,"Cubic","Extrapolate=Linear","MultiX=Average","Skip=True","Sort=True")</f>
        <v>12.7275726068499</v>
      </c>
      <c r="U911" s="43">
        <f ca="1">_xll.BInterpol('Base CDI'!$H$4:$H$28,'Base CDI'!$I$4:$I$29,S911,"Cubic","Extrapolate=Linear","MultiX=Average","Skip=True","Sort=True")</f>
        <v>12.763930809797268</v>
      </c>
    </row>
    <row r="912" spans="16:21" x14ac:dyDescent="0.25">
      <c r="P912" s="10">
        <v>35835</v>
      </c>
      <c r="Q912">
        <v>3.2368920000000001</v>
      </c>
      <c r="S912" s="42">
        <f t="shared" ca="1" si="20"/>
        <v>46895</v>
      </c>
      <c r="T912" s="43">
        <f ca="1">_xll.BInterpol('Base CDI'!$H$4:$H$28,'Base CDI'!$J$4:$J$29,S912,"Cubic","Extrapolate=Linear","MultiX=Average","Skip=True","Sort=True")</f>
        <v>12.727321746573331</v>
      </c>
      <c r="U912" s="43">
        <f ca="1">_xll.BInterpol('Base CDI'!$H$4:$H$28,'Base CDI'!$I$4:$I$29,S912,"Cubic","Extrapolate=Linear","MultiX=Average","Skip=True","Sort=True")</f>
        <v>12.763671028854391</v>
      </c>
    </row>
    <row r="913" spans="16:21" x14ac:dyDescent="0.25">
      <c r="P913" s="10">
        <v>35836</v>
      </c>
      <c r="Q913">
        <v>3.2406709999999999</v>
      </c>
      <c r="S913" s="42">
        <f t="shared" ca="1" si="20"/>
        <v>46896</v>
      </c>
      <c r="T913" s="43">
        <f ca="1">_xll.BInterpol('Base CDI'!$H$4:$H$28,'Base CDI'!$J$4:$J$29,S913,"Cubic","Extrapolate=Linear","MultiX=Average","Skip=True","Sort=True")</f>
        <v>12.727073725138201</v>
      </c>
      <c r="U913" s="43">
        <f ca="1">_xll.BInterpol('Base CDI'!$H$4:$H$28,'Base CDI'!$I$4:$I$29,S913,"Cubic","Extrapolate=Linear","MultiX=Average","Skip=True","Sort=True")</f>
        <v>12.763414094683201</v>
      </c>
    </row>
    <row r="914" spans="16:21" x14ac:dyDescent="0.25">
      <c r="P914" s="10">
        <v>35837</v>
      </c>
      <c r="Q914">
        <v>3.2444470000000001</v>
      </c>
      <c r="S914" s="42">
        <f t="shared" ca="1" si="20"/>
        <v>46897</v>
      </c>
      <c r="T914" s="43">
        <f ca="1">_xll.BInterpol('Base CDI'!$H$4:$H$28,'Base CDI'!$J$4:$J$29,S914,"Cubic","Extrapolate=Linear","MultiX=Average","Skip=True","Sort=True")</f>
        <v>12.726828514257596</v>
      </c>
      <c r="U914" s="43">
        <f ca="1">_xll.BInterpol('Base CDI'!$H$4:$H$28,'Base CDI'!$I$4:$I$29,S914,"Cubic","Extrapolate=Linear","MultiX=Average","Skip=True","Sort=True")</f>
        <v>12.763159980473544</v>
      </c>
    </row>
    <row r="915" spans="16:21" x14ac:dyDescent="0.25">
      <c r="P915" s="10">
        <v>35838</v>
      </c>
      <c r="Q915">
        <v>3.248224</v>
      </c>
      <c r="S915" s="42">
        <f t="shared" ca="1" si="20"/>
        <v>46898</v>
      </c>
      <c r="T915" s="43">
        <f ca="1">_xll.BInterpol('Base CDI'!$H$4:$H$28,'Base CDI'!$J$4:$J$29,S915,"Cubic","Extrapolate=Linear","MultiX=Average","Skip=True","Sort=True")</f>
        <v>12.726586085644605</v>
      </c>
      <c r="U915" s="43">
        <f ca="1">_xll.BInterpol('Base CDI'!$H$4:$H$28,'Base CDI'!$I$4:$I$29,S915,"Cubic","Extrapolate=Linear","MultiX=Average","Skip=True","Sort=True")</f>
        <v>12.762908659415272</v>
      </c>
    </row>
    <row r="916" spans="16:21" x14ac:dyDescent="0.25">
      <c r="P916" s="10">
        <v>35839</v>
      </c>
      <c r="Q916">
        <v>3.2520069999999999</v>
      </c>
      <c r="S916" s="42">
        <f t="shared" ca="1" si="20"/>
        <v>46899</v>
      </c>
      <c r="T916" s="43">
        <f ca="1">_xll.BInterpol('Base CDI'!$H$4:$H$28,'Base CDI'!$J$4:$J$29,S916,"Cubic","Extrapolate=Linear","MultiX=Average","Skip=True","Sort=True")</f>
        <v>12.726346411012317</v>
      </c>
      <c r="U916" s="43">
        <f ca="1">_xll.BInterpol('Base CDI'!$H$4:$H$28,'Base CDI'!$I$4:$I$29,S916,"Cubic","Extrapolate=Linear","MultiX=Average","Skip=True","Sort=True")</f>
        <v>12.762660104698227</v>
      </c>
    </row>
    <row r="917" spans="16:21" x14ac:dyDescent="0.25">
      <c r="P917" s="10">
        <v>35842</v>
      </c>
      <c r="Q917">
        <v>3.255792</v>
      </c>
      <c r="S917" s="42">
        <f t="shared" ca="1" si="20"/>
        <v>46900</v>
      </c>
      <c r="T917" s="43">
        <f ca="1">_xll.BInterpol('Base CDI'!$H$4:$H$28,'Base CDI'!$J$4:$J$29,S917,"Cubic","Extrapolate=Linear","MultiX=Average","Skip=True","Sort=True")</f>
        <v>12.72610946207382</v>
      </c>
      <c r="U917" s="43">
        <f ca="1">_xll.BInterpol('Base CDI'!$H$4:$H$28,'Base CDI'!$I$4:$I$29,S917,"Cubic","Extrapolate=Linear","MultiX=Average","Skip=True","Sort=True")</f>
        <v>12.762414289512263</v>
      </c>
    </row>
    <row r="918" spans="16:21" x14ac:dyDescent="0.25">
      <c r="P918" s="10">
        <v>35843</v>
      </c>
      <c r="Q918">
        <v>3.2595689999999999</v>
      </c>
      <c r="S918" s="42">
        <f t="shared" ca="1" si="20"/>
        <v>46901</v>
      </c>
      <c r="T918" s="43">
        <f ca="1">_xll.BInterpol('Base CDI'!$H$4:$H$28,'Base CDI'!$J$4:$J$29,S918,"Cubic","Extrapolate=Linear","MultiX=Average","Skip=True","Sort=True")</f>
        <v>12.725875210542203</v>
      </c>
      <c r="U918" s="43">
        <f ca="1">_xll.BInterpol('Base CDI'!$H$4:$H$28,'Base CDI'!$I$4:$I$29,S918,"Cubic","Extrapolate=Linear","MultiX=Average","Skip=True","Sort=True")</f>
        <v>12.762171187047224</v>
      </c>
    </row>
    <row r="919" spans="16:21" x14ac:dyDescent="0.25">
      <c r="P919" s="10">
        <v>35844</v>
      </c>
      <c r="Q919">
        <v>3.2633529999999999</v>
      </c>
      <c r="S919" s="42">
        <f t="shared" ca="1" si="20"/>
        <v>46902</v>
      </c>
      <c r="T919" s="43">
        <f ca="1">_xll.BInterpol('Base CDI'!$H$4:$H$28,'Base CDI'!$J$4:$J$29,S919,"Cubic","Extrapolate=Linear","MultiX=Average","Skip=True","Sort=True")</f>
        <v>12.725643628130554</v>
      </c>
      <c r="U919" s="43">
        <f ca="1">_xll.BInterpol('Base CDI'!$H$4:$H$28,'Base CDI'!$I$4:$I$29,S919,"Cubic","Extrapolate=Linear","MultiX=Average","Skip=True","Sort=True")</f>
        <v>12.76193077049296</v>
      </c>
    </row>
    <row r="920" spans="16:21" x14ac:dyDescent="0.25">
      <c r="P920" s="10">
        <v>35845</v>
      </c>
      <c r="Q920">
        <v>3.267137</v>
      </c>
      <c r="S920" s="42">
        <f t="shared" ca="1" si="20"/>
        <v>46903</v>
      </c>
      <c r="T920" s="43">
        <f ca="1">_xll.BInterpol('Base CDI'!$H$4:$H$28,'Base CDI'!$J$4:$J$29,S920,"Cubic","Extrapolate=Linear","MultiX=Average","Skip=True","Sort=True")</f>
        <v>12.725414686551961</v>
      </c>
      <c r="U920" s="43">
        <f ca="1">_xll.BInterpol('Base CDI'!$H$4:$H$28,'Base CDI'!$I$4:$I$29,S920,"Cubic","Extrapolate=Linear","MultiX=Average","Skip=True","Sort=True")</f>
        <v>12.761693013039318</v>
      </c>
    </row>
    <row r="921" spans="16:21" x14ac:dyDescent="0.25">
      <c r="P921" s="10">
        <v>35846</v>
      </c>
      <c r="Q921">
        <v>3.2709090000000001</v>
      </c>
      <c r="S921" s="42">
        <f t="shared" ca="1" si="20"/>
        <v>46904</v>
      </c>
      <c r="T921" s="43">
        <f ca="1">_xll.BInterpol('Base CDI'!$H$4:$H$28,'Base CDI'!$J$4:$J$29,S921,"Cubic","Extrapolate=Linear","MultiX=Average","Skip=True","Sort=True")</f>
        <v>12.725188357519514</v>
      </c>
      <c r="U921" s="43">
        <f ca="1">_xll.BInterpol('Base CDI'!$H$4:$H$28,'Base CDI'!$I$4:$I$29,S921,"Cubic","Extrapolate=Linear","MultiX=Average","Skip=True","Sort=True")</f>
        <v>12.761457887876146</v>
      </c>
    </row>
    <row r="922" spans="16:21" x14ac:dyDescent="0.25">
      <c r="P922" s="10">
        <v>35851</v>
      </c>
      <c r="Q922">
        <v>3.274651</v>
      </c>
      <c r="S922" s="42">
        <f t="shared" ca="1" si="20"/>
        <v>46905</v>
      </c>
      <c r="T922" s="43">
        <f ca="1">_xll.BInterpol('Base CDI'!$H$4:$H$28,'Base CDI'!$J$4:$J$29,S922,"Cubic","Extrapolate=Linear","MultiX=Average","Skip=True","Sort=True")</f>
        <v>12.7249646127463</v>
      </c>
      <c r="U922" s="43">
        <f ca="1">_xll.BInterpol('Base CDI'!$H$4:$H$28,'Base CDI'!$I$4:$I$29,S922,"Cubic","Extrapolate=Linear","MultiX=Average","Skip=True","Sort=True")</f>
        <v>12.761225368193291</v>
      </c>
    </row>
    <row r="923" spans="16:21" x14ac:dyDescent="0.25">
      <c r="P923" s="10">
        <v>35852</v>
      </c>
      <c r="Q923">
        <v>3.2783880000000001</v>
      </c>
      <c r="S923" s="42">
        <f t="shared" ca="1" si="20"/>
        <v>46906</v>
      </c>
      <c r="T923" s="43">
        <f ca="1">_xll.BInterpol('Base CDI'!$H$4:$H$28,'Base CDI'!$J$4:$J$29,S923,"Cubic","Extrapolate=Linear","MultiX=Average","Skip=True","Sort=True")</f>
        <v>12.724743423945407</v>
      </c>
      <c r="U923" s="43">
        <f ca="1">_xll.BInterpol('Base CDI'!$H$4:$H$28,'Base CDI'!$I$4:$I$29,S923,"Cubic","Extrapolate=Linear","MultiX=Average","Skip=True","Sort=True")</f>
        <v>12.760995427180603</v>
      </c>
    </row>
    <row r="924" spans="16:21" x14ac:dyDescent="0.25">
      <c r="P924" s="10">
        <v>35853</v>
      </c>
      <c r="Q924">
        <v>3.2821250000000002</v>
      </c>
      <c r="S924" s="42">
        <f t="shared" ca="1" si="20"/>
        <v>46907</v>
      </c>
      <c r="T924" s="43">
        <f ca="1">_xll.BInterpol('Base CDI'!$H$4:$H$28,'Base CDI'!$J$4:$J$29,S924,"Cubic","Extrapolate=Linear","MultiX=Average","Skip=True","Sort=True")</f>
        <v>12.724524762829926</v>
      </c>
      <c r="U924" s="43">
        <f ca="1">_xll.BInterpol('Base CDI'!$H$4:$H$28,'Base CDI'!$I$4:$I$29,S924,"Cubic","Extrapolate=Linear","MultiX=Average","Skip=True","Sort=True")</f>
        <v>12.760768038027928</v>
      </c>
    </row>
    <row r="925" spans="16:21" x14ac:dyDescent="0.25">
      <c r="P925" s="10">
        <v>35856</v>
      </c>
      <c r="Q925">
        <v>3.2858689999999999</v>
      </c>
      <c r="S925" s="42">
        <f t="shared" ca="1" si="20"/>
        <v>46908</v>
      </c>
      <c r="T925" s="43">
        <f ca="1">_xll.BInterpol('Base CDI'!$H$4:$H$28,'Base CDI'!$J$4:$J$29,S925,"Cubic","Extrapolate=Linear","MultiX=Average","Skip=True","Sort=True")</f>
        <v>12.724308601112943</v>
      </c>
      <c r="U925" s="43">
        <f ca="1">_xll.BInterpol('Base CDI'!$H$4:$H$28,'Base CDI'!$I$4:$I$29,S925,"Cubic","Extrapolate=Linear","MultiX=Average","Skip=True","Sort=True")</f>
        <v>12.760543173925116</v>
      </c>
    </row>
    <row r="926" spans="16:21" x14ac:dyDescent="0.25">
      <c r="P926" s="10">
        <v>35857</v>
      </c>
      <c r="Q926">
        <v>3.2896139999999998</v>
      </c>
      <c r="S926" s="42">
        <f t="shared" ca="1" si="20"/>
        <v>46909</v>
      </c>
      <c r="T926" s="43">
        <f ca="1">_xll.BInterpol('Base CDI'!$H$4:$H$28,'Base CDI'!$J$4:$J$29,S926,"Cubic","Extrapolate=Linear","MultiX=Average","Skip=True","Sort=True")</f>
        <v>12.724094910507548</v>
      </c>
      <c r="U926" s="43">
        <f ca="1">_xll.BInterpol('Base CDI'!$H$4:$H$28,'Base CDI'!$I$4:$I$29,S926,"Cubic","Extrapolate=Linear","MultiX=Average","Skip=True","Sort=True")</f>
        <v>12.760320808062012</v>
      </c>
    </row>
    <row r="927" spans="16:21" x14ac:dyDescent="0.25">
      <c r="P927" s="10">
        <v>35858</v>
      </c>
      <c r="Q927">
        <v>3.29332</v>
      </c>
      <c r="S927" s="42">
        <f t="shared" ca="1" si="20"/>
        <v>46910</v>
      </c>
      <c r="T927" s="43">
        <f ca="1">_xll.BInterpol('Base CDI'!$H$4:$H$28,'Base CDI'!$J$4:$J$29,S927,"Cubic","Extrapolate=Linear","MultiX=Average","Skip=True","Sort=True")</f>
        <v>12.723883662726827</v>
      </c>
      <c r="U927" s="43">
        <f ca="1">_xll.BInterpol('Base CDI'!$H$4:$H$28,'Base CDI'!$I$4:$I$29,S927,"Cubic","Extrapolate=Linear","MultiX=Average","Skip=True","Sort=True")</f>
        <v>12.760100913628468</v>
      </c>
    </row>
    <row r="928" spans="16:21" x14ac:dyDescent="0.25">
      <c r="P928" s="10">
        <v>35859</v>
      </c>
      <c r="Q928">
        <v>3.2966340000000001</v>
      </c>
      <c r="S928" s="42">
        <f t="shared" ca="1" si="20"/>
        <v>46911</v>
      </c>
      <c r="T928" s="43">
        <f ca="1">_xll.BInterpol('Base CDI'!$H$4:$H$28,'Base CDI'!$J$4:$J$29,S928,"Cubic","Extrapolate=Linear","MultiX=Average","Skip=True","Sort=True")</f>
        <v>12.723674829483871</v>
      </c>
      <c r="U928" s="43">
        <f ca="1">_xll.BInterpol('Base CDI'!$H$4:$H$28,'Base CDI'!$I$4:$I$29,S928,"Cubic","Extrapolate=Linear","MultiX=Average","Skip=True","Sort=True")</f>
        <v>12.759883463814329</v>
      </c>
    </row>
    <row r="929" spans="16:21" x14ac:dyDescent="0.25">
      <c r="P929" s="10">
        <v>35860</v>
      </c>
      <c r="Q929">
        <v>3.2998240000000001</v>
      </c>
      <c r="S929" s="42">
        <f t="shared" ca="1" si="20"/>
        <v>46912</v>
      </c>
      <c r="T929" s="43">
        <f ca="1">_xll.BInterpol('Base CDI'!$H$4:$H$28,'Base CDI'!$J$4:$J$29,S929,"Cubic","Extrapolate=Linear","MultiX=Average","Skip=True","Sort=True")</f>
        <v>12.723468382491768</v>
      </c>
      <c r="U929" s="43">
        <f ca="1">_xll.BInterpol('Base CDI'!$H$4:$H$28,'Base CDI'!$I$4:$I$29,S929,"Cubic","Extrapolate=Linear","MultiX=Average","Skip=True","Sort=True")</f>
        <v>12.759668431809443</v>
      </c>
    </row>
    <row r="930" spans="16:21" x14ac:dyDescent="0.25">
      <c r="P930" s="10">
        <v>35863</v>
      </c>
      <c r="Q930">
        <v>3.3030200000000001</v>
      </c>
      <c r="S930" s="42">
        <f t="shared" ca="1" si="20"/>
        <v>46913</v>
      </c>
      <c r="T930" s="43">
        <f ca="1">_xll.BInterpol('Base CDI'!$H$4:$H$28,'Base CDI'!$J$4:$J$29,S930,"Cubic","Extrapolate=Linear","MultiX=Average","Skip=True","Sort=True")</f>
        <v>12.723264293463606</v>
      </c>
      <c r="U930" s="43">
        <f ca="1">_xll.BInterpol('Base CDI'!$H$4:$H$28,'Base CDI'!$I$4:$I$29,S930,"Cubic","Extrapolate=Linear","MultiX=Average","Skip=True","Sort=True")</f>
        <v>12.75945579080366</v>
      </c>
    </row>
    <row r="931" spans="16:21" x14ac:dyDescent="0.25">
      <c r="P931" s="10">
        <v>35864</v>
      </c>
      <c r="Q931">
        <v>3.3062200000000002</v>
      </c>
      <c r="S931" s="42">
        <f t="shared" ca="1" si="20"/>
        <v>46914</v>
      </c>
      <c r="T931" s="43">
        <f ca="1">_xll.BInterpol('Base CDI'!$H$4:$H$28,'Base CDI'!$J$4:$J$29,S931,"Cubic","Extrapolate=Linear","MultiX=Average","Skip=True","Sort=True")</f>
        <v>12.723062534112474</v>
      </c>
      <c r="U931" s="43">
        <f ca="1">_xll.BInterpol('Base CDI'!$H$4:$H$28,'Base CDI'!$I$4:$I$29,S931,"Cubic","Extrapolate=Linear","MultiX=Average","Skip=True","Sort=True")</f>
        <v>12.759245513986825</v>
      </c>
    </row>
    <row r="932" spans="16:21" x14ac:dyDescent="0.25">
      <c r="P932" s="10">
        <v>35865</v>
      </c>
      <c r="Q932">
        <v>3.3094229999999998</v>
      </c>
      <c r="S932" s="42">
        <f t="shared" ca="1" si="20"/>
        <v>46915</v>
      </c>
      <c r="T932" s="43">
        <f ca="1">_xll.BInterpol('Base CDI'!$H$4:$H$28,'Base CDI'!$J$4:$J$29,S932,"Cubic","Extrapolate=Linear","MultiX=Average","Skip=True","Sort=True")</f>
        <v>12.722863076151459</v>
      </c>
      <c r="U932" s="43">
        <f ca="1">_xll.BInterpol('Base CDI'!$H$4:$H$28,'Base CDI'!$I$4:$I$29,S932,"Cubic","Extrapolate=Linear","MultiX=Average","Skip=True","Sort=True")</f>
        <v>12.759037574548788</v>
      </c>
    </row>
    <row r="933" spans="16:21" x14ac:dyDescent="0.25">
      <c r="P933" s="10">
        <v>35866</v>
      </c>
      <c r="Q933">
        <v>3.3126259999999998</v>
      </c>
      <c r="S933" s="42">
        <f t="shared" ca="1" si="20"/>
        <v>46916</v>
      </c>
      <c r="T933" s="43">
        <f ca="1">_xll.BInterpol('Base CDI'!$H$4:$H$28,'Base CDI'!$J$4:$J$29,S933,"Cubic","Extrapolate=Linear","MultiX=Average","Skip=True","Sort=True")</f>
        <v>12.72266589129365</v>
      </c>
      <c r="U933" s="43">
        <f ca="1">_xll.BInterpol('Base CDI'!$H$4:$H$28,'Base CDI'!$I$4:$I$29,S933,"Cubic","Extrapolate=Linear","MultiX=Average","Skip=True","Sort=True")</f>
        <v>12.758831945679397</v>
      </c>
    </row>
    <row r="934" spans="16:21" x14ac:dyDescent="0.25">
      <c r="P934" s="10">
        <v>35867</v>
      </c>
      <c r="Q934">
        <v>3.3158249999999998</v>
      </c>
      <c r="S934" s="42">
        <f t="shared" ca="1" si="20"/>
        <v>46917</v>
      </c>
      <c r="T934" s="43">
        <f ca="1">_xll.BInterpol('Base CDI'!$H$4:$H$28,'Base CDI'!$J$4:$J$29,S934,"Cubic","Extrapolate=Linear","MultiX=Average","Skip=True","Sort=True")</f>
        <v>12.722470951252136</v>
      </c>
      <c r="U934" s="43">
        <f ca="1">_xll.BInterpol('Base CDI'!$H$4:$H$28,'Base CDI'!$I$4:$I$29,S934,"Cubic","Extrapolate=Linear","MultiX=Average","Skip=True","Sort=True")</f>
        <v>12.758628600568498</v>
      </c>
    </row>
    <row r="935" spans="16:21" x14ac:dyDescent="0.25">
      <c r="P935" s="10">
        <v>35870</v>
      </c>
      <c r="Q935">
        <v>3.3190369999999998</v>
      </c>
      <c r="S935" s="42">
        <f t="shared" ca="1" si="20"/>
        <v>46918</v>
      </c>
      <c r="T935" s="43">
        <f ca="1">_xll.BInterpol('Base CDI'!$H$4:$H$28,'Base CDI'!$J$4:$J$29,S935,"Cubic","Extrapolate=Linear","MultiX=Average","Skip=True","Sort=True")</f>
        <v>12.722278227740007</v>
      </c>
      <c r="U935" s="43">
        <f ca="1">_xll.BInterpol('Base CDI'!$H$4:$H$28,'Base CDI'!$I$4:$I$29,S935,"Cubic","Extrapolate=Linear","MultiX=Average","Skip=True","Sort=True")</f>
        <v>12.758427512405941</v>
      </c>
    </row>
    <row r="936" spans="16:21" x14ac:dyDescent="0.25">
      <c r="P936" s="10">
        <v>35871</v>
      </c>
      <c r="Q936">
        <v>3.3222429999999998</v>
      </c>
      <c r="S936" s="42">
        <f t="shared" ca="1" si="20"/>
        <v>46919</v>
      </c>
      <c r="T936" s="43">
        <f ca="1">_xll.BInterpol('Base CDI'!$H$4:$H$28,'Base CDI'!$J$4:$J$29,S936,"Cubic","Extrapolate=Linear","MultiX=Average","Skip=True","Sort=True")</f>
        <v>12.722087692470348</v>
      </c>
      <c r="U936" s="43">
        <f ca="1">_xll.BInterpol('Base CDI'!$H$4:$H$28,'Base CDI'!$I$4:$I$29,S936,"Cubic","Extrapolate=Linear","MultiX=Average","Skip=True","Sort=True")</f>
        <v>12.758228654381574</v>
      </c>
    </row>
    <row r="937" spans="16:21" x14ac:dyDescent="0.25">
      <c r="P937" s="10">
        <v>35872</v>
      </c>
      <c r="Q937">
        <v>3.325447</v>
      </c>
      <c r="S937" s="42">
        <f t="shared" ca="1" si="20"/>
        <v>46920</v>
      </c>
      <c r="T937" s="43">
        <f ca="1">_xll.BInterpol('Base CDI'!$H$4:$H$28,'Base CDI'!$J$4:$J$29,S937,"Cubic","Extrapolate=Linear","MultiX=Average","Skip=True","Sort=True")</f>
        <v>12.72189931715625</v>
      </c>
      <c r="U937" s="43">
        <f ca="1">_xll.BInterpol('Base CDI'!$H$4:$H$28,'Base CDI'!$I$4:$I$29,S937,"Cubic","Extrapolate=Linear","MultiX=Average","Skip=True","Sort=True")</f>
        <v>12.758031999685244</v>
      </c>
    </row>
    <row r="938" spans="16:21" x14ac:dyDescent="0.25">
      <c r="P938" s="10">
        <v>35873</v>
      </c>
      <c r="Q938">
        <v>3.3286449999999999</v>
      </c>
      <c r="S938" s="42">
        <f t="shared" ca="1" si="20"/>
        <v>46921</v>
      </c>
      <c r="T938" s="43">
        <f ca="1">_xll.BInterpol('Base CDI'!$H$4:$H$28,'Base CDI'!$J$4:$J$29,S938,"Cubic","Extrapolate=Linear","MultiX=Average","Skip=True","Sort=True")</f>
        <v>12.7217130735108</v>
      </c>
      <c r="U938" s="43">
        <f ca="1">_xll.BInterpol('Base CDI'!$H$4:$H$28,'Base CDI'!$I$4:$I$29,S938,"Cubic","Extrapolate=Linear","MultiX=Average","Skip=True","Sort=True")</f>
        <v>12.757837521506799</v>
      </c>
    </row>
    <row r="939" spans="16:21" x14ac:dyDescent="0.25">
      <c r="P939" s="10">
        <v>35874</v>
      </c>
      <c r="Q939">
        <v>3.3318509999999999</v>
      </c>
      <c r="S939" s="42">
        <f t="shared" ca="1" si="20"/>
        <v>46922</v>
      </c>
      <c r="T939" s="43">
        <f ca="1">_xll.BInterpol('Base CDI'!$H$4:$H$28,'Base CDI'!$J$4:$J$29,S939,"Cubic","Extrapolate=Linear","MultiX=Average","Skip=True","Sort=True")</f>
        <v>12.721528933247088</v>
      </c>
      <c r="U939" s="43">
        <f ca="1">_xll.BInterpol('Base CDI'!$H$4:$H$28,'Base CDI'!$I$4:$I$29,S939,"Cubic","Extrapolate=Linear","MultiX=Average","Skip=True","Sort=True")</f>
        <v>12.757645193036089</v>
      </c>
    </row>
    <row r="940" spans="16:21" x14ac:dyDescent="0.25">
      <c r="P940" s="10">
        <v>35877</v>
      </c>
      <c r="Q940">
        <v>3.3350550000000001</v>
      </c>
      <c r="S940" s="42">
        <f t="shared" ca="1" si="20"/>
        <v>46923</v>
      </c>
      <c r="T940" s="43">
        <f ca="1">_xll.BInterpol('Base CDI'!$H$4:$H$28,'Base CDI'!$J$4:$J$29,S940,"Cubic","Extrapolate=Linear","MultiX=Average","Skip=True","Sort=True")</f>
        <v>12.721346868078202</v>
      </c>
      <c r="U940" s="43">
        <f ca="1">_xll.BInterpol('Base CDI'!$H$4:$H$28,'Base CDI'!$I$4:$I$29,S940,"Cubic","Extrapolate=Linear","MultiX=Average","Skip=True","Sort=True")</f>
        <v>12.757454987462957</v>
      </c>
    </row>
    <row r="941" spans="16:21" x14ac:dyDescent="0.25">
      <c r="P941" s="10">
        <v>35878</v>
      </c>
      <c r="Q941">
        <v>3.3382610000000001</v>
      </c>
      <c r="S941" s="42">
        <f t="shared" ca="1" si="20"/>
        <v>46924</v>
      </c>
      <c r="T941" s="43">
        <f ca="1">_xll.BInterpol('Base CDI'!$H$4:$H$28,'Base CDI'!$J$4:$J$29,S941,"Cubic","Extrapolate=Linear","MultiX=Average","Skip=True","Sort=True")</f>
        <v>12.721166849717228</v>
      </c>
      <c r="U941" s="43">
        <f ca="1">_xll.BInterpol('Base CDI'!$H$4:$H$28,'Base CDI'!$I$4:$I$29,S941,"Cubic","Extrapolate=Linear","MultiX=Average","Skip=True","Sort=True")</f>
        <v>12.757266877977257</v>
      </c>
    </row>
    <row r="942" spans="16:21" x14ac:dyDescent="0.25">
      <c r="P942" s="10">
        <v>35879</v>
      </c>
      <c r="Q942">
        <v>3.341466</v>
      </c>
      <c r="S942" s="42">
        <f t="shared" ca="1" si="20"/>
        <v>46925</v>
      </c>
      <c r="T942" s="43">
        <f ca="1">_xll.BInterpol('Base CDI'!$H$4:$H$28,'Base CDI'!$J$4:$J$29,S942,"Cubic","Extrapolate=Linear","MultiX=Average","Skip=True","Sort=True")</f>
        <v>12.720988849877259</v>
      </c>
      <c r="U942" s="43">
        <f ca="1">_xll.BInterpol('Base CDI'!$H$4:$H$28,'Base CDI'!$I$4:$I$29,S942,"Cubic","Extrapolate=Linear","MultiX=Average","Skip=True","Sort=True")</f>
        <v>12.757080837768832</v>
      </c>
    </row>
    <row r="943" spans="16:21" x14ac:dyDescent="0.25">
      <c r="P943" s="10">
        <v>35880</v>
      </c>
      <c r="Q943">
        <v>3.3446729999999998</v>
      </c>
      <c r="S943" s="42">
        <f t="shared" ca="1" si="20"/>
        <v>46926</v>
      </c>
      <c r="T943" s="43">
        <f ca="1">_xll.BInterpol('Base CDI'!$H$4:$H$28,'Base CDI'!$J$4:$J$29,S943,"Cubic","Extrapolate=Linear","MultiX=Average","Skip=True","Sort=True")</f>
        <v>12.720812840271378</v>
      </c>
      <c r="U943" s="43">
        <f ca="1">_xll.BInterpol('Base CDI'!$H$4:$H$28,'Base CDI'!$I$4:$I$29,S943,"Cubic","Extrapolate=Linear","MultiX=Average","Skip=True","Sort=True")</f>
        <v>12.756896840027531</v>
      </c>
    </row>
    <row r="944" spans="16:21" x14ac:dyDescent="0.25">
      <c r="P944" s="10">
        <v>35881</v>
      </c>
      <c r="Q944">
        <v>3.3478850000000002</v>
      </c>
      <c r="S944" s="42">
        <f t="shared" ca="1" si="20"/>
        <v>46927</v>
      </c>
      <c r="T944" s="43">
        <f ca="1">_xll.BInterpol('Base CDI'!$H$4:$H$28,'Base CDI'!$J$4:$J$29,S944,"Cubic","Extrapolate=Linear","MultiX=Average","Skip=True","Sort=True")</f>
        <v>12.720638792612679</v>
      </c>
      <c r="U944" s="43">
        <f ca="1">_xll.BInterpol('Base CDI'!$H$4:$H$28,'Base CDI'!$I$4:$I$29,S944,"Cubic","Extrapolate=Linear","MultiX=Average","Skip=True","Sort=True")</f>
        <v>12.756714857943205</v>
      </c>
    </row>
    <row r="945" spans="16:21" x14ac:dyDescent="0.25">
      <c r="P945" s="10">
        <v>35884</v>
      </c>
      <c r="Q945">
        <v>3.3510979999999999</v>
      </c>
      <c r="S945" s="42">
        <f t="shared" ca="1" si="20"/>
        <v>46928</v>
      </c>
      <c r="T945" s="43">
        <f ca="1">_xll.BInterpol('Base CDI'!$H$4:$H$28,'Base CDI'!$J$4:$J$29,S945,"Cubic","Extrapolate=Linear","MultiX=Average","Skip=True","Sort=True")</f>
        <v>12.720466678614246</v>
      </c>
      <c r="U945" s="43">
        <f ca="1">_xll.BInterpol('Base CDI'!$H$4:$H$28,'Base CDI'!$I$4:$I$29,S945,"Cubic","Extrapolate=Linear","MultiX=Average","Skip=True","Sort=True")</f>
        <v>12.756534864705699</v>
      </c>
    </row>
    <row r="946" spans="16:21" x14ac:dyDescent="0.25">
      <c r="P946" s="10">
        <v>35885</v>
      </c>
      <c r="Q946">
        <v>3.354304</v>
      </c>
      <c r="S946" s="42">
        <f t="shared" ca="1" si="20"/>
        <v>46929</v>
      </c>
      <c r="T946" s="43">
        <f ca="1">_xll.BInterpol('Base CDI'!$H$4:$H$28,'Base CDI'!$J$4:$J$29,S946,"Cubic","Extrapolate=Linear","MultiX=Average","Skip=True","Sort=True")</f>
        <v>12.720296469989171</v>
      </c>
      <c r="U946" s="43">
        <f ca="1">_xll.BInterpol('Base CDI'!$H$4:$H$28,'Base CDI'!$I$4:$I$29,S946,"Cubic","Extrapolate=Linear","MultiX=Average","Skip=True","Sort=True")</f>
        <v>12.756356833504864</v>
      </c>
    </row>
    <row r="947" spans="16:21" x14ac:dyDescent="0.25">
      <c r="P947" s="10">
        <v>35886</v>
      </c>
      <c r="Q947">
        <v>3.35751</v>
      </c>
      <c r="S947" s="42">
        <f t="shared" ca="1" si="20"/>
        <v>46930</v>
      </c>
      <c r="T947" s="43">
        <f ca="1">_xll.BInterpol('Base CDI'!$H$4:$H$28,'Base CDI'!$J$4:$J$29,S947,"Cubic","Extrapolate=Linear","MultiX=Average","Skip=True","Sort=True")</f>
        <v>12.720128138450539</v>
      </c>
      <c r="U947" s="43">
        <f ca="1">_xll.BInterpol('Base CDI'!$H$4:$H$28,'Base CDI'!$I$4:$I$29,S947,"Cubic","Extrapolate=Linear","MultiX=Average","Skip=True","Sort=True")</f>
        <v>12.756180737530544</v>
      </c>
    </row>
    <row r="948" spans="16:21" x14ac:dyDescent="0.25">
      <c r="P948" s="10">
        <v>35887</v>
      </c>
      <c r="Q948">
        <v>3.3607239999999998</v>
      </c>
      <c r="S948" s="42">
        <f t="shared" ca="1" si="20"/>
        <v>46931</v>
      </c>
      <c r="T948" s="43">
        <f ca="1">_xll.BInterpol('Base CDI'!$H$4:$H$28,'Base CDI'!$J$4:$J$29,S948,"Cubic","Extrapolate=Linear","MultiX=Average","Skip=True","Sort=True")</f>
        <v>12.71996165571144</v>
      </c>
      <c r="U948" s="43">
        <f ca="1">_xll.BInterpol('Base CDI'!$H$4:$H$28,'Base CDI'!$I$4:$I$29,S948,"Cubic","Extrapolate=Linear","MultiX=Average","Skip=True","Sort=True")</f>
        <v>12.756006549972588</v>
      </c>
    </row>
    <row r="949" spans="16:21" x14ac:dyDescent="0.25">
      <c r="P949" s="10">
        <v>35888</v>
      </c>
      <c r="Q949">
        <v>3.3639389999999998</v>
      </c>
      <c r="S949" s="42">
        <f t="shared" ca="1" si="20"/>
        <v>46932</v>
      </c>
      <c r="T949" s="43">
        <f ca="1">_xll.BInterpol('Base CDI'!$H$4:$H$28,'Base CDI'!$J$4:$J$29,S949,"Cubic","Extrapolate=Linear","MultiX=Average","Skip=True","Sort=True")</f>
        <v>12.719796993484962</v>
      </c>
      <c r="U949" s="43">
        <f ca="1">_xll.BInterpol('Base CDI'!$H$4:$H$28,'Base CDI'!$I$4:$I$29,S949,"Cubic","Extrapolate=Linear","MultiX=Average","Skip=True","Sort=True")</f>
        <v>12.755834244020845</v>
      </c>
    </row>
    <row r="950" spans="16:21" x14ac:dyDescent="0.25">
      <c r="P950" s="10">
        <v>35891</v>
      </c>
      <c r="Q950">
        <v>3.367165</v>
      </c>
      <c r="S950" s="42">
        <f t="shared" ca="1" si="20"/>
        <v>46933</v>
      </c>
      <c r="T950" s="43">
        <f ca="1">_xll.BInterpol('Base CDI'!$H$4:$H$28,'Base CDI'!$J$4:$J$29,S950,"Cubic","Extrapolate=Linear","MultiX=Average","Skip=True","Sort=True")</f>
        <v>12.719634123484196</v>
      </c>
      <c r="U950" s="43">
        <f ca="1">_xll.BInterpol('Base CDI'!$H$4:$H$28,'Base CDI'!$I$4:$I$29,S950,"Cubic","Extrapolate=Linear","MultiX=Average","Skip=True","Sort=True")</f>
        <v>12.755663792865164</v>
      </c>
    </row>
    <row r="951" spans="16:21" x14ac:dyDescent="0.25">
      <c r="P951" s="10">
        <v>35892</v>
      </c>
      <c r="Q951">
        <v>3.3704290000000001</v>
      </c>
      <c r="S951" s="42">
        <f t="shared" ca="1" si="20"/>
        <v>46934</v>
      </c>
      <c r="T951" s="43">
        <f ca="1">_xll.BInterpol('Base CDI'!$H$4:$H$28,'Base CDI'!$J$4:$J$29,S951,"Cubic","Extrapolate=Linear","MultiX=Average","Skip=True","Sort=True")</f>
        <v>12.719473017422228</v>
      </c>
      <c r="U951" s="43">
        <f ca="1">_xll.BInterpol('Base CDI'!$H$4:$H$28,'Base CDI'!$I$4:$I$29,S951,"Cubic","Extrapolate=Linear","MultiX=Average","Skip=True","Sort=True")</f>
        <v>12.75549516969539</v>
      </c>
    </row>
    <row r="952" spans="16:21" x14ac:dyDescent="0.25">
      <c r="P952" s="10">
        <v>35893</v>
      </c>
      <c r="Q952">
        <v>3.3737270000000001</v>
      </c>
      <c r="S952" s="42">
        <f t="shared" ca="1" si="20"/>
        <v>46935</v>
      </c>
      <c r="T952" s="43">
        <f ca="1">_xll.BInterpol('Base CDI'!$H$4:$H$28,'Base CDI'!$J$4:$J$29,S952,"Cubic","Extrapolate=Linear","MultiX=Average","Skip=True","Sort=True")</f>
        <v>12.719313647012147</v>
      </c>
      <c r="U952" s="43">
        <f ca="1">_xll.BInterpol('Base CDI'!$H$4:$H$28,'Base CDI'!$I$4:$I$29,S952,"Cubic","Extrapolate=Linear","MultiX=Average","Skip=True","Sort=True")</f>
        <v>12.755328347701374</v>
      </c>
    </row>
    <row r="953" spans="16:21" x14ac:dyDescent="0.25">
      <c r="P953" s="10">
        <v>35898</v>
      </c>
      <c r="Q953">
        <v>3.3770180000000001</v>
      </c>
      <c r="S953" s="42">
        <f t="shared" ca="1" si="20"/>
        <v>46936</v>
      </c>
      <c r="T953" s="43">
        <f ca="1">_xll.BInterpol('Base CDI'!$H$4:$H$28,'Base CDI'!$J$4:$J$29,S953,"Cubic","Extrapolate=Linear","MultiX=Average","Skip=True","Sort=True")</f>
        <v>12.719155983967042</v>
      </c>
      <c r="U953" s="43">
        <f ca="1">_xll.BInterpol('Base CDI'!$H$4:$H$28,'Base CDI'!$I$4:$I$29,S953,"Cubic","Extrapolate=Linear","MultiX=Average","Skip=True","Sort=True")</f>
        <v>12.75516330007296</v>
      </c>
    </row>
    <row r="954" spans="16:21" x14ac:dyDescent="0.25">
      <c r="P954" s="10">
        <v>35899</v>
      </c>
      <c r="Q954">
        <v>3.3803079999999999</v>
      </c>
      <c r="S954" s="42">
        <f t="shared" ca="1" si="20"/>
        <v>46937</v>
      </c>
      <c r="T954" s="43">
        <f ca="1">_xll.BInterpol('Base CDI'!$H$4:$H$28,'Base CDI'!$J$4:$J$29,S954,"Cubic","Extrapolate=Linear","MultiX=Average","Skip=True","Sort=True")</f>
        <v>12.718999999999999</v>
      </c>
      <c r="U954" s="43">
        <f ca="1">_xll.BInterpol('Base CDI'!$H$4:$H$28,'Base CDI'!$I$4:$I$29,S954,"Cubic","Extrapolate=Linear","MultiX=Average","Skip=True","Sort=True")</f>
        <v>12.755000000000001</v>
      </c>
    </row>
    <row r="955" spans="16:21" x14ac:dyDescent="0.25">
      <c r="P955" s="10">
        <v>35900</v>
      </c>
      <c r="Q955">
        <v>3.3835510000000002</v>
      </c>
      <c r="S955" s="42">
        <f t="shared" ca="1" si="20"/>
        <v>46938</v>
      </c>
      <c r="T955" s="43">
        <f ca="1">_xll.BInterpol('Base CDI'!$H$4:$H$28,'Base CDI'!$J$4:$J$29,S955,"Cubic","Extrapolate=Linear","MultiX=Average","Skip=True","Sort=True")</f>
        <v>12.718845672640251</v>
      </c>
      <c r="U955" s="43">
        <f ca="1">_xll.BInterpol('Base CDI'!$H$4:$H$28,'Base CDI'!$I$4:$I$29,S955,"Cubic","Extrapolate=Linear","MultiX=Average","Skip=True","Sort=True")</f>
        <v>12.754838426105477</v>
      </c>
    </row>
    <row r="956" spans="16:21" x14ac:dyDescent="0.25">
      <c r="P956" s="10">
        <v>35901</v>
      </c>
      <c r="Q956">
        <v>3.3862999999999999</v>
      </c>
      <c r="S956" s="42">
        <f t="shared" ca="1" si="20"/>
        <v>46939</v>
      </c>
      <c r="T956" s="43">
        <f ca="1">_xll.BInterpol('Base CDI'!$H$4:$H$28,'Base CDI'!$J$4:$J$29,S956,"Cubic","Extrapolate=Linear","MultiX=Average","Skip=True","Sort=True")</f>
        <v>12.71869300268159</v>
      </c>
      <c r="U956" s="43">
        <f ca="1">_xll.BInterpol('Base CDI'!$H$4:$H$28,'Base CDI'!$I$4:$I$29,S956,"Cubic","Extrapolate=Linear","MultiX=Average","Skip=True","Sort=True")</f>
        <v>12.754678578744921</v>
      </c>
    </row>
    <row r="957" spans="16:21" x14ac:dyDescent="0.25">
      <c r="P957" s="10">
        <v>35902</v>
      </c>
      <c r="Q957">
        <v>3.389122</v>
      </c>
      <c r="S957" s="42">
        <f t="shared" ca="1" si="20"/>
        <v>46940</v>
      </c>
      <c r="T957" s="43">
        <f ca="1">_xll.BInterpol('Base CDI'!$H$4:$H$28,'Base CDI'!$J$4:$J$29,S957,"Cubic","Extrapolate=Linear","MultiX=Average","Skip=True","Sort=True")</f>
        <v>12.718541996733951</v>
      </c>
      <c r="U957" s="43">
        <f ca="1">_xll.BInterpol('Base CDI'!$H$4:$H$28,'Base CDI'!$I$4:$I$29,S957,"Cubic","Extrapolate=Linear","MultiX=Average","Skip=True","Sort=True")</f>
        <v>12.754520463706998</v>
      </c>
    </row>
    <row r="958" spans="16:21" x14ac:dyDescent="0.25">
      <c r="P958" s="10">
        <v>35905</v>
      </c>
      <c r="Q958">
        <v>3.3919359999999998</v>
      </c>
      <c r="S958" s="42">
        <f t="shared" ca="1" si="20"/>
        <v>46941</v>
      </c>
      <c r="T958" s="43">
        <f ca="1">_xll.BInterpol('Base CDI'!$H$4:$H$28,'Base CDI'!$J$4:$J$29,S958,"Cubic","Extrapolate=Linear","MultiX=Average","Skip=True","Sort=True")</f>
        <v>12.718392661407268</v>
      </c>
      <c r="U958" s="43">
        <f ca="1">_xll.BInterpol('Base CDI'!$H$4:$H$28,'Base CDI'!$I$4:$I$29,S958,"Cubic","Extrapolate=Linear","MultiX=Average","Skip=True","Sort=True")</f>
        <v>12.754364086780374</v>
      </c>
    </row>
    <row r="959" spans="16:21" x14ac:dyDescent="0.25">
      <c r="P959" s="10">
        <v>35907</v>
      </c>
      <c r="Q959">
        <v>3.394749</v>
      </c>
      <c r="S959" s="42">
        <f t="shared" ca="1" si="20"/>
        <v>46942</v>
      </c>
      <c r="T959" s="43">
        <f ca="1">_xll.BInterpol('Base CDI'!$H$4:$H$28,'Base CDI'!$J$4:$J$29,S959,"Cubic","Extrapolate=Linear","MultiX=Average","Skip=True","Sort=True")</f>
        <v>12.718245003311479</v>
      </c>
      <c r="U959" s="43">
        <f ca="1">_xll.BInterpol('Base CDI'!$H$4:$H$28,'Base CDI'!$I$4:$I$29,S959,"Cubic","Extrapolate=Linear","MultiX=Average","Skip=True","Sort=True")</f>
        <v>12.754209453753717</v>
      </c>
    </row>
    <row r="960" spans="16:21" x14ac:dyDescent="0.25">
      <c r="P960" s="10">
        <v>35908</v>
      </c>
      <c r="Q960">
        <v>3.3975610000000001</v>
      </c>
      <c r="S960" s="42">
        <f t="shared" ca="1" si="20"/>
        <v>46943</v>
      </c>
      <c r="T960" s="43">
        <f ca="1">_xll.BInterpol('Base CDI'!$H$4:$H$28,'Base CDI'!$J$4:$J$29,S960,"Cubic","Extrapolate=Linear","MultiX=Average","Skip=True","Sort=True")</f>
        <v>12.718099029056514</v>
      </c>
      <c r="U960" s="43">
        <f ca="1">_xll.BInterpol('Base CDI'!$H$4:$H$28,'Base CDI'!$I$4:$I$29,S960,"Cubic","Extrapolate=Linear","MultiX=Average","Skip=True","Sort=True")</f>
        <v>12.75405657041569</v>
      </c>
    </row>
    <row r="961" spans="16:21" x14ac:dyDescent="0.25">
      <c r="P961" s="10">
        <v>35909</v>
      </c>
      <c r="Q961">
        <v>3.4003739999999998</v>
      </c>
      <c r="S961" s="42">
        <f t="shared" ca="1" si="20"/>
        <v>46944</v>
      </c>
      <c r="T961" s="43">
        <f ca="1">_xll.BInterpol('Base CDI'!$H$4:$H$28,'Base CDI'!$J$4:$J$29,S961,"Cubic","Extrapolate=Linear","MultiX=Average","Skip=True","Sort=True")</f>
        <v>12.717954745252314</v>
      </c>
      <c r="U961" s="43">
        <f ca="1">_xll.BInterpol('Base CDI'!$H$4:$H$28,'Base CDI'!$I$4:$I$29,S961,"Cubic","Extrapolate=Linear","MultiX=Average","Skip=True","Sort=True")</f>
        <v>12.753905442554963</v>
      </c>
    </row>
    <row r="962" spans="16:21" x14ac:dyDescent="0.25">
      <c r="P962" s="10">
        <v>35912</v>
      </c>
      <c r="Q962">
        <v>3.403187</v>
      </c>
      <c r="S962" s="42">
        <f t="shared" ca="1" si="20"/>
        <v>46945</v>
      </c>
      <c r="T962" s="43">
        <f ca="1">_xll.BInterpol('Base CDI'!$H$4:$H$28,'Base CDI'!$J$4:$J$29,S962,"Cubic","Extrapolate=Linear","MultiX=Average","Skip=True","Sort=True")</f>
        <v>12.717812158508808</v>
      </c>
      <c r="U962" s="43">
        <f ca="1">_xll.BInterpol('Base CDI'!$H$4:$H$28,'Base CDI'!$I$4:$I$29,S962,"Cubic","Extrapolate=Linear","MultiX=Average","Skip=True","Sort=True")</f>
        <v>12.753756075960201</v>
      </c>
    </row>
    <row r="963" spans="16:21" x14ac:dyDescent="0.25">
      <c r="P963" s="10">
        <v>35913</v>
      </c>
      <c r="Q963">
        <v>3.4060000000000001</v>
      </c>
      <c r="S963" s="42">
        <f t="shared" ca="1" si="20"/>
        <v>46946</v>
      </c>
      <c r="T963" s="43">
        <f ca="1">_xll.BInterpol('Base CDI'!$H$4:$H$28,'Base CDI'!$J$4:$J$29,S963,"Cubic","Extrapolate=Linear","MultiX=Average","Skip=True","Sort=True")</f>
        <v>12.717671275435936</v>
      </c>
      <c r="U963" s="43">
        <f ca="1">_xll.BInterpol('Base CDI'!$H$4:$H$28,'Base CDI'!$I$4:$I$29,S963,"Cubic","Extrapolate=Linear","MultiX=Average","Skip=True","Sort=True")</f>
        <v>12.753608476420071</v>
      </c>
    </row>
    <row r="964" spans="16:21" x14ac:dyDescent="0.25">
      <c r="P964" s="10">
        <v>35914</v>
      </c>
      <c r="Q964">
        <v>3.4088180000000001</v>
      </c>
      <c r="S964" s="42">
        <f t="shared" ca="1" si="20"/>
        <v>46947</v>
      </c>
      <c r="T964" s="43">
        <f ca="1">_xll.BInterpol('Base CDI'!$H$4:$H$28,'Base CDI'!$J$4:$J$29,S964,"Cubic","Extrapolate=Linear","MultiX=Average","Skip=True","Sort=True")</f>
        <v>12.717532102643629</v>
      </c>
      <c r="U964" s="43">
        <f ca="1">_xll.BInterpol('Base CDI'!$H$4:$H$28,'Base CDI'!$I$4:$I$29,S964,"Cubic","Extrapolate=Linear","MultiX=Average","Skip=True","Sort=True")</f>
        <v>12.753462649723238</v>
      </c>
    </row>
    <row r="965" spans="16:21" x14ac:dyDescent="0.25">
      <c r="P965" s="10">
        <v>35915</v>
      </c>
      <c r="Q965">
        <v>3.411629</v>
      </c>
      <c r="S965" s="42">
        <f t="shared" ca="1" si="20"/>
        <v>46948</v>
      </c>
      <c r="T965" s="43">
        <f ca="1">_xll.BInterpol('Base CDI'!$H$4:$H$28,'Base CDI'!$J$4:$J$29,S965,"Cubic","Extrapolate=Linear","MultiX=Average","Skip=True","Sort=True")</f>
        <v>12.717394646741825</v>
      </c>
      <c r="U965" s="43">
        <f ca="1">_xll.BInterpol('Base CDI'!$H$4:$H$28,'Base CDI'!$I$4:$I$29,S965,"Cubic","Extrapolate=Linear","MultiX=Average","Skip=True","Sort=True")</f>
        <v>12.75331860165837</v>
      </c>
    </row>
    <row r="966" spans="16:21" x14ac:dyDescent="0.25">
      <c r="P966" s="10">
        <v>35919</v>
      </c>
      <c r="Q966">
        <v>3.4144139999999998</v>
      </c>
      <c r="S966" s="42">
        <f t="shared" ca="1" si="20"/>
        <v>46949</v>
      </c>
      <c r="T966" s="43">
        <f ca="1">_xll.BInterpol('Base CDI'!$H$4:$H$28,'Base CDI'!$J$4:$J$29,S966,"Cubic","Extrapolate=Linear","MultiX=Average","Skip=True","Sort=True")</f>
        <v>12.717258914340457</v>
      </c>
      <c r="U966" s="43">
        <f ca="1">_xll.BInterpol('Base CDI'!$H$4:$H$28,'Base CDI'!$I$4:$I$29,S966,"Cubic","Extrapolate=Linear","MultiX=Average","Skip=True","Sort=True")</f>
        <v>12.75317633801413</v>
      </c>
    </row>
    <row r="967" spans="16:21" x14ac:dyDescent="0.25">
      <c r="P967" s="10">
        <v>35920</v>
      </c>
      <c r="Q967">
        <v>3.417224</v>
      </c>
      <c r="S967" s="42">
        <f t="shared" ca="1" si="20"/>
        <v>46950</v>
      </c>
      <c r="T967" s="43">
        <f ca="1">_xll.BInterpol('Base CDI'!$H$4:$H$28,'Base CDI'!$J$4:$J$29,S967,"Cubic","Extrapolate=Linear","MultiX=Average","Skip=True","Sort=True")</f>
        <v>12.71712491204946</v>
      </c>
      <c r="U967" s="43">
        <f ca="1">_xll.BInterpol('Base CDI'!$H$4:$H$28,'Base CDI'!$I$4:$I$29,S967,"Cubic","Extrapolate=Linear","MultiX=Average","Skip=True","Sort=True")</f>
        <v>12.753035864579189</v>
      </c>
    </row>
    <row r="968" spans="16:21" x14ac:dyDescent="0.25">
      <c r="P968" s="10">
        <v>35921</v>
      </c>
      <c r="Q968">
        <v>3.4200740000000001</v>
      </c>
      <c r="S968" s="42">
        <f t="shared" ca="1" si="20"/>
        <v>46951</v>
      </c>
      <c r="T968" s="43">
        <f ca="1">_xll.BInterpol('Base CDI'!$H$4:$H$28,'Base CDI'!$J$4:$J$29,S968,"Cubic","Extrapolate=Linear","MultiX=Average","Skip=True","Sort=True")</f>
        <v>12.71699264647877</v>
      </c>
      <c r="U968" s="43">
        <f ca="1">_xll.BInterpol('Base CDI'!$H$4:$H$28,'Base CDI'!$I$4:$I$29,S968,"Cubic","Extrapolate=Linear","MultiX=Average","Skip=True","Sort=True")</f>
        <v>12.75289718714221</v>
      </c>
    </row>
    <row r="969" spans="16:21" x14ac:dyDescent="0.25">
      <c r="P969" s="10">
        <v>35922</v>
      </c>
      <c r="Q969">
        <v>3.4229059999999998</v>
      </c>
      <c r="S969" s="42">
        <f t="shared" ca="1" si="20"/>
        <v>46952</v>
      </c>
      <c r="T969" s="43">
        <f ca="1">_xll.BInterpol('Base CDI'!$H$4:$H$28,'Base CDI'!$J$4:$J$29,S969,"Cubic","Extrapolate=Linear","MultiX=Average","Skip=True","Sort=True")</f>
        <v>12.71686212423832</v>
      </c>
      <c r="U969" s="43">
        <f ca="1">_xll.BInterpol('Base CDI'!$H$4:$H$28,'Base CDI'!$I$4:$I$29,S969,"Cubic","Extrapolate=Linear","MultiX=Average","Skip=True","Sort=True")</f>
        <v>12.75276031149186</v>
      </c>
    </row>
    <row r="970" spans="16:21" x14ac:dyDescent="0.25">
      <c r="P970" s="10">
        <v>35923</v>
      </c>
      <c r="Q970">
        <v>3.4257360000000001</v>
      </c>
      <c r="S970" s="42">
        <f t="shared" ca="1" si="20"/>
        <v>46953</v>
      </c>
      <c r="T970" s="43">
        <f ca="1">_xll.BInterpol('Base CDI'!$H$4:$H$28,'Base CDI'!$J$4:$J$29,S970,"Cubic","Extrapolate=Linear","MultiX=Average","Skip=True","Sort=True")</f>
        <v>12.716733351938048</v>
      </c>
      <c r="U970" s="43">
        <f ca="1">_xll.BInterpol('Base CDI'!$H$4:$H$28,'Base CDI'!$I$4:$I$29,S970,"Cubic","Extrapolate=Linear","MultiX=Average","Skip=True","Sort=True")</f>
        <v>12.752625243416809</v>
      </c>
    </row>
    <row r="971" spans="16:21" x14ac:dyDescent="0.25">
      <c r="P971" s="10">
        <v>35926</v>
      </c>
      <c r="Q971">
        <v>3.4285809999999999</v>
      </c>
      <c r="S971" s="42">
        <f t="shared" ref="S971:S1034" ca="1" si="21">S970+1</f>
        <v>46954</v>
      </c>
      <c r="T971" s="43">
        <f ca="1">_xll.BInterpol('Base CDI'!$H$4:$H$28,'Base CDI'!$J$4:$J$29,S971,"Cubic","Extrapolate=Linear","MultiX=Average","Skip=True","Sort=True")</f>
        <v>12.716606336187885</v>
      </c>
      <c r="U971" s="43">
        <f ca="1">_xll.BInterpol('Base CDI'!$H$4:$H$28,'Base CDI'!$I$4:$I$29,S971,"Cubic","Extrapolate=Linear","MultiX=Average","Skip=True","Sort=True")</f>
        <v>12.752491988705717</v>
      </c>
    </row>
    <row r="972" spans="16:21" x14ac:dyDescent="0.25">
      <c r="P972" s="10">
        <v>35927</v>
      </c>
      <c r="Q972">
        <v>3.4314249999999999</v>
      </c>
      <c r="S972" s="42">
        <f t="shared" ca="1" si="21"/>
        <v>46955</v>
      </c>
      <c r="T972" s="43">
        <f ca="1">_xll.BInterpol('Base CDI'!$H$4:$H$28,'Base CDI'!$J$4:$J$29,S972,"Cubic","Extrapolate=Linear","MultiX=Average","Skip=True","Sort=True")</f>
        <v>12.71648108359777</v>
      </c>
      <c r="U972" s="43">
        <f ca="1">_xll.BInterpol('Base CDI'!$H$4:$H$28,'Base CDI'!$I$4:$I$29,S972,"Cubic","Extrapolate=Linear","MultiX=Average","Skip=True","Sort=True")</f>
        <v>12.752360553147255</v>
      </c>
    </row>
    <row r="973" spans="16:21" x14ac:dyDescent="0.25">
      <c r="P973" s="10">
        <v>35928</v>
      </c>
      <c r="Q973">
        <v>3.4342739999999998</v>
      </c>
      <c r="S973" s="42">
        <f t="shared" ca="1" si="21"/>
        <v>46956</v>
      </c>
      <c r="T973" s="43">
        <f ca="1">_xll.BInterpol('Base CDI'!$H$4:$H$28,'Base CDI'!$J$4:$J$29,S973,"Cubic","Extrapolate=Linear","MultiX=Average","Skip=True","Sort=True")</f>
        <v>12.716357600777634</v>
      </c>
      <c r="U973" s="43">
        <f ca="1">_xll.BInterpol('Base CDI'!$H$4:$H$28,'Base CDI'!$I$4:$I$29,S973,"Cubic","Extrapolate=Linear","MultiX=Average","Skip=True","Sort=True")</f>
        <v>12.752230942530089</v>
      </c>
    </row>
    <row r="974" spans="16:21" x14ac:dyDescent="0.25">
      <c r="P974" s="10">
        <v>35929</v>
      </c>
      <c r="Q974">
        <v>3.4371160000000001</v>
      </c>
      <c r="S974" s="42">
        <f t="shared" ca="1" si="21"/>
        <v>46957</v>
      </c>
      <c r="T974" s="43">
        <f ca="1">_xll.BInterpol('Base CDI'!$H$4:$H$28,'Base CDI'!$J$4:$J$29,S974,"Cubic","Extrapolate=Linear","MultiX=Average","Skip=True","Sort=True")</f>
        <v>12.716235894337416</v>
      </c>
      <c r="U974" s="43">
        <f ca="1">_xll.BInterpol('Base CDI'!$H$4:$H$28,'Base CDI'!$I$4:$I$29,S974,"Cubic","Extrapolate=Linear","MultiX=Average","Skip=True","Sort=True")</f>
        <v>12.752103162642882</v>
      </c>
    </row>
    <row r="975" spans="16:21" x14ac:dyDescent="0.25">
      <c r="P975" s="10">
        <v>35930</v>
      </c>
      <c r="Q975">
        <v>3.4399670000000002</v>
      </c>
      <c r="S975" s="42">
        <f t="shared" ca="1" si="21"/>
        <v>46958</v>
      </c>
      <c r="T975" s="43">
        <f ca="1">_xll.BInterpol('Base CDI'!$H$4:$H$28,'Base CDI'!$J$4:$J$29,S975,"Cubic","Extrapolate=Linear","MultiX=Average","Skip=True","Sort=True")</f>
        <v>12.716115970887047</v>
      </c>
      <c r="U975" s="43">
        <f ca="1">_xll.BInterpol('Base CDI'!$H$4:$H$28,'Base CDI'!$I$4:$I$29,S975,"Cubic","Extrapolate=Linear","MultiX=Average","Skip=True","Sort=True")</f>
        <v>12.751977219274304</v>
      </c>
    </row>
    <row r="976" spans="16:21" x14ac:dyDescent="0.25">
      <c r="P976" s="10">
        <v>35933</v>
      </c>
      <c r="Q976">
        <v>3.442806</v>
      </c>
      <c r="S976" s="42">
        <f t="shared" ca="1" si="21"/>
        <v>46959</v>
      </c>
      <c r="T976" s="43">
        <f ca="1">_xll.BInterpol('Base CDI'!$H$4:$H$28,'Base CDI'!$J$4:$J$29,S976,"Cubic","Extrapolate=Linear","MultiX=Average","Skip=True","Sort=True")</f>
        <v>12.715997837036465</v>
      </c>
      <c r="U976" s="43">
        <f ca="1">_xll.BInterpol('Base CDI'!$H$4:$H$28,'Base CDI'!$I$4:$I$29,S976,"Cubic","Extrapolate=Linear","MultiX=Average","Skip=True","Sort=True")</f>
        <v>12.75185311821302</v>
      </c>
    </row>
    <row r="977" spans="16:21" x14ac:dyDescent="0.25">
      <c r="P977" s="10">
        <v>35934</v>
      </c>
      <c r="Q977">
        <v>3.4456359999999999</v>
      </c>
      <c r="S977" s="42">
        <f t="shared" ca="1" si="21"/>
        <v>46960</v>
      </c>
      <c r="T977" s="43">
        <f ca="1">_xll.BInterpol('Base CDI'!$H$4:$H$28,'Base CDI'!$J$4:$J$29,S977,"Cubic","Extrapolate=Linear","MultiX=Average","Skip=True","Sort=True")</f>
        <v>12.715881499395604</v>
      </c>
      <c r="U977" s="43">
        <f ca="1">_xll.BInterpol('Base CDI'!$H$4:$H$28,'Base CDI'!$I$4:$I$29,S977,"Cubic","Extrapolate=Linear","MultiX=Average","Skip=True","Sort=True")</f>
        <v>12.751730865247698</v>
      </c>
    </row>
    <row r="978" spans="16:21" x14ac:dyDescent="0.25">
      <c r="P978" s="10">
        <v>35935</v>
      </c>
      <c r="Q978">
        <v>3.4484699999999999</v>
      </c>
      <c r="S978" s="42">
        <f t="shared" ca="1" si="21"/>
        <v>46961</v>
      </c>
      <c r="T978" s="43">
        <f ca="1">_xll.BInterpol('Base CDI'!$H$4:$H$28,'Base CDI'!$J$4:$J$29,S978,"Cubic","Extrapolate=Linear","MultiX=Average","Skip=True","Sort=True")</f>
        <v>12.715766964574398</v>
      </c>
      <c r="U978" s="43">
        <f ca="1">_xll.BInterpol('Base CDI'!$H$4:$H$28,'Base CDI'!$I$4:$I$29,S978,"Cubic","Extrapolate=Linear","MultiX=Average","Skip=True","Sort=True")</f>
        <v>12.751610466167001</v>
      </c>
    </row>
    <row r="979" spans="16:21" x14ac:dyDescent="0.25">
      <c r="P979" s="10">
        <v>35936</v>
      </c>
      <c r="Q979">
        <v>3.451206</v>
      </c>
      <c r="S979" s="42">
        <f t="shared" ca="1" si="21"/>
        <v>46962</v>
      </c>
      <c r="T979" s="43">
        <f ca="1">_xll.BInterpol('Base CDI'!$H$4:$H$28,'Base CDI'!$J$4:$J$29,S979,"Cubic","Extrapolate=Linear","MultiX=Average","Skip=True","Sort=True")</f>
        <v>12.715654239182783</v>
      </c>
      <c r="U979" s="43">
        <f ca="1">_xll.BInterpol('Base CDI'!$H$4:$H$28,'Base CDI'!$I$4:$I$29,S979,"Cubic","Extrapolate=Linear","MultiX=Average","Skip=True","Sort=True")</f>
        <v>12.751491926759597</v>
      </c>
    </row>
    <row r="980" spans="16:21" x14ac:dyDescent="0.25">
      <c r="P980" s="10">
        <v>35937</v>
      </c>
      <c r="Q980">
        <v>3.4538850000000001</v>
      </c>
      <c r="S980" s="42">
        <f t="shared" ca="1" si="21"/>
        <v>46963</v>
      </c>
      <c r="T980" s="43">
        <f ca="1">_xll.BInterpol('Base CDI'!$H$4:$H$28,'Base CDI'!$J$4:$J$29,S980,"Cubic","Extrapolate=Linear","MultiX=Average","Skip=True","Sort=True")</f>
        <v>12.715543329830693</v>
      </c>
      <c r="U980" s="43">
        <f ca="1">_xll.BInterpol('Base CDI'!$H$4:$H$28,'Base CDI'!$I$4:$I$29,S980,"Cubic","Extrapolate=Linear","MultiX=Average","Skip=True","Sort=True")</f>
        <v>12.751375252814153</v>
      </c>
    </row>
    <row r="981" spans="16:21" x14ac:dyDescent="0.25">
      <c r="P981" s="10">
        <v>35940</v>
      </c>
      <c r="Q981">
        <v>3.4565640000000002</v>
      </c>
      <c r="S981" s="42">
        <f t="shared" ca="1" si="21"/>
        <v>46964</v>
      </c>
      <c r="T981" s="43">
        <f ca="1">_xll.BInterpol('Base CDI'!$H$4:$H$28,'Base CDI'!$J$4:$J$29,S981,"Cubic","Extrapolate=Linear","MultiX=Average","Skip=True","Sort=True")</f>
        <v>12.715434243128062</v>
      </c>
      <c r="U981" s="43">
        <f ca="1">_xll.BInterpol('Base CDI'!$H$4:$H$28,'Base CDI'!$I$4:$I$29,S981,"Cubic","Extrapolate=Linear","MultiX=Average","Skip=True","Sort=True")</f>
        <v>12.751260450119336</v>
      </c>
    </row>
    <row r="982" spans="16:21" x14ac:dyDescent="0.25">
      <c r="P982" s="10">
        <v>35941</v>
      </c>
      <c r="Q982">
        <v>3.4592459999999998</v>
      </c>
      <c r="S982" s="42">
        <f t="shared" ca="1" si="21"/>
        <v>46965</v>
      </c>
      <c r="T982" s="43">
        <f ca="1">_xll.BInterpol('Base CDI'!$H$4:$H$28,'Base CDI'!$J$4:$J$29,S982,"Cubic","Extrapolate=Linear","MultiX=Average","Skip=True","Sort=True")</f>
        <v>12.715326985684827</v>
      </c>
      <c r="U982" s="43">
        <f ca="1">_xll.BInterpol('Base CDI'!$H$4:$H$28,'Base CDI'!$I$4:$I$29,S982,"Cubic","Extrapolate=Linear","MultiX=Average","Skip=True","Sort=True")</f>
        <v>12.751147524463811</v>
      </c>
    </row>
    <row r="983" spans="16:21" x14ac:dyDescent="0.25">
      <c r="P983" s="10">
        <v>35942</v>
      </c>
      <c r="Q983">
        <v>3.4619279999999999</v>
      </c>
      <c r="S983" s="42">
        <f t="shared" ca="1" si="21"/>
        <v>46966</v>
      </c>
      <c r="T983" s="43">
        <f ca="1">_xll.BInterpol('Base CDI'!$H$4:$H$28,'Base CDI'!$J$4:$J$29,S983,"Cubic","Extrapolate=Linear","MultiX=Average","Skip=True","Sort=True")</f>
        <v>12.715221564110923</v>
      </c>
      <c r="U983" s="43">
        <f ca="1">_xll.BInterpol('Base CDI'!$H$4:$H$28,'Base CDI'!$I$4:$I$29,S983,"Cubic","Extrapolate=Linear","MultiX=Average","Skip=True","Sort=True")</f>
        <v>12.751036481636245</v>
      </c>
    </row>
    <row r="984" spans="16:21" x14ac:dyDescent="0.25">
      <c r="P984" s="10">
        <v>35943</v>
      </c>
      <c r="Q984">
        <v>3.4646180000000002</v>
      </c>
      <c r="S984" s="42">
        <f t="shared" ca="1" si="21"/>
        <v>46967</v>
      </c>
      <c r="T984" s="43">
        <f ca="1">_xll.BInterpol('Base CDI'!$H$4:$H$28,'Base CDI'!$J$4:$J$29,S984,"Cubic","Extrapolate=Linear","MultiX=Average","Skip=True","Sort=True")</f>
        <v>12.715117985016285</v>
      </c>
      <c r="U984" s="43">
        <f ca="1">_xll.BInterpol('Base CDI'!$H$4:$H$28,'Base CDI'!$I$4:$I$29,S984,"Cubic","Extrapolate=Linear","MultiX=Average","Skip=True","Sort=True")</f>
        <v>12.750927327425302</v>
      </c>
    </row>
    <row r="985" spans="16:21" x14ac:dyDescent="0.25">
      <c r="P985" s="10">
        <v>35944</v>
      </c>
      <c r="Q985">
        <v>3.4673090000000002</v>
      </c>
      <c r="S985" s="42">
        <f t="shared" ca="1" si="21"/>
        <v>46968</v>
      </c>
      <c r="T985" s="43">
        <f ca="1">_xll.BInterpol('Base CDI'!$H$4:$H$28,'Base CDI'!$J$4:$J$29,S985,"Cubic","Extrapolate=Linear","MultiX=Average","Skip=True","Sort=True")</f>
        <v>12.715016255010845</v>
      </c>
      <c r="U985" s="43">
        <f ca="1">_xll.BInterpol('Base CDI'!$H$4:$H$28,'Base CDI'!$I$4:$I$29,S985,"Cubic","Extrapolate=Linear","MultiX=Average","Skip=True","Sort=True")</f>
        <v>12.750820067619653</v>
      </c>
    </row>
    <row r="986" spans="16:21" x14ac:dyDescent="0.25">
      <c r="P986" s="10">
        <v>35947</v>
      </c>
      <c r="Q986">
        <v>3.4699900000000001</v>
      </c>
      <c r="S986" s="42">
        <f t="shared" ca="1" si="21"/>
        <v>46969</v>
      </c>
      <c r="T986" s="43">
        <f ca="1">_xll.BInterpol('Base CDI'!$H$4:$H$28,'Base CDI'!$J$4:$J$29,S986,"Cubic","Extrapolate=Linear","MultiX=Average","Skip=True","Sort=True")</f>
        <v>12.714916380704542</v>
      </c>
      <c r="U986" s="43">
        <f ca="1">_xll.BInterpol('Base CDI'!$H$4:$H$28,'Base CDI'!$I$4:$I$29,S986,"Cubic","Extrapolate=Linear","MultiX=Average","Skip=True","Sort=True")</f>
        <v>12.75071470800796</v>
      </c>
    </row>
    <row r="987" spans="16:21" x14ac:dyDescent="0.25">
      <c r="P987" s="10">
        <v>35948</v>
      </c>
      <c r="Q987">
        <v>3.4726309999999998</v>
      </c>
      <c r="S987" s="42">
        <f t="shared" ca="1" si="21"/>
        <v>46970</v>
      </c>
      <c r="T987" s="43">
        <f ca="1">_xll.BInterpol('Base CDI'!$H$4:$H$28,'Base CDI'!$J$4:$J$29,S987,"Cubic","Extrapolate=Linear","MultiX=Average","Skip=True","Sort=True")</f>
        <v>12.714818368707308</v>
      </c>
      <c r="U987" s="43">
        <f ca="1">_xll.BInterpol('Base CDI'!$H$4:$H$28,'Base CDI'!$I$4:$I$29,S987,"Cubic","Extrapolate=Linear","MultiX=Average","Skip=True","Sort=True")</f>
        <v>12.750611254378892</v>
      </c>
    </row>
    <row r="988" spans="16:21" x14ac:dyDescent="0.25">
      <c r="P988" s="10">
        <v>35949</v>
      </c>
      <c r="Q988">
        <v>3.4752700000000001</v>
      </c>
      <c r="S988" s="42">
        <f t="shared" ca="1" si="21"/>
        <v>46971</v>
      </c>
      <c r="T988" s="43">
        <f ca="1">_xll.BInterpol('Base CDI'!$H$4:$H$28,'Base CDI'!$J$4:$J$29,S988,"Cubic","Extrapolate=Linear","MultiX=Average","Skip=True","Sort=True")</f>
        <v>12.714722225629078</v>
      </c>
      <c r="U988" s="43">
        <f ca="1">_xll.BInterpol('Base CDI'!$H$4:$H$28,'Base CDI'!$I$4:$I$29,S988,"Cubic","Extrapolate=Linear","MultiX=Average","Skip=True","Sort=True")</f>
        <v>12.750509712521115</v>
      </c>
    </row>
    <row r="989" spans="16:21" x14ac:dyDescent="0.25">
      <c r="P989" s="10">
        <v>35950</v>
      </c>
      <c r="Q989">
        <v>3.4779140000000002</v>
      </c>
      <c r="S989" s="42">
        <f t="shared" ca="1" si="21"/>
        <v>46972</v>
      </c>
      <c r="T989" s="43">
        <f ca="1">_xll.BInterpol('Base CDI'!$H$4:$H$28,'Base CDI'!$J$4:$J$29,S989,"Cubic","Extrapolate=Linear","MultiX=Average","Skip=True","Sort=True")</f>
        <v>12.71462795807979</v>
      </c>
      <c r="U989" s="43">
        <f ca="1">_xll.BInterpol('Base CDI'!$H$4:$H$28,'Base CDI'!$I$4:$I$29,S989,"Cubic","Extrapolate=Linear","MultiX=Average","Skip=True","Sort=True")</f>
        <v>12.750410088223294</v>
      </c>
    </row>
    <row r="990" spans="16:21" x14ac:dyDescent="0.25">
      <c r="P990" s="10">
        <v>35951</v>
      </c>
      <c r="Q990">
        <v>3.4805540000000001</v>
      </c>
      <c r="S990" s="42">
        <f t="shared" ca="1" si="21"/>
        <v>46973</v>
      </c>
      <c r="T990" s="43">
        <f ca="1">_xll.BInterpol('Base CDI'!$H$4:$H$28,'Base CDI'!$J$4:$J$29,S990,"Cubic","Extrapolate=Linear","MultiX=Average","Skip=True","Sort=True")</f>
        <v>12.714535572669375</v>
      </c>
      <c r="U990" s="43">
        <f ca="1">_xll.BInterpol('Base CDI'!$H$4:$H$28,'Base CDI'!$I$4:$I$29,S990,"Cubic","Extrapolate=Linear","MultiX=Average","Skip=True","Sort=True")</f>
        <v>12.750312387274096</v>
      </c>
    </row>
    <row r="991" spans="16:21" x14ac:dyDescent="0.25">
      <c r="P991" s="10">
        <v>35954</v>
      </c>
      <c r="Q991">
        <v>3.483196</v>
      </c>
      <c r="S991" s="42">
        <f t="shared" ca="1" si="21"/>
        <v>46974</v>
      </c>
      <c r="T991" s="43">
        <f ca="1">_xll.BInterpol('Base CDI'!$H$4:$H$28,'Base CDI'!$J$4:$J$29,S991,"Cubic","Extrapolate=Linear","MultiX=Average","Skip=True","Sort=True")</f>
        <v>12.71444507600777</v>
      </c>
      <c r="U991" s="43">
        <f ca="1">_xll.BInterpol('Base CDI'!$H$4:$H$28,'Base CDI'!$I$4:$I$29,S991,"Cubic","Extrapolate=Linear","MultiX=Average","Skip=True","Sort=True")</f>
        <v>12.75021661546219</v>
      </c>
    </row>
    <row r="992" spans="16:21" x14ac:dyDescent="0.25">
      <c r="P992" s="10">
        <v>35955</v>
      </c>
      <c r="Q992">
        <v>3.4858410000000002</v>
      </c>
      <c r="S992" s="42">
        <f t="shared" ca="1" si="21"/>
        <v>46975</v>
      </c>
      <c r="T992" s="43">
        <f ca="1">_xll.BInterpol('Base CDI'!$H$4:$H$28,'Base CDI'!$J$4:$J$29,S992,"Cubic","Extrapolate=Linear","MultiX=Average","Skip=True","Sort=True")</f>
        <v>12.714356474704909</v>
      </c>
      <c r="U992" s="43">
        <f ca="1">_xll.BInterpol('Base CDI'!$H$4:$H$28,'Base CDI'!$I$4:$I$29,S992,"Cubic","Extrapolate=Linear","MultiX=Average","Skip=True","Sort=True")</f>
        <v>12.750122778576237</v>
      </c>
    </row>
    <row r="993" spans="16:21" x14ac:dyDescent="0.25">
      <c r="P993" s="10">
        <v>35956</v>
      </c>
      <c r="Q993">
        <v>3.488483</v>
      </c>
      <c r="S993" s="42">
        <f t="shared" ca="1" si="21"/>
        <v>46976</v>
      </c>
      <c r="T993" s="43">
        <f ca="1">_xll.BInterpol('Base CDI'!$H$4:$H$28,'Base CDI'!$J$4:$J$29,S993,"Cubic","Extrapolate=Linear","MultiX=Average","Skip=True","Sort=True")</f>
        <v>12.714269775370727</v>
      </c>
      <c r="U993" s="43">
        <f ca="1">_xll.BInterpol('Base CDI'!$H$4:$H$28,'Base CDI'!$I$4:$I$29,S993,"Cubic","Extrapolate=Linear","MultiX=Average","Skip=True","Sort=True")</f>
        <v>12.750030882404909</v>
      </c>
    </row>
    <row r="994" spans="16:21" x14ac:dyDescent="0.25">
      <c r="P994" s="10">
        <v>35958</v>
      </c>
      <c r="Q994">
        <v>3.4911289999999999</v>
      </c>
      <c r="S994" s="42">
        <f t="shared" ca="1" si="21"/>
        <v>46977</v>
      </c>
      <c r="T994" s="43">
        <f ca="1">_xll.BInterpol('Base CDI'!$H$4:$H$28,'Base CDI'!$J$4:$J$29,S994,"Cubic","Extrapolate=Linear","MultiX=Average","Skip=True","Sort=True")</f>
        <v>12.714184984615162</v>
      </c>
      <c r="U994" s="43">
        <f ca="1">_xll.BInterpol('Base CDI'!$H$4:$H$28,'Base CDI'!$I$4:$I$29,S994,"Cubic","Extrapolate=Linear","MultiX=Average","Skip=True","Sort=True")</f>
        <v>12.749940932736868</v>
      </c>
    </row>
    <row r="995" spans="16:21" x14ac:dyDescent="0.25">
      <c r="P995" s="10">
        <v>35961</v>
      </c>
      <c r="Q995">
        <v>3.4937770000000001</v>
      </c>
      <c r="S995" s="42">
        <f t="shared" ca="1" si="21"/>
        <v>46978</v>
      </c>
      <c r="T995" s="43">
        <f ca="1">_xll.BInterpol('Base CDI'!$H$4:$H$28,'Base CDI'!$J$4:$J$29,S995,"Cubic","Extrapolate=Linear","MultiX=Average","Skip=True","Sort=True")</f>
        <v>12.714102109048145</v>
      </c>
      <c r="U995" s="43">
        <f ca="1">_xll.BInterpol('Base CDI'!$H$4:$H$28,'Base CDI'!$I$4:$I$29,S995,"Cubic","Extrapolate=Linear","MultiX=Average","Skip=True","Sort=True")</f>
        <v>12.749852935360783</v>
      </c>
    </row>
    <row r="996" spans="16:21" x14ac:dyDescent="0.25">
      <c r="P996" s="10">
        <v>35962</v>
      </c>
      <c r="Q996">
        <v>3.496429</v>
      </c>
      <c r="S996" s="42">
        <f t="shared" ca="1" si="21"/>
        <v>46979</v>
      </c>
      <c r="T996" s="43">
        <f ca="1">_xll.BInterpol('Base CDI'!$H$4:$H$28,'Base CDI'!$J$4:$J$29,S996,"Cubic","Extrapolate=Linear","MultiX=Average","Skip=True","Sort=True")</f>
        <v>12.714021155279612</v>
      </c>
      <c r="U996" s="43">
        <f ca="1">_xll.BInterpol('Base CDI'!$H$4:$H$28,'Base CDI'!$I$4:$I$29,S996,"Cubic","Extrapolate=Linear","MultiX=Average","Skip=True","Sort=True")</f>
        <v>12.749766896065319</v>
      </c>
    </row>
    <row r="997" spans="16:21" x14ac:dyDescent="0.25">
      <c r="P997" s="10">
        <v>35963</v>
      </c>
      <c r="Q997">
        <v>3.4990830000000002</v>
      </c>
      <c r="S997" s="42">
        <f t="shared" ca="1" si="21"/>
        <v>46980</v>
      </c>
      <c r="T997" s="43">
        <f ca="1">_xll.BInterpol('Base CDI'!$H$4:$H$28,'Base CDI'!$J$4:$J$29,S997,"Cubic","Extrapolate=Linear","MultiX=Average","Skip=True","Sort=True")</f>
        <v>12.713942129919499</v>
      </c>
      <c r="U997" s="43">
        <f ca="1">_xll.BInterpol('Base CDI'!$H$4:$H$28,'Base CDI'!$I$4:$I$29,S997,"Cubic","Extrapolate=Linear","MultiX=Average","Skip=True","Sort=True")</f>
        <v>12.749682820639144</v>
      </c>
    </row>
    <row r="998" spans="16:21" x14ac:dyDescent="0.25">
      <c r="P998" s="10">
        <v>35964</v>
      </c>
      <c r="Q998">
        <v>3.5017469999999999</v>
      </c>
      <c r="S998" s="42">
        <f t="shared" ca="1" si="21"/>
        <v>46981</v>
      </c>
      <c r="T998" s="43">
        <f ca="1">_xll.BInterpol('Base CDI'!$H$4:$H$28,'Base CDI'!$J$4:$J$29,S998,"Cubic","Extrapolate=Linear","MultiX=Average","Skip=True","Sort=True")</f>
        <v>12.713865039577739</v>
      </c>
      <c r="U998" s="43">
        <f ca="1">_xll.BInterpol('Base CDI'!$H$4:$H$28,'Base CDI'!$I$4:$I$29,S998,"Cubic","Extrapolate=Linear","MultiX=Average","Skip=True","Sort=True")</f>
        <v>12.749600714870923</v>
      </c>
    </row>
    <row r="999" spans="16:21" x14ac:dyDescent="0.25">
      <c r="P999" s="10">
        <v>35965</v>
      </c>
      <c r="Q999">
        <v>3.504407</v>
      </c>
      <c r="S999" s="42">
        <f t="shared" ca="1" si="21"/>
        <v>46982</v>
      </c>
      <c r="T999" s="43">
        <f ca="1">_xll.BInterpol('Base CDI'!$H$4:$H$28,'Base CDI'!$J$4:$J$29,S999,"Cubic","Extrapolate=Linear","MultiX=Average","Skip=True","Sort=True")</f>
        <v>12.713789890864268</v>
      </c>
      <c r="U999" s="43">
        <f ca="1">_xll.BInterpol('Base CDI'!$H$4:$H$28,'Base CDI'!$I$4:$I$29,S999,"Cubic","Extrapolate=Linear","MultiX=Average","Skip=True","Sort=True")</f>
        <v>12.749520584549321</v>
      </c>
    </row>
    <row r="1000" spans="16:21" x14ac:dyDescent="0.25">
      <c r="P1000" s="10">
        <v>35968</v>
      </c>
      <c r="Q1000">
        <v>3.5070709999999998</v>
      </c>
      <c r="S1000" s="42">
        <f t="shared" ca="1" si="21"/>
        <v>46983</v>
      </c>
      <c r="T1000" s="43">
        <f ca="1">_xll.BInterpol('Base CDI'!$H$4:$H$28,'Base CDI'!$J$4:$J$29,S1000,"Cubic","Extrapolate=Linear","MultiX=Average","Skip=True","Sort=True")</f>
        <v>12.713716690389022</v>
      </c>
      <c r="U1000" s="43">
        <f ca="1">_xll.BInterpol('Base CDI'!$H$4:$H$28,'Base CDI'!$I$4:$I$29,S1000,"Cubic","Extrapolate=Linear","MultiX=Average","Skip=True","Sort=True")</f>
        <v>12.749442435463006</v>
      </c>
    </row>
    <row r="1001" spans="16:21" x14ac:dyDescent="0.25">
      <c r="P1001" s="10">
        <v>35969</v>
      </c>
      <c r="Q1001">
        <v>3.5097320000000001</v>
      </c>
      <c r="S1001" s="42">
        <f t="shared" ca="1" si="21"/>
        <v>46984</v>
      </c>
      <c r="T1001" s="43">
        <f ca="1">_xll.BInterpol('Base CDI'!$H$4:$H$28,'Base CDI'!$J$4:$J$29,S1001,"Cubic","Extrapolate=Linear","MultiX=Average","Skip=True","Sort=True")</f>
        <v>12.713645444761934</v>
      </c>
      <c r="U1001" s="43">
        <f ca="1">_xll.BInterpol('Base CDI'!$H$4:$H$28,'Base CDI'!$I$4:$I$29,S1001,"Cubic","Extrapolate=Linear","MultiX=Average","Skip=True","Sort=True")</f>
        <v>12.749366273400646</v>
      </c>
    </row>
    <row r="1002" spans="16:21" x14ac:dyDescent="0.25">
      <c r="P1002" s="10">
        <v>35970</v>
      </c>
      <c r="Q1002">
        <v>3.5123850000000001</v>
      </c>
      <c r="S1002" s="42">
        <f t="shared" ca="1" si="21"/>
        <v>46985</v>
      </c>
      <c r="T1002" s="43">
        <f ca="1">_xll.BInterpol('Base CDI'!$H$4:$H$28,'Base CDI'!$J$4:$J$29,S1002,"Cubic","Extrapolate=Linear","MultiX=Average","Skip=True","Sort=True")</f>
        <v>12.71357616059294</v>
      </c>
      <c r="U1002" s="43">
        <f ca="1">_xll.BInterpol('Base CDI'!$H$4:$H$28,'Base CDI'!$I$4:$I$29,S1002,"Cubic","Extrapolate=Linear","MultiX=Average","Skip=True","Sort=True")</f>
        <v>12.749292104150905</v>
      </c>
    </row>
    <row r="1003" spans="16:21" x14ac:dyDescent="0.25">
      <c r="P1003" s="10">
        <v>35971</v>
      </c>
      <c r="Q1003">
        <v>3.5149789999999999</v>
      </c>
      <c r="S1003" s="42">
        <f t="shared" ca="1" si="21"/>
        <v>46986</v>
      </c>
      <c r="T1003" s="43">
        <f ca="1">_xll.BInterpol('Base CDI'!$H$4:$H$28,'Base CDI'!$J$4:$J$29,S1003,"Cubic","Extrapolate=Linear","MultiX=Average","Skip=True","Sort=True")</f>
        <v>12.713508844491976</v>
      </c>
      <c r="U1003" s="43">
        <f ca="1">_xll.BInterpol('Base CDI'!$H$4:$H$28,'Base CDI'!$I$4:$I$29,S1003,"Cubic","Extrapolate=Linear","MultiX=Average","Skip=True","Sort=True")</f>
        <v>12.749219933502451</v>
      </c>
    </row>
    <row r="1004" spans="16:21" x14ac:dyDescent="0.25">
      <c r="P1004" s="10">
        <v>35972</v>
      </c>
      <c r="Q1004">
        <v>3.5175879999999999</v>
      </c>
      <c r="S1004" s="42">
        <f t="shared" ca="1" si="21"/>
        <v>46987</v>
      </c>
      <c r="T1004" s="43">
        <f ca="1">_xll.BInterpol('Base CDI'!$H$4:$H$28,'Base CDI'!$J$4:$J$29,S1004,"Cubic","Extrapolate=Linear","MultiX=Average","Skip=True","Sort=True")</f>
        <v>12.713443503068973</v>
      </c>
      <c r="U1004" s="43">
        <f ca="1">_xll.BInterpol('Base CDI'!$H$4:$H$28,'Base CDI'!$I$4:$I$29,S1004,"Cubic","Extrapolate=Linear","MultiX=Average","Skip=True","Sort=True")</f>
        <v>12.749149767243948</v>
      </c>
    </row>
    <row r="1005" spans="16:21" x14ac:dyDescent="0.25">
      <c r="P1005" s="10">
        <v>35975</v>
      </c>
      <c r="Q1005">
        <v>3.5201989999999999</v>
      </c>
      <c r="S1005" s="42">
        <f t="shared" ca="1" si="21"/>
        <v>46988</v>
      </c>
      <c r="T1005" s="43">
        <f ca="1">_xll.BInterpol('Base CDI'!$H$4:$H$28,'Base CDI'!$J$4:$J$29,S1005,"Cubic","Extrapolate=Linear","MultiX=Average","Skip=True","Sort=True")</f>
        <v>12.713380142933872</v>
      </c>
      <c r="U1005" s="43">
        <f ca="1">_xll.BInterpol('Base CDI'!$H$4:$H$28,'Base CDI'!$I$4:$I$29,S1005,"Cubic","Extrapolate=Linear","MultiX=Average","Skip=True","Sort=True")</f>
        <v>12.749081611164064</v>
      </c>
    </row>
    <row r="1006" spans="16:21" x14ac:dyDescent="0.25">
      <c r="P1006" s="10">
        <v>35976</v>
      </c>
      <c r="Q1006">
        <v>3.5228039999999998</v>
      </c>
      <c r="S1006" s="42">
        <f t="shared" ca="1" si="21"/>
        <v>46989</v>
      </c>
      <c r="T1006" s="43">
        <f ca="1">_xll.BInterpol('Base CDI'!$H$4:$H$28,'Base CDI'!$J$4:$J$29,S1006,"Cubic","Extrapolate=Linear","MultiX=Average","Skip=True","Sort=True")</f>
        <v>12.713318770696603</v>
      </c>
      <c r="U1006" s="43">
        <f ca="1">_xll.BInterpol('Base CDI'!$H$4:$H$28,'Base CDI'!$I$4:$I$29,S1006,"Cubic","Extrapolate=Linear","MultiX=Average","Skip=True","Sort=True")</f>
        <v>12.749015471051466</v>
      </c>
    </row>
    <row r="1007" spans="16:21" x14ac:dyDescent="0.25">
      <c r="P1007" s="10">
        <v>35977</v>
      </c>
      <c r="Q1007">
        <v>3.5254029999999998</v>
      </c>
      <c r="S1007" s="42">
        <f t="shared" ca="1" si="21"/>
        <v>46990</v>
      </c>
      <c r="T1007" s="43">
        <f ca="1">_xll.BInterpol('Base CDI'!$H$4:$H$28,'Base CDI'!$J$4:$J$29,S1007,"Cubic","Extrapolate=Linear","MultiX=Average","Skip=True","Sort=True")</f>
        <v>12.713259392967101</v>
      </c>
      <c r="U1007" s="43">
        <f ca="1">_xll.BInterpol('Base CDI'!$H$4:$H$28,'Base CDI'!$I$4:$I$29,S1007,"Cubic","Extrapolate=Linear","MultiX=Average","Skip=True","Sort=True")</f>
        <v>12.748951352694819</v>
      </c>
    </row>
    <row r="1008" spans="16:21" x14ac:dyDescent="0.25">
      <c r="P1008" s="10">
        <v>35978</v>
      </c>
      <c r="Q1008">
        <v>3.5280049999999998</v>
      </c>
      <c r="S1008" s="42">
        <f t="shared" ca="1" si="21"/>
        <v>46991</v>
      </c>
      <c r="T1008" s="43">
        <f ca="1">_xll.BInterpol('Base CDI'!$H$4:$H$28,'Base CDI'!$J$4:$J$29,S1008,"Cubic","Extrapolate=Linear","MultiX=Average","Skip=True","Sort=True")</f>
        <v>12.713202016355304</v>
      </c>
      <c r="U1008" s="43">
        <f ca="1">_xll.BInterpol('Base CDI'!$H$4:$H$28,'Base CDI'!$I$4:$I$29,S1008,"Cubic","Extrapolate=Linear","MultiX=Average","Skip=True","Sort=True")</f>
        <v>12.748889261882789</v>
      </c>
    </row>
    <row r="1009" spans="16:21" x14ac:dyDescent="0.25">
      <c r="P1009" s="10">
        <v>35979</v>
      </c>
      <c r="Q1009">
        <v>3.530605</v>
      </c>
      <c r="S1009" s="42">
        <f t="shared" ca="1" si="21"/>
        <v>46992</v>
      </c>
      <c r="T1009" s="43">
        <f ca="1">_xll.BInterpol('Base CDI'!$H$4:$H$28,'Base CDI'!$J$4:$J$29,S1009,"Cubic","Extrapolate=Linear","MultiX=Average","Skip=True","Sort=True")</f>
        <v>12.713146647471145</v>
      </c>
      <c r="U1009" s="43">
        <f ca="1">_xll.BInterpol('Base CDI'!$H$4:$H$28,'Base CDI'!$I$4:$I$29,S1009,"Cubic","Extrapolate=Linear","MultiX=Average","Skip=True","Sort=True")</f>
        <v>12.748829204404045</v>
      </c>
    </row>
    <row r="1010" spans="16:21" x14ac:dyDescent="0.25">
      <c r="P1010" s="10">
        <v>35982</v>
      </c>
      <c r="Q1010">
        <v>3.533201</v>
      </c>
      <c r="S1010" s="42">
        <f t="shared" ca="1" si="21"/>
        <v>46993</v>
      </c>
      <c r="T1010" s="43">
        <f ca="1">_xll.BInterpol('Base CDI'!$H$4:$H$28,'Base CDI'!$J$4:$J$29,S1010,"Cubic","Extrapolate=Linear","MultiX=Average","Skip=True","Sort=True")</f>
        <v>12.71309329292456</v>
      </c>
      <c r="U1010" s="43">
        <f ca="1">_xll.BInterpol('Base CDI'!$H$4:$H$28,'Base CDI'!$I$4:$I$29,S1010,"Cubic","Extrapolate=Linear","MultiX=Average","Skip=True","Sort=True")</f>
        <v>12.748771186047252</v>
      </c>
    </row>
    <row r="1011" spans="16:21" x14ac:dyDescent="0.25">
      <c r="P1011" s="10">
        <v>35983</v>
      </c>
      <c r="Q1011">
        <v>3.5357970000000001</v>
      </c>
      <c r="S1011" s="42">
        <f t="shared" ca="1" si="21"/>
        <v>46994</v>
      </c>
      <c r="T1011" s="43">
        <f ca="1">_xll.BInterpol('Base CDI'!$H$4:$H$28,'Base CDI'!$J$4:$J$29,S1011,"Cubic","Extrapolate=Linear","MultiX=Average","Skip=True","Sort=True")</f>
        <v>12.713041959325482</v>
      </c>
      <c r="U1011" s="43">
        <f ca="1">_xll.BInterpol('Base CDI'!$H$4:$H$28,'Base CDI'!$I$4:$I$29,S1011,"Cubic","Extrapolate=Linear","MultiX=Average","Skip=True","Sort=True")</f>
        <v>12.748715212601073</v>
      </c>
    </row>
    <row r="1012" spans="16:21" x14ac:dyDescent="0.25">
      <c r="P1012" s="10">
        <v>35984</v>
      </c>
      <c r="Q1012">
        <v>3.5383909999999998</v>
      </c>
      <c r="S1012" s="42">
        <f t="shared" ca="1" si="21"/>
        <v>46995</v>
      </c>
      <c r="T1012" s="43">
        <f ca="1">_xll.BInterpol('Base CDI'!$H$4:$H$28,'Base CDI'!$J$4:$J$29,S1012,"Cubic","Extrapolate=Linear","MultiX=Average","Skip=True","Sort=True")</f>
        <v>12.712992653283846</v>
      </c>
      <c r="U1012" s="43">
        <f ca="1">_xll.BInterpol('Base CDI'!$H$4:$H$28,'Base CDI'!$I$4:$I$29,S1012,"Cubic","Extrapolate=Linear","MultiX=Average","Skip=True","Sort=True")</f>
        <v>12.74866128985418</v>
      </c>
    </row>
    <row r="1013" spans="16:21" x14ac:dyDescent="0.25">
      <c r="P1013" s="10">
        <v>35985</v>
      </c>
      <c r="Q1013">
        <v>3.5410010000000001</v>
      </c>
      <c r="S1013" s="42">
        <f t="shared" ca="1" si="21"/>
        <v>46996</v>
      </c>
      <c r="T1013" s="43">
        <f ca="1">_xll.BInterpol('Base CDI'!$H$4:$H$28,'Base CDI'!$J$4:$J$29,S1013,"Cubic","Extrapolate=Linear","MultiX=Average","Skip=True","Sort=True")</f>
        <v>12.712945381409591</v>
      </c>
      <c r="U1013" s="43">
        <f ca="1">_xll.BInterpol('Base CDI'!$H$4:$H$28,'Base CDI'!$I$4:$I$29,S1013,"Cubic","Extrapolate=Linear","MultiX=Average","Skip=True","Sort=True")</f>
        <v>12.748609423595237</v>
      </c>
    </row>
    <row r="1014" spans="16:21" x14ac:dyDescent="0.25">
      <c r="P1014" s="10">
        <v>35986</v>
      </c>
      <c r="Q1014">
        <v>3.5436190000000001</v>
      </c>
      <c r="S1014" s="42">
        <f t="shared" ca="1" si="21"/>
        <v>46997</v>
      </c>
      <c r="T1014" s="43">
        <f ca="1">_xll.BInterpol('Base CDI'!$H$4:$H$28,'Base CDI'!$J$4:$J$29,S1014,"Cubic","Extrapolate=Linear","MultiX=Average","Skip=True","Sort=True")</f>
        <v>12.712900150312647</v>
      </c>
      <c r="U1014" s="43">
        <f ca="1">_xll.BInterpol('Base CDI'!$H$4:$H$28,'Base CDI'!$I$4:$I$29,S1014,"Cubic","Extrapolate=Linear","MultiX=Average","Skip=True","Sort=True")</f>
        <v>12.748559619612909</v>
      </c>
    </row>
    <row r="1015" spans="16:21" x14ac:dyDescent="0.25">
      <c r="P1015" s="10">
        <v>35989</v>
      </c>
      <c r="Q1015">
        <v>3.546227</v>
      </c>
      <c r="S1015" s="42">
        <f t="shared" ca="1" si="21"/>
        <v>46998</v>
      </c>
      <c r="T1015" s="43">
        <f ca="1">_xll.BInterpol('Base CDI'!$H$4:$H$28,'Base CDI'!$J$4:$J$29,S1015,"Cubic","Extrapolate=Linear","MultiX=Average","Skip=True","Sort=True")</f>
        <v>12.712856966602951</v>
      </c>
      <c r="U1015" s="43">
        <f ca="1">_xll.BInterpol('Base CDI'!$H$4:$H$28,'Base CDI'!$I$4:$I$29,S1015,"Cubic","Extrapolate=Linear","MultiX=Average","Skip=True","Sort=True")</f>
        <v>12.748511883695864</v>
      </c>
    </row>
    <row r="1016" spans="16:21" x14ac:dyDescent="0.25">
      <c r="P1016" s="10">
        <v>35990</v>
      </c>
      <c r="Q1016">
        <v>3.5488369999999998</v>
      </c>
      <c r="S1016" s="42">
        <f t="shared" ca="1" si="21"/>
        <v>46999</v>
      </c>
      <c r="T1016" s="43">
        <f ca="1">_xll.BInterpol('Base CDI'!$H$4:$H$28,'Base CDI'!$J$4:$J$29,S1016,"Cubic","Extrapolate=Linear","MultiX=Average","Skip=True","Sort=True")</f>
        <v>12.712815836890439</v>
      </c>
      <c r="U1016" s="43">
        <f ca="1">_xll.BInterpol('Base CDI'!$H$4:$H$28,'Base CDI'!$I$4:$I$29,S1016,"Cubic","Extrapolate=Linear","MultiX=Average","Skip=True","Sort=True")</f>
        <v>12.748466221632768</v>
      </c>
    </row>
    <row r="1017" spans="16:21" x14ac:dyDescent="0.25">
      <c r="P1017" s="10">
        <v>35991</v>
      </c>
      <c r="Q1017">
        <v>3.5514480000000002</v>
      </c>
      <c r="S1017" s="42">
        <f t="shared" ca="1" si="21"/>
        <v>47000</v>
      </c>
      <c r="T1017" s="43">
        <f ca="1">_xll.BInterpol('Base CDI'!$H$4:$H$28,'Base CDI'!$J$4:$J$29,S1017,"Cubic","Extrapolate=Linear","MultiX=Average","Skip=True","Sort=True")</f>
        <v>12.712776767785044</v>
      </c>
      <c r="U1017" s="43">
        <f ca="1">_xll.BInterpol('Base CDI'!$H$4:$H$28,'Base CDI'!$I$4:$I$29,S1017,"Cubic","Extrapolate=Linear","MultiX=Average","Skip=True","Sort=True")</f>
        <v>12.748422639212286</v>
      </c>
    </row>
    <row r="1018" spans="16:21" x14ac:dyDescent="0.25">
      <c r="P1018" s="10">
        <v>35992</v>
      </c>
      <c r="Q1018">
        <v>3.5540609999999999</v>
      </c>
      <c r="S1018" s="42">
        <f t="shared" ca="1" si="21"/>
        <v>47001</v>
      </c>
      <c r="T1018" s="43">
        <f ca="1">_xll.BInterpol('Base CDI'!$H$4:$H$28,'Base CDI'!$J$4:$J$29,S1018,"Cubic","Extrapolate=Linear","MultiX=Average","Skip=True","Sort=True")</f>
        <v>12.712739765896702</v>
      </c>
      <c r="U1018" s="43">
        <f ca="1">_xll.BInterpol('Base CDI'!$H$4:$H$28,'Base CDI'!$I$4:$I$29,S1018,"Cubic","Extrapolate=Linear","MultiX=Average","Skip=True","Sort=True")</f>
        <v>12.748381142223087</v>
      </c>
    </row>
    <row r="1019" spans="16:21" x14ac:dyDescent="0.25">
      <c r="P1019" s="10">
        <v>35993</v>
      </c>
      <c r="Q1019">
        <v>3.5566770000000001</v>
      </c>
      <c r="S1019" s="42">
        <f t="shared" ca="1" si="21"/>
        <v>47002</v>
      </c>
      <c r="T1019" s="43">
        <f ca="1">_xll.BInterpol('Base CDI'!$H$4:$H$28,'Base CDI'!$J$4:$J$29,S1019,"Cubic","Extrapolate=Linear","MultiX=Average","Skip=True","Sort=True")</f>
        <v>12.712704837835346</v>
      </c>
      <c r="U1019" s="43">
        <f ca="1">_xll.BInterpol('Base CDI'!$H$4:$H$28,'Base CDI'!$I$4:$I$29,S1019,"Cubic","Extrapolate=Linear","MultiX=Average","Skip=True","Sort=True")</f>
        <v>12.748341736453837</v>
      </c>
    </row>
    <row r="1020" spans="16:21" x14ac:dyDescent="0.25">
      <c r="P1020" s="10">
        <v>35996</v>
      </c>
      <c r="Q1020">
        <v>3.5592969999999999</v>
      </c>
      <c r="S1020" s="42">
        <f t="shared" ca="1" si="21"/>
        <v>47003</v>
      </c>
      <c r="T1020" s="43">
        <f ca="1">_xll.BInterpol('Base CDI'!$H$4:$H$28,'Base CDI'!$J$4:$J$29,S1020,"Cubic","Extrapolate=Linear","MultiX=Average","Skip=True","Sort=True")</f>
        <v>12.712671990210914</v>
      </c>
      <c r="U1020" s="43">
        <f ca="1">_xll.BInterpol('Base CDI'!$H$4:$H$28,'Base CDI'!$I$4:$I$29,S1020,"Cubic","Extrapolate=Linear","MultiX=Average","Skip=True","Sort=True")</f>
        <v>12.748304427693199</v>
      </c>
    </row>
    <row r="1021" spans="16:21" x14ac:dyDescent="0.25">
      <c r="P1021" s="10">
        <v>35997</v>
      </c>
      <c r="Q1021">
        <v>3.5619170000000002</v>
      </c>
      <c r="S1021" s="42">
        <f t="shared" ca="1" si="21"/>
        <v>47004</v>
      </c>
      <c r="T1021" s="43">
        <f ca="1">_xll.BInterpol('Base CDI'!$H$4:$H$28,'Base CDI'!$J$4:$J$29,S1021,"Cubic","Extrapolate=Linear","MultiX=Average","Skip=True","Sort=True")</f>
        <v>12.71264122963334</v>
      </c>
      <c r="U1021" s="43">
        <f ca="1">_xll.BInterpol('Base CDI'!$H$4:$H$28,'Base CDI'!$I$4:$I$29,S1021,"Cubic","Extrapolate=Linear","MultiX=Average","Skip=True","Sort=True")</f>
        <v>12.748269221729844</v>
      </c>
    </row>
    <row r="1022" spans="16:21" x14ac:dyDescent="0.25">
      <c r="P1022" s="10">
        <v>35998</v>
      </c>
      <c r="Q1022">
        <v>3.5645380000000002</v>
      </c>
      <c r="S1022" s="42">
        <f t="shared" ca="1" si="21"/>
        <v>47005</v>
      </c>
      <c r="T1022" s="43">
        <f ca="1">_xll.BInterpol('Base CDI'!$H$4:$H$28,'Base CDI'!$J$4:$J$29,S1022,"Cubic","Extrapolate=Linear","MultiX=Average","Skip=True","Sort=True")</f>
        <v>12.712612562712557</v>
      </c>
      <c r="U1022" s="43">
        <f ca="1">_xll.BInterpol('Base CDI'!$H$4:$H$28,'Base CDI'!$I$4:$I$29,S1022,"Cubic","Extrapolate=Linear","MultiX=Average","Skip=True","Sort=True")</f>
        <v>12.748236124352434</v>
      </c>
    </row>
    <row r="1023" spans="16:21" x14ac:dyDescent="0.25">
      <c r="P1023" s="10">
        <v>35999</v>
      </c>
      <c r="Q1023">
        <v>3.567148</v>
      </c>
      <c r="S1023" s="42">
        <f t="shared" ca="1" si="21"/>
        <v>47006</v>
      </c>
      <c r="T1023" s="43">
        <f ca="1">_xll.BInterpol('Base CDI'!$H$4:$H$28,'Base CDI'!$J$4:$J$29,S1023,"Cubic","Extrapolate=Linear","MultiX=Average","Skip=True","Sort=True")</f>
        <v>12.712585996058502</v>
      </c>
      <c r="U1023" s="43">
        <f ca="1">_xll.BInterpol('Base CDI'!$H$4:$H$28,'Base CDI'!$I$4:$I$29,S1023,"Cubic","Extrapolate=Linear","MultiX=Average","Skip=True","Sort=True")</f>
        <v>12.748205141349638</v>
      </c>
    </row>
    <row r="1024" spans="16:21" x14ac:dyDescent="0.25">
      <c r="P1024" s="10">
        <v>36000</v>
      </c>
      <c r="Q1024">
        <v>3.56975</v>
      </c>
      <c r="S1024" s="42">
        <f t="shared" ca="1" si="21"/>
        <v>47007</v>
      </c>
      <c r="T1024" s="43">
        <f ca="1">_xll.BInterpol('Base CDI'!$H$4:$H$28,'Base CDI'!$J$4:$J$29,S1024,"Cubic","Extrapolate=Linear","MultiX=Average","Skip=True","Sort=True")</f>
        <v>12.712561536281108</v>
      </c>
      <c r="U1024" s="43">
        <f ca="1">_xll.BInterpol('Base CDI'!$H$4:$H$28,'Base CDI'!$I$4:$I$29,S1024,"Cubic","Extrapolate=Linear","MultiX=Average","Skip=True","Sort=True")</f>
        <v>12.748176278510122</v>
      </c>
    </row>
    <row r="1025" spans="16:21" x14ac:dyDescent="0.25">
      <c r="P1025" s="10">
        <v>36003</v>
      </c>
      <c r="Q1025">
        <v>3.5723410000000002</v>
      </c>
      <c r="S1025" s="42">
        <f t="shared" ca="1" si="21"/>
        <v>47008</v>
      </c>
      <c r="T1025" s="43">
        <f ca="1">_xll.BInterpol('Base CDI'!$H$4:$H$28,'Base CDI'!$J$4:$J$29,S1025,"Cubic","Extrapolate=Linear","MultiX=Average","Skip=True","Sort=True")</f>
        <v>12.712539189990313</v>
      </c>
      <c r="U1025" s="43">
        <f ca="1">_xll.BInterpol('Base CDI'!$H$4:$H$28,'Base CDI'!$I$4:$I$29,S1025,"Cubic","Extrapolate=Linear","MultiX=Average","Skip=True","Sort=True")</f>
        <v>12.748149541622553</v>
      </c>
    </row>
    <row r="1026" spans="16:21" x14ac:dyDescent="0.25">
      <c r="P1026" s="10">
        <v>36004</v>
      </c>
      <c r="Q1026">
        <v>3.5749300000000002</v>
      </c>
      <c r="S1026" s="42">
        <f t="shared" ca="1" si="21"/>
        <v>47009</v>
      </c>
      <c r="T1026" s="43">
        <f ca="1">_xll.BInterpol('Base CDI'!$H$4:$H$28,'Base CDI'!$J$4:$J$29,S1026,"Cubic","Extrapolate=Linear","MultiX=Average","Skip=True","Sort=True")</f>
        <v>12.712518963796049</v>
      </c>
      <c r="U1026" s="43">
        <f ca="1">_xll.BInterpol('Base CDI'!$H$4:$H$28,'Base CDI'!$I$4:$I$29,S1026,"Cubic","Extrapolate=Linear","MultiX=Average","Skip=True","Sort=True")</f>
        <v>12.748124936475595</v>
      </c>
    </row>
    <row r="1027" spans="16:21" x14ac:dyDescent="0.25">
      <c r="P1027" s="10">
        <v>36005</v>
      </c>
      <c r="Q1027">
        <v>3.5775039999999998</v>
      </c>
      <c r="S1027" s="42">
        <f t="shared" ca="1" si="21"/>
        <v>47010</v>
      </c>
      <c r="T1027" s="43">
        <f ca="1">_xll.BInterpol('Base CDI'!$H$4:$H$28,'Base CDI'!$J$4:$J$29,S1027,"Cubic","Extrapolate=Linear","MultiX=Average","Skip=True","Sort=True")</f>
        <v>12.712500864308252</v>
      </c>
      <c r="U1027" s="43">
        <f ca="1">_xll.BInterpol('Base CDI'!$H$4:$H$28,'Base CDI'!$I$4:$I$29,S1027,"Cubic","Extrapolate=Linear","MultiX=Average","Skip=True","Sort=True")</f>
        <v>12.748102468857917</v>
      </c>
    </row>
    <row r="1028" spans="16:21" x14ac:dyDescent="0.25">
      <c r="P1028" s="10">
        <v>36006</v>
      </c>
      <c r="Q1028">
        <v>3.5800510000000001</v>
      </c>
      <c r="S1028" s="42">
        <f t="shared" ca="1" si="21"/>
        <v>47011</v>
      </c>
      <c r="T1028" s="43">
        <f ca="1">_xll.BInterpol('Base CDI'!$H$4:$H$28,'Base CDI'!$J$4:$J$29,S1028,"Cubic","Extrapolate=Linear","MultiX=Average","Skip=True","Sort=True")</f>
        <v>12.712484898136857</v>
      </c>
      <c r="U1028" s="43">
        <f ca="1">_xll.BInterpol('Base CDI'!$H$4:$H$28,'Base CDI'!$I$4:$I$29,S1028,"Cubic","Extrapolate=Linear","MultiX=Average","Skip=True","Sort=True")</f>
        <v>12.748082144558184</v>
      </c>
    </row>
    <row r="1029" spans="16:21" x14ac:dyDescent="0.25">
      <c r="P1029" s="10">
        <v>36007</v>
      </c>
      <c r="Q1029">
        <v>3.5825840000000002</v>
      </c>
      <c r="S1029" s="42">
        <f t="shared" ca="1" si="21"/>
        <v>47012</v>
      </c>
      <c r="T1029" s="43">
        <f ca="1">_xll.BInterpol('Base CDI'!$H$4:$H$28,'Base CDI'!$J$4:$J$29,S1029,"Cubic","Extrapolate=Linear","MultiX=Average","Skip=True","Sort=True")</f>
        <v>12.712471071891798</v>
      </c>
      <c r="U1029" s="43">
        <f ca="1">_xll.BInterpol('Base CDI'!$H$4:$H$28,'Base CDI'!$I$4:$I$29,S1029,"Cubic","Extrapolate=Linear","MultiX=Average","Skip=True","Sort=True")</f>
        <v>12.748063969365063</v>
      </c>
    </row>
    <row r="1030" spans="16:21" x14ac:dyDescent="0.25">
      <c r="P1030" s="10">
        <v>36010</v>
      </c>
      <c r="Q1030">
        <v>3.5851229999999998</v>
      </c>
      <c r="S1030" s="42">
        <f t="shared" ca="1" si="21"/>
        <v>47013</v>
      </c>
      <c r="T1030" s="43">
        <f ca="1">_xll.BInterpol('Base CDI'!$H$4:$H$28,'Base CDI'!$J$4:$J$29,S1030,"Cubic","Extrapolate=Linear","MultiX=Average","Skip=True","Sort=True")</f>
        <v>12.712459392183012</v>
      </c>
      <c r="U1030" s="43">
        <f ca="1">_xll.BInterpol('Base CDI'!$H$4:$H$28,'Base CDI'!$I$4:$I$29,S1030,"Cubic","Extrapolate=Linear","MultiX=Average","Skip=True","Sort=True")</f>
        <v>12.748047949067221</v>
      </c>
    </row>
    <row r="1031" spans="16:21" x14ac:dyDescent="0.25">
      <c r="P1031" s="10">
        <v>36011</v>
      </c>
      <c r="Q1031">
        <v>3.587656</v>
      </c>
      <c r="S1031" s="42">
        <f t="shared" ca="1" si="21"/>
        <v>47014</v>
      </c>
      <c r="T1031" s="43">
        <f ca="1">_xll.BInterpol('Base CDI'!$H$4:$H$28,'Base CDI'!$J$4:$J$29,S1031,"Cubic","Extrapolate=Linear","MultiX=Average","Skip=True","Sort=True")</f>
        <v>12.712449865620433</v>
      </c>
      <c r="U1031" s="43">
        <f ca="1">_xll.BInterpol('Base CDI'!$H$4:$H$28,'Base CDI'!$I$4:$I$29,S1031,"Cubic","Extrapolate=Linear","MultiX=Average","Skip=True","Sort=True")</f>
        <v>12.748034089453322</v>
      </c>
    </row>
    <row r="1032" spans="16:21" x14ac:dyDescent="0.25">
      <c r="P1032" s="10">
        <v>36012</v>
      </c>
      <c r="Q1032">
        <v>3.5901869999999998</v>
      </c>
      <c r="S1032" s="42">
        <f t="shared" ca="1" si="21"/>
        <v>47015</v>
      </c>
      <c r="T1032" s="43">
        <f ca="1">_xll.BInterpol('Base CDI'!$H$4:$H$28,'Base CDI'!$J$4:$J$29,S1032,"Cubic","Extrapolate=Linear","MultiX=Average","Skip=True","Sort=True")</f>
        <v>12.712442498813996</v>
      </c>
      <c r="U1032" s="43">
        <f ca="1">_xll.BInterpol('Base CDI'!$H$4:$H$28,'Base CDI'!$I$4:$I$29,S1032,"Cubic","Extrapolate=Linear","MultiX=Average","Skip=True","Sort=True")</f>
        <v>12.748022396312033</v>
      </c>
    </row>
    <row r="1033" spans="16:21" x14ac:dyDescent="0.25">
      <c r="P1033" s="10">
        <v>36013</v>
      </c>
      <c r="Q1033">
        <v>3.592714</v>
      </c>
      <c r="S1033" s="42">
        <f t="shared" ca="1" si="21"/>
        <v>47016</v>
      </c>
      <c r="T1033" s="43">
        <f ca="1">_xll.BInterpol('Base CDI'!$H$4:$H$28,'Base CDI'!$J$4:$J$29,S1033,"Cubic","Extrapolate=Linear","MultiX=Average","Skip=True","Sort=True")</f>
        <v>12.712437298373633</v>
      </c>
      <c r="U1033" s="43">
        <f ca="1">_xll.BInterpol('Base CDI'!$H$4:$H$28,'Base CDI'!$I$4:$I$29,S1033,"Cubic","Extrapolate=Linear","MultiX=Average","Skip=True","Sort=True")</f>
        <v>12.748012875432023</v>
      </c>
    </row>
    <row r="1034" spans="16:21" x14ac:dyDescent="0.25">
      <c r="P1034" s="10">
        <v>36014</v>
      </c>
      <c r="Q1034">
        <v>3.5952350000000002</v>
      </c>
      <c r="S1034" s="42">
        <f t="shared" ca="1" si="21"/>
        <v>47017</v>
      </c>
      <c r="T1034" s="43">
        <f ca="1">_xll.BInterpol('Base CDI'!$H$4:$H$28,'Base CDI'!$J$4:$J$29,S1034,"Cubic","Extrapolate=Linear","MultiX=Average","Skip=True","Sort=True")</f>
        <v>12.712434270909284</v>
      </c>
      <c r="U1034" s="43">
        <f ca="1">_xll.BInterpol('Base CDI'!$H$4:$H$28,'Base CDI'!$I$4:$I$29,S1034,"Cubic","Extrapolate=Linear","MultiX=Average","Skip=True","Sort=True")</f>
        <v>12.748005532601955</v>
      </c>
    </row>
    <row r="1035" spans="16:21" x14ac:dyDescent="0.25">
      <c r="P1035" s="10">
        <v>36017</v>
      </c>
      <c r="Q1035">
        <v>3.5977549999999998</v>
      </c>
      <c r="S1035" s="42">
        <f t="shared" ref="S1035:S1098" ca="1" si="22">S1034+1</f>
        <v>47018</v>
      </c>
      <c r="T1035" s="43">
        <f ca="1">_xll.BInterpol('Base CDI'!$H$4:$H$28,'Base CDI'!$J$4:$J$29,S1035,"Cubic","Extrapolate=Linear","MultiX=Average","Skip=True","Sort=True")</f>
        <v>12.71243342303088</v>
      </c>
      <c r="U1035" s="43">
        <f ca="1">_xll.BInterpol('Base CDI'!$H$4:$H$28,'Base CDI'!$I$4:$I$29,S1035,"Cubic","Extrapolate=Linear","MultiX=Average","Skip=True","Sort=True")</f>
        <v>12.748000373610498</v>
      </c>
    </row>
    <row r="1036" spans="16:21" x14ac:dyDescent="0.25">
      <c r="P1036" s="10">
        <v>36018</v>
      </c>
      <c r="Q1036">
        <v>3.6002730000000001</v>
      </c>
      <c r="S1036" s="42">
        <f t="shared" ca="1" si="22"/>
        <v>47019</v>
      </c>
      <c r="T1036" s="43">
        <f ca="1">_xll.BInterpol('Base CDI'!$H$4:$H$28,'Base CDI'!$J$4:$J$29,S1036,"Cubic","Extrapolate=Linear","MultiX=Average","Skip=True","Sort=True")</f>
        <v>12.712434761348359</v>
      </c>
      <c r="U1036" s="43">
        <f ca="1">_xll.BInterpol('Base CDI'!$H$4:$H$28,'Base CDI'!$I$4:$I$29,S1036,"Cubic","Extrapolate=Linear","MultiX=Average","Skip=True","Sort=True")</f>
        <v>12.747997404246316</v>
      </c>
    </row>
    <row r="1037" spans="16:21" x14ac:dyDescent="0.25">
      <c r="P1037" s="10">
        <v>36019</v>
      </c>
      <c r="Q1037">
        <v>3.6027849999999999</v>
      </c>
      <c r="S1037" s="42">
        <f t="shared" ca="1" si="22"/>
        <v>47020</v>
      </c>
      <c r="T1037" s="43">
        <f ca="1">_xll.BInterpol('Base CDI'!$H$4:$H$28,'Base CDI'!$J$4:$J$29,S1037,"Cubic","Extrapolate=Linear","MultiX=Average","Skip=True","Sort=True")</f>
        <v>12.712438292471651</v>
      </c>
      <c r="U1037" s="43">
        <f ca="1">_xll.BInterpol('Base CDI'!$H$4:$H$28,'Base CDI'!$I$4:$I$29,S1037,"Cubic","Extrapolate=Linear","MultiX=Average","Skip=True","Sort=True")</f>
        <v>12.747996630298077</v>
      </c>
    </row>
    <row r="1038" spans="16:21" x14ac:dyDescent="0.25">
      <c r="P1038" s="10">
        <v>36020</v>
      </c>
      <c r="Q1038">
        <v>3.6052940000000002</v>
      </c>
      <c r="S1038" s="42">
        <f t="shared" ca="1" si="22"/>
        <v>47021</v>
      </c>
      <c r="T1038" s="43">
        <f ca="1">_xll.BInterpol('Base CDI'!$H$4:$H$28,'Base CDI'!$J$4:$J$29,S1038,"Cubic","Extrapolate=Linear","MultiX=Average","Skip=True","Sort=True")</f>
        <v>12.712444023010697</v>
      </c>
      <c r="U1038" s="43">
        <f ca="1">_xll.BInterpol('Base CDI'!$H$4:$H$28,'Base CDI'!$I$4:$I$29,S1038,"Cubic","Extrapolate=Linear","MultiX=Average","Skip=True","Sort=True")</f>
        <v>12.747998057554449</v>
      </c>
    </row>
    <row r="1039" spans="16:21" x14ac:dyDescent="0.25">
      <c r="P1039" s="10">
        <v>36021</v>
      </c>
      <c r="Q1039">
        <v>3.607802</v>
      </c>
      <c r="S1039" s="42">
        <f t="shared" ca="1" si="22"/>
        <v>47022</v>
      </c>
      <c r="T1039" s="43">
        <f ca="1">_xll.BInterpol('Base CDI'!$H$4:$H$28,'Base CDI'!$J$4:$J$29,S1039,"Cubic","Extrapolate=Linear","MultiX=Average","Skip=True","Sort=True")</f>
        <v>12.712451959575429</v>
      </c>
      <c r="U1039" s="43">
        <f ca="1">_xll.BInterpol('Base CDI'!$H$4:$H$28,'Base CDI'!$I$4:$I$29,S1039,"Cubic","Extrapolate=Linear","MultiX=Average","Skip=True","Sort=True")</f>
        <v>12.748001691804095</v>
      </c>
    </row>
    <row r="1040" spans="16:21" x14ac:dyDescent="0.25">
      <c r="P1040" s="10">
        <v>36024</v>
      </c>
      <c r="Q1040">
        <v>3.6103109999999998</v>
      </c>
      <c r="S1040" s="42">
        <f t="shared" ca="1" si="22"/>
        <v>47023</v>
      </c>
      <c r="T1040" s="43">
        <f ca="1">_xll.BInterpol('Base CDI'!$H$4:$H$28,'Base CDI'!$J$4:$J$29,S1040,"Cubic","Extrapolate=Linear","MultiX=Average","Skip=True","Sort=True")</f>
        <v>12.71246210877578</v>
      </c>
      <c r="U1040" s="43">
        <f ca="1">_xll.BInterpol('Base CDI'!$H$4:$H$28,'Base CDI'!$I$4:$I$29,S1040,"Cubic","Extrapolate=Linear","MultiX=Average","Skip=True","Sort=True")</f>
        <v>12.748007538835681</v>
      </c>
    </row>
    <row r="1041" spans="16:21" x14ac:dyDescent="0.25">
      <c r="P1041" s="10">
        <v>36025</v>
      </c>
      <c r="Q1041">
        <v>3.6128230000000001</v>
      </c>
      <c r="S1041" s="42">
        <f t="shared" ca="1" si="22"/>
        <v>47024</v>
      </c>
      <c r="T1041" s="43">
        <f ca="1">_xll.BInterpol('Base CDI'!$H$4:$H$28,'Base CDI'!$J$4:$J$29,S1041,"Cubic","Extrapolate=Linear","MultiX=Average","Skip=True","Sort=True")</f>
        <v>12.712474477221688</v>
      </c>
      <c r="U1041" s="43">
        <f ca="1">_xll.BInterpol('Base CDI'!$H$4:$H$28,'Base CDI'!$I$4:$I$29,S1041,"Cubic","Extrapolate=Linear","MultiX=Average","Skip=True","Sort=True")</f>
        <v>12.748015604437878</v>
      </c>
    </row>
    <row r="1042" spans="16:21" x14ac:dyDescent="0.25">
      <c r="P1042" s="10">
        <v>36026</v>
      </c>
      <c r="Q1042">
        <v>3.6153369999999998</v>
      </c>
      <c r="S1042" s="42">
        <f t="shared" ca="1" si="22"/>
        <v>47025</v>
      </c>
      <c r="T1042" s="43">
        <f ca="1">_xll.BInterpol('Base CDI'!$H$4:$H$28,'Base CDI'!$J$4:$J$29,S1042,"Cubic","Extrapolate=Linear","MultiX=Average","Skip=True","Sort=True")</f>
        <v>12.712489071523088</v>
      </c>
      <c r="U1042" s="43">
        <f ca="1">_xll.BInterpol('Base CDI'!$H$4:$H$28,'Base CDI'!$I$4:$I$29,S1042,"Cubic","Extrapolate=Linear","MultiX=Average","Skip=True","Sort=True")</f>
        <v>12.748025894399348</v>
      </c>
    </row>
    <row r="1043" spans="16:21" x14ac:dyDescent="0.25">
      <c r="P1043" s="10">
        <v>36027</v>
      </c>
      <c r="Q1043">
        <v>3.6178469999999998</v>
      </c>
      <c r="S1043" s="42">
        <f t="shared" ca="1" si="22"/>
        <v>47026</v>
      </c>
      <c r="T1043" s="43">
        <f ca="1">_xll.BInterpol('Base CDI'!$H$4:$H$28,'Base CDI'!$J$4:$J$29,S1043,"Cubic","Extrapolate=Linear","MultiX=Average","Skip=True","Sort=True")</f>
        <v>12.712505898289914</v>
      </c>
      <c r="U1043" s="43">
        <f ca="1">_xll.BInterpol('Base CDI'!$H$4:$H$28,'Base CDI'!$I$4:$I$29,S1043,"Cubic","Extrapolate=Linear","MultiX=Average","Skip=True","Sort=True")</f>
        <v>12.748038414508759</v>
      </c>
    </row>
    <row r="1044" spans="16:21" x14ac:dyDescent="0.25">
      <c r="P1044" s="10">
        <v>36028</v>
      </c>
      <c r="Q1044">
        <v>3.6203560000000001</v>
      </c>
      <c r="S1044" s="42">
        <f t="shared" ca="1" si="22"/>
        <v>47027</v>
      </c>
      <c r="T1044" s="43">
        <f ca="1">_xll.BInterpol('Base CDI'!$H$4:$H$28,'Base CDI'!$J$4:$J$29,S1044,"Cubic","Extrapolate=Linear","MultiX=Average","Skip=True","Sort=True")</f>
        <v>12.712524964132099</v>
      </c>
      <c r="U1044" s="43">
        <f ca="1">_xll.BInterpol('Base CDI'!$H$4:$H$28,'Base CDI'!$I$4:$I$29,S1044,"Cubic","Extrapolate=Linear","MultiX=Average","Skip=True","Sort=True")</f>
        <v>12.748053170554778</v>
      </c>
    </row>
    <row r="1045" spans="16:21" x14ac:dyDescent="0.25">
      <c r="P1045" s="10">
        <v>36031</v>
      </c>
      <c r="Q1045">
        <v>3.6228639999999999</v>
      </c>
      <c r="S1045" s="42">
        <f t="shared" ca="1" si="22"/>
        <v>47028</v>
      </c>
      <c r="T1045" s="43">
        <f ca="1">_xll.BInterpol('Base CDI'!$H$4:$H$28,'Base CDI'!$J$4:$J$29,S1045,"Cubic","Extrapolate=Linear","MultiX=Average","Skip=True","Sort=True")</f>
        <v>12.71254627565958</v>
      </c>
      <c r="U1045" s="43">
        <f ca="1">_xll.BInterpol('Base CDI'!$H$4:$H$28,'Base CDI'!$I$4:$I$29,S1045,"Cubic","Extrapolate=Linear","MultiX=Average","Skip=True","Sort=True")</f>
        <v>12.748070168326068</v>
      </c>
    </row>
    <row r="1046" spans="16:21" x14ac:dyDescent="0.25">
      <c r="P1046" s="10">
        <v>36032</v>
      </c>
      <c r="Q1046">
        <v>3.6253760000000002</v>
      </c>
      <c r="S1046" s="42">
        <f t="shared" ca="1" si="22"/>
        <v>47029</v>
      </c>
      <c r="T1046" s="43">
        <f ca="1">_xll.BInterpol('Base CDI'!$H$4:$H$28,'Base CDI'!$J$4:$J$29,S1046,"Cubic","Extrapolate=Linear","MultiX=Average","Skip=True","Sort=True")</f>
        <v>12.712569839482292</v>
      </c>
      <c r="U1046" s="43">
        <f ca="1">_xll.BInterpol('Base CDI'!$H$4:$H$28,'Base CDI'!$I$4:$I$29,S1046,"Cubic","Extrapolate=Linear","MultiX=Average","Skip=True","Sort=True")</f>
        <v>12.7480894136113</v>
      </c>
    </row>
    <row r="1047" spans="16:21" x14ac:dyDescent="0.25">
      <c r="P1047" s="10">
        <v>36033</v>
      </c>
      <c r="Q1047">
        <v>3.6278839999999999</v>
      </c>
      <c r="S1047" s="42">
        <f t="shared" ca="1" si="22"/>
        <v>47030</v>
      </c>
      <c r="T1047" s="43">
        <f ca="1">_xll.BInterpol('Base CDI'!$H$4:$H$28,'Base CDI'!$J$4:$J$29,S1047,"Cubic","Extrapolate=Linear","MultiX=Average","Skip=True","Sort=True")</f>
        <v>12.71259566221017</v>
      </c>
      <c r="U1047" s="43">
        <f ca="1">_xll.BInterpol('Base CDI'!$H$4:$H$28,'Base CDI'!$I$4:$I$29,S1047,"Cubic","Extrapolate=Linear","MultiX=Average","Skip=True","Sort=True")</f>
        <v>12.748110912199138</v>
      </c>
    </row>
    <row r="1048" spans="16:21" x14ac:dyDescent="0.25">
      <c r="P1048" s="10">
        <v>36034</v>
      </c>
      <c r="Q1048">
        <v>3.6303939999999999</v>
      </c>
      <c r="S1048" s="42">
        <f t="shared" ca="1" si="22"/>
        <v>47031</v>
      </c>
      <c r="T1048" s="43">
        <f ca="1">_xll.BInterpol('Base CDI'!$H$4:$H$28,'Base CDI'!$J$4:$J$29,S1048,"Cubic","Extrapolate=Linear","MultiX=Average","Skip=True","Sort=True")</f>
        <v>12.712623750453147</v>
      </c>
      <c r="U1048" s="43">
        <f ca="1">_xll.BInterpol('Base CDI'!$H$4:$H$28,'Base CDI'!$I$4:$I$29,S1048,"Cubic","Extrapolate=Linear","MultiX=Average","Skip=True","Sort=True")</f>
        <v>12.748134669878249</v>
      </c>
    </row>
    <row r="1049" spans="16:21" x14ac:dyDescent="0.25">
      <c r="P1049" s="10">
        <v>36035</v>
      </c>
      <c r="Q1049">
        <v>3.6329030000000002</v>
      </c>
      <c r="S1049" s="42">
        <f t="shared" ca="1" si="22"/>
        <v>47032</v>
      </c>
      <c r="T1049" s="43">
        <f ca="1">_xll.BInterpol('Base CDI'!$H$4:$H$28,'Base CDI'!$J$4:$J$29,S1049,"Cubic","Extrapolate=Linear","MultiX=Average","Skip=True","Sort=True")</f>
        <v>12.712654110821161</v>
      </c>
      <c r="U1049" s="43">
        <f ca="1">_xll.BInterpol('Base CDI'!$H$4:$H$28,'Base CDI'!$I$4:$I$29,S1049,"Cubic","Extrapolate=Linear","MultiX=Average","Skip=True","Sort=True")</f>
        <v>12.748160692437299</v>
      </c>
    </row>
    <row r="1050" spans="16:21" x14ac:dyDescent="0.25">
      <c r="P1050" s="10">
        <v>36038</v>
      </c>
      <c r="Q1050">
        <v>3.6354069999999998</v>
      </c>
      <c r="S1050" s="42">
        <f t="shared" ca="1" si="22"/>
        <v>47033</v>
      </c>
      <c r="T1050" s="43">
        <f ca="1">_xll.BInterpol('Base CDI'!$H$4:$H$28,'Base CDI'!$J$4:$J$29,S1050,"Cubic","Extrapolate=Linear","MultiX=Average","Skip=True","Sort=True")</f>
        <v>12.712686749924146</v>
      </c>
      <c r="U1050" s="43">
        <f ca="1">_xll.BInterpol('Base CDI'!$H$4:$H$28,'Base CDI'!$I$4:$I$29,S1050,"Cubic","Extrapolate=Linear","MultiX=Average","Skip=True","Sort=True")</f>
        <v>12.748188985664955</v>
      </c>
    </row>
    <row r="1051" spans="16:21" x14ac:dyDescent="0.25">
      <c r="P1051" s="10">
        <v>36039</v>
      </c>
      <c r="Q1051">
        <v>3.6379160000000001</v>
      </c>
      <c r="S1051" s="42">
        <f t="shared" ca="1" si="22"/>
        <v>47034</v>
      </c>
      <c r="T1051" s="43">
        <f ca="1">_xll.BInterpol('Base CDI'!$H$4:$H$28,'Base CDI'!$J$4:$J$29,S1051,"Cubic","Extrapolate=Linear","MultiX=Average","Skip=True","Sort=True")</f>
        <v>12.712721674372034</v>
      </c>
      <c r="U1051" s="43">
        <f ca="1">_xll.BInterpol('Base CDI'!$H$4:$H$28,'Base CDI'!$I$4:$I$29,S1051,"Cubic","Extrapolate=Linear","MultiX=Average","Skip=True","Sort=True")</f>
        <v>12.74821955534988</v>
      </c>
    </row>
    <row r="1052" spans="16:21" x14ac:dyDescent="0.25">
      <c r="P1052" s="10">
        <v>36040</v>
      </c>
      <c r="Q1052">
        <v>3.6404320000000001</v>
      </c>
      <c r="S1052" s="42">
        <f t="shared" ca="1" si="22"/>
        <v>47035</v>
      </c>
      <c r="T1052" s="43">
        <f ca="1">_xll.BInterpol('Base CDI'!$H$4:$H$28,'Base CDI'!$J$4:$J$29,S1052,"Cubic","Extrapolate=Linear","MultiX=Average","Skip=True","Sort=True")</f>
        <v>12.712758890774763</v>
      </c>
      <c r="U1052" s="43">
        <f ca="1">_xll.BInterpol('Base CDI'!$H$4:$H$28,'Base CDI'!$I$4:$I$29,S1052,"Cubic","Extrapolate=Linear","MultiX=Average","Skip=True","Sort=True")</f>
        <v>12.748252407280747</v>
      </c>
    </row>
    <row r="1053" spans="16:21" x14ac:dyDescent="0.25">
      <c r="P1053" s="10">
        <v>36041</v>
      </c>
      <c r="Q1053">
        <v>3.6429520000000002</v>
      </c>
      <c r="S1053" s="42">
        <f t="shared" ca="1" si="22"/>
        <v>47036</v>
      </c>
      <c r="T1053" s="43">
        <f ca="1">_xll.BInterpol('Base CDI'!$H$4:$H$28,'Base CDI'!$J$4:$J$29,S1053,"Cubic","Extrapolate=Linear","MultiX=Average","Skip=True","Sort=True")</f>
        <v>12.712798405742268</v>
      </c>
      <c r="U1053" s="43">
        <f ca="1">_xll.BInterpol('Base CDI'!$H$4:$H$28,'Base CDI'!$I$4:$I$29,S1053,"Cubic","Extrapolate=Linear","MultiX=Average","Skip=True","Sort=True")</f>
        <v>12.748287547246216</v>
      </c>
    </row>
    <row r="1054" spans="16:21" x14ac:dyDescent="0.25">
      <c r="P1054" s="10">
        <v>36042</v>
      </c>
      <c r="Q1054">
        <v>3.6454789999999999</v>
      </c>
      <c r="S1054" s="42">
        <f t="shared" ca="1" si="22"/>
        <v>47037</v>
      </c>
      <c r="T1054" s="43">
        <f ca="1">_xll.BInterpol('Base CDI'!$H$4:$H$28,'Base CDI'!$J$4:$J$29,S1054,"Cubic","Extrapolate=Linear","MultiX=Average","Skip=True","Sort=True")</f>
        <v>12.712840225884481</v>
      </c>
      <c r="U1054" s="43">
        <f ca="1">_xll.BInterpol('Base CDI'!$H$4:$H$28,'Base CDI'!$I$4:$I$29,S1054,"Cubic","Extrapolate=Linear","MultiX=Average","Skip=True","Sort=True")</f>
        <v>12.748324981034957</v>
      </c>
    </row>
    <row r="1055" spans="16:21" x14ac:dyDescent="0.25">
      <c r="P1055" s="10">
        <v>36046</v>
      </c>
      <c r="Q1055">
        <v>3.6480299999999999</v>
      </c>
      <c r="S1055" s="42">
        <f t="shared" ca="1" si="22"/>
        <v>47038</v>
      </c>
      <c r="T1055" s="43">
        <f ca="1">_xll.BInterpol('Base CDI'!$H$4:$H$28,'Base CDI'!$J$4:$J$29,S1055,"Cubic","Extrapolate=Linear","MultiX=Average","Skip=True","Sort=True")</f>
        <v>12.71288435781134</v>
      </c>
      <c r="U1055" s="43">
        <f ca="1">_xll.BInterpol('Base CDI'!$H$4:$H$28,'Base CDI'!$I$4:$I$29,S1055,"Cubic","Extrapolate=Linear","MultiX=Average","Skip=True","Sort=True")</f>
        <v>12.748364714435635</v>
      </c>
    </row>
    <row r="1056" spans="16:21" x14ac:dyDescent="0.25">
      <c r="P1056" s="10">
        <v>36047</v>
      </c>
      <c r="Q1056">
        <v>3.6518079999999999</v>
      </c>
      <c r="S1056" s="42">
        <f t="shared" ca="1" si="22"/>
        <v>47039</v>
      </c>
      <c r="T1056" s="43">
        <f ca="1">_xll.BInterpol('Base CDI'!$H$4:$H$28,'Base CDI'!$J$4:$J$29,S1056,"Cubic","Extrapolate=Linear","MultiX=Average","Skip=True","Sort=True")</f>
        <v>12.712930808132779</v>
      </c>
      <c r="U1056" s="43">
        <f ca="1">_xll.BInterpol('Base CDI'!$H$4:$H$28,'Base CDI'!$I$4:$I$29,S1056,"Cubic","Extrapolate=Linear","MultiX=Average","Skip=True","Sort=True")</f>
        <v>12.748406753236916</v>
      </c>
    </row>
    <row r="1057" spans="16:21" x14ac:dyDescent="0.25">
      <c r="P1057" s="10">
        <v>36048</v>
      </c>
      <c r="Q1057">
        <v>3.6556679999999999</v>
      </c>
      <c r="S1057" s="42">
        <f t="shared" ca="1" si="22"/>
        <v>47040</v>
      </c>
      <c r="T1057" s="43">
        <f ca="1">_xll.BInterpol('Base CDI'!$H$4:$H$28,'Base CDI'!$J$4:$J$29,S1057,"Cubic","Extrapolate=Linear","MultiX=Average","Skip=True","Sort=True")</f>
        <v>12.712979583458733</v>
      </c>
      <c r="U1057" s="43">
        <f ca="1">_xll.BInterpol('Base CDI'!$H$4:$H$28,'Base CDI'!$I$4:$I$29,S1057,"Cubic","Extrapolate=Linear","MultiX=Average","Skip=True","Sort=True")</f>
        <v>12.748451103227467</v>
      </c>
    </row>
    <row r="1058" spans="16:21" x14ac:dyDescent="0.25">
      <c r="P1058" s="10">
        <v>36049</v>
      </c>
      <c r="Q1058">
        <v>3.6595879999999998</v>
      </c>
      <c r="S1058" s="42">
        <f t="shared" ca="1" si="22"/>
        <v>47041</v>
      </c>
      <c r="T1058" s="43">
        <f ca="1">_xll.BInterpol('Base CDI'!$H$4:$H$28,'Base CDI'!$J$4:$J$29,S1058,"Cubic","Extrapolate=Linear","MultiX=Average","Skip=True","Sort=True")</f>
        <v>12.713030690399137</v>
      </c>
      <c r="U1058" s="43">
        <f ca="1">_xll.BInterpol('Base CDI'!$H$4:$H$28,'Base CDI'!$I$4:$I$29,S1058,"Cubic","Extrapolate=Linear","MultiX=Average","Skip=True","Sort=True")</f>
        <v>12.748497770195955</v>
      </c>
    </row>
    <row r="1059" spans="16:21" x14ac:dyDescent="0.25">
      <c r="P1059" s="10">
        <v>36052</v>
      </c>
      <c r="Q1059">
        <v>3.6646909999999999</v>
      </c>
      <c r="S1059" s="42">
        <f t="shared" ca="1" si="22"/>
        <v>47042</v>
      </c>
      <c r="T1059" s="43">
        <f ca="1">_xll.BInterpol('Base CDI'!$H$4:$H$28,'Base CDI'!$J$4:$J$29,S1059,"Cubic","Extrapolate=Linear","MultiX=Average","Skip=True","Sort=True")</f>
        <v>12.713084135563925</v>
      </c>
      <c r="U1059" s="43">
        <f ca="1">_xll.BInterpol('Base CDI'!$H$4:$H$28,'Base CDI'!$I$4:$I$29,S1059,"Cubic","Extrapolate=Linear","MultiX=Average","Skip=True","Sort=True")</f>
        <v>12.748546759931045</v>
      </c>
    </row>
    <row r="1060" spans="16:21" x14ac:dyDescent="0.25">
      <c r="P1060" s="10">
        <v>36053</v>
      </c>
      <c r="Q1060">
        <v>3.6696650000000002</v>
      </c>
      <c r="S1060" s="42">
        <f t="shared" ca="1" si="22"/>
        <v>47043</v>
      </c>
      <c r="T1060" s="43">
        <f ca="1">_xll.BInterpol('Base CDI'!$H$4:$H$28,'Base CDI'!$J$4:$J$29,S1060,"Cubic","Extrapolate=Linear","MultiX=Average","Skip=True","Sort=True")</f>
        <v>12.713139925563032</v>
      </c>
      <c r="U1060" s="43">
        <f ca="1">_xll.BInterpol('Base CDI'!$H$4:$H$28,'Base CDI'!$I$4:$I$29,S1060,"Cubic","Extrapolate=Linear","MultiX=Average","Skip=True","Sort=True")</f>
        <v>12.748598078221406</v>
      </c>
    </row>
    <row r="1061" spans="16:21" x14ac:dyDescent="0.25">
      <c r="P1061" s="10">
        <v>36054</v>
      </c>
      <c r="Q1061">
        <v>3.674531</v>
      </c>
      <c r="S1061" s="42">
        <f t="shared" ca="1" si="22"/>
        <v>47044</v>
      </c>
      <c r="T1061" s="43">
        <f ca="1">_xll.BInterpol('Base CDI'!$H$4:$H$28,'Base CDI'!$J$4:$J$29,S1061,"Cubic","Extrapolate=Linear","MultiX=Average","Skip=True","Sort=True")</f>
        <v>12.713198067006394</v>
      </c>
      <c r="U1061" s="43">
        <f ca="1">_xll.BInterpol('Base CDI'!$H$4:$H$28,'Base CDI'!$I$4:$I$29,S1061,"Cubic","Extrapolate=Linear","MultiX=Average","Skip=True","Sort=True")</f>
        <v>12.7486517308557</v>
      </c>
    </row>
    <row r="1062" spans="16:21" x14ac:dyDescent="0.25">
      <c r="P1062" s="10">
        <v>36055</v>
      </c>
      <c r="Q1062">
        <v>3.6793469999999999</v>
      </c>
      <c r="S1062" s="42">
        <f t="shared" ca="1" si="22"/>
        <v>47045</v>
      </c>
      <c r="T1062" s="43">
        <f ca="1">_xll.BInterpol('Base CDI'!$H$4:$H$28,'Base CDI'!$J$4:$J$29,S1062,"Cubic","Extrapolate=Linear","MultiX=Average","Skip=True","Sort=True")</f>
        <v>12.713258566503946</v>
      </c>
      <c r="U1062" s="43">
        <f ca="1">_xll.BInterpol('Base CDI'!$H$4:$H$28,'Base CDI'!$I$4:$I$29,S1062,"Cubic","Extrapolate=Linear","MultiX=Average","Skip=True","Sort=True")</f>
        <v>12.748707723622598</v>
      </c>
    </row>
    <row r="1063" spans="16:21" x14ac:dyDescent="0.25">
      <c r="P1063" s="10">
        <v>36056</v>
      </c>
      <c r="Q1063">
        <v>3.684186</v>
      </c>
      <c r="S1063" s="42">
        <f t="shared" ca="1" si="22"/>
        <v>47046</v>
      </c>
      <c r="T1063" s="43">
        <f ca="1">_xll.BInterpol('Base CDI'!$H$4:$H$28,'Base CDI'!$J$4:$J$29,S1063,"Cubic","Extrapolate=Linear","MultiX=Average","Skip=True","Sort=True")</f>
        <v>12.713321430665621</v>
      </c>
      <c r="U1063" s="43">
        <f ca="1">_xll.BInterpol('Base CDI'!$H$4:$H$28,'Base CDI'!$I$4:$I$29,S1063,"Cubic","Extrapolate=Linear","MultiX=Average","Skip=True","Sort=True")</f>
        <v>12.748766062310763</v>
      </c>
    </row>
    <row r="1064" spans="16:21" x14ac:dyDescent="0.25">
      <c r="P1064" s="10">
        <v>36059</v>
      </c>
      <c r="Q1064">
        <v>3.689038</v>
      </c>
      <c r="S1064" s="42">
        <f t="shared" ca="1" si="22"/>
        <v>47047</v>
      </c>
      <c r="T1064" s="43">
        <f ca="1">_xll.BInterpol('Base CDI'!$H$4:$H$28,'Base CDI'!$J$4:$J$29,S1064,"Cubic","Extrapolate=Linear","MultiX=Average","Skip=True","Sort=True")</f>
        <v>12.713386666101355</v>
      </c>
      <c r="U1064" s="43">
        <f ca="1">_xll.BInterpol('Base CDI'!$H$4:$H$28,'Base CDI'!$I$4:$I$29,S1064,"Cubic","Extrapolate=Linear","MultiX=Average","Skip=True","Sort=True")</f>
        <v>12.748826752708862</v>
      </c>
    </row>
    <row r="1065" spans="16:21" x14ac:dyDescent="0.25">
      <c r="P1065" s="10">
        <v>36060</v>
      </c>
      <c r="Q1065">
        <v>3.6939540000000002</v>
      </c>
      <c r="S1065" s="42">
        <f t="shared" ca="1" si="22"/>
        <v>47048</v>
      </c>
      <c r="T1065" s="43">
        <f ca="1">_xll.BInterpol('Base CDI'!$H$4:$H$28,'Base CDI'!$J$4:$J$29,S1065,"Cubic","Extrapolate=Linear","MultiX=Average","Skip=True","Sort=True")</f>
        <v>12.713454279421086</v>
      </c>
      <c r="U1065" s="43">
        <f ca="1">_xll.BInterpol('Base CDI'!$H$4:$H$28,'Base CDI'!$I$4:$I$29,S1065,"Cubic","Extrapolate=Linear","MultiX=Average","Skip=True","Sort=True")</f>
        <v>12.748889800605562</v>
      </c>
    </row>
    <row r="1066" spans="16:21" x14ac:dyDescent="0.25">
      <c r="P1066" s="10">
        <v>36061</v>
      </c>
      <c r="Q1066">
        <v>3.6988780000000001</v>
      </c>
      <c r="S1066" s="42">
        <f t="shared" ca="1" si="22"/>
        <v>47049</v>
      </c>
      <c r="T1066" s="43">
        <f ca="1">_xll.BInterpol('Base CDI'!$H$4:$H$28,'Base CDI'!$J$4:$J$29,S1066,"Cubic","Extrapolate=Linear","MultiX=Average","Skip=True","Sort=True")</f>
        <v>12.713524277234743</v>
      </c>
      <c r="U1066" s="43">
        <f ca="1">_xll.BInterpol('Base CDI'!$H$4:$H$28,'Base CDI'!$I$4:$I$29,S1066,"Cubic","Extrapolate=Linear","MultiX=Average","Skip=True","Sort=True")</f>
        <v>12.74895521178953</v>
      </c>
    </row>
    <row r="1067" spans="16:21" x14ac:dyDescent="0.25">
      <c r="P1067" s="10">
        <v>36062</v>
      </c>
      <c r="Q1067">
        <v>3.7038060000000002</v>
      </c>
      <c r="S1067" s="42">
        <f t="shared" ca="1" si="22"/>
        <v>47050</v>
      </c>
      <c r="T1067" s="43">
        <f ca="1">_xll.BInterpol('Base CDI'!$H$4:$H$28,'Base CDI'!$J$4:$J$29,S1067,"Cubic","Extrapolate=Linear","MultiX=Average","Skip=True","Sort=True")</f>
        <v>12.713596666152267</v>
      </c>
      <c r="U1067" s="43">
        <f ca="1">_xll.BInterpol('Base CDI'!$H$4:$H$28,'Base CDI'!$I$4:$I$29,S1067,"Cubic","Extrapolate=Linear","MultiX=Average","Skip=True","Sort=True")</f>
        <v>12.749022992049433</v>
      </c>
    </row>
    <row r="1068" spans="16:21" x14ac:dyDescent="0.25">
      <c r="P1068" s="10">
        <v>36063</v>
      </c>
      <c r="Q1068">
        <v>3.7086869999999998</v>
      </c>
      <c r="S1068" s="42">
        <f t="shared" ca="1" si="22"/>
        <v>47051</v>
      </c>
      <c r="T1068" s="43">
        <f ca="1">_xll.BInterpol('Base CDI'!$H$4:$H$28,'Base CDI'!$J$4:$J$29,S1068,"Cubic","Extrapolate=Linear","MultiX=Average","Skip=True","Sort=True")</f>
        <v>12.713671452783588</v>
      </c>
      <c r="U1068" s="43">
        <f ca="1">_xll.BInterpol('Base CDI'!$H$4:$H$28,'Base CDI'!$I$4:$I$29,S1068,"Cubic","Extrapolate=Linear","MultiX=Average","Skip=True","Sort=True")</f>
        <v>12.749093147173934</v>
      </c>
    </row>
    <row r="1069" spans="16:21" x14ac:dyDescent="0.25">
      <c r="P1069" s="10">
        <v>36066</v>
      </c>
      <c r="Q1069">
        <v>3.7136399999999998</v>
      </c>
      <c r="S1069" s="42">
        <f t="shared" ca="1" si="22"/>
        <v>47052</v>
      </c>
      <c r="T1069" s="43">
        <f ca="1">_xll.BInterpol('Base CDI'!$H$4:$H$28,'Base CDI'!$J$4:$J$29,S1069,"Cubic","Extrapolate=Linear","MultiX=Average","Skip=True","Sort=True")</f>
        <v>12.713748643738644</v>
      </c>
      <c r="U1069" s="43">
        <f ca="1">_xll.BInterpol('Base CDI'!$H$4:$H$28,'Base CDI'!$I$4:$I$29,S1069,"Cubic","Extrapolate=Linear","MultiX=Average","Skip=True","Sort=True")</f>
        <v>12.749165682951702</v>
      </c>
    </row>
    <row r="1070" spans="16:21" x14ac:dyDescent="0.25">
      <c r="P1070" s="10">
        <v>36067</v>
      </c>
      <c r="Q1070">
        <v>3.7186089999999998</v>
      </c>
      <c r="S1070" s="42">
        <f t="shared" ca="1" si="22"/>
        <v>47053</v>
      </c>
      <c r="T1070" s="43">
        <f ca="1">_xll.BInterpol('Base CDI'!$H$4:$H$28,'Base CDI'!$J$4:$J$29,S1070,"Cubic","Extrapolate=Linear","MultiX=Average","Skip=True","Sort=True")</f>
        <v>12.713828245627367</v>
      </c>
      <c r="U1070" s="43">
        <f ca="1">_xll.BInterpol('Base CDI'!$H$4:$H$28,'Base CDI'!$I$4:$I$29,S1070,"Cubic","Extrapolate=Linear","MultiX=Average","Skip=True","Sort=True")</f>
        <v>12.749240605171403</v>
      </c>
    </row>
    <row r="1071" spans="16:21" x14ac:dyDescent="0.25">
      <c r="P1071" s="10">
        <v>36068</v>
      </c>
      <c r="Q1071">
        <v>3.723592</v>
      </c>
      <c r="S1071" s="42">
        <f t="shared" ca="1" si="22"/>
        <v>47054</v>
      </c>
      <c r="T1071" s="43">
        <f ca="1">_xll.BInterpol('Base CDI'!$H$4:$H$28,'Base CDI'!$J$4:$J$29,S1071,"Cubic","Extrapolate=Linear","MultiX=Average","Skip=True","Sort=True")</f>
        <v>12.713910265059695</v>
      </c>
      <c r="U1071" s="43">
        <f ca="1">_xll.BInterpol('Base CDI'!$H$4:$H$28,'Base CDI'!$I$4:$I$29,S1071,"Cubic","Extrapolate=Linear","MultiX=Average","Skip=True","Sort=True")</f>
        <v>12.749317919621703</v>
      </c>
    </row>
    <row r="1072" spans="16:21" x14ac:dyDescent="0.25">
      <c r="P1072" s="10">
        <v>36069</v>
      </c>
      <c r="Q1072">
        <v>3.728593</v>
      </c>
      <c r="S1072" s="42">
        <f t="shared" ca="1" si="22"/>
        <v>47055</v>
      </c>
      <c r="T1072" s="43">
        <f ca="1">_xll.BInterpol('Base CDI'!$H$4:$H$28,'Base CDI'!$J$4:$J$29,S1072,"Cubic","Extrapolate=Linear","MultiX=Average","Skip=True","Sort=True")</f>
        <v>12.713994708645561</v>
      </c>
      <c r="U1072" s="43">
        <f ca="1">_xll.BInterpol('Base CDI'!$H$4:$H$28,'Base CDI'!$I$4:$I$29,S1072,"Cubic","Extrapolate=Linear","MultiX=Average","Skip=True","Sort=True")</f>
        <v>12.74939763209127</v>
      </c>
    </row>
    <row r="1073" spans="16:21" x14ac:dyDescent="0.25">
      <c r="P1073" s="10">
        <v>36070</v>
      </c>
      <c r="Q1073">
        <v>3.7336200000000002</v>
      </c>
      <c r="S1073" s="42">
        <f t="shared" ca="1" si="22"/>
        <v>47056</v>
      </c>
      <c r="T1073" s="43">
        <f ca="1">_xll.BInterpol('Base CDI'!$H$4:$H$28,'Base CDI'!$J$4:$J$29,S1073,"Cubic","Extrapolate=Linear","MultiX=Average","Skip=True","Sort=True")</f>
        <v>12.714081582994902</v>
      </c>
      <c r="U1073" s="43">
        <f ca="1">_xll.BInterpol('Base CDI'!$H$4:$H$28,'Base CDI'!$I$4:$I$29,S1073,"Cubic","Extrapolate=Linear","MultiX=Average","Skip=True","Sort=True")</f>
        <v>12.749479748368767</v>
      </c>
    </row>
    <row r="1074" spans="16:21" x14ac:dyDescent="0.25">
      <c r="P1074" s="10">
        <v>36073</v>
      </c>
      <c r="Q1074">
        <v>3.7386620000000002</v>
      </c>
      <c r="S1074" s="42">
        <f t="shared" ca="1" si="22"/>
        <v>47057</v>
      </c>
      <c r="T1074" s="43">
        <f ca="1">_xll.BInterpol('Base CDI'!$H$4:$H$28,'Base CDI'!$J$4:$J$29,S1074,"Cubic","Extrapolate=Linear","MultiX=Average","Skip=True","Sort=True")</f>
        <v>12.71417089471765</v>
      </c>
      <c r="U1074" s="43">
        <f ca="1">_xll.BInterpol('Base CDI'!$H$4:$H$28,'Base CDI'!$I$4:$I$29,S1074,"Cubic","Extrapolate=Linear","MultiX=Average","Skip=True","Sort=True")</f>
        <v>12.749564274242863</v>
      </c>
    </row>
    <row r="1075" spans="16:21" x14ac:dyDescent="0.25">
      <c r="P1075" s="10">
        <v>36074</v>
      </c>
      <c r="Q1075">
        <v>3.7437269999999998</v>
      </c>
      <c r="S1075" s="42">
        <f t="shared" ca="1" si="22"/>
        <v>47058</v>
      </c>
      <c r="T1075" s="43">
        <f ca="1">_xll.BInterpol('Base CDI'!$H$4:$H$28,'Base CDI'!$J$4:$J$29,S1075,"Cubic","Extrapolate=Linear","MultiX=Average","Skip=True","Sort=True")</f>
        <v>12.714262650423743</v>
      </c>
      <c r="U1075" s="43">
        <f ca="1">_xll.BInterpol('Base CDI'!$H$4:$H$28,'Base CDI'!$I$4:$I$29,S1075,"Cubic","Extrapolate=Linear","MultiX=Average","Skip=True","Sort=True")</f>
        <v>12.749651215502222</v>
      </c>
    </row>
    <row r="1076" spans="16:21" x14ac:dyDescent="0.25">
      <c r="P1076" s="10">
        <v>36075</v>
      </c>
      <c r="Q1076">
        <v>3.7488060000000001</v>
      </c>
      <c r="S1076" s="42">
        <f t="shared" ca="1" si="22"/>
        <v>47059</v>
      </c>
      <c r="T1076" s="43">
        <f ca="1">_xll.BInterpol('Base CDI'!$H$4:$H$28,'Base CDI'!$J$4:$J$29,S1076,"Cubic","Extrapolate=Linear","MultiX=Average","Skip=True","Sort=True")</f>
        <v>12.714356856723112</v>
      </c>
      <c r="U1076" s="43">
        <f ca="1">_xll.BInterpol('Base CDI'!$H$4:$H$28,'Base CDI'!$I$4:$I$29,S1076,"Cubic","Extrapolate=Linear","MultiX=Average","Skip=True","Sort=True")</f>
        <v>12.749740577935516</v>
      </c>
    </row>
    <row r="1077" spans="16:21" x14ac:dyDescent="0.25">
      <c r="P1077" s="10">
        <v>36076</v>
      </c>
      <c r="Q1077">
        <v>3.753889</v>
      </c>
      <c r="S1077" s="42">
        <f t="shared" ca="1" si="22"/>
        <v>47060</v>
      </c>
      <c r="T1077" s="43">
        <f ca="1">_xll.BInterpol('Base CDI'!$H$4:$H$28,'Base CDI'!$J$4:$J$29,S1077,"Cubic","Extrapolate=Linear","MultiX=Average","Skip=True","Sort=True")</f>
        <v>12.714453520225698</v>
      </c>
      <c r="U1077" s="43">
        <f ca="1">_xll.BInterpol('Base CDI'!$H$4:$H$28,'Base CDI'!$I$4:$I$29,S1077,"Cubic","Extrapolate=Linear","MultiX=Average","Skip=True","Sort=True")</f>
        <v>12.749832367331404</v>
      </c>
    </row>
    <row r="1078" spans="16:21" x14ac:dyDescent="0.25">
      <c r="P1078" s="10">
        <v>36077</v>
      </c>
      <c r="Q1078">
        <v>3.7589980000000001</v>
      </c>
      <c r="S1078" s="42">
        <f t="shared" ca="1" si="22"/>
        <v>47061</v>
      </c>
      <c r="T1078" s="43">
        <f ca="1">_xll.BInterpol('Base CDI'!$H$4:$H$28,'Base CDI'!$J$4:$J$29,S1078,"Cubic","Extrapolate=Linear","MultiX=Average","Skip=True","Sort=True")</f>
        <v>12.71455264754143</v>
      </c>
      <c r="U1078" s="43">
        <f ca="1">_xll.BInterpol('Base CDI'!$H$4:$H$28,'Base CDI'!$I$4:$I$29,S1078,"Cubic","Extrapolate=Linear","MultiX=Average","Skip=True","Sort=True")</f>
        <v>12.749926589478557</v>
      </c>
    </row>
    <row r="1079" spans="16:21" x14ac:dyDescent="0.25">
      <c r="P1079" s="10">
        <v>36081</v>
      </c>
      <c r="Q1079">
        <v>3.7641269999999998</v>
      </c>
      <c r="S1079" s="42">
        <f t="shared" ca="1" si="22"/>
        <v>47062</v>
      </c>
      <c r="T1079" s="43">
        <f ca="1">_xll.BInterpol('Base CDI'!$H$4:$H$28,'Base CDI'!$J$4:$J$29,S1079,"Cubic","Extrapolate=Linear","MultiX=Average","Skip=True","Sort=True")</f>
        <v>12.714654245280245</v>
      </c>
      <c r="U1079" s="43">
        <f ca="1">_xll.BInterpol('Base CDI'!$H$4:$H$28,'Base CDI'!$I$4:$I$29,S1079,"Cubic","Extrapolate=Linear","MultiX=Average","Skip=True","Sort=True")</f>
        <v>12.750023250165638</v>
      </c>
    </row>
    <row r="1080" spans="16:21" x14ac:dyDescent="0.25">
      <c r="P1080" s="10">
        <v>36082</v>
      </c>
      <c r="Q1080">
        <v>3.7692749999999999</v>
      </c>
      <c r="S1080" s="42">
        <f t="shared" ca="1" si="22"/>
        <v>47063</v>
      </c>
      <c r="T1080" s="43">
        <f ca="1">_xll.BInterpol('Base CDI'!$H$4:$H$28,'Base CDI'!$J$4:$J$29,S1080,"Cubic","Extrapolate=Linear","MultiX=Average","Skip=True","Sort=True")</f>
        <v>12.714758320052077</v>
      </c>
      <c r="U1080" s="43">
        <f ca="1">_xll.BInterpol('Base CDI'!$H$4:$H$28,'Base CDI'!$I$4:$I$29,S1080,"Cubic","Extrapolate=Linear","MultiX=Average","Skip=True","Sort=True")</f>
        <v>12.750122355181318</v>
      </c>
    </row>
    <row r="1081" spans="16:21" x14ac:dyDescent="0.25">
      <c r="P1081" s="10">
        <v>36083</v>
      </c>
      <c r="Q1081">
        <v>3.774448</v>
      </c>
      <c r="S1081" s="42">
        <f t="shared" ca="1" si="22"/>
        <v>47064</v>
      </c>
      <c r="T1081" s="43">
        <f ca="1">_xll.BInterpol('Base CDI'!$H$4:$H$28,'Base CDI'!$J$4:$J$29,S1081,"Cubic","Extrapolate=Linear","MultiX=Average","Skip=True","Sort=True")</f>
        <v>12.714864878466864</v>
      </c>
      <c r="U1081" s="43">
        <f ca="1">_xll.BInterpol('Base CDI'!$H$4:$H$28,'Base CDI'!$I$4:$I$29,S1081,"Cubic","Extrapolate=Linear","MultiX=Average","Skip=True","Sort=True")</f>
        <v>12.75022391031426</v>
      </c>
    </row>
    <row r="1082" spans="16:21" x14ac:dyDescent="0.25">
      <c r="P1082" s="10">
        <v>36084</v>
      </c>
      <c r="Q1082">
        <v>3.7796379999999998</v>
      </c>
      <c r="S1082" s="42">
        <f t="shared" ca="1" si="22"/>
        <v>47065</v>
      </c>
      <c r="T1082" s="43">
        <f ca="1">_xll.BInterpol('Base CDI'!$H$4:$H$28,'Base CDI'!$J$4:$J$29,S1082,"Cubic","Extrapolate=Linear","MultiX=Average","Skip=True","Sort=True")</f>
        <v>12.714973927134539</v>
      </c>
      <c r="U1082" s="43">
        <f ca="1">_xll.BInterpol('Base CDI'!$H$4:$H$28,'Base CDI'!$I$4:$I$29,S1082,"Cubic","Extrapolate=Linear","MultiX=Average","Skip=True","Sort=True")</f>
        <v>12.750327921353131</v>
      </c>
    </row>
    <row r="1083" spans="16:21" x14ac:dyDescent="0.25">
      <c r="P1083" s="10">
        <v>36087</v>
      </c>
      <c r="Q1083">
        <v>3.7848380000000001</v>
      </c>
      <c r="S1083" s="42">
        <f t="shared" ca="1" si="22"/>
        <v>47066</v>
      </c>
      <c r="T1083" s="43">
        <f ca="1">_xll.BInterpol('Base CDI'!$H$4:$H$28,'Base CDI'!$J$4:$J$29,S1083,"Cubic","Extrapolate=Linear","MultiX=Average","Skip=True","Sort=True")</f>
        <v>12.715085472665036</v>
      </c>
      <c r="U1083" s="43">
        <f ca="1">_xll.BInterpol('Base CDI'!$H$4:$H$28,'Base CDI'!$I$4:$I$29,S1083,"Cubic","Extrapolate=Linear","MultiX=Average","Skip=True","Sort=True")</f>
        <v>12.750434394086598</v>
      </c>
    </row>
    <row r="1084" spans="16:21" x14ac:dyDescent="0.25">
      <c r="P1084" s="10">
        <v>36088</v>
      </c>
      <c r="Q1084">
        <v>3.7900520000000002</v>
      </c>
      <c r="S1084" s="42">
        <f t="shared" ca="1" si="22"/>
        <v>47067</v>
      </c>
      <c r="T1084" s="43">
        <f ca="1">_xll.BInterpol('Base CDI'!$H$4:$H$28,'Base CDI'!$J$4:$J$29,S1084,"Cubic","Extrapolate=Linear","MultiX=Average","Skip=True","Sort=True")</f>
        <v>12.715199521668291</v>
      </c>
      <c r="U1084" s="43">
        <f ca="1">_xll.BInterpol('Base CDI'!$H$4:$H$28,'Base CDI'!$I$4:$I$29,S1084,"Cubic","Extrapolate=Linear","MultiX=Average","Skip=True","Sort=True")</f>
        <v>12.750543334303327</v>
      </c>
    </row>
    <row r="1085" spans="16:21" x14ac:dyDescent="0.25">
      <c r="P1085" s="10">
        <v>36089</v>
      </c>
      <c r="Q1085">
        <v>3.7952819999999998</v>
      </c>
      <c r="S1085" s="42">
        <f t="shared" ca="1" si="22"/>
        <v>47068</v>
      </c>
      <c r="T1085" s="43">
        <f ca="1">_xll.BInterpol('Base CDI'!$H$4:$H$28,'Base CDI'!$J$4:$J$29,S1085,"Cubic","Extrapolate=Linear","MultiX=Average","Skip=True","Sort=True")</f>
        <v>12.715316080754238</v>
      </c>
      <c r="U1085" s="43">
        <f ca="1">_xll.BInterpol('Base CDI'!$H$4:$H$28,'Base CDI'!$I$4:$I$29,S1085,"Cubic","Extrapolate=Linear","MultiX=Average","Skip=True","Sort=True")</f>
        <v>12.750654747791984</v>
      </c>
    </row>
    <row r="1086" spans="16:21" x14ac:dyDescent="0.25">
      <c r="P1086" s="10">
        <v>36090</v>
      </c>
      <c r="Q1086">
        <v>3.8005339999999999</v>
      </c>
      <c r="S1086" s="42">
        <f t="shared" ca="1" si="22"/>
        <v>47069</v>
      </c>
      <c r="T1086" s="43">
        <f ca="1">_xll.BInterpol('Base CDI'!$H$4:$H$28,'Base CDI'!$J$4:$J$29,S1086,"Cubic","Extrapolate=Linear","MultiX=Average","Skip=True","Sort=True")</f>
        <v>12.715435156532815</v>
      </c>
      <c r="U1086" s="43">
        <f ca="1">_xll.BInterpol('Base CDI'!$H$4:$H$28,'Base CDI'!$I$4:$I$29,S1086,"Cubic","Extrapolate=Linear","MultiX=Average","Skip=True","Sort=True")</f>
        <v>12.750768640341237</v>
      </c>
    </row>
    <row r="1087" spans="16:21" x14ac:dyDescent="0.25">
      <c r="P1087" s="10">
        <v>36091</v>
      </c>
      <c r="Q1087">
        <v>3.8057949999999998</v>
      </c>
      <c r="S1087" s="42">
        <f t="shared" ca="1" si="22"/>
        <v>47070</v>
      </c>
      <c r="T1087" s="43">
        <f ca="1">_xll.BInterpol('Base CDI'!$H$4:$H$28,'Base CDI'!$J$4:$J$29,S1087,"Cubic","Extrapolate=Linear","MultiX=Average","Skip=True","Sort=True")</f>
        <v>12.715556755613951</v>
      </c>
      <c r="U1087" s="43">
        <f ca="1">_xll.BInterpol('Base CDI'!$H$4:$H$28,'Base CDI'!$I$4:$I$29,S1087,"Cubic","Extrapolate=Linear","MultiX=Average","Skip=True","Sort=True")</f>
        <v>12.750885017739749</v>
      </c>
    </row>
    <row r="1088" spans="16:21" x14ac:dyDescent="0.25">
      <c r="P1088" s="10">
        <v>36094</v>
      </c>
      <c r="Q1088">
        <v>3.8110710000000001</v>
      </c>
      <c r="S1088" s="42">
        <f t="shared" ca="1" si="22"/>
        <v>47071</v>
      </c>
      <c r="T1088" s="43">
        <f ca="1">_xll.BInterpol('Base CDI'!$H$4:$H$28,'Base CDI'!$J$4:$J$29,S1088,"Cubic","Extrapolate=Linear","MultiX=Average","Skip=True","Sort=True")</f>
        <v>12.715680884607586</v>
      </c>
      <c r="U1088" s="43">
        <f ca="1">_xll.BInterpol('Base CDI'!$H$4:$H$28,'Base CDI'!$I$4:$I$29,S1088,"Cubic","Extrapolate=Linear","MultiX=Average","Skip=True","Sort=True")</f>
        <v>12.751003885776189</v>
      </c>
    </row>
    <row r="1089" spans="16:21" x14ac:dyDescent="0.25">
      <c r="P1089" s="10">
        <v>36095</v>
      </c>
      <c r="Q1089">
        <v>3.8163640000000001</v>
      </c>
      <c r="S1089" s="42">
        <f t="shared" ca="1" si="22"/>
        <v>47072</v>
      </c>
      <c r="T1089" s="43">
        <f ca="1">_xll.BInterpol('Base CDI'!$H$4:$H$28,'Base CDI'!$J$4:$J$29,S1089,"Cubic","Extrapolate=Linear","MultiX=Average","Skip=True","Sort=True")</f>
        <v>12.715807550123655</v>
      </c>
      <c r="U1089" s="43">
        <f ca="1">_xll.BInterpol('Base CDI'!$H$4:$H$28,'Base CDI'!$I$4:$I$29,S1089,"Cubic","Extrapolate=Linear","MultiX=Average","Skip=True","Sort=True")</f>
        <v>12.751125250239223</v>
      </c>
    </row>
    <row r="1090" spans="16:21" x14ac:dyDescent="0.25">
      <c r="P1090" s="10">
        <v>36096</v>
      </c>
      <c r="Q1090">
        <v>3.8216670000000001</v>
      </c>
      <c r="S1090" s="42">
        <f t="shared" ca="1" si="22"/>
        <v>47073</v>
      </c>
      <c r="T1090" s="43">
        <f ca="1">_xll.BInterpol('Base CDI'!$H$4:$H$28,'Base CDI'!$J$4:$J$29,S1090,"Cubic","Extrapolate=Linear","MultiX=Average","Skip=True","Sort=True")</f>
        <v>12.71593675877209</v>
      </c>
      <c r="U1090" s="43">
        <f ca="1">_xll.BInterpol('Base CDI'!$H$4:$H$28,'Base CDI'!$I$4:$I$29,S1090,"Cubic","Extrapolate=Linear","MultiX=Average","Skip=True","Sort=True")</f>
        <v>12.751249116917517</v>
      </c>
    </row>
    <row r="1091" spans="16:21" x14ac:dyDescent="0.25">
      <c r="P1091" s="10">
        <v>36097</v>
      </c>
      <c r="Q1091">
        <v>3.8269820000000001</v>
      </c>
      <c r="S1091" s="42">
        <f t="shared" ca="1" si="22"/>
        <v>47074</v>
      </c>
      <c r="T1091" s="43">
        <f ca="1">_xll.BInterpol('Base CDI'!$H$4:$H$28,'Base CDI'!$J$4:$J$29,S1091,"Cubic","Extrapolate=Linear","MultiX=Average","Skip=True","Sort=True")</f>
        <v>12.716068517162828</v>
      </c>
      <c r="U1091" s="43">
        <f ca="1">_xll.BInterpol('Base CDI'!$H$4:$H$28,'Base CDI'!$I$4:$I$29,S1091,"Cubic","Extrapolate=Linear","MultiX=Average","Skip=True","Sort=True")</f>
        <v>12.751375491599738</v>
      </c>
    </row>
    <row r="1092" spans="16:21" x14ac:dyDescent="0.25">
      <c r="P1092" s="10">
        <v>36098</v>
      </c>
      <c r="Q1092">
        <v>3.8323179999999999</v>
      </c>
      <c r="S1092" s="42">
        <f t="shared" ca="1" si="22"/>
        <v>47075</v>
      </c>
      <c r="T1092" s="43">
        <f ca="1">_xll.BInterpol('Base CDI'!$H$4:$H$28,'Base CDI'!$J$4:$J$29,S1092,"Cubic","Extrapolate=Linear","MultiX=Average","Skip=True","Sort=True")</f>
        <v>12.716202831905802</v>
      </c>
      <c r="U1092" s="43">
        <f ca="1">_xll.BInterpol('Base CDI'!$H$4:$H$28,'Base CDI'!$I$4:$I$29,S1092,"Cubic","Extrapolate=Linear","MultiX=Average","Skip=True","Sort=True")</f>
        <v>12.751504380074552</v>
      </c>
    </row>
    <row r="1093" spans="16:21" x14ac:dyDescent="0.25">
      <c r="P1093" s="10">
        <v>36102</v>
      </c>
      <c r="Q1093">
        <v>3.8376670000000002</v>
      </c>
      <c r="S1093" s="42">
        <f t="shared" ca="1" si="22"/>
        <v>47076</v>
      </c>
      <c r="T1093" s="43">
        <f ca="1">_xll.BInterpol('Base CDI'!$H$4:$H$28,'Base CDI'!$J$4:$J$29,S1093,"Cubic","Extrapolate=Linear","MultiX=Average","Skip=True","Sort=True")</f>
        <v>12.716339709610949</v>
      </c>
      <c r="U1093" s="43">
        <f ca="1">_xll.BInterpol('Base CDI'!$H$4:$H$28,'Base CDI'!$I$4:$I$29,S1093,"Cubic","Extrapolate=Linear","MultiX=Average","Skip=True","Sort=True")</f>
        <v>12.751635788130626</v>
      </c>
    </row>
    <row r="1094" spans="16:21" x14ac:dyDescent="0.25">
      <c r="P1094" s="10">
        <v>36103</v>
      </c>
      <c r="Q1094">
        <v>3.8430339999999998</v>
      </c>
      <c r="S1094" s="42">
        <f t="shared" ca="1" si="22"/>
        <v>47077</v>
      </c>
      <c r="T1094" s="43">
        <f ca="1">_xll.BInterpol('Base CDI'!$H$4:$H$28,'Base CDI'!$J$4:$J$29,S1094,"Cubic","Extrapolate=Linear","MultiX=Average","Skip=True","Sort=True")</f>
        <v>12.716479156888203</v>
      </c>
      <c r="U1094" s="43">
        <f ca="1">_xll.BInterpol('Base CDI'!$H$4:$H$28,'Base CDI'!$I$4:$I$29,S1094,"Cubic","Extrapolate=Linear","MultiX=Average","Skip=True","Sort=True")</f>
        <v>12.751769721556624</v>
      </c>
    </row>
    <row r="1095" spans="16:21" x14ac:dyDescent="0.25">
      <c r="P1095" s="10">
        <v>36104</v>
      </c>
      <c r="Q1095">
        <v>3.848382</v>
      </c>
      <c r="S1095" s="42">
        <f t="shared" ca="1" si="22"/>
        <v>47078</v>
      </c>
      <c r="T1095" s="43">
        <f ca="1">_xll.BInterpol('Base CDI'!$H$4:$H$28,'Base CDI'!$J$4:$J$29,S1095,"Cubic","Extrapolate=Linear","MultiX=Average","Skip=True","Sort=True")</f>
        <v>12.716621180347499</v>
      </c>
      <c r="U1095" s="43">
        <f ca="1">_xll.BInterpol('Base CDI'!$H$4:$H$28,'Base CDI'!$I$4:$I$29,S1095,"Cubic","Extrapolate=Linear","MultiX=Average","Skip=True","Sort=True")</f>
        <v>12.751906186141214</v>
      </c>
    </row>
    <row r="1096" spans="16:21" x14ac:dyDescent="0.25">
      <c r="P1096" s="10">
        <v>36105</v>
      </c>
      <c r="Q1096">
        <v>3.8537210000000002</v>
      </c>
      <c r="S1096" s="42">
        <f t="shared" ca="1" si="22"/>
        <v>47079</v>
      </c>
      <c r="T1096" s="43">
        <f ca="1">_xll.BInterpol('Base CDI'!$H$4:$H$28,'Base CDI'!$J$4:$J$29,S1096,"Cubic","Extrapolate=Linear","MultiX=Average","Skip=True","Sort=True")</f>
        <v>12.716765786598771</v>
      </c>
      <c r="U1096" s="43">
        <f ca="1">_xll.BInterpol('Base CDI'!$H$4:$H$28,'Base CDI'!$I$4:$I$29,S1096,"Cubic","Extrapolate=Linear","MultiX=Average","Skip=True","Sort=True")</f>
        <v>12.752045187673064</v>
      </c>
    </row>
    <row r="1097" spans="16:21" x14ac:dyDescent="0.25">
      <c r="P1097" s="10">
        <v>36108</v>
      </c>
      <c r="Q1097">
        <v>3.8590689999999999</v>
      </c>
      <c r="S1097" s="42">
        <f t="shared" ca="1" si="22"/>
        <v>47080</v>
      </c>
      <c r="T1097" s="43">
        <f ca="1">_xll.BInterpol('Base CDI'!$H$4:$H$28,'Base CDI'!$J$4:$J$29,S1097,"Cubic","Extrapolate=Linear","MultiX=Average","Skip=True","Sort=True")</f>
        <v>12.716912982251955</v>
      </c>
      <c r="U1097" s="43">
        <f ca="1">_xll.BInterpol('Base CDI'!$H$4:$H$28,'Base CDI'!$I$4:$I$29,S1097,"Cubic","Extrapolate=Linear","MultiX=Average","Skip=True","Sort=True")</f>
        <v>12.752186731940839</v>
      </c>
    </row>
    <row r="1098" spans="16:21" x14ac:dyDescent="0.25">
      <c r="P1098" s="10">
        <v>36109</v>
      </c>
      <c r="Q1098">
        <v>3.8644159999999999</v>
      </c>
      <c r="S1098" s="42">
        <f t="shared" ca="1" si="22"/>
        <v>47081</v>
      </c>
      <c r="T1098" s="43">
        <f ca="1">_xll.BInterpol('Base CDI'!$H$4:$H$28,'Base CDI'!$J$4:$J$29,S1098,"Cubic","Extrapolate=Linear","MultiX=Average","Skip=True","Sort=True")</f>
        <v>12.717062773916988</v>
      </c>
      <c r="U1098" s="43">
        <f ca="1">_xll.BInterpol('Base CDI'!$H$4:$H$28,'Base CDI'!$I$4:$I$29,S1098,"Cubic","Extrapolate=Linear","MultiX=Average","Skip=True","Sort=True")</f>
        <v>12.752330824733203</v>
      </c>
    </row>
    <row r="1099" spans="16:21" x14ac:dyDescent="0.25">
      <c r="P1099" s="10">
        <v>36110</v>
      </c>
      <c r="Q1099">
        <v>3.869764</v>
      </c>
      <c r="S1099" s="42">
        <f t="shared" ref="S1099:S1162" ca="1" si="23">S1098+1</f>
        <v>47082</v>
      </c>
      <c r="T1099" s="43">
        <f ca="1">_xll.BInterpol('Base CDI'!$H$4:$H$28,'Base CDI'!$J$4:$J$29,S1099,"Cubic","Extrapolate=Linear","MultiX=Average","Skip=True","Sort=True")</f>
        <v>12.717215168203801</v>
      </c>
      <c r="U1099" s="43">
        <f ca="1">_xll.BInterpol('Base CDI'!$H$4:$H$28,'Base CDI'!$I$4:$I$29,S1099,"Cubic","Extrapolate=Linear","MultiX=Average","Skip=True","Sort=True")</f>
        <v>12.752477471838825</v>
      </c>
    </row>
    <row r="1100" spans="16:21" x14ac:dyDescent="0.25">
      <c r="P1100" s="10">
        <v>36111</v>
      </c>
      <c r="Q1100">
        <v>3.8745630000000002</v>
      </c>
      <c r="S1100" s="42">
        <f t="shared" ca="1" si="23"/>
        <v>47083</v>
      </c>
      <c r="T1100" s="43">
        <f ca="1">_xll.BInterpol('Base CDI'!$H$4:$H$28,'Base CDI'!$J$4:$J$29,S1100,"Cubic","Extrapolate=Linear","MultiX=Average","Skip=True","Sort=True")</f>
        <v>12.71737017172233</v>
      </c>
      <c r="U1100" s="43">
        <f ca="1">_xll.BInterpol('Base CDI'!$H$4:$H$28,'Base CDI'!$I$4:$I$29,S1100,"Cubic","Extrapolate=Linear","MultiX=Average","Skip=True","Sort=True")</f>
        <v>12.752626679046372</v>
      </c>
    </row>
    <row r="1101" spans="16:21" x14ac:dyDescent="0.25">
      <c r="P1101" s="10">
        <v>36112</v>
      </c>
      <c r="Q1101">
        <v>3.8795670000000002</v>
      </c>
      <c r="S1101" s="42">
        <f t="shared" ca="1" si="23"/>
        <v>47084</v>
      </c>
      <c r="T1101" s="43">
        <f ca="1">_xll.BInterpol('Base CDI'!$H$4:$H$28,'Base CDI'!$J$4:$J$29,S1101,"Cubic","Extrapolate=Linear","MultiX=Average","Skip=True","Sort=True")</f>
        <v>12.717527791082512</v>
      </c>
      <c r="U1101" s="43">
        <f ca="1">_xll.BInterpol('Base CDI'!$H$4:$H$28,'Base CDI'!$I$4:$I$29,S1101,"Cubic","Extrapolate=Linear","MultiX=Average","Skip=True","Sort=True")</f>
        <v>12.752778452144508</v>
      </c>
    </row>
    <row r="1102" spans="16:21" x14ac:dyDescent="0.25">
      <c r="P1102" s="10">
        <v>36115</v>
      </c>
      <c r="Q1102">
        <v>3.884541</v>
      </c>
      <c r="S1102" s="42">
        <f t="shared" ca="1" si="23"/>
        <v>47085</v>
      </c>
      <c r="T1102" s="43">
        <f ca="1">_xll.BInterpol('Base CDI'!$H$4:$H$28,'Base CDI'!$J$4:$J$29,S1102,"Cubic","Extrapolate=Linear","MultiX=Average","Skip=True","Sort=True")</f>
        <v>12.717688032894278</v>
      </c>
      <c r="U1102" s="43">
        <f ca="1">_xll.BInterpol('Base CDI'!$H$4:$H$28,'Base CDI'!$I$4:$I$29,S1102,"Cubic","Extrapolate=Linear","MultiX=Average","Skip=True","Sort=True")</f>
        <v>12.7529327969219</v>
      </c>
    </row>
    <row r="1103" spans="16:21" x14ac:dyDescent="0.25">
      <c r="P1103" s="10">
        <v>36116</v>
      </c>
      <c r="Q1103">
        <v>3.8894860000000002</v>
      </c>
      <c r="S1103" s="42">
        <f t="shared" ca="1" si="23"/>
        <v>47086</v>
      </c>
      <c r="T1103" s="43">
        <f ca="1">_xll.BInterpol('Base CDI'!$H$4:$H$28,'Base CDI'!$J$4:$J$29,S1103,"Cubic","Extrapolate=Linear","MultiX=Average","Skip=True","Sort=True")</f>
        <v>12.717850903767568</v>
      </c>
      <c r="U1103" s="43">
        <f ca="1">_xll.BInterpol('Base CDI'!$H$4:$H$28,'Base CDI'!$I$4:$I$29,S1103,"Cubic","Extrapolate=Linear","MultiX=Average","Skip=True","Sort=True")</f>
        <v>12.753089719167217</v>
      </c>
    </row>
    <row r="1104" spans="16:21" x14ac:dyDescent="0.25">
      <c r="P1104" s="10">
        <v>36117</v>
      </c>
      <c r="Q1104">
        <v>3.8943690000000002</v>
      </c>
      <c r="S1104" s="42">
        <f t="shared" ca="1" si="23"/>
        <v>47087</v>
      </c>
      <c r="T1104" s="43">
        <f ca="1">_xll.BInterpol('Base CDI'!$H$4:$H$28,'Base CDI'!$J$4:$J$29,S1104,"Cubic","Extrapolate=Linear","MultiX=Average","Skip=True","Sort=True")</f>
        <v>12.718016410312313</v>
      </c>
      <c r="U1104" s="43">
        <f ca="1">_xll.BInterpol('Base CDI'!$H$4:$H$28,'Base CDI'!$I$4:$I$29,S1104,"Cubic","Extrapolate=Linear","MultiX=Average","Skip=True","Sort=True")</f>
        <v>12.753249224669123</v>
      </c>
    </row>
    <row r="1105" spans="16:21" x14ac:dyDescent="0.25">
      <c r="P1105" s="10">
        <v>36118</v>
      </c>
      <c r="Q1105">
        <v>3.8992089999999999</v>
      </c>
      <c r="S1105" s="42">
        <f t="shared" ca="1" si="23"/>
        <v>47088</v>
      </c>
      <c r="T1105" s="43">
        <f ca="1">_xll.BInterpol('Base CDI'!$H$4:$H$28,'Base CDI'!$J$4:$J$29,S1105,"Cubic","Extrapolate=Linear","MultiX=Average","Skip=True","Sort=True")</f>
        <v>12.71818455913845</v>
      </c>
      <c r="U1105" s="43">
        <f ca="1">_xll.BInterpol('Base CDI'!$H$4:$H$28,'Base CDI'!$I$4:$I$29,S1105,"Cubic","Extrapolate=Linear","MultiX=Average","Skip=True","Sort=True")</f>
        <v>12.753411319216283</v>
      </c>
    </row>
    <row r="1106" spans="16:21" x14ac:dyDescent="0.25">
      <c r="P1106" s="10">
        <v>36119</v>
      </c>
      <c r="Q1106">
        <v>3.9039869999999999</v>
      </c>
      <c r="S1106" s="42">
        <f t="shared" ca="1" si="23"/>
        <v>47089</v>
      </c>
      <c r="T1106" s="43">
        <f ca="1">_xll.BInterpol('Base CDI'!$H$4:$H$28,'Base CDI'!$J$4:$J$29,S1106,"Cubic","Extrapolate=Linear","MultiX=Average","Skip=True","Sort=True")</f>
        <v>12.718355356855913</v>
      </c>
      <c r="U1106" s="43">
        <f ca="1">_xll.BInterpol('Base CDI'!$H$4:$H$28,'Base CDI'!$I$4:$I$29,S1106,"Cubic","Extrapolate=Linear","MultiX=Average","Skip=True","Sort=True")</f>
        <v>12.753576008597367</v>
      </c>
    </row>
    <row r="1107" spans="16:21" x14ac:dyDescent="0.25">
      <c r="P1107" s="10">
        <v>36122</v>
      </c>
      <c r="Q1107">
        <v>3.9087290000000001</v>
      </c>
      <c r="S1107" s="42">
        <f t="shared" ca="1" si="23"/>
        <v>47090</v>
      </c>
      <c r="T1107" s="43">
        <f ca="1">_xll.BInterpol('Base CDI'!$H$4:$H$28,'Base CDI'!$J$4:$J$29,S1107,"Cubic","Extrapolate=Linear","MultiX=Average","Skip=True","Sort=True")</f>
        <v>12.718528810074636</v>
      </c>
      <c r="U1107" s="43">
        <f ca="1">_xll.BInterpol('Base CDI'!$H$4:$H$28,'Base CDI'!$I$4:$I$29,S1107,"Cubic","Extrapolate=Linear","MultiX=Average","Skip=True","Sort=True")</f>
        <v>12.753743298601039</v>
      </c>
    </row>
    <row r="1108" spans="16:21" x14ac:dyDescent="0.25">
      <c r="P1108" s="10">
        <v>36123</v>
      </c>
      <c r="Q1108">
        <v>3.913421</v>
      </c>
      <c r="S1108" s="42">
        <f t="shared" ca="1" si="23"/>
        <v>47091</v>
      </c>
      <c r="T1108" s="43">
        <f ca="1">_xll.BInterpol('Base CDI'!$H$4:$H$28,'Base CDI'!$J$4:$J$29,S1108,"Cubic","Extrapolate=Linear","MultiX=Average","Skip=True","Sort=True")</f>
        <v>12.718704925404557</v>
      </c>
      <c r="U1108" s="43">
        <f ca="1">_xll.BInterpol('Base CDI'!$H$4:$H$28,'Base CDI'!$I$4:$I$29,S1108,"Cubic","Extrapolate=Linear","MultiX=Average","Skip=True","Sort=True")</f>
        <v>12.753913195015965</v>
      </c>
    </row>
    <row r="1109" spans="16:21" x14ac:dyDescent="0.25">
      <c r="P1109" s="10">
        <v>36124</v>
      </c>
      <c r="Q1109">
        <v>3.918072</v>
      </c>
      <c r="S1109" s="42">
        <f t="shared" ca="1" si="23"/>
        <v>47092</v>
      </c>
      <c r="T1109" s="43">
        <f ca="1">_xll.BInterpol('Base CDI'!$H$4:$H$28,'Base CDI'!$J$4:$J$29,S1109,"Cubic","Extrapolate=Linear","MultiX=Average","Skip=True","Sort=True")</f>
        <v>12.718883709455607</v>
      </c>
      <c r="U1109" s="43">
        <f ca="1">_xll.BInterpol('Base CDI'!$H$4:$H$28,'Base CDI'!$I$4:$I$29,S1109,"Cubic","Extrapolate=Linear","MultiX=Average","Skip=True","Sort=True")</f>
        <v>12.754085703630812</v>
      </c>
    </row>
    <row r="1110" spans="16:21" x14ac:dyDescent="0.25">
      <c r="P1110" s="10">
        <v>36125</v>
      </c>
      <c r="Q1110">
        <v>3.922682</v>
      </c>
      <c r="S1110" s="42">
        <f t="shared" ca="1" si="23"/>
        <v>47093</v>
      </c>
      <c r="T1110" s="43">
        <f ca="1">_xll.BInterpol('Base CDI'!$H$4:$H$28,'Base CDI'!$J$4:$J$29,S1110,"Cubic","Extrapolate=Linear","MultiX=Average","Skip=True","Sort=True")</f>
        <v>12.719065168837725</v>
      </c>
      <c r="U1110" s="43">
        <f ca="1">_xll.BInterpol('Base CDI'!$H$4:$H$28,'Base CDI'!$I$4:$I$29,S1110,"Cubic","Extrapolate=Linear","MultiX=Average","Skip=True","Sort=True")</f>
        <v>12.754260830234248</v>
      </c>
    </row>
    <row r="1111" spans="16:21" x14ac:dyDescent="0.25">
      <c r="P1111" s="10">
        <v>36126</v>
      </c>
      <c r="Q1111">
        <v>3.9273069999999999</v>
      </c>
      <c r="S1111" s="42">
        <f t="shared" ca="1" si="23"/>
        <v>47094</v>
      </c>
      <c r="T1111" s="43">
        <f ca="1">_xll.BInterpol('Base CDI'!$H$4:$H$28,'Base CDI'!$J$4:$J$29,S1111,"Cubic","Extrapolate=Linear","MultiX=Average","Skip=True","Sort=True")</f>
        <v>12.719249310160842</v>
      </c>
      <c r="U1111" s="43">
        <f ca="1">_xll.BInterpol('Base CDI'!$H$4:$H$28,'Base CDI'!$I$4:$I$29,S1111,"Cubic","Extrapolate=Linear","MultiX=Average","Skip=True","Sort=True")</f>
        <v>12.754438580614936</v>
      </c>
    </row>
    <row r="1112" spans="16:21" x14ac:dyDescent="0.25">
      <c r="P1112" s="10">
        <v>36129</v>
      </c>
      <c r="Q1112">
        <v>3.931915</v>
      </c>
      <c r="S1112" s="42">
        <f t="shared" ca="1" si="23"/>
        <v>47095</v>
      </c>
      <c r="T1112" s="43">
        <f ca="1">_xll.BInterpol('Base CDI'!$H$4:$H$28,'Base CDI'!$J$4:$J$29,S1112,"Cubic","Extrapolate=Linear","MultiX=Average","Skip=True","Sort=True")</f>
        <v>12.719436140034896</v>
      </c>
      <c r="U1112" s="43">
        <f ca="1">_xll.BInterpol('Base CDI'!$H$4:$H$28,'Base CDI'!$I$4:$I$29,S1112,"Cubic","Extrapolate=Linear","MultiX=Average","Skip=True","Sort=True")</f>
        <v>12.754618960561546</v>
      </c>
    </row>
    <row r="1113" spans="16:21" x14ac:dyDescent="0.25">
      <c r="P1113" s="10">
        <v>36130</v>
      </c>
      <c r="Q1113">
        <v>3.936509</v>
      </c>
      <c r="S1113" s="42">
        <f t="shared" ca="1" si="23"/>
        <v>47096</v>
      </c>
      <c r="T1113" s="43">
        <f ca="1">_xll.BInterpol('Base CDI'!$H$4:$H$28,'Base CDI'!$J$4:$J$29,S1113,"Cubic","Extrapolate=Linear","MultiX=Average","Skip=True","Sort=True")</f>
        <v>12.719625665069819</v>
      </c>
      <c r="U1113" s="43">
        <f ca="1">_xll.BInterpol('Base CDI'!$H$4:$H$28,'Base CDI'!$I$4:$I$29,S1113,"Cubic","Extrapolate=Linear","MultiX=Average","Skip=True","Sort=True")</f>
        <v>12.754801975862742</v>
      </c>
    </row>
    <row r="1114" spans="16:21" x14ac:dyDescent="0.25">
      <c r="P1114" s="10">
        <v>36131</v>
      </c>
      <c r="Q1114">
        <v>3.941074</v>
      </c>
      <c r="S1114" s="42">
        <f t="shared" ca="1" si="23"/>
        <v>47097</v>
      </c>
      <c r="T1114" s="43">
        <f ca="1">_xll.BInterpol('Base CDI'!$H$4:$H$28,'Base CDI'!$J$4:$J$29,S1114,"Cubic","Extrapolate=Linear","MultiX=Average","Skip=True","Sort=True")</f>
        <v>12.719817891875548</v>
      </c>
      <c r="U1114" s="43">
        <f ca="1">_xll.BInterpol('Base CDI'!$H$4:$H$28,'Base CDI'!$I$4:$I$29,S1114,"Cubic","Extrapolate=Linear","MultiX=Average","Skip=True","Sort=True")</f>
        <v>12.754987632307191</v>
      </c>
    </row>
    <row r="1115" spans="16:21" x14ac:dyDescent="0.25">
      <c r="P1115" s="10">
        <v>36132</v>
      </c>
      <c r="Q1115">
        <v>3.945611</v>
      </c>
      <c r="S1115" s="42">
        <f t="shared" ca="1" si="23"/>
        <v>47098</v>
      </c>
      <c r="T1115" s="43">
        <f ca="1">_xll.BInterpol('Base CDI'!$H$4:$H$28,'Base CDI'!$J$4:$J$29,S1115,"Cubic","Extrapolate=Linear","MultiX=Average","Skip=True","Sort=True")</f>
        <v>12.720012827062019</v>
      </c>
      <c r="U1115" s="43">
        <f ca="1">_xll.BInterpol('Base CDI'!$H$4:$H$28,'Base CDI'!$I$4:$I$29,S1115,"Cubic","Extrapolate=Linear","MultiX=Average","Skip=True","Sort=True")</f>
        <v>12.755175935683559</v>
      </c>
    </row>
    <row r="1116" spans="16:21" x14ac:dyDescent="0.25">
      <c r="P1116" s="10">
        <v>36133</v>
      </c>
      <c r="Q1116">
        <v>3.9501309999999998</v>
      </c>
      <c r="S1116" s="42">
        <f t="shared" ca="1" si="23"/>
        <v>47099</v>
      </c>
      <c r="T1116" s="43">
        <f ca="1">_xll.BInterpol('Base CDI'!$H$4:$H$28,'Base CDI'!$J$4:$J$29,S1116,"Cubic","Extrapolate=Linear","MultiX=Average","Skip=True","Sort=True")</f>
        <v>12.720210477239164</v>
      </c>
      <c r="U1116" s="43">
        <f ca="1">_xll.BInterpol('Base CDI'!$H$4:$H$28,'Base CDI'!$I$4:$I$29,S1116,"Cubic","Extrapolate=Linear","MultiX=Average","Skip=True","Sort=True")</f>
        <v>12.755366891780513</v>
      </c>
    </row>
    <row r="1117" spans="16:21" x14ac:dyDescent="0.25">
      <c r="P1117" s="10">
        <v>36136</v>
      </c>
      <c r="Q1117">
        <v>3.9546399999999999</v>
      </c>
      <c r="S1117" s="42">
        <f t="shared" ca="1" si="23"/>
        <v>47100</v>
      </c>
      <c r="T1117" s="43">
        <f ca="1">_xll.BInterpol('Base CDI'!$H$4:$H$28,'Base CDI'!$J$4:$J$29,S1117,"Cubic","Extrapolate=Linear","MultiX=Average","Skip=True","Sort=True")</f>
        <v>12.72041084901692</v>
      </c>
      <c r="U1117" s="43">
        <f ca="1">_xll.BInterpol('Base CDI'!$H$4:$H$28,'Base CDI'!$I$4:$I$29,S1117,"Cubic","Extrapolate=Linear","MultiX=Average","Skip=True","Sort=True")</f>
        <v>12.75556050638672</v>
      </c>
    </row>
    <row r="1118" spans="16:21" x14ac:dyDescent="0.25">
      <c r="P1118" s="10">
        <v>36137</v>
      </c>
      <c r="Q1118">
        <v>3.95913</v>
      </c>
      <c r="S1118" s="42">
        <f t="shared" ca="1" si="23"/>
        <v>47101</v>
      </c>
      <c r="T1118" s="43">
        <f ca="1">_xll.BInterpol('Base CDI'!$H$4:$H$28,'Base CDI'!$J$4:$J$29,S1118,"Cubic","Extrapolate=Linear","MultiX=Average","Skip=True","Sort=True")</f>
        <v>12.720613949005221</v>
      </c>
      <c r="U1118" s="43">
        <f ca="1">_xll.BInterpol('Base CDI'!$H$4:$H$28,'Base CDI'!$I$4:$I$29,S1118,"Cubic","Extrapolate=Linear","MultiX=Average","Skip=True","Sort=True")</f>
        <v>12.755756785290844</v>
      </c>
    </row>
    <row r="1119" spans="16:21" x14ac:dyDescent="0.25">
      <c r="P1119" s="10">
        <v>36138</v>
      </c>
      <c r="Q1119">
        <v>3.9636110000000002</v>
      </c>
      <c r="S1119" s="42">
        <f t="shared" ca="1" si="23"/>
        <v>47102</v>
      </c>
      <c r="T1119" s="43">
        <f ca="1">_xll.BInterpol('Base CDI'!$H$4:$H$28,'Base CDI'!$J$4:$J$29,S1119,"Cubic","Extrapolate=Linear","MultiX=Average","Skip=True","Sort=True")</f>
        <v>12.720819783814003</v>
      </c>
      <c r="U1119" s="43">
        <f ca="1">_xll.BInterpol('Base CDI'!$H$4:$H$28,'Base CDI'!$I$4:$I$29,S1119,"Cubic","Extrapolate=Linear","MultiX=Average","Skip=True","Sort=True")</f>
        <v>12.755955734281555</v>
      </c>
    </row>
    <row r="1120" spans="16:21" x14ac:dyDescent="0.25">
      <c r="P1120" s="10">
        <v>36139</v>
      </c>
      <c r="Q1120">
        <v>3.9680629999999999</v>
      </c>
      <c r="S1120" s="42">
        <f t="shared" ca="1" si="23"/>
        <v>47103</v>
      </c>
      <c r="T1120" s="43">
        <f ca="1">_xll.BInterpol('Base CDI'!$H$4:$H$28,'Base CDI'!$J$4:$J$29,S1120,"Cubic","Extrapolate=Linear","MultiX=Average","Skip=True","Sort=True")</f>
        <v>12.721028360053198</v>
      </c>
      <c r="U1120" s="43">
        <f ca="1">_xll.BInterpol('Base CDI'!$H$4:$H$28,'Base CDI'!$I$4:$I$29,S1120,"Cubic","Extrapolate=Linear","MultiX=Average","Skip=True","Sort=True")</f>
        <v>12.756157359147515</v>
      </c>
    </row>
    <row r="1121" spans="16:21" x14ac:dyDescent="0.25">
      <c r="P1121" s="10">
        <v>36140</v>
      </c>
      <c r="Q1121">
        <v>3.9724979999999999</v>
      </c>
      <c r="S1121" s="42">
        <f t="shared" ca="1" si="23"/>
        <v>47104</v>
      </c>
      <c r="T1121" s="43">
        <f ca="1">_xll.BInterpol('Base CDI'!$H$4:$H$28,'Base CDI'!$J$4:$J$29,S1121,"Cubic","Extrapolate=Linear","MultiX=Average","Skip=True","Sort=True")</f>
        <v>12.721239684332746</v>
      </c>
      <c r="U1121" s="43">
        <f ca="1">_xll.BInterpol('Base CDI'!$H$4:$H$28,'Base CDI'!$I$4:$I$29,S1121,"Cubic","Extrapolate=Linear","MultiX=Average","Skip=True","Sort=True")</f>
        <v>12.756361665677394</v>
      </c>
    </row>
    <row r="1122" spans="16:21" x14ac:dyDescent="0.25">
      <c r="P1122" s="10">
        <v>36143</v>
      </c>
      <c r="Q1122">
        <v>3.9769160000000001</v>
      </c>
      <c r="S1122" s="42">
        <f t="shared" ca="1" si="23"/>
        <v>47105</v>
      </c>
      <c r="T1122" s="43">
        <f ca="1">_xll.BInterpol('Base CDI'!$H$4:$H$28,'Base CDI'!$J$4:$J$29,S1122,"Cubic","Extrapolate=Linear","MultiX=Average","Skip=True","Sort=True")</f>
        <v>12.721453763262577</v>
      </c>
      <c r="U1122" s="43">
        <f ca="1">_xll.BInterpol('Base CDI'!$H$4:$H$28,'Base CDI'!$I$4:$I$29,S1122,"Cubic","Extrapolate=Linear","MultiX=Average","Skip=True","Sort=True")</f>
        <v>12.756568659659855</v>
      </c>
    </row>
    <row r="1123" spans="16:21" x14ac:dyDescent="0.25">
      <c r="P1123" s="10">
        <v>36144</v>
      </c>
      <c r="Q1123">
        <v>3.9813200000000002</v>
      </c>
      <c r="S1123" s="42">
        <f t="shared" ca="1" si="23"/>
        <v>47106</v>
      </c>
      <c r="T1123" s="43">
        <f ca="1">_xll.BInterpol('Base CDI'!$H$4:$H$28,'Base CDI'!$J$4:$J$29,S1123,"Cubic","Extrapolate=Linear","MultiX=Average","Skip=True","Sort=True")</f>
        <v>12.721670603452628</v>
      </c>
      <c r="U1123" s="43">
        <f ca="1">_xll.BInterpol('Base CDI'!$H$4:$H$28,'Base CDI'!$I$4:$I$29,S1123,"Cubic","Extrapolate=Linear","MultiX=Average","Skip=True","Sort=True")</f>
        <v>12.75677834688357</v>
      </c>
    </row>
    <row r="1124" spans="16:21" x14ac:dyDescent="0.25">
      <c r="P1124" s="10">
        <v>36145</v>
      </c>
      <c r="Q1124">
        <v>3.9857049999999998</v>
      </c>
      <c r="S1124" s="42">
        <f t="shared" ca="1" si="23"/>
        <v>47107</v>
      </c>
      <c r="T1124" s="43">
        <f ca="1">_xll.BInterpol('Base CDI'!$H$4:$H$28,'Base CDI'!$J$4:$J$29,S1124,"Cubic","Extrapolate=Linear","MultiX=Average","Skip=True","Sort=True")</f>
        <v>12.721890211512834</v>
      </c>
      <c r="U1124" s="43">
        <f ca="1">_xll.BInterpol('Base CDI'!$H$4:$H$28,'Base CDI'!$I$4:$I$29,S1124,"Cubic","Extrapolate=Linear","MultiX=Average","Skip=True","Sort=True")</f>
        <v>12.756990733137199</v>
      </c>
    </row>
    <row r="1125" spans="16:21" x14ac:dyDescent="0.25">
      <c r="P1125" s="10">
        <v>36146</v>
      </c>
      <c r="Q1125">
        <v>3.9896669999999999</v>
      </c>
      <c r="S1125" s="42">
        <f t="shared" ca="1" si="23"/>
        <v>47108</v>
      </c>
      <c r="T1125" s="43">
        <f ca="1">_xll.BInterpol('Base CDI'!$H$4:$H$28,'Base CDI'!$J$4:$J$29,S1125,"Cubic","Extrapolate=Linear","MultiX=Average","Skip=True","Sort=True")</f>
        <v>12.722112594053131</v>
      </c>
      <c r="U1125" s="43">
        <f ca="1">_xll.BInterpol('Base CDI'!$H$4:$H$28,'Base CDI'!$I$4:$I$29,S1125,"Cubic","Extrapolate=Linear","MultiX=Average","Skip=True","Sort=True")</f>
        <v>12.757205824209411</v>
      </c>
    </row>
    <row r="1126" spans="16:21" x14ac:dyDescent="0.25">
      <c r="P1126" s="10">
        <v>36147</v>
      </c>
      <c r="Q1126">
        <v>3.9937269999999998</v>
      </c>
      <c r="S1126" s="42">
        <f t="shared" ca="1" si="23"/>
        <v>47109</v>
      </c>
      <c r="T1126" s="43">
        <f ca="1">_xll.BInterpol('Base CDI'!$H$4:$H$28,'Base CDI'!$J$4:$J$29,S1126,"Cubic","Extrapolate=Linear","MultiX=Average","Skip=True","Sort=True")</f>
        <v>12.722337757683452</v>
      </c>
      <c r="U1126" s="43">
        <f ca="1">_xll.BInterpol('Base CDI'!$H$4:$H$28,'Base CDI'!$I$4:$I$29,S1126,"Cubic","Extrapolate=Linear","MultiX=Average","Skip=True","Sort=True")</f>
        <v>12.757423625888872</v>
      </c>
    </row>
    <row r="1127" spans="16:21" x14ac:dyDescent="0.25">
      <c r="P1127" s="10">
        <v>36150</v>
      </c>
      <c r="Q1127">
        <v>3.9977680000000002</v>
      </c>
      <c r="S1127" s="42">
        <f t="shared" ca="1" si="23"/>
        <v>47110</v>
      </c>
      <c r="T1127" s="43">
        <f ca="1">_xll.BInterpol('Base CDI'!$H$4:$H$28,'Base CDI'!$J$4:$J$29,S1127,"Cubic","Extrapolate=Linear","MultiX=Average","Skip=True","Sort=True")</f>
        <v>12.722565709013733</v>
      </c>
      <c r="U1127" s="43">
        <f ca="1">_xll.BInterpol('Base CDI'!$H$4:$H$28,'Base CDI'!$I$4:$I$29,S1127,"Cubic","Extrapolate=Linear","MultiX=Average","Skip=True","Sort=True")</f>
        <v>12.757644143964251</v>
      </c>
    </row>
    <row r="1128" spans="16:21" x14ac:dyDescent="0.25">
      <c r="P1128" s="10">
        <v>36151</v>
      </c>
      <c r="Q1128">
        <v>4.0017860000000001</v>
      </c>
      <c r="S1128" s="42">
        <f t="shared" ca="1" si="23"/>
        <v>47111</v>
      </c>
      <c r="T1128" s="43">
        <f ca="1">_xll.BInterpol('Base CDI'!$H$4:$H$28,'Base CDI'!$J$4:$J$29,S1128,"Cubic","Extrapolate=Linear","MultiX=Average","Skip=True","Sort=True")</f>
        <v>12.722796454653906</v>
      </c>
      <c r="U1128" s="43">
        <f ca="1">_xll.BInterpol('Base CDI'!$H$4:$H$28,'Base CDI'!$I$4:$I$29,S1128,"Cubic","Extrapolate=Linear","MultiX=Average","Skip=True","Sort=True")</f>
        <v>12.757867384224211</v>
      </c>
    </row>
    <row r="1129" spans="16:21" x14ac:dyDescent="0.25">
      <c r="P1129" s="10">
        <v>36152</v>
      </c>
      <c r="Q1129">
        <v>4.0058299999999996</v>
      </c>
      <c r="S1129" s="42">
        <f t="shared" ca="1" si="23"/>
        <v>47112</v>
      </c>
      <c r="T1129" s="43">
        <f ca="1">_xll.BInterpol('Base CDI'!$H$4:$H$28,'Base CDI'!$J$4:$J$29,S1129,"Cubic","Extrapolate=Linear","MultiX=Average","Skip=True","Sort=True")</f>
        <v>12.723030001213912</v>
      </c>
      <c r="U1129" s="43">
        <f ca="1">_xll.BInterpol('Base CDI'!$H$4:$H$28,'Base CDI'!$I$4:$I$29,S1129,"Cubic","Extrapolate=Linear","MultiX=Average","Skip=True","Sort=True")</f>
        <v>12.758093352457418</v>
      </c>
    </row>
    <row r="1130" spans="16:21" x14ac:dyDescent="0.25">
      <c r="P1130" s="10">
        <v>36153</v>
      </c>
      <c r="Q1130">
        <v>4.0098630000000002</v>
      </c>
      <c r="S1130" s="42">
        <f t="shared" ca="1" si="23"/>
        <v>47113</v>
      </c>
      <c r="T1130" s="43">
        <f ca="1">_xll.BInterpol('Base CDI'!$H$4:$H$28,'Base CDI'!$J$4:$J$29,S1130,"Cubic","Extrapolate=Linear","MultiX=Average","Skip=True","Sort=True")</f>
        <v>12.72326635530368</v>
      </c>
      <c r="U1130" s="43">
        <f ca="1">_xll.BInterpol('Base CDI'!$H$4:$H$28,'Base CDI'!$I$4:$I$29,S1130,"Cubic","Extrapolate=Linear","MultiX=Average","Skip=True","Sort=True")</f>
        <v>12.758322054452544</v>
      </c>
    </row>
    <row r="1131" spans="16:21" x14ac:dyDescent="0.25">
      <c r="P1131" s="10">
        <v>36157</v>
      </c>
      <c r="Q1131">
        <v>4.0139009999999997</v>
      </c>
      <c r="S1131" s="42">
        <f t="shared" ca="1" si="23"/>
        <v>47114</v>
      </c>
      <c r="T1131" s="43">
        <f ca="1">_xll.BInterpol('Base CDI'!$H$4:$H$28,'Base CDI'!$J$4:$J$29,S1131,"Cubic","Extrapolate=Linear","MultiX=Average","Skip=True","Sort=True")</f>
        <v>12.723505523533149</v>
      </c>
      <c r="U1131" s="43">
        <f ca="1">_xll.BInterpol('Base CDI'!$H$4:$H$28,'Base CDI'!$I$4:$I$29,S1131,"Cubic","Extrapolate=Linear","MultiX=Average","Skip=True","Sort=True")</f>
        <v>12.758553495998248</v>
      </c>
    </row>
    <row r="1132" spans="16:21" x14ac:dyDescent="0.25">
      <c r="P1132" s="10">
        <v>36158</v>
      </c>
      <c r="Q1132">
        <v>4.0179369999999999</v>
      </c>
      <c r="S1132" s="42">
        <f t="shared" ca="1" si="23"/>
        <v>47115</v>
      </c>
      <c r="T1132" s="43">
        <f ca="1">_xll.BInterpol('Base CDI'!$H$4:$H$28,'Base CDI'!$J$4:$J$29,S1132,"Cubic","Extrapolate=Linear","MultiX=Average","Skip=True","Sort=True")</f>
        <v>12.723747512512251</v>
      </c>
      <c r="U1132" s="43">
        <f ca="1">_xll.BInterpol('Base CDI'!$H$4:$H$28,'Base CDI'!$I$4:$I$29,S1132,"Cubic","Extrapolate=Linear","MultiX=Average","Skip=True","Sort=True")</f>
        <v>12.758787682883201</v>
      </c>
    </row>
    <row r="1133" spans="16:21" x14ac:dyDescent="0.25">
      <c r="P1133" s="10">
        <v>36159</v>
      </c>
      <c r="Q1133">
        <v>4.0219760000000004</v>
      </c>
      <c r="S1133" s="42">
        <f t="shared" ca="1" si="23"/>
        <v>47116</v>
      </c>
      <c r="T1133" s="43">
        <f ca="1">_xll.BInterpol('Base CDI'!$H$4:$H$28,'Base CDI'!$J$4:$J$29,S1133,"Cubic","Extrapolate=Linear","MultiX=Average","Skip=True","Sort=True")</f>
        <v>12.723992328850922</v>
      </c>
      <c r="U1133" s="43">
        <f ca="1">_xll.BInterpol('Base CDI'!$H$4:$H$28,'Base CDI'!$I$4:$I$29,S1133,"Cubic","Extrapolate=Linear","MultiX=Average","Skip=True","Sort=True")</f>
        <v>12.759024620896067</v>
      </c>
    </row>
    <row r="1134" spans="16:21" x14ac:dyDescent="0.25">
      <c r="P1134" s="10">
        <v>36160</v>
      </c>
      <c r="Q1134">
        <v>4.026046</v>
      </c>
      <c r="S1134" s="42">
        <f t="shared" ca="1" si="23"/>
        <v>47117</v>
      </c>
      <c r="T1134" s="43">
        <f ca="1">_xll.BInterpol('Base CDI'!$H$4:$H$28,'Base CDI'!$J$4:$J$29,S1134,"Cubic","Extrapolate=Linear","MultiX=Average","Skip=True","Sort=True")</f>
        <v>12.724239979159098</v>
      </c>
      <c r="U1134" s="43">
        <f ca="1">_xll.BInterpol('Base CDI'!$H$4:$H$28,'Base CDI'!$I$4:$I$29,S1134,"Cubic","Extrapolate=Linear","MultiX=Average","Skip=True","Sort=True")</f>
        <v>12.759264315825513</v>
      </c>
    </row>
    <row r="1135" spans="16:21" x14ac:dyDescent="0.25">
      <c r="P1135" s="10">
        <v>36164</v>
      </c>
      <c r="Q1135">
        <v>4.0301200000000001</v>
      </c>
      <c r="S1135" s="42">
        <f t="shared" ca="1" si="23"/>
        <v>47118</v>
      </c>
      <c r="T1135" s="43">
        <f ca="1">_xll.BInterpol('Base CDI'!$H$4:$H$28,'Base CDI'!$J$4:$J$29,S1135,"Cubic","Extrapolate=Linear","MultiX=Average","Skip=True","Sort=True")</f>
        <v>12.724490470046714</v>
      </c>
      <c r="U1135" s="43">
        <f ca="1">_xll.BInterpol('Base CDI'!$H$4:$H$28,'Base CDI'!$I$4:$I$29,S1135,"Cubic","Extrapolate=Linear","MultiX=Average","Skip=True","Sort=True")</f>
        <v>12.759506773460206</v>
      </c>
    </row>
    <row r="1136" spans="16:21" x14ac:dyDescent="0.25">
      <c r="P1136" s="10">
        <v>36165</v>
      </c>
      <c r="Q1136">
        <v>4.0341810000000002</v>
      </c>
      <c r="S1136" s="42">
        <f t="shared" ca="1" si="23"/>
        <v>47119</v>
      </c>
      <c r="T1136" s="43">
        <f ca="1">_xll.BInterpol('Base CDI'!$H$4:$H$28,'Base CDI'!$J$4:$J$29,S1136,"Cubic","Extrapolate=Linear","MultiX=Average","Skip=True","Sort=True")</f>
        <v>12.724743808123701</v>
      </c>
      <c r="U1136" s="43">
        <f ca="1">_xll.BInterpol('Base CDI'!$H$4:$H$28,'Base CDI'!$I$4:$I$29,S1136,"Cubic","Extrapolate=Linear","MultiX=Average","Skip=True","Sort=True")</f>
        <v>12.759751999588813</v>
      </c>
    </row>
    <row r="1137" spans="16:21" x14ac:dyDescent="0.25">
      <c r="P1137" s="10">
        <v>36166</v>
      </c>
      <c r="Q1137">
        <v>4.0382439999999997</v>
      </c>
      <c r="S1137" s="42">
        <f t="shared" ca="1" si="23"/>
        <v>47120</v>
      </c>
      <c r="T1137" s="43">
        <f ca="1">_xll.BInterpol('Base CDI'!$H$4:$H$28,'Base CDI'!$J$4:$J$29,S1137,"Cubic","Extrapolate=Linear","MultiX=Average","Skip=True","Sort=True")</f>
        <v>12.725</v>
      </c>
      <c r="U1137" s="43">
        <f ca="1">_xll.BInterpol('Base CDI'!$H$4:$H$28,'Base CDI'!$I$4:$I$29,S1137,"Cubic","Extrapolate=Linear","MultiX=Average","Skip=True","Sort=True")</f>
        <v>12.76</v>
      </c>
    </row>
    <row r="1138" spans="16:21" x14ac:dyDescent="0.25">
      <c r="P1138" s="10">
        <v>36167</v>
      </c>
      <c r="Q1138">
        <v>4.0423119999999999</v>
      </c>
      <c r="S1138" s="42">
        <f t="shared" ca="1" si="23"/>
        <v>47121</v>
      </c>
      <c r="T1138" s="43">
        <f ca="1">_xll.BInterpol('Base CDI'!$H$4:$H$28,'Base CDI'!$J$4:$J$29,S1138,"Cubic","Extrapolate=Linear","MultiX=Average","Skip=True","Sort=True")</f>
        <v>12.725259047392095</v>
      </c>
      <c r="U1138" s="43">
        <f ca="1">_xll.BInterpol('Base CDI'!$H$4:$H$28,'Base CDI'!$I$4:$I$29,S1138,"Cubic","Extrapolate=Linear","MultiX=Average","Skip=True","Sort=True")</f>
        <v>12.760250776030411</v>
      </c>
    </row>
    <row r="1139" spans="16:21" x14ac:dyDescent="0.25">
      <c r="P1139" s="10">
        <v>36168</v>
      </c>
      <c r="Q1139">
        <v>4.0464019999999996</v>
      </c>
      <c r="S1139" s="42">
        <f t="shared" ca="1" si="23"/>
        <v>47122</v>
      </c>
      <c r="T1139" s="43">
        <f ca="1">_xll.BInterpol('Base CDI'!$H$4:$H$28,'Base CDI'!$J$4:$J$29,S1139,"Cubic","Extrapolate=Linear","MultiX=Average","Skip=True","Sort=True")</f>
        <v>12.725520932442697</v>
      </c>
      <c r="U1139" s="43">
        <f ca="1">_xll.BInterpol('Base CDI'!$H$4:$H$28,'Base CDI'!$I$4:$I$29,S1139,"Cubic","Extrapolate=Linear","MultiX=Average","Skip=True","Sort=True")</f>
        <v>12.760504311208603</v>
      </c>
    </row>
    <row r="1140" spans="16:21" x14ac:dyDescent="0.25">
      <c r="P1140" s="10">
        <v>36171</v>
      </c>
      <c r="Q1140">
        <v>4.0504980000000002</v>
      </c>
      <c r="S1140" s="42">
        <f t="shared" ca="1" si="23"/>
        <v>47123</v>
      </c>
      <c r="T1140" s="43">
        <f ca="1">_xll.BInterpol('Base CDI'!$H$4:$H$28,'Base CDI'!$J$4:$J$29,S1140,"Cubic","Extrapolate=Linear","MultiX=Average","Skip=True","Sort=True")</f>
        <v>12.725785632401067</v>
      </c>
      <c r="U1140" s="43">
        <f ca="1">_xll.BInterpol('Base CDI'!$H$4:$H$28,'Base CDI'!$I$4:$I$29,S1140,"Cubic","Extrapolate=Linear","MultiX=Average","Skip=True","Sort=True")</f>
        <v>12.760760584611115</v>
      </c>
    </row>
    <row r="1141" spans="16:21" x14ac:dyDescent="0.25">
      <c r="P1141" s="10">
        <v>36172</v>
      </c>
      <c r="Q1141">
        <v>4.0546249999999997</v>
      </c>
      <c r="S1141" s="42">
        <f t="shared" ca="1" si="23"/>
        <v>47124</v>
      </c>
      <c r="T1141" s="43">
        <f ca="1">_xll.BInterpol('Base CDI'!$H$4:$H$28,'Base CDI'!$J$4:$J$29,S1141,"Cubic","Extrapolate=Linear","MultiX=Average","Skip=True","Sort=True")</f>
        <v>12.726053124516465</v>
      </c>
      <c r="U1141" s="43">
        <f ca="1">_xll.BInterpol('Base CDI'!$H$4:$H$28,'Base CDI'!$I$4:$I$29,S1141,"Cubic","Extrapolate=Linear","MultiX=Average","Skip=True","Sort=True")</f>
        <v>12.761019575314482</v>
      </c>
    </row>
    <row r="1142" spans="16:21" x14ac:dyDescent="0.25">
      <c r="P1142" s="10">
        <v>36173</v>
      </c>
      <c r="Q1142">
        <v>4.0587400000000002</v>
      </c>
      <c r="S1142" s="42">
        <f t="shared" ca="1" si="23"/>
        <v>47125</v>
      </c>
      <c r="T1142" s="43">
        <f ca="1">_xll.BInterpol('Base CDI'!$H$4:$H$28,'Base CDI'!$J$4:$J$29,S1142,"Cubic","Extrapolate=Linear","MultiX=Average","Skip=True","Sort=True")</f>
        <v>12.726323386038153</v>
      </c>
      <c r="U1142" s="43">
        <f ca="1">_xll.BInterpol('Base CDI'!$H$4:$H$28,'Base CDI'!$I$4:$I$29,S1142,"Cubic","Extrapolate=Linear","MultiX=Average","Skip=True","Sort=True")</f>
        <v>12.76128126239524</v>
      </c>
    </row>
    <row r="1143" spans="16:21" x14ac:dyDescent="0.25">
      <c r="P1143" s="10">
        <v>36174</v>
      </c>
      <c r="Q1143">
        <v>4.0629280000000003</v>
      </c>
      <c r="S1143" s="42">
        <f t="shared" ca="1" si="23"/>
        <v>47126</v>
      </c>
      <c r="T1143" s="43">
        <f ca="1">_xll.BInterpol('Base CDI'!$H$4:$H$28,'Base CDI'!$J$4:$J$29,S1143,"Cubic","Extrapolate=Linear","MultiX=Average","Skip=True","Sort=True")</f>
        <v>12.726596394215395</v>
      </c>
      <c r="U1143" s="43">
        <f ca="1">_xll.BInterpol('Base CDI'!$H$4:$H$28,'Base CDI'!$I$4:$I$29,S1143,"Cubic","Extrapolate=Linear","MultiX=Average","Skip=True","Sort=True")</f>
        <v>12.761545624929926</v>
      </c>
    </row>
    <row r="1144" spans="16:21" x14ac:dyDescent="0.25">
      <c r="P1144" s="10">
        <v>36175</v>
      </c>
      <c r="Q1144">
        <v>4.0671210000000002</v>
      </c>
      <c r="S1144" s="42">
        <f t="shared" ca="1" si="23"/>
        <v>47127</v>
      </c>
      <c r="T1144" s="43">
        <f ca="1">_xll.BInterpol('Base CDI'!$H$4:$H$28,'Base CDI'!$J$4:$J$29,S1144,"Cubic","Extrapolate=Linear","MultiX=Average","Skip=True","Sort=True")</f>
        <v>12.726872126297451</v>
      </c>
      <c r="U1144" s="43">
        <f ca="1">_xll.BInterpol('Base CDI'!$H$4:$H$28,'Base CDI'!$I$4:$I$29,S1144,"Cubic","Extrapolate=Linear","MultiX=Average","Skip=True","Sort=True")</f>
        <v>12.761812641995077</v>
      </c>
    </row>
    <row r="1145" spans="16:21" x14ac:dyDescent="0.25">
      <c r="P1145" s="10">
        <v>36178</v>
      </c>
      <c r="Q1145">
        <v>4.071332</v>
      </c>
      <c r="S1145" s="42">
        <f t="shared" ca="1" si="23"/>
        <v>47128</v>
      </c>
      <c r="T1145" s="43">
        <f ca="1">_xll.BInterpol('Base CDI'!$H$4:$H$28,'Base CDI'!$J$4:$J$29,S1145,"Cubic","Extrapolate=Linear","MultiX=Average","Skip=True","Sort=True")</f>
        <v>12.727150559533584</v>
      </c>
      <c r="U1145" s="43">
        <f ca="1">_xll.BInterpol('Base CDI'!$H$4:$H$28,'Base CDI'!$I$4:$I$29,S1145,"Cubic","Extrapolate=Linear","MultiX=Average","Skip=True","Sort=True")</f>
        <v>12.762082292667229</v>
      </c>
    </row>
    <row r="1146" spans="16:21" x14ac:dyDescent="0.25">
      <c r="P1146" s="10">
        <v>36179</v>
      </c>
      <c r="Q1146">
        <v>4.0755319999999999</v>
      </c>
      <c r="S1146" s="42">
        <f t="shared" ca="1" si="23"/>
        <v>47129</v>
      </c>
      <c r="T1146" s="43">
        <f ca="1">_xll.BInterpol('Base CDI'!$H$4:$H$28,'Base CDI'!$J$4:$J$29,S1146,"Cubic","Extrapolate=Linear","MultiX=Average","Skip=True","Sort=True")</f>
        <v>12.727431671173054</v>
      </c>
      <c r="U1146" s="43">
        <f ca="1">_xll.BInterpol('Base CDI'!$H$4:$H$28,'Base CDI'!$I$4:$I$29,S1146,"Cubic","Extrapolate=Linear","MultiX=Average","Skip=True","Sort=True")</f>
        <v>12.762354556022919</v>
      </c>
    </row>
    <row r="1147" spans="16:21" x14ac:dyDescent="0.25">
      <c r="P1147" s="10">
        <v>36180</v>
      </c>
      <c r="Q1147">
        <v>4.0800049999999999</v>
      </c>
      <c r="S1147" s="42">
        <f t="shared" ca="1" si="23"/>
        <v>47130</v>
      </c>
      <c r="T1147" s="43">
        <f ca="1">_xll.BInterpol('Base CDI'!$H$4:$H$28,'Base CDI'!$J$4:$J$29,S1147,"Cubic","Extrapolate=Linear","MultiX=Average","Skip=True","Sort=True")</f>
        <v>12.727715438465125</v>
      </c>
      <c r="U1147" s="43">
        <f ca="1">_xll.BInterpol('Base CDI'!$H$4:$H$28,'Base CDI'!$I$4:$I$29,S1147,"Cubic","Extrapolate=Linear","MultiX=Average","Skip=True","Sort=True")</f>
        <v>12.762629411138681</v>
      </c>
    </row>
    <row r="1148" spans="16:21" x14ac:dyDescent="0.25">
      <c r="P1148" s="10">
        <v>36181</v>
      </c>
      <c r="Q1148">
        <v>4.084543</v>
      </c>
      <c r="S1148" s="42">
        <f t="shared" ca="1" si="23"/>
        <v>47131</v>
      </c>
      <c r="T1148" s="43">
        <f ca="1">_xll.BInterpol('Base CDI'!$H$4:$H$28,'Base CDI'!$J$4:$J$29,S1148,"Cubic","Extrapolate=Linear","MultiX=Average","Skip=True","Sort=True")</f>
        <v>12.728001838659058</v>
      </c>
      <c r="U1148" s="43">
        <f ca="1">_xll.BInterpol('Base CDI'!$H$4:$H$28,'Base CDI'!$I$4:$I$29,S1148,"Cubic","Extrapolate=Linear","MultiX=Average","Skip=True","Sort=True")</f>
        <v>12.762906837091053</v>
      </c>
    </row>
    <row r="1149" spans="16:21" x14ac:dyDescent="0.25">
      <c r="P1149" s="10">
        <v>36182</v>
      </c>
      <c r="Q1149">
        <v>4.0890979999999999</v>
      </c>
      <c r="S1149" s="42">
        <f t="shared" ca="1" si="23"/>
        <v>47132</v>
      </c>
      <c r="T1149" s="43">
        <f ca="1">_xll.BInterpol('Base CDI'!$H$4:$H$28,'Base CDI'!$J$4:$J$29,S1149,"Cubic","Extrapolate=Linear","MultiX=Average","Skip=True","Sort=True")</f>
        <v>12.728290849004113</v>
      </c>
      <c r="U1149" s="43">
        <f ca="1">_xll.BInterpol('Base CDI'!$H$4:$H$28,'Base CDI'!$I$4:$I$29,S1149,"Cubic","Extrapolate=Linear","MultiX=Average","Skip=True","Sort=True")</f>
        <v>12.763186812956574</v>
      </c>
    </row>
    <row r="1150" spans="16:21" x14ac:dyDescent="0.25">
      <c r="P1150" s="10">
        <v>36185</v>
      </c>
      <c r="Q1150">
        <v>4.0936430000000001</v>
      </c>
      <c r="S1150" s="42">
        <f t="shared" ca="1" si="23"/>
        <v>47133</v>
      </c>
      <c r="T1150" s="43">
        <f ca="1">_xll.BInterpol('Base CDI'!$H$4:$H$28,'Base CDI'!$J$4:$J$29,S1150,"Cubic","Extrapolate=Linear","MultiX=Average","Skip=True","Sort=True")</f>
        <v>12.728582446749552</v>
      </c>
      <c r="U1150" s="43">
        <f ca="1">_xll.BInterpol('Base CDI'!$H$4:$H$28,'Base CDI'!$I$4:$I$29,S1150,"Cubic","Extrapolate=Linear","MultiX=Average","Skip=True","Sort=True")</f>
        <v>12.763469317811778</v>
      </c>
    </row>
    <row r="1151" spans="16:21" x14ac:dyDescent="0.25">
      <c r="P1151" s="10">
        <v>36186</v>
      </c>
      <c r="Q1151">
        <v>4.0981889999999996</v>
      </c>
      <c r="S1151" s="42">
        <f t="shared" ca="1" si="23"/>
        <v>47134</v>
      </c>
      <c r="T1151" s="43">
        <f ca="1">_xll.BInterpol('Base CDI'!$H$4:$H$28,'Base CDI'!$J$4:$J$29,S1151,"Cubic","Extrapolate=Linear","MultiX=Average","Skip=True","Sort=True")</f>
        <v>12.72887660914464</v>
      </c>
      <c r="U1151" s="43">
        <f ca="1">_xll.BInterpol('Base CDI'!$H$4:$H$28,'Base CDI'!$I$4:$I$29,S1151,"Cubic","Extrapolate=Linear","MultiX=Average","Skip=True","Sort=True")</f>
        <v>12.7637543307332</v>
      </c>
    </row>
    <row r="1152" spans="16:21" x14ac:dyDescent="0.25">
      <c r="P1152" s="10">
        <v>36187</v>
      </c>
      <c r="Q1152">
        <v>4.1027360000000002</v>
      </c>
      <c r="S1152" s="42">
        <f t="shared" ca="1" si="23"/>
        <v>47135</v>
      </c>
      <c r="T1152" s="43">
        <f ca="1">_xll.BInterpol('Base CDI'!$H$4:$H$28,'Base CDI'!$J$4:$J$29,S1152,"Cubic","Extrapolate=Linear","MultiX=Average","Skip=True","Sort=True")</f>
        <v>12.729173313438638</v>
      </c>
      <c r="U1152" s="43">
        <f ca="1">_xll.BInterpol('Base CDI'!$H$4:$H$28,'Base CDI'!$I$4:$I$29,S1152,"Cubic","Extrapolate=Linear","MultiX=Average","Skip=True","Sort=True")</f>
        <v>12.764041830797378</v>
      </c>
    </row>
    <row r="1153" spans="16:21" x14ac:dyDescent="0.25">
      <c r="P1153" s="10">
        <v>36188</v>
      </c>
      <c r="Q1153">
        <v>4.107634</v>
      </c>
      <c r="S1153" s="42">
        <f t="shared" ca="1" si="23"/>
        <v>47136</v>
      </c>
      <c r="T1153" s="43">
        <f ca="1">_xll.BInterpol('Base CDI'!$H$4:$H$28,'Base CDI'!$J$4:$J$29,S1153,"Cubic","Extrapolate=Linear","MultiX=Average","Skip=True","Sort=True")</f>
        <v>12.729472536880804</v>
      </c>
      <c r="U1153" s="43">
        <f ca="1">_xll.BInterpol('Base CDI'!$H$4:$H$28,'Base CDI'!$I$4:$I$29,S1153,"Cubic","Extrapolate=Linear","MultiX=Average","Skip=True","Sort=True")</f>
        <v>12.76433179708085</v>
      </c>
    </row>
    <row r="1154" spans="16:21" x14ac:dyDescent="0.25">
      <c r="P1154" s="10">
        <v>36189</v>
      </c>
      <c r="Q1154">
        <v>4.1125569999999998</v>
      </c>
      <c r="S1154" s="42">
        <f t="shared" ca="1" si="23"/>
        <v>47137</v>
      </c>
      <c r="T1154" s="43">
        <f ca="1">_xll.BInterpol('Base CDI'!$H$4:$H$28,'Base CDI'!$J$4:$J$29,S1154,"Cubic","Extrapolate=Linear","MultiX=Average","Skip=True","Sort=True")</f>
        <v>12.729774256720404</v>
      </c>
      <c r="U1154" s="43">
        <f ca="1">_xll.BInterpol('Base CDI'!$H$4:$H$28,'Base CDI'!$I$4:$I$29,S1154,"Cubic","Extrapolate=Linear","MultiX=Average","Skip=True","Sort=True")</f>
        <v>12.76462420866015</v>
      </c>
    </row>
    <row r="1155" spans="16:21" x14ac:dyDescent="0.25">
      <c r="P1155" s="10">
        <v>36192</v>
      </c>
      <c r="Q1155">
        <v>4.1177429999999999</v>
      </c>
      <c r="S1155" s="42">
        <f t="shared" ca="1" si="23"/>
        <v>47138</v>
      </c>
      <c r="T1155" s="43">
        <f ca="1">_xll.BInterpol('Base CDI'!$H$4:$H$28,'Base CDI'!$J$4:$J$29,S1155,"Cubic","Extrapolate=Linear","MultiX=Average","Skip=True","Sort=True")</f>
        <v>12.730078450206697</v>
      </c>
      <c r="U1155" s="43">
        <f ca="1">_xll.BInterpol('Base CDI'!$H$4:$H$28,'Base CDI'!$I$4:$I$29,S1155,"Cubic","Extrapolate=Linear","MultiX=Average","Skip=True","Sort=True")</f>
        <v>12.764919044611815</v>
      </c>
    </row>
    <row r="1156" spans="16:21" x14ac:dyDescent="0.25">
      <c r="P1156" s="10">
        <v>36193</v>
      </c>
      <c r="Q1156">
        <v>4.1231939999999998</v>
      </c>
      <c r="S1156" s="42">
        <f t="shared" ca="1" si="23"/>
        <v>47139</v>
      </c>
      <c r="T1156" s="43">
        <f ca="1">_xll.BInterpol('Base CDI'!$H$4:$H$28,'Base CDI'!$J$4:$J$29,S1156,"Cubic","Extrapolate=Linear","MultiX=Average","Skip=True","Sort=True")</f>
        <v>12.730385094588947</v>
      </c>
      <c r="U1156" s="43">
        <f ca="1">_xll.BInterpol('Base CDI'!$H$4:$H$28,'Base CDI'!$I$4:$I$29,S1156,"Cubic","Extrapolate=Linear","MultiX=Average","Skip=True","Sort=True")</f>
        <v>12.765216284012382</v>
      </c>
    </row>
    <row r="1157" spans="16:21" x14ac:dyDescent="0.25">
      <c r="P1157" s="10">
        <v>36194</v>
      </c>
      <c r="Q1157">
        <v>4.1285069999999999</v>
      </c>
      <c r="S1157" s="42">
        <f t="shared" ca="1" si="23"/>
        <v>47140</v>
      </c>
      <c r="T1157" s="43">
        <f ca="1">_xll.BInterpol('Base CDI'!$H$4:$H$28,'Base CDI'!$J$4:$J$29,S1157,"Cubic","Extrapolate=Linear","MultiX=Average","Skip=True","Sort=True")</f>
        <v>12.730694167116413</v>
      </c>
      <c r="U1157" s="43">
        <f ca="1">_xll.BInterpol('Base CDI'!$H$4:$H$28,'Base CDI'!$I$4:$I$29,S1157,"Cubic","Extrapolate=Linear","MultiX=Average","Skip=True","Sort=True")</f>
        <v>12.765515905938386</v>
      </c>
    </row>
    <row r="1158" spans="16:21" x14ac:dyDescent="0.25">
      <c r="P1158" s="10">
        <v>36195</v>
      </c>
      <c r="Q1158">
        <v>4.1338179999999998</v>
      </c>
      <c r="S1158" s="42">
        <f t="shared" ca="1" si="23"/>
        <v>47141</v>
      </c>
      <c r="T1158" s="43">
        <f ca="1">_xll.BInterpol('Base CDI'!$H$4:$H$28,'Base CDI'!$J$4:$J$29,S1158,"Cubic","Extrapolate=Linear","MultiX=Average","Skip=True","Sort=True")</f>
        <v>12.73100564503836</v>
      </c>
      <c r="U1158" s="43">
        <f ca="1">_xll.BInterpol('Base CDI'!$H$4:$H$28,'Base CDI'!$I$4:$I$29,S1158,"Cubic","Extrapolate=Linear","MultiX=Average","Skip=True","Sort=True")</f>
        <v>12.765817889466367</v>
      </c>
    </row>
    <row r="1159" spans="16:21" x14ac:dyDescent="0.25">
      <c r="P1159" s="10">
        <v>36196</v>
      </c>
      <c r="Q1159">
        <v>4.1391359999999997</v>
      </c>
      <c r="S1159" s="42">
        <f t="shared" ca="1" si="23"/>
        <v>47142</v>
      </c>
      <c r="T1159" s="43">
        <f ca="1">_xll.BInterpol('Base CDI'!$H$4:$H$28,'Base CDI'!$J$4:$J$29,S1159,"Cubic","Extrapolate=Linear","MultiX=Average","Skip=True","Sort=True")</f>
        <v>12.731319505604048</v>
      </c>
      <c r="U1159" s="43">
        <f ca="1">_xll.BInterpol('Base CDI'!$H$4:$H$28,'Base CDI'!$I$4:$I$29,S1159,"Cubic","Extrapolate=Linear","MultiX=Average","Skip=True","Sort=True")</f>
        <v>12.766122213672858</v>
      </c>
    </row>
    <row r="1160" spans="16:21" x14ac:dyDescent="0.25">
      <c r="P1160" s="10">
        <v>36199</v>
      </c>
      <c r="Q1160">
        <v>4.1444640000000001</v>
      </c>
      <c r="S1160" s="42">
        <f t="shared" ca="1" si="23"/>
        <v>47143</v>
      </c>
      <c r="T1160" s="43">
        <f ca="1">_xll.BInterpol('Base CDI'!$H$4:$H$28,'Base CDI'!$J$4:$J$29,S1160,"Cubic","Extrapolate=Linear","MultiX=Average","Skip=True","Sort=True")</f>
        <v>12.73163572606274</v>
      </c>
      <c r="U1160" s="43">
        <f ca="1">_xll.BInterpol('Base CDI'!$H$4:$H$28,'Base CDI'!$I$4:$I$29,S1160,"Cubic","Extrapolate=Linear","MultiX=Average","Skip=True","Sort=True")</f>
        <v>12.766428857634397</v>
      </c>
    </row>
    <row r="1161" spans="16:21" x14ac:dyDescent="0.25">
      <c r="P1161" s="10">
        <v>36200</v>
      </c>
      <c r="Q1161">
        <v>4.1498039999999996</v>
      </c>
      <c r="S1161" s="42">
        <f t="shared" ca="1" si="23"/>
        <v>47144</v>
      </c>
      <c r="T1161" s="43">
        <f ca="1">_xll.BInterpol('Base CDI'!$H$4:$H$28,'Base CDI'!$J$4:$J$29,S1161,"Cubic","Extrapolate=Linear","MultiX=Average","Skip=True","Sort=True")</f>
        <v>12.731954283663695</v>
      </c>
      <c r="U1161" s="43">
        <f ca="1">_xll.BInterpol('Base CDI'!$H$4:$H$28,'Base CDI'!$I$4:$I$29,S1161,"Cubic","Extrapolate=Linear","MultiX=Average","Skip=True","Sort=True")</f>
        <v>12.766737800427519</v>
      </c>
    </row>
    <row r="1162" spans="16:21" x14ac:dyDescent="0.25">
      <c r="P1162" s="10">
        <v>36201</v>
      </c>
      <c r="Q1162">
        <v>4.1551520000000002</v>
      </c>
      <c r="S1162" s="42">
        <f t="shared" ca="1" si="23"/>
        <v>47145</v>
      </c>
      <c r="T1162" s="43">
        <f ca="1">_xll.BInterpol('Base CDI'!$H$4:$H$28,'Base CDI'!$J$4:$J$29,S1162,"Cubic","Extrapolate=Linear","MultiX=Average","Skip=True","Sort=True")</f>
        <v>12.732275155656177</v>
      </c>
      <c r="U1162" s="43">
        <f ca="1">_xll.BInterpol('Base CDI'!$H$4:$H$28,'Base CDI'!$I$4:$I$29,S1162,"Cubic","Extrapolate=Linear","MultiX=Average","Skip=True","Sort=True")</f>
        <v>12.767049021128761</v>
      </c>
    </row>
    <row r="1163" spans="16:21" x14ac:dyDescent="0.25">
      <c r="P1163" s="10">
        <v>36202</v>
      </c>
      <c r="Q1163">
        <v>4.1605109999999996</v>
      </c>
      <c r="S1163" s="42">
        <f t="shared" ref="S1163:S1226" ca="1" si="24">S1162+1</f>
        <v>47146</v>
      </c>
      <c r="T1163" s="43">
        <f ca="1">_xll.BInterpol('Base CDI'!$H$4:$H$28,'Base CDI'!$J$4:$J$29,S1163,"Cubic","Extrapolate=Linear","MultiX=Average","Skip=True","Sort=True")</f>
        <v>12.732598319289448</v>
      </c>
      <c r="U1163" s="43">
        <f ca="1">_xll.BInterpol('Base CDI'!$H$4:$H$28,'Base CDI'!$I$4:$I$29,S1163,"Cubic","Extrapolate=Linear","MultiX=Average","Skip=True","Sort=True")</f>
        <v>12.767362498814661</v>
      </c>
    </row>
    <row r="1164" spans="16:21" x14ac:dyDescent="0.25">
      <c r="P1164" s="10">
        <v>36203</v>
      </c>
      <c r="Q1164">
        <v>4.1658739999999996</v>
      </c>
      <c r="S1164" s="42">
        <f t="shared" ca="1" si="24"/>
        <v>47147</v>
      </c>
      <c r="T1164" s="43">
        <f ca="1">_xll.BInterpol('Base CDI'!$H$4:$H$28,'Base CDI'!$J$4:$J$29,S1164,"Cubic","Extrapolate=Linear","MultiX=Average","Skip=True","Sort=True")</f>
        <v>12.732923751812768</v>
      </c>
      <c r="U1164" s="43">
        <f ca="1">_xll.BInterpol('Base CDI'!$H$4:$H$28,'Base CDI'!$I$4:$I$29,S1164,"Cubic","Extrapolate=Linear","MultiX=Average","Skip=True","Sort=True")</f>
        <v>12.767678212561755</v>
      </c>
    </row>
    <row r="1165" spans="16:21" x14ac:dyDescent="0.25">
      <c r="P1165" s="10">
        <v>36208</v>
      </c>
      <c r="Q1165">
        <v>4.1712480000000003</v>
      </c>
      <c r="S1165" s="42">
        <f t="shared" ca="1" si="24"/>
        <v>47148</v>
      </c>
      <c r="T1165" s="43">
        <f ca="1">_xll.BInterpol('Base CDI'!$H$4:$H$28,'Base CDI'!$J$4:$J$29,S1165,"Cubic","Extrapolate=Linear","MultiX=Average","Skip=True","Sort=True")</f>
        <v>12.7332514304754</v>
      </c>
      <c r="U1165" s="43">
        <f ca="1">_xll.BInterpol('Base CDI'!$H$4:$H$28,'Base CDI'!$I$4:$I$29,S1165,"Cubic","Extrapolate=Linear","MultiX=Average","Skip=True","Sort=True")</f>
        <v>12.767996141446577</v>
      </c>
    </row>
    <row r="1166" spans="16:21" x14ac:dyDescent="0.25">
      <c r="P1166" s="10">
        <v>36209</v>
      </c>
      <c r="Q1166">
        <v>4.1766269999999999</v>
      </c>
      <c r="S1166" s="42">
        <f t="shared" ca="1" si="24"/>
        <v>47149</v>
      </c>
      <c r="T1166" s="43">
        <f ca="1">_xll.BInterpol('Base CDI'!$H$4:$H$28,'Base CDI'!$J$4:$J$29,S1166,"Cubic","Extrapolate=Linear","MultiX=Average","Skip=True","Sort=True")</f>
        <v>12.733581332526606</v>
      </c>
      <c r="U1166" s="43">
        <f ca="1">_xll.BInterpol('Base CDI'!$H$4:$H$28,'Base CDI'!$I$4:$I$29,S1166,"Cubic","Extrapolate=Linear","MultiX=Average","Skip=True","Sort=True")</f>
        <v>12.768316264545666</v>
      </c>
    </row>
    <row r="1167" spans="16:21" x14ac:dyDescent="0.25">
      <c r="P1167" s="10">
        <v>36210</v>
      </c>
      <c r="Q1167">
        <v>4.1820139999999997</v>
      </c>
      <c r="S1167" s="42">
        <f t="shared" ca="1" si="24"/>
        <v>47150</v>
      </c>
      <c r="T1167" s="43">
        <f ca="1">_xll.BInterpol('Base CDI'!$H$4:$H$28,'Base CDI'!$J$4:$J$29,S1167,"Cubic","Extrapolate=Linear","MultiX=Average","Skip=True","Sort=True")</f>
        <v>12.733913435215648</v>
      </c>
      <c r="U1167" s="43">
        <f ca="1">_xll.BInterpol('Base CDI'!$H$4:$H$28,'Base CDI'!$I$4:$I$29,S1167,"Cubic","Extrapolate=Linear","MultiX=Average","Skip=True","Sort=True")</f>
        <v>12.768638560935557</v>
      </c>
    </row>
    <row r="1168" spans="16:21" x14ac:dyDescent="0.25">
      <c r="P1168" s="10">
        <v>36213</v>
      </c>
      <c r="Q1168">
        <v>4.1874070000000003</v>
      </c>
      <c r="S1168" s="42">
        <f t="shared" ca="1" si="24"/>
        <v>47151</v>
      </c>
      <c r="T1168" s="43">
        <f ca="1">_xll.BInterpol('Base CDI'!$H$4:$H$28,'Base CDI'!$J$4:$J$29,S1168,"Cubic","Extrapolate=Linear","MultiX=Average","Skip=True","Sort=True")</f>
        <v>12.734247715791788</v>
      </c>
      <c r="U1168" s="43">
        <f ca="1">_xll.BInterpol('Base CDI'!$H$4:$H$28,'Base CDI'!$I$4:$I$29,S1168,"Cubic","Extrapolate=Linear","MultiX=Average","Skip=True","Sort=True")</f>
        <v>12.768963009692788</v>
      </c>
    </row>
    <row r="1169" spans="16:21" x14ac:dyDescent="0.25">
      <c r="P1169" s="10">
        <v>36214</v>
      </c>
      <c r="Q1169">
        <v>4.1928070000000002</v>
      </c>
      <c r="S1169" s="42">
        <f t="shared" ca="1" si="24"/>
        <v>47152</v>
      </c>
      <c r="T1169" s="43">
        <f ca="1">_xll.BInterpol('Base CDI'!$H$4:$H$28,'Base CDI'!$J$4:$J$29,S1169,"Cubic","Extrapolate=Linear","MultiX=Average","Skip=True","Sort=True")</f>
        <v>12.734584151504286</v>
      </c>
      <c r="U1169" s="43">
        <f ca="1">_xll.BInterpol('Base CDI'!$H$4:$H$28,'Base CDI'!$I$4:$I$29,S1169,"Cubic","Extrapolate=Linear","MultiX=Average","Skip=True","Sort=True")</f>
        <v>12.769289589893893</v>
      </c>
    </row>
    <row r="1170" spans="16:21" x14ac:dyDescent="0.25">
      <c r="P1170" s="10">
        <v>36215</v>
      </c>
      <c r="Q1170">
        <v>4.1982140000000001</v>
      </c>
      <c r="S1170" s="42">
        <f t="shared" ca="1" si="24"/>
        <v>47153</v>
      </c>
      <c r="T1170" s="43">
        <f ca="1">_xll.BInterpol('Base CDI'!$H$4:$H$28,'Base CDI'!$J$4:$J$29,S1170,"Cubic","Extrapolate=Linear","MultiX=Average","Skip=True","Sort=True")</f>
        <v>12.734922719602405</v>
      </c>
      <c r="U1170" s="43">
        <f ca="1">_xll.BInterpol('Base CDI'!$H$4:$H$28,'Base CDI'!$I$4:$I$29,S1170,"Cubic","Extrapolate=Linear","MultiX=Average","Skip=True","Sort=True")</f>
        <v>12.769618280615411</v>
      </c>
    </row>
    <row r="1171" spans="16:21" x14ac:dyDescent="0.25">
      <c r="P1171" s="10">
        <v>36216</v>
      </c>
      <c r="Q1171">
        <v>4.203627</v>
      </c>
      <c r="S1171" s="42">
        <f t="shared" ca="1" si="24"/>
        <v>47154</v>
      </c>
      <c r="T1171" s="43">
        <f ca="1">_xll.BInterpol('Base CDI'!$H$4:$H$28,'Base CDI'!$J$4:$J$29,S1171,"Cubic","Extrapolate=Linear","MultiX=Average","Skip=True","Sort=True")</f>
        <v>12.735263397335407</v>
      </c>
      <c r="U1171" s="43">
        <f ca="1">_xll.BInterpol('Base CDI'!$H$4:$H$28,'Base CDI'!$I$4:$I$29,S1171,"Cubic","Extrapolate=Linear","MultiX=Average","Skip=True","Sort=True")</f>
        <v>12.769949060933877</v>
      </c>
    </row>
    <row r="1172" spans="16:21" x14ac:dyDescent="0.25">
      <c r="P1172" s="10">
        <v>36217</v>
      </c>
      <c r="Q1172">
        <v>4.2090449999999997</v>
      </c>
      <c r="S1172" s="42">
        <f t="shared" ca="1" si="24"/>
        <v>47155</v>
      </c>
      <c r="T1172" s="43">
        <f ca="1">_xll.BInterpol('Base CDI'!$H$4:$H$28,'Base CDI'!$J$4:$J$29,S1172,"Cubic","Extrapolate=Linear","MultiX=Average","Skip=True","Sort=True")</f>
        <v>12.735606161952553</v>
      </c>
      <c r="U1172" s="43">
        <f ca="1">_xll.BInterpol('Base CDI'!$H$4:$H$28,'Base CDI'!$I$4:$I$29,S1172,"Cubic","Extrapolate=Linear","MultiX=Average","Skip=True","Sort=True")</f>
        <v>12.770281909925828</v>
      </c>
    </row>
    <row r="1173" spans="16:21" x14ac:dyDescent="0.25">
      <c r="P1173" s="10">
        <v>36220</v>
      </c>
      <c r="Q1173">
        <v>4.2144779999999997</v>
      </c>
      <c r="S1173" s="42">
        <f t="shared" ca="1" si="24"/>
        <v>47156</v>
      </c>
      <c r="T1173" s="43">
        <f ca="1">_xll.BInterpol('Base CDI'!$H$4:$H$28,'Base CDI'!$J$4:$J$29,S1173,"Cubic","Extrapolate=Linear","MultiX=Average","Skip=True","Sort=True")</f>
        <v>12.735950990703104</v>
      </c>
      <c r="U1173" s="43">
        <f ca="1">_xll.BInterpol('Base CDI'!$H$4:$H$28,'Base CDI'!$I$4:$I$29,S1173,"Cubic","Extrapolate=Linear","MultiX=Average","Skip=True","Sort=True")</f>
        <v>12.7706168066678</v>
      </c>
    </row>
    <row r="1174" spans="16:21" x14ac:dyDescent="0.25">
      <c r="P1174" s="10">
        <v>36221</v>
      </c>
      <c r="Q1174">
        <v>4.2199200000000001</v>
      </c>
      <c r="S1174" s="42">
        <f t="shared" ca="1" si="24"/>
        <v>47157</v>
      </c>
      <c r="T1174" s="43">
        <f ca="1">_xll.BInterpol('Base CDI'!$H$4:$H$28,'Base CDI'!$J$4:$J$29,S1174,"Cubic","Extrapolate=Linear","MultiX=Average","Skip=True","Sort=True")</f>
        <v>12.736297860836325</v>
      </c>
      <c r="U1174" s="43">
        <f ca="1">_xll.BInterpol('Base CDI'!$H$4:$H$28,'Base CDI'!$I$4:$I$29,S1174,"Cubic","Extrapolate=Linear","MultiX=Average","Skip=True","Sort=True")</f>
        <v>12.770953730236329</v>
      </c>
    </row>
    <row r="1175" spans="16:21" x14ac:dyDescent="0.25">
      <c r="P1175" s="10">
        <v>36222</v>
      </c>
      <c r="Q1175">
        <v>4.225365</v>
      </c>
      <c r="S1175" s="42">
        <f t="shared" ca="1" si="24"/>
        <v>47158</v>
      </c>
      <c r="T1175" s="43">
        <f ca="1">_xll.BInterpol('Base CDI'!$H$4:$H$28,'Base CDI'!$J$4:$J$29,S1175,"Cubic","Extrapolate=Linear","MultiX=Average","Skip=True","Sort=True")</f>
        <v>12.736646749601475</v>
      </c>
      <c r="U1175" s="43">
        <f ca="1">_xll.BInterpol('Base CDI'!$H$4:$H$28,'Base CDI'!$I$4:$I$29,S1175,"Cubic","Extrapolate=Linear","MultiX=Average","Skip=True","Sort=True")</f>
        <v>12.771292659707953</v>
      </c>
    </row>
    <row r="1176" spans="16:21" x14ac:dyDescent="0.25">
      <c r="P1176" s="10">
        <v>36223</v>
      </c>
      <c r="Q1176">
        <v>4.2308190000000003</v>
      </c>
      <c r="S1176" s="42">
        <f t="shared" ca="1" si="24"/>
        <v>47159</v>
      </c>
      <c r="T1176" s="43">
        <f ca="1">_xll.BInterpol('Base CDI'!$H$4:$H$28,'Base CDI'!$J$4:$J$29,S1176,"Cubic","Extrapolate=Linear","MultiX=Average","Skip=True","Sort=True")</f>
        <v>12.736997634247818</v>
      </c>
      <c r="U1176" s="43">
        <f ca="1">_xll.BInterpol('Base CDI'!$H$4:$H$28,'Base CDI'!$I$4:$I$29,S1176,"Cubic","Extrapolate=Linear","MultiX=Average","Skip=True","Sort=True")</f>
        <v>12.771633574159207</v>
      </c>
    </row>
    <row r="1177" spans="16:21" x14ac:dyDescent="0.25">
      <c r="P1177" s="10">
        <v>36224</v>
      </c>
      <c r="Q1177">
        <v>4.2362929999999999</v>
      </c>
      <c r="S1177" s="42">
        <f t="shared" ca="1" si="24"/>
        <v>47160</v>
      </c>
      <c r="T1177" s="43">
        <f ca="1">_xll.BInterpol('Base CDI'!$H$4:$H$28,'Base CDI'!$J$4:$J$29,S1177,"Cubic","Extrapolate=Linear","MultiX=Average","Skip=True","Sort=True")</f>
        <v>12.737350492024612</v>
      </c>
      <c r="U1177" s="43">
        <f ca="1">_xll.BInterpol('Base CDI'!$H$4:$H$28,'Base CDI'!$I$4:$I$29,S1177,"Cubic","Extrapolate=Linear","MultiX=Average","Skip=True","Sort=True")</f>
        <v>12.771976452666628</v>
      </c>
    </row>
    <row r="1178" spans="16:21" x14ac:dyDescent="0.25">
      <c r="P1178" s="10">
        <v>36227</v>
      </c>
      <c r="Q1178">
        <v>4.2424590000000002</v>
      </c>
      <c r="S1178" s="42">
        <f t="shared" ca="1" si="24"/>
        <v>47161</v>
      </c>
      <c r="T1178" s="43">
        <f ca="1">_xll.BInterpol('Base CDI'!$H$4:$H$28,'Base CDI'!$J$4:$J$29,S1178,"Cubic","Extrapolate=Linear","MultiX=Average","Skip=True","Sort=True")</f>
        <v>12.737705300181121</v>
      </c>
      <c r="U1178" s="43">
        <f ca="1">_xll.BInterpol('Base CDI'!$H$4:$H$28,'Base CDI'!$I$4:$I$29,S1178,"Cubic","Extrapolate=Linear","MultiX=Average","Skip=True","Sort=True")</f>
        <v>12.772321274306753</v>
      </c>
    </row>
    <row r="1179" spans="16:21" x14ac:dyDescent="0.25">
      <c r="P1179" s="10">
        <v>36228</v>
      </c>
      <c r="Q1179">
        <v>4.2486360000000003</v>
      </c>
      <c r="S1179" s="42">
        <f t="shared" ca="1" si="24"/>
        <v>47162</v>
      </c>
      <c r="T1179" s="43">
        <f ca="1">_xll.BInterpol('Base CDI'!$H$4:$H$28,'Base CDI'!$J$4:$J$29,S1179,"Cubic","Extrapolate=Linear","MultiX=Average","Skip=True","Sort=True")</f>
        <v>12.738062035966609</v>
      </c>
      <c r="U1179" s="43">
        <f ca="1">_xll.BInterpol('Base CDI'!$H$4:$H$28,'Base CDI'!$I$4:$I$29,S1179,"Cubic","Extrapolate=Linear","MultiX=Average","Skip=True","Sort=True")</f>
        <v>12.772668018156118</v>
      </c>
    </row>
    <row r="1180" spans="16:21" x14ac:dyDescent="0.25">
      <c r="P1180" s="10">
        <v>36229</v>
      </c>
      <c r="Q1180">
        <v>4.2548079999999997</v>
      </c>
      <c r="S1180" s="42">
        <f t="shared" ca="1" si="24"/>
        <v>47163</v>
      </c>
      <c r="T1180" s="43">
        <f ca="1">_xll.BInterpol('Base CDI'!$H$4:$H$28,'Base CDI'!$J$4:$J$29,S1180,"Cubic","Extrapolate=Linear","MultiX=Average","Skip=True","Sort=True")</f>
        <v>12.738420676630334</v>
      </c>
      <c r="U1180" s="43">
        <f ca="1">_xll.BInterpol('Base CDI'!$H$4:$H$28,'Base CDI'!$I$4:$I$29,S1180,"Cubic","Extrapolate=Linear","MultiX=Average","Skip=True","Sort=True")</f>
        <v>12.773016663291259</v>
      </c>
    </row>
    <row r="1181" spans="16:21" x14ac:dyDescent="0.25">
      <c r="P1181" s="10">
        <v>36230</v>
      </c>
      <c r="Q1181">
        <v>4.2609909999999998</v>
      </c>
      <c r="S1181" s="42">
        <f t="shared" ca="1" si="24"/>
        <v>47164</v>
      </c>
      <c r="T1181" s="43">
        <f ca="1">_xll.BInterpol('Base CDI'!$H$4:$H$28,'Base CDI'!$J$4:$J$29,S1181,"Cubic","Extrapolate=Linear","MultiX=Average","Skip=True","Sort=True")</f>
        <v>12.73878119942156</v>
      </c>
      <c r="U1181" s="43">
        <f ca="1">_xll.BInterpol('Base CDI'!$H$4:$H$28,'Base CDI'!$I$4:$I$29,S1181,"Cubic","Extrapolate=Linear","MultiX=Average","Skip=True","Sort=True")</f>
        <v>12.773367188788711</v>
      </c>
    </row>
    <row r="1182" spans="16:21" x14ac:dyDescent="0.25">
      <c r="P1182" s="10">
        <v>36231</v>
      </c>
      <c r="Q1182">
        <v>4.2671999999999999</v>
      </c>
      <c r="S1182" s="42">
        <f t="shared" ca="1" si="24"/>
        <v>47165</v>
      </c>
      <c r="T1182" s="43">
        <f ca="1">_xll.BInterpol('Base CDI'!$H$4:$H$28,'Base CDI'!$J$4:$J$29,S1182,"Cubic","Extrapolate=Linear","MultiX=Average","Skip=True","Sort=True")</f>
        <v>12.739143581589548</v>
      </c>
      <c r="U1182" s="43">
        <f ca="1">_xll.BInterpol('Base CDI'!$H$4:$H$28,'Base CDI'!$I$4:$I$29,S1182,"Cubic","Extrapolate=Linear","MultiX=Average","Skip=True","Sort=True")</f>
        <v>12.773719573725014</v>
      </c>
    </row>
    <row r="1183" spans="16:21" x14ac:dyDescent="0.25">
      <c r="P1183" s="10">
        <v>36234</v>
      </c>
      <c r="Q1183">
        <v>4.2734139999999998</v>
      </c>
      <c r="S1183" s="42">
        <f t="shared" ca="1" si="24"/>
        <v>47166</v>
      </c>
      <c r="T1183" s="43">
        <f ca="1">_xll.BInterpol('Base CDI'!$H$4:$H$28,'Base CDI'!$J$4:$J$29,S1183,"Cubic","Extrapolate=Linear","MultiX=Average","Skip=True","Sort=True")</f>
        <v>12.73950780038356</v>
      </c>
      <c r="U1183" s="43">
        <f ca="1">_xll.BInterpol('Base CDI'!$H$4:$H$28,'Base CDI'!$I$4:$I$29,S1183,"Cubic","Extrapolate=Linear","MultiX=Average","Skip=True","Sort=True")</f>
        <v>12.774073797176703</v>
      </c>
    </row>
    <row r="1184" spans="16:21" x14ac:dyDescent="0.25">
      <c r="P1184" s="10">
        <v>36235</v>
      </c>
      <c r="Q1184">
        <v>4.2796339999999997</v>
      </c>
      <c r="S1184" s="42">
        <f t="shared" ca="1" si="24"/>
        <v>47167</v>
      </c>
      <c r="T1184" s="43">
        <f ca="1">_xll.BInterpol('Base CDI'!$H$4:$H$28,'Base CDI'!$J$4:$J$29,S1184,"Cubic","Extrapolate=Linear","MultiX=Average","Skip=True","Sort=True")</f>
        <v>12.739873833052858</v>
      </c>
      <c r="U1184" s="43">
        <f ca="1">_xll.BInterpol('Base CDI'!$H$4:$H$28,'Base CDI'!$I$4:$I$29,S1184,"Cubic","Extrapolate=Linear","MultiX=Average","Skip=True","Sort=True")</f>
        <v>12.774429838220312</v>
      </c>
    </row>
    <row r="1185" spans="16:21" x14ac:dyDescent="0.25">
      <c r="P1185" s="10">
        <v>36236</v>
      </c>
      <c r="Q1185">
        <v>4.2858590000000003</v>
      </c>
      <c r="S1185" s="42">
        <f t="shared" ca="1" si="24"/>
        <v>47168</v>
      </c>
      <c r="T1185" s="43">
        <f ca="1">_xll.BInterpol('Base CDI'!$H$4:$H$28,'Base CDI'!$J$4:$J$29,S1185,"Cubic","Extrapolate=Linear","MultiX=Average","Skip=True","Sort=True")</f>
        <v>12.740241656846704</v>
      </c>
      <c r="U1185" s="43">
        <f ca="1">_xll.BInterpol('Base CDI'!$H$4:$H$28,'Base CDI'!$I$4:$I$29,S1185,"Cubic","Extrapolate=Linear","MultiX=Average","Skip=True","Sort=True")</f>
        <v>12.774787675932382</v>
      </c>
    </row>
    <row r="1186" spans="16:21" x14ac:dyDescent="0.25">
      <c r="P1186" s="10">
        <v>36237</v>
      </c>
      <c r="Q1186">
        <v>4.2920990000000003</v>
      </c>
      <c r="S1186" s="42">
        <f t="shared" ca="1" si="24"/>
        <v>47169</v>
      </c>
      <c r="T1186" s="43">
        <f ca="1">_xll.BInterpol('Base CDI'!$H$4:$H$28,'Base CDI'!$J$4:$J$29,S1186,"Cubic","Extrapolate=Linear","MultiX=Average","Skip=True","Sort=True")</f>
        <v>12.740611249014359</v>
      </c>
      <c r="U1186" s="43">
        <f ca="1">_xll.BInterpol('Base CDI'!$H$4:$H$28,'Base CDI'!$I$4:$I$29,S1186,"Cubic","Extrapolate=Linear","MultiX=Average","Skip=True","Sort=True")</f>
        <v>12.775147289389446</v>
      </c>
    </row>
    <row r="1187" spans="16:21" x14ac:dyDescent="0.25">
      <c r="P1187" s="10">
        <v>36238</v>
      </c>
      <c r="Q1187">
        <v>4.2983549999999999</v>
      </c>
      <c r="S1187" s="42">
        <f t="shared" ca="1" si="24"/>
        <v>47170</v>
      </c>
      <c r="T1187" s="43">
        <f ca="1">_xll.BInterpol('Base CDI'!$H$4:$H$28,'Base CDI'!$J$4:$J$29,S1187,"Cubic","Extrapolate=Linear","MultiX=Average","Skip=True","Sort=True")</f>
        <v>12.740982586805085</v>
      </c>
      <c r="U1187" s="43">
        <f ca="1">_xll.BInterpol('Base CDI'!$H$4:$H$28,'Base CDI'!$I$4:$I$29,S1187,"Cubic","Extrapolate=Linear","MultiX=Average","Skip=True","Sort=True")</f>
        <v>12.775508657668041</v>
      </c>
    </row>
    <row r="1188" spans="16:21" x14ac:dyDescent="0.25">
      <c r="P1188" s="10">
        <v>36241</v>
      </c>
      <c r="Q1188">
        <v>4.3046100000000003</v>
      </c>
      <c r="S1188" s="42">
        <f t="shared" ca="1" si="24"/>
        <v>47171</v>
      </c>
      <c r="T1188" s="43">
        <f ca="1">_xll.BInterpol('Base CDI'!$H$4:$H$28,'Base CDI'!$J$4:$J$29,S1188,"Cubic","Extrapolate=Linear","MultiX=Average","Skip=True","Sort=True")</f>
        <v>12.741355647468144</v>
      </c>
      <c r="U1188" s="43">
        <f ca="1">_xll.BInterpol('Base CDI'!$H$4:$H$28,'Base CDI'!$I$4:$I$29,S1188,"Cubic","Extrapolate=Linear","MultiX=Average","Skip=True","Sort=True")</f>
        <v>12.775871759844703</v>
      </c>
    </row>
    <row r="1189" spans="16:21" x14ac:dyDescent="0.25">
      <c r="P1189" s="10">
        <v>36242</v>
      </c>
      <c r="Q1189">
        <v>4.310873</v>
      </c>
      <c r="S1189" s="42">
        <f t="shared" ca="1" si="24"/>
        <v>47172</v>
      </c>
      <c r="T1189" s="43">
        <f ca="1">_xll.BInterpol('Base CDI'!$H$4:$H$28,'Base CDI'!$J$4:$J$29,S1189,"Cubic","Extrapolate=Linear","MultiX=Average","Skip=True","Sort=True")</f>
        <v>12.741730408252797</v>
      </c>
      <c r="U1189" s="43">
        <f ca="1">_xll.BInterpol('Base CDI'!$H$4:$H$28,'Base CDI'!$I$4:$I$29,S1189,"Cubic","Extrapolate=Linear","MultiX=Average","Skip=True","Sort=True")</f>
        <v>12.77623657499597</v>
      </c>
    </row>
    <row r="1190" spans="16:21" x14ac:dyDescent="0.25">
      <c r="P1190" s="10">
        <v>36243</v>
      </c>
      <c r="Q1190">
        <v>4.3171419999999996</v>
      </c>
      <c r="S1190" s="42">
        <f t="shared" ca="1" si="24"/>
        <v>47173</v>
      </c>
      <c r="T1190" s="43">
        <f ca="1">_xll.BInterpol('Base CDI'!$H$4:$H$28,'Base CDI'!$J$4:$J$29,S1190,"Cubic","Extrapolate=Linear","MultiX=Average","Skip=True","Sort=True")</f>
        <v>12.742106846408308</v>
      </c>
      <c r="U1190" s="43">
        <f ca="1">_xll.BInterpol('Base CDI'!$H$4:$H$28,'Base CDI'!$I$4:$I$29,S1190,"Cubic","Extrapolate=Linear","MultiX=Average","Skip=True","Sort=True")</f>
        <v>12.776603082198378</v>
      </c>
    </row>
    <row r="1191" spans="16:21" x14ac:dyDescent="0.25">
      <c r="P1191" s="10">
        <v>36244</v>
      </c>
      <c r="Q1191">
        <v>4.3234240000000002</v>
      </c>
      <c r="S1191" s="42">
        <f t="shared" ca="1" si="24"/>
        <v>47174</v>
      </c>
      <c r="T1191" s="43">
        <f ca="1">_xll.BInterpol('Base CDI'!$H$4:$H$28,'Base CDI'!$J$4:$J$29,S1191,"Cubic","Extrapolate=Linear","MultiX=Average","Skip=True","Sort=True")</f>
        <v>12.742484939183937</v>
      </c>
      <c r="U1191" s="43">
        <f ca="1">_xll.BInterpol('Base CDI'!$H$4:$H$28,'Base CDI'!$I$4:$I$29,S1191,"Cubic","Extrapolate=Linear","MultiX=Average","Skip=True","Sort=True")</f>
        <v>12.776971260528462</v>
      </c>
    </row>
    <row r="1192" spans="16:21" x14ac:dyDescent="0.25">
      <c r="P1192" s="10">
        <v>36245</v>
      </c>
      <c r="Q1192">
        <v>4.3293629999999999</v>
      </c>
      <c r="S1192" s="42">
        <f t="shared" ca="1" si="24"/>
        <v>47175</v>
      </c>
      <c r="T1192" s="43">
        <f ca="1">_xll.BInterpol('Base CDI'!$H$4:$H$28,'Base CDI'!$J$4:$J$29,S1192,"Cubic","Extrapolate=Linear","MultiX=Average","Skip=True","Sort=True")</f>
        <v>12.742864663828945</v>
      </c>
      <c r="U1192" s="43">
        <f ca="1">_xll.BInterpol('Base CDI'!$H$4:$H$28,'Base CDI'!$I$4:$I$29,S1192,"Cubic","Extrapolate=Linear","MultiX=Average","Skip=True","Sort=True")</f>
        <v>12.777341089062761</v>
      </c>
    </row>
    <row r="1193" spans="16:21" x14ac:dyDescent="0.25">
      <c r="P1193" s="10">
        <v>36248</v>
      </c>
      <c r="Q1193">
        <v>4.3353080000000004</v>
      </c>
      <c r="S1193" s="42">
        <f t="shared" ca="1" si="24"/>
        <v>47176</v>
      </c>
      <c r="T1193" s="43">
        <f ca="1">_xll.BInterpol('Base CDI'!$H$4:$H$28,'Base CDI'!$J$4:$J$29,S1193,"Cubic","Extrapolate=Linear","MultiX=Average","Skip=True","Sort=True")</f>
        <v>12.743245997592595</v>
      </c>
      <c r="U1193" s="43">
        <f ca="1">_xll.BInterpol('Base CDI'!$H$4:$H$28,'Base CDI'!$I$4:$I$29,S1193,"Cubic","Extrapolate=Linear","MultiX=Average","Skip=True","Sort=True")</f>
        <v>12.777712546877808</v>
      </c>
    </row>
    <row r="1194" spans="16:21" x14ac:dyDescent="0.25">
      <c r="P1194" s="10">
        <v>36249</v>
      </c>
      <c r="Q1194">
        <v>4.3412600000000001</v>
      </c>
      <c r="S1194" s="42">
        <f t="shared" ca="1" si="24"/>
        <v>47177</v>
      </c>
      <c r="T1194" s="43">
        <f ca="1">_xll.BInterpol('Base CDI'!$H$4:$H$28,'Base CDI'!$J$4:$J$29,S1194,"Cubic","Extrapolate=Linear","MultiX=Average","Skip=True","Sort=True")</f>
        <v>12.74362891772415</v>
      </c>
      <c r="U1194" s="43">
        <f ca="1">_xll.BInterpol('Base CDI'!$H$4:$H$28,'Base CDI'!$I$4:$I$29,S1194,"Cubic","Extrapolate=Linear","MultiX=Average","Skip=True","Sort=True")</f>
        <v>12.778085613050143</v>
      </c>
    </row>
    <row r="1195" spans="16:21" x14ac:dyDescent="0.25">
      <c r="P1195" s="10">
        <v>36250</v>
      </c>
      <c r="Q1195">
        <v>4.3472169999999997</v>
      </c>
      <c r="S1195" s="42">
        <f t="shared" ca="1" si="24"/>
        <v>47178</v>
      </c>
      <c r="T1195" s="43">
        <f ca="1">_xll.BInterpol('Base CDI'!$H$4:$H$28,'Base CDI'!$J$4:$J$29,S1195,"Cubic","Extrapolate=Linear","MultiX=Average","Skip=True","Sort=True")</f>
        <v>12.74401340147287</v>
      </c>
      <c r="U1195" s="43">
        <f ca="1">_xll.BInterpol('Base CDI'!$H$4:$H$28,'Base CDI'!$I$4:$I$29,S1195,"Cubic","Extrapolate=Linear","MultiX=Average","Skip=True","Sort=True")</f>
        <v>12.778460266656301</v>
      </c>
    </row>
    <row r="1196" spans="16:21" x14ac:dyDescent="0.25">
      <c r="P1196" s="10">
        <v>36255</v>
      </c>
      <c r="Q1196">
        <v>4.3529330000000002</v>
      </c>
      <c r="S1196" s="42">
        <f t="shared" ca="1" si="24"/>
        <v>47179</v>
      </c>
      <c r="T1196" s="43">
        <f ca="1">_xll.BInterpol('Base CDI'!$H$4:$H$28,'Base CDI'!$J$4:$J$29,S1196,"Cubic","Extrapolate=Linear","MultiX=Average","Skip=True","Sort=True")</f>
        <v>12.744399426088016</v>
      </c>
      <c r="U1196" s="43">
        <f ca="1">_xll.BInterpol('Base CDI'!$H$4:$H$28,'Base CDI'!$I$4:$I$29,S1196,"Cubic","Extrapolate=Linear","MultiX=Average","Skip=True","Sort=True")</f>
        <v>12.778836486772818</v>
      </c>
    </row>
    <row r="1197" spans="16:21" x14ac:dyDescent="0.25">
      <c r="P1197" s="10">
        <v>36256</v>
      </c>
      <c r="Q1197">
        <v>4.3585849999999997</v>
      </c>
      <c r="S1197" s="42">
        <f t="shared" ca="1" si="24"/>
        <v>47180</v>
      </c>
      <c r="T1197" s="43">
        <f ca="1">_xll.BInterpol('Base CDI'!$H$4:$H$28,'Base CDI'!$J$4:$J$29,S1197,"Cubic","Extrapolate=Linear","MultiX=Average","Skip=True","Sort=True")</f>
        <v>12.744786968818852</v>
      </c>
      <c r="U1197" s="43">
        <f ca="1">_xll.BInterpol('Base CDI'!$H$4:$H$28,'Base CDI'!$I$4:$I$29,S1197,"Cubic","Extrapolate=Linear","MultiX=Average","Skip=True","Sort=True")</f>
        <v>12.77921425247623</v>
      </c>
    </row>
    <row r="1198" spans="16:21" x14ac:dyDescent="0.25">
      <c r="P1198" s="10">
        <v>36257</v>
      </c>
      <c r="Q1198">
        <v>4.3642260000000004</v>
      </c>
      <c r="S1198" s="42">
        <f t="shared" ca="1" si="24"/>
        <v>47181</v>
      </c>
      <c r="T1198" s="43">
        <f ca="1">_xll.BInterpol('Base CDI'!$H$4:$H$28,'Base CDI'!$J$4:$J$29,S1198,"Cubic","Extrapolate=Linear","MultiX=Average","Skip=True","Sort=True")</f>
        <v>12.745176006914638</v>
      </c>
      <c r="U1198" s="43">
        <f ca="1">_xll.BInterpol('Base CDI'!$H$4:$H$28,'Base CDI'!$I$4:$I$29,S1198,"Cubic","Extrapolate=Linear","MultiX=Average","Skip=True","Sort=True")</f>
        <v>12.779593542843076</v>
      </c>
    </row>
    <row r="1199" spans="16:21" x14ac:dyDescent="0.25">
      <c r="P1199" s="10">
        <v>36258</v>
      </c>
      <c r="Q1199">
        <v>4.3698699999999997</v>
      </c>
      <c r="S1199" s="42">
        <f t="shared" ca="1" si="24"/>
        <v>47182</v>
      </c>
      <c r="T1199" s="43">
        <f ca="1">_xll.BInterpol('Base CDI'!$H$4:$H$28,'Base CDI'!$J$4:$J$29,S1199,"Cubic","Extrapolate=Linear","MultiX=Average","Skip=True","Sort=True")</f>
        <v>12.745566517624637</v>
      </c>
      <c r="U1199" s="43">
        <f ca="1">_xll.BInterpol('Base CDI'!$H$4:$H$28,'Base CDI'!$I$4:$I$29,S1199,"Cubic","Extrapolate=Linear","MultiX=Average","Skip=True","Sort=True")</f>
        <v>12.779974336949888</v>
      </c>
    </row>
    <row r="1200" spans="16:21" x14ac:dyDescent="0.25">
      <c r="P1200" s="10">
        <v>36259</v>
      </c>
      <c r="Q1200">
        <v>4.3755269999999999</v>
      </c>
      <c r="S1200" s="42">
        <f t="shared" ca="1" si="24"/>
        <v>47183</v>
      </c>
      <c r="T1200" s="43">
        <f ca="1">_xll.BInterpol('Base CDI'!$H$4:$H$28,'Base CDI'!$J$4:$J$29,S1200,"Cubic","Extrapolate=Linear","MultiX=Average","Skip=True","Sort=True")</f>
        <v>12.74595847819811</v>
      </c>
      <c r="U1200" s="43">
        <f ca="1">_xll.BInterpol('Base CDI'!$H$4:$H$28,'Base CDI'!$I$4:$I$29,S1200,"Cubic","Extrapolate=Linear","MultiX=Average","Skip=True","Sort=True")</f>
        <v>12.780356613873208</v>
      </c>
    </row>
    <row r="1201" spans="16:21" x14ac:dyDescent="0.25">
      <c r="P1201" s="10">
        <v>36262</v>
      </c>
      <c r="Q1201">
        <v>4.3811929999999997</v>
      </c>
      <c r="S1201" s="42">
        <f t="shared" ca="1" si="24"/>
        <v>47184</v>
      </c>
      <c r="T1201" s="43">
        <f ca="1">_xll.BInterpol('Base CDI'!$H$4:$H$28,'Base CDI'!$J$4:$J$29,S1201,"Cubic","Extrapolate=Linear","MultiX=Average","Skip=True","Sort=True")</f>
        <v>12.74635186588432</v>
      </c>
      <c r="U1201" s="43">
        <f ca="1">_xll.BInterpol('Base CDI'!$H$4:$H$28,'Base CDI'!$I$4:$I$29,S1201,"Cubic","Extrapolate=Linear","MultiX=Average","Skip=True","Sort=True")</f>
        <v>12.780740352689566</v>
      </c>
    </row>
    <row r="1202" spans="16:21" x14ac:dyDescent="0.25">
      <c r="P1202" s="10">
        <v>36263</v>
      </c>
      <c r="Q1202">
        <v>4.3868749999999999</v>
      </c>
      <c r="S1202" s="42">
        <f t="shared" ca="1" si="24"/>
        <v>47185</v>
      </c>
      <c r="T1202" s="43">
        <f ca="1">_xll.BInterpol('Base CDI'!$H$4:$H$28,'Base CDI'!$J$4:$J$29,S1202,"Cubic","Extrapolate=Linear","MultiX=Average","Skip=True","Sort=True")</f>
        <v>12.746746657932526</v>
      </c>
      <c r="U1202" s="43">
        <f ca="1">_xll.BInterpol('Base CDI'!$H$4:$H$28,'Base CDI'!$I$4:$I$29,S1202,"Cubic","Extrapolate=Linear","MultiX=Average","Skip=True","Sort=True")</f>
        <v>12.781125532475505</v>
      </c>
    </row>
    <row r="1203" spans="16:21" x14ac:dyDescent="0.25">
      <c r="P1203" s="10">
        <v>36264</v>
      </c>
      <c r="Q1203">
        <v>4.3925599999999996</v>
      </c>
      <c r="S1203" s="42">
        <f t="shared" ca="1" si="24"/>
        <v>47186</v>
      </c>
      <c r="T1203" s="43">
        <f ca="1">_xll.BInterpol('Base CDI'!$H$4:$H$28,'Base CDI'!$J$4:$J$29,S1203,"Cubic","Extrapolate=Linear","MultiX=Average","Skip=True","Sort=True")</f>
        <v>12.747142831591994</v>
      </c>
      <c r="U1203" s="43">
        <f ca="1">_xll.BInterpol('Base CDI'!$H$4:$H$28,'Base CDI'!$I$4:$I$29,S1203,"Cubic","Extrapolate=Linear","MultiX=Average","Skip=True","Sort=True")</f>
        <v>12.781512132307556</v>
      </c>
    </row>
    <row r="1204" spans="16:21" x14ac:dyDescent="0.25">
      <c r="P1204" s="10">
        <v>36265</v>
      </c>
      <c r="Q1204">
        <v>4.3975</v>
      </c>
      <c r="S1204" s="42">
        <f t="shared" ca="1" si="24"/>
        <v>47187</v>
      </c>
      <c r="T1204" s="43">
        <f ca="1">_xll.BInterpol('Base CDI'!$H$4:$H$28,'Base CDI'!$J$4:$J$29,S1204,"Cubic","Extrapolate=Linear","MultiX=Average","Skip=True","Sort=True")</f>
        <v>12.74754036411198</v>
      </c>
      <c r="U1204" s="43">
        <f ca="1">_xll.BInterpol('Base CDI'!$H$4:$H$28,'Base CDI'!$I$4:$I$29,S1204,"Cubic","Extrapolate=Linear","MultiX=Average","Skip=True","Sort=True")</f>
        <v>12.78190013126226</v>
      </c>
    </row>
    <row r="1205" spans="16:21" x14ac:dyDescent="0.25">
      <c r="P1205" s="10">
        <v>36266</v>
      </c>
      <c r="Q1205">
        <v>4.4025270000000001</v>
      </c>
      <c r="S1205" s="42">
        <f t="shared" ca="1" si="24"/>
        <v>47188</v>
      </c>
      <c r="T1205" s="43">
        <f ca="1">_xll.BInterpol('Base CDI'!$H$4:$H$28,'Base CDI'!$J$4:$J$29,S1205,"Cubic","Extrapolate=Linear","MultiX=Average","Skip=True","Sort=True")</f>
        <v>12.747939232741752</v>
      </c>
      <c r="U1205" s="43">
        <f ca="1">_xll.BInterpol('Base CDI'!$H$4:$H$28,'Base CDI'!$I$4:$I$29,S1205,"Cubic","Extrapolate=Linear","MultiX=Average","Skip=True","Sort=True")</f>
        <v>12.782289508416149</v>
      </c>
    </row>
    <row r="1206" spans="16:21" x14ac:dyDescent="0.25">
      <c r="P1206" s="10">
        <v>36269</v>
      </c>
      <c r="Q1206">
        <v>4.407559</v>
      </c>
      <c r="S1206" s="42">
        <f t="shared" ca="1" si="24"/>
        <v>47189</v>
      </c>
      <c r="T1206" s="43">
        <f ca="1">_xll.BInterpol('Base CDI'!$H$4:$H$28,'Base CDI'!$J$4:$J$29,S1206,"Cubic","Extrapolate=Linear","MultiX=Average","Skip=True","Sort=True")</f>
        <v>12.74833941473057</v>
      </c>
      <c r="U1206" s="43">
        <f ca="1">_xll.BInterpol('Base CDI'!$H$4:$H$28,'Base CDI'!$I$4:$I$29,S1206,"Cubic","Extrapolate=Linear","MultiX=Average","Skip=True","Sort=True")</f>
        <v>12.782680242845764</v>
      </c>
    </row>
    <row r="1207" spans="16:21" x14ac:dyDescent="0.25">
      <c r="P1207" s="10">
        <v>36270</v>
      </c>
      <c r="Q1207">
        <v>4.4126019999999997</v>
      </c>
      <c r="S1207" s="42">
        <f t="shared" ca="1" si="24"/>
        <v>47190</v>
      </c>
      <c r="T1207" s="43">
        <f ca="1">_xll.BInterpol('Base CDI'!$H$4:$H$28,'Base CDI'!$J$4:$J$29,S1207,"Cubic","Extrapolate=Linear","MultiX=Average","Skip=True","Sort=True")</f>
        <v>12.748740887327692</v>
      </c>
      <c r="U1207" s="43">
        <f ca="1">_xll.BInterpol('Base CDI'!$H$4:$H$28,'Base CDI'!$I$4:$I$29,S1207,"Cubic","Extrapolate=Linear","MultiX=Average","Skip=True","Sort=True")</f>
        <v>12.783072313627637</v>
      </c>
    </row>
    <row r="1208" spans="16:21" x14ac:dyDescent="0.25">
      <c r="P1208" s="10">
        <v>36272</v>
      </c>
      <c r="Q1208">
        <v>4.4176339999999996</v>
      </c>
      <c r="S1208" s="42">
        <f t="shared" ca="1" si="24"/>
        <v>47191</v>
      </c>
      <c r="T1208" s="43">
        <f ca="1">_xll.BInterpol('Base CDI'!$H$4:$H$28,'Base CDI'!$J$4:$J$29,S1208,"Cubic","Extrapolate=Linear","MultiX=Average","Skip=True","Sort=True")</f>
        <v>12.749143627782384</v>
      </c>
      <c r="U1208" s="43">
        <f ca="1">_xll.BInterpol('Base CDI'!$H$4:$H$28,'Base CDI'!$I$4:$I$29,S1208,"Cubic","Extrapolate=Linear","MultiX=Average","Skip=True","Sort=True")</f>
        <v>12.783465699838308</v>
      </c>
    </row>
    <row r="1209" spans="16:21" x14ac:dyDescent="0.25">
      <c r="P1209" s="10">
        <v>36273</v>
      </c>
      <c r="Q1209">
        <v>4.4226429999999999</v>
      </c>
      <c r="S1209" s="42">
        <f t="shared" ca="1" si="24"/>
        <v>47192</v>
      </c>
      <c r="T1209" s="43">
        <f ca="1">_xll.BInterpol('Base CDI'!$H$4:$H$28,'Base CDI'!$J$4:$J$29,S1209,"Cubic","Extrapolate=Linear","MultiX=Average","Skip=True","Sort=True")</f>
        <v>12.749547613343907</v>
      </c>
      <c r="U1209" s="43">
        <f ca="1">_xll.BInterpol('Base CDI'!$H$4:$H$28,'Base CDI'!$I$4:$I$29,S1209,"Cubic","Extrapolate=Linear","MultiX=Average","Skip=True","Sort=True")</f>
        <v>12.783860380554311</v>
      </c>
    </row>
    <row r="1210" spans="16:21" x14ac:dyDescent="0.25">
      <c r="P1210" s="10">
        <v>36276</v>
      </c>
      <c r="Q1210">
        <v>4.4275770000000003</v>
      </c>
      <c r="S1210" s="42">
        <f t="shared" ca="1" si="24"/>
        <v>47193</v>
      </c>
      <c r="T1210" s="43">
        <f ca="1">_xll.BInterpol('Base CDI'!$H$4:$H$28,'Base CDI'!$J$4:$J$29,S1210,"Cubic","Extrapolate=Linear","MultiX=Average","Skip=True","Sort=True")</f>
        <v>12.749952821261521</v>
      </c>
      <c r="U1210" s="43">
        <f ca="1">_xll.BInterpol('Base CDI'!$H$4:$H$28,'Base CDI'!$I$4:$I$29,S1210,"Cubic","Extrapolate=Linear","MultiX=Average","Skip=True","Sort=True")</f>
        <v>12.784256334852184</v>
      </c>
    </row>
    <row r="1211" spans="16:21" x14ac:dyDescent="0.25">
      <c r="P1211" s="10">
        <v>36277</v>
      </c>
      <c r="Q1211">
        <v>4.432512</v>
      </c>
      <c r="S1211" s="42">
        <f t="shared" ca="1" si="24"/>
        <v>47194</v>
      </c>
      <c r="T1211" s="43">
        <f ca="1">_xll.BInterpol('Base CDI'!$H$4:$H$28,'Base CDI'!$J$4:$J$29,S1211,"Cubic","Extrapolate=Linear","MultiX=Average","Skip=True","Sort=True")</f>
        <v>12.75035922878449</v>
      </c>
      <c r="U1211" s="43">
        <f ca="1">_xll.BInterpol('Base CDI'!$H$4:$H$28,'Base CDI'!$I$4:$I$29,S1211,"Cubic","Extrapolate=Linear","MultiX=Average","Skip=True","Sort=True")</f>
        <v>12.784653541808463</v>
      </c>
    </row>
    <row r="1212" spans="16:21" x14ac:dyDescent="0.25">
      <c r="P1212" s="10">
        <v>36278</v>
      </c>
      <c r="Q1212">
        <v>4.4374390000000004</v>
      </c>
      <c r="S1212" s="42">
        <f t="shared" ca="1" si="24"/>
        <v>47195</v>
      </c>
      <c r="T1212" s="43">
        <f ca="1">_xll.BInterpol('Base CDI'!$H$4:$H$28,'Base CDI'!$J$4:$J$29,S1212,"Cubic","Extrapolate=Linear","MultiX=Average","Skip=True","Sort=True")</f>
        <v>12.750766813162073</v>
      </c>
      <c r="U1212" s="43">
        <f ca="1">_xll.BInterpol('Base CDI'!$H$4:$H$28,'Base CDI'!$I$4:$I$29,S1212,"Cubic","Extrapolate=Linear","MultiX=Average","Skip=True","Sort=True")</f>
        <v>12.785051980499684</v>
      </c>
    </row>
    <row r="1213" spans="16:21" x14ac:dyDescent="0.25">
      <c r="P1213" s="10">
        <v>36279</v>
      </c>
      <c r="Q1213">
        <v>4.4423409999999999</v>
      </c>
      <c r="S1213" s="42">
        <f t="shared" ca="1" si="24"/>
        <v>47196</v>
      </c>
      <c r="T1213" s="43">
        <f ca="1">_xll.BInterpol('Base CDI'!$H$4:$H$28,'Base CDI'!$J$4:$J$29,S1213,"Cubic","Extrapolate=Linear","MultiX=Average","Skip=True","Sort=True")</f>
        <v>12.751175551643534</v>
      </c>
      <c r="U1213" s="43">
        <f ca="1">_xll.BInterpol('Base CDI'!$H$4:$H$28,'Base CDI'!$I$4:$I$29,S1213,"Cubic","Extrapolate=Linear","MultiX=Average","Skip=True","Sort=True")</f>
        <v>12.785451630002383</v>
      </c>
    </row>
    <row r="1214" spans="16:21" x14ac:dyDescent="0.25">
      <c r="P1214" s="10">
        <v>36280</v>
      </c>
      <c r="Q1214">
        <v>4.4471629999999998</v>
      </c>
      <c r="S1214" s="42">
        <f t="shared" ca="1" si="24"/>
        <v>47197</v>
      </c>
      <c r="T1214" s="43">
        <f ca="1">_xll.BInterpol('Base CDI'!$H$4:$H$28,'Base CDI'!$J$4:$J$29,S1214,"Cubic","Extrapolate=Linear","MultiX=Average","Skip=True","Sort=True")</f>
        <v>12.751585421478135</v>
      </c>
      <c r="U1214" s="43">
        <f ca="1">_xll.BInterpol('Base CDI'!$H$4:$H$28,'Base CDI'!$I$4:$I$29,S1214,"Cubic","Extrapolate=Linear","MultiX=Average","Skip=True","Sort=True")</f>
        <v>12.785852469393099</v>
      </c>
    </row>
    <row r="1215" spans="16:21" x14ac:dyDescent="0.25">
      <c r="P1215" s="10">
        <v>36283</v>
      </c>
      <c r="Q1215">
        <v>4.4519859999999998</v>
      </c>
      <c r="S1215" s="42">
        <f t="shared" ca="1" si="24"/>
        <v>47198</v>
      </c>
      <c r="T1215" s="43">
        <f ca="1">_xll.BInterpol('Base CDI'!$H$4:$H$28,'Base CDI'!$J$4:$J$29,S1215,"Cubic","Extrapolate=Linear","MultiX=Average","Skip=True","Sort=True")</f>
        <v>12.751996399915136</v>
      </c>
      <c r="U1215" s="43">
        <f ca="1">_xll.BInterpol('Base CDI'!$H$4:$H$28,'Base CDI'!$I$4:$I$29,S1215,"Cubic","Extrapolate=Linear","MultiX=Average","Skip=True","Sort=True")</f>
        <v>12.786254477748365</v>
      </c>
    </row>
    <row r="1216" spans="16:21" x14ac:dyDescent="0.25">
      <c r="P1216" s="10">
        <v>36284</v>
      </c>
      <c r="Q1216">
        <v>4.4568079999999997</v>
      </c>
      <c r="S1216" s="42">
        <f t="shared" ca="1" si="24"/>
        <v>47199</v>
      </c>
      <c r="T1216" s="43">
        <f ca="1">_xll.BInterpol('Base CDI'!$H$4:$H$28,'Base CDI'!$J$4:$J$29,S1216,"Cubic","Extrapolate=Linear","MultiX=Average","Skip=True","Sort=True")</f>
        <v>12.752408464203802</v>
      </c>
      <c r="U1216" s="43">
        <f ca="1">_xll.BInterpol('Base CDI'!$H$4:$H$28,'Base CDI'!$I$4:$I$29,S1216,"Cubic","Extrapolate=Linear","MultiX=Average","Skip=True","Sort=True")</f>
        <v>12.786657634144719</v>
      </c>
    </row>
    <row r="1217" spans="16:21" x14ac:dyDescent="0.25">
      <c r="P1217" s="10">
        <v>36285</v>
      </c>
      <c r="Q1217">
        <v>4.4616400000000001</v>
      </c>
      <c r="S1217" s="42">
        <f t="shared" ca="1" si="24"/>
        <v>47200</v>
      </c>
      <c r="T1217" s="43">
        <f ca="1">_xll.BInterpol('Base CDI'!$H$4:$H$28,'Base CDI'!$J$4:$J$29,S1217,"Cubic","Extrapolate=Linear","MultiX=Average","Skip=True","Sort=True")</f>
        <v>12.75282159159339</v>
      </c>
      <c r="U1217" s="43">
        <f ca="1">_xll.BInterpol('Base CDI'!$H$4:$H$28,'Base CDI'!$I$4:$I$29,S1217,"Cubic","Extrapolate=Linear","MultiX=Average","Skip=True","Sort=True")</f>
        <v>12.787061917658699</v>
      </c>
    </row>
    <row r="1218" spans="16:21" x14ac:dyDescent="0.25">
      <c r="P1218" s="10">
        <v>36286</v>
      </c>
      <c r="Q1218">
        <v>4.466475</v>
      </c>
      <c r="S1218" s="42">
        <f t="shared" ca="1" si="24"/>
        <v>47201</v>
      </c>
      <c r="T1218" s="43">
        <f ca="1">_xll.BInterpol('Base CDI'!$H$4:$H$28,'Base CDI'!$J$4:$J$29,S1218,"Cubic","Extrapolate=Linear","MultiX=Average","Skip=True","Sort=True")</f>
        <v>12.753235759333165</v>
      </c>
      <c r="U1218" s="43">
        <f ca="1">_xll.BInterpol('Base CDI'!$H$4:$H$28,'Base CDI'!$I$4:$I$29,S1218,"Cubic","Extrapolate=Linear","MultiX=Average","Skip=True","Sort=True")</f>
        <v>12.787467307366839</v>
      </c>
    </row>
    <row r="1219" spans="16:21" x14ac:dyDescent="0.25">
      <c r="P1219" s="10">
        <v>36287</v>
      </c>
      <c r="Q1219">
        <v>4.4713010000000004</v>
      </c>
      <c r="S1219" s="42">
        <f t="shared" ca="1" si="24"/>
        <v>47202</v>
      </c>
      <c r="T1219" s="43">
        <f ca="1">_xll.BInterpol('Base CDI'!$H$4:$H$28,'Base CDI'!$J$4:$J$29,S1219,"Cubic","Extrapolate=Linear","MultiX=Average","Skip=True","Sort=True")</f>
        <v>12.753650944672389</v>
      </c>
      <c r="U1219" s="43">
        <f ca="1">_xll.BInterpol('Base CDI'!$H$4:$H$28,'Base CDI'!$I$4:$I$29,S1219,"Cubic","Extrapolate=Linear","MultiX=Average","Skip=True","Sort=True")</f>
        <v>12.787873782345676</v>
      </c>
    </row>
    <row r="1220" spans="16:21" x14ac:dyDescent="0.25">
      <c r="P1220" s="10">
        <v>36290</v>
      </c>
      <c r="Q1220">
        <v>4.4759859999999998</v>
      </c>
      <c r="S1220" s="42">
        <f t="shared" ca="1" si="24"/>
        <v>47203</v>
      </c>
      <c r="T1220" s="43">
        <f ca="1">_xll.BInterpol('Base CDI'!$H$4:$H$28,'Base CDI'!$J$4:$J$29,S1220,"Cubic","Extrapolate=Linear","MultiX=Average","Skip=True","Sort=True")</f>
        <v>12.754067124860324</v>
      </c>
      <c r="U1220" s="43">
        <f ca="1">_xll.BInterpol('Base CDI'!$H$4:$H$28,'Base CDI'!$I$4:$I$29,S1220,"Cubic","Extrapolate=Linear","MultiX=Average","Skip=True","Sort=True")</f>
        <v>12.788281321671747</v>
      </c>
    </row>
    <row r="1221" spans="16:21" x14ac:dyDescent="0.25">
      <c r="P1221" s="10">
        <v>36291</v>
      </c>
      <c r="Q1221">
        <v>4.4805130000000002</v>
      </c>
      <c r="S1221" s="42">
        <f t="shared" ca="1" si="24"/>
        <v>47204</v>
      </c>
      <c r="T1221" s="43">
        <f ca="1">_xll.BInterpol('Base CDI'!$H$4:$H$28,'Base CDI'!$J$4:$J$29,S1221,"Cubic","Extrapolate=Linear","MultiX=Average","Skip=True","Sort=True")</f>
        <v>12.754484277146229</v>
      </c>
      <c r="U1221" s="43">
        <f ca="1">_xll.BInterpol('Base CDI'!$H$4:$H$28,'Base CDI'!$I$4:$I$29,S1221,"Cubic","Extrapolate=Linear","MultiX=Average","Skip=True","Sort=True")</f>
        <v>12.78868990442159</v>
      </c>
    </row>
    <row r="1222" spans="16:21" x14ac:dyDescent="0.25">
      <c r="P1222" s="10">
        <v>36292</v>
      </c>
      <c r="Q1222">
        <v>4.4850349999999999</v>
      </c>
      <c r="S1222" s="42">
        <f t="shared" ca="1" si="24"/>
        <v>47205</v>
      </c>
      <c r="T1222" s="43">
        <f ca="1">_xll.BInterpol('Base CDI'!$H$4:$H$28,'Base CDI'!$J$4:$J$29,S1222,"Cubic","Extrapolate=Linear","MultiX=Average","Skip=True","Sort=True")</f>
        <v>12.754902378779367</v>
      </c>
      <c r="U1222" s="43">
        <f ca="1">_xll.BInterpol('Base CDI'!$H$4:$H$28,'Base CDI'!$I$4:$I$29,S1222,"Cubic","Extrapolate=Linear","MultiX=Average","Skip=True","Sort=True")</f>
        <v>12.789099509671738</v>
      </c>
    </row>
    <row r="1223" spans="16:21" x14ac:dyDescent="0.25">
      <c r="P1223" s="10">
        <v>36293</v>
      </c>
      <c r="Q1223">
        <v>4.48956</v>
      </c>
      <c r="S1223" s="42">
        <f t="shared" ca="1" si="24"/>
        <v>47206</v>
      </c>
      <c r="T1223" s="43">
        <f ca="1">_xll.BInterpol('Base CDI'!$H$4:$H$28,'Base CDI'!$J$4:$J$29,S1223,"Cubic","Extrapolate=Linear","MultiX=Average","Skip=True","Sort=True")</f>
        <v>12.755321407009001</v>
      </c>
      <c r="U1223" s="43">
        <f ca="1">_xll.BInterpol('Base CDI'!$H$4:$H$28,'Base CDI'!$I$4:$I$29,S1223,"Cubic","Extrapolate=Linear","MultiX=Average","Skip=True","Sort=True")</f>
        <v>12.789510116498729</v>
      </c>
    </row>
    <row r="1224" spans="16:21" x14ac:dyDescent="0.25">
      <c r="P1224" s="10">
        <v>36294</v>
      </c>
      <c r="Q1224">
        <v>4.49376</v>
      </c>
      <c r="S1224" s="42">
        <f t="shared" ca="1" si="24"/>
        <v>47207</v>
      </c>
      <c r="T1224" s="43">
        <f ca="1">_xll.BInterpol('Base CDI'!$H$4:$H$28,'Base CDI'!$J$4:$J$29,S1224,"Cubic","Extrapolate=Linear","MultiX=Average","Skip=True","Sort=True")</f>
        <v>12.755741339084393</v>
      </c>
      <c r="U1224" s="43">
        <f ca="1">_xll.BInterpol('Base CDI'!$H$4:$H$28,'Base CDI'!$I$4:$I$29,S1224,"Cubic","Extrapolate=Linear","MultiX=Average","Skip=True","Sort=True")</f>
        <v>12.789921703979099</v>
      </c>
    </row>
    <row r="1225" spans="16:21" x14ac:dyDescent="0.25">
      <c r="P1225" s="10">
        <v>36297</v>
      </c>
      <c r="Q1225">
        <v>4.4979420000000001</v>
      </c>
      <c r="S1225" s="42">
        <f t="shared" ca="1" si="24"/>
        <v>47208</v>
      </c>
      <c r="T1225" s="43">
        <f ca="1">_xll.BInterpol('Base CDI'!$H$4:$H$28,'Base CDI'!$J$4:$J$29,S1225,"Cubic","Extrapolate=Linear","MultiX=Average","Skip=True","Sort=True")</f>
        <v>12.756162152254802</v>
      </c>
      <c r="U1225" s="43">
        <f ca="1">_xll.BInterpol('Base CDI'!$H$4:$H$28,'Base CDI'!$I$4:$I$29,S1225,"Cubic","Extrapolate=Linear","MultiX=Average","Skip=True","Sort=True")</f>
        <v>12.790334251189385</v>
      </c>
    </row>
    <row r="1226" spans="16:21" x14ac:dyDescent="0.25">
      <c r="P1226" s="10">
        <v>36298</v>
      </c>
      <c r="Q1226">
        <v>4.5020670000000003</v>
      </c>
      <c r="S1226" s="42">
        <f t="shared" ca="1" si="24"/>
        <v>47209</v>
      </c>
      <c r="T1226" s="43">
        <f ca="1">_xll.BInterpol('Base CDI'!$H$4:$H$28,'Base CDI'!$J$4:$J$29,S1226,"Cubic","Extrapolate=Linear","MultiX=Average","Skip=True","Sort=True")</f>
        <v>12.756583823769494</v>
      </c>
      <c r="U1226" s="43">
        <f ca="1">_xll.BInterpol('Base CDI'!$H$4:$H$28,'Base CDI'!$I$4:$I$29,S1226,"Cubic","Extrapolate=Linear","MultiX=Average","Skip=True","Sort=True")</f>
        <v>12.790747737206125</v>
      </c>
    </row>
    <row r="1227" spans="16:21" x14ac:dyDescent="0.25">
      <c r="P1227" s="10">
        <v>36299</v>
      </c>
      <c r="Q1227">
        <v>4.5061419999999996</v>
      </c>
      <c r="S1227" s="42">
        <f t="shared" ref="S1227:S1290" ca="1" si="25">S1226+1</f>
        <v>47210</v>
      </c>
      <c r="T1227" s="43">
        <f ca="1">_xll.BInterpol('Base CDI'!$H$4:$H$28,'Base CDI'!$J$4:$J$29,S1227,"Cubic","Extrapolate=Linear","MultiX=Average","Skip=True","Sort=True")</f>
        <v>12.757006330877728</v>
      </c>
      <c r="U1227" s="43">
        <f ca="1">_xll.BInterpol('Base CDI'!$H$4:$H$28,'Base CDI'!$I$4:$I$29,S1227,"Cubic","Extrapolate=Linear","MultiX=Average","Skip=True","Sort=True")</f>
        <v>12.791162141105854</v>
      </c>
    </row>
    <row r="1228" spans="16:21" x14ac:dyDescent="0.25">
      <c r="P1228" s="10">
        <v>36300</v>
      </c>
      <c r="Q1228">
        <v>4.5098149999999997</v>
      </c>
      <c r="S1228" s="42">
        <f t="shared" ca="1" si="25"/>
        <v>47211</v>
      </c>
      <c r="T1228" s="43">
        <f ca="1">_xll.BInterpol('Base CDI'!$H$4:$H$28,'Base CDI'!$J$4:$J$29,S1228,"Cubic","Extrapolate=Linear","MultiX=Average","Skip=True","Sort=True")</f>
        <v>12.757429650828765</v>
      </c>
      <c r="U1228" s="43">
        <f ca="1">_xll.BInterpol('Base CDI'!$H$4:$H$28,'Base CDI'!$I$4:$I$29,S1228,"Cubic","Extrapolate=Linear","MultiX=Average","Skip=True","Sort=True")</f>
        <v>12.791577441965106</v>
      </c>
    </row>
    <row r="1229" spans="16:21" x14ac:dyDescent="0.25">
      <c r="P1229" s="10">
        <v>36301</v>
      </c>
      <c r="Q1229">
        <v>4.5135059999999996</v>
      </c>
      <c r="S1229" s="42">
        <f t="shared" ca="1" si="25"/>
        <v>47212</v>
      </c>
      <c r="T1229" s="43">
        <f ca="1">_xll.BInterpol('Base CDI'!$H$4:$H$28,'Base CDI'!$J$4:$J$29,S1229,"Cubic","Extrapolate=Linear","MultiX=Average","Skip=True","Sort=True")</f>
        <v>12.757853760871868</v>
      </c>
      <c r="U1229" s="43">
        <f ca="1">_xll.BInterpol('Base CDI'!$H$4:$H$28,'Base CDI'!$I$4:$I$29,S1229,"Cubic","Extrapolate=Linear","MultiX=Average","Skip=True","Sort=True")</f>
        <v>12.791993618860422</v>
      </c>
    </row>
    <row r="1230" spans="16:21" x14ac:dyDescent="0.25">
      <c r="P1230" s="10">
        <v>36304</v>
      </c>
      <c r="Q1230">
        <v>4.5171979999999996</v>
      </c>
      <c r="S1230" s="42">
        <f t="shared" ca="1" si="25"/>
        <v>47213</v>
      </c>
      <c r="T1230" s="43">
        <f ca="1">_xll.BInterpol('Base CDI'!$H$4:$H$28,'Base CDI'!$J$4:$J$29,S1230,"Cubic","Extrapolate=Linear","MultiX=Average","Skip=True","Sort=True")</f>
        <v>12.7582786382563</v>
      </c>
      <c r="U1230" s="43">
        <f ca="1">_xll.BInterpol('Base CDI'!$H$4:$H$28,'Base CDI'!$I$4:$I$29,S1230,"Cubic","Extrapolate=Linear","MultiX=Average","Skip=True","Sort=True")</f>
        <v>12.792410650868336</v>
      </c>
    </row>
    <row r="1231" spans="16:21" x14ac:dyDescent="0.25">
      <c r="P1231" s="10">
        <v>36305</v>
      </c>
      <c r="Q1231">
        <v>4.5208890000000004</v>
      </c>
      <c r="S1231" s="42">
        <f t="shared" ca="1" si="25"/>
        <v>47214</v>
      </c>
      <c r="T1231" s="43">
        <f ca="1">_xll.BInterpol('Base CDI'!$H$4:$H$28,'Base CDI'!$J$4:$J$29,S1231,"Cubic","Extrapolate=Linear","MultiX=Average","Skip=True","Sort=True")</f>
        <v>12.758704260231321</v>
      </c>
      <c r="U1231" s="43">
        <f ca="1">_xll.BInterpol('Base CDI'!$H$4:$H$28,'Base CDI'!$I$4:$I$29,S1231,"Cubic","Extrapolate=Linear","MultiX=Average","Skip=True","Sort=True")</f>
        <v>12.792828517065384</v>
      </c>
    </row>
    <row r="1232" spans="16:21" x14ac:dyDescent="0.25">
      <c r="P1232" s="10">
        <v>36306</v>
      </c>
      <c r="Q1232">
        <v>4.5245870000000004</v>
      </c>
      <c r="S1232" s="42">
        <f t="shared" ca="1" si="25"/>
        <v>47215</v>
      </c>
      <c r="T1232" s="43">
        <f ca="1">_xll.BInterpol('Base CDI'!$H$4:$H$28,'Base CDI'!$J$4:$J$29,S1232,"Cubic","Extrapolate=Linear","MultiX=Average","Skip=True","Sort=True")</f>
        <v>12.759130604046192</v>
      </c>
      <c r="U1232" s="43">
        <f ca="1">_xll.BInterpol('Base CDI'!$H$4:$H$28,'Base CDI'!$I$4:$I$29,S1232,"Cubic","Extrapolate=Linear","MultiX=Average","Skip=True","Sort=True")</f>
        <v>12.793247196528103</v>
      </c>
    </row>
    <row r="1233" spans="16:21" x14ac:dyDescent="0.25">
      <c r="P1233" s="10">
        <v>36307</v>
      </c>
      <c r="Q1233">
        <v>4.5282850000000003</v>
      </c>
      <c r="S1233" s="42">
        <f t="shared" ca="1" si="25"/>
        <v>47216</v>
      </c>
      <c r="T1233" s="43">
        <f ca="1">_xll.BInterpol('Base CDI'!$H$4:$H$28,'Base CDI'!$J$4:$J$29,S1233,"Cubic","Extrapolate=Linear","MultiX=Average","Skip=True","Sort=True")</f>
        <v>12.759557646950178</v>
      </c>
      <c r="U1233" s="43">
        <f ca="1">_xll.BInterpol('Base CDI'!$H$4:$H$28,'Base CDI'!$I$4:$I$29,S1233,"Cubic","Extrapolate=Linear","MultiX=Average","Skip=True","Sort=True")</f>
        <v>12.79366666833303</v>
      </c>
    </row>
    <row r="1234" spans="16:21" x14ac:dyDescent="0.25">
      <c r="P1234" s="10">
        <v>36308</v>
      </c>
      <c r="Q1234">
        <v>4.5319440000000002</v>
      </c>
      <c r="S1234" s="42">
        <f t="shared" ca="1" si="25"/>
        <v>47217</v>
      </c>
      <c r="T1234" s="43">
        <f ca="1">_xll.BInterpol('Base CDI'!$H$4:$H$28,'Base CDI'!$J$4:$J$29,S1234,"Cubic","Extrapolate=Linear","MultiX=Average","Skip=True","Sort=True")</f>
        <v>12.759985366192538</v>
      </c>
      <c r="U1234" s="43">
        <f ca="1">_xll.BInterpol('Base CDI'!$H$4:$H$28,'Base CDI'!$I$4:$I$29,S1234,"Cubic","Extrapolate=Linear","MultiX=Average","Skip=True","Sort=True")</f>
        <v>12.7940869115567</v>
      </c>
    </row>
    <row r="1235" spans="16:21" x14ac:dyDescent="0.25">
      <c r="P1235" s="10">
        <v>36311</v>
      </c>
      <c r="Q1235">
        <v>4.5355879999999997</v>
      </c>
      <c r="S1235" s="42">
        <f t="shared" ca="1" si="25"/>
        <v>47218</v>
      </c>
      <c r="T1235" s="43">
        <f ca="1">_xll.BInterpol('Base CDI'!$H$4:$H$28,'Base CDI'!$J$4:$J$29,S1235,"Cubic","Extrapolate=Linear","MultiX=Average","Skip=True","Sort=True")</f>
        <v>12.760413739022535</v>
      </c>
      <c r="U1235" s="43">
        <f ca="1">_xll.BInterpol('Base CDI'!$H$4:$H$28,'Base CDI'!$I$4:$I$29,S1235,"Cubic","Extrapolate=Linear","MultiX=Average","Skip=True","Sort=True")</f>
        <v>12.794507905275651</v>
      </c>
    </row>
    <row r="1236" spans="16:21" x14ac:dyDescent="0.25">
      <c r="P1236" s="10">
        <v>36312</v>
      </c>
      <c r="Q1236">
        <v>4.5392250000000001</v>
      </c>
      <c r="S1236" s="42">
        <f t="shared" ca="1" si="25"/>
        <v>47219</v>
      </c>
      <c r="T1236" s="43">
        <f ca="1">_xll.BInterpol('Base CDI'!$H$4:$H$28,'Base CDI'!$J$4:$J$29,S1236,"Cubic","Extrapolate=Linear","MultiX=Average","Skip=True","Sort=True")</f>
        <v>12.76084274268943</v>
      </c>
      <c r="U1236" s="43">
        <f ca="1">_xll.BInterpol('Base CDI'!$H$4:$H$28,'Base CDI'!$I$4:$I$29,S1236,"Cubic","Extrapolate=Linear","MultiX=Average","Skip=True","Sort=True")</f>
        <v>12.794929628566418</v>
      </c>
    </row>
    <row r="1237" spans="16:21" x14ac:dyDescent="0.25">
      <c r="P1237" s="10">
        <v>36313</v>
      </c>
      <c r="Q1237">
        <v>4.5428649999999999</v>
      </c>
      <c r="S1237" s="42">
        <f t="shared" ca="1" si="25"/>
        <v>47220</v>
      </c>
      <c r="T1237" s="43">
        <f ca="1">_xll.BInterpol('Base CDI'!$H$4:$H$28,'Base CDI'!$J$4:$J$29,S1237,"Cubic","Extrapolate=Linear","MultiX=Average","Skip=True","Sort=True")</f>
        <v>12.761272354442486</v>
      </c>
      <c r="U1237" s="43">
        <f ca="1">_xll.BInterpol('Base CDI'!$H$4:$H$28,'Base CDI'!$I$4:$I$29,S1237,"Cubic","Extrapolate=Linear","MultiX=Average","Skip=True","Sort=True")</f>
        <v>12.79535206050554</v>
      </c>
    </row>
    <row r="1238" spans="16:21" x14ac:dyDescent="0.25">
      <c r="P1238" s="10">
        <v>36315</v>
      </c>
      <c r="Q1238">
        <v>4.5465249999999999</v>
      </c>
      <c r="S1238" s="42">
        <f t="shared" ca="1" si="25"/>
        <v>47221</v>
      </c>
      <c r="T1238" s="43">
        <f ca="1">_xll.BInterpol('Base CDI'!$H$4:$H$28,'Base CDI'!$J$4:$J$29,S1238,"Cubic","Extrapolate=Linear","MultiX=Average","Skip=True","Sort=True")</f>
        <v>12.761702551530963</v>
      </c>
      <c r="U1238" s="43">
        <f ca="1">_xll.BInterpol('Base CDI'!$H$4:$H$28,'Base CDI'!$I$4:$I$29,S1238,"Cubic","Extrapolate=Linear","MultiX=Average","Skip=True","Sort=True")</f>
        <v>12.795775180169551</v>
      </c>
    </row>
    <row r="1239" spans="16:21" x14ac:dyDescent="0.25">
      <c r="P1239" s="10">
        <v>36318</v>
      </c>
      <c r="Q1239">
        <v>4.5501940000000003</v>
      </c>
      <c r="S1239" s="42">
        <f t="shared" ca="1" si="25"/>
        <v>47222</v>
      </c>
      <c r="T1239" s="43">
        <f ca="1">_xll.BInterpol('Base CDI'!$H$4:$H$28,'Base CDI'!$J$4:$J$29,S1239,"Cubic","Extrapolate=Linear","MultiX=Average","Skip=True","Sort=True")</f>
        <v>12.762133311204124</v>
      </c>
      <c r="U1239" s="43">
        <f ca="1">_xll.BInterpol('Base CDI'!$H$4:$H$28,'Base CDI'!$I$4:$I$29,S1239,"Cubic","Extrapolate=Linear","MultiX=Average","Skip=True","Sort=True")</f>
        <v>12.796198966634988</v>
      </c>
    </row>
    <row r="1240" spans="16:21" x14ac:dyDescent="0.25">
      <c r="P1240" s="10">
        <v>36319</v>
      </c>
      <c r="Q1240">
        <v>4.5538639999999999</v>
      </c>
      <c r="S1240" s="42">
        <f t="shared" ca="1" si="25"/>
        <v>47223</v>
      </c>
      <c r="T1240" s="43">
        <f ca="1">_xll.BInterpol('Base CDI'!$H$4:$H$28,'Base CDI'!$J$4:$J$29,S1240,"Cubic","Extrapolate=Linear","MultiX=Average","Skip=True","Sort=True")</f>
        <v>12.762564610711232</v>
      </c>
      <c r="U1240" s="43">
        <f ca="1">_xll.BInterpol('Base CDI'!$H$4:$H$28,'Base CDI'!$I$4:$I$29,S1240,"Cubic","Extrapolate=Linear","MultiX=Average","Skip=True","Sort=True")</f>
        <v>12.796623398978387</v>
      </c>
    </row>
    <row r="1241" spans="16:21" x14ac:dyDescent="0.25">
      <c r="P1241" s="10">
        <v>36320</v>
      </c>
      <c r="Q1241">
        <v>4.5575450000000002</v>
      </c>
      <c r="S1241" s="42">
        <f t="shared" ca="1" si="25"/>
        <v>47224</v>
      </c>
      <c r="T1241" s="43">
        <f ca="1">_xll.BInterpol('Base CDI'!$H$4:$H$28,'Base CDI'!$J$4:$J$29,S1241,"Cubic","Extrapolate=Linear","MultiX=Average","Skip=True","Sort=True")</f>
        <v>12.762996427301546</v>
      </c>
      <c r="U1241" s="43">
        <f ca="1">_xll.BInterpol('Base CDI'!$H$4:$H$28,'Base CDI'!$I$4:$I$29,S1241,"Cubic","Extrapolate=Linear","MultiX=Average","Skip=True","Sort=True")</f>
        <v>12.797048456276285</v>
      </c>
    </row>
    <row r="1242" spans="16:21" x14ac:dyDescent="0.25">
      <c r="P1242" s="10">
        <v>36321</v>
      </c>
      <c r="Q1242">
        <v>4.561083</v>
      </c>
      <c r="S1242" s="42">
        <f t="shared" ca="1" si="25"/>
        <v>47225</v>
      </c>
      <c r="T1242" s="43">
        <f ca="1">_xll.BInterpol('Base CDI'!$H$4:$H$28,'Base CDI'!$J$4:$J$29,S1242,"Cubic","Extrapolate=Linear","MultiX=Average","Skip=True","Sort=True")</f>
        <v>12.763428738224329</v>
      </c>
      <c r="U1242" s="43">
        <f ca="1">_xll.BInterpol('Base CDI'!$H$4:$H$28,'Base CDI'!$I$4:$I$29,S1242,"Cubic","Extrapolate=Linear","MultiX=Average","Skip=True","Sort=True")</f>
        <v>12.797474117605219</v>
      </c>
    </row>
    <row r="1243" spans="16:21" x14ac:dyDescent="0.25">
      <c r="P1243" s="10">
        <v>36322</v>
      </c>
      <c r="Q1243">
        <v>4.564629</v>
      </c>
      <c r="S1243" s="42">
        <f t="shared" ca="1" si="25"/>
        <v>47226</v>
      </c>
      <c r="T1243" s="43">
        <f ca="1">_xll.BInterpol('Base CDI'!$H$4:$H$28,'Base CDI'!$J$4:$J$29,S1243,"Cubic","Extrapolate=Linear","MultiX=Average","Skip=True","Sort=True")</f>
        <v>12.763861520728844</v>
      </c>
      <c r="U1243" s="43">
        <f ca="1">_xll.BInterpol('Base CDI'!$H$4:$H$28,'Base CDI'!$I$4:$I$29,S1243,"Cubic","Extrapolate=Linear","MultiX=Average","Skip=True","Sort=True")</f>
        <v>12.797900362041725</v>
      </c>
    </row>
    <row r="1244" spans="16:21" x14ac:dyDescent="0.25">
      <c r="P1244" s="10">
        <v>36325</v>
      </c>
      <c r="Q1244">
        <v>4.5681789999999998</v>
      </c>
      <c r="S1244" s="42">
        <f t="shared" ca="1" si="25"/>
        <v>47227</v>
      </c>
      <c r="T1244" s="43">
        <f ca="1">_xll.BInterpol('Base CDI'!$H$4:$H$28,'Base CDI'!$J$4:$J$29,S1244,"Cubic","Extrapolate=Linear","MultiX=Average","Skip=True","Sort=True")</f>
        <v>12.764294752064352</v>
      </c>
      <c r="U1244" s="43">
        <f ca="1">_xll.BInterpol('Base CDI'!$H$4:$H$28,'Base CDI'!$I$4:$I$29,S1244,"Cubic","Extrapolate=Linear","MultiX=Average","Skip=True","Sort=True")</f>
        <v>12.79832716866234</v>
      </c>
    </row>
    <row r="1245" spans="16:21" x14ac:dyDescent="0.25">
      <c r="P1245" s="10">
        <v>36326</v>
      </c>
      <c r="Q1245">
        <v>4.5717309999999998</v>
      </c>
      <c r="S1245" s="42">
        <f t="shared" ca="1" si="25"/>
        <v>47228</v>
      </c>
      <c r="T1245" s="43">
        <f ca="1">_xll.BInterpol('Base CDI'!$H$4:$H$28,'Base CDI'!$J$4:$J$29,S1245,"Cubic","Extrapolate=Linear","MultiX=Average","Skip=True","Sort=True")</f>
        <v>12.764728409480114</v>
      </c>
      <c r="U1245" s="43">
        <f ca="1">_xll.BInterpol('Base CDI'!$H$4:$H$28,'Base CDI'!$I$4:$I$29,S1245,"Cubic","Extrapolate=Linear","MultiX=Average","Skip=True","Sort=True")</f>
        <v>12.798754516543598</v>
      </c>
    </row>
    <row r="1246" spans="16:21" x14ac:dyDescent="0.25">
      <c r="P1246" s="10">
        <v>36327</v>
      </c>
      <c r="Q1246">
        <v>4.5752940000000004</v>
      </c>
      <c r="S1246" s="42">
        <f t="shared" ca="1" si="25"/>
        <v>47229</v>
      </c>
      <c r="T1246" s="43">
        <f ca="1">_xll.BInterpol('Base CDI'!$H$4:$H$28,'Base CDI'!$J$4:$J$29,S1246,"Cubic","Extrapolate=Linear","MultiX=Average","Skip=True","Sort=True")</f>
        <v>12.765162470225391</v>
      </c>
      <c r="U1246" s="43">
        <f ca="1">_xll.BInterpol('Base CDI'!$H$4:$H$28,'Base CDI'!$I$4:$I$29,S1246,"Cubic","Extrapolate=Linear","MultiX=Average","Skip=True","Sort=True")</f>
        <v>12.799182384762037</v>
      </c>
    </row>
    <row r="1247" spans="16:21" x14ac:dyDescent="0.25">
      <c r="P1247" s="10">
        <v>36328</v>
      </c>
      <c r="Q1247">
        <v>4.5788489999999999</v>
      </c>
      <c r="S1247" s="42">
        <f t="shared" ca="1" si="25"/>
        <v>47230</v>
      </c>
      <c r="T1247" s="43">
        <f ca="1">_xll.BInterpol('Base CDI'!$H$4:$H$28,'Base CDI'!$J$4:$J$29,S1247,"Cubic","Extrapolate=Linear","MultiX=Average","Skip=True","Sort=True")</f>
        <v>12.765596911549448</v>
      </c>
      <c r="U1247" s="43">
        <f ca="1">_xll.BInterpol('Base CDI'!$H$4:$H$28,'Base CDI'!$I$4:$I$29,S1247,"Cubic","Extrapolate=Linear","MultiX=Average","Skip=True","Sort=True")</f>
        <v>12.799610752394196</v>
      </c>
    </row>
    <row r="1248" spans="16:21" x14ac:dyDescent="0.25">
      <c r="P1248" s="10">
        <v>36329</v>
      </c>
      <c r="Q1248">
        <v>4.5823929999999997</v>
      </c>
      <c r="S1248" s="42">
        <f t="shared" ca="1" si="25"/>
        <v>47231</v>
      </c>
      <c r="T1248" s="43">
        <f ca="1">_xll.BInterpol('Base CDI'!$H$4:$H$28,'Base CDI'!$J$4:$J$29,S1248,"Cubic","Extrapolate=Linear","MultiX=Average","Skip=True","Sort=True")</f>
        <v>12.766031710701544</v>
      </c>
      <c r="U1248" s="43">
        <f ca="1">_xll.BInterpol('Base CDI'!$H$4:$H$28,'Base CDI'!$I$4:$I$29,S1248,"Cubic","Extrapolate=Linear","MultiX=Average","Skip=True","Sort=True")</f>
        <v>12.800039598516607</v>
      </c>
    </row>
    <row r="1249" spans="16:21" x14ac:dyDescent="0.25">
      <c r="P1249" s="10">
        <v>36332</v>
      </c>
      <c r="Q1249">
        <v>4.585934</v>
      </c>
      <c r="S1249" s="42">
        <f t="shared" ca="1" si="25"/>
        <v>47232</v>
      </c>
      <c r="T1249" s="43">
        <f ca="1">_xll.BInterpol('Base CDI'!$H$4:$H$28,'Base CDI'!$J$4:$J$29,S1249,"Cubic","Extrapolate=Linear","MultiX=Average","Skip=True","Sort=True")</f>
        <v>12.766466844930941</v>
      </c>
      <c r="U1249" s="43">
        <f ca="1">_xll.BInterpol('Base CDI'!$H$4:$H$28,'Base CDI'!$I$4:$I$29,S1249,"Cubic","Extrapolate=Linear","MultiX=Average","Skip=True","Sort=True")</f>
        <v>12.800468902205809</v>
      </c>
    </row>
    <row r="1250" spans="16:21" x14ac:dyDescent="0.25">
      <c r="P1250" s="10">
        <v>36333</v>
      </c>
      <c r="Q1250">
        <v>4.5894810000000001</v>
      </c>
      <c r="S1250" s="42">
        <f t="shared" ca="1" si="25"/>
        <v>47233</v>
      </c>
      <c r="T1250" s="43">
        <f ca="1">_xll.BInterpol('Base CDI'!$H$4:$H$28,'Base CDI'!$J$4:$J$29,S1250,"Cubic","Extrapolate=Linear","MultiX=Average","Skip=True","Sort=True")</f>
        <v>12.766902291486902</v>
      </c>
      <c r="U1250" s="43">
        <f ca="1">_xll.BInterpol('Base CDI'!$H$4:$H$28,'Base CDI'!$I$4:$I$29,S1250,"Cubic","Extrapolate=Linear","MultiX=Average","Skip=True","Sort=True")</f>
        <v>12.800898642538339</v>
      </c>
    </row>
    <row r="1251" spans="16:21" x14ac:dyDescent="0.25">
      <c r="P1251" s="10">
        <v>36334</v>
      </c>
      <c r="Q1251">
        <v>4.5930260000000001</v>
      </c>
      <c r="S1251" s="42">
        <f t="shared" ca="1" si="25"/>
        <v>47234</v>
      </c>
      <c r="T1251" s="43">
        <f ca="1">_xll.BInterpol('Base CDI'!$H$4:$H$28,'Base CDI'!$J$4:$J$29,S1251,"Cubic","Extrapolate=Linear","MultiX=Average","Skip=True","Sort=True")</f>
        <v>12.767338027618688</v>
      </c>
      <c r="U1251" s="43">
        <f ca="1">_xll.BInterpol('Base CDI'!$H$4:$H$28,'Base CDI'!$I$4:$I$29,S1251,"Cubic","Extrapolate=Linear","MultiX=Average","Skip=True","Sort=True")</f>
        <v>12.801328798590731</v>
      </c>
    </row>
    <row r="1252" spans="16:21" x14ac:dyDescent="0.25">
      <c r="P1252" s="10">
        <v>36335</v>
      </c>
      <c r="Q1252">
        <v>4.5963289999999999</v>
      </c>
      <c r="S1252" s="42">
        <f t="shared" ca="1" si="25"/>
        <v>47235</v>
      </c>
      <c r="T1252" s="43">
        <f ca="1">_xll.BInterpol('Base CDI'!$H$4:$H$28,'Base CDI'!$J$4:$J$29,S1252,"Cubic","Extrapolate=Linear","MultiX=Average","Skip=True","Sort=True")</f>
        <v>12.767774030575561</v>
      </c>
      <c r="U1252" s="43">
        <f ca="1">_xll.BInterpol('Base CDI'!$H$4:$H$28,'Base CDI'!$I$4:$I$29,S1252,"Cubic","Extrapolate=Linear","MultiX=Average","Skip=True","Sort=True")</f>
        <v>12.801759349439525</v>
      </c>
    </row>
    <row r="1253" spans="16:21" x14ac:dyDescent="0.25">
      <c r="P1253" s="10">
        <v>36336</v>
      </c>
      <c r="Q1253">
        <v>4.5997469999999998</v>
      </c>
      <c r="S1253" s="42">
        <f t="shared" ca="1" si="25"/>
        <v>47236</v>
      </c>
      <c r="T1253" s="43">
        <f ca="1">_xll.BInterpol('Base CDI'!$H$4:$H$28,'Base CDI'!$J$4:$J$29,S1253,"Cubic","Extrapolate=Linear","MultiX=Average","Skip=True","Sort=True")</f>
        <v>12.768210277606784</v>
      </c>
      <c r="U1253" s="43">
        <f ca="1">_xll.BInterpol('Base CDI'!$H$4:$H$28,'Base CDI'!$I$4:$I$29,S1253,"Cubic","Extrapolate=Linear","MultiX=Average","Skip=True","Sort=True")</f>
        <v>12.802190274161253</v>
      </c>
    </row>
    <row r="1254" spans="16:21" x14ac:dyDescent="0.25">
      <c r="P1254" s="10">
        <v>36339</v>
      </c>
      <c r="Q1254">
        <v>4.603173</v>
      </c>
      <c r="S1254" s="42">
        <f t="shared" ca="1" si="25"/>
        <v>47237</v>
      </c>
      <c r="T1254" s="43">
        <f ca="1">_xll.BInterpol('Base CDI'!$H$4:$H$28,'Base CDI'!$J$4:$J$29,S1254,"Cubic","Extrapolate=Linear","MultiX=Average","Skip=True","Sort=True")</f>
        <v>12.768646745961616</v>
      </c>
      <c r="U1254" s="43">
        <f ca="1">_xll.BInterpol('Base CDI'!$H$4:$H$28,'Base CDI'!$I$4:$I$29,S1254,"Cubic","Extrapolate=Linear","MultiX=Average","Skip=True","Sort=True")</f>
        <v>12.802621551832454</v>
      </c>
    </row>
    <row r="1255" spans="16:21" x14ac:dyDescent="0.25">
      <c r="P1255" s="10">
        <v>36340</v>
      </c>
      <c r="Q1255">
        <v>4.6065950000000004</v>
      </c>
      <c r="S1255" s="42">
        <f t="shared" ca="1" si="25"/>
        <v>47238</v>
      </c>
      <c r="T1255" s="43">
        <f ca="1">_xll.BInterpol('Base CDI'!$H$4:$H$28,'Base CDI'!$J$4:$J$29,S1255,"Cubic","Extrapolate=Linear","MultiX=Average","Skip=True","Sort=True")</f>
        <v>12.769083412889321</v>
      </c>
      <c r="U1255" s="43">
        <f ca="1">_xll.BInterpol('Base CDI'!$H$4:$H$28,'Base CDI'!$I$4:$I$29,S1255,"Cubic","Extrapolate=Linear","MultiX=Average","Skip=True","Sort=True")</f>
        <v>12.803053161529665</v>
      </c>
    </row>
    <row r="1256" spans="16:21" x14ac:dyDescent="0.25">
      <c r="P1256" s="10">
        <v>36341</v>
      </c>
      <c r="Q1256">
        <v>4.610017</v>
      </c>
      <c r="S1256" s="42">
        <f t="shared" ca="1" si="25"/>
        <v>47239</v>
      </c>
      <c r="T1256" s="43">
        <f ca="1">_xll.BInterpol('Base CDI'!$H$4:$H$28,'Base CDI'!$J$4:$J$29,S1256,"Cubic","Extrapolate=Linear","MultiX=Average","Skip=True","Sort=True")</f>
        <v>12.76952025563916</v>
      </c>
      <c r="U1256" s="43">
        <f ca="1">_xll.BInterpol('Base CDI'!$H$4:$H$28,'Base CDI'!$I$4:$I$29,S1256,"Cubic","Extrapolate=Linear","MultiX=Average","Skip=True","Sort=True")</f>
        <v>12.803485082329422</v>
      </c>
    </row>
    <row r="1257" spans="16:21" x14ac:dyDescent="0.25">
      <c r="P1257" s="10">
        <v>36342</v>
      </c>
      <c r="Q1257">
        <v>4.6134310000000003</v>
      </c>
      <c r="S1257" s="42">
        <f t="shared" ca="1" si="25"/>
        <v>47240</v>
      </c>
      <c r="T1257" s="43">
        <f ca="1">_xll.BInterpol('Base CDI'!$H$4:$H$28,'Base CDI'!$J$4:$J$29,S1257,"Cubic","Extrapolate=Linear","MultiX=Average","Skip=True","Sort=True")</f>
        <v>12.769957251460395</v>
      </c>
      <c r="U1257" s="43">
        <f ca="1">_xll.BInterpol('Base CDI'!$H$4:$H$28,'Base CDI'!$I$4:$I$29,S1257,"Cubic","Extrapolate=Linear","MultiX=Average","Skip=True","Sort=True")</f>
        <v>12.80391729330826</v>
      </c>
    </row>
    <row r="1258" spans="16:21" x14ac:dyDescent="0.25">
      <c r="P1258" s="10">
        <v>36343</v>
      </c>
      <c r="Q1258">
        <v>4.6168339999999999</v>
      </c>
      <c r="S1258" s="42">
        <f t="shared" ca="1" si="25"/>
        <v>47241</v>
      </c>
      <c r="T1258" s="43">
        <f ca="1">_xll.BInterpol('Base CDI'!$H$4:$H$28,'Base CDI'!$J$4:$J$29,S1258,"Cubic","Extrapolate=Linear","MultiX=Average","Skip=True","Sort=True")</f>
        <v>12.770394377602289</v>
      </c>
      <c r="U1258" s="43">
        <f ca="1">_xll.BInterpol('Base CDI'!$H$4:$H$28,'Base CDI'!$I$4:$I$29,S1258,"Cubic","Extrapolate=Linear","MultiX=Average","Skip=True","Sort=True")</f>
        <v>12.804349773542716</v>
      </c>
    </row>
    <row r="1259" spans="16:21" x14ac:dyDescent="0.25">
      <c r="P1259" s="10">
        <v>36346</v>
      </c>
      <c r="Q1259">
        <v>4.6202389999999998</v>
      </c>
      <c r="S1259" s="42">
        <f t="shared" ca="1" si="25"/>
        <v>47242</v>
      </c>
      <c r="T1259" s="43">
        <f ca="1">_xll.BInterpol('Base CDI'!$H$4:$H$28,'Base CDI'!$J$4:$J$29,S1259,"Cubic","Extrapolate=Linear","MultiX=Average","Skip=True","Sort=True")</f>
        <v>12.770831611314099</v>
      </c>
      <c r="U1259" s="43">
        <f ca="1">_xll.BInterpol('Base CDI'!$H$4:$H$28,'Base CDI'!$I$4:$I$29,S1259,"Cubic","Extrapolate=Linear","MultiX=Average","Skip=True","Sort=True")</f>
        <v>12.804782502109328</v>
      </c>
    </row>
    <row r="1260" spans="16:21" x14ac:dyDescent="0.25">
      <c r="P1260" s="10">
        <v>36347</v>
      </c>
      <c r="Q1260">
        <v>4.6236350000000002</v>
      </c>
      <c r="S1260" s="42">
        <f t="shared" ca="1" si="25"/>
        <v>47243</v>
      </c>
      <c r="T1260" s="43">
        <f ca="1">_xll.BInterpol('Base CDI'!$H$4:$H$28,'Base CDI'!$J$4:$J$29,S1260,"Cubic","Extrapolate=Linear","MultiX=Average","Skip=True","Sort=True")</f>
        <v>12.771268929845093</v>
      </c>
      <c r="U1260" s="43">
        <f ca="1">_xll.BInterpol('Base CDI'!$H$4:$H$28,'Base CDI'!$I$4:$I$29,S1260,"Cubic","Extrapolate=Linear","MultiX=Average","Skip=True","Sort=True")</f>
        <v>12.80521545808463</v>
      </c>
    </row>
    <row r="1261" spans="16:21" x14ac:dyDescent="0.25">
      <c r="P1261" s="10">
        <v>36348</v>
      </c>
      <c r="Q1261">
        <v>4.6270350000000002</v>
      </c>
      <c r="S1261" s="42">
        <f t="shared" ca="1" si="25"/>
        <v>47244</v>
      </c>
      <c r="T1261" s="43">
        <f ca="1">_xll.BInterpol('Base CDI'!$H$4:$H$28,'Base CDI'!$J$4:$J$29,S1261,"Cubic","Extrapolate=Linear","MultiX=Average","Skip=True","Sort=True")</f>
        <v>12.771706310444529</v>
      </c>
      <c r="U1261" s="43">
        <f ca="1">_xll.BInterpol('Base CDI'!$H$4:$H$28,'Base CDI'!$I$4:$I$29,S1261,"Cubic","Extrapolate=Linear","MultiX=Average","Skip=True","Sort=True")</f>
        <v>12.805648620545162</v>
      </c>
    </row>
    <row r="1262" spans="16:21" x14ac:dyDescent="0.25">
      <c r="P1262" s="10">
        <v>36349</v>
      </c>
      <c r="Q1262">
        <v>4.6304319999999999</v>
      </c>
      <c r="S1262" s="42">
        <f t="shared" ca="1" si="25"/>
        <v>47245</v>
      </c>
      <c r="T1262" s="43">
        <f ca="1">_xll.BInterpol('Base CDI'!$H$4:$H$28,'Base CDI'!$J$4:$J$29,S1262,"Cubic","Extrapolate=Linear","MultiX=Average","Skip=True","Sort=True")</f>
        <v>12.772143730361671</v>
      </c>
      <c r="U1262" s="43">
        <f ca="1">_xll.BInterpol('Base CDI'!$H$4:$H$28,'Base CDI'!$I$4:$I$29,S1262,"Cubic","Extrapolate=Linear","MultiX=Average","Skip=True","Sort=True")</f>
        <v>12.806081968567456</v>
      </c>
    </row>
    <row r="1263" spans="16:21" x14ac:dyDescent="0.25">
      <c r="P1263" s="10">
        <v>36350</v>
      </c>
      <c r="Q1263">
        <v>4.633813</v>
      </c>
      <c r="S1263" s="42">
        <f t="shared" ca="1" si="25"/>
        <v>47246</v>
      </c>
      <c r="T1263" s="43">
        <f ca="1">_xll.BInterpol('Base CDI'!$H$4:$H$28,'Base CDI'!$J$4:$J$29,S1263,"Cubic","Extrapolate=Linear","MultiX=Average","Skip=True","Sort=True")</f>
        <v>12.772581166845779</v>
      </c>
      <c r="U1263" s="43">
        <f ca="1">_xll.BInterpol('Base CDI'!$H$4:$H$28,'Base CDI'!$I$4:$I$29,S1263,"Cubic","Extrapolate=Linear","MultiX=Average","Skip=True","Sort=True")</f>
        <v>12.806515481228052</v>
      </c>
    </row>
    <row r="1264" spans="16:21" x14ac:dyDescent="0.25">
      <c r="P1264" s="10">
        <v>36353</v>
      </c>
      <c r="Q1264">
        <v>4.6371950000000002</v>
      </c>
      <c r="S1264" s="42">
        <f t="shared" ca="1" si="25"/>
        <v>47247</v>
      </c>
      <c r="T1264" s="43">
        <f ca="1">_xll.BInterpol('Base CDI'!$H$4:$H$28,'Base CDI'!$J$4:$J$29,S1264,"Cubic","Extrapolate=Linear","MultiX=Average","Skip=True","Sort=True")</f>
        <v>12.773018597146114</v>
      </c>
      <c r="U1264" s="43">
        <f ca="1">_xll.BInterpol('Base CDI'!$H$4:$H$28,'Base CDI'!$I$4:$I$29,S1264,"Cubic","Extrapolate=Linear","MultiX=Average","Skip=True","Sort=True")</f>
        <v>12.806949137603485</v>
      </c>
    </row>
    <row r="1265" spans="16:21" x14ac:dyDescent="0.25">
      <c r="P1265" s="10">
        <v>36354</v>
      </c>
      <c r="Q1265">
        <v>4.6405890000000003</v>
      </c>
      <c r="S1265" s="42">
        <f t="shared" ca="1" si="25"/>
        <v>47248</v>
      </c>
      <c r="T1265" s="43">
        <f ca="1">_xll.BInterpol('Base CDI'!$H$4:$H$28,'Base CDI'!$J$4:$J$29,S1265,"Cubic","Extrapolate=Linear","MultiX=Average","Skip=True","Sort=True")</f>
        <v>12.77345599851194</v>
      </c>
      <c r="U1265" s="43">
        <f ca="1">_xll.BInterpol('Base CDI'!$H$4:$H$28,'Base CDI'!$I$4:$I$29,S1265,"Cubic","Extrapolate=Linear","MultiX=Average","Skip=True","Sort=True")</f>
        <v>12.80738291677029</v>
      </c>
    </row>
    <row r="1266" spans="16:21" x14ac:dyDescent="0.25">
      <c r="P1266" s="10">
        <v>36355</v>
      </c>
      <c r="Q1266">
        <v>4.6440049999999999</v>
      </c>
      <c r="S1266" s="42">
        <f t="shared" ca="1" si="25"/>
        <v>47249</v>
      </c>
      <c r="T1266" s="43">
        <f ca="1">_xll.BInterpol('Base CDI'!$H$4:$H$28,'Base CDI'!$J$4:$J$29,S1266,"Cubic","Extrapolate=Linear","MultiX=Average","Skip=True","Sort=True")</f>
        <v>12.773893348192519</v>
      </c>
      <c r="U1266" s="43">
        <f ca="1">_xll.BInterpol('Base CDI'!$H$4:$H$28,'Base CDI'!$I$4:$I$29,S1266,"Cubic","Extrapolate=Linear","MultiX=Average","Skip=True","Sort=True")</f>
        <v>12.807816797805007</v>
      </c>
    </row>
    <row r="1267" spans="16:21" x14ac:dyDescent="0.25">
      <c r="P1267" s="10">
        <v>36356</v>
      </c>
      <c r="Q1267">
        <v>4.6474229999999999</v>
      </c>
      <c r="S1267" s="42">
        <f t="shared" ca="1" si="25"/>
        <v>47250</v>
      </c>
      <c r="T1267" s="43">
        <f ca="1">_xll.BInterpol('Base CDI'!$H$4:$H$28,'Base CDI'!$J$4:$J$29,S1267,"Cubic","Extrapolate=Linear","MultiX=Average","Skip=True","Sort=True")</f>
        <v>12.774330623437111</v>
      </c>
      <c r="U1267" s="43">
        <f ca="1">_xll.BInterpol('Base CDI'!$H$4:$H$28,'Base CDI'!$I$4:$I$29,S1267,"Cubic","Extrapolate=Linear","MultiX=Average","Skip=True","Sort=True")</f>
        <v>12.808250759784169</v>
      </c>
    </row>
    <row r="1268" spans="16:21" x14ac:dyDescent="0.25">
      <c r="P1268" s="10">
        <v>36357</v>
      </c>
      <c r="Q1268">
        <v>4.6508430000000001</v>
      </c>
      <c r="S1268" s="42">
        <f t="shared" ca="1" si="25"/>
        <v>47251</v>
      </c>
      <c r="T1268" s="43">
        <f ca="1">_xll.BInterpol('Base CDI'!$H$4:$H$28,'Base CDI'!$J$4:$J$29,S1268,"Cubic","Extrapolate=Linear","MultiX=Average","Skip=True","Sort=True")</f>
        <v>12.774767801494978</v>
      </c>
      <c r="U1268" s="43">
        <f ca="1">_xll.BInterpol('Base CDI'!$H$4:$H$28,'Base CDI'!$I$4:$I$29,S1268,"Cubic","Extrapolate=Linear","MultiX=Average","Skip=True","Sort=True")</f>
        <v>12.808684781784315</v>
      </c>
    </row>
    <row r="1269" spans="16:21" x14ac:dyDescent="0.25">
      <c r="P1269" s="10">
        <v>36360</v>
      </c>
      <c r="Q1269">
        <v>4.6542659999999998</v>
      </c>
      <c r="S1269" s="42">
        <f t="shared" ca="1" si="25"/>
        <v>47252</v>
      </c>
      <c r="T1269" s="43">
        <f ca="1">_xll.BInterpol('Base CDI'!$H$4:$H$28,'Base CDI'!$J$4:$J$29,S1269,"Cubic","Extrapolate=Linear","MultiX=Average","Skip=True","Sort=True")</f>
        <v>12.775204859615384</v>
      </c>
      <c r="U1269" s="43">
        <f ca="1">_xll.BInterpol('Base CDI'!$H$4:$H$28,'Base CDI'!$I$4:$I$29,S1269,"Cubic","Extrapolate=Linear","MultiX=Average","Skip=True","Sort=True")</f>
        <v>12.809118842881979</v>
      </c>
    </row>
    <row r="1270" spans="16:21" x14ac:dyDescent="0.25">
      <c r="P1270" s="10">
        <v>36361</v>
      </c>
      <c r="Q1270">
        <v>4.6576950000000004</v>
      </c>
      <c r="S1270" s="42">
        <f t="shared" ca="1" si="25"/>
        <v>47253</v>
      </c>
      <c r="T1270" s="43">
        <f ca="1">_xll.BInterpol('Base CDI'!$H$4:$H$28,'Base CDI'!$J$4:$J$29,S1270,"Cubic","Extrapolate=Linear","MultiX=Average","Skip=True","Sort=True")</f>
        <v>12.775641775047587</v>
      </c>
      <c r="U1270" s="43">
        <f ca="1">_xll.BInterpol('Base CDI'!$H$4:$H$28,'Base CDI'!$I$4:$I$29,S1270,"Cubic","Extrapolate=Linear","MultiX=Average","Skip=True","Sort=True")</f>
        <v>12.809552922153701</v>
      </c>
    </row>
    <row r="1271" spans="16:21" x14ac:dyDescent="0.25">
      <c r="P1271" s="10">
        <v>36362</v>
      </c>
      <c r="Q1271">
        <v>4.6611320000000003</v>
      </c>
      <c r="S1271" s="42">
        <f t="shared" ca="1" si="25"/>
        <v>47254</v>
      </c>
      <c r="T1271" s="43">
        <f ca="1">_xll.BInterpol('Base CDI'!$H$4:$H$28,'Base CDI'!$J$4:$J$29,S1271,"Cubic","Extrapolate=Linear","MultiX=Average","Skip=True","Sort=True")</f>
        <v>12.776078525040852</v>
      </c>
      <c r="U1271" s="43">
        <f ca="1">_xll.BInterpol('Base CDI'!$H$4:$H$28,'Base CDI'!$I$4:$I$29,S1271,"Cubic","Extrapolate=Linear","MultiX=Average","Skip=True","Sort=True")</f>
        <v>12.809986998676013</v>
      </c>
    </row>
    <row r="1272" spans="16:21" x14ac:dyDescent="0.25">
      <c r="P1272" s="10">
        <v>36363</v>
      </c>
      <c r="Q1272">
        <v>4.6645659999999998</v>
      </c>
      <c r="S1272" s="42">
        <f t="shared" ca="1" si="25"/>
        <v>47255</v>
      </c>
      <c r="T1272" s="43">
        <f ca="1">_xll.BInterpol('Base CDI'!$H$4:$H$28,'Base CDI'!$J$4:$J$29,S1272,"Cubic","Extrapolate=Linear","MultiX=Average","Skip=True","Sort=True")</f>
        <v>12.776515086844439</v>
      </c>
      <c r="U1272" s="43">
        <f ca="1">_xll.BInterpol('Base CDI'!$H$4:$H$28,'Base CDI'!$I$4:$I$29,S1272,"Cubic","Extrapolate=Linear","MultiX=Average","Skip=True","Sort=True")</f>
        <v>12.810421051525454</v>
      </c>
    </row>
    <row r="1273" spans="16:21" x14ac:dyDescent="0.25">
      <c r="P1273" s="10">
        <v>36364</v>
      </c>
      <c r="Q1273">
        <v>4.6680109999999999</v>
      </c>
      <c r="S1273" s="42">
        <f t="shared" ca="1" si="25"/>
        <v>47256</v>
      </c>
      <c r="T1273" s="43">
        <f ca="1">_xll.BInterpol('Base CDI'!$H$4:$H$28,'Base CDI'!$J$4:$J$29,S1273,"Cubic","Extrapolate=Linear","MultiX=Average","Skip=True","Sort=True")</f>
        <v>12.776951437707611</v>
      </c>
      <c r="U1273" s="43">
        <f ca="1">_xll.BInterpol('Base CDI'!$H$4:$H$28,'Base CDI'!$I$4:$I$29,S1273,"Cubic","Extrapolate=Linear","MultiX=Average","Skip=True","Sort=True")</f>
        <v>12.810855059778561</v>
      </c>
    </row>
    <row r="1274" spans="16:21" x14ac:dyDescent="0.25">
      <c r="P1274" s="10">
        <v>36367</v>
      </c>
      <c r="Q1274">
        <v>4.6714479999999998</v>
      </c>
      <c r="S1274" s="42">
        <f t="shared" ca="1" si="25"/>
        <v>47257</v>
      </c>
      <c r="T1274" s="43">
        <f ca="1">_xll.BInterpol('Base CDI'!$H$4:$H$28,'Base CDI'!$J$4:$J$29,S1274,"Cubic","Extrapolate=Linear","MultiX=Average","Skip=True","Sort=True")</f>
        <v>12.777387554879628</v>
      </c>
      <c r="U1274" s="43">
        <f ca="1">_xll.BInterpol('Base CDI'!$H$4:$H$28,'Base CDI'!$I$4:$I$29,S1274,"Cubic","Extrapolate=Linear","MultiX=Average","Skip=True","Sort=True")</f>
        <v>12.811289002511868</v>
      </c>
    </row>
    <row r="1275" spans="16:21" x14ac:dyDescent="0.25">
      <c r="P1275" s="10">
        <v>36368</v>
      </c>
      <c r="Q1275">
        <v>4.6748919999999998</v>
      </c>
      <c r="S1275" s="42">
        <f t="shared" ca="1" si="25"/>
        <v>47258</v>
      </c>
      <c r="T1275" s="43">
        <f ca="1">_xll.BInterpol('Base CDI'!$H$4:$H$28,'Base CDI'!$J$4:$J$29,S1275,"Cubic","Extrapolate=Linear","MultiX=Average","Skip=True","Sort=True")</f>
        <v>12.777823415609754</v>
      </c>
      <c r="U1275" s="43">
        <f ca="1">_xll.BInterpol('Base CDI'!$H$4:$H$28,'Base CDI'!$I$4:$I$29,S1275,"Cubic","Extrapolate=Linear","MultiX=Average","Skip=True","Sort=True")</f>
        <v>12.811722858801913</v>
      </c>
    </row>
    <row r="1276" spans="16:21" x14ac:dyDescent="0.25">
      <c r="P1276" s="10">
        <v>36369</v>
      </c>
      <c r="Q1276">
        <v>4.6783390000000002</v>
      </c>
      <c r="S1276" s="42">
        <f t="shared" ca="1" si="25"/>
        <v>47259</v>
      </c>
      <c r="T1276" s="43">
        <f ca="1">_xll.BInterpol('Base CDI'!$H$4:$H$28,'Base CDI'!$J$4:$J$29,S1276,"Cubic","Extrapolate=Linear","MultiX=Average","Skip=True","Sort=True")</f>
        <v>12.778258997147249</v>
      </c>
      <c r="U1276" s="43">
        <f ca="1">_xll.BInterpol('Base CDI'!$H$4:$H$28,'Base CDI'!$I$4:$I$29,S1276,"Cubic","Extrapolate=Linear","MultiX=Average","Skip=True","Sort=True")</f>
        <v>12.812156607725234</v>
      </c>
    </row>
    <row r="1277" spans="16:21" x14ac:dyDescent="0.25">
      <c r="P1277" s="10">
        <v>36370</v>
      </c>
      <c r="Q1277">
        <v>4.6817359999999999</v>
      </c>
      <c r="S1277" s="42">
        <f t="shared" ca="1" si="25"/>
        <v>47260</v>
      </c>
      <c r="T1277" s="43">
        <f ca="1">_xll.BInterpol('Base CDI'!$H$4:$H$28,'Base CDI'!$J$4:$J$29,S1277,"Cubic","Extrapolate=Linear","MultiX=Average","Skip=True","Sort=True")</f>
        <v>12.778694276741376</v>
      </c>
      <c r="U1277" s="43">
        <f ca="1">_xll.BInterpol('Base CDI'!$H$4:$H$28,'Base CDI'!$I$4:$I$29,S1277,"Cubic","Extrapolate=Linear","MultiX=Average","Skip=True","Sort=True")</f>
        <v>12.812590228358363</v>
      </c>
    </row>
    <row r="1278" spans="16:21" x14ac:dyDescent="0.25">
      <c r="P1278" s="10">
        <v>36371</v>
      </c>
      <c r="Q1278">
        <v>4.685009</v>
      </c>
      <c r="S1278" s="42">
        <f t="shared" ca="1" si="25"/>
        <v>47261</v>
      </c>
      <c r="T1278" s="43">
        <f ca="1">_xll.BInterpol('Base CDI'!$H$4:$H$28,'Base CDI'!$J$4:$J$29,S1278,"Cubic","Extrapolate=Linear","MultiX=Average","Skip=True","Sort=True")</f>
        <v>12.779129231641397</v>
      </c>
      <c r="U1278" s="43">
        <f ca="1">_xll.BInterpol('Base CDI'!$H$4:$H$28,'Base CDI'!$I$4:$I$29,S1278,"Cubic","Extrapolate=Linear","MultiX=Average","Skip=True","Sort=True")</f>
        <v>12.813023699777842</v>
      </c>
    </row>
    <row r="1279" spans="16:21" x14ac:dyDescent="0.25">
      <c r="P1279" s="10">
        <v>36374</v>
      </c>
      <c r="Q1279">
        <v>4.688288</v>
      </c>
      <c r="S1279" s="42">
        <f t="shared" ca="1" si="25"/>
        <v>47262</v>
      </c>
      <c r="T1279" s="43">
        <f ca="1">_xll.BInterpol('Base CDI'!$H$4:$H$28,'Base CDI'!$J$4:$J$29,S1279,"Cubic","Extrapolate=Linear","MultiX=Average","Skip=True","Sort=True")</f>
        <v>12.779563839096573</v>
      </c>
      <c r="U1279" s="43">
        <f ca="1">_xll.BInterpol('Base CDI'!$H$4:$H$28,'Base CDI'!$I$4:$I$29,S1279,"Cubic","Extrapolate=Linear","MultiX=Average","Skip=True","Sort=True")</f>
        <v>12.813457001060204</v>
      </c>
    </row>
    <row r="1280" spans="16:21" x14ac:dyDescent="0.25">
      <c r="P1280" s="10">
        <v>36375</v>
      </c>
      <c r="Q1280">
        <v>4.6915680000000002</v>
      </c>
      <c r="S1280" s="42">
        <f t="shared" ca="1" si="25"/>
        <v>47263</v>
      </c>
      <c r="T1280" s="43">
        <f ca="1">_xll.BInterpol('Base CDI'!$H$4:$H$28,'Base CDI'!$J$4:$J$29,S1280,"Cubic","Extrapolate=Linear","MultiX=Average","Skip=True","Sort=True")</f>
        <v>12.779998076356165</v>
      </c>
      <c r="U1280" s="43">
        <f ca="1">_xll.BInterpol('Base CDI'!$H$4:$H$28,'Base CDI'!$I$4:$I$29,S1280,"Cubic","Extrapolate=Linear","MultiX=Average","Skip=True","Sort=True")</f>
        <v>12.813890111281985</v>
      </c>
    </row>
    <row r="1281" spans="16:21" x14ac:dyDescent="0.25">
      <c r="P1281" s="10">
        <v>36376</v>
      </c>
      <c r="Q1281">
        <v>4.6948470000000002</v>
      </c>
      <c r="S1281" s="42">
        <f t="shared" ca="1" si="25"/>
        <v>47264</v>
      </c>
      <c r="T1281" s="43">
        <f ca="1">_xll.BInterpol('Base CDI'!$H$4:$H$28,'Base CDI'!$J$4:$J$29,S1281,"Cubic","Extrapolate=Linear","MultiX=Average","Skip=True","Sort=True")</f>
        <v>12.780431920669436</v>
      </c>
      <c r="U1281" s="43">
        <f ca="1">_xll.BInterpol('Base CDI'!$H$4:$H$28,'Base CDI'!$I$4:$I$29,S1281,"Cubic","Extrapolate=Linear","MultiX=Average","Skip=True","Sort=True")</f>
        <v>12.814323009519724</v>
      </c>
    </row>
    <row r="1282" spans="16:21" x14ac:dyDescent="0.25">
      <c r="P1282" s="10">
        <v>36377</v>
      </c>
      <c r="Q1282">
        <v>4.6981260000000002</v>
      </c>
      <c r="S1282" s="42">
        <f t="shared" ca="1" si="25"/>
        <v>47265</v>
      </c>
      <c r="T1282" s="43">
        <f ca="1">_xll.BInterpol('Base CDI'!$H$4:$H$28,'Base CDI'!$J$4:$J$29,S1282,"Cubic","Extrapolate=Linear","MultiX=Average","Skip=True","Sort=True")</f>
        <v>12.780865349285648</v>
      </c>
      <c r="U1282" s="43">
        <f ca="1">_xll.BInterpol('Base CDI'!$H$4:$H$28,'Base CDI'!$I$4:$I$29,S1282,"Cubic","Extrapolate=Linear","MultiX=Average","Skip=True","Sort=True")</f>
        <v>12.814755674849955</v>
      </c>
    </row>
    <row r="1283" spans="16:21" x14ac:dyDescent="0.25">
      <c r="P1283" s="10">
        <v>36378</v>
      </c>
      <c r="Q1283">
        <v>4.7014079999999998</v>
      </c>
      <c r="S1283" s="42">
        <f t="shared" ca="1" si="25"/>
        <v>47266</v>
      </c>
      <c r="T1283" s="43">
        <f ca="1">_xll.BInterpol('Base CDI'!$H$4:$H$28,'Base CDI'!$J$4:$J$29,S1283,"Cubic","Extrapolate=Linear","MultiX=Average","Skip=True","Sort=True")</f>
        <v>12.781298339454061</v>
      </c>
      <c r="U1283" s="43">
        <f ca="1">_xll.BInterpol('Base CDI'!$H$4:$H$28,'Base CDI'!$I$4:$I$29,S1283,"Cubic","Extrapolate=Linear","MultiX=Average","Skip=True","Sort=True")</f>
        <v>12.815188086349217</v>
      </c>
    </row>
    <row r="1284" spans="16:21" x14ac:dyDescent="0.25">
      <c r="P1284" s="10">
        <v>36381</v>
      </c>
      <c r="Q1284">
        <v>4.7046890000000001</v>
      </c>
      <c r="S1284" s="42">
        <f t="shared" ca="1" si="25"/>
        <v>47267</v>
      </c>
      <c r="T1284" s="43">
        <f ca="1">_xll.BInterpol('Base CDI'!$H$4:$H$28,'Base CDI'!$J$4:$J$29,S1284,"Cubic","Extrapolate=Linear","MultiX=Average","Skip=True","Sort=True")</f>
        <v>12.781730868423939</v>
      </c>
      <c r="U1284" s="43">
        <f ca="1">_xll.BInterpol('Base CDI'!$H$4:$H$28,'Base CDI'!$I$4:$I$29,S1284,"Cubic","Extrapolate=Linear","MultiX=Average","Skip=True","Sort=True")</f>
        <v>12.815620223094042</v>
      </c>
    </row>
    <row r="1285" spans="16:21" x14ac:dyDescent="0.25">
      <c r="P1285" s="10">
        <v>36382</v>
      </c>
      <c r="Q1285">
        <v>4.7079709999999997</v>
      </c>
      <c r="S1285" s="42">
        <f t="shared" ca="1" si="25"/>
        <v>47268</v>
      </c>
      <c r="T1285" s="43">
        <f ca="1">_xll.BInterpol('Base CDI'!$H$4:$H$28,'Base CDI'!$J$4:$J$29,S1285,"Cubic","Extrapolate=Linear","MultiX=Average","Skip=True","Sort=True")</f>
        <v>12.782162913444543</v>
      </c>
      <c r="U1285" s="43">
        <f ca="1">_xll.BInterpol('Base CDI'!$H$4:$H$28,'Base CDI'!$I$4:$I$29,S1285,"Cubic","Extrapolate=Linear","MultiX=Average","Skip=True","Sort=True")</f>
        <v>12.816052064160971</v>
      </c>
    </row>
    <row r="1286" spans="16:21" x14ac:dyDescent="0.25">
      <c r="P1286" s="10">
        <v>36383</v>
      </c>
      <c r="Q1286">
        <v>4.7112569999999998</v>
      </c>
      <c r="S1286" s="42">
        <f t="shared" ca="1" si="25"/>
        <v>47269</v>
      </c>
      <c r="T1286" s="43">
        <f ca="1">_xll.BInterpol('Base CDI'!$H$4:$H$28,'Base CDI'!$J$4:$J$29,S1286,"Cubic","Extrapolate=Linear","MultiX=Average","Skip=True","Sort=True")</f>
        <v>12.782594451765133</v>
      </c>
      <c r="U1286" s="43">
        <f ca="1">_xll.BInterpol('Base CDI'!$H$4:$H$28,'Base CDI'!$I$4:$I$29,S1286,"Cubic","Extrapolate=Linear","MultiX=Average","Skip=True","Sort=True")</f>
        <v>12.816483588626539</v>
      </c>
    </row>
    <row r="1287" spans="16:21" x14ac:dyDescent="0.25">
      <c r="P1287" s="10">
        <v>36384</v>
      </c>
      <c r="Q1287">
        <v>4.7145489999999999</v>
      </c>
      <c r="S1287" s="42">
        <f t="shared" ca="1" si="25"/>
        <v>47270</v>
      </c>
      <c r="T1287" s="43">
        <f ca="1">_xll.BInterpol('Base CDI'!$H$4:$H$28,'Base CDI'!$J$4:$J$29,S1287,"Cubic","Extrapolate=Linear","MultiX=Average","Skip=True","Sort=True")</f>
        <v>12.783025460634974</v>
      </c>
      <c r="U1287" s="43">
        <f ca="1">_xll.BInterpol('Base CDI'!$H$4:$H$28,'Base CDI'!$I$4:$I$29,S1287,"Cubic","Extrapolate=Linear","MultiX=Average","Skip=True","Sort=True")</f>
        <v>12.816914775567282</v>
      </c>
    </row>
    <row r="1288" spans="16:21" x14ac:dyDescent="0.25">
      <c r="P1288" s="10">
        <v>36385</v>
      </c>
      <c r="Q1288">
        <v>4.7178399999999998</v>
      </c>
      <c r="S1288" s="42">
        <f t="shared" ca="1" si="25"/>
        <v>47271</v>
      </c>
      <c r="T1288" s="43">
        <f ca="1">_xll.BInterpol('Base CDI'!$H$4:$H$28,'Base CDI'!$J$4:$J$29,S1288,"Cubic","Extrapolate=Linear","MultiX=Average","Skip=True","Sort=True")</f>
        <v>12.783455917303327</v>
      </c>
      <c r="U1288" s="43">
        <f ca="1">_xll.BInterpol('Base CDI'!$H$4:$H$28,'Base CDI'!$I$4:$I$29,S1288,"Cubic","Extrapolate=Linear","MultiX=Average","Skip=True","Sort=True")</f>
        <v>12.817345604059737</v>
      </c>
    </row>
    <row r="1289" spans="16:21" x14ac:dyDescent="0.25">
      <c r="P1289" s="10">
        <v>36388</v>
      </c>
      <c r="Q1289">
        <v>4.7211360000000004</v>
      </c>
      <c r="S1289" s="42">
        <f t="shared" ca="1" si="25"/>
        <v>47272</v>
      </c>
      <c r="T1289" s="43">
        <f ca="1">_xll.BInterpol('Base CDI'!$H$4:$H$28,'Base CDI'!$J$4:$J$29,S1289,"Cubic","Extrapolate=Linear","MultiX=Average","Skip=True","Sort=True")</f>
        <v>12.783885799019451</v>
      </c>
      <c r="U1289" s="43">
        <f ca="1">_xll.BInterpol('Base CDI'!$H$4:$H$28,'Base CDI'!$I$4:$I$29,S1289,"Cubic","Extrapolate=Linear","MultiX=Average","Skip=True","Sort=True")</f>
        <v>12.817776053180438</v>
      </c>
    </row>
    <row r="1290" spans="16:21" x14ac:dyDescent="0.25">
      <c r="P1290" s="10">
        <v>36389</v>
      </c>
      <c r="Q1290">
        <v>4.7244320000000002</v>
      </c>
      <c r="S1290" s="42">
        <f t="shared" ca="1" si="25"/>
        <v>47273</v>
      </c>
      <c r="T1290" s="43">
        <f ca="1">_xll.BInterpol('Base CDI'!$H$4:$H$28,'Base CDI'!$J$4:$J$29,S1290,"Cubic","Extrapolate=Linear","MultiX=Average","Skip=True","Sort=True")</f>
        <v>12.78431508303261</v>
      </c>
      <c r="U1290" s="43">
        <f ca="1">_xll.BInterpol('Base CDI'!$H$4:$H$28,'Base CDI'!$I$4:$I$29,S1290,"Cubic","Extrapolate=Linear","MultiX=Average","Skip=True","Sort=True")</f>
        <v>12.818206102005925</v>
      </c>
    </row>
    <row r="1291" spans="16:21" x14ac:dyDescent="0.25">
      <c r="P1291" s="10">
        <v>36390</v>
      </c>
      <c r="Q1291">
        <v>4.7277269999999998</v>
      </c>
      <c r="S1291" s="42">
        <f t="shared" ref="S1291:S1354" ca="1" si="26">S1290+1</f>
        <v>47274</v>
      </c>
      <c r="T1291" s="43">
        <f ca="1">_xll.BInterpol('Base CDI'!$H$4:$H$28,'Base CDI'!$J$4:$J$29,S1291,"Cubic","Extrapolate=Linear","MultiX=Average","Skip=True","Sort=True")</f>
        <v>12.784743746592065</v>
      </c>
      <c r="U1291" s="43">
        <f ca="1">_xll.BInterpol('Base CDI'!$H$4:$H$28,'Base CDI'!$I$4:$I$29,S1291,"Cubic","Extrapolate=Linear","MultiX=Average","Skip=True","Sort=True")</f>
        <v>12.818635729612733</v>
      </c>
    </row>
    <row r="1292" spans="16:21" x14ac:dyDescent="0.25">
      <c r="P1292" s="10">
        <v>36391</v>
      </c>
      <c r="Q1292">
        <v>4.7310249999999998</v>
      </c>
      <c r="S1292" s="42">
        <f t="shared" ca="1" si="26"/>
        <v>47275</v>
      </c>
      <c r="T1292" s="43">
        <f ca="1">_xll.BInterpol('Base CDI'!$H$4:$H$28,'Base CDI'!$J$4:$J$29,S1292,"Cubic","Extrapolate=Linear","MultiX=Average","Skip=True","Sort=True")</f>
        <v>12.78517176694708</v>
      </c>
      <c r="U1292" s="43">
        <f ca="1">_xll.BInterpol('Base CDI'!$H$4:$H$28,'Base CDI'!$I$4:$I$29,S1292,"Cubic","Extrapolate=Linear","MultiX=Average","Skip=True","Sort=True")</f>
        <v>12.819064915077398</v>
      </c>
    </row>
    <row r="1293" spans="16:21" x14ac:dyDescent="0.25">
      <c r="P1293" s="10">
        <v>36392</v>
      </c>
      <c r="Q1293">
        <v>4.7343270000000004</v>
      </c>
      <c r="S1293" s="42">
        <f t="shared" ca="1" si="26"/>
        <v>47276</v>
      </c>
      <c r="T1293" s="43">
        <f ca="1">_xll.BInterpol('Base CDI'!$H$4:$H$28,'Base CDI'!$J$4:$J$29,S1293,"Cubic","Extrapolate=Linear","MultiX=Average","Skip=True","Sort=True")</f>
        <v>12.785599121346914</v>
      </c>
      <c r="U1293" s="43">
        <f ca="1">_xll.BInterpol('Base CDI'!$H$4:$H$28,'Base CDI'!$I$4:$I$29,S1293,"Cubic","Extrapolate=Linear","MultiX=Average","Skip=True","Sort=True")</f>
        <v>12.819493637476457</v>
      </c>
    </row>
    <row r="1294" spans="16:21" x14ac:dyDescent="0.25">
      <c r="P1294" s="10">
        <v>36395</v>
      </c>
      <c r="Q1294">
        <v>4.7376259999999997</v>
      </c>
      <c r="S1294" s="42">
        <f t="shared" ca="1" si="26"/>
        <v>47277</v>
      </c>
      <c r="T1294" s="43">
        <f ca="1">_xll.BInterpol('Base CDI'!$H$4:$H$28,'Base CDI'!$J$4:$J$29,S1294,"Cubic","Extrapolate=Linear","MultiX=Average","Skip=True","Sort=True")</f>
        <v>12.786025787040831</v>
      </c>
      <c r="U1294" s="43">
        <f ca="1">_xll.BInterpol('Base CDI'!$H$4:$H$28,'Base CDI'!$I$4:$I$29,S1294,"Cubic","Extrapolate=Linear","MultiX=Average","Skip=True","Sort=True")</f>
        <v>12.819921875886447</v>
      </c>
    </row>
    <row r="1295" spans="16:21" x14ac:dyDescent="0.25">
      <c r="P1295" s="10">
        <v>36396</v>
      </c>
      <c r="Q1295">
        <v>4.740926</v>
      </c>
      <c r="S1295" s="42">
        <f t="shared" ca="1" si="26"/>
        <v>47278</v>
      </c>
      <c r="T1295" s="43">
        <f ca="1">_xll.BInterpol('Base CDI'!$H$4:$H$28,'Base CDI'!$J$4:$J$29,S1295,"Cubic","Extrapolate=Linear","MultiX=Average","Skip=True","Sort=True")</f>
        <v>12.786451741278089</v>
      </c>
      <c r="U1295" s="43">
        <f ca="1">_xll.BInterpol('Base CDI'!$H$4:$H$28,'Base CDI'!$I$4:$I$29,S1295,"Cubic","Extrapolate=Linear","MultiX=Average","Skip=True","Sort=True")</f>
        <v>12.820349609383904</v>
      </c>
    </row>
    <row r="1296" spans="16:21" x14ac:dyDescent="0.25">
      <c r="P1296" s="10">
        <v>36397</v>
      </c>
      <c r="Q1296">
        <v>4.7442279999999997</v>
      </c>
      <c r="S1296" s="42">
        <f t="shared" ca="1" si="26"/>
        <v>47279</v>
      </c>
      <c r="T1296" s="43">
        <f ca="1">_xll.BInterpol('Base CDI'!$H$4:$H$28,'Base CDI'!$J$4:$J$29,S1296,"Cubic","Extrapolate=Linear","MultiX=Average","Skip=True","Sort=True")</f>
        <v>12.786876961307955</v>
      </c>
      <c r="U1296" s="43">
        <f ca="1">_xll.BInterpol('Base CDI'!$H$4:$H$28,'Base CDI'!$I$4:$I$29,S1296,"Cubic","Extrapolate=Linear","MultiX=Average","Skip=True","Sort=True")</f>
        <v>12.820776817045362</v>
      </c>
    </row>
    <row r="1297" spans="16:21" x14ac:dyDescent="0.25">
      <c r="P1297" s="10">
        <v>36398</v>
      </c>
      <c r="Q1297">
        <v>4.7475300000000002</v>
      </c>
      <c r="S1297" s="42">
        <f t="shared" ca="1" si="26"/>
        <v>47280</v>
      </c>
      <c r="T1297" s="43">
        <f ca="1">_xll.BInterpol('Base CDI'!$H$4:$H$28,'Base CDI'!$J$4:$J$29,S1297,"Cubic","Extrapolate=Linear","MultiX=Average","Skip=True","Sort=True")</f>
        <v>12.787301424379686</v>
      </c>
      <c r="U1297" s="43">
        <f ca="1">_xll.BInterpol('Base CDI'!$H$4:$H$28,'Base CDI'!$I$4:$I$29,S1297,"Cubic","Extrapolate=Linear","MultiX=Average","Skip=True","Sort=True")</f>
        <v>12.82120347794736</v>
      </c>
    </row>
    <row r="1298" spans="16:21" x14ac:dyDescent="0.25">
      <c r="P1298" s="10">
        <v>36399</v>
      </c>
      <c r="Q1298">
        <v>4.7508439999999998</v>
      </c>
      <c r="S1298" s="42">
        <f t="shared" ca="1" si="26"/>
        <v>47281</v>
      </c>
      <c r="T1298" s="43">
        <f ca="1">_xll.BInterpol('Base CDI'!$H$4:$H$28,'Base CDI'!$J$4:$J$29,S1298,"Cubic","Extrapolate=Linear","MultiX=Average","Skip=True","Sort=True")</f>
        <v>12.787725107742549</v>
      </c>
      <c r="U1298" s="43">
        <f ca="1">_xll.BInterpol('Base CDI'!$H$4:$H$28,'Base CDI'!$I$4:$I$29,S1298,"Cubic","Extrapolate=Linear","MultiX=Average","Skip=True","Sort=True")</f>
        <v>12.821629571166435</v>
      </c>
    </row>
    <row r="1299" spans="16:21" x14ac:dyDescent="0.25">
      <c r="P1299" s="10">
        <v>36402</v>
      </c>
      <c r="Q1299">
        <v>4.7541529999999996</v>
      </c>
      <c r="S1299" s="42">
        <f t="shared" ca="1" si="26"/>
        <v>47282</v>
      </c>
      <c r="T1299" s="43">
        <f ca="1">_xll.BInterpol('Base CDI'!$H$4:$H$28,'Base CDI'!$J$4:$J$29,S1299,"Cubic","Extrapolate=Linear","MultiX=Average","Skip=True","Sort=True")</f>
        <v>12.7881479886458</v>
      </c>
      <c r="U1299" s="43">
        <f ca="1">_xll.BInterpol('Base CDI'!$H$4:$H$28,'Base CDI'!$I$4:$I$29,S1299,"Cubic","Extrapolate=Linear","MultiX=Average","Skip=True","Sort=True")</f>
        <v>12.822055075779122</v>
      </c>
    </row>
    <row r="1300" spans="16:21" x14ac:dyDescent="0.25">
      <c r="P1300" s="10">
        <v>36403</v>
      </c>
      <c r="Q1300">
        <v>4.7574699999999996</v>
      </c>
      <c r="S1300" s="42">
        <f t="shared" ca="1" si="26"/>
        <v>47283</v>
      </c>
      <c r="T1300" s="43">
        <f ca="1">_xll.BInterpol('Base CDI'!$H$4:$H$28,'Base CDI'!$J$4:$J$29,S1300,"Cubic","Extrapolate=Linear","MultiX=Average","Skip=True","Sort=True")</f>
        <v>12.788570044338705</v>
      </c>
      <c r="U1300" s="43">
        <f ca="1">_xll.BInterpol('Base CDI'!$H$4:$H$28,'Base CDI'!$I$4:$I$29,S1300,"Cubic","Extrapolate=Linear","MultiX=Average","Skip=True","Sort=True")</f>
        <v>12.822479970861957</v>
      </c>
    </row>
    <row r="1301" spans="16:21" x14ac:dyDescent="0.25">
      <c r="P1301" s="10">
        <v>36404</v>
      </c>
      <c r="Q1301">
        <v>4.7607879999999998</v>
      </c>
      <c r="S1301" s="42">
        <f t="shared" ca="1" si="26"/>
        <v>47284</v>
      </c>
      <c r="T1301" s="43">
        <f ca="1">_xll.BInterpol('Base CDI'!$H$4:$H$28,'Base CDI'!$J$4:$J$29,S1301,"Cubic","Extrapolate=Linear","MultiX=Average","Skip=True","Sort=True")</f>
        <v>12.788991252070524</v>
      </c>
      <c r="U1301" s="43">
        <f ca="1">_xll.BInterpol('Base CDI'!$H$4:$H$28,'Base CDI'!$I$4:$I$29,S1301,"Cubic","Extrapolate=Linear","MultiX=Average","Skip=True","Sort=True")</f>
        <v>12.822904235491478</v>
      </c>
    </row>
    <row r="1302" spans="16:21" x14ac:dyDescent="0.25">
      <c r="P1302" s="10">
        <v>36405</v>
      </c>
      <c r="Q1302">
        <v>4.7640710000000004</v>
      </c>
      <c r="S1302" s="42">
        <f t="shared" ca="1" si="26"/>
        <v>47285</v>
      </c>
      <c r="T1302" s="43">
        <f ca="1">_xll.BInterpol('Base CDI'!$H$4:$H$28,'Base CDI'!$J$4:$J$29,S1302,"Cubic","Extrapolate=Linear","MultiX=Average","Skip=True","Sort=True")</f>
        <v>12.789411589090518</v>
      </c>
      <c r="U1302" s="43">
        <f ca="1">_xll.BInterpol('Base CDI'!$H$4:$H$28,'Base CDI'!$I$4:$I$29,S1302,"Cubic","Extrapolate=Linear","MultiX=Average","Skip=True","Sort=True")</f>
        <v>12.823327848744222</v>
      </c>
    </row>
    <row r="1303" spans="16:21" x14ac:dyDescent="0.25">
      <c r="P1303" s="10">
        <v>36406</v>
      </c>
      <c r="Q1303">
        <v>4.7673969999999999</v>
      </c>
      <c r="S1303" s="42">
        <f t="shared" ca="1" si="26"/>
        <v>47286</v>
      </c>
      <c r="T1303" s="43">
        <f ca="1">_xll.BInterpol('Base CDI'!$H$4:$H$28,'Base CDI'!$J$4:$J$29,S1303,"Cubic","Extrapolate=Linear","MultiX=Average","Skip=True","Sort=True")</f>
        <v>12.789831032647951</v>
      </c>
      <c r="U1303" s="43">
        <f ca="1">_xll.BInterpol('Base CDI'!$H$4:$H$28,'Base CDI'!$I$4:$I$29,S1303,"Cubic","Extrapolate=Linear","MultiX=Average","Skip=True","Sort=True")</f>
        <v>12.823750789696723</v>
      </c>
    </row>
    <row r="1304" spans="16:21" x14ac:dyDescent="0.25">
      <c r="P1304" s="10">
        <v>36409</v>
      </c>
      <c r="Q1304">
        <v>4.7707220000000001</v>
      </c>
      <c r="S1304" s="42">
        <f t="shared" ca="1" si="26"/>
        <v>47287</v>
      </c>
      <c r="T1304" s="43">
        <f ca="1">_xll.BInterpol('Base CDI'!$H$4:$H$28,'Base CDI'!$J$4:$J$29,S1304,"Cubic","Extrapolate=Linear","MultiX=Average","Skip=True","Sort=True")</f>
        <v>12.790249559992084</v>
      </c>
      <c r="U1304" s="43">
        <f ca="1">_xll.BInterpol('Base CDI'!$H$4:$H$28,'Base CDI'!$I$4:$I$29,S1304,"Cubic","Extrapolate=Linear","MultiX=Average","Skip=True","Sort=True")</f>
        <v>12.824173037425519</v>
      </c>
    </row>
    <row r="1305" spans="16:21" x14ac:dyDescent="0.25">
      <c r="P1305" s="10">
        <v>36411</v>
      </c>
      <c r="Q1305">
        <v>4.7740410000000004</v>
      </c>
      <c r="S1305" s="42">
        <f t="shared" ca="1" si="26"/>
        <v>47288</v>
      </c>
      <c r="T1305" s="43">
        <f ca="1">_xll.BInterpol('Base CDI'!$H$4:$H$28,'Base CDI'!$J$4:$J$29,S1305,"Cubic","Extrapolate=Linear","MultiX=Average","Skip=True","Sort=True")</f>
        <v>12.790667148372178</v>
      </c>
      <c r="U1305" s="43">
        <f ca="1">_xll.BInterpol('Base CDI'!$H$4:$H$28,'Base CDI'!$I$4:$I$29,S1305,"Cubic","Extrapolate=Linear","MultiX=Average","Skip=True","Sort=True")</f>
        <v>12.824594571007145</v>
      </c>
    </row>
    <row r="1306" spans="16:21" x14ac:dyDescent="0.25">
      <c r="P1306" s="10">
        <v>36412</v>
      </c>
      <c r="Q1306">
        <v>4.7773680000000001</v>
      </c>
      <c r="S1306" s="42">
        <f t="shared" ca="1" si="26"/>
        <v>47289</v>
      </c>
      <c r="T1306" s="43">
        <f ca="1">_xll.BInterpol('Base CDI'!$H$4:$H$28,'Base CDI'!$J$4:$J$29,S1306,"Cubic","Extrapolate=Linear","MultiX=Average","Skip=True","Sort=True")</f>
        <v>12.791083775037494</v>
      </c>
      <c r="U1306" s="43">
        <f ca="1">_xll.BInterpol('Base CDI'!$H$4:$H$28,'Base CDI'!$I$4:$I$29,S1306,"Cubic","Extrapolate=Linear","MultiX=Average","Skip=True","Sort=True")</f>
        <v>12.825015369518139</v>
      </c>
    </row>
    <row r="1307" spans="16:21" x14ac:dyDescent="0.25">
      <c r="P1307" s="10">
        <v>36413</v>
      </c>
      <c r="Q1307">
        <v>4.7806959999999998</v>
      </c>
      <c r="S1307" s="42">
        <f t="shared" ca="1" si="26"/>
        <v>47290</v>
      </c>
      <c r="T1307" s="43">
        <f ca="1">_xll.BInterpol('Base CDI'!$H$4:$H$28,'Base CDI'!$J$4:$J$29,S1307,"Cubic","Extrapolate=Linear","MultiX=Average","Skip=True","Sort=True")</f>
        <v>12.791499417237297</v>
      </c>
      <c r="U1307" s="43">
        <f ca="1">_xll.BInterpol('Base CDI'!$H$4:$H$28,'Base CDI'!$I$4:$I$29,S1307,"Cubic","Extrapolate=Linear","MultiX=Average","Skip=True","Sort=True")</f>
        <v>12.825435412035038</v>
      </c>
    </row>
    <row r="1308" spans="16:21" x14ac:dyDescent="0.25">
      <c r="P1308" s="10">
        <v>36416</v>
      </c>
      <c r="Q1308">
        <v>4.7840550000000004</v>
      </c>
      <c r="S1308" s="42">
        <f t="shared" ca="1" si="26"/>
        <v>47291</v>
      </c>
      <c r="T1308" s="43">
        <f ca="1">_xll.BInterpol('Base CDI'!$H$4:$H$28,'Base CDI'!$J$4:$J$29,S1308,"Cubic","Extrapolate=Linear","MultiX=Average","Skip=True","Sort=True")</f>
        <v>12.791914052220845</v>
      </c>
      <c r="U1308" s="43">
        <f ca="1">_xll.BInterpol('Base CDI'!$H$4:$H$28,'Base CDI'!$I$4:$I$29,S1308,"Cubic","Extrapolate=Linear","MultiX=Average","Skip=True","Sort=True")</f>
        <v>12.825854677634377</v>
      </c>
    </row>
    <row r="1309" spans="16:21" x14ac:dyDescent="0.25">
      <c r="P1309" s="10">
        <v>36417</v>
      </c>
      <c r="Q1309">
        <v>4.7874189999999999</v>
      </c>
      <c r="S1309" s="42">
        <f t="shared" ca="1" si="26"/>
        <v>47292</v>
      </c>
      <c r="T1309" s="43">
        <f ca="1">_xll.BInterpol('Base CDI'!$H$4:$H$28,'Base CDI'!$J$4:$J$29,S1309,"Cubic","Extrapolate=Linear","MultiX=Average","Skip=True","Sort=True")</f>
        <v>12.792327657237403</v>
      </c>
      <c r="U1309" s="43">
        <f ca="1">_xll.BInterpol('Base CDI'!$H$4:$H$28,'Base CDI'!$I$4:$I$29,S1309,"Cubic","Extrapolate=Linear","MultiX=Average","Skip=True","Sort=True")</f>
        <v>12.826273145392692</v>
      </c>
    </row>
    <row r="1310" spans="16:21" x14ac:dyDescent="0.25">
      <c r="P1310" s="10">
        <v>36418</v>
      </c>
      <c r="Q1310">
        <v>4.7907669999999998</v>
      </c>
      <c r="S1310" s="42">
        <f t="shared" ca="1" si="26"/>
        <v>47293</v>
      </c>
      <c r="T1310" s="43">
        <f ca="1">_xll.BInterpol('Base CDI'!$H$4:$H$28,'Base CDI'!$J$4:$J$29,S1310,"Cubic","Extrapolate=Linear","MultiX=Average","Skip=True","Sort=True")</f>
        <v>12.79274020953623</v>
      </c>
      <c r="U1310" s="43">
        <f ca="1">_xll.BInterpol('Base CDI'!$H$4:$H$28,'Base CDI'!$I$4:$I$29,S1310,"Cubic","Extrapolate=Linear","MultiX=Average","Skip=True","Sort=True")</f>
        <v>12.82669079438652</v>
      </c>
    </row>
    <row r="1311" spans="16:21" x14ac:dyDescent="0.25">
      <c r="P1311" s="10">
        <v>36419</v>
      </c>
      <c r="Q1311">
        <v>4.7941000000000003</v>
      </c>
      <c r="S1311" s="42">
        <f t="shared" ca="1" si="26"/>
        <v>47294</v>
      </c>
      <c r="T1311" s="43">
        <f ca="1">_xll.BInterpol('Base CDI'!$H$4:$H$28,'Base CDI'!$J$4:$J$29,S1311,"Cubic","Extrapolate=Linear","MultiX=Average","Skip=True","Sort=True")</f>
        <v>12.79315168636659</v>
      </c>
      <c r="U1311" s="43">
        <f ca="1">_xll.BInterpol('Base CDI'!$H$4:$H$28,'Base CDI'!$I$4:$I$29,S1311,"Cubic","Extrapolate=Linear","MultiX=Average","Skip=True","Sort=True")</f>
        <v>12.827107603692399</v>
      </c>
    </row>
    <row r="1312" spans="16:21" x14ac:dyDescent="0.25">
      <c r="P1312" s="10">
        <v>36420</v>
      </c>
      <c r="Q1312">
        <v>4.7974410000000001</v>
      </c>
      <c r="S1312" s="42">
        <f t="shared" ca="1" si="26"/>
        <v>47295</v>
      </c>
      <c r="T1312" s="43">
        <f ca="1">_xll.BInterpol('Base CDI'!$H$4:$H$28,'Base CDI'!$J$4:$J$29,S1312,"Cubic","Extrapolate=Linear","MultiX=Average","Skip=True","Sort=True")</f>
        <v>12.793562064977744</v>
      </c>
      <c r="U1312" s="43">
        <f ca="1">_xll.BInterpol('Base CDI'!$H$4:$H$28,'Base CDI'!$I$4:$I$29,S1312,"Cubic","Extrapolate=Linear","MultiX=Average","Skip=True","Sort=True")</f>
        <v>12.827523552386864</v>
      </c>
    </row>
    <row r="1313" spans="16:21" x14ac:dyDescent="0.25">
      <c r="P1313" s="10">
        <v>36423</v>
      </c>
      <c r="Q1313">
        <v>4.8007869999999997</v>
      </c>
      <c r="S1313" s="42">
        <f t="shared" ca="1" si="26"/>
        <v>47296</v>
      </c>
      <c r="T1313" s="43">
        <f ca="1">_xll.BInterpol('Base CDI'!$H$4:$H$28,'Base CDI'!$J$4:$J$29,S1313,"Cubic","Extrapolate=Linear","MultiX=Average","Skip=True","Sort=True")</f>
        <v>12.793971322618955</v>
      </c>
      <c r="U1313" s="43">
        <f ca="1">_xll.BInterpol('Base CDI'!$H$4:$H$28,'Base CDI'!$I$4:$I$29,S1313,"Cubic","Extrapolate=Linear","MultiX=Average","Skip=True","Sort=True")</f>
        <v>12.827938619546451</v>
      </c>
    </row>
    <row r="1314" spans="16:21" x14ac:dyDescent="0.25">
      <c r="P1314" s="10">
        <v>36424</v>
      </c>
      <c r="Q1314">
        <v>4.8041390000000002</v>
      </c>
      <c r="S1314" s="42">
        <f t="shared" ca="1" si="26"/>
        <v>47297</v>
      </c>
      <c r="T1314" s="43">
        <f ca="1">_xll.BInterpol('Base CDI'!$H$4:$H$28,'Base CDI'!$J$4:$J$29,S1314,"Cubic","Extrapolate=Linear","MultiX=Average","Skip=True","Sort=True")</f>
        <v>12.794379436539481</v>
      </c>
      <c r="U1314" s="43">
        <f ca="1">_xll.BInterpol('Base CDI'!$H$4:$H$28,'Base CDI'!$I$4:$I$29,S1314,"Cubic","Extrapolate=Linear","MultiX=Average","Skip=True","Sort=True")</f>
        <v>12.828352784247697</v>
      </c>
    </row>
    <row r="1315" spans="16:21" x14ac:dyDescent="0.25">
      <c r="P1315" s="10">
        <v>36425</v>
      </c>
      <c r="Q1315">
        <v>4.8075000000000001</v>
      </c>
      <c r="S1315" s="42">
        <f t="shared" ca="1" si="26"/>
        <v>47298</v>
      </c>
      <c r="T1315" s="43">
        <f ca="1">_xll.BInterpol('Base CDI'!$H$4:$H$28,'Base CDI'!$J$4:$J$29,S1315,"Cubic","Extrapolate=Linear","MultiX=Average","Skip=True","Sort=True")</f>
        <v>12.794786383988587</v>
      </c>
      <c r="U1315" s="43">
        <f ca="1">_xll.BInterpol('Base CDI'!$H$4:$H$28,'Base CDI'!$I$4:$I$29,S1315,"Cubic","Extrapolate=Linear","MultiX=Average","Skip=True","Sort=True")</f>
        <v>12.828766025567138</v>
      </c>
    </row>
    <row r="1316" spans="16:21" x14ac:dyDescent="0.25">
      <c r="P1316" s="10">
        <v>36426</v>
      </c>
      <c r="Q1316">
        <v>4.8108069999999996</v>
      </c>
      <c r="S1316" s="42">
        <f t="shared" ca="1" si="26"/>
        <v>47299</v>
      </c>
      <c r="T1316" s="43">
        <f ca="1">_xll.BInterpol('Base CDI'!$H$4:$H$28,'Base CDI'!$J$4:$J$29,S1316,"Cubic","Extrapolate=Linear","MultiX=Average","Skip=True","Sort=True")</f>
        <v>12.795192142215534</v>
      </c>
      <c r="U1316" s="43">
        <f ca="1">_xll.BInterpol('Base CDI'!$H$4:$H$28,'Base CDI'!$I$4:$I$29,S1316,"Cubic","Extrapolate=Linear","MultiX=Average","Skip=True","Sort=True")</f>
        <v>12.829178322581312</v>
      </c>
    </row>
    <row r="1317" spans="16:21" x14ac:dyDescent="0.25">
      <c r="P1317" s="10">
        <v>36427</v>
      </c>
      <c r="Q1317">
        <v>4.8141129999999999</v>
      </c>
      <c r="S1317" s="42">
        <f t="shared" ca="1" si="26"/>
        <v>47300</v>
      </c>
      <c r="T1317" s="43">
        <f ca="1">_xll.BInterpol('Base CDI'!$H$4:$H$28,'Base CDI'!$J$4:$J$29,S1317,"Cubic","Extrapolate=Linear","MultiX=Average","Skip=True","Sort=True")</f>
        <v>12.795596688469585</v>
      </c>
      <c r="U1317" s="43">
        <f ca="1">_xll.BInterpol('Base CDI'!$H$4:$H$28,'Base CDI'!$I$4:$I$29,S1317,"Cubic","Extrapolate=Linear","MultiX=Average","Skip=True","Sort=True")</f>
        <v>12.829589654366753</v>
      </c>
    </row>
    <row r="1318" spans="16:21" x14ac:dyDescent="0.25">
      <c r="P1318" s="10">
        <v>36430</v>
      </c>
      <c r="Q1318">
        <v>4.8174210000000004</v>
      </c>
      <c r="S1318" s="42">
        <f t="shared" ca="1" si="26"/>
        <v>47301</v>
      </c>
      <c r="T1318" s="43">
        <f ca="1">_xll.BInterpol('Base CDI'!$H$4:$H$28,'Base CDI'!$J$4:$J$29,S1318,"Cubic","Extrapolate=Linear","MultiX=Average","Skip=True","Sort=True")</f>
        <v>12.795999999999999</v>
      </c>
      <c r="U1318" s="43">
        <f ca="1">_xll.BInterpol('Base CDI'!$H$4:$H$28,'Base CDI'!$I$4:$I$29,S1318,"Cubic","Extrapolate=Linear","MultiX=Average","Skip=True","Sort=True")</f>
        <v>12.83</v>
      </c>
    </row>
    <row r="1319" spans="16:21" x14ac:dyDescent="0.25">
      <c r="P1319" s="10">
        <v>36431</v>
      </c>
      <c r="Q1319">
        <v>4.8207319999999996</v>
      </c>
      <c r="S1319" s="42">
        <f t="shared" ca="1" si="26"/>
        <v>47302</v>
      </c>
      <c r="T1319" s="43">
        <f ca="1">_xll.BInterpol('Base CDI'!$H$4:$H$28,'Base CDI'!$J$4:$J$29,S1319,"Cubic","Extrapolate=Linear","MultiX=Average","Skip=True","Sort=True")</f>
        <v>12.796402059483947</v>
      </c>
      <c r="U1319" s="43">
        <f ca="1">_xll.BInterpol('Base CDI'!$H$4:$H$28,'Base CDI'!$I$4:$I$29,S1319,"Cubic","Extrapolate=Linear","MultiX=Average","Skip=True","Sort=True")</f>
        <v>12.830409343110116</v>
      </c>
    </row>
    <row r="1320" spans="16:21" x14ac:dyDescent="0.25">
      <c r="P1320" s="10">
        <v>36432</v>
      </c>
      <c r="Q1320">
        <v>4.8240429999999996</v>
      </c>
      <c r="S1320" s="42">
        <f t="shared" ca="1" si="26"/>
        <v>47303</v>
      </c>
      <c r="T1320" s="43">
        <f ca="1">_xll.BInterpol('Base CDI'!$H$4:$H$28,'Base CDI'!$J$4:$J$29,S1320,"Cubic","Extrapolate=Linear","MultiX=Average","Skip=True","Sort=True")</f>
        <v>12.79680287131022</v>
      </c>
      <c r="U1320" s="43">
        <f ca="1">_xll.BInterpol('Base CDI'!$H$4:$H$28,'Base CDI'!$I$4:$I$29,S1320,"Cubic","Extrapolate=Linear","MultiX=Average","Skip=True","Sort=True")</f>
        <v>12.830817685536275</v>
      </c>
    </row>
    <row r="1321" spans="16:21" x14ac:dyDescent="0.25">
      <c r="P1321" s="10">
        <v>36433</v>
      </c>
      <c r="Q1321">
        <v>4.8273539999999997</v>
      </c>
      <c r="S1321" s="42">
        <f t="shared" ca="1" si="26"/>
        <v>47304</v>
      </c>
      <c r="T1321" s="43">
        <f ca="1">_xll.BInterpol('Base CDI'!$H$4:$H$28,'Base CDI'!$J$4:$J$29,S1321,"Cubic","Extrapolate=Linear","MultiX=Average","Skip=True","Sort=True")</f>
        <v>12.797202445295518</v>
      </c>
      <c r="U1321" s="43">
        <f ca="1">_xll.BInterpol('Base CDI'!$H$4:$H$28,'Base CDI'!$I$4:$I$29,S1321,"Cubic","Extrapolate=Linear","MultiX=Average","Skip=True","Sort=True")</f>
        <v>12.831225033670181</v>
      </c>
    </row>
    <row r="1322" spans="16:21" x14ac:dyDescent="0.25">
      <c r="P1322" s="10">
        <v>36434</v>
      </c>
      <c r="Q1322">
        <v>4.8306649999999998</v>
      </c>
      <c r="S1322" s="42">
        <f t="shared" ca="1" si="26"/>
        <v>47305</v>
      </c>
      <c r="T1322" s="43">
        <f ca="1">_xll.BInterpol('Base CDI'!$H$4:$H$28,'Base CDI'!$J$4:$J$29,S1322,"Cubic","Extrapolate=Linear","MultiX=Average","Skip=True","Sort=True")</f>
        <v>12.79760079125654</v>
      </c>
      <c r="U1322" s="43">
        <f ca="1">_xll.BInterpol('Base CDI'!$H$4:$H$28,'Base CDI'!$I$4:$I$29,S1322,"Cubic","Extrapolate=Linear","MultiX=Average","Skip=True","Sort=True")</f>
        <v>12.831631393903535</v>
      </c>
    </row>
    <row r="1323" spans="16:21" x14ac:dyDescent="0.25">
      <c r="P1323" s="10">
        <v>36437</v>
      </c>
      <c r="Q1323">
        <v>4.8339850000000002</v>
      </c>
      <c r="S1323" s="42">
        <f t="shared" ca="1" si="26"/>
        <v>47306</v>
      </c>
      <c r="T1323" s="43">
        <f ca="1">_xll.BInterpol('Base CDI'!$H$4:$H$28,'Base CDI'!$J$4:$J$29,S1323,"Cubic","Extrapolate=Linear","MultiX=Average","Skip=True","Sort=True")</f>
        <v>12.797997919009985</v>
      </c>
      <c r="U1323" s="43">
        <f ca="1">_xll.BInterpol('Base CDI'!$H$4:$H$28,'Base CDI'!$I$4:$I$29,S1323,"Cubic","Extrapolate=Linear","MultiX=Average","Skip=True","Sort=True")</f>
        <v>12.832036772628042</v>
      </c>
    </row>
    <row r="1324" spans="16:21" x14ac:dyDescent="0.25">
      <c r="P1324" s="10">
        <v>36438</v>
      </c>
      <c r="Q1324">
        <v>4.8373020000000002</v>
      </c>
      <c r="S1324" s="42">
        <f t="shared" ca="1" si="26"/>
        <v>47307</v>
      </c>
      <c r="T1324" s="43">
        <f ca="1">_xll.BInterpol('Base CDI'!$H$4:$H$28,'Base CDI'!$J$4:$J$29,S1324,"Cubic","Extrapolate=Linear","MultiX=Average","Skip=True","Sort=True")</f>
        <v>12.798393838372554</v>
      </c>
      <c r="U1324" s="43">
        <f ca="1">_xll.BInterpol('Base CDI'!$H$4:$H$28,'Base CDI'!$I$4:$I$29,S1324,"Cubic","Extrapolate=Linear","MultiX=Average","Skip=True","Sort=True")</f>
        <v>12.832441176235402</v>
      </c>
    </row>
    <row r="1325" spans="16:21" x14ac:dyDescent="0.25">
      <c r="P1325" s="10">
        <v>36439</v>
      </c>
      <c r="Q1325">
        <v>4.8406200000000004</v>
      </c>
      <c r="S1325" s="42">
        <f t="shared" ca="1" si="26"/>
        <v>47308</v>
      </c>
      <c r="T1325" s="43">
        <f ca="1">_xll.BInterpol('Base CDI'!$H$4:$H$28,'Base CDI'!$J$4:$J$29,S1325,"Cubic","Extrapolate=Linear","MultiX=Average","Skip=True","Sort=True")</f>
        <v>12.798788559160943</v>
      </c>
      <c r="U1325" s="43">
        <f ca="1">_xll.BInterpol('Base CDI'!$H$4:$H$28,'Base CDI'!$I$4:$I$29,S1325,"Cubic","Extrapolate=Linear","MultiX=Average","Skip=True","Sort=True")</f>
        <v>12.832844611117322</v>
      </c>
    </row>
    <row r="1326" spans="16:21" x14ac:dyDescent="0.25">
      <c r="P1326" s="10">
        <v>36440</v>
      </c>
      <c r="Q1326">
        <v>4.843915</v>
      </c>
      <c r="S1326" s="42">
        <f t="shared" ca="1" si="26"/>
        <v>47309</v>
      </c>
      <c r="T1326" s="43">
        <f ca="1">_xll.BInterpol('Base CDI'!$H$4:$H$28,'Base CDI'!$J$4:$J$29,S1326,"Cubic","Extrapolate=Linear","MultiX=Average","Skip=True","Sort=True")</f>
        <v>12.799182091191856</v>
      </c>
      <c r="U1326" s="43">
        <f ca="1">_xll.BInterpol('Base CDI'!$H$4:$H$28,'Base CDI'!$I$4:$I$29,S1326,"Cubic","Extrapolate=Linear","MultiX=Average","Skip=True","Sort=True")</f>
        <v>12.833247083665499</v>
      </c>
    </row>
    <row r="1327" spans="16:21" x14ac:dyDescent="0.25">
      <c r="P1327" s="10">
        <v>36441</v>
      </c>
      <c r="Q1327">
        <v>4.8472330000000001</v>
      </c>
      <c r="S1327" s="42">
        <f t="shared" ca="1" si="26"/>
        <v>47310</v>
      </c>
      <c r="T1327" s="43">
        <f ca="1">_xll.BInterpol('Base CDI'!$H$4:$H$28,'Base CDI'!$J$4:$J$29,S1327,"Cubic","Extrapolate=Linear","MultiX=Average","Skip=True","Sort=True")</f>
        <v>12.799574444281987</v>
      </c>
      <c r="U1327" s="43">
        <f ca="1">_xll.BInterpol('Base CDI'!$H$4:$H$28,'Base CDI'!$I$4:$I$29,S1327,"Cubic","Extrapolate=Linear","MultiX=Average","Skip=True","Sort=True")</f>
        <v>12.833648600271641</v>
      </c>
    </row>
    <row r="1328" spans="16:21" x14ac:dyDescent="0.25">
      <c r="P1328" s="10">
        <v>36444</v>
      </c>
      <c r="Q1328">
        <v>4.8505510000000003</v>
      </c>
      <c r="S1328" s="42">
        <f t="shared" ca="1" si="26"/>
        <v>47311</v>
      </c>
      <c r="T1328" s="43">
        <f ca="1">_xll.BInterpol('Base CDI'!$H$4:$H$28,'Base CDI'!$J$4:$J$29,S1328,"Cubic","Extrapolate=Linear","MultiX=Average","Skip=True","Sort=True")</f>
        <v>12.799965628248039</v>
      </c>
      <c r="U1328" s="43">
        <f ca="1">_xll.BInterpol('Base CDI'!$H$4:$H$28,'Base CDI'!$I$4:$I$29,S1328,"Cubic","Extrapolate=Linear","MultiX=Average","Skip=True","Sort=True")</f>
        <v>12.834049167327446</v>
      </c>
    </row>
    <row r="1329" spans="16:21" x14ac:dyDescent="0.25">
      <c r="P1329" s="10">
        <v>36446</v>
      </c>
      <c r="Q1329">
        <v>4.8538629999999996</v>
      </c>
      <c r="S1329" s="42">
        <f t="shared" ca="1" si="26"/>
        <v>47312</v>
      </c>
      <c r="T1329" s="43">
        <f ca="1">_xll.BInterpol('Base CDI'!$H$4:$H$28,'Base CDI'!$J$4:$J$29,S1329,"Cubic","Extrapolate=Linear","MultiX=Average","Skip=True","Sort=True")</f>
        <v>12.80035565290671</v>
      </c>
      <c r="U1329" s="43">
        <f ca="1">_xll.BInterpol('Base CDI'!$H$4:$H$28,'Base CDI'!$I$4:$I$29,S1329,"Cubic","Extrapolate=Linear","MultiX=Average","Skip=True","Sort=True")</f>
        <v>12.834448791224618</v>
      </c>
    </row>
    <row r="1330" spans="16:21" x14ac:dyDescent="0.25">
      <c r="P1330" s="10">
        <v>36447</v>
      </c>
      <c r="Q1330">
        <v>4.8571790000000004</v>
      </c>
      <c r="S1330" s="42">
        <f t="shared" ca="1" si="26"/>
        <v>47313</v>
      </c>
      <c r="T1330" s="43">
        <f ca="1">_xll.BInterpol('Base CDI'!$H$4:$H$28,'Base CDI'!$J$4:$J$29,S1330,"Cubic","Extrapolate=Linear","MultiX=Average","Skip=True","Sort=True")</f>
        <v>12.800744528074699</v>
      </c>
      <c r="U1330" s="43">
        <f ca="1">_xll.BInterpol('Base CDI'!$H$4:$H$28,'Base CDI'!$I$4:$I$29,S1330,"Cubic","Extrapolate=Linear","MultiX=Average","Skip=True","Sort=True")</f>
        <v>12.834847478354863</v>
      </c>
    </row>
    <row r="1331" spans="16:21" x14ac:dyDescent="0.25">
      <c r="P1331" s="10">
        <v>36448</v>
      </c>
      <c r="Q1331">
        <v>4.8604969999999996</v>
      </c>
      <c r="S1331" s="42">
        <f t="shared" ca="1" si="26"/>
        <v>47314</v>
      </c>
      <c r="T1331" s="43">
        <f ca="1">_xll.BInterpol('Base CDI'!$H$4:$H$28,'Base CDI'!$J$4:$J$29,S1331,"Cubic","Extrapolate=Linear","MultiX=Average","Skip=True","Sort=True")</f>
        <v>12.801132263568705</v>
      </c>
      <c r="U1331" s="43">
        <f ca="1">_xll.BInterpol('Base CDI'!$H$4:$H$28,'Base CDI'!$I$4:$I$29,S1331,"Cubic","Extrapolate=Linear","MultiX=Average","Skip=True","Sort=True")</f>
        <v>12.83524523510988</v>
      </c>
    </row>
    <row r="1332" spans="16:21" x14ac:dyDescent="0.25">
      <c r="P1332" s="10">
        <v>36451</v>
      </c>
      <c r="Q1332">
        <v>4.8638159999999999</v>
      </c>
      <c r="S1332" s="42">
        <f t="shared" ca="1" si="26"/>
        <v>47315</v>
      </c>
      <c r="T1332" s="43">
        <f ca="1">_xll.BInterpol('Base CDI'!$H$4:$H$28,'Base CDI'!$J$4:$J$29,S1332,"Cubic","Extrapolate=Linear","MultiX=Average","Skip=True","Sort=True")</f>
        <v>12.801518869205429</v>
      </c>
      <c r="U1332" s="43">
        <f ca="1">_xll.BInterpol('Base CDI'!$H$4:$H$28,'Base CDI'!$I$4:$I$29,S1332,"Cubic","Extrapolate=Linear","MultiX=Average","Skip=True","Sort=True")</f>
        <v>12.835642067881372</v>
      </c>
    </row>
    <row r="1333" spans="16:21" x14ac:dyDescent="0.25">
      <c r="P1333" s="10">
        <v>36452</v>
      </c>
      <c r="Q1333">
        <v>4.8671369999999996</v>
      </c>
      <c r="S1333" s="42">
        <f t="shared" ca="1" si="26"/>
        <v>47316</v>
      </c>
      <c r="T1333" s="43">
        <f ca="1">_xll.BInterpol('Base CDI'!$H$4:$H$28,'Base CDI'!$J$4:$J$29,S1333,"Cubic","Extrapolate=Linear","MultiX=Average","Skip=True","Sort=True")</f>
        <v>12.801904354801568</v>
      </c>
      <c r="U1333" s="43">
        <f ca="1">_xll.BInterpol('Base CDI'!$H$4:$H$28,'Base CDI'!$I$4:$I$29,S1333,"Cubic","Extrapolate=Linear","MultiX=Average","Skip=True","Sort=True")</f>
        <v>12.836037983061043</v>
      </c>
    </row>
    <row r="1334" spans="16:21" x14ac:dyDescent="0.25">
      <c r="P1334" s="10">
        <v>36453</v>
      </c>
      <c r="Q1334">
        <v>4.8704619999999998</v>
      </c>
      <c r="S1334" s="42">
        <f t="shared" ca="1" si="26"/>
        <v>47317</v>
      </c>
      <c r="T1334" s="43">
        <f ca="1">_xll.BInterpol('Base CDI'!$H$4:$H$28,'Base CDI'!$J$4:$J$29,S1334,"Cubic","Extrapolate=Linear","MultiX=Average","Skip=True","Sort=True")</f>
        <v>12.802288730173823</v>
      </c>
      <c r="U1334" s="43">
        <f ca="1">_xll.BInterpol('Base CDI'!$H$4:$H$28,'Base CDI'!$I$4:$I$29,S1334,"Cubic","Extrapolate=Linear","MultiX=Average","Skip=True","Sort=True")</f>
        <v>12.836432987040595</v>
      </c>
    </row>
    <row r="1335" spans="16:21" x14ac:dyDescent="0.25">
      <c r="P1335" s="10">
        <v>36454</v>
      </c>
      <c r="Q1335">
        <v>4.8737880000000002</v>
      </c>
      <c r="S1335" s="42">
        <f t="shared" ca="1" si="26"/>
        <v>47318</v>
      </c>
      <c r="T1335" s="43">
        <f ca="1">_xll.BInterpol('Base CDI'!$H$4:$H$28,'Base CDI'!$J$4:$J$29,S1335,"Cubic","Extrapolate=Linear","MultiX=Average","Skip=True","Sort=True")</f>
        <v>12.802672005138893</v>
      </c>
      <c r="U1335" s="43">
        <f ca="1">_xll.BInterpol('Base CDI'!$H$4:$H$28,'Base CDI'!$I$4:$I$29,S1335,"Cubic","Extrapolate=Linear","MultiX=Average","Skip=True","Sort=True")</f>
        <v>12.836827086211731</v>
      </c>
    </row>
    <row r="1336" spans="16:21" x14ac:dyDescent="0.25">
      <c r="P1336" s="10">
        <v>36455</v>
      </c>
      <c r="Q1336">
        <v>4.8771129999999996</v>
      </c>
      <c r="S1336" s="42">
        <f t="shared" ca="1" si="26"/>
        <v>47319</v>
      </c>
      <c r="T1336" s="43">
        <f ca="1">_xll.BInterpol('Base CDI'!$H$4:$H$28,'Base CDI'!$J$4:$J$29,S1336,"Cubic","Extrapolate=Linear","MultiX=Average","Skip=True","Sort=True")</f>
        <v>12.803054189513476</v>
      </c>
      <c r="U1336" s="43">
        <f ca="1">_xll.BInterpol('Base CDI'!$H$4:$H$28,'Base CDI'!$I$4:$I$29,S1336,"Cubic","Extrapolate=Linear","MultiX=Average","Skip=True","Sort=True")</f>
        <v>12.837220286966152</v>
      </c>
    </row>
    <row r="1337" spans="16:21" x14ac:dyDescent="0.25">
      <c r="P1337" s="10">
        <v>36458</v>
      </c>
      <c r="Q1337">
        <v>4.8804369999999997</v>
      </c>
      <c r="S1337" s="42">
        <f t="shared" ca="1" si="26"/>
        <v>47320</v>
      </c>
      <c r="T1337" s="43">
        <f ca="1">_xll.BInterpol('Base CDI'!$H$4:$H$28,'Base CDI'!$J$4:$J$29,S1337,"Cubic","Extrapolate=Linear","MultiX=Average","Skip=True","Sort=True")</f>
        <v>12.803435293114273</v>
      </c>
      <c r="U1337" s="43">
        <f ca="1">_xll.BInterpol('Base CDI'!$H$4:$H$28,'Base CDI'!$I$4:$I$29,S1337,"Cubic","Extrapolate=Linear","MultiX=Average","Skip=True","Sort=True")</f>
        <v>12.837612595695564</v>
      </c>
    </row>
    <row r="1338" spans="16:21" x14ac:dyDescent="0.25">
      <c r="P1338" s="10">
        <v>36459</v>
      </c>
      <c r="Q1338">
        <v>4.8837570000000001</v>
      </c>
      <c r="S1338" s="42">
        <f t="shared" ca="1" si="26"/>
        <v>47321</v>
      </c>
      <c r="T1338" s="43">
        <f ca="1">_xll.BInterpol('Base CDI'!$H$4:$H$28,'Base CDI'!$J$4:$J$29,S1338,"Cubic","Extrapolate=Linear","MultiX=Average","Skip=True","Sort=True")</f>
        <v>12.803815325757981</v>
      </c>
      <c r="U1338" s="43">
        <f ca="1">_xll.BInterpol('Base CDI'!$H$4:$H$28,'Base CDI'!$I$4:$I$29,S1338,"Cubic","Extrapolate=Linear","MultiX=Average","Skip=True","Sort=True")</f>
        <v>12.838004018791667</v>
      </c>
    </row>
    <row r="1339" spans="16:21" x14ac:dyDescent="0.25">
      <c r="P1339" s="10">
        <v>36460</v>
      </c>
      <c r="Q1339">
        <v>4.8870800000000001</v>
      </c>
      <c r="S1339" s="42">
        <f t="shared" ca="1" si="26"/>
        <v>47322</v>
      </c>
      <c r="T1339" s="43">
        <f ca="1">_xll.BInterpol('Base CDI'!$H$4:$H$28,'Base CDI'!$J$4:$J$29,S1339,"Cubic","Extrapolate=Linear","MultiX=Average","Skip=True","Sort=True")</f>
        <v>12.804194297261301</v>
      </c>
      <c r="U1339" s="43">
        <f ca="1">_xll.BInterpol('Base CDI'!$H$4:$H$28,'Base CDI'!$I$4:$I$29,S1339,"Cubic","Extrapolate=Linear","MultiX=Average","Skip=True","Sort=True")</f>
        <v>12.838394562646164</v>
      </c>
    </row>
    <row r="1340" spans="16:21" x14ac:dyDescent="0.25">
      <c r="P1340" s="10">
        <v>36461</v>
      </c>
      <c r="Q1340">
        <v>4.8904040000000002</v>
      </c>
      <c r="S1340" s="42">
        <f t="shared" ca="1" si="26"/>
        <v>47323</v>
      </c>
      <c r="T1340" s="43">
        <f ca="1">_xll.BInterpol('Base CDI'!$H$4:$H$28,'Base CDI'!$J$4:$J$29,S1340,"Cubic","Extrapolate=Linear","MultiX=Average","Skip=True","Sort=True")</f>
        <v>12.804572217440931</v>
      </c>
      <c r="U1340" s="43">
        <f ca="1">_xll.BInterpol('Base CDI'!$H$4:$H$28,'Base CDI'!$I$4:$I$29,S1340,"Cubic","Extrapolate=Linear","MultiX=Average","Skip=True","Sort=True")</f>
        <v>12.838784233650756</v>
      </c>
    </row>
    <row r="1341" spans="16:21" x14ac:dyDescent="0.25">
      <c r="P1341" s="10">
        <v>36462</v>
      </c>
      <c r="Q1341">
        <v>4.8937299999999997</v>
      </c>
      <c r="S1341" s="42">
        <f t="shared" ca="1" si="26"/>
        <v>47324</v>
      </c>
      <c r="T1341" s="43">
        <f ca="1">_xll.BInterpol('Base CDI'!$H$4:$H$28,'Base CDI'!$J$4:$J$29,S1341,"Cubic","Extrapolate=Linear","MultiX=Average","Skip=True","Sort=True")</f>
        <v>12.804949096113573</v>
      </c>
      <c r="U1341" s="43">
        <f ca="1">_xll.BInterpol('Base CDI'!$H$4:$H$28,'Base CDI'!$I$4:$I$29,S1341,"Cubic","Extrapolate=Linear","MultiX=Average","Skip=True","Sort=True")</f>
        <v>12.839173038197151</v>
      </c>
    </row>
    <row r="1342" spans="16:21" x14ac:dyDescent="0.25">
      <c r="P1342" s="10">
        <v>36465</v>
      </c>
      <c r="Q1342">
        <v>4.8970599999999997</v>
      </c>
      <c r="S1342" s="42">
        <f t="shared" ca="1" si="26"/>
        <v>47325</v>
      </c>
      <c r="T1342" s="43">
        <f ca="1">_xll.BInterpol('Base CDI'!$H$4:$H$28,'Base CDI'!$J$4:$J$29,S1342,"Cubic","Extrapolate=Linear","MultiX=Average","Skip=True","Sort=True")</f>
        <v>12.805324943095924</v>
      </c>
      <c r="U1342" s="43">
        <f ca="1">_xll.BInterpol('Base CDI'!$H$4:$H$28,'Base CDI'!$I$4:$I$29,S1342,"Cubic","Extrapolate=Linear","MultiX=Average","Skip=True","Sort=True")</f>
        <v>12.839560982677046</v>
      </c>
    </row>
    <row r="1343" spans="16:21" x14ac:dyDescent="0.25">
      <c r="P1343" s="10">
        <v>36467</v>
      </c>
      <c r="Q1343">
        <v>4.9003940000000004</v>
      </c>
      <c r="S1343" s="42">
        <f t="shared" ca="1" si="26"/>
        <v>47326</v>
      </c>
      <c r="T1343" s="43">
        <f ca="1">_xll.BInterpol('Base CDI'!$H$4:$H$28,'Base CDI'!$J$4:$J$29,S1343,"Cubic","Extrapolate=Linear","MultiX=Average","Skip=True","Sort=True")</f>
        <v>12.805699768204683</v>
      </c>
      <c r="U1343" s="43">
        <f ca="1">_xll.BInterpol('Base CDI'!$H$4:$H$28,'Base CDI'!$I$4:$I$29,S1343,"Cubic","Extrapolate=Linear","MultiX=Average","Skip=True","Sort=True")</f>
        <v>12.839948073482146</v>
      </c>
    </row>
    <row r="1344" spans="16:21" x14ac:dyDescent="0.25">
      <c r="P1344" s="10">
        <v>36468</v>
      </c>
      <c r="Q1344">
        <v>4.9037290000000002</v>
      </c>
      <c r="S1344" s="42">
        <f t="shared" ca="1" si="26"/>
        <v>47327</v>
      </c>
      <c r="T1344" s="43">
        <f ca="1">_xll.BInterpol('Base CDI'!$H$4:$H$28,'Base CDI'!$J$4:$J$29,S1344,"Cubic","Extrapolate=Linear","MultiX=Average","Skip=True","Sort=True")</f>
        <v>12.806073581256552</v>
      </c>
      <c r="U1344" s="43">
        <f ca="1">_xll.BInterpol('Base CDI'!$H$4:$H$28,'Base CDI'!$I$4:$I$29,S1344,"Cubic","Extrapolate=Linear","MultiX=Average","Skip=True","Sort=True")</f>
        <v>12.840334317004155</v>
      </c>
    </row>
    <row r="1345" spans="16:21" x14ac:dyDescent="0.25">
      <c r="P1345" s="10">
        <v>36469</v>
      </c>
      <c r="Q1345">
        <v>4.9070660000000004</v>
      </c>
      <c r="S1345" s="42">
        <f t="shared" ca="1" si="26"/>
        <v>47328</v>
      </c>
      <c r="T1345" s="43">
        <f ca="1">_xll.BInterpol('Base CDI'!$H$4:$H$28,'Base CDI'!$J$4:$J$29,S1345,"Cubic","Extrapolate=Linear","MultiX=Average","Skip=True","Sort=True")</f>
        <v>12.806446392068226</v>
      </c>
      <c r="U1345" s="43">
        <f ca="1">_xll.BInterpol('Base CDI'!$H$4:$H$28,'Base CDI'!$I$4:$I$29,S1345,"Cubic","Extrapolate=Linear","MultiX=Average","Skip=True","Sort=True")</f>
        <v>12.840719719634773</v>
      </c>
    </row>
    <row r="1346" spans="16:21" x14ac:dyDescent="0.25">
      <c r="P1346" s="10">
        <v>36472</v>
      </c>
      <c r="Q1346">
        <v>4.9104039999999998</v>
      </c>
      <c r="S1346" s="42">
        <f t="shared" ca="1" si="26"/>
        <v>47329</v>
      </c>
      <c r="T1346" s="43">
        <f ca="1">_xll.BInterpol('Base CDI'!$H$4:$H$28,'Base CDI'!$J$4:$J$29,S1346,"Cubic","Extrapolate=Linear","MultiX=Average","Skip=True","Sort=True")</f>
        <v>12.806818210456406</v>
      </c>
      <c r="U1346" s="43">
        <f ca="1">_xll.BInterpol('Base CDI'!$H$4:$H$28,'Base CDI'!$I$4:$I$29,S1346,"Cubic","Extrapolate=Linear","MultiX=Average","Skip=True","Sort=True")</f>
        <v>12.841104287765704</v>
      </c>
    </row>
    <row r="1347" spans="16:21" x14ac:dyDescent="0.25">
      <c r="P1347" s="10">
        <v>36473</v>
      </c>
      <c r="Q1347">
        <v>4.9137440000000003</v>
      </c>
      <c r="S1347" s="42">
        <f t="shared" ca="1" si="26"/>
        <v>47330</v>
      </c>
      <c r="T1347" s="43">
        <f ca="1">_xll.BInterpol('Base CDI'!$H$4:$H$28,'Base CDI'!$J$4:$J$29,S1347,"Cubic","Extrapolate=Linear","MultiX=Average","Skip=True","Sort=True")</f>
        <v>12.807189046237793</v>
      </c>
      <c r="U1347" s="43">
        <f ca="1">_xll.BInterpol('Base CDI'!$H$4:$H$28,'Base CDI'!$I$4:$I$29,S1347,"Cubic","Extrapolate=Linear","MultiX=Average","Skip=True","Sort=True")</f>
        <v>12.841488027788651</v>
      </c>
    </row>
    <row r="1348" spans="16:21" x14ac:dyDescent="0.25">
      <c r="P1348" s="10">
        <v>36474</v>
      </c>
      <c r="Q1348">
        <v>4.9170850000000002</v>
      </c>
      <c r="S1348" s="42">
        <f t="shared" ca="1" si="26"/>
        <v>47331</v>
      </c>
      <c r="T1348" s="43">
        <f ca="1">_xll.BInterpol('Base CDI'!$H$4:$H$28,'Base CDI'!$J$4:$J$29,S1348,"Cubic","Extrapolate=Linear","MultiX=Average","Skip=True","Sort=True")</f>
        <v>12.807558909229085</v>
      </c>
      <c r="U1348" s="43">
        <f ca="1">_xll.BInterpol('Base CDI'!$H$4:$H$28,'Base CDI'!$I$4:$I$29,S1348,"Cubic","Extrapolate=Linear","MultiX=Average","Skip=True","Sort=True")</f>
        <v>12.841870946095316</v>
      </c>
    </row>
    <row r="1349" spans="16:21" x14ac:dyDescent="0.25">
      <c r="P1349" s="10">
        <v>36475</v>
      </c>
      <c r="Q1349">
        <v>4.9203910000000004</v>
      </c>
      <c r="S1349" s="42">
        <f t="shared" ca="1" si="26"/>
        <v>47332</v>
      </c>
      <c r="T1349" s="43">
        <f ca="1">_xll.BInterpol('Base CDI'!$H$4:$H$28,'Base CDI'!$J$4:$J$29,S1349,"Cubic","Extrapolate=Linear","MultiX=Average","Skip=True","Sort=True")</f>
        <v>12.807927809246982</v>
      </c>
      <c r="U1349" s="43">
        <f ca="1">_xll.BInterpol('Base CDI'!$H$4:$H$28,'Base CDI'!$I$4:$I$29,S1349,"Cubic","Extrapolate=Linear","MultiX=Average","Skip=True","Sort=True")</f>
        <v>12.842253049077401</v>
      </c>
    </row>
    <row r="1350" spans="16:21" x14ac:dyDescent="0.25">
      <c r="P1350" s="10">
        <v>36476</v>
      </c>
      <c r="Q1350">
        <v>4.9237460000000004</v>
      </c>
      <c r="S1350" s="42">
        <f t="shared" ca="1" si="26"/>
        <v>47333</v>
      </c>
      <c r="T1350" s="43">
        <f ca="1">_xll.BInterpol('Base CDI'!$H$4:$H$28,'Base CDI'!$J$4:$J$29,S1350,"Cubic","Extrapolate=Linear","MultiX=Average","Skip=True","Sort=True")</f>
        <v>12.80829575610818</v>
      </c>
      <c r="U1350" s="43">
        <f ca="1">_xll.BInterpol('Base CDI'!$H$4:$H$28,'Base CDI'!$I$4:$I$29,S1350,"Cubic","Extrapolate=Linear","MultiX=Average","Skip=True","Sort=True")</f>
        <v>12.842634343126612</v>
      </c>
    </row>
    <row r="1351" spans="16:21" x14ac:dyDescent="0.25">
      <c r="P1351" s="10">
        <v>36480</v>
      </c>
      <c r="Q1351">
        <v>4.9271060000000002</v>
      </c>
      <c r="S1351" s="42">
        <f t="shared" ca="1" si="26"/>
        <v>47334</v>
      </c>
      <c r="T1351" s="43">
        <f ca="1">_xll.BInterpol('Base CDI'!$H$4:$H$28,'Base CDI'!$J$4:$J$29,S1351,"Cubic","Extrapolate=Linear","MultiX=Average","Skip=True","Sort=True")</f>
        <v>12.808662759629383</v>
      </c>
      <c r="U1351" s="43">
        <f ca="1">_xll.BInterpol('Base CDI'!$H$4:$H$28,'Base CDI'!$I$4:$I$29,S1351,"Cubic","Extrapolate=Linear","MultiX=Average","Skip=True","Sort=True")</f>
        <v>12.843014834634646</v>
      </c>
    </row>
    <row r="1352" spans="16:21" x14ac:dyDescent="0.25">
      <c r="P1352" s="10">
        <v>36481</v>
      </c>
      <c r="Q1352">
        <v>4.9304709999999998</v>
      </c>
      <c r="S1352" s="42">
        <f t="shared" ca="1" si="26"/>
        <v>47335</v>
      </c>
      <c r="T1352" s="43">
        <f ca="1">_xll.BInterpol('Base CDI'!$H$4:$H$28,'Base CDI'!$J$4:$J$29,S1352,"Cubic","Extrapolate=Linear","MultiX=Average","Skip=True","Sort=True")</f>
        <v>12.809028829627287</v>
      </c>
      <c r="U1352" s="43">
        <f ca="1">_xll.BInterpol('Base CDI'!$H$4:$H$28,'Base CDI'!$I$4:$I$29,S1352,"Cubic","Extrapolate=Linear","MultiX=Average","Skip=True","Sort=True")</f>
        <v>12.84339452999321</v>
      </c>
    </row>
    <row r="1353" spans="16:21" x14ac:dyDescent="0.25">
      <c r="P1353" s="10">
        <v>36482</v>
      </c>
      <c r="Q1353">
        <v>4.9338379999999997</v>
      </c>
      <c r="S1353" s="42">
        <f t="shared" ca="1" si="26"/>
        <v>47336</v>
      </c>
      <c r="T1353" s="43">
        <f ca="1">_xll.BInterpol('Base CDI'!$H$4:$H$28,'Base CDI'!$J$4:$J$29,S1353,"Cubic","Extrapolate=Linear","MultiX=Average","Skip=True","Sort=True")</f>
        <v>12.809393975918592</v>
      </c>
      <c r="U1353" s="43">
        <f ca="1">_xll.BInterpol('Base CDI'!$H$4:$H$28,'Base CDI'!$I$4:$I$29,S1353,"Cubic","Extrapolate=Linear","MultiX=Average","Skip=True","Sort=True")</f>
        <v>12.843773435594008</v>
      </c>
    </row>
    <row r="1354" spans="16:21" x14ac:dyDescent="0.25">
      <c r="P1354" s="10">
        <v>36483</v>
      </c>
      <c r="Q1354">
        <v>4.9372100000000003</v>
      </c>
      <c r="S1354" s="42">
        <f t="shared" ca="1" si="26"/>
        <v>47337</v>
      </c>
      <c r="T1354" s="43">
        <f ca="1">_xll.BInterpol('Base CDI'!$H$4:$H$28,'Base CDI'!$J$4:$J$29,S1354,"Cubic","Extrapolate=Linear","MultiX=Average","Skip=True","Sort=True")</f>
        <v>12.809758208319998</v>
      </c>
      <c r="U1354" s="43">
        <f ca="1">_xll.BInterpol('Base CDI'!$H$4:$H$28,'Base CDI'!$I$4:$I$29,S1354,"Cubic","Extrapolate=Linear","MultiX=Average","Skip=True","Sort=True")</f>
        <v>12.844151557828736</v>
      </c>
    </row>
    <row r="1355" spans="16:21" x14ac:dyDescent="0.25">
      <c r="P1355" s="10">
        <v>36486</v>
      </c>
      <c r="Q1355">
        <v>4.9405869999999998</v>
      </c>
      <c r="S1355" s="42">
        <f t="shared" ref="S1355:S1418" ca="1" si="27">S1354+1</f>
        <v>47338</v>
      </c>
      <c r="T1355" s="43">
        <f ca="1">_xll.BInterpol('Base CDI'!$H$4:$H$28,'Base CDI'!$J$4:$J$29,S1355,"Cubic","Extrapolate=Linear","MultiX=Average","Skip=True","Sort=True")</f>
        <v>12.810121536648206</v>
      </c>
      <c r="U1355" s="43">
        <f ca="1">_xll.BInterpol('Base CDI'!$H$4:$H$28,'Base CDI'!$I$4:$I$29,S1355,"Cubic","Extrapolate=Linear","MultiX=Average","Skip=True","Sort=True")</f>
        <v>12.844528903089103</v>
      </c>
    </row>
    <row r="1356" spans="16:21" x14ac:dyDescent="0.25">
      <c r="P1356" s="10">
        <v>36487</v>
      </c>
      <c r="Q1356">
        <v>4.9439640000000002</v>
      </c>
      <c r="S1356" s="42">
        <f t="shared" ca="1" si="27"/>
        <v>47339</v>
      </c>
      <c r="T1356" s="43">
        <f ca="1">_xll.BInterpol('Base CDI'!$H$4:$H$28,'Base CDI'!$J$4:$J$29,S1356,"Cubic","Extrapolate=Linear","MultiX=Average","Skip=True","Sort=True")</f>
        <v>12.810483970719909</v>
      </c>
      <c r="U1356" s="43">
        <f ca="1">_xll.BInterpol('Base CDI'!$H$4:$H$28,'Base CDI'!$I$4:$I$29,S1356,"Cubic","Extrapolate=Linear","MultiX=Average","Skip=True","Sort=True")</f>
        <v>12.84490547776681</v>
      </c>
    </row>
    <row r="1357" spans="16:21" x14ac:dyDescent="0.25">
      <c r="P1357" s="10">
        <v>36488</v>
      </c>
      <c r="Q1357">
        <v>4.9473409999999998</v>
      </c>
      <c r="S1357" s="42">
        <f t="shared" ca="1" si="27"/>
        <v>47340</v>
      </c>
      <c r="T1357" s="43">
        <f ca="1">_xll.BInterpol('Base CDI'!$H$4:$H$28,'Base CDI'!$J$4:$J$29,S1357,"Cubic","Extrapolate=Linear","MultiX=Average","Skip=True","Sort=True")</f>
        <v>12.810845520351814</v>
      </c>
      <c r="U1357" s="43">
        <f ca="1">_xll.BInterpol('Base CDI'!$H$4:$H$28,'Base CDI'!$I$4:$I$29,S1357,"Cubic","Extrapolate=Linear","MultiX=Average","Skip=True","Sort=True")</f>
        <v>12.845281288253558</v>
      </c>
    </row>
    <row r="1358" spans="16:21" x14ac:dyDescent="0.25">
      <c r="P1358" s="10">
        <v>36489</v>
      </c>
      <c r="Q1358">
        <v>4.9507209999999997</v>
      </c>
      <c r="S1358" s="42">
        <f t="shared" ca="1" si="27"/>
        <v>47341</v>
      </c>
      <c r="T1358" s="43">
        <f ca="1">_xll.BInterpol('Base CDI'!$H$4:$H$28,'Base CDI'!$J$4:$J$29,S1358,"Cubic","Extrapolate=Linear","MultiX=Average","Skip=True","Sort=True")</f>
        <v>12.811206195360615</v>
      </c>
      <c r="U1358" s="43">
        <f ca="1">_xll.BInterpol('Base CDI'!$H$4:$H$28,'Base CDI'!$I$4:$I$29,S1358,"Cubic","Extrapolate=Linear","MultiX=Average","Skip=True","Sort=True")</f>
        <v>12.84565634094105</v>
      </c>
    </row>
    <row r="1359" spans="16:21" x14ac:dyDescent="0.25">
      <c r="P1359" s="10">
        <v>36490</v>
      </c>
      <c r="Q1359">
        <v>4.9541029999999999</v>
      </c>
      <c r="S1359" s="42">
        <f t="shared" ca="1" si="27"/>
        <v>47342</v>
      </c>
      <c r="T1359" s="43">
        <f ca="1">_xll.BInterpol('Base CDI'!$H$4:$H$28,'Base CDI'!$J$4:$J$29,S1359,"Cubic","Extrapolate=Linear","MultiX=Average","Skip=True","Sort=True")</f>
        <v>12.811566005563012</v>
      </c>
      <c r="U1359" s="43">
        <f ca="1">_xll.BInterpol('Base CDI'!$H$4:$H$28,'Base CDI'!$I$4:$I$29,S1359,"Cubic","Extrapolate=Linear","MultiX=Average","Skip=True","Sort=True")</f>
        <v>12.84603064222099</v>
      </c>
    </row>
    <row r="1360" spans="16:21" x14ac:dyDescent="0.25">
      <c r="P1360" s="10">
        <v>36493</v>
      </c>
      <c r="Q1360">
        <v>4.9574910000000001</v>
      </c>
      <c r="S1360" s="42">
        <f t="shared" ca="1" si="27"/>
        <v>47343</v>
      </c>
      <c r="T1360" s="43">
        <f ca="1">_xll.BInterpol('Base CDI'!$H$4:$H$28,'Base CDI'!$J$4:$J$29,S1360,"Cubic","Extrapolate=Linear","MultiX=Average","Skip=True","Sort=True")</f>
        <v>12.811924960775707</v>
      </c>
      <c r="U1360" s="43">
        <f ca="1">_xll.BInterpol('Base CDI'!$H$4:$H$28,'Base CDI'!$I$4:$I$29,S1360,"Cubic","Extrapolate=Linear","MultiX=Average","Skip=True","Sort=True")</f>
        <v>12.846404198485081</v>
      </c>
    </row>
    <row r="1361" spans="16:21" x14ac:dyDescent="0.25">
      <c r="P1361" s="10">
        <v>36494</v>
      </c>
      <c r="Q1361">
        <v>4.9608780000000001</v>
      </c>
      <c r="S1361" s="42">
        <f t="shared" ca="1" si="27"/>
        <v>47344</v>
      </c>
      <c r="T1361" s="43">
        <f ca="1">_xll.BInterpol('Base CDI'!$H$4:$H$28,'Base CDI'!$J$4:$J$29,S1361,"Cubic","Extrapolate=Linear","MultiX=Average","Skip=True","Sort=True")</f>
        <v>12.812283070815395</v>
      </c>
      <c r="U1361" s="43">
        <f ca="1">_xll.BInterpol('Base CDI'!$H$4:$H$28,'Base CDI'!$I$4:$I$29,S1361,"Cubic","Extrapolate=Linear","MultiX=Average","Skip=True","Sort=True")</f>
        <v>12.846777016125024</v>
      </c>
    </row>
    <row r="1362" spans="16:21" x14ac:dyDescent="0.25">
      <c r="P1362" s="10">
        <v>36495</v>
      </c>
      <c r="Q1362">
        <v>4.9642720000000002</v>
      </c>
      <c r="S1362" s="42">
        <f t="shared" ca="1" si="27"/>
        <v>47345</v>
      </c>
      <c r="T1362" s="43">
        <f ca="1">_xll.BInterpol('Base CDI'!$H$4:$H$28,'Base CDI'!$J$4:$J$29,S1362,"Cubic","Extrapolate=Linear","MultiX=Average","Skip=True","Sort=True")</f>
        <v>12.81264034549878</v>
      </c>
      <c r="U1362" s="43">
        <f ca="1">_xll.BInterpol('Base CDI'!$H$4:$H$28,'Base CDI'!$I$4:$I$29,S1362,"Cubic","Extrapolate=Linear","MultiX=Average","Skip=True","Sort=True")</f>
        <v>12.847149101532523</v>
      </c>
    </row>
    <row r="1363" spans="16:21" x14ac:dyDescent="0.25">
      <c r="P1363" s="10">
        <v>36496</v>
      </c>
      <c r="Q1363">
        <v>4.9676689999999999</v>
      </c>
      <c r="S1363" s="42">
        <f t="shared" ca="1" si="27"/>
        <v>47346</v>
      </c>
      <c r="T1363" s="43">
        <f ca="1">_xll.BInterpol('Base CDI'!$H$4:$H$28,'Base CDI'!$J$4:$J$29,S1363,"Cubic","Extrapolate=Linear","MultiX=Average","Skip=True","Sort=True")</f>
        <v>12.812996794642558</v>
      </c>
      <c r="U1363" s="43">
        <f ca="1">_xll.BInterpol('Base CDI'!$H$4:$H$28,'Base CDI'!$I$4:$I$29,S1363,"Cubic","Extrapolate=Linear","MultiX=Average","Skip=True","Sort=True")</f>
        <v>12.847520461099279</v>
      </c>
    </row>
    <row r="1364" spans="16:21" x14ac:dyDescent="0.25">
      <c r="P1364" s="10">
        <v>36497</v>
      </c>
      <c r="Q1364">
        <v>4.9710660000000004</v>
      </c>
      <c r="S1364" s="42">
        <f t="shared" ca="1" si="27"/>
        <v>47347</v>
      </c>
      <c r="T1364" s="43">
        <f ca="1">_xll.BInterpol('Base CDI'!$H$4:$H$28,'Base CDI'!$J$4:$J$29,S1364,"Cubic","Extrapolate=Linear","MultiX=Average","Skip=True","Sort=True")</f>
        <v>12.81335242806343</v>
      </c>
      <c r="U1364" s="43">
        <f ca="1">_xll.BInterpol('Base CDI'!$H$4:$H$28,'Base CDI'!$I$4:$I$29,S1364,"Cubic","Extrapolate=Linear","MultiX=Average","Skip=True","Sort=True")</f>
        <v>12.847891101216996</v>
      </c>
    </row>
    <row r="1365" spans="16:21" x14ac:dyDescent="0.25">
      <c r="P1365" s="10">
        <v>36500</v>
      </c>
      <c r="Q1365">
        <v>4.9744669999999998</v>
      </c>
      <c r="S1365" s="42">
        <f t="shared" ca="1" si="27"/>
        <v>47348</v>
      </c>
      <c r="T1365" s="43">
        <f ca="1">_xll.BInterpol('Base CDI'!$H$4:$H$28,'Base CDI'!$J$4:$J$29,S1365,"Cubic","Extrapolate=Linear","MultiX=Average","Skip=True","Sort=True")</f>
        <v>12.813707255578093</v>
      </c>
      <c r="U1365" s="43">
        <f ca="1">_xll.BInterpol('Base CDI'!$H$4:$H$28,'Base CDI'!$I$4:$I$29,S1365,"Cubic","Extrapolate=Linear","MultiX=Average","Skip=True","Sort=True")</f>
        <v>12.848261028277376</v>
      </c>
    </row>
    <row r="1366" spans="16:21" x14ac:dyDescent="0.25">
      <c r="P1366" s="10">
        <v>36501</v>
      </c>
      <c r="Q1366">
        <v>4.9778719999999996</v>
      </c>
      <c r="S1366" s="42">
        <f t="shared" ca="1" si="27"/>
        <v>47349</v>
      </c>
      <c r="T1366" s="43">
        <f ca="1">_xll.BInterpol('Base CDI'!$H$4:$H$28,'Base CDI'!$J$4:$J$29,S1366,"Cubic","Extrapolate=Linear","MultiX=Average","Skip=True","Sort=True")</f>
        <v>12.814061287003248</v>
      </c>
      <c r="U1366" s="43">
        <f ca="1">_xll.BInterpol('Base CDI'!$H$4:$H$28,'Base CDI'!$I$4:$I$29,S1366,"Cubic","Extrapolate=Linear","MultiX=Average","Skip=True","Sort=True")</f>
        <v>12.848630248672123</v>
      </c>
    </row>
    <row r="1367" spans="16:21" x14ac:dyDescent="0.25">
      <c r="P1367" s="10">
        <v>36502</v>
      </c>
      <c r="Q1367">
        <v>4.9812729999999998</v>
      </c>
      <c r="S1367" s="42">
        <f t="shared" ca="1" si="27"/>
        <v>47350</v>
      </c>
      <c r="T1367" s="43">
        <f ca="1">_xll.BInterpol('Base CDI'!$H$4:$H$28,'Base CDI'!$J$4:$J$29,S1367,"Cubic","Extrapolate=Linear","MultiX=Average","Skip=True","Sort=True")</f>
        <v>12.814414532155595</v>
      </c>
      <c r="U1367" s="43">
        <f ca="1">_xll.BInterpol('Base CDI'!$H$4:$H$28,'Base CDI'!$I$4:$I$29,S1367,"Cubic","Extrapolate=Linear","MultiX=Average","Skip=True","Sort=True")</f>
        <v>12.848998768792939</v>
      </c>
    </row>
    <row r="1368" spans="16:21" x14ac:dyDescent="0.25">
      <c r="P1368" s="10">
        <v>36503</v>
      </c>
      <c r="Q1368">
        <v>4.9846709999999996</v>
      </c>
      <c r="S1368" s="42">
        <f t="shared" ca="1" si="27"/>
        <v>47351</v>
      </c>
      <c r="T1368" s="43">
        <f ca="1">_xll.BInterpol('Base CDI'!$H$4:$H$28,'Base CDI'!$J$4:$J$29,S1368,"Cubic","Extrapolate=Linear","MultiX=Average","Skip=True","Sort=True")</f>
        <v>12.81476700085183</v>
      </c>
      <c r="U1368" s="43">
        <f ca="1">_xll.BInterpol('Base CDI'!$H$4:$H$28,'Base CDI'!$I$4:$I$29,S1368,"Cubic","Extrapolate=Linear","MultiX=Average","Skip=True","Sort=True")</f>
        <v>12.849366595031524</v>
      </c>
    </row>
    <row r="1369" spans="16:21" x14ac:dyDescent="0.25">
      <c r="P1369" s="10">
        <v>36504</v>
      </c>
      <c r="Q1369">
        <v>4.9880709999999997</v>
      </c>
      <c r="S1369" s="42">
        <f t="shared" ca="1" si="27"/>
        <v>47352</v>
      </c>
      <c r="T1369" s="43">
        <f ca="1">_xll.BInterpol('Base CDI'!$H$4:$H$28,'Base CDI'!$J$4:$J$29,S1369,"Cubic","Extrapolate=Linear","MultiX=Average","Skip=True","Sort=True")</f>
        <v>12.815118702908658</v>
      </c>
      <c r="U1369" s="43">
        <f ca="1">_xll.BInterpol('Base CDI'!$H$4:$H$28,'Base CDI'!$I$4:$I$29,S1369,"Cubic","Extrapolate=Linear","MultiX=Average","Skip=True","Sort=True")</f>
        <v>12.849733733779585</v>
      </c>
    </row>
    <row r="1370" spans="16:21" x14ac:dyDescent="0.25">
      <c r="P1370" s="10">
        <v>36507</v>
      </c>
      <c r="Q1370">
        <v>4.9914719999999999</v>
      </c>
      <c r="S1370" s="42">
        <f t="shared" ca="1" si="27"/>
        <v>47353</v>
      </c>
      <c r="T1370" s="43">
        <f ca="1">_xll.BInterpol('Base CDI'!$H$4:$H$28,'Base CDI'!$J$4:$J$29,S1370,"Cubic","Extrapolate=Linear","MultiX=Average","Skip=True","Sort=True")</f>
        <v>12.815469648142772</v>
      </c>
      <c r="U1370" s="43">
        <f ca="1">_xll.BInterpol('Base CDI'!$H$4:$H$28,'Base CDI'!$I$4:$I$29,S1370,"Cubic","Extrapolate=Linear","MultiX=Average","Skip=True","Sort=True")</f>
        <v>12.850100191428821</v>
      </c>
    </row>
    <row r="1371" spans="16:21" x14ac:dyDescent="0.25">
      <c r="P1371" s="10">
        <v>36508</v>
      </c>
      <c r="Q1371">
        <v>4.9948759999999996</v>
      </c>
      <c r="S1371" s="42">
        <f t="shared" ca="1" si="27"/>
        <v>47354</v>
      </c>
      <c r="T1371" s="43">
        <f ca="1">_xll.BInterpol('Base CDI'!$H$4:$H$28,'Base CDI'!$J$4:$J$29,S1371,"Cubic","Extrapolate=Linear","MultiX=Average","Skip=True","Sort=True")</f>
        <v>12.815819846370875</v>
      </c>
      <c r="U1371" s="43">
        <f ca="1">_xll.BInterpol('Base CDI'!$H$4:$H$28,'Base CDI'!$I$4:$I$29,S1371,"Cubic","Extrapolate=Linear","MultiX=Average","Skip=True","Sort=True")</f>
        <v>12.850465974370938</v>
      </c>
    </row>
    <row r="1372" spans="16:21" x14ac:dyDescent="0.25">
      <c r="P1372" s="10">
        <v>36509</v>
      </c>
      <c r="Q1372">
        <v>4.9982810000000004</v>
      </c>
      <c r="S1372" s="42">
        <f t="shared" ca="1" si="27"/>
        <v>47355</v>
      </c>
      <c r="T1372" s="43">
        <f ca="1">_xll.BInterpol('Base CDI'!$H$4:$H$28,'Base CDI'!$J$4:$J$29,S1372,"Cubic","Extrapolate=Linear","MultiX=Average","Skip=True","Sort=True")</f>
        <v>12.816169307409664</v>
      </c>
      <c r="U1372" s="43">
        <f ca="1">_xll.BInterpol('Base CDI'!$H$4:$H$28,'Base CDI'!$I$4:$I$29,S1372,"Cubic","Extrapolate=Linear","MultiX=Average","Skip=True","Sort=True")</f>
        <v>12.850831088997635</v>
      </c>
    </row>
    <row r="1373" spans="16:21" x14ac:dyDescent="0.25">
      <c r="P1373" s="10">
        <v>36510</v>
      </c>
      <c r="Q1373">
        <v>5.0016889999999998</v>
      </c>
      <c r="S1373" s="42">
        <f t="shared" ca="1" si="27"/>
        <v>47356</v>
      </c>
      <c r="T1373" s="43">
        <f ca="1">_xll.BInterpol('Base CDI'!$H$4:$H$28,'Base CDI'!$J$4:$J$29,S1373,"Cubic","Extrapolate=Linear","MultiX=Average","Skip=True","Sort=True")</f>
        <v>12.816518041075842</v>
      </c>
      <c r="U1373" s="43">
        <f ca="1">_xll.BInterpol('Base CDI'!$H$4:$H$28,'Base CDI'!$I$4:$I$29,S1373,"Cubic","Extrapolate=Linear","MultiX=Average","Skip=True","Sort=True")</f>
        <v>12.851195541700617</v>
      </c>
    </row>
    <row r="1374" spans="16:21" x14ac:dyDescent="0.25">
      <c r="P1374" s="10">
        <v>36511</v>
      </c>
      <c r="Q1374">
        <v>5.0051030000000001</v>
      </c>
      <c r="S1374" s="42">
        <f t="shared" ca="1" si="27"/>
        <v>47357</v>
      </c>
      <c r="T1374" s="43">
        <f ca="1">_xll.BInterpol('Base CDI'!$H$4:$H$28,'Base CDI'!$J$4:$J$29,S1374,"Cubic","Extrapolate=Linear","MultiX=Average","Skip=True","Sort=True")</f>
        <v>12.816866057186104</v>
      </c>
      <c r="U1374" s="43">
        <f ca="1">_xll.BInterpol('Base CDI'!$H$4:$H$28,'Base CDI'!$I$4:$I$29,S1374,"Cubic","Extrapolate=Linear","MultiX=Average","Skip=True","Sort=True")</f>
        <v>12.851559338871587</v>
      </c>
    </row>
    <row r="1375" spans="16:21" x14ac:dyDescent="0.25">
      <c r="P1375" s="10">
        <v>36514</v>
      </c>
      <c r="Q1375">
        <v>5.0085179999999996</v>
      </c>
      <c r="S1375" s="42">
        <f t="shared" ca="1" si="27"/>
        <v>47358</v>
      </c>
      <c r="T1375" s="43">
        <f ca="1">_xll.BInterpol('Base CDI'!$H$4:$H$28,'Base CDI'!$J$4:$J$29,S1375,"Cubic","Extrapolate=Linear","MultiX=Average","Skip=True","Sort=True")</f>
        <v>12.817213365557151</v>
      </c>
      <c r="U1375" s="43">
        <f ca="1">_xll.BInterpol('Base CDI'!$H$4:$H$28,'Base CDI'!$I$4:$I$29,S1375,"Cubic","Extrapolate=Linear","MultiX=Average","Skip=True","Sort=True")</f>
        <v>12.851922486902247</v>
      </c>
    </row>
    <row r="1376" spans="16:21" x14ac:dyDescent="0.25">
      <c r="P1376" s="10">
        <v>36515</v>
      </c>
      <c r="Q1376">
        <v>5.0119379999999998</v>
      </c>
      <c r="S1376" s="42">
        <f t="shared" ca="1" si="27"/>
        <v>47359</v>
      </c>
      <c r="T1376" s="43">
        <f ca="1">_xll.BInterpol('Base CDI'!$H$4:$H$28,'Base CDI'!$J$4:$J$29,S1376,"Cubic","Extrapolate=Linear","MultiX=Average","Skip=True","Sort=True")</f>
        <v>12.817559976005683</v>
      </c>
      <c r="U1376" s="43">
        <f ca="1">_xll.BInterpol('Base CDI'!$H$4:$H$28,'Base CDI'!$I$4:$I$29,S1376,"Cubic","Extrapolate=Linear","MultiX=Average","Skip=True","Sort=True")</f>
        <v>12.8522849921843</v>
      </c>
    </row>
    <row r="1377" spans="16:21" x14ac:dyDescent="0.25">
      <c r="P1377" s="10">
        <v>36516</v>
      </c>
      <c r="Q1377">
        <v>5.0153619999999997</v>
      </c>
      <c r="S1377" s="42">
        <f t="shared" ca="1" si="27"/>
        <v>47360</v>
      </c>
      <c r="T1377" s="43">
        <f ca="1">_xll.BInterpol('Base CDI'!$H$4:$H$28,'Base CDI'!$J$4:$J$29,S1377,"Cubic","Extrapolate=Linear","MultiX=Average","Skip=True","Sort=True")</f>
        <v>12.817905898348398</v>
      </c>
      <c r="U1377" s="43">
        <f ca="1">_xll.BInterpol('Base CDI'!$H$4:$H$28,'Base CDI'!$I$4:$I$29,S1377,"Cubic","Extrapolate=Linear","MultiX=Average","Skip=True","Sort=True")</f>
        <v>12.852646861109447</v>
      </c>
    </row>
    <row r="1378" spans="16:21" x14ac:dyDescent="0.25">
      <c r="P1378" s="10">
        <v>36517</v>
      </c>
      <c r="Q1378">
        <v>5.0187860000000004</v>
      </c>
      <c r="S1378" s="42">
        <f t="shared" ca="1" si="27"/>
        <v>47361</v>
      </c>
      <c r="T1378" s="43">
        <f ca="1">_xll.BInterpol('Base CDI'!$H$4:$H$28,'Base CDI'!$J$4:$J$29,S1378,"Cubic","Extrapolate=Linear","MultiX=Average","Skip=True","Sort=True")</f>
        <v>12.818251142401996</v>
      </c>
      <c r="U1378" s="43">
        <f ca="1">_xll.BInterpol('Base CDI'!$H$4:$H$28,'Base CDI'!$I$4:$I$29,S1378,"Cubic","Extrapolate=Linear","MultiX=Average","Skip=True","Sort=True")</f>
        <v>12.853008100069392</v>
      </c>
    </row>
    <row r="1379" spans="16:21" x14ac:dyDescent="0.25">
      <c r="P1379" s="10">
        <v>36518</v>
      </c>
      <c r="Q1379">
        <v>5.0222150000000001</v>
      </c>
      <c r="S1379" s="42">
        <f t="shared" ca="1" si="27"/>
        <v>47362</v>
      </c>
      <c r="T1379" s="43">
        <f ca="1">_xll.BInterpol('Base CDI'!$H$4:$H$28,'Base CDI'!$J$4:$J$29,S1379,"Cubic","Extrapolate=Linear","MultiX=Average","Skip=True","Sort=True")</f>
        <v>12.818595717983177</v>
      </c>
      <c r="U1379" s="43">
        <f ca="1">_xll.BInterpol('Base CDI'!$H$4:$H$28,'Base CDI'!$I$4:$I$29,S1379,"Cubic","Extrapolate=Linear","MultiX=Average","Skip=True","Sort=True")</f>
        <v>12.853368715455838</v>
      </c>
    </row>
    <row r="1380" spans="16:21" x14ac:dyDescent="0.25">
      <c r="P1380" s="10">
        <v>36521</v>
      </c>
      <c r="Q1380">
        <v>5.0256460000000001</v>
      </c>
      <c r="S1380" s="42">
        <f t="shared" ca="1" si="27"/>
        <v>47363</v>
      </c>
      <c r="T1380" s="43">
        <f ca="1">_xll.BInterpol('Base CDI'!$H$4:$H$28,'Base CDI'!$J$4:$J$29,S1380,"Cubic","Extrapolate=Linear","MultiX=Average","Skip=True","Sort=True")</f>
        <v>12.818939634908638</v>
      </c>
      <c r="U1380" s="43">
        <f ca="1">_xll.BInterpol('Base CDI'!$H$4:$H$28,'Base CDI'!$I$4:$I$29,S1380,"Cubic","Extrapolate=Linear","MultiX=Average","Skip=True","Sort=True")</f>
        <v>12.853728713660486</v>
      </c>
    </row>
    <row r="1381" spans="16:21" x14ac:dyDescent="0.25">
      <c r="P1381" s="10">
        <v>36522</v>
      </c>
      <c r="Q1381">
        <v>5.0290730000000003</v>
      </c>
      <c r="S1381" s="42">
        <f t="shared" ca="1" si="27"/>
        <v>47364</v>
      </c>
      <c r="T1381" s="43">
        <f ca="1">_xll.BInterpol('Base CDI'!$H$4:$H$28,'Base CDI'!$J$4:$J$29,S1381,"Cubic","Extrapolate=Linear","MultiX=Average","Skip=True","Sort=True")</f>
        <v>12.819282902995081</v>
      </c>
      <c r="U1381" s="43">
        <f ca="1">_xll.BInterpol('Base CDI'!$H$4:$H$28,'Base CDI'!$I$4:$I$29,S1381,"Cubic","Extrapolate=Linear","MultiX=Average","Skip=True","Sort=True")</f>
        <v>12.854088101075041</v>
      </c>
    </row>
    <row r="1382" spans="16:21" x14ac:dyDescent="0.25">
      <c r="P1382" s="10">
        <v>36523</v>
      </c>
      <c r="Q1382">
        <v>5.032502</v>
      </c>
      <c r="S1382" s="42">
        <f t="shared" ca="1" si="27"/>
        <v>47365</v>
      </c>
      <c r="T1382" s="43">
        <f ca="1">_xll.BInterpol('Base CDI'!$H$4:$H$28,'Base CDI'!$J$4:$J$29,S1382,"Cubic","Extrapolate=Linear","MultiX=Average","Skip=True","Sort=True")</f>
        <v>12.819625532059204</v>
      </c>
      <c r="U1382" s="43">
        <f ca="1">_xll.BInterpol('Base CDI'!$H$4:$H$28,'Base CDI'!$I$4:$I$29,S1382,"Cubic","Extrapolate=Linear","MultiX=Average","Skip=True","Sort=True")</f>
        <v>12.854446884091205</v>
      </c>
    </row>
    <row r="1383" spans="16:21" x14ac:dyDescent="0.25">
      <c r="P1383" s="10">
        <v>36524</v>
      </c>
      <c r="Q1383">
        <v>5.0359319999999999</v>
      </c>
      <c r="S1383" s="42">
        <f t="shared" ca="1" si="27"/>
        <v>47366</v>
      </c>
      <c r="T1383" s="43">
        <f ca="1">_xll.BInterpol('Base CDI'!$H$4:$H$28,'Base CDI'!$J$4:$J$29,S1383,"Cubic","Extrapolate=Linear","MultiX=Average","Skip=True","Sort=True")</f>
        <v>12.819967531917705</v>
      </c>
      <c r="U1383" s="43">
        <f ca="1">_xll.BInterpol('Base CDI'!$H$4:$H$28,'Base CDI'!$I$4:$I$29,S1383,"Cubic","Extrapolate=Linear","MultiX=Average","Skip=True","Sort=True")</f>
        <v>12.854805069100678</v>
      </c>
    </row>
    <row r="1384" spans="16:21" x14ac:dyDescent="0.25">
      <c r="P1384" s="10">
        <v>36525</v>
      </c>
      <c r="Q1384">
        <v>5.0393809999999997</v>
      </c>
      <c r="S1384" s="42">
        <f t="shared" ca="1" si="27"/>
        <v>47367</v>
      </c>
      <c r="T1384" s="43">
        <f ca="1">_xll.BInterpol('Base CDI'!$H$4:$H$28,'Base CDI'!$J$4:$J$29,S1384,"Cubic","Extrapolate=Linear","MultiX=Average","Skip=True","Sort=True")</f>
        <v>12.820308912387285</v>
      </c>
      <c r="U1384" s="43">
        <f ca="1">_xll.BInterpol('Base CDI'!$H$4:$H$28,'Base CDI'!$I$4:$I$29,S1384,"Cubic","Extrapolate=Linear","MultiX=Average","Skip=True","Sort=True")</f>
        <v>12.855162662495166</v>
      </c>
    </row>
    <row r="1385" spans="16:21" x14ac:dyDescent="0.25">
      <c r="P1385" s="10">
        <v>36528</v>
      </c>
      <c r="Q1385">
        <v>5.0428319999999998</v>
      </c>
      <c r="S1385" s="42">
        <f t="shared" ca="1" si="27"/>
        <v>47368</v>
      </c>
      <c r="T1385" s="43">
        <f ca="1">_xll.BInterpol('Base CDI'!$H$4:$H$28,'Base CDI'!$J$4:$J$29,S1385,"Cubic","Extrapolate=Linear","MultiX=Average","Skip=True","Sort=True")</f>
        <v>12.820649683284643</v>
      </c>
      <c r="U1385" s="43">
        <f ca="1">_xll.BInterpol('Base CDI'!$H$4:$H$28,'Base CDI'!$I$4:$I$29,S1385,"Cubic","Extrapolate=Linear","MultiX=Average","Skip=True","Sort=True")</f>
        <v>12.855519670666371</v>
      </c>
    </row>
    <row r="1386" spans="16:21" x14ac:dyDescent="0.25">
      <c r="P1386" s="10">
        <v>36529</v>
      </c>
      <c r="Q1386">
        <v>5.0462769999999999</v>
      </c>
      <c r="S1386" s="42">
        <f t="shared" ca="1" si="27"/>
        <v>47369</v>
      </c>
      <c r="T1386" s="43">
        <f ca="1">_xll.BInterpol('Base CDI'!$H$4:$H$28,'Base CDI'!$J$4:$J$29,S1386,"Cubic","Extrapolate=Linear","MultiX=Average","Skip=True","Sort=True")</f>
        <v>12.820989854426477</v>
      </c>
      <c r="U1386" s="43">
        <f ca="1">_xll.BInterpol('Base CDI'!$H$4:$H$28,'Base CDI'!$I$4:$I$29,S1386,"Cubic","Extrapolate=Linear","MultiX=Average","Skip=True","Sort=True")</f>
        <v>12.855876100005995</v>
      </c>
    </row>
    <row r="1387" spans="16:21" x14ac:dyDescent="0.25">
      <c r="P1387" s="10">
        <v>36530</v>
      </c>
      <c r="Q1387">
        <v>5.0497189999999996</v>
      </c>
      <c r="S1387" s="42">
        <f t="shared" ca="1" si="27"/>
        <v>47370</v>
      </c>
      <c r="T1387" s="43">
        <f ca="1">_xll.BInterpol('Base CDI'!$H$4:$H$28,'Base CDI'!$J$4:$J$29,S1387,"Cubic","Extrapolate=Linear","MultiX=Average","Skip=True","Sort=True")</f>
        <v>12.821329435629487</v>
      </c>
      <c r="U1387" s="43">
        <f ca="1">_xll.BInterpol('Base CDI'!$H$4:$H$28,'Base CDI'!$I$4:$I$29,S1387,"Cubic","Extrapolate=Linear","MultiX=Average","Skip=True","Sort=True")</f>
        <v>12.85623195690574</v>
      </c>
    </row>
    <row r="1388" spans="16:21" x14ac:dyDescent="0.25">
      <c r="P1388" s="10">
        <v>36531</v>
      </c>
      <c r="Q1388">
        <v>5.0531629999999996</v>
      </c>
      <c r="S1388" s="42">
        <f t="shared" ca="1" si="27"/>
        <v>47371</v>
      </c>
      <c r="T1388" s="43">
        <f ca="1">_xll.BInterpol('Base CDI'!$H$4:$H$28,'Base CDI'!$J$4:$J$29,S1388,"Cubic","Extrapolate=Linear","MultiX=Average","Skip=True","Sort=True")</f>
        <v>12.821668436710373</v>
      </c>
      <c r="U1388" s="43">
        <f ca="1">_xll.BInterpol('Base CDI'!$H$4:$H$28,'Base CDI'!$I$4:$I$29,S1388,"Cubic","Extrapolate=Linear","MultiX=Average","Skip=True","Sort=True")</f>
        <v>12.856587247757309</v>
      </c>
    </row>
    <row r="1389" spans="16:21" x14ac:dyDescent="0.25">
      <c r="P1389" s="10">
        <v>36532</v>
      </c>
      <c r="Q1389">
        <v>5.05661</v>
      </c>
      <c r="S1389" s="42">
        <f t="shared" ca="1" si="27"/>
        <v>47372</v>
      </c>
      <c r="T1389" s="43">
        <f ca="1">_xll.BInterpol('Base CDI'!$H$4:$H$28,'Base CDI'!$J$4:$J$29,S1389,"Cubic","Extrapolate=Linear","MultiX=Average","Skip=True","Sort=True")</f>
        <v>12.822006867485834</v>
      </c>
      <c r="U1389" s="43">
        <f ca="1">_xll.BInterpol('Base CDI'!$H$4:$H$28,'Base CDI'!$I$4:$I$29,S1389,"Cubic","Extrapolate=Linear","MultiX=Average","Skip=True","Sort=True")</f>
        <v>12.856941978952406</v>
      </c>
    </row>
    <row r="1390" spans="16:21" x14ac:dyDescent="0.25">
      <c r="P1390" s="10">
        <v>36535</v>
      </c>
      <c r="Q1390">
        <v>5.0600589999999999</v>
      </c>
      <c r="S1390" s="42">
        <f t="shared" ca="1" si="27"/>
        <v>47373</v>
      </c>
      <c r="T1390" s="43">
        <f ca="1">_xll.BInterpol('Base CDI'!$H$4:$H$28,'Base CDI'!$J$4:$J$29,S1390,"Cubic","Extrapolate=Linear","MultiX=Average","Skip=True","Sort=True")</f>
        <v>12.822344737772569</v>
      </c>
      <c r="U1390" s="43">
        <f ca="1">_xll.BInterpol('Base CDI'!$H$4:$H$28,'Base CDI'!$I$4:$I$29,S1390,"Cubic","Extrapolate=Linear","MultiX=Average","Skip=True","Sort=True")</f>
        <v>12.857296156882732</v>
      </c>
    </row>
    <row r="1391" spans="16:21" x14ac:dyDescent="0.25">
      <c r="P1391" s="10">
        <v>36536</v>
      </c>
      <c r="Q1391">
        <v>5.0635110000000001</v>
      </c>
      <c r="S1391" s="42">
        <f t="shared" ca="1" si="27"/>
        <v>47374</v>
      </c>
      <c r="T1391" s="43">
        <f ca="1">_xll.BInterpol('Base CDI'!$H$4:$H$28,'Base CDI'!$J$4:$J$29,S1391,"Cubic","Extrapolate=Linear","MultiX=Average","Skip=True","Sort=True")</f>
        <v>12.822682057387278</v>
      </c>
      <c r="U1391" s="43">
        <f ca="1">_xll.BInterpol('Base CDI'!$H$4:$H$28,'Base CDI'!$I$4:$I$29,S1391,"Cubic","Extrapolate=Linear","MultiX=Average","Skip=True","Sort=True")</f>
        <v>12.857649787939991</v>
      </c>
    </row>
    <row r="1392" spans="16:21" x14ac:dyDescent="0.25">
      <c r="P1392" s="10">
        <v>36537</v>
      </c>
      <c r="Q1392">
        <v>5.0669680000000001</v>
      </c>
      <c r="S1392" s="42">
        <f t="shared" ca="1" si="27"/>
        <v>47375</v>
      </c>
      <c r="T1392" s="43">
        <f ca="1">_xll.BInterpol('Base CDI'!$H$4:$H$28,'Base CDI'!$J$4:$J$29,S1392,"Cubic","Extrapolate=Linear","MultiX=Average","Skip=True","Sort=True")</f>
        <v>12.823018836146657</v>
      </c>
      <c r="U1392" s="43">
        <f ca="1">_xll.BInterpol('Base CDI'!$H$4:$H$28,'Base CDI'!$I$4:$I$29,S1392,"Cubic","Extrapolate=Linear","MultiX=Average","Skip=True","Sort=True")</f>
        <v>12.858002878515885</v>
      </c>
    </row>
    <row r="1393" spans="16:21" x14ac:dyDescent="0.25">
      <c r="P1393" s="10">
        <v>36538</v>
      </c>
      <c r="Q1393">
        <v>5.070424</v>
      </c>
      <c r="S1393" s="42">
        <f t="shared" ca="1" si="27"/>
        <v>47376</v>
      </c>
      <c r="T1393" s="43">
        <f ca="1">_xll.BInterpol('Base CDI'!$H$4:$H$28,'Base CDI'!$J$4:$J$29,S1393,"Cubic","Extrapolate=Linear","MultiX=Average","Skip=True","Sort=True")</f>
        <v>12.82335508386741</v>
      </c>
      <c r="U1393" s="43">
        <f ca="1">_xll.BInterpol('Base CDI'!$H$4:$H$28,'Base CDI'!$I$4:$I$29,S1393,"Cubic","Extrapolate=Linear","MultiX=Average","Skip=True","Sort=True")</f>
        <v>12.858355435002116</v>
      </c>
    </row>
    <row r="1394" spans="16:21" x14ac:dyDescent="0.25">
      <c r="P1394" s="10">
        <v>36539</v>
      </c>
      <c r="Q1394">
        <v>5.0738810000000001</v>
      </c>
      <c r="S1394" s="42">
        <f t="shared" ca="1" si="27"/>
        <v>47377</v>
      </c>
      <c r="T1394" s="43">
        <f ca="1">_xll.BInterpol('Base CDI'!$H$4:$H$28,'Base CDI'!$J$4:$J$29,S1394,"Cubic","Extrapolate=Linear","MultiX=Average","Skip=True","Sort=True")</f>
        <v>12.823690810366234</v>
      </c>
      <c r="U1394" s="43">
        <f ca="1">_xll.BInterpol('Base CDI'!$H$4:$H$28,'Base CDI'!$I$4:$I$29,S1394,"Cubic","Extrapolate=Linear","MultiX=Average","Skip=True","Sort=True")</f>
        <v>12.858707463790386</v>
      </c>
    </row>
    <row r="1395" spans="16:21" x14ac:dyDescent="0.25">
      <c r="P1395" s="10">
        <v>36542</v>
      </c>
      <c r="Q1395">
        <v>5.0773429999999999</v>
      </c>
      <c r="S1395" s="42">
        <f t="shared" ca="1" si="27"/>
        <v>47378</v>
      </c>
      <c r="T1395" s="43">
        <f ca="1">_xll.BInterpol('Base CDI'!$H$4:$H$28,'Base CDI'!$J$4:$J$29,S1395,"Cubic","Extrapolate=Linear","MultiX=Average","Skip=True","Sort=True")</f>
        <v>12.824026025459826</v>
      </c>
      <c r="U1395" s="43">
        <f ca="1">_xll.BInterpol('Base CDI'!$H$4:$H$28,'Base CDI'!$I$4:$I$29,S1395,"Cubic","Extrapolate=Linear","MultiX=Average","Skip=True","Sort=True")</f>
        <v>12.859058971272402</v>
      </c>
    </row>
    <row r="1396" spans="16:21" x14ac:dyDescent="0.25">
      <c r="P1396" s="10">
        <v>36543</v>
      </c>
      <c r="Q1396">
        <v>5.0808059999999999</v>
      </c>
      <c r="S1396" s="42">
        <f t="shared" ca="1" si="27"/>
        <v>47379</v>
      </c>
      <c r="T1396" s="43">
        <f ca="1">_xll.BInterpol('Base CDI'!$H$4:$H$28,'Base CDI'!$J$4:$J$29,S1396,"Cubic","Extrapolate=Linear","MultiX=Average","Skip=True","Sort=True")</f>
        <v>12.82436073896489</v>
      </c>
      <c r="U1396" s="43">
        <f ca="1">_xll.BInterpol('Base CDI'!$H$4:$H$28,'Base CDI'!$I$4:$I$29,S1396,"Cubic","Extrapolate=Linear","MultiX=Average","Skip=True","Sort=True")</f>
        <v>12.859409963839862</v>
      </c>
    </row>
    <row r="1397" spans="16:21" x14ac:dyDescent="0.25">
      <c r="P1397" s="10">
        <v>36544</v>
      </c>
      <c r="Q1397">
        <v>5.0842679999999998</v>
      </c>
      <c r="S1397" s="42">
        <f t="shared" ca="1" si="27"/>
        <v>47380</v>
      </c>
      <c r="T1397" s="43">
        <f ca="1">_xll.BInterpol('Base CDI'!$H$4:$H$28,'Base CDI'!$J$4:$J$29,S1397,"Cubic","Extrapolate=Linear","MultiX=Average","Skip=True","Sort=True")</f>
        <v>12.824694960698123</v>
      </c>
      <c r="U1397" s="43">
        <f ca="1">_xll.BInterpol('Base CDI'!$H$4:$H$28,'Base CDI'!$I$4:$I$29,S1397,"Cubic","Extrapolate=Linear","MultiX=Average","Skip=True","Sort=True")</f>
        <v>12.85976044788447</v>
      </c>
    </row>
    <row r="1398" spans="16:21" x14ac:dyDescent="0.25">
      <c r="P1398" s="10">
        <v>36545</v>
      </c>
      <c r="Q1398">
        <v>5.0877249999999998</v>
      </c>
      <c r="S1398" s="42">
        <f t="shared" ca="1" si="27"/>
        <v>47381</v>
      </c>
      <c r="T1398" s="43">
        <f ca="1">_xll.BInterpol('Base CDI'!$H$4:$H$28,'Base CDI'!$J$4:$J$29,S1398,"Cubic","Extrapolate=Linear","MultiX=Average","Skip=True","Sort=True")</f>
        <v>12.825028700476222</v>
      </c>
      <c r="U1398" s="43">
        <f ca="1">_xll.BInterpol('Base CDI'!$H$4:$H$28,'Base CDI'!$I$4:$I$29,S1398,"Cubic","Extrapolate=Linear","MultiX=Average","Skip=True","Sort=True")</f>
        <v>12.860110429797929</v>
      </c>
    </row>
    <row r="1399" spans="16:21" x14ac:dyDescent="0.25">
      <c r="P1399" s="10">
        <v>36546</v>
      </c>
      <c r="Q1399">
        <v>5.0911819999999999</v>
      </c>
      <c r="S1399" s="42">
        <f t="shared" ca="1" si="27"/>
        <v>47382</v>
      </c>
      <c r="T1399" s="43">
        <f ca="1">_xll.BInterpol('Base CDI'!$H$4:$H$28,'Base CDI'!$J$4:$J$29,S1399,"Cubic","Extrapolate=Linear","MultiX=Average","Skip=True","Sort=True")</f>
        <v>12.825361968115891</v>
      </c>
      <c r="U1399" s="43">
        <f ca="1">_xll.BInterpol('Base CDI'!$H$4:$H$28,'Base CDI'!$I$4:$I$29,S1399,"Cubic","Extrapolate=Linear","MultiX=Average","Skip=True","Sort=True")</f>
        <v>12.860459915971942</v>
      </c>
    </row>
    <row r="1400" spans="16:21" x14ac:dyDescent="0.25">
      <c r="P1400" s="10">
        <v>36549</v>
      </c>
      <c r="Q1400">
        <v>5.0946559999999996</v>
      </c>
      <c r="S1400" s="42">
        <f t="shared" ca="1" si="27"/>
        <v>47383</v>
      </c>
      <c r="T1400" s="43">
        <f ca="1">_xll.BInterpol('Base CDI'!$H$4:$H$28,'Base CDI'!$J$4:$J$29,S1400,"Cubic","Extrapolate=Linear","MultiX=Average","Skip=True","Sort=True")</f>
        <v>12.825694773433824</v>
      </c>
      <c r="U1400" s="43">
        <f ca="1">_xll.BInterpol('Base CDI'!$H$4:$H$28,'Base CDI'!$I$4:$I$29,S1400,"Cubic","Extrapolate=Linear","MultiX=Average","Skip=True","Sort=True")</f>
        <v>12.860808912798213</v>
      </c>
    </row>
    <row r="1401" spans="16:21" x14ac:dyDescent="0.25">
      <c r="P1401" s="10">
        <v>36550</v>
      </c>
      <c r="Q1401">
        <v>5.0981339999999999</v>
      </c>
      <c r="S1401" s="42">
        <f t="shared" ca="1" si="27"/>
        <v>47384</v>
      </c>
      <c r="T1401" s="43">
        <f ca="1">_xll.BInterpol('Base CDI'!$H$4:$H$28,'Base CDI'!$J$4:$J$29,S1401,"Cubic","Extrapolate=Linear","MultiX=Average","Skip=True","Sort=True")</f>
        <v>12.826027126246723</v>
      </c>
      <c r="U1401" s="43">
        <f ca="1">_xll.BInterpol('Base CDI'!$H$4:$H$28,'Base CDI'!$I$4:$I$29,S1401,"Cubic","Extrapolate=Linear","MultiX=Average","Skip=True","Sort=True")</f>
        <v>12.86115742666844</v>
      </c>
    </row>
    <row r="1402" spans="16:21" x14ac:dyDescent="0.25">
      <c r="P1402" s="10">
        <v>36551</v>
      </c>
      <c r="Q1402">
        <v>5.1016149999999998</v>
      </c>
      <c r="S1402" s="42">
        <f t="shared" ca="1" si="27"/>
        <v>47385</v>
      </c>
      <c r="T1402" s="43">
        <f ca="1">_xll.BInterpol('Base CDI'!$H$4:$H$28,'Base CDI'!$J$4:$J$29,S1402,"Cubic","Extrapolate=Linear","MultiX=Average","Skip=True","Sort=True")</f>
        <v>12.826359036371288</v>
      </c>
      <c r="U1402" s="43">
        <f ca="1">_xll.BInterpol('Base CDI'!$H$4:$H$28,'Base CDI'!$I$4:$I$29,S1402,"Cubic","Extrapolate=Linear","MultiX=Average","Skip=True","Sort=True")</f>
        <v>12.86150546397433</v>
      </c>
    </row>
    <row r="1403" spans="16:21" x14ac:dyDescent="0.25">
      <c r="P1403" s="10">
        <v>36552</v>
      </c>
      <c r="Q1403">
        <v>5.1050899999999997</v>
      </c>
      <c r="S1403" s="42">
        <f t="shared" ca="1" si="27"/>
        <v>47386</v>
      </c>
      <c r="T1403" s="43">
        <f ca="1">_xll.BInterpol('Base CDI'!$H$4:$H$28,'Base CDI'!$J$4:$J$29,S1403,"Cubic","Extrapolate=Linear","MultiX=Average","Skip=True","Sort=True")</f>
        <v>12.826690513624218</v>
      </c>
      <c r="U1403" s="43">
        <f ca="1">_xll.BInterpol('Base CDI'!$H$4:$H$28,'Base CDI'!$I$4:$I$29,S1403,"Cubic","Extrapolate=Linear","MultiX=Average","Skip=True","Sort=True")</f>
        <v>12.861853031107584</v>
      </c>
    </row>
    <row r="1404" spans="16:21" x14ac:dyDescent="0.25">
      <c r="P1404" s="10">
        <v>36553</v>
      </c>
      <c r="Q1404">
        <v>5.108562</v>
      </c>
      <c r="S1404" s="42">
        <f t="shared" ca="1" si="27"/>
        <v>47387</v>
      </c>
      <c r="T1404" s="43">
        <f ca="1">_xll.BInterpol('Base CDI'!$H$4:$H$28,'Base CDI'!$J$4:$J$29,S1404,"Cubic","Extrapolate=Linear","MultiX=Average","Skip=True","Sort=True")</f>
        <v>12.827021567822213</v>
      </c>
      <c r="U1404" s="43">
        <f ca="1">_xll.BInterpol('Base CDI'!$H$4:$H$28,'Base CDI'!$I$4:$I$29,S1404,"Cubic","Extrapolate=Linear","MultiX=Average","Skip=True","Sort=True")</f>
        <v>12.862200134459904</v>
      </c>
    </row>
    <row r="1405" spans="16:21" x14ac:dyDescent="0.25">
      <c r="P1405" s="10">
        <v>36556</v>
      </c>
      <c r="Q1405">
        <v>5.1120369999999999</v>
      </c>
      <c r="S1405" s="42">
        <f t="shared" ca="1" si="27"/>
        <v>47388</v>
      </c>
      <c r="T1405" s="43">
        <f ca="1">_xll.BInterpol('Base CDI'!$H$4:$H$28,'Base CDI'!$J$4:$J$29,S1405,"Cubic","Extrapolate=Linear","MultiX=Average","Skip=True","Sort=True")</f>
        <v>12.827352208781967</v>
      </c>
      <c r="U1405" s="43">
        <f ca="1">_xll.BInterpol('Base CDI'!$H$4:$H$28,'Base CDI'!$I$4:$I$29,S1405,"Cubic","Extrapolate=Linear","MultiX=Average","Skip=True","Sort=True")</f>
        <v>12.862546780422996</v>
      </c>
    </row>
    <row r="1406" spans="16:21" x14ac:dyDescent="0.25">
      <c r="P1406" s="10">
        <v>36557</v>
      </c>
      <c r="Q1406">
        <v>5.1155119999999998</v>
      </c>
      <c r="S1406" s="42">
        <f t="shared" ca="1" si="27"/>
        <v>47389</v>
      </c>
      <c r="T1406" s="43">
        <f ca="1">_xll.BInterpol('Base CDI'!$H$4:$H$28,'Base CDI'!$J$4:$J$29,S1406,"Cubic","Extrapolate=Linear","MultiX=Average","Skip=True","Sort=True")</f>
        <v>12.827682446320186</v>
      </c>
      <c r="U1406" s="43">
        <f ca="1">_xll.BInterpol('Base CDI'!$H$4:$H$28,'Base CDI'!$I$4:$I$29,S1406,"Cubic","Extrapolate=Linear","MultiX=Average","Skip=True","Sort=True")</f>
        <v>12.862892975388558</v>
      </c>
    </row>
    <row r="1407" spans="16:21" x14ac:dyDescent="0.25">
      <c r="P1407" s="10">
        <v>36558</v>
      </c>
      <c r="Q1407">
        <v>5.118995</v>
      </c>
      <c r="S1407" s="42">
        <f t="shared" ca="1" si="27"/>
        <v>47390</v>
      </c>
      <c r="T1407" s="43">
        <f ca="1">_xll.BInterpol('Base CDI'!$H$4:$H$28,'Base CDI'!$J$4:$J$29,S1407,"Cubic","Extrapolate=Linear","MultiX=Average","Skip=True","Sort=True")</f>
        <v>12.828012290253566</v>
      </c>
      <c r="U1407" s="43">
        <f ca="1">_xll.BInterpol('Base CDI'!$H$4:$H$28,'Base CDI'!$I$4:$I$29,S1407,"Cubic","Extrapolate=Linear","MultiX=Average","Skip=True","Sort=True")</f>
        <v>12.863238725748294</v>
      </c>
    </row>
    <row r="1408" spans="16:21" x14ac:dyDescent="0.25">
      <c r="P1408" s="10">
        <v>36559</v>
      </c>
      <c r="Q1408">
        <v>5.1224790000000002</v>
      </c>
      <c r="S1408" s="42">
        <f t="shared" ca="1" si="27"/>
        <v>47391</v>
      </c>
      <c r="T1408" s="43">
        <f ca="1">_xll.BInterpol('Base CDI'!$H$4:$H$28,'Base CDI'!$J$4:$J$29,S1408,"Cubic","Extrapolate=Linear","MultiX=Average","Skip=True","Sort=True")</f>
        <v>12.828341750398806</v>
      </c>
      <c r="U1408" s="43">
        <f ca="1">_xll.BInterpol('Base CDI'!$H$4:$H$28,'Base CDI'!$I$4:$I$29,S1408,"Cubic","Extrapolate=Linear","MultiX=Average","Skip=True","Sort=True")</f>
        <v>12.86358403789391</v>
      </c>
    </row>
    <row r="1409" spans="16:21" x14ac:dyDescent="0.25">
      <c r="P1409" s="10">
        <v>36560</v>
      </c>
      <c r="Q1409">
        <v>5.1259649999999999</v>
      </c>
      <c r="S1409" s="42">
        <f t="shared" ca="1" si="27"/>
        <v>47392</v>
      </c>
      <c r="T1409" s="43">
        <f ca="1">_xll.BInterpol('Base CDI'!$H$4:$H$28,'Base CDI'!$J$4:$J$29,S1409,"Cubic","Extrapolate=Linear","MultiX=Average","Skip=True","Sort=True")</f>
        <v>12.828670836572607</v>
      </c>
      <c r="U1409" s="43">
        <f ca="1">_xll.BInterpol('Base CDI'!$H$4:$H$28,'Base CDI'!$I$4:$I$29,S1409,"Cubic","Extrapolate=Linear","MultiX=Average","Skip=True","Sort=True")</f>
        <v>12.863928918217105</v>
      </c>
    </row>
    <row r="1410" spans="16:21" x14ac:dyDescent="0.25">
      <c r="P1410" s="10">
        <v>36563</v>
      </c>
      <c r="Q1410">
        <v>5.1294570000000004</v>
      </c>
      <c r="S1410" s="42">
        <f t="shared" ca="1" si="27"/>
        <v>47393</v>
      </c>
      <c r="T1410" s="43">
        <f ca="1">_xll.BInterpol('Base CDI'!$H$4:$H$28,'Base CDI'!$J$4:$J$29,S1410,"Cubic","Extrapolate=Linear","MultiX=Average","Skip=True","Sort=True")</f>
        <v>12.828999558591667</v>
      </c>
      <c r="U1410" s="43">
        <f ca="1">_xll.BInterpol('Base CDI'!$H$4:$H$28,'Base CDI'!$I$4:$I$29,S1410,"Cubic","Extrapolate=Linear","MultiX=Average","Skip=True","Sort=True")</f>
        <v>12.864273373109583</v>
      </c>
    </row>
    <row r="1411" spans="16:21" x14ac:dyDescent="0.25">
      <c r="P1411" s="10">
        <v>36564</v>
      </c>
      <c r="Q1411">
        <v>5.1329459999999996</v>
      </c>
      <c r="S1411" s="42">
        <f t="shared" ca="1" si="27"/>
        <v>47394</v>
      </c>
      <c r="T1411" s="43">
        <f ca="1">_xll.BInterpol('Base CDI'!$H$4:$H$28,'Base CDI'!$J$4:$J$29,S1411,"Cubic","Extrapolate=Linear","MultiX=Average","Skip=True","Sort=True")</f>
        <v>12.829327926272684</v>
      </c>
      <c r="U1411" s="43">
        <f ca="1">_xll.BInterpol('Base CDI'!$H$4:$H$28,'Base CDI'!$I$4:$I$29,S1411,"Cubic","Extrapolate=Linear","MultiX=Average","Skip=True","Sort=True")</f>
        <v>12.864617408963046</v>
      </c>
    </row>
    <row r="1412" spans="16:21" x14ac:dyDescent="0.25">
      <c r="P1412" s="10">
        <v>36565</v>
      </c>
      <c r="Q1412">
        <v>5.1364419999999997</v>
      </c>
      <c r="S1412" s="42">
        <f t="shared" ca="1" si="27"/>
        <v>47395</v>
      </c>
      <c r="T1412" s="43">
        <f ca="1">_xll.BInterpol('Base CDI'!$H$4:$H$28,'Base CDI'!$J$4:$J$29,S1412,"Cubic","Extrapolate=Linear","MultiX=Average","Skip=True","Sort=True")</f>
        <v>12.829655949432361</v>
      </c>
      <c r="U1412" s="43">
        <f ca="1">_xll.BInterpol('Base CDI'!$H$4:$H$28,'Base CDI'!$I$4:$I$29,S1412,"Cubic","Extrapolate=Linear","MultiX=Average","Skip=True","Sort=True")</f>
        <v>12.864961032169196</v>
      </c>
    </row>
    <row r="1413" spans="16:21" x14ac:dyDescent="0.25">
      <c r="P1413" s="10">
        <v>36566</v>
      </c>
      <c r="Q1413">
        <v>5.1399350000000004</v>
      </c>
      <c r="S1413" s="42">
        <f t="shared" ca="1" si="27"/>
        <v>47396</v>
      </c>
      <c r="T1413" s="43">
        <f ca="1">_xll.BInterpol('Base CDI'!$H$4:$H$28,'Base CDI'!$J$4:$J$29,S1413,"Cubic","Extrapolate=Linear","MultiX=Average","Skip=True","Sort=True")</f>
        <v>12.829983637887393</v>
      </c>
      <c r="U1413" s="43">
        <f ca="1">_xll.BInterpol('Base CDI'!$H$4:$H$28,'Base CDI'!$I$4:$I$29,S1413,"Cubic","Extrapolate=Linear","MultiX=Average","Skip=True","Sort=True")</f>
        <v>12.86530424911974</v>
      </c>
    </row>
    <row r="1414" spans="16:21" x14ac:dyDescent="0.25">
      <c r="P1414" s="10">
        <v>36567</v>
      </c>
      <c r="Q1414">
        <v>5.1434350000000002</v>
      </c>
      <c r="S1414" s="42">
        <f t="shared" ca="1" si="27"/>
        <v>47397</v>
      </c>
      <c r="T1414" s="43">
        <f ca="1">_xll.BInterpol('Base CDI'!$H$4:$H$28,'Base CDI'!$J$4:$J$29,S1414,"Cubic","Extrapolate=Linear","MultiX=Average","Skip=True","Sort=True")</f>
        <v>12.830311001454483</v>
      </c>
      <c r="U1414" s="43">
        <f ca="1">_xll.BInterpol('Base CDI'!$H$4:$H$28,'Base CDI'!$I$4:$I$29,S1414,"Cubic","Extrapolate=Linear","MultiX=Average","Skip=True","Sort=True")</f>
        <v>12.865647066206375</v>
      </c>
    </row>
    <row r="1415" spans="16:21" x14ac:dyDescent="0.25">
      <c r="P1415" s="10">
        <v>36570</v>
      </c>
      <c r="Q1415">
        <v>5.146935</v>
      </c>
      <c r="S1415" s="42">
        <f t="shared" ca="1" si="27"/>
        <v>47398</v>
      </c>
      <c r="T1415" s="43">
        <f ca="1">_xll.BInterpol('Base CDI'!$H$4:$H$28,'Base CDI'!$J$4:$J$29,S1415,"Cubic","Extrapolate=Linear","MultiX=Average","Skip=True","Sort=True")</f>
        <v>12.830638049950327</v>
      </c>
      <c r="U1415" s="43">
        <f ca="1">_xll.BInterpol('Base CDI'!$H$4:$H$28,'Base CDI'!$I$4:$I$29,S1415,"Cubic","Extrapolate=Linear","MultiX=Average","Skip=True","Sort=True")</f>
        <v>12.865989489820807</v>
      </c>
    </row>
    <row r="1416" spans="16:21" x14ac:dyDescent="0.25">
      <c r="P1416" s="10">
        <v>36571</v>
      </c>
      <c r="Q1416">
        <v>5.1504370000000002</v>
      </c>
      <c r="S1416" s="42">
        <f t="shared" ca="1" si="27"/>
        <v>47399</v>
      </c>
      <c r="T1416" s="43">
        <f ca="1">_xll.BInterpol('Base CDI'!$H$4:$H$28,'Base CDI'!$J$4:$J$29,S1416,"Cubic","Extrapolate=Linear","MultiX=Average","Skip=True","Sort=True")</f>
        <v>12.830964793191626</v>
      </c>
      <c r="U1416" s="43">
        <f ca="1">_xll.BInterpol('Base CDI'!$H$4:$H$28,'Base CDI'!$I$4:$I$29,S1416,"Cubic","Extrapolate=Linear","MultiX=Average","Skip=True","Sort=True")</f>
        <v>12.866331526354736</v>
      </c>
    </row>
    <row r="1417" spans="16:21" x14ac:dyDescent="0.25">
      <c r="P1417" s="10">
        <v>36572</v>
      </c>
      <c r="Q1417">
        <v>5.1539440000000001</v>
      </c>
      <c r="S1417" s="42">
        <f t="shared" ca="1" si="27"/>
        <v>47400</v>
      </c>
      <c r="T1417" s="43">
        <f ca="1">_xll.BInterpol('Base CDI'!$H$4:$H$28,'Base CDI'!$J$4:$J$29,S1417,"Cubic","Extrapolate=Linear","MultiX=Average","Skip=True","Sort=True")</f>
        <v>12.83129124099508</v>
      </c>
      <c r="U1417" s="43">
        <f ca="1">_xll.BInterpol('Base CDI'!$H$4:$H$28,'Base CDI'!$I$4:$I$29,S1417,"Cubic","Extrapolate=Linear","MultiX=Average","Skip=True","Sort=True")</f>
        <v>12.866673182199868</v>
      </c>
    </row>
    <row r="1418" spans="16:21" x14ac:dyDescent="0.25">
      <c r="P1418" s="10">
        <v>36573</v>
      </c>
      <c r="Q1418">
        <v>5.157457</v>
      </c>
      <c r="S1418" s="42">
        <f t="shared" ca="1" si="27"/>
        <v>47401</v>
      </c>
      <c r="T1418" s="43">
        <f ca="1">_xll.BInterpol('Base CDI'!$H$4:$H$28,'Base CDI'!$J$4:$J$29,S1418,"Cubic","Extrapolate=Linear","MultiX=Average","Skip=True","Sort=True")</f>
        <v>12.831617403177388</v>
      </c>
      <c r="U1418" s="43">
        <f ca="1">_xll.BInterpol('Base CDI'!$H$4:$H$28,'Base CDI'!$I$4:$I$29,S1418,"Cubic","Extrapolate=Linear","MultiX=Average","Skip=True","Sort=True")</f>
        <v>12.867014463747903</v>
      </c>
    </row>
    <row r="1419" spans="16:21" x14ac:dyDescent="0.25">
      <c r="P1419" s="10">
        <v>36574</v>
      </c>
      <c r="Q1419">
        <v>5.1609660000000002</v>
      </c>
      <c r="S1419" s="42">
        <f t="shared" ref="S1419:S1482" ca="1" si="28">S1418+1</f>
        <v>47402</v>
      </c>
      <c r="T1419" s="43">
        <f ca="1">_xll.BInterpol('Base CDI'!$H$4:$H$28,'Base CDI'!$J$4:$J$29,S1419,"Cubic","Extrapolate=Linear","MultiX=Average","Skip=True","Sort=True")</f>
        <v>12.831943289555246</v>
      </c>
      <c r="U1419" s="43">
        <f ca="1">_xll.BInterpol('Base CDI'!$H$4:$H$28,'Base CDI'!$I$4:$I$29,S1419,"Cubic","Extrapolate=Linear","MultiX=Average","Skip=True","Sort=True")</f>
        <v>12.867355377390545</v>
      </c>
    </row>
    <row r="1420" spans="16:21" x14ac:dyDescent="0.25">
      <c r="P1420" s="10">
        <v>36577</v>
      </c>
      <c r="Q1420">
        <v>5.164485</v>
      </c>
      <c r="S1420" s="42">
        <f t="shared" ca="1" si="28"/>
        <v>47403</v>
      </c>
      <c r="T1420" s="43">
        <f ca="1">_xll.BInterpol('Base CDI'!$H$4:$H$28,'Base CDI'!$J$4:$J$29,S1420,"Cubic","Extrapolate=Linear","MultiX=Average","Skip=True","Sort=True")</f>
        <v>12.832268909945357</v>
      </c>
      <c r="U1420" s="43">
        <f ca="1">_xll.BInterpol('Base CDI'!$H$4:$H$28,'Base CDI'!$I$4:$I$29,S1420,"Cubic","Extrapolate=Linear","MultiX=Average","Skip=True","Sort=True")</f>
        <v>12.867695929519497</v>
      </c>
    </row>
    <row r="1421" spans="16:21" x14ac:dyDescent="0.25">
      <c r="P1421" s="10">
        <v>36578</v>
      </c>
      <c r="Q1421">
        <v>5.1680140000000003</v>
      </c>
      <c r="S1421" s="42">
        <f t="shared" ca="1" si="28"/>
        <v>47404</v>
      </c>
      <c r="T1421" s="43">
        <f ca="1">_xll.BInterpol('Base CDI'!$H$4:$H$28,'Base CDI'!$J$4:$J$29,S1421,"Cubic","Extrapolate=Linear","MultiX=Average","Skip=True","Sort=True")</f>
        <v>12.832594274164419</v>
      </c>
      <c r="U1421" s="43">
        <f ca="1">_xll.BInterpol('Base CDI'!$H$4:$H$28,'Base CDI'!$I$4:$I$29,S1421,"Cubic","Extrapolate=Linear","MultiX=Average","Skip=True","Sort=True")</f>
        <v>12.868036126526462</v>
      </c>
    </row>
    <row r="1422" spans="16:21" x14ac:dyDescent="0.25">
      <c r="P1422" s="10">
        <v>36579</v>
      </c>
      <c r="Q1422">
        <v>5.1715410000000004</v>
      </c>
      <c r="S1422" s="42">
        <f t="shared" ca="1" si="28"/>
        <v>47405</v>
      </c>
      <c r="T1422" s="43">
        <f ca="1">_xll.BInterpol('Base CDI'!$H$4:$H$28,'Base CDI'!$J$4:$J$29,S1422,"Cubic","Extrapolate=Linear","MultiX=Average","Skip=True","Sort=True")</f>
        <v>12.832919392029133</v>
      </c>
      <c r="U1422" s="43">
        <f ca="1">_xll.BInterpol('Base CDI'!$H$4:$H$28,'Base CDI'!$I$4:$I$29,S1422,"Cubic","Extrapolate=Linear","MultiX=Average","Skip=True","Sort=True")</f>
        <v>12.86837597480314</v>
      </c>
    </row>
    <row r="1423" spans="16:21" x14ac:dyDescent="0.25">
      <c r="P1423" s="10">
        <v>36580</v>
      </c>
      <c r="Q1423">
        <v>5.1750699999999998</v>
      </c>
      <c r="S1423" s="42">
        <f t="shared" ca="1" si="28"/>
        <v>47406</v>
      </c>
      <c r="T1423" s="43">
        <f ca="1">_xll.BInterpol('Base CDI'!$H$4:$H$28,'Base CDI'!$J$4:$J$29,S1423,"Cubic","Extrapolate=Linear","MultiX=Average","Skip=True","Sort=True")</f>
        <v>12.833244273356195</v>
      </c>
      <c r="U1423" s="43">
        <f ca="1">_xll.BInterpol('Base CDI'!$H$4:$H$28,'Base CDI'!$I$4:$I$29,S1423,"Cubic","Extrapolate=Linear","MultiX=Average","Skip=True","Sort=True")</f>
        <v>12.868715480741235</v>
      </c>
    </row>
    <row r="1424" spans="16:21" x14ac:dyDescent="0.25">
      <c r="P1424" s="10">
        <v>36581</v>
      </c>
      <c r="Q1424">
        <v>5.1786009999999996</v>
      </c>
      <c r="S1424" s="42">
        <f t="shared" ca="1" si="28"/>
        <v>47407</v>
      </c>
      <c r="T1424" s="43">
        <f ca="1">_xll.BInterpol('Base CDI'!$H$4:$H$28,'Base CDI'!$J$4:$J$29,S1424,"Cubic","Extrapolate=Linear","MultiX=Average","Skip=True","Sort=True")</f>
        <v>12.833568927962308</v>
      </c>
      <c r="U1424" s="43">
        <f ca="1">_xll.BInterpol('Base CDI'!$H$4:$H$28,'Base CDI'!$I$4:$I$29,S1424,"Cubic","Extrapolate=Linear","MultiX=Average","Skip=True","Sort=True")</f>
        <v>12.869054650732451</v>
      </c>
    </row>
    <row r="1425" spans="16:21" x14ac:dyDescent="0.25">
      <c r="P1425" s="10">
        <v>36584</v>
      </c>
      <c r="Q1425">
        <v>5.1821320000000002</v>
      </c>
      <c r="S1425" s="42">
        <f t="shared" ca="1" si="28"/>
        <v>47408</v>
      </c>
      <c r="T1425" s="43">
        <f ca="1">_xll.BInterpol('Base CDI'!$H$4:$H$28,'Base CDI'!$J$4:$J$29,S1425,"Cubic","Extrapolate=Linear","MultiX=Average","Skip=True","Sort=True")</f>
        <v>12.833893365664167</v>
      </c>
      <c r="U1425" s="43">
        <f ca="1">_xll.BInterpol('Base CDI'!$H$4:$H$28,'Base CDI'!$I$4:$I$29,S1425,"Cubic","Extrapolate=Linear","MultiX=Average","Skip=True","Sort=True")</f>
        <v>12.86939349116849</v>
      </c>
    </row>
    <row r="1426" spans="16:21" x14ac:dyDescent="0.25">
      <c r="P1426" s="10">
        <v>36585</v>
      </c>
      <c r="Q1426">
        <v>5.1856629999999999</v>
      </c>
      <c r="S1426" s="42">
        <f t="shared" ca="1" si="28"/>
        <v>47409</v>
      </c>
      <c r="T1426" s="43">
        <f ca="1">_xll.BInterpol('Base CDI'!$H$4:$H$28,'Base CDI'!$J$4:$J$29,S1426,"Cubic","Extrapolate=Linear","MultiX=Average","Skip=True","Sort=True")</f>
        <v>12.834217596278473</v>
      </c>
      <c r="U1426" s="43">
        <f ca="1">_xll.BInterpol('Base CDI'!$H$4:$H$28,'Base CDI'!$I$4:$I$29,S1426,"Cubic","Extrapolate=Linear","MultiX=Average","Skip=True","Sort=True")</f>
        <v>12.869732008441053</v>
      </c>
    </row>
    <row r="1427" spans="16:21" x14ac:dyDescent="0.25">
      <c r="P1427" s="10">
        <v>36586</v>
      </c>
      <c r="Q1427">
        <v>5.189203</v>
      </c>
      <c r="S1427" s="42">
        <f t="shared" ca="1" si="28"/>
        <v>47410</v>
      </c>
      <c r="T1427" s="43">
        <f ca="1">_xll.BInterpol('Base CDI'!$H$4:$H$28,'Base CDI'!$J$4:$J$29,S1427,"Cubic","Extrapolate=Linear","MultiX=Average","Skip=True","Sort=True")</f>
        <v>12.834541629621928</v>
      </c>
      <c r="U1427" s="43">
        <f ca="1">_xll.BInterpol('Base CDI'!$H$4:$H$28,'Base CDI'!$I$4:$I$29,S1427,"Cubic","Extrapolate=Linear","MultiX=Average","Skip=True","Sort=True")</f>
        <v>12.870070208941844</v>
      </c>
    </row>
    <row r="1428" spans="16:21" x14ac:dyDescent="0.25">
      <c r="P1428" s="10">
        <v>36587</v>
      </c>
      <c r="Q1428">
        <v>5.1927430000000001</v>
      </c>
      <c r="S1428" s="42">
        <f t="shared" ca="1" si="28"/>
        <v>47411</v>
      </c>
      <c r="T1428" s="43">
        <f ca="1">_xll.BInterpol('Base CDI'!$H$4:$H$28,'Base CDI'!$J$4:$J$29,S1428,"Cubic","Extrapolate=Linear","MultiX=Average","Skip=True","Sort=True")</f>
        <v>12.834865475511226</v>
      </c>
      <c r="U1428" s="43">
        <f ca="1">_xll.BInterpol('Base CDI'!$H$4:$H$28,'Base CDI'!$I$4:$I$29,S1428,"Cubic","Extrapolate=Linear","MultiX=Average","Skip=True","Sort=True")</f>
        <v>12.870408099062566</v>
      </c>
    </row>
    <row r="1429" spans="16:21" x14ac:dyDescent="0.25">
      <c r="P1429" s="10">
        <v>36588</v>
      </c>
      <c r="Q1429">
        <v>5.1962869999999999</v>
      </c>
      <c r="S1429" s="42">
        <f t="shared" ca="1" si="28"/>
        <v>47412</v>
      </c>
      <c r="T1429" s="43">
        <f ca="1">_xll.BInterpol('Base CDI'!$H$4:$H$28,'Base CDI'!$J$4:$J$29,S1429,"Cubic","Extrapolate=Linear","MultiX=Average","Skip=True","Sort=True")</f>
        <v>12.835189143763071</v>
      </c>
      <c r="U1429" s="43">
        <f ca="1">_xll.BInterpol('Base CDI'!$H$4:$H$28,'Base CDI'!$I$4:$I$29,S1429,"Cubic","Extrapolate=Linear","MultiX=Average","Skip=True","Sort=True")</f>
        <v>12.870745685194921</v>
      </c>
    </row>
    <row r="1430" spans="16:21" x14ac:dyDescent="0.25">
      <c r="P1430" s="10">
        <v>36593</v>
      </c>
      <c r="Q1430">
        <v>5.1998309999999996</v>
      </c>
      <c r="S1430" s="42">
        <f t="shared" ca="1" si="28"/>
        <v>47413</v>
      </c>
      <c r="T1430" s="43">
        <f ca="1">_xll.BInterpol('Base CDI'!$H$4:$H$28,'Base CDI'!$J$4:$J$29,S1430,"Cubic","Extrapolate=Linear","MultiX=Average","Skip=True","Sort=True")</f>
        <v>12.835512644194161</v>
      </c>
      <c r="U1430" s="43">
        <f ca="1">_xll.BInterpol('Base CDI'!$H$4:$H$28,'Base CDI'!$I$4:$I$29,S1430,"Cubic","Extrapolate=Linear","MultiX=Average","Skip=True","Sort=True")</f>
        <v>12.871082973730612</v>
      </c>
    </row>
    <row r="1431" spans="16:21" x14ac:dyDescent="0.25">
      <c r="P1431" s="10">
        <v>36594</v>
      </c>
      <c r="Q1431">
        <v>5.203379</v>
      </c>
      <c r="S1431" s="42">
        <f t="shared" ca="1" si="28"/>
        <v>47414</v>
      </c>
      <c r="T1431" s="43">
        <f ca="1">_xll.BInterpol('Base CDI'!$H$4:$H$28,'Base CDI'!$J$4:$J$29,S1431,"Cubic","Extrapolate=Linear","MultiX=Average","Skip=True","Sort=True")</f>
        <v>12.835835986621193</v>
      </c>
      <c r="U1431" s="43">
        <f ca="1">_xll.BInterpol('Base CDI'!$H$4:$H$28,'Base CDI'!$I$4:$I$29,S1431,"Cubic","Extrapolate=Linear","MultiX=Average","Skip=True","Sort=True")</f>
        <v>12.871419971061343</v>
      </c>
    </row>
    <row r="1432" spans="16:21" x14ac:dyDescent="0.25">
      <c r="P1432" s="10">
        <v>36595</v>
      </c>
      <c r="Q1432">
        <v>5.2069299999999998</v>
      </c>
      <c r="S1432" s="42">
        <f t="shared" ca="1" si="28"/>
        <v>47415</v>
      </c>
      <c r="T1432" s="43">
        <f ca="1">_xll.BInterpol('Base CDI'!$H$4:$H$28,'Base CDI'!$J$4:$J$29,S1432,"Cubic","Extrapolate=Linear","MultiX=Average","Skip=True","Sort=True")</f>
        <v>12.83615918086087</v>
      </c>
      <c r="U1432" s="43">
        <f ca="1">_xll.BInterpol('Base CDI'!$H$4:$H$28,'Base CDI'!$I$4:$I$29,S1432,"Cubic","Extrapolate=Linear","MultiX=Average","Skip=True","Sort=True")</f>
        <v>12.871756683578813</v>
      </c>
    </row>
    <row r="1433" spans="16:21" x14ac:dyDescent="0.25">
      <c r="P1433" s="10">
        <v>36598</v>
      </c>
      <c r="Q1433">
        <v>5.2104840000000001</v>
      </c>
      <c r="S1433" s="42">
        <f t="shared" ca="1" si="28"/>
        <v>47416</v>
      </c>
      <c r="T1433" s="43">
        <f ca="1">_xll.BInterpol('Base CDI'!$H$4:$H$28,'Base CDI'!$J$4:$J$29,S1433,"Cubic","Extrapolate=Linear","MultiX=Average","Skip=True","Sort=True")</f>
        <v>12.836482236729887</v>
      </c>
      <c r="U1433" s="43">
        <f ca="1">_xll.BInterpol('Base CDI'!$H$4:$H$28,'Base CDI'!$I$4:$I$29,S1433,"Cubic","Extrapolate=Linear","MultiX=Average","Skip=True","Sort=True")</f>
        <v>12.872093117674728</v>
      </c>
    </row>
    <row r="1434" spans="16:21" x14ac:dyDescent="0.25">
      <c r="P1434" s="10">
        <v>36599</v>
      </c>
      <c r="Q1434">
        <v>5.2140399999999998</v>
      </c>
      <c r="S1434" s="42">
        <f t="shared" ca="1" si="28"/>
        <v>47417</v>
      </c>
      <c r="T1434" s="43">
        <f ca="1">_xll.BInterpol('Base CDI'!$H$4:$H$28,'Base CDI'!$J$4:$J$29,S1434,"Cubic","Extrapolate=Linear","MultiX=Average","Skip=True","Sort=True")</f>
        <v>12.836805164044947</v>
      </c>
      <c r="U1434" s="43">
        <f ca="1">_xll.BInterpol('Base CDI'!$H$4:$H$28,'Base CDI'!$I$4:$I$29,S1434,"Cubic","Extrapolate=Linear","MultiX=Average","Skip=True","Sort=True")</f>
        <v>12.872429279740789</v>
      </c>
    </row>
    <row r="1435" spans="16:21" x14ac:dyDescent="0.25">
      <c r="P1435" s="10">
        <v>36600</v>
      </c>
      <c r="Q1435">
        <v>5.2176020000000003</v>
      </c>
      <c r="S1435" s="42">
        <f t="shared" ca="1" si="28"/>
        <v>47418</v>
      </c>
      <c r="T1435" s="43">
        <f ca="1">_xll.BInterpol('Base CDI'!$H$4:$H$28,'Base CDI'!$J$4:$J$29,S1435,"Cubic","Extrapolate=Linear","MultiX=Average","Skip=True","Sort=True")</f>
        <v>12.837127972622747</v>
      </c>
      <c r="U1435" s="43">
        <f ca="1">_xll.BInterpol('Base CDI'!$H$4:$H$28,'Base CDI'!$I$4:$I$29,S1435,"Cubic","Extrapolate=Linear","MultiX=Average","Skip=True","Sort=True")</f>
        <v>12.8727651761687</v>
      </c>
    </row>
    <row r="1436" spans="16:21" x14ac:dyDescent="0.25">
      <c r="P1436" s="10">
        <v>36601</v>
      </c>
      <c r="Q1436">
        <v>5.2211670000000003</v>
      </c>
      <c r="S1436" s="42">
        <f t="shared" ca="1" si="28"/>
        <v>47419</v>
      </c>
      <c r="T1436" s="43">
        <f ca="1">_xll.BInterpol('Base CDI'!$H$4:$H$28,'Base CDI'!$J$4:$J$29,S1436,"Cubic","Extrapolate=Linear","MultiX=Average","Skip=True","Sort=True")</f>
        <v>12.837450672279989</v>
      </c>
      <c r="U1436" s="43">
        <f ca="1">_xll.BInterpol('Base CDI'!$H$4:$H$28,'Base CDI'!$I$4:$I$29,S1436,"Cubic","Extrapolate=Linear","MultiX=Average","Skip=True","Sort=True")</f>
        <v>12.873100813350161</v>
      </c>
    </row>
    <row r="1437" spans="16:21" x14ac:dyDescent="0.25">
      <c r="P1437" s="10">
        <v>36602</v>
      </c>
      <c r="Q1437">
        <v>5.2247339999999998</v>
      </c>
      <c r="S1437" s="42">
        <f t="shared" ca="1" si="28"/>
        <v>47420</v>
      </c>
      <c r="T1437" s="43">
        <f ca="1">_xll.BInterpol('Base CDI'!$H$4:$H$28,'Base CDI'!$J$4:$J$29,S1437,"Cubic","Extrapolate=Linear","MultiX=Average","Skip=True","Sort=True")</f>
        <v>12.837773272833369</v>
      </c>
      <c r="U1437" s="43">
        <f ca="1">_xll.BInterpol('Base CDI'!$H$4:$H$28,'Base CDI'!$I$4:$I$29,S1437,"Cubic","Extrapolate=Linear","MultiX=Average","Skip=True","Sort=True")</f>
        <v>12.873436197676879</v>
      </c>
    </row>
    <row r="1438" spans="16:21" x14ac:dyDescent="0.25">
      <c r="P1438" s="10">
        <v>36605</v>
      </c>
      <c r="Q1438">
        <v>5.2282999999999999</v>
      </c>
      <c r="S1438" s="42">
        <f t="shared" ca="1" si="28"/>
        <v>47421</v>
      </c>
      <c r="T1438" s="43">
        <f ca="1">_xll.BInterpol('Base CDI'!$H$4:$H$28,'Base CDI'!$J$4:$J$29,S1438,"Cubic","Extrapolate=Linear","MultiX=Average","Skip=True","Sort=True")</f>
        <v>12.838095784099586</v>
      </c>
      <c r="U1438" s="43">
        <f ca="1">_xll.BInterpol('Base CDI'!$H$4:$H$28,'Base CDI'!$I$4:$I$29,S1438,"Cubic","Extrapolate=Linear","MultiX=Average","Skip=True","Sort=True")</f>
        <v>12.873771335540553</v>
      </c>
    </row>
    <row r="1439" spans="16:21" x14ac:dyDescent="0.25">
      <c r="P1439" s="10">
        <v>36606</v>
      </c>
      <c r="Q1439">
        <v>5.2318680000000004</v>
      </c>
      <c r="S1439" s="42">
        <f t="shared" ca="1" si="28"/>
        <v>47422</v>
      </c>
      <c r="T1439" s="43">
        <f ca="1">_xll.BInterpol('Base CDI'!$H$4:$H$28,'Base CDI'!$J$4:$J$29,S1439,"Cubic","Extrapolate=Linear","MultiX=Average","Skip=True","Sort=True")</f>
        <v>12.838418215895343</v>
      </c>
      <c r="U1439" s="43">
        <f ca="1">_xll.BInterpol('Base CDI'!$H$4:$H$28,'Base CDI'!$I$4:$I$29,S1439,"Cubic","Extrapolate=Linear","MultiX=Average","Skip=True","Sort=True")</f>
        <v>12.874106233332887</v>
      </c>
    </row>
    <row r="1440" spans="16:21" x14ac:dyDescent="0.25">
      <c r="P1440" s="10">
        <v>36607</v>
      </c>
      <c r="Q1440">
        <v>5.2354409999999998</v>
      </c>
      <c r="S1440" s="42">
        <f t="shared" ca="1" si="28"/>
        <v>47423</v>
      </c>
      <c r="T1440" s="43">
        <f ca="1">_xll.BInterpol('Base CDI'!$H$4:$H$28,'Base CDI'!$J$4:$J$29,S1440,"Cubic","Extrapolate=Linear","MultiX=Average","Skip=True","Sort=True")</f>
        <v>12.838740578037337</v>
      </c>
      <c r="U1440" s="43">
        <f ca="1">_xll.BInterpol('Base CDI'!$H$4:$H$28,'Base CDI'!$I$4:$I$29,S1440,"Cubic","Extrapolate=Linear","MultiX=Average","Skip=True","Sort=True")</f>
        <v>12.874440897445583</v>
      </c>
    </row>
    <row r="1441" spans="16:21" x14ac:dyDescent="0.25">
      <c r="P1441" s="10">
        <v>36608</v>
      </c>
      <c r="Q1441">
        <v>5.2389840000000003</v>
      </c>
      <c r="S1441" s="42">
        <f t="shared" ca="1" si="28"/>
        <v>47424</v>
      </c>
      <c r="T1441" s="43">
        <f ca="1">_xll.BInterpol('Base CDI'!$H$4:$H$28,'Base CDI'!$J$4:$J$29,S1441,"Cubic","Extrapolate=Linear","MultiX=Average","Skip=True","Sort=True")</f>
        <v>12.839062880342265</v>
      </c>
      <c r="U1441" s="43">
        <f ca="1">_xll.BInterpol('Base CDI'!$H$4:$H$28,'Base CDI'!$I$4:$I$29,S1441,"Cubic","Extrapolate=Linear","MultiX=Average","Skip=True","Sort=True")</f>
        <v>12.874775334270343</v>
      </c>
    </row>
    <row r="1442" spans="16:21" x14ac:dyDescent="0.25">
      <c r="P1442" s="10">
        <v>36609</v>
      </c>
      <c r="Q1442">
        <v>5.2425509999999997</v>
      </c>
      <c r="S1442" s="42">
        <f t="shared" ca="1" si="28"/>
        <v>47425</v>
      </c>
      <c r="T1442" s="43">
        <f ca="1">_xll.BInterpol('Base CDI'!$H$4:$H$28,'Base CDI'!$J$4:$J$29,S1442,"Cubic","Extrapolate=Linear","MultiX=Average","Skip=True","Sort=True")</f>
        <v>12.83938513262683</v>
      </c>
      <c r="U1442" s="43">
        <f ca="1">_xll.BInterpol('Base CDI'!$H$4:$H$28,'Base CDI'!$I$4:$I$29,S1442,"Cubic","Extrapolate=Linear","MultiX=Average","Skip=True","Sort=True")</f>
        <v>12.875109550198871</v>
      </c>
    </row>
    <row r="1443" spans="16:21" x14ac:dyDescent="0.25">
      <c r="P1443" s="10">
        <v>36612</v>
      </c>
      <c r="Q1443">
        <v>5.2461339999999996</v>
      </c>
      <c r="S1443" s="42">
        <f t="shared" ca="1" si="28"/>
        <v>47426</v>
      </c>
      <c r="T1443" s="43">
        <f ca="1">_xll.BInterpol('Base CDI'!$H$4:$H$28,'Base CDI'!$J$4:$J$29,S1443,"Cubic","Extrapolate=Linear","MultiX=Average","Skip=True","Sort=True")</f>
        <v>12.839707344707731</v>
      </c>
      <c r="U1443" s="43">
        <f ca="1">_xll.BInterpol('Base CDI'!$H$4:$H$28,'Base CDI'!$I$4:$I$29,S1443,"Cubic","Extrapolate=Linear","MultiX=Average","Skip=True","Sort=True")</f>
        <v>12.875443551622872</v>
      </c>
    </row>
    <row r="1444" spans="16:21" x14ac:dyDescent="0.25">
      <c r="P1444" s="10">
        <v>36613</v>
      </c>
      <c r="Q1444">
        <v>5.2497189999999998</v>
      </c>
      <c r="S1444" s="42">
        <f t="shared" ca="1" si="28"/>
        <v>47427</v>
      </c>
      <c r="T1444" s="43">
        <f ca="1">_xll.BInterpol('Base CDI'!$H$4:$H$28,'Base CDI'!$J$4:$J$29,S1444,"Cubic","Extrapolate=Linear","MultiX=Average","Skip=True","Sort=True")</f>
        <v>12.840029526401665</v>
      </c>
      <c r="U1444" s="43">
        <f ca="1">_xll.BInterpol('Base CDI'!$H$4:$H$28,'Base CDI'!$I$4:$I$29,S1444,"Cubic","Extrapolate=Linear","MultiX=Average","Skip=True","Sort=True")</f>
        <v>12.875777344934043</v>
      </c>
    </row>
    <row r="1445" spans="16:21" x14ac:dyDescent="0.25">
      <c r="P1445" s="10">
        <v>36614</v>
      </c>
      <c r="Q1445">
        <v>5.2533019999999997</v>
      </c>
      <c r="S1445" s="42">
        <f t="shared" ca="1" si="28"/>
        <v>47428</v>
      </c>
      <c r="T1445" s="43">
        <f ca="1">_xll.BInterpol('Base CDI'!$H$4:$H$28,'Base CDI'!$J$4:$J$29,S1445,"Cubic","Extrapolate=Linear","MultiX=Average","Skip=True","Sort=True")</f>
        <v>12.840351687525333</v>
      </c>
      <c r="U1445" s="43">
        <f ca="1">_xll.BInterpol('Base CDI'!$H$4:$H$28,'Base CDI'!$I$4:$I$29,S1445,"Cubic","Extrapolate=Linear","MultiX=Average","Skip=True","Sort=True")</f>
        <v>12.876110936524093</v>
      </c>
    </row>
    <row r="1446" spans="16:21" x14ac:dyDescent="0.25">
      <c r="P1446" s="10">
        <v>36615</v>
      </c>
      <c r="Q1446">
        <v>5.2568250000000001</v>
      </c>
      <c r="S1446" s="42">
        <f t="shared" ca="1" si="28"/>
        <v>47429</v>
      </c>
      <c r="T1446" s="43">
        <f ca="1">_xll.BInterpol('Base CDI'!$H$4:$H$28,'Base CDI'!$J$4:$J$29,S1446,"Cubic","Extrapolate=Linear","MultiX=Average","Skip=True","Sort=True")</f>
        <v>12.840673837895434</v>
      </c>
      <c r="U1446" s="43">
        <f ca="1">_xll.BInterpol('Base CDI'!$H$4:$H$28,'Base CDI'!$I$4:$I$29,S1446,"Cubic","Extrapolate=Linear","MultiX=Average","Skip=True","Sort=True")</f>
        <v>12.876444332784718</v>
      </c>
    </row>
    <row r="1447" spans="16:21" x14ac:dyDescent="0.25">
      <c r="P1447" s="10">
        <v>36616</v>
      </c>
      <c r="Q1447">
        <v>5.2603460000000002</v>
      </c>
      <c r="S1447" s="42">
        <f t="shared" ca="1" si="28"/>
        <v>47430</v>
      </c>
      <c r="T1447" s="43">
        <f ca="1">_xll.BInterpol('Base CDI'!$H$4:$H$28,'Base CDI'!$J$4:$J$29,S1447,"Cubic","Extrapolate=Linear","MultiX=Average","Skip=True","Sort=True")</f>
        <v>12.840995987328665</v>
      </c>
      <c r="U1447" s="43">
        <f ca="1">_xll.BInterpol('Base CDI'!$H$4:$H$28,'Base CDI'!$I$4:$I$29,S1447,"Cubic","Extrapolate=Linear","MultiX=Average","Skip=True","Sort=True")</f>
        <v>12.876777540107627</v>
      </c>
    </row>
    <row r="1448" spans="16:21" x14ac:dyDescent="0.25">
      <c r="P1448" s="10">
        <v>36619</v>
      </c>
      <c r="Q1448">
        <v>5.2638680000000004</v>
      </c>
      <c r="S1448" s="42">
        <f t="shared" ca="1" si="28"/>
        <v>47431</v>
      </c>
      <c r="T1448" s="43">
        <f ca="1">_xll.BInterpol('Base CDI'!$H$4:$H$28,'Base CDI'!$J$4:$J$29,S1448,"Cubic","Extrapolate=Linear","MultiX=Average","Skip=True","Sort=True")</f>
        <v>12.841318145641729</v>
      </c>
      <c r="U1448" s="43">
        <f ca="1">_xll.BInterpol('Base CDI'!$H$4:$H$28,'Base CDI'!$I$4:$I$29,S1448,"Cubic","Extrapolate=Linear","MultiX=Average","Skip=True","Sort=True")</f>
        <v>12.877110564884518</v>
      </c>
    </row>
    <row r="1449" spans="16:21" x14ac:dyDescent="0.25">
      <c r="P1449" s="10">
        <v>36620</v>
      </c>
      <c r="Q1449">
        <v>5.2673880000000004</v>
      </c>
      <c r="S1449" s="42">
        <f t="shared" ca="1" si="28"/>
        <v>47432</v>
      </c>
      <c r="T1449" s="43">
        <f ca="1">_xll.BInterpol('Base CDI'!$H$4:$H$28,'Base CDI'!$J$4:$J$29,S1449,"Cubic","Extrapolate=Linear","MultiX=Average","Skip=True","Sort=True")</f>
        <v>12.841640322651322</v>
      </c>
      <c r="U1449" s="43">
        <f ca="1">_xll.BInterpol('Base CDI'!$H$4:$H$28,'Base CDI'!$I$4:$I$29,S1449,"Cubic","Extrapolate=Linear","MultiX=Average","Skip=True","Sort=True")</f>
        <v>12.877443413507095</v>
      </c>
    </row>
    <row r="1450" spans="16:21" x14ac:dyDescent="0.25">
      <c r="P1450" s="10">
        <v>36621</v>
      </c>
      <c r="Q1450">
        <v>5.2709130000000002</v>
      </c>
      <c r="S1450" s="42">
        <f t="shared" ca="1" si="28"/>
        <v>47433</v>
      </c>
      <c r="T1450" s="43">
        <f ca="1">_xll.BInterpol('Base CDI'!$H$4:$H$28,'Base CDI'!$J$4:$J$29,S1450,"Cubic","Extrapolate=Linear","MultiX=Average","Skip=True","Sort=True")</f>
        <v>12.841962528174147</v>
      </c>
      <c r="U1450" s="43">
        <f ca="1">_xll.BInterpol('Base CDI'!$H$4:$H$28,'Base CDI'!$I$4:$I$29,S1450,"Cubic","Extrapolate=Linear","MultiX=Average","Skip=True","Sort=True")</f>
        <v>12.877776092367061</v>
      </c>
    </row>
    <row r="1451" spans="16:21" x14ac:dyDescent="0.25">
      <c r="P1451" s="10">
        <v>36622</v>
      </c>
      <c r="Q1451">
        <v>5.2744460000000002</v>
      </c>
      <c r="S1451" s="42">
        <f t="shared" ca="1" si="28"/>
        <v>47434</v>
      </c>
      <c r="T1451" s="43">
        <f ca="1">_xll.BInterpol('Base CDI'!$H$4:$H$28,'Base CDI'!$J$4:$J$29,S1451,"Cubic","Extrapolate=Linear","MultiX=Average","Skip=True","Sort=True")</f>
        <v>12.842284772026899</v>
      </c>
      <c r="U1451" s="43">
        <f ca="1">_xll.BInterpol('Base CDI'!$H$4:$H$28,'Base CDI'!$I$4:$I$29,S1451,"Cubic","Extrapolate=Linear","MultiX=Average","Skip=True","Sort=True")</f>
        <v>12.87810860785612</v>
      </c>
    </row>
    <row r="1452" spans="16:21" x14ac:dyDescent="0.25">
      <c r="P1452" s="10">
        <v>36623</v>
      </c>
      <c r="Q1452">
        <v>5.2779850000000001</v>
      </c>
      <c r="S1452" s="42">
        <f t="shared" ca="1" si="28"/>
        <v>47435</v>
      </c>
      <c r="T1452" s="43">
        <f ca="1">_xll.BInterpol('Base CDI'!$H$4:$H$28,'Base CDI'!$J$4:$J$29,S1452,"Cubic","Extrapolate=Linear","MultiX=Average","Skip=True","Sort=True")</f>
        <v>12.84260706402628</v>
      </c>
      <c r="U1452" s="43">
        <f ca="1">_xll.BInterpol('Base CDI'!$H$4:$H$28,'Base CDI'!$I$4:$I$29,S1452,"Cubic","Extrapolate=Linear","MultiX=Average","Skip=True","Sort=True")</f>
        <v>12.878440966365972</v>
      </c>
    </row>
    <row r="1453" spans="16:21" x14ac:dyDescent="0.25">
      <c r="P1453" s="10">
        <v>36626</v>
      </c>
      <c r="Q1453">
        <v>5.281523</v>
      </c>
      <c r="S1453" s="42">
        <f t="shared" ca="1" si="28"/>
        <v>47436</v>
      </c>
      <c r="T1453" s="43">
        <f ca="1">_xll.BInterpol('Base CDI'!$H$4:$H$28,'Base CDI'!$J$4:$J$29,S1453,"Cubic","Extrapolate=Linear","MultiX=Average","Skip=True","Sort=True")</f>
        <v>12.842929413988987</v>
      </c>
      <c r="U1453" s="43">
        <f ca="1">_xll.BInterpol('Base CDI'!$H$4:$H$28,'Base CDI'!$I$4:$I$29,S1453,"Cubic","Extrapolate=Linear","MultiX=Average","Skip=True","Sort=True")</f>
        <v>12.878773174288321</v>
      </c>
    </row>
    <row r="1454" spans="16:21" x14ac:dyDescent="0.25">
      <c r="P1454" s="10">
        <v>36627</v>
      </c>
      <c r="Q1454">
        <v>5.2850630000000001</v>
      </c>
      <c r="S1454" s="42">
        <f t="shared" ca="1" si="28"/>
        <v>47437</v>
      </c>
      <c r="T1454" s="43">
        <f ca="1">_xll.BInterpol('Base CDI'!$H$4:$H$28,'Base CDI'!$J$4:$J$29,S1454,"Cubic","Extrapolate=Linear","MultiX=Average","Skip=True","Sort=True")</f>
        <v>12.843251831731722</v>
      </c>
      <c r="U1454" s="43">
        <f ca="1">_xll.BInterpol('Base CDI'!$H$4:$H$28,'Base CDI'!$I$4:$I$29,S1454,"Cubic","Extrapolate=Linear","MultiX=Average","Skip=True","Sort=True")</f>
        <v>12.879105238014871</v>
      </c>
    </row>
    <row r="1455" spans="16:21" x14ac:dyDescent="0.25">
      <c r="P1455" s="10">
        <v>36628</v>
      </c>
      <c r="Q1455">
        <v>5.2886059999999997</v>
      </c>
      <c r="S1455" s="42">
        <f t="shared" ca="1" si="28"/>
        <v>47438</v>
      </c>
      <c r="T1455" s="43">
        <f ca="1">_xll.BInterpol('Base CDI'!$H$4:$H$28,'Base CDI'!$J$4:$J$29,S1455,"Cubic","Extrapolate=Linear","MultiX=Average","Skip=True","Sort=True")</f>
        <v>12.843574327071185</v>
      </c>
      <c r="U1455" s="43">
        <f ca="1">_xll.BInterpol('Base CDI'!$H$4:$H$28,'Base CDI'!$I$4:$I$29,S1455,"Cubic","Extrapolate=Linear","MultiX=Average","Skip=True","Sort=True")</f>
        <v>12.879437163937322</v>
      </c>
    </row>
    <row r="1456" spans="16:21" x14ac:dyDescent="0.25">
      <c r="P1456" s="10">
        <v>36629</v>
      </c>
      <c r="Q1456">
        <v>5.292154</v>
      </c>
      <c r="S1456" s="42">
        <f t="shared" ca="1" si="28"/>
        <v>47439</v>
      </c>
      <c r="T1456" s="43">
        <f ca="1">_xll.BInterpol('Base CDI'!$H$4:$H$28,'Base CDI'!$J$4:$J$29,S1456,"Cubic","Extrapolate=Linear","MultiX=Average","Skip=True","Sort=True")</f>
        <v>12.843896909824069</v>
      </c>
      <c r="U1456" s="43">
        <f ca="1">_xll.BInterpol('Base CDI'!$H$4:$H$28,'Base CDI'!$I$4:$I$29,S1456,"Cubic","Extrapolate=Linear","MultiX=Average","Skip=True","Sort=True")</f>
        <v>12.879768958447379</v>
      </c>
    </row>
    <row r="1457" spans="16:21" x14ac:dyDescent="0.25">
      <c r="P1457" s="10">
        <v>36630</v>
      </c>
      <c r="Q1457">
        <v>5.2957090000000004</v>
      </c>
      <c r="S1457" s="42">
        <f t="shared" ca="1" si="28"/>
        <v>47440</v>
      </c>
      <c r="T1457" s="43">
        <f ca="1">_xll.BInterpol('Base CDI'!$H$4:$H$28,'Base CDI'!$J$4:$J$29,S1457,"Cubic","Extrapolate=Linear","MultiX=Average","Skip=True","Sort=True")</f>
        <v>12.84421958980708</v>
      </c>
      <c r="U1457" s="43">
        <f ca="1">_xll.BInterpol('Base CDI'!$H$4:$H$28,'Base CDI'!$I$4:$I$29,S1457,"Cubic","Extrapolate=Linear","MultiX=Average","Skip=True","Sort=True")</f>
        <v>12.880100627936741</v>
      </c>
    </row>
    <row r="1458" spans="16:21" x14ac:dyDescent="0.25">
      <c r="P1458" s="10">
        <v>36633</v>
      </c>
      <c r="Q1458">
        <v>5.2992730000000003</v>
      </c>
      <c r="S1458" s="42">
        <f t="shared" ca="1" si="28"/>
        <v>47441</v>
      </c>
      <c r="T1458" s="43">
        <f ca="1">_xll.BInterpol('Base CDI'!$H$4:$H$28,'Base CDI'!$J$4:$J$29,S1458,"Cubic","Extrapolate=Linear","MultiX=Average","Skip=True","Sort=True")</f>
        <v>12.844542376836916</v>
      </c>
      <c r="U1458" s="43">
        <f ca="1">_xll.BInterpol('Base CDI'!$H$4:$H$28,'Base CDI'!$I$4:$I$29,S1458,"Cubic","Extrapolate=Linear","MultiX=Average","Skip=True","Sort=True")</f>
        <v>12.880432178797115</v>
      </c>
    </row>
    <row r="1459" spans="16:21" x14ac:dyDescent="0.25">
      <c r="P1459" s="10">
        <v>36634</v>
      </c>
      <c r="Q1459">
        <v>5.3028409999999999</v>
      </c>
      <c r="S1459" s="42">
        <f t="shared" ca="1" si="28"/>
        <v>47442</v>
      </c>
      <c r="T1459" s="43">
        <f ca="1">_xll.BInterpol('Base CDI'!$H$4:$H$28,'Base CDI'!$J$4:$J$29,S1459,"Cubic","Extrapolate=Linear","MultiX=Average","Skip=True","Sort=True")</f>
        <v>12.844865280730273</v>
      </c>
      <c r="U1459" s="43">
        <f ca="1">_xll.BInterpol('Base CDI'!$H$4:$H$28,'Base CDI'!$I$4:$I$29,S1459,"Cubic","Extrapolate=Linear","MultiX=Average","Skip=True","Sort=True")</f>
        <v>12.880763617420202</v>
      </c>
    </row>
    <row r="1460" spans="16:21" x14ac:dyDescent="0.25">
      <c r="P1460" s="10">
        <v>36635</v>
      </c>
      <c r="Q1460">
        <v>5.3064099999999996</v>
      </c>
      <c r="S1460" s="42">
        <f t="shared" ca="1" si="28"/>
        <v>47443</v>
      </c>
      <c r="T1460" s="43">
        <f ca="1">_xll.BInterpol('Base CDI'!$H$4:$H$28,'Base CDI'!$J$4:$J$29,S1460,"Cubic","Extrapolate=Linear","MultiX=Average","Skip=True","Sort=True")</f>
        <v>12.845188311303854</v>
      </c>
      <c r="U1460" s="43">
        <f ca="1">_xll.BInterpol('Base CDI'!$H$4:$H$28,'Base CDI'!$I$4:$I$29,S1460,"Cubic","Extrapolate=Linear","MultiX=Average","Skip=True","Sort=True")</f>
        <v>12.881094950197705</v>
      </c>
    </row>
    <row r="1461" spans="16:21" x14ac:dyDescent="0.25">
      <c r="P1461" s="10">
        <v>36636</v>
      </c>
      <c r="Q1461">
        <v>5.3099730000000003</v>
      </c>
      <c r="S1461" s="42">
        <f t="shared" ca="1" si="28"/>
        <v>47444</v>
      </c>
      <c r="T1461" s="43">
        <f ca="1">_xll.BInterpol('Base CDI'!$H$4:$H$28,'Base CDI'!$J$4:$J$29,S1461,"Cubic","Extrapolate=Linear","MultiX=Average","Skip=True","Sort=True")</f>
        <v>12.845511478374355</v>
      </c>
      <c r="U1461" s="43">
        <f ca="1">_xll.BInterpol('Base CDI'!$H$4:$H$28,'Base CDI'!$I$4:$I$29,S1461,"Cubic","Extrapolate=Linear","MultiX=Average","Skip=True","Sort=True")</f>
        <v>12.881426183521326</v>
      </c>
    </row>
    <row r="1462" spans="16:21" x14ac:dyDescent="0.25">
      <c r="P1462" s="10">
        <v>36640</v>
      </c>
      <c r="Q1462">
        <v>5.3135459999999997</v>
      </c>
      <c r="S1462" s="42">
        <f t="shared" ca="1" si="28"/>
        <v>47445</v>
      </c>
      <c r="T1462" s="43">
        <f ca="1">_xll.BInterpol('Base CDI'!$H$4:$H$28,'Base CDI'!$J$4:$J$29,S1462,"Cubic","Extrapolate=Linear","MultiX=Average","Skip=True","Sort=True")</f>
        <v>12.845834791758477</v>
      </c>
      <c r="U1462" s="43">
        <f ca="1">_xll.BInterpol('Base CDI'!$H$4:$H$28,'Base CDI'!$I$4:$I$29,S1462,"Cubic","Extrapolate=Linear","MultiX=Average","Skip=True","Sort=True")</f>
        <v>12.881757323782766</v>
      </c>
    </row>
    <row r="1463" spans="16:21" x14ac:dyDescent="0.25">
      <c r="P1463" s="10">
        <v>36641</v>
      </c>
      <c r="Q1463">
        <v>5.3171210000000002</v>
      </c>
      <c r="S1463" s="42">
        <f t="shared" ca="1" si="28"/>
        <v>47446</v>
      </c>
      <c r="T1463" s="43">
        <f ca="1">_xll.BInterpol('Base CDI'!$H$4:$H$28,'Base CDI'!$J$4:$J$29,S1463,"Cubic","Extrapolate=Linear","MultiX=Average","Skip=True","Sort=True")</f>
        <v>12.846158261272921</v>
      </c>
      <c r="U1463" s="43">
        <f ca="1">_xll.BInterpol('Base CDI'!$H$4:$H$28,'Base CDI'!$I$4:$I$29,S1463,"Cubic","Extrapolate=Linear","MultiX=Average","Skip=True","Sort=True")</f>
        <v>12.882088377373732</v>
      </c>
    </row>
    <row r="1464" spans="16:21" x14ac:dyDescent="0.25">
      <c r="P1464" s="10">
        <v>36642</v>
      </c>
      <c r="Q1464">
        <v>5.3206980000000001</v>
      </c>
      <c r="S1464" s="42">
        <f t="shared" ca="1" si="28"/>
        <v>47447</v>
      </c>
      <c r="T1464" s="43">
        <f ca="1">_xll.BInterpol('Base CDI'!$H$4:$H$28,'Base CDI'!$J$4:$J$29,S1464,"Cubic","Extrapolate=Linear","MultiX=Average","Skip=True","Sort=True")</f>
        <v>12.846481896734382</v>
      </c>
      <c r="U1464" s="43">
        <f ca="1">_xll.BInterpol('Base CDI'!$H$4:$H$28,'Base CDI'!$I$4:$I$29,S1464,"Cubic","Extrapolate=Linear","MultiX=Average","Skip=True","Sort=True")</f>
        <v>12.882419350685923</v>
      </c>
    </row>
    <row r="1465" spans="16:21" x14ac:dyDescent="0.25">
      <c r="P1465" s="10">
        <v>36643</v>
      </c>
      <c r="Q1465">
        <v>5.3242779999999996</v>
      </c>
      <c r="S1465" s="42">
        <f t="shared" ca="1" si="28"/>
        <v>47448</v>
      </c>
      <c r="T1465" s="43">
        <f ca="1">_xll.BInterpol('Base CDI'!$H$4:$H$28,'Base CDI'!$J$4:$J$29,S1465,"Cubic","Extrapolate=Linear","MultiX=Average","Skip=True","Sort=True")</f>
        <v>12.846805707959563</v>
      </c>
      <c r="U1465" s="43">
        <f ca="1">_xll.BInterpol('Base CDI'!$H$4:$H$28,'Base CDI'!$I$4:$I$29,S1465,"Cubic","Extrapolate=Linear","MultiX=Average","Skip=True","Sort=True")</f>
        <v>12.882750250111043</v>
      </c>
    </row>
    <row r="1466" spans="16:21" x14ac:dyDescent="0.25">
      <c r="P1466" s="10">
        <v>36644</v>
      </c>
      <c r="Q1466">
        <v>5.3278600000000003</v>
      </c>
      <c r="S1466" s="42">
        <f t="shared" ca="1" si="28"/>
        <v>47449</v>
      </c>
      <c r="T1466" s="43">
        <f ca="1">_xll.BInterpol('Base CDI'!$H$4:$H$28,'Base CDI'!$J$4:$J$29,S1466,"Cubic","Extrapolate=Linear","MultiX=Average","Skip=True","Sort=True")</f>
        <v>12.847129704765161</v>
      </c>
      <c r="U1466" s="43">
        <f ca="1">_xll.BInterpol('Base CDI'!$H$4:$H$28,'Base CDI'!$I$4:$I$29,S1466,"Cubic","Extrapolate=Linear","MultiX=Average","Skip=True","Sort=True")</f>
        <v>12.883081082040794</v>
      </c>
    </row>
    <row r="1467" spans="16:21" x14ac:dyDescent="0.25">
      <c r="P1467" s="10">
        <v>36648</v>
      </c>
      <c r="Q1467">
        <v>5.3314450000000004</v>
      </c>
      <c r="S1467" s="42">
        <f t="shared" ca="1" si="28"/>
        <v>47450</v>
      </c>
      <c r="T1467" s="43">
        <f ca="1">_xll.BInterpol('Base CDI'!$H$4:$H$28,'Base CDI'!$J$4:$J$29,S1467,"Cubic","Extrapolate=Linear","MultiX=Average","Skip=True","Sort=True")</f>
        <v>12.847453896967878</v>
      </c>
      <c r="U1467" s="43">
        <f ca="1">_xll.BInterpol('Base CDI'!$H$4:$H$28,'Base CDI'!$I$4:$I$29,S1467,"Cubic","Extrapolate=Linear","MultiX=Average","Skip=True","Sort=True")</f>
        <v>12.88341185286688</v>
      </c>
    </row>
    <row r="1468" spans="16:21" x14ac:dyDescent="0.25">
      <c r="P1468" s="10">
        <v>36649</v>
      </c>
      <c r="Q1468">
        <v>5.3350350000000004</v>
      </c>
      <c r="S1468" s="42">
        <f t="shared" ca="1" si="28"/>
        <v>47451</v>
      </c>
      <c r="T1468" s="43">
        <f ca="1">_xll.BInterpol('Base CDI'!$H$4:$H$28,'Base CDI'!$J$4:$J$29,S1468,"Cubic","Extrapolate=Linear","MultiX=Average","Skip=True","Sort=True")</f>
        <v>12.847778294384408</v>
      </c>
      <c r="U1468" s="43">
        <f ca="1">_xll.BInterpol('Base CDI'!$H$4:$H$28,'Base CDI'!$I$4:$I$29,S1468,"Cubic","Extrapolate=Linear","MultiX=Average","Skip=True","Sort=True")</f>
        <v>12.883742568981003</v>
      </c>
    </row>
    <row r="1469" spans="16:21" x14ac:dyDescent="0.25">
      <c r="P1469" s="10">
        <v>36650</v>
      </c>
      <c r="Q1469">
        <v>5.3386279999999999</v>
      </c>
      <c r="S1469" s="42">
        <f t="shared" ca="1" si="28"/>
        <v>47452</v>
      </c>
      <c r="T1469" s="43">
        <f ca="1">_xll.BInterpol('Base CDI'!$H$4:$H$28,'Base CDI'!$J$4:$J$29,S1469,"Cubic","Extrapolate=Linear","MultiX=Average","Skip=True","Sort=True")</f>
        <v>12.848102906831457</v>
      </c>
      <c r="U1469" s="43">
        <f ca="1">_xll.BInterpol('Base CDI'!$H$4:$H$28,'Base CDI'!$I$4:$I$29,S1469,"Cubic","Extrapolate=Linear","MultiX=Average","Skip=True","Sort=True")</f>
        <v>12.884073236774864</v>
      </c>
    </row>
    <row r="1470" spans="16:21" x14ac:dyDescent="0.25">
      <c r="P1470" s="10">
        <v>36651</v>
      </c>
      <c r="Q1470">
        <v>5.3422270000000003</v>
      </c>
      <c r="S1470" s="42">
        <f t="shared" ca="1" si="28"/>
        <v>47453</v>
      </c>
      <c r="T1470" s="43">
        <f ca="1">_xll.BInterpol('Base CDI'!$H$4:$H$28,'Base CDI'!$J$4:$J$29,S1470,"Cubic","Extrapolate=Linear","MultiX=Average","Skip=True","Sort=True")</f>
        <v>12.848427744125718</v>
      </c>
      <c r="U1470" s="43">
        <f ca="1">_xll.BInterpol('Base CDI'!$H$4:$H$28,'Base CDI'!$I$4:$I$29,S1470,"Cubic","Extrapolate=Linear","MultiX=Average","Skip=True","Sort=True")</f>
        <v>12.884403862640168</v>
      </c>
    </row>
    <row r="1471" spans="16:21" x14ac:dyDescent="0.25">
      <c r="P1471" s="10">
        <v>36654</v>
      </c>
      <c r="Q1471">
        <v>5.3458290000000002</v>
      </c>
      <c r="S1471" s="42">
        <f t="shared" ca="1" si="28"/>
        <v>47454</v>
      </c>
      <c r="T1471" s="43">
        <f ca="1">_xll.BInterpol('Base CDI'!$H$4:$H$28,'Base CDI'!$J$4:$J$29,S1471,"Cubic","Extrapolate=Linear","MultiX=Average","Skip=True","Sort=True")</f>
        <v>12.848752816083897</v>
      </c>
      <c r="U1471" s="43">
        <f ca="1">_xll.BInterpol('Base CDI'!$H$4:$H$28,'Base CDI'!$I$4:$I$29,S1471,"Cubic","Extrapolate=Linear","MultiX=Average","Skip=True","Sort=True")</f>
        <v>12.884734452968617</v>
      </c>
    </row>
    <row r="1472" spans="16:21" x14ac:dyDescent="0.25">
      <c r="P1472" s="10">
        <v>36655</v>
      </c>
      <c r="Q1472">
        <v>5.3494270000000004</v>
      </c>
      <c r="S1472" s="42">
        <f t="shared" ca="1" si="28"/>
        <v>47455</v>
      </c>
      <c r="T1472" s="43">
        <f ca="1">_xll.BInterpol('Base CDI'!$H$4:$H$28,'Base CDI'!$J$4:$J$29,S1472,"Cubic","Extrapolate=Linear","MultiX=Average","Skip=True","Sort=True")</f>
        <v>12.849078132522687</v>
      </c>
      <c r="U1472" s="43">
        <f ca="1">_xll.BInterpol('Base CDI'!$H$4:$H$28,'Base CDI'!$I$4:$I$29,S1472,"Cubic","Extrapolate=Linear","MultiX=Average","Skip=True","Sort=True")</f>
        <v>12.885065014151913</v>
      </c>
    </row>
    <row r="1473" spans="16:21" x14ac:dyDescent="0.25">
      <c r="P1473" s="10">
        <v>36656</v>
      </c>
      <c r="Q1473">
        <v>5.353021</v>
      </c>
      <c r="S1473" s="42">
        <f t="shared" ca="1" si="28"/>
        <v>47456</v>
      </c>
      <c r="T1473" s="43">
        <f ca="1">_xll.BInterpol('Base CDI'!$H$4:$H$28,'Base CDI'!$J$4:$J$29,S1473,"Cubic","Extrapolate=Linear","MultiX=Average","Skip=True","Sort=True")</f>
        <v>12.84940370325879</v>
      </c>
      <c r="U1473" s="43">
        <f ca="1">_xll.BInterpol('Base CDI'!$H$4:$H$28,'Base CDI'!$I$4:$I$29,S1473,"Cubic","Extrapolate=Linear","MultiX=Average","Skip=True","Sort=True")</f>
        <v>12.885395552581759</v>
      </c>
    </row>
    <row r="1474" spans="16:21" x14ac:dyDescent="0.25">
      <c r="P1474" s="10">
        <v>36657</v>
      </c>
      <c r="Q1474">
        <v>5.356617</v>
      </c>
      <c r="S1474" s="42">
        <f t="shared" ca="1" si="28"/>
        <v>47457</v>
      </c>
      <c r="T1474" s="43">
        <f ca="1">_xll.BInterpol('Base CDI'!$H$4:$H$28,'Base CDI'!$J$4:$J$29,S1474,"Cubic","Extrapolate=Linear","MultiX=Average","Skip=True","Sort=True")</f>
        <v>12.849729538108905</v>
      </c>
      <c r="U1474" s="43">
        <f ca="1">_xll.BInterpol('Base CDI'!$H$4:$H$28,'Base CDI'!$I$4:$I$29,S1474,"Cubic","Extrapolate=Linear","MultiX=Average","Skip=True","Sort=True")</f>
        <v>12.885726074649858</v>
      </c>
    </row>
    <row r="1475" spans="16:21" x14ac:dyDescent="0.25">
      <c r="P1475" s="10">
        <v>36658</v>
      </c>
      <c r="Q1475">
        <v>5.3602160000000003</v>
      </c>
      <c r="S1475" s="42">
        <f t="shared" ca="1" si="28"/>
        <v>47458</v>
      </c>
      <c r="T1475" s="43">
        <f ca="1">_xll.BInterpol('Base CDI'!$H$4:$H$28,'Base CDI'!$J$4:$J$29,S1475,"Cubic","Extrapolate=Linear","MultiX=Average","Skip=True","Sort=True")</f>
        <v>12.85005564688973</v>
      </c>
      <c r="U1475" s="43">
        <f ca="1">_xll.BInterpol('Base CDI'!$H$4:$H$28,'Base CDI'!$I$4:$I$29,S1475,"Cubic","Extrapolate=Linear","MultiX=Average","Skip=True","Sort=True")</f>
        <v>12.886056586747911</v>
      </c>
    </row>
    <row r="1476" spans="16:21" x14ac:dyDescent="0.25">
      <c r="P1476" s="10">
        <v>36661</v>
      </c>
      <c r="Q1476">
        <v>5.3638130000000004</v>
      </c>
      <c r="S1476" s="42">
        <f t="shared" ca="1" si="28"/>
        <v>47459</v>
      </c>
      <c r="T1476" s="43">
        <f ca="1">_xll.BInterpol('Base CDI'!$H$4:$H$28,'Base CDI'!$J$4:$J$29,S1476,"Cubic","Extrapolate=Linear","MultiX=Average","Skip=True","Sort=True")</f>
        <v>12.850382039417967</v>
      </c>
      <c r="U1476" s="43">
        <f ca="1">_xll.BInterpol('Base CDI'!$H$4:$H$28,'Base CDI'!$I$4:$I$29,S1476,"Cubic","Extrapolate=Linear","MultiX=Average","Skip=True","Sort=True")</f>
        <v>12.886387095267624</v>
      </c>
    </row>
    <row r="1477" spans="16:21" x14ac:dyDescent="0.25">
      <c r="P1477" s="10">
        <v>36662</v>
      </c>
      <c r="Q1477">
        <v>5.367413</v>
      </c>
      <c r="S1477" s="42">
        <f t="shared" ca="1" si="28"/>
        <v>47460</v>
      </c>
      <c r="T1477" s="43">
        <f ca="1">_xll.BInterpol('Base CDI'!$H$4:$H$28,'Base CDI'!$J$4:$J$29,S1477,"Cubic","Extrapolate=Linear","MultiX=Average","Skip=True","Sort=True")</f>
        <v>12.850708725510314</v>
      </c>
      <c r="U1477" s="43">
        <f ca="1">_xll.BInterpol('Base CDI'!$H$4:$H$28,'Base CDI'!$I$4:$I$29,S1477,"Cubic","Extrapolate=Linear","MultiX=Average","Skip=True","Sort=True")</f>
        <v>12.886717606600696</v>
      </c>
    </row>
    <row r="1478" spans="16:21" x14ac:dyDescent="0.25">
      <c r="P1478" s="10">
        <v>36663</v>
      </c>
      <c r="Q1478">
        <v>5.3710149999999999</v>
      </c>
      <c r="S1478" s="42">
        <f t="shared" ca="1" si="28"/>
        <v>47461</v>
      </c>
      <c r="T1478" s="43">
        <f ca="1">_xll.BInterpol('Base CDI'!$H$4:$H$28,'Base CDI'!$J$4:$J$29,S1478,"Cubic","Extrapolate=Linear","MultiX=Average","Skip=True","Sort=True")</f>
        <v>12.851035714983471</v>
      </c>
      <c r="U1478" s="43">
        <f ca="1">_xll.BInterpol('Base CDI'!$H$4:$H$28,'Base CDI'!$I$4:$I$29,S1478,"Cubic","Extrapolate=Linear","MultiX=Average","Skip=True","Sort=True")</f>
        <v>12.887048127138833</v>
      </c>
    </row>
    <row r="1479" spans="16:21" x14ac:dyDescent="0.25">
      <c r="P1479" s="10">
        <v>36664</v>
      </c>
      <c r="Q1479">
        <v>5.3746179999999999</v>
      </c>
      <c r="S1479" s="42">
        <f t="shared" ca="1" si="28"/>
        <v>47462</v>
      </c>
      <c r="T1479" s="43">
        <f ca="1">_xll.BInterpol('Base CDI'!$H$4:$H$28,'Base CDI'!$J$4:$J$29,S1479,"Cubic","Extrapolate=Linear","MultiX=Average","Skip=True","Sort=True")</f>
        <v>12.851363017654135</v>
      </c>
      <c r="U1479" s="43">
        <f ca="1">_xll.BInterpol('Base CDI'!$H$4:$H$28,'Base CDI'!$I$4:$I$29,S1479,"Cubic","Extrapolate=Linear","MultiX=Average","Skip=True","Sort=True")</f>
        <v>12.887378663273735</v>
      </c>
    </row>
    <row r="1480" spans="16:21" x14ac:dyDescent="0.25">
      <c r="P1480" s="10">
        <v>36665</v>
      </c>
      <c r="Q1480">
        <v>5.3782230000000002</v>
      </c>
      <c r="S1480" s="42">
        <f t="shared" ca="1" si="28"/>
        <v>47463</v>
      </c>
      <c r="T1480" s="43">
        <f ca="1">_xll.BInterpol('Base CDI'!$H$4:$H$28,'Base CDI'!$J$4:$J$29,S1480,"Cubic","Extrapolate=Linear","MultiX=Average","Skip=True","Sort=True")</f>
        <v>12.851690643339007</v>
      </c>
      <c r="U1480" s="43">
        <f ca="1">_xll.BInterpol('Base CDI'!$H$4:$H$28,'Base CDI'!$I$4:$I$29,S1480,"Cubic","Extrapolate=Linear","MultiX=Average","Skip=True","Sort=True")</f>
        <v>12.887709221397104</v>
      </c>
    </row>
    <row r="1481" spans="16:21" x14ac:dyDescent="0.25">
      <c r="P1481" s="10">
        <v>36668</v>
      </c>
      <c r="Q1481">
        <v>5.381831</v>
      </c>
      <c r="S1481" s="42">
        <f t="shared" ca="1" si="28"/>
        <v>47464</v>
      </c>
      <c r="T1481" s="43">
        <f ca="1">_xll.BInterpol('Base CDI'!$H$4:$H$28,'Base CDI'!$J$4:$J$29,S1481,"Cubic","Extrapolate=Linear","MultiX=Average","Skip=True","Sort=True")</f>
        <v>12.852018601854784</v>
      </c>
      <c r="U1481" s="43">
        <f ca="1">_xll.BInterpol('Base CDI'!$H$4:$H$28,'Base CDI'!$I$4:$I$29,S1481,"Cubic","Extrapolate=Linear","MultiX=Average","Skip=True","Sort=True")</f>
        <v>12.888039807900647</v>
      </c>
    </row>
    <row r="1482" spans="16:21" x14ac:dyDescent="0.25">
      <c r="P1482" s="10">
        <v>36669</v>
      </c>
      <c r="Q1482">
        <v>5.3854410000000001</v>
      </c>
      <c r="S1482" s="42">
        <f t="shared" ca="1" si="28"/>
        <v>47465</v>
      </c>
      <c r="T1482" s="43">
        <f ca="1">_xll.BInterpol('Base CDI'!$H$4:$H$28,'Base CDI'!$J$4:$J$29,S1482,"Cubic","Extrapolate=Linear","MultiX=Average","Skip=True","Sort=True")</f>
        <v>12.852346903018169</v>
      </c>
      <c r="U1482" s="43">
        <f ca="1">_xll.BInterpol('Base CDI'!$H$4:$H$28,'Base CDI'!$I$4:$I$29,S1482,"Cubic","Extrapolate=Linear","MultiX=Average","Skip=True","Sort=True")</f>
        <v>12.888370429176064</v>
      </c>
    </row>
    <row r="1483" spans="16:21" x14ac:dyDescent="0.25">
      <c r="P1483" s="10">
        <v>36670</v>
      </c>
      <c r="Q1483">
        <v>5.3890529999999996</v>
      </c>
      <c r="S1483" s="42">
        <f t="shared" ref="S1483:S1546" ca="1" si="29">S1482+1</f>
        <v>47466</v>
      </c>
      <c r="T1483" s="43">
        <f ca="1">_xll.BInterpol('Base CDI'!$H$4:$H$28,'Base CDI'!$J$4:$J$29,S1483,"Cubic","Extrapolate=Linear","MultiX=Average","Skip=True","Sort=True")</f>
        <v>12.852675556645858</v>
      </c>
      <c r="U1483" s="43">
        <f ca="1">_xll.BInterpol('Base CDI'!$H$4:$H$28,'Base CDI'!$I$4:$I$29,S1483,"Cubic","Extrapolate=Linear","MultiX=Average","Skip=True","Sort=True")</f>
        <v>12.888701091615056</v>
      </c>
    </row>
    <row r="1484" spans="16:21" x14ac:dyDescent="0.25">
      <c r="P1484" s="10">
        <v>36671</v>
      </c>
      <c r="Q1484">
        <v>5.3926699999999999</v>
      </c>
      <c r="S1484" s="42">
        <f t="shared" ca="1" si="29"/>
        <v>47467</v>
      </c>
      <c r="T1484" s="43">
        <f ca="1">_xll.BInterpol('Base CDI'!$H$4:$H$28,'Base CDI'!$J$4:$J$29,S1484,"Cubic","Extrapolate=Linear","MultiX=Average","Skip=True","Sort=True")</f>
        <v>12.853004572554553</v>
      </c>
      <c r="U1484" s="43">
        <f ca="1">_xll.BInterpol('Base CDI'!$H$4:$H$28,'Base CDI'!$I$4:$I$29,S1484,"Cubic","Extrapolate=Linear","MultiX=Average","Skip=True","Sort=True")</f>
        <v>12.889031801609327</v>
      </c>
    </row>
    <row r="1485" spans="16:21" x14ac:dyDescent="0.25">
      <c r="P1485" s="10">
        <v>36672</v>
      </c>
      <c r="Q1485">
        <v>5.3962890000000003</v>
      </c>
      <c r="S1485" s="42">
        <f t="shared" ca="1" si="29"/>
        <v>47468</v>
      </c>
      <c r="T1485" s="43">
        <f ca="1">_xll.BInterpol('Base CDI'!$H$4:$H$28,'Base CDI'!$J$4:$J$29,S1485,"Cubic","Extrapolate=Linear","MultiX=Average","Skip=True","Sort=True")</f>
        <v>12.853333960560951</v>
      </c>
      <c r="U1485" s="43">
        <f ca="1">_xll.BInterpol('Base CDI'!$H$4:$H$28,'Base CDI'!$I$4:$I$29,S1485,"Cubic","Extrapolate=Linear","MultiX=Average","Skip=True","Sort=True")</f>
        <v>12.889362565550581</v>
      </c>
    </row>
    <row r="1486" spans="16:21" x14ac:dyDescent="0.25">
      <c r="P1486" s="10">
        <v>36675</v>
      </c>
      <c r="Q1486">
        <v>5.3999129999999997</v>
      </c>
      <c r="S1486" s="42">
        <f t="shared" ca="1" si="29"/>
        <v>47469</v>
      </c>
      <c r="T1486" s="43">
        <f ca="1">_xll.BInterpol('Base CDI'!$H$4:$H$28,'Base CDI'!$J$4:$J$29,S1486,"Cubic","Extrapolate=Linear","MultiX=Average","Skip=True","Sort=True")</f>
        <v>12.853663730481752</v>
      </c>
      <c r="U1486" s="43">
        <f ca="1">_xll.BInterpol('Base CDI'!$H$4:$H$28,'Base CDI'!$I$4:$I$29,S1486,"Cubic","Extrapolate=Linear","MultiX=Average","Skip=True","Sort=True")</f>
        <v>12.889693389830519</v>
      </c>
    </row>
    <row r="1487" spans="16:21" x14ac:dyDescent="0.25">
      <c r="P1487" s="10">
        <v>36676</v>
      </c>
      <c r="Q1487">
        <v>5.403537</v>
      </c>
      <c r="S1487" s="42">
        <f t="shared" ca="1" si="29"/>
        <v>47470</v>
      </c>
      <c r="T1487" s="43">
        <f ca="1">_xll.BInterpol('Base CDI'!$H$4:$H$28,'Base CDI'!$J$4:$J$29,S1487,"Cubic","Extrapolate=Linear","MultiX=Average","Skip=True","Sort=True")</f>
        <v>12.853993892133657</v>
      </c>
      <c r="U1487" s="43">
        <f ca="1">_xll.BInterpol('Base CDI'!$H$4:$H$28,'Base CDI'!$I$4:$I$29,S1487,"Cubic","Extrapolate=Linear","MultiX=Average","Skip=True","Sort=True")</f>
        <v>12.890024280840844</v>
      </c>
    </row>
    <row r="1488" spans="16:21" x14ac:dyDescent="0.25">
      <c r="P1488" s="10">
        <v>36677</v>
      </c>
      <c r="Q1488">
        <v>5.4071600000000002</v>
      </c>
      <c r="S1488" s="42">
        <f t="shared" ca="1" si="29"/>
        <v>47471</v>
      </c>
      <c r="T1488" s="43">
        <f ca="1">_xll.BInterpol('Base CDI'!$H$4:$H$28,'Base CDI'!$J$4:$J$29,S1488,"Cubic","Extrapolate=Linear","MultiX=Average","Skip=True","Sort=True")</f>
        <v>12.854324455333362</v>
      </c>
      <c r="U1488" s="43">
        <f ca="1">_xll.BInterpol('Base CDI'!$H$4:$H$28,'Base CDI'!$I$4:$I$29,S1488,"Cubic","Extrapolate=Linear","MultiX=Average","Skip=True","Sort=True")</f>
        <v>12.890355244973261</v>
      </c>
    </row>
    <row r="1489" spans="16:21" x14ac:dyDescent="0.25">
      <c r="P1489" s="10">
        <v>36678</v>
      </c>
      <c r="Q1489">
        <v>5.4107830000000003</v>
      </c>
      <c r="S1489" s="42">
        <f t="shared" ca="1" si="29"/>
        <v>47472</v>
      </c>
      <c r="T1489" s="43">
        <f ca="1">_xll.BInterpol('Base CDI'!$H$4:$H$28,'Base CDI'!$J$4:$J$29,S1489,"Cubic","Extrapolate=Linear","MultiX=Average","Skip=True","Sort=True")</f>
        <v>12.854655429897569</v>
      </c>
      <c r="U1489" s="43">
        <f ca="1">_xll.BInterpol('Base CDI'!$H$4:$H$28,'Base CDI'!$I$4:$I$29,S1489,"Cubic","Extrapolate=Linear","MultiX=Average","Skip=True","Sort=True")</f>
        <v>12.890686288619468</v>
      </c>
    </row>
    <row r="1490" spans="16:21" x14ac:dyDescent="0.25">
      <c r="P1490" s="10">
        <v>36679</v>
      </c>
      <c r="Q1490">
        <v>5.4144069999999997</v>
      </c>
      <c r="S1490" s="42">
        <f t="shared" ca="1" si="29"/>
        <v>47473</v>
      </c>
      <c r="T1490" s="43">
        <f ca="1">_xll.BInterpol('Base CDI'!$H$4:$H$28,'Base CDI'!$J$4:$J$29,S1490,"Cubic","Extrapolate=Linear","MultiX=Average","Skip=True","Sort=True")</f>
        <v>12.854986825642975</v>
      </c>
      <c r="U1490" s="43">
        <f ca="1">_xll.BInterpol('Base CDI'!$H$4:$H$28,'Base CDI'!$I$4:$I$29,S1490,"Cubic","Extrapolate=Linear","MultiX=Average","Skip=True","Sort=True")</f>
        <v>12.891017418171172</v>
      </c>
    </row>
    <row r="1491" spans="16:21" x14ac:dyDescent="0.25">
      <c r="P1491" s="10">
        <v>36682</v>
      </c>
      <c r="Q1491">
        <v>5.4180320000000002</v>
      </c>
      <c r="S1491" s="42">
        <f t="shared" ca="1" si="29"/>
        <v>47474</v>
      </c>
      <c r="T1491" s="43">
        <f ca="1">_xll.BInterpol('Base CDI'!$H$4:$H$28,'Base CDI'!$J$4:$J$29,S1491,"Cubic","Extrapolate=Linear","MultiX=Average","Skip=True","Sort=True")</f>
        <v>12.855318652386281</v>
      </c>
      <c r="U1491" s="43">
        <f ca="1">_xll.BInterpol('Base CDI'!$H$4:$H$28,'Base CDI'!$I$4:$I$29,S1491,"Cubic","Extrapolate=Linear","MultiX=Average","Skip=True","Sort=True")</f>
        <v>12.891348640020073</v>
      </c>
    </row>
    <row r="1492" spans="16:21" x14ac:dyDescent="0.25">
      <c r="P1492" s="10">
        <v>36683</v>
      </c>
      <c r="Q1492">
        <v>5.4216550000000003</v>
      </c>
      <c r="S1492" s="42">
        <f t="shared" ca="1" si="29"/>
        <v>47475</v>
      </c>
      <c r="T1492" s="43">
        <f ca="1">_xll.BInterpol('Base CDI'!$H$4:$H$28,'Base CDI'!$J$4:$J$29,S1492,"Cubic","Extrapolate=Linear","MultiX=Average","Skip=True","Sort=True")</f>
        <v>12.855650919944186</v>
      </c>
      <c r="U1492" s="43">
        <f ca="1">_xll.BInterpol('Base CDI'!$H$4:$H$28,'Base CDI'!$I$4:$I$29,S1492,"Cubic","Extrapolate=Linear","MultiX=Average","Skip=True","Sort=True")</f>
        <v>12.891679960557873</v>
      </c>
    </row>
    <row r="1493" spans="16:21" x14ac:dyDescent="0.25">
      <c r="P1493" s="10">
        <v>36684</v>
      </c>
      <c r="Q1493">
        <v>5.4252760000000002</v>
      </c>
      <c r="S1493" s="42">
        <f t="shared" ca="1" si="29"/>
        <v>47476</v>
      </c>
      <c r="T1493" s="43">
        <f ca="1">_xll.BInterpol('Base CDI'!$H$4:$H$28,'Base CDI'!$J$4:$J$29,S1493,"Cubic","Extrapolate=Linear","MultiX=Average","Skip=True","Sort=True")</f>
        <v>12.855983638133388</v>
      </c>
      <c r="U1493" s="43">
        <f ca="1">_xll.BInterpol('Base CDI'!$H$4:$H$28,'Base CDI'!$I$4:$I$29,S1493,"Cubic","Extrapolate=Linear","MultiX=Average","Skip=True","Sort=True")</f>
        <v>12.892011386176279</v>
      </c>
    </row>
    <row r="1494" spans="16:21" x14ac:dyDescent="0.25">
      <c r="P1494" s="10">
        <v>36685</v>
      </c>
      <c r="Q1494">
        <v>5.4288910000000001</v>
      </c>
      <c r="S1494" s="42">
        <f t="shared" ca="1" si="29"/>
        <v>47477</v>
      </c>
      <c r="T1494" s="43">
        <f ca="1">_xll.BInterpol('Base CDI'!$H$4:$H$28,'Base CDI'!$J$4:$J$29,S1494,"Cubic","Extrapolate=Linear","MultiX=Average","Skip=True","Sort=True")</f>
        <v>12.856316816770589</v>
      </c>
      <c r="U1494" s="43">
        <f ca="1">_xll.BInterpol('Base CDI'!$H$4:$H$28,'Base CDI'!$I$4:$I$29,S1494,"Cubic","Extrapolate=Linear","MultiX=Average","Skip=True","Sort=True")</f>
        <v>12.892342923266989</v>
      </c>
    </row>
    <row r="1495" spans="16:21" x14ac:dyDescent="0.25">
      <c r="P1495" s="10">
        <v>36686</v>
      </c>
      <c r="Q1495">
        <v>5.4325060000000001</v>
      </c>
      <c r="S1495" s="42">
        <f t="shared" ca="1" si="29"/>
        <v>47478</v>
      </c>
      <c r="T1495" s="43">
        <f ca="1">_xll.BInterpol('Base CDI'!$H$4:$H$28,'Base CDI'!$J$4:$J$29,S1495,"Cubic","Extrapolate=Linear","MultiX=Average","Skip=True","Sort=True")</f>
        <v>12.856650465672486</v>
      </c>
      <c r="U1495" s="43">
        <f ca="1">_xll.BInterpol('Base CDI'!$H$4:$H$28,'Base CDI'!$I$4:$I$29,S1495,"Cubic","Extrapolate=Linear","MultiX=Average","Skip=True","Sort=True")</f>
        <v>12.892674578221708</v>
      </c>
    </row>
    <row r="1496" spans="16:21" x14ac:dyDescent="0.25">
      <c r="P1496" s="10">
        <v>36689</v>
      </c>
      <c r="Q1496">
        <v>5.4361220000000001</v>
      </c>
      <c r="S1496" s="42">
        <f t="shared" ca="1" si="29"/>
        <v>47479</v>
      </c>
      <c r="T1496" s="43">
        <f ca="1">_xll.BInterpol('Base CDI'!$H$4:$H$28,'Base CDI'!$J$4:$J$29,S1496,"Cubic","Extrapolate=Linear","MultiX=Average","Skip=True","Sort=True")</f>
        <v>12.856984594655778</v>
      </c>
      <c r="U1496" s="43">
        <f ca="1">_xll.BInterpol('Base CDI'!$H$4:$H$28,'Base CDI'!$I$4:$I$29,S1496,"Cubic","Extrapolate=Linear","MultiX=Average","Skip=True","Sort=True")</f>
        <v>12.893006357432137</v>
      </c>
    </row>
    <row r="1497" spans="16:21" x14ac:dyDescent="0.25">
      <c r="P1497" s="10">
        <v>36690</v>
      </c>
      <c r="Q1497">
        <v>5.4397399999999996</v>
      </c>
      <c r="S1497" s="42">
        <f t="shared" ca="1" si="29"/>
        <v>47480</v>
      </c>
      <c r="T1497" s="43">
        <f ca="1">_xll.BInterpol('Base CDI'!$H$4:$H$28,'Base CDI'!$J$4:$J$29,S1497,"Cubic","Extrapolate=Linear","MultiX=Average","Skip=True","Sort=True")</f>
        <v>12.857319213537165</v>
      </c>
      <c r="U1497" s="43">
        <f ca="1">_xll.BInterpol('Base CDI'!$H$4:$H$28,'Base CDI'!$I$4:$I$29,S1497,"Cubic","Extrapolate=Linear","MultiX=Average","Skip=True","Sort=True")</f>
        <v>12.893338267289982</v>
      </c>
    </row>
    <row r="1498" spans="16:21" x14ac:dyDescent="0.25">
      <c r="P1498" s="10">
        <v>36691</v>
      </c>
      <c r="Q1498">
        <v>5.4433569999999998</v>
      </c>
      <c r="S1498" s="42">
        <f t="shared" ca="1" si="29"/>
        <v>47481</v>
      </c>
      <c r="T1498" s="43">
        <f ca="1">_xll.BInterpol('Base CDI'!$H$4:$H$28,'Base CDI'!$J$4:$J$29,S1498,"Cubic","Extrapolate=Linear","MultiX=Average","Skip=True","Sort=True")</f>
        <v>12.857654332133347</v>
      </c>
      <c r="U1498" s="43">
        <f ca="1">_xll.BInterpol('Base CDI'!$H$4:$H$28,'Base CDI'!$I$4:$I$29,S1498,"Cubic","Extrapolate=Linear","MultiX=Average","Skip=True","Sort=True")</f>
        <v>12.893670314186942</v>
      </c>
    </row>
    <row r="1499" spans="16:21" x14ac:dyDescent="0.25">
      <c r="P1499" s="10">
        <v>36692</v>
      </c>
      <c r="Q1499">
        <v>5.4469760000000003</v>
      </c>
      <c r="S1499" s="42">
        <f t="shared" ca="1" si="29"/>
        <v>47482</v>
      </c>
      <c r="T1499" s="43">
        <f ca="1">_xll.BInterpol('Base CDI'!$H$4:$H$28,'Base CDI'!$J$4:$J$29,S1499,"Cubic","Extrapolate=Linear","MultiX=Average","Skip=True","Sort=True")</f>
        <v>12.857989960261021</v>
      </c>
      <c r="U1499" s="43">
        <f ca="1">_xll.BInterpol('Base CDI'!$H$4:$H$28,'Base CDI'!$I$4:$I$29,S1499,"Cubic","Extrapolate=Linear","MultiX=Average","Skip=True","Sort=True")</f>
        <v>12.89400250451472</v>
      </c>
    </row>
    <row r="1500" spans="16:21" x14ac:dyDescent="0.25">
      <c r="P1500" s="10">
        <v>36693</v>
      </c>
      <c r="Q1500">
        <v>5.4505990000000004</v>
      </c>
      <c r="S1500" s="42">
        <f t="shared" ca="1" si="29"/>
        <v>47483</v>
      </c>
      <c r="T1500" s="43">
        <f ca="1">_xll.BInterpol('Base CDI'!$H$4:$H$28,'Base CDI'!$J$4:$J$29,S1500,"Cubic","Extrapolate=Linear","MultiX=Average","Skip=True","Sort=True")</f>
        <v>12.85832610773689</v>
      </c>
      <c r="U1500" s="43">
        <f ca="1">_xll.BInterpol('Base CDI'!$H$4:$H$28,'Base CDI'!$I$4:$I$29,S1500,"Cubic","Extrapolate=Linear","MultiX=Average","Skip=True","Sort=True")</f>
        <v>12.894334844665021</v>
      </c>
    </row>
    <row r="1501" spans="16:21" x14ac:dyDescent="0.25">
      <c r="P1501" s="10">
        <v>36696</v>
      </c>
      <c r="Q1501">
        <v>5.4542260000000002</v>
      </c>
      <c r="S1501" s="42">
        <f t="shared" ca="1" si="29"/>
        <v>47484</v>
      </c>
      <c r="T1501" s="43">
        <f ca="1">_xll.BInterpol('Base CDI'!$H$4:$H$28,'Base CDI'!$J$4:$J$29,S1501,"Cubic","Extrapolate=Linear","MultiX=Average","Skip=True","Sort=True")</f>
        <v>12.858662784377648</v>
      </c>
      <c r="U1501" s="43">
        <f ca="1">_xll.BInterpol('Base CDI'!$H$4:$H$28,'Base CDI'!$I$4:$I$29,S1501,"Cubic","Extrapolate=Linear","MultiX=Average","Skip=True","Sort=True")</f>
        <v>12.894667341029548</v>
      </c>
    </row>
    <row r="1502" spans="16:21" x14ac:dyDescent="0.25">
      <c r="P1502" s="10">
        <v>36697</v>
      </c>
      <c r="Q1502">
        <v>5.4578530000000001</v>
      </c>
      <c r="S1502" s="42">
        <f t="shared" ca="1" si="29"/>
        <v>47485</v>
      </c>
      <c r="T1502" s="43">
        <f ca="1">_xll.BInterpol('Base CDI'!$H$4:$H$28,'Base CDI'!$J$4:$J$29,S1502,"Cubic","Extrapolate=Linear","MultiX=Average","Skip=True","Sort=True")</f>
        <v>12.859</v>
      </c>
      <c r="U1502" s="43">
        <f ca="1">_xll.BInterpol('Base CDI'!$H$4:$H$28,'Base CDI'!$I$4:$I$29,S1502,"Cubic","Extrapolate=Linear","MultiX=Average","Skip=True","Sort=True")</f>
        <v>12.895</v>
      </c>
    </row>
    <row r="1503" spans="16:21" x14ac:dyDescent="0.25">
      <c r="P1503" s="10">
        <v>36698</v>
      </c>
      <c r="Q1503">
        <v>5.4614669999999998</v>
      </c>
      <c r="S1503" s="42">
        <f t="shared" ca="1" si="29"/>
        <v>47486</v>
      </c>
      <c r="T1503" s="43">
        <f ca="1">_xll.BInterpol('Base CDI'!$H$4:$H$28,'Base CDI'!$J$4:$J$29,S1503,"Cubic","Extrapolate=Linear","MultiX=Average","Skip=True","Sort=True")</f>
        <v>12.859337761817715</v>
      </c>
      <c r="U1503" s="43">
        <f ca="1">_xll.BInterpol('Base CDI'!$H$4:$H$28,'Base CDI'!$I$4:$I$29,S1503,"Cubic","Extrapolate=Linear","MultiX=Average","Skip=True","Sort=True")</f>
        <v>12.895332826451599</v>
      </c>
    </row>
    <row r="1504" spans="16:21" x14ac:dyDescent="0.25">
      <c r="P1504" s="10">
        <v>36700</v>
      </c>
      <c r="Q1504">
        <v>5.46495</v>
      </c>
      <c r="S1504" s="42">
        <f t="shared" ca="1" si="29"/>
        <v>47487</v>
      </c>
      <c r="T1504" s="43">
        <f ca="1">_xll.BInterpol('Base CDI'!$H$4:$H$28,'Base CDI'!$J$4:$J$29,S1504,"Cubic","Extrapolate=Linear","MultiX=Average","Skip=True","Sort=True")</f>
        <v>12.859676066632852</v>
      </c>
      <c r="U1504" s="43">
        <f ca="1">_xll.BInterpol('Base CDI'!$H$4:$H$28,'Base CDI'!$I$4:$I$29,S1504,"Cubic","Extrapolate=Linear","MultiX=Average","Skip=True","Sort=True")</f>
        <v>12.895665819193631</v>
      </c>
    </row>
    <row r="1505" spans="16:21" x14ac:dyDescent="0.25">
      <c r="P1505" s="10">
        <v>36703</v>
      </c>
      <c r="Q1505">
        <v>5.4684299999999997</v>
      </c>
      <c r="S1505" s="42">
        <f t="shared" ca="1" si="29"/>
        <v>47488</v>
      </c>
      <c r="T1505" s="43">
        <f ca="1">_xll.BInterpol('Base CDI'!$H$4:$H$28,'Base CDI'!$J$4:$J$29,S1505,"Cubic","Extrapolate=Linear","MultiX=Average","Skip=True","Sort=True")</f>
        <v>12.860014908644551</v>
      </c>
      <c r="U1505" s="43">
        <f ca="1">_xll.BInterpol('Base CDI'!$H$4:$H$28,'Base CDI'!$I$4:$I$29,S1505,"Cubic","Extrapolate=Linear","MultiX=Average","Skip=True","Sort=True")</f>
        <v>12.895998975518902</v>
      </c>
    </row>
    <row r="1506" spans="16:21" x14ac:dyDescent="0.25">
      <c r="P1506" s="10">
        <v>36704</v>
      </c>
      <c r="Q1506">
        <v>5.4719030000000002</v>
      </c>
      <c r="S1506" s="42">
        <f t="shared" ca="1" si="29"/>
        <v>47489</v>
      </c>
      <c r="T1506" s="43">
        <f ca="1">_xll.BInterpol('Base CDI'!$H$4:$H$28,'Base CDI'!$J$4:$J$29,S1506,"Cubic","Extrapolate=Linear","MultiX=Average","Skip=True","Sort=True")</f>
        <v>12.860354282051942</v>
      </c>
      <c r="U1506" s="43">
        <f ca="1">_xll.BInterpol('Base CDI'!$H$4:$H$28,'Base CDI'!$I$4:$I$29,S1506,"Cubic","Extrapolate=Linear","MultiX=Average","Skip=True","Sort=True")</f>
        <v>12.896332292720215</v>
      </c>
    </row>
    <row r="1507" spans="16:21" x14ac:dyDescent="0.25">
      <c r="P1507" s="10">
        <v>36705</v>
      </c>
      <c r="Q1507">
        <v>5.4753720000000001</v>
      </c>
      <c r="S1507" s="42">
        <f t="shared" ca="1" si="29"/>
        <v>47490</v>
      </c>
      <c r="T1507" s="43">
        <f ca="1">_xll.BInterpol('Base CDI'!$H$4:$H$28,'Base CDI'!$J$4:$J$29,S1507,"Cubic","Extrapolate=Linear","MultiX=Average","Skip=True","Sort=True")</f>
        <v>12.860694181054159</v>
      </c>
      <c r="U1507" s="43">
        <f ca="1">_xll.BInterpol('Base CDI'!$H$4:$H$28,'Base CDI'!$I$4:$I$29,S1507,"Cubic","Extrapolate=Linear","MultiX=Average","Skip=True","Sort=True")</f>
        <v>12.896665768090376</v>
      </c>
    </row>
    <row r="1508" spans="16:21" x14ac:dyDescent="0.25">
      <c r="P1508" s="10">
        <v>36706</v>
      </c>
      <c r="Q1508">
        <v>5.4788199999999998</v>
      </c>
      <c r="S1508" s="42">
        <f t="shared" ca="1" si="29"/>
        <v>47491</v>
      </c>
      <c r="T1508" s="43">
        <f ca="1">_xll.BInterpol('Base CDI'!$H$4:$H$28,'Base CDI'!$J$4:$J$29,S1508,"Cubic","Extrapolate=Linear","MultiX=Average","Skip=True","Sort=True")</f>
        <v>12.861034599850337</v>
      </c>
      <c r="U1508" s="43">
        <f ca="1">_xll.BInterpol('Base CDI'!$H$4:$H$28,'Base CDI'!$I$4:$I$29,S1508,"Cubic","Extrapolate=Linear","MultiX=Average","Skip=True","Sort=True")</f>
        <v>12.896999398922187</v>
      </c>
    </row>
    <row r="1509" spans="16:21" x14ac:dyDescent="0.25">
      <c r="P1509" s="10">
        <v>36707</v>
      </c>
      <c r="Q1509">
        <v>5.4822769999999998</v>
      </c>
      <c r="S1509" s="42">
        <f t="shared" ca="1" si="29"/>
        <v>47492</v>
      </c>
      <c r="T1509" s="43">
        <f ca="1">_xll.BInterpol('Base CDI'!$H$4:$H$28,'Base CDI'!$J$4:$J$29,S1509,"Cubic","Extrapolate=Linear","MultiX=Average","Skip=True","Sort=True")</f>
        <v>12.861375532639611</v>
      </c>
      <c r="U1509" s="43">
        <f ca="1">_xll.BInterpol('Base CDI'!$H$4:$H$28,'Base CDI'!$I$4:$I$29,S1509,"Cubic","Extrapolate=Linear","MultiX=Average","Skip=True","Sort=True")</f>
        <v>12.897333182508453</v>
      </c>
    </row>
    <row r="1510" spans="16:21" x14ac:dyDescent="0.25">
      <c r="P1510" s="10">
        <v>36710</v>
      </c>
      <c r="Q1510">
        <v>5.4857329999999997</v>
      </c>
      <c r="S1510" s="42">
        <f t="shared" ca="1" si="29"/>
        <v>47493</v>
      </c>
      <c r="T1510" s="43">
        <f ca="1">_xll.BInterpol('Base CDI'!$H$4:$H$28,'Base CDI'!$J$4:$J$29,S1510,"Cubic","Extrapolate=Linear","MultiX=Average","Skip=True","Sort=True")</f>
        <v>12.861716973621114</v>
      </c>
      <c r="U1510" s="43">
        <f ca="1">_xll.BInterpol('Base CDI'!$H$4:$H$28,'Base CDI'!$I$4:$I$29,S1510,"Cubic","Extrapolate=Linear","MultiX=Average","Skip=True","Sort=True")</f>
        <v>12.897667116141976</v>
      </c>
    </row>
    <row r="1511" spans="16:21" x14ac:dyDescent="0.25">
      <c r="P1511" s="10">
        <v>36711</v>
      </c>
      <c r="Q1511">
        <v>5.4891829999999997</v>
      </c>
      <c r="S1511" s="42">
        <f t="shared" ca="1" si="29"/>
        <v>47494</v>
      </c>
      <c r="T1511" s="43">
        <f ca="1">_xll.BInterpol('Base CDI'!$H$4:$H$28,'Base CDI'!$J$4:$J$29,S1511,"Cubic","Extrapolate=Linear","MultiX=Average","Skip=True","Sort=True")</f>
        <v>12.862058916993979</v>
      </c>
      <c r="U1511" s="43">
        <f ca="1">_xll.BInterpol('Base CDI'!$H$4:$H$28,'Base CDI'!$I$4:$I$29,S1511,"Cubic","Extrapolate=Linear","MultiX=Average","Skip=True","Sort=True")</f>
        <v>12.898001197115564</v>
      </c>
    </row>
    <row r="1512" spans="16:21" x14ac:dyDescent="0.25">
      <c r="P1512" s="10">
        <v>36712</v>
      </c>
      <c r="Q1512">
        <v>5.4926380000000004</v>
      </c>
      <c r="S1512" s="42">
        <f t="shared" ca="1" si="29"/>
        <v>47495</v>
      </c>
      <c r="T1512" s="43">
        <f ca="1">_xll.BInterpol('Base CDI'!$H$4:$H$28,'Base CDI'!$J$4:$J$29,S1512,"Cubic","Extrapolate=Linear","MultiX=Average","Skip=True","Sort=True")</f>
        <v>12.862401356957342</v>
      </c>
      <c r="U1512" s="43">
        <f ca="1">_xll.BInterpol('Base CDI'!$H$4:$H$28,'Base CDI'!$I$4:$I$29,S1512,"Cubic","Extrapolate=Linear","MultiX=Average","Skip=True","Sort=True")</f>
        <v>12.898335422722019</v>
      </c>
    </row>
    <row r="1513" spans="16:21" x14ac:dyDescent="0.25">
      <c r="P1513" s="10">
        <v>36713</v>
      </c>
      <c r="Q1513">
        <v>5.4960990000000001</v>
      </c>
      <c r="S1513" s="42">
        <f t="shared" ca="1" si="29"/>
        <v>47496</v>
      </c>
      <c r="T1513" s="43">
        <f ca="1">_xll.BInterpol('Base CDI'!$H$4:$H$28,'Base CDI'!$J$4:$J$29,S1513,"Cubic","Extrapolate=Linear","MultiX=Average","Skip=True","Sort=True")</f>
        <v>12.862744287710337</v>
      </c>
      <c r="U1513" s="43">
        <f ca="1">_xll.BInterpol('Base CDI'!$H$4:$H$28,'Base CDI'!$I$4:$I$29,S1513,"Cubic","Extrapolate=Linear","MultiX=Average","Skip=True","Sort=True")</f>
        <v>12.898669790254147</v>
      </c>
    </row>
    <row r="1514" spans="16:21" x14ac:dyDescent="0.25">
      <c r="P1514" s="10">
        <v>36714</v>
      </c>
      <c r="Q1514">
        <v>5.4995649999999996</v>
      </c>
      <c r="S1514" s="42">
        <f t="shared" ca="1" si="29"/>
        <v>47497</v>
      </c>
      <c r="T1514" s="43">
        <f ca="1">_xll.BInterpol('Base CDI'!$H$4:$H$28,'Base CDI'!$J$4:$J$29,S1514,"Cubic","Extrapolate=Linear","MultiX=Average","Skip=True","Sort=True")</f>
        <v>12.863087703452097</v>
      </c>
      <c r="U1514" s="43">
        <f ca="1">_xll.BInterpol('Base CDI'!$H$4:$H$28,'Base CDI'!$I$4:$I$29,S1514,"Cubic","Extrapolate=Linear","MultiX=Average","Skip=True","Sort=True")</f>
        <v>12.899004297004749</v>
      </c>
    </row>
    <row r="1515" spans="16:21" x14ac:dyDescent="0.25">
      <c r="P1515" s="10">
        <v>36717</v>
      </c>
      <c r="Q1515">
        <v>5.5030279999999996</v>
      </c>
      <c r="S1515" s="42">
        <f t="shared" ca="1" si="29"/>
        <v>47498</v>
      </c>
      <c r="T1515" s="43">
        <f ca="1">_xll.BInterpol('Base CDI'!$H$4:$H$28,'Base CDI'!$J$4:$J$29,S1515,"Cubic","Extrapolate=Linear","MultiX=Average","Skip=True","Sort=True")</f>
        <v>12.863431598381757</v>
      </c>
      <c r="U1515" s="43">
        <f ca="1">_xll.BInterpol('Base CDI'!$H$4:$H$28,'Base CDI'!$I$4:$I$29,S1515,"Cubic","Extrapolate=Linear","MultiX=Average","Skip=True","Sort=True")</f>
        <v>12.899338940266633</v>
      </c>
    </row>
    <row r="1516" spans="16:21" x14ac:dyDescent="0.25">
      <c r="P1516" s="10">
        <v>36718</v>
      </c>
      <c r="Q1516">
        <v>5.5064460000000004</v>
      </c>
      <c r="S1516" s="42">
        <f t="shared" ca="1" si="29"/>
        <v>47499</v>
      </c>
      <c r="T1516" s="43">
        <f ca="1">_xll.BInterpol('Base CDI'!$H$4:$H$28,'Base CDI'!$J$4:$J$29,S1516,"Cubic","Extrapolate=Linear","MultiX=Average","Skip=True","Sort=True")</f>
        <v>12.86377596669845</v>
      </c>
      <c r="U1516" s="43">
        <f ca="1">_xll.BInterpol('Base CDI'!$H$4:$H$28,'Base CDI'!$I$4:$I$29,S1516,"Cubic","Extrapolate=Linear","MultiX=Average","Skip=True","Sort=True")</f>
        <v>12.8996737173326</v>
      </c>
    </row>
    <row r="1517" spans="16:21" x14ac:dyDescent="0.25">
      <c r="P1517" s="10">
        <v>36719</v>
      </c>
      <c r="Q1517">
        <v>5.5098589999999996</v>
      </c>
      <c r="S1517" s="42">
        <f t="shared" ca="1" si="29"/>
        <v>47500</v>
      </c>
      <c r="T1517" s="43">
        <f ca="1">_xll.BInterpol('Base CDI'!$H$4:$H$28,'Base CDI'!$J$4:$J$29,S1517,"Cubic","Extrapolate=Linear","MultiX=Average","Skip=True","Sort=True")</f>
        <v>12.86412080260131</v>
      </c>
      <c r="U1517" s="43">
        <f ca="1">_xll.BInterpol('Base CDI'!$H$4:$H$28,'Base CDI'!$I$4:$I$29,S1517,"Cubic","Extrapolate=Linear","MultiX=Average","Skip=True","Sort=True")</f>
        <v>12.900008625495456</v>
      </c>
    </row>
    <row r="1518" spans="16:21" x14ac:dyDescent="0.25">
      <c r="P1518" s="10">
        <v>36720</v>
      </c>
      <c r="Q1518">
        <v>5.5132729999999999</v>
      </c>
      <c r="S1518" s="42">
        <f t="shared" ca="1" si="29"/>
        <v>47501</v>
      </c>
      <c r="T1518" s="43">
        <f ca="1">_xll.BInterpol('Base CDI'!$H$4:$H$28,'Base CDI'!$J$4:$J$29,S1518,"Cubic","Extrapolate=Linear","MultiX=Average","Skip=True","Sort=True")</f>
        <v>12.864466100289473</v>
      </c>
      <c r="U1518" s="43">
        <f ca="1">_xll.BInterpol('Base CDI'!$H$4:$H$28,'Base CDI'!$I$4:$I$29,S1518,"Cubic","Extrapolate=Linear","MultiX=Average","Skip=True","Sort=True")</f>
        <v>12.900343662048003</v>
      </c>
    </row>
    <row r="1519" spans="16:21" x14ac:dyDescent="0.25">
      <c r="P1519" s="10">
        <v>36721</v>
      </c>
      <c r="Q1519">
        <v>5.516686</v>
      </c>
      <c r="S1519" s="42">
        <f t="shared" ca="1" si="29"/>
        <v>47502</v>
      </c>
      <c r="T1519" s="43">
        <f ca="1">_xll.BInterpol('Base CDI'!$H$4:$H$28,'Base CDI'!$J$4:$J$29,S1519,"Cubic","Extrapolate=Linear","MultiX=Average","Skip=True","Sort=True")</f>
        <v>12.86481185396207</v>
      </c>
      <c r="U1519" s="43">
        <f ca="1">_xll.BInterpol('Base CDI'!$H$4:$H$28,'Base CDI'!$I$4:$I$29,S1519,"Cubic","Extrapolate=Linear","MultiX=Average","Skip=True","Sort=True")</f>
        <v>12.90067882428305</v>
      </c>
    </row>
    <row r="1520" spans="16:21" x14ac:dyDescent="0.25">
      <c r="P1520" s="10">
        <v>36724</v>
      </c>
      <c r="Q1520">
        <v>5.5201029999999998</v>
      </c>
      <c r="S1520" s="42">
        <f t="shared" ca="1" si="29"/>
        <v>47503</v>
      </c>
      <c r="T1520" s="43">
        <f ca="1">_xll.BInterpol('Base CDI'!$H$4:$H$28,'Base CDI'!$J$4:$J$29,S1520,"Cubic","Extrapolate=Linear","MultiX=Average","Skip=True","Sort=True")</f>
        <v>12.865158057818238</v>
      </c>
      <c r="U1520" s="43">
        <f ca="1">_xll.BInterpol('Base CDI'!$H$4:$H$28,'Base CDI'!$I$4:$I$29,S1520,"Cubic","Extrapolate=Linear","MultiX=Average","Skip=True","Sort=True")</f>
        <v>12.901014109493396</v>
      </c>
    </row>
    <row r="1521" spans="16:21" x14ac:dyDescent="0.25">
      <c r="P1521" s="10">
        <v>36725</v>
      </c>
      <c r="Q1521">
        <v>5.523523</v>
      </c>
      <c r="S1521" s="42">
        <f t="shared" ca="1" si="29"/>
        <v>47504</v>
      </c>
      <c r="T1521" s="43">
        <f ca="1">_xll.BInterpol('Base CDI'!$H$4:$H$28,'Base CDI'!$J$4:$J$29,S1521,"Cubic","Extrapolate=Linear","MultiX=Average","Skip=True","Sort=True")</f>
        <v>12.865504706057111</v>
      </c>
      <c r="U1521" s="43">
        <f ca="1">_xll.BInterpol('Base CDI'!$H$4:$H$28,'Base CDI'!$I$4:$I$29,S1521,"Cubic","Extrapolate=Linear","MultiX=Average","Skip=True","Sort=True")</f>
        <v>12.901349514971848</v>
      </c>
    </row>
    <row r="1522" spans="16:21" x14ac:dyDescent="0.25">
      <c r="P1522" s="10">
        <v>36726</v>
      </c>
      <c r="Q1522">
        <v>5.5269430000000002</v>
      </c>
      <c r="S1522" s="42">
        <f t="shared" ca="1" si="29"/>
        <v>47505</v>
      </c>
      <c r="T1522" s="43">
        <f ca="1">_xll.BInterpol('Base CDI'!$H$4:$H$28,'Base CDI'!$J$4:$J$29,S1522,"Cubic","Extrapolate=Linear","MultiX=Average","Skip=True","Sort=True")</f>
        <v>12.865851792877821</v>
      </c>
      <c r="U1522" s="43">
        <f ca="1">_xll.BInterpol('Base CDI'!$H$4:$H$28,'Base CDI'!$I$4:$I$29,S1522,"Cubic","Extrapolate=Linear","MultiX=Average","Skip=True","Sort=True")</f>
        <v>12.901685038011209</v>
      </c>
    </row>
    <row r="1523" spans="16:21" x14ac:dyDescent="0.25">
      <c r="P1523" s="10">
        <v>36727</v>
      </c>
      <c r="Q1523">
        <v>5.5303560000000003</v>
      </c>
      <c r="S1523" s="42">
        <f t="shared" ca="1" si="29"/>
        <v>47506</v>
      </c>
      <c r="T1523" s="43">
        <f ca="1">_xll.BInterpol('Base CDI'!$H$4:$H$28,'Base CDI'!$J$4:$J$29,S1523,"Cubic","Extrapolate=Linear","MultiX=Average","Skip=True","Sort=True")</f>
        <v>12.866199312479504</v>
      </c>
      <c r="U1523" s="43">
        <f ca="1">_xll.BInterpol('Base CDI'!$H$4:$H$28,'Base CDI'!$I$4:$I$29,S1523,"Cubic","Extrapolate=Linear","MultiX=Average","Skip=True","Sort=True")</f>
        <v>12.902020675904284</v>
      </c>
    </row>
    <row r="1524" spans="16:21" x14ac:dyDescent="0.25">
      <c r="P1524" s="10">
        <v>36728</v>
      </c>
      <c r="Q1524">
        <v>5.5337069999999997</v>
      </c>
      <c r="S1524" s="42">
        <f t="shared" ca="1" si="29"/>
        <v>47507</v>
      </c>
      <c r="T1524" s="43">
        <f ca="1">_xll.BInterpol('Base CDI'!$H$4:$H$28,'Base CDI'!$J$4:$J$29,S1524,"Cubic","Extrapolate=Linear","MultiX=Average","Skip=True","Sort=True")</f>
        <v>12.866547259061292</v>
      </c>
      <c r="U1524" s="43">
        <f ca="1">_xll.BInterpol('Base CDI'!$H$4:$H$28,'Base CDI'!$I$4:$I$29,S1524,"Cubic","Extrapolate=Linear","MultiX=Average","Skip=True","Sort=True")</f>
        <v>12.902356425943877</v>
      </c>
    </row>
    <row r="1525" spans="16:21" x14ac:dyDescent="0.25">
      <c r="P1525" s="10">
        <v>36731</v>
      </c>
      <c r="Q1525">
        <v>5.5370549999999996</v>
      </c>
      <c r="S1525" s="42">
        <f t="shared" ca="1" si="29"/>
        <v>47508</v>
      </c>
      <c r="T1525" s="43">
        <f ca="1">_xll.BInterpol('Base CDI'!$H$4:$H$28,'Base CDI'!$J$4:$J$29,S1525,"Cubic","Extrapolate=Linear","MultiX=Average","Skip=True","Sort=True")</f>
        <v>12.866895626822322</v>
      </c>
      <c r="U1525" s="43">
        <f ca="1">_xll.BInterpol('Base CDI'!$H$4:$H$28,'Base CDI'!$I$4:$I$29,S1525,"Cubic","Extrapolate=Linear","MultiX=Average","Skip=True","Sort=True")</f>
        <v>12.902692285422791</v>
      </c>
    </row>
    <row r="1526" spans="16:21" x14ac:dyDescent="0.25">
      <c r="P1526" s="10">
        <v>36732</v>
      </c>
      <c r="Q1526">
        <v>5.5404030000000004</v>
      </c>
      <c r="S1526" s="42">
        <f t="shared" ca="1" si="29"/>
        <v>47509</v>
      </c>
      <c r="T1526" s="43">
        <f ca="1">_xll.BInterpol('Base CDI'!$H$4:$H$28,'Base CDI'!$J$4:$J$29,S1526,"Cubic","Extrapolate=Linear","MultiX=Average","Skip=True","Sort=True")</f>
        <v>12.867244409961726</v>
      </c>
      <c r="U1526" s="43">
        <f ca="1">_xll.BInterpol('Base CDI'!$H$4:$H$28,'Base CDI'!$I$4:$I$29,S1526,"Cubic","Extrapolate=Linear","MultiX=Average","Skip=True","Sort=True")</f>
        <v>12.903028251633833</v>
      </c>
    </row>
    <row r="1527" spans="16:21" x14ac:dyDescent="0.25">
      <c r="P1527" s="10">
        <v>36733</v>
      </c>
      <c r="Q1527">
        <v>5.5437479999999999</v>
      </c>
      <c r="S1527" s="42">
        <f t="shared" ca="1" si="29"/>
        <v>47510</v>
      </c>
      <c r="T1527" s="43">
        <f ca="1">_xll.BInterpol('Base CDI'!$H$4:$H$28,'Base CDI'!$J$4:$J$29,S1527,"Cubic","Extrapolate=Linear","MultiX=Average","Skip=True","Sort=True")</f>
        <v>12.867593602678637</v>
      </c>
      <c r="U1527" s="43">
        <f ca="1">_xll.BInterpol('Base CDI'!$H$4:$H$28,'Base CDI'!$I$4:$I$29,S1527,"Cubic","Extrapolate=Linear","MultiX=Average","Skip=True","Sort=True")</f>
        <v>12.903364321869804</v>
      </c>
    </row>
    <row r="1528" spans="16:21" x14ac:dyDescent="0.25">
      <c r="P1528" s="10">
        <v>36734</v>
      </c>
      <c r="Q1528">
        <v>5.5470940000000004</v>
      </c>
      <c r="S1528" s="42">
        <f t="shared" ca="1" si="29"/>
        <v>47511</v>
      </c>
      <c r="T1528" s="43">
        <f ca="1">_xll.BInterpol('Base CDI'!$H$4:$H$28,'Base CDI'!$J$4:$J$29,S1528,"Cubic","Extrapolate=Linear","MultiX=Average","Skip=True","Sort=True")</f>
        <v>12.867943199172192</v>
      </c>
      <c r="U1528" s="43">
        <f ca="1">_xll.BInterpol('Base CDI'!$H$4:$H$28,'Base CDI'!$I$4:$I$29,S1528,"Cubic","Extrapolate=Linear","MultiX=Average","Skip=True","Sort=True")</f>
        <v>12.903700493423511</v>
      </c>
    </row>
    <row r="1529" spans="16:21" x14ac:dyDescent="0.25">
      <c r="P1529" s="10">
        <v>36735</v>
      </c>
      <c r="Q1529">
        <v>5.5504389999999999</v>
      </c>
      <c r="S1529" s="42">
        <f t="shared" ca="1" si="29"/>
        <v>47512</v>
      </c>
      <c r="T1529" s="43">
        <f ca="1">_xll.BInterpol('Base CDI'!$H$4:$H$28,'Base CDI'!$J$4:$J$29,S1529,"Cubic","Extrapolate=Linear","MultiX=Average","Skip=True","Sort=True")</f>
        <v>12.868293193641524</v>
      </c>
      <c r="U1529" s="43">
        <f ca="1">_xll.BInterpol('Base CDI'!$H$4:$H$28,'Base CDI'!$I$4:$I$29,S1529,"Cubic","Extrapolate=Linear","MultiX=Average","Skip=True","Sort=True")</f>
        <v>12.904036763587756</v>
      </c>
    </row>
    <row r="1530" spans="16:21" x14ac:dyDescent="0.25">
      <c r="P1530" s="10">
        <v>36738</v>
      </c>
      <c r="Q1530">
        <v>5.5537850000000004</v>
      </c>
      <c r="S1530" s="42">
        <f t="shared" ca="1" si="29"/>
        <v>47513</v>
      </c>
      <c r="T1530" s="43">
        <f ca="1">_xll.BInterpol('Base CDI'!$H$4:$H$28,'Base CDI'!$J$4:$J$29,S1530,"Cubic","Extrapolate=Linear","MultiX=Average","Skip=True","Sort=True")</f>
        <v>12.868643580285765</v>
      </c>
      <c r="U1530" s="43">
        <f ca="1">_xll.BInterpol('Base CDI'!$H$4:$H$28,'Base CDI'!$I$4:$I$29,S1530,"Cubic","Extrapolate=Linear","MultiX=Average","Skip=True","Sort=True")</f>
        <v>12.904373129655344</v>
      </c>
    </row>
    <row r="1531" spans="16:21" x14ac:dyDescent="0.25">
      <c r="P1531" s="10">
        <v>36739</v>
      </c>
      <c r="Q1531">
        <v>5.5571289999999998</v>
      </c>
      <c r="S1531" s="42">
        <f t="shared" ca="1" si="29"/>
        <v>47514</v>
      </c>
      <c r="T1531" s="43">
        <f ca="1">_xll.BInterpol('Base CDI'!$H$4:$H$28,'Base CDI'!$J$4:$J$29,S1531,"Cubic","Extrapolate=Linear","MultiX=Average","Skip=True","Sort=True")</f>
        <v>12.868994353304052</v>
      </c>
      <c r="U1531" s="43">
        <f ca="1">_xll.BInterpol('Base CDI'!$H$4:$H$28,'Base CDI'!$I$4:$I$29,S1531,"Cubic","Extrapolate=Linear","MultiX=Average","Skip=True","Sort=True")</f>
        <v>12.904709588919079</v>
      </c>
    </row>
    <row r="1532" spans="16:21" x14ac:dyDescent="0.25">
      <c r="P1532" s="10">
        <v>36740</v>
      </c>
      <c r="Q1532">
        <v>5.5604740000000001</v>
      </c>
      <c r="S1532" s="42">
        <f t="shared" ca="1" si="29"/>
        <v>47515</v>
      </c>
      <c r="T1532" s="43">
        <f ca="1">_xll.BInterpol('Base CDI'!$H$4:$H$28,'Base CDI'!$J$4:$J$29,S1532,"Cubic","Extrapolate=Linear","MultiX=Average","Skip=True","Sort=True")</f>
        <v>12.869345506895517</v>
      </c>
      <c r="U1532" s="43">
        <f ca="1">_xll.BInterpol('Base CDI'!$H$4:$H$28,'Base CDI'!$I$4:$I$29,S1532,"Cubic","Extrapolate=Linear","MultiX=Average","Skip=True","Sort=True")</f>
        <v>12.905046138671766</v>
      </c>
    </row>
    <row r="1533" spans="16:21" x14ac:dyDescent="0.25">
      <c r="P1533" s="10">
        <v>36741</v>
      </c>
      <c r="Q1533">
        <v>5.5638199999999998</v>
      </c>
      <c r="S1533" s="42">
        <f t="shared" ca="1" si="29"/>
        <v>47516</v>
      </c>
      <c r="T1533" s="43">
        <f ca="1">_xll.BInterpol('Base CDI'!$H$4:$H$28,'Base CDI'!$J$4:$J$29,S1533,"Cubic","Extrapolate=Linear","MultiX=Average","Skip=True","Sort=True")</f>
        <v>12.869697035259295</v>
      </c>
      <c r="U1533" s="43">
        <f ca="1">_xll.BInterpol('Base CDI'!$H$4:$H$28,'Base CDI'!$I$4:$I$29,S1533,"Cubic","Extrapolate=Linear","MultiX=Average","Skip=True","Sort=True")</f>
        <v>12.90538277620621</v>
      </c>
    </row>
    <row r="1534" spans="16:21" x14ac:dyDescent="0.25">
      <c r="P1534" s="10">
        <v>36742</v>
      </c>
      <c r="Q1534">
        <v>5.5671679999999997</v>
      </c>
      <c r="S1534" s="42">
        <f t="shared" ca="1" si="29"/>
        <v>47517</v>
      </c>
      <c r="T1534" s="43">
        <f ca="1">_xll.BInterpol('Base CDI'!$H$4:$H$28,'Base CDI'!$J$4:$J$29,S1534,"Cubic","Extrapolate=Linear","MultiX=Average","Skip=True","Sort=True")</f>
        <v>12.87004893259452</v>
      </c>
      <c r="U1534" s="43">
        <f ca="1">_xll.BInterpol('Base CDI'!$H$4:$H$28,'Base CDI'!$I$4:$I$29,S1534,"Cubic","Extrapolate=Linear","MultiX=Average","Skip=True","Sort=True")</f>
        <v>12.905719498815213</v>
      </c>
    </row>
    <row r="1535" spans="16:21" x14ac:dyDescent="0.25">
      <c r="P1535" s="10">
        <v>36745</v>
      </c>
      <c r="Q1535">
        <v>5.5705179999999999</v>
      </c>
      <c r="S1535" s="42">
        <f t="shared" ca="1" si="29"/>
        <v>47518</v>
      </c>
      <c r="T1535" s="43">
        <f ca="1">_xll.BInterpol('Base CDI'!$H$4:$H$28,'Base CDI'!$J$4:$J$29,S1535,"Cubic","Extrapolate=Linear","MultiX=Average","Skip=True","Sort=True")</f>
        <v>12.870401193100326</v>
      </c>
      <c r="U1535" s="43">
        <f ca="1">_xll.BInterpol('Base CDI'!$H$4:$H$28,'Base CDI'!$I$4:$I$29,S1535,"Cubic","Extrapolate=Linear","MultiX=Average","Skip=True","Sort=True")</f>
        <v>12.906056303791578</v>
      </c>
    </row>
    <row r="1536" spans="16:21" x14ac:dyDescent="0.25">
      <c r="P1536" s="10">
        <v>36746</v>
      </c>
      <c r="Q1536">
        <v>5.5738729999999999</v>
      </c>
      <c r="S1536" s="42">
        <f t="shared" ca="1" si="29"/>
        <v>47519</v>
      </c>
      <c r="T1536" s="43">
        <f ca="1">_xll.BInterpol('Base CDI'!$H$4:$H$28,'Base CDI'!$J$4:$J$29,S1536,"Cubic","Extrapolate=Linear","MultiX=Average","Skip=True","Sort=True")</f>
        <v>12.870753810975849</v>
      </c>
      <c r="U1536" s="43">
        <f ca="1">_xll.BInterpol('Base CDI'!$H$4:$H$28,'Base CDI'!$I$4:$I$29,S1536,"Cubic","Extrapolate=Linear","MultiX=Average","Skip=True","Sort=True")</f>
        <v>12.906393188428114</v>
      </c>
    </row>
    <row r="1537" spans="16:21" x14ac:dyDescent="0.25">
      <c r="P1537" s="10">
        <v>36747</v>
      </c>
      <c r="Q1537">
        <v>5.5772310000000003</v>
      </c>
      <c r="S1537" s="42">
        <f t="shared" ca="1" si="29"/>
        <v>47520</v>
      </c>
      <c r="T1537" s="43">
        <f ca="1">_xll.BInterpol('Base CDI'!$H$4:$H$28,'Base CDI'!$J$4:$J$29,S1537,"Cubic","Extrapolate=Linear","MultiX=Average","Skip=True","Sort=True")</f>
        <v>12.871106780420218</v>
      </c>
      <c r="U1537" s="43">
        <f ca="1">_xll.BInterpol('Base CDI'!$H$4:$H$28,'Base CDI'!$I$4:$I$29,S1537,"Cubic","Extrapolate=Linear","MultiX=Average","Skip=True","Sort=True")</f>
        <v>12.906730150017621</v>
      </c>
    </row>
    <row r="1538" spans="16:21" x14ac:dyDescent="0.25">
      <c r="P1538" s="10">
        <v>36748</v>
      </c>
      <c r="Q1538">
        <v>5.5805889999999998</v>
      </c>
      <c r="S1538" s="42">
        <f t="shared" ca="1" si="29"/>
        <v>47521</v>
      </c>
      <c r="T1538" s="43">
        <f ca="1">_xll.BInterpol('Base CDI'!$H$4:$H$28,'Base CDI'!$J$4:$J$29,S1538,"Cubic","Extrapolate=Linear","MultiX=Average","Skip=True","Sort=True")</f>
        <v>12.871460095632573</v>
      </c>
      <c r="U1538" s="43">
        <f ca="1">_xll.BInterpol('Base CDI'!$H$4:$H$28,'Base CDI'!$I$4:$I$29,S1538,"Cubic","Extrapolate=Linear","MultiX=Average","Skip=True","Sort=True")</f>
        <v>12.907067185852906</v>
      </c>
    </row>
    <row r="1539" spans="16:21" x14ac:dyDescent="0.25">
      <c r="P1539" s="10">
        <v>36749</v>
      </c>
      <c r="Q1539">
        <v>5.5839530000000002</v>
      </c>
      <c r="S1539" s="42">
        <f t="shared" ca="1" si="29"/>
        <v>47522</v>
      </c>
      <c r="T1539" s="43">
        <f ca="1">_xll.BInterpol('Base CDI'!$H$4:$H$28,'Base CDI'!$J$4:$J$29,S1539,"Cubic","Extrapolate=Linear","MultiX=Average","Skip=True","Sort=True")</f>
        <v>12.871813750812045</v>
      </c>
      <c r="U1539" s="43">
        <f ca="1">_xll.BInterpol('Base CDI'!$H$4:$H$28,'Base CDI'!$I$4:$I$29,S1539,"Cubic","Extrapolate=Linear","MultiX=Average","Skip=True","Sort=True")</f>
        <v>12.907404293226771</v>
      </c>
    </row>
    <row r="1540" spans="16:21" x14ac:dyDescent="0.25">
      <c r="P1540" s="10">
        <v>36752</v>
      </c>
      <c r="Q1540">
        <v>5.5873249999999999</v>
      </c>
      <c r="S1540" s="42">
        <f t="shared" ca="1" si="29"/>
        <v>47523</v>
      </c>
      <c r="T1540" s="43">
        <f ca="1">_xll.BInterpol('Base CDI'!$H$4:$H$28,'Base CDI'!$J$4:$J$29,S1540,"Cubic","Extrapolate=Linear","MultiX=Average","Skip=True","Sort=True")</f>
        <v>12.872167740157769</v>
      </c>
      <c r="U1540" s="43">
        <f ca="1">_xll.BInterpol('Base CDI'!$H$4:$H$28,'Base CDI'!$I$4:$I$29,S1540,"Cubic","Extrapolate=Linear","MultiX=Average","Skip=True","Sort=True")</f>
        <v>12.90774146943202</v>
      </c>
    </row>
    <row r="1541" spans="16:21" x14ac:dyDescent="0.25">
      <c r="P1541" s="10">
        <v>36753</v>
      </c>
      <c r="Q1541">
        <v>5.5907030000000004</v>
      </c>
      <c r="S1541" s="42">
        <f t="shared" ca="1" si="29"/>
        <v>47524</v>
      </c>
      <c r="T1541" s="43">
        <f ca="1">_xll.BInterpol('Base CDI'!$H$4:$H$28,'Base CDI'!$J$4:$J$29,S1541,"Cubic","Extrapolate=Linear","MultiX=Average","Skip=True","Sort=True")</f>
        <v>12.872522057868876</v>
      </c>
      <c r="U1541" s="43">
        <f ca="1">_xll.BInterpol('Base CDI'!$H$4:$H$28,'Base CDI'!$I$4:$I$29,S1541,"Cubic","Extrapolate=Linear","MultiX=Average","Skip=True","Sort=True")</f>
        <v>12.90807871176146</v>
      </c>
    </row>
    <row r="1542" spans="16:21" x14ac:dyDescent="0.25">
      <c r="P1542" s="10">
        <v>36754</v>
      </c>
      <c r="Q1542">
        <v>5.594074</v>
      </c>
      <c r="S1542" s="42">
        <f t="shared" ca="1" si="29"/>
        <v>47525</v>
      </c>
      <c r="T1542" s="43">
        <f ca="1">_xll.BInterpol('Base CDI'!$H$4:$H$28,'Base CDI'!$J$4:$J$29,S1542,"Cubic","Extrapolate=Linear","MultiX=Average","Skip=True","Sort=True")</f>
        <v>12.872876698144506</v>
      </c>
      <c r="U1542" s="43">
        <f ca="1">_xll.BInterpol('Base CDI'!$H$4:$H$28,'Base CDI'!$I$4:$I$29,S1542,"Cubic","Extrapolate=Linear","MultiX=Average","Skip=True","Sort=True")</f>
        <v>12.908416017507893</v>
      </c>
    </row>
    <row r="1543" spans="16:21" x14ac:dyDescent="0.25">
      <c r="P1543" s="10">
        <v>36755</v>
      </c>
      <c r="Q1543">
        <v>5.5974449999999996</v>
      </c>
      <c r="S1543" s="42">
        <f t="shared" ca="1" si="29"/>
        <v>47526</v>
      </c>
      <c r="T1543" s="43">
        <f ca="1">_xll.BInterpol('Base CDI'!$H$4:$H$28,'Base CDI'!$J$4:$J$29,S1543,"Cubic","Extrapolate=Linear","MultiX=Average","Skip=True","Sort=True")</f>
        <v>12.873231655183787</v>
      </c>
      <c r="U1543" s="43">
        <f ca="1">_xll.BInterpol('Base CDI'!$H$4:$H$28,'Base CDI'!$I$4:$I$29,S1543,"Cubic","Extrapolate=Linear","MultiX=Average","Skip=True","Sort=True")</f>
        <v>12.908753383964124</v>
      </c>
    </row>
    <row r="1544" spans="16:21" x14ac:dyDescent="0.25">
      <c r="P1544" s="10">
        <v>36756</v>
      </c>
      <c r="Q1544">
        <v>5.6008209999999998</v>
      </c>
      <c r="S1544" s="42">
        <f t="shared" ca="1" si="29"/>
        <v>47527</v>
      </c>
      <c r="T1544" s="43">
        <f ca="1">_xll.BInterpol('Base CDI'!$H$4:$H$28,'Base CDI'!$J$4:$J$29,S1544,"Cubic","Extrapolate=Linear","MultiX=Average","Skip=True","Sort=True")</f>
        <v>12.873586923185856</v>
      </c>
      <c r="U1544" s="43">
        <f ca="1">_xll.BInterpol('Base CDI'!$H$4:$H$28,'Base CDI'!$I$4:$I$29,S1544,"Cubic","Extrapolate=Linear","MultiX=Average","Skip=True","Sort=True")</f>
        <v>12.909090808422956</v>
      </c>
    </row>
    <row r="1545" spans="16:21" x14ac:dyDescent="0.25">
      <c r="P1545" s="10">
        <v>36759</v>
      </c>
      <c r="Q1545">
        <v>5.6042009999999998</v>
      </c>
      <c r="S1545" s="42">
        <f t="shared" ca="1" si="29"/>
        <v>47528</v>
      </c>
      <c r="T1545" s="43">
        <f ca="1">_xll.BInterpol('Base CDI'!$H$4:$H$28,'Base CDI'!$J$4:$J$29,S1545,"Cubic","Extrapolate=Linear","MultiX=Average","Skip=True","Sort=True")</f>
        <v>12.873942496349848</v>
      </c>
      <c r="U1545" s="43">
        <f ca="1">_xll.BInterpol('Base CDI'!$H$4:$H$28,'Base CDI'!$I$4:$I$29,S1545,"Cubic","Extrapolate=Linear","MultiX=Average","Skip=True","Sort=True")</f>
        <v>12.909428288177194</v>
      </c>
    </row>
    <row r="1546" spans="16:21" x14ac:dyDescent="0.25">
      <c r="P1546" s="10">
        <v>36760</v>
      </c>
      <c r="Q1546">
        <v>5.6075939999999997</v>
      </c>
      <c r="S1546" s="42">
        <f t="shared" ca="1" si="29"/>
        <v>47529</v>
      </c>
      <c r="T1546" s="43">
        <f ca="1">_xll.BInterpol('Base CDI'!$H$4:$H$28,'Base CDI'!$J$4:$J$29,S1546,"Cubic","Extrapolate=Linear","MultiX=Average","Skip=True","Sort=True")</f>
        <v>12.874298368874896</v>
      </c>
      <c r="U1546" s="43">
        <f ca="1">_xll.BInterpol('Base CDI'!$H$4:$H$28,'Base CDI'!$I$4:$I$29,S1546,"Cubic","Extrapolate=Linear","MultiX=Average","Skip=True","Sort=True")</f>
        <v>12.909765820519643</v>
      </c>
    </row>
    <row r="1547" spans="16:21" x14ac:dyDescent="0.25">
      <c r="P1547" s="10">
        <v>36761</v>
      </c>
      <c r="Q1547">
        <v>5.6109770000000001</v>
      </c>
      <c r="S1547" s="42">
        <f t="shared" ref="S1547:S1610" ca="1" si="30">S1546+1</f>
        <v>47530</v>
      </c>
      <c r="T1547" s="43">
        <f ca="1">_xll.BInterpol('Base CDI'!$H$4:$H$28,'Base CDI'!$J$4:$J$29,S1547,"Cubic","Extrapolate=Linear","MultiX=Average","Skip=True","Sort=True")</f>
        <v>12.874654534960134</v>
      </c>
      <c r="U1547" s="43">
        <f ca="1">_xll.BInterpol('Base CDI'!$H$4:$H$28,'Base CDI'!$I$4:$I$29,S1547,"Cubic","Extrapolate=Linear","MultiX=Average","Skip=True","Sort=True")</f>
        <v>12.910103402743106</v>
      </c>
    </row>
    <row r="1548" spans="16:21" x14ac:dyDescent="0.25">
      <c r="P1548" s="10">
        <v>36762</v>
      </c>
      <c r="Q1548">
        <v>5.6143109999999998</v>
      </c>
      <c r="S1548" s="42">
        <f t="shared" ca="1" si="30"/>
        <v>47531</v>
      </c>
      <c r="T1548" s="43">
        <f ca="1">_xll.BInterpol('Base CDI'!$H$4:$H$28,'Base CDI'!$J$4:$J$29,S1548,"Cubic","Extrapolate=Linear","MultiX=Average","Skip=True","Sort=True")</f>
        <v>12.875010988804696</v>
      </c>
      <c r="U1548" s="43">
        <f ca="1">_xll.BInterpol('Base CDI'!$H$4:$H$28,'Base CDI'!$I$4:$I$29,S1548,"Cubic","Extrapolate=Linear","MultiX=Average","Skip=True","Sort=True")</f>
        <v>12.910441032140389</v>
      </c>
    </row>
    <row r="1549" spans="16:21" x14ac:dyDescent="0.25">
      <c r="P1549" s="10">
        <v>36763</v>
      </c>
      <c r="Q1549">
        <v>5.6176919999999999</v>
      </c>
      <c r="S1549" s="42">
        <f t="shared" ca="1" si="30"/>
        <v>47532</v>
      </c>
      <c r="T1549" s="43">
        <f ca="1">_xll.BInterpol('Base CDI'!$H$4:$H$28,'Base CDI'!$J$4:$J$29,S1549,"Cubic","Extrapolate=Linear","MultiX=Average","Skip=True","Sort=True")</f>
        <v>12.875367724607715</v>
      </c>
      <c r="U1549" s="43">
        <f ca="1">_xll.BInterpol('Base CDI'!$H$4:$H$28,'Base CDI'!$I$4:$I$29,S1549,"Cubic","Extrapolate=Linear","MultiX=Average","Skip=True","Sort=True")</f>
        <v>12.910778706004294</v>
      </c>
    </row>
    <row r="1550" spans="16:21" x14ac:dyDescent="0.25">
      <c r="P1550" s="10">
        <v>36766</v>
      </c>
      <c r="Q1550">
        <v>5.6210800000000001</v>
      </c>
      <c r="S1550" s="42">
        <f t="shared" ca="1" si="30"/>
        <v>47533</v>
      </c>
      <c r="T1550" s="43">
        <f ca="1">_xll.BInterpol('Base CDI'!$H$4:$H$28,'Base CDI'!$J$4:$J$29,S1550,"Cubic","Extrapolate=Linear","MultiX=Average","Skip=True","Sort=True")</f>
        <v>12.875724736568328</v>
      </c>
      <c r="U1550" s="43">
        <f ca="1">_xll.BInterpol('Base CDI'!$H$4:$H$28,'Base CDI'!$I$4:$I$29,S1550,"Cubic","Extrapolate=Linear","MultiX=Average","Skip=True","Sort=True")</f>
        <v>12.911116421627625</v>
      </c>
    </row>
    <row r="1551" spans="16:21" x14ac:dyDescent="0.25">
      <c r="P1551" s="10">
        <v>36767</v>
      </c>
      <c r="Q1551">
        <v>5.6244719999999999</v>
      </c>
      <c r="S1551" s="42">
        <f t="shared" ca="1" si="30"/>
        <v>47534</v>
      </c>
      <c r="T1551" s="43">
        <f ca="1">_xll.BInterpol('Base CDI'!$H$4:$H$28,'Base CDI'!$J$4:$J$29,S1551,"Cubic","Extrapolate=Linear","MultiX=Average","Skip=True","Sort=True")</f>
        <v>12.876082018885667</v>
      </c>
      <c r="U1551" s="43">
        <f ca="1">_xll.BInterpol('Base CDI'!$H$4:$H$28,'Base CDI'!$I$4:$I$29,S1551,"Cubic","Extrapolate=Linear","MultiX=Average","Skip=True","Sort=True")</f>
        <v>12.911454176303188</v>
      </c>
    </row>
    <row r="1552" spans="16:21" x14ac:dyDescent="0.25">
      <c r="P1552" s="10">
        <v>36768</v>
      </c>
      <c r="Q1552">
        <v>5.6278689999999996</v>
      </c>
      <c r="S1552" s="42">
        <f t="shared" ca="1" si="30"/>
        <v>47535</v>
      </c>
      <c r="T1552" s="43">
        <f ca="1">_xll.BInterpol('Base CDI'!$H$4:$H$28,'Base CDI'!$J$4:$J$29,S1552,"Cubic","Extrapolate=Linear","MultiX=Average","Skip=True","Sort=True")</f>
        <v>12.876439565758865</v>
      </c>
      <c r="U1552" s="43">
        <f ca="1">_xll.BInterpol('Base CDI'!$H$4:$H$28,'Base CDI'!$I$4:$I$29,S1552,"Cubic","Extrapolate=Linear","MultiX=Average","Skip=True","Sort=True")</f>
        <v>12.911791967323786</v>
      </c>
    </row>
    <row r="1553" spans="16:21" x14ac:dyDescent="0.25">
      <c r="P1553" s="10">
        <v>36769</v>
      </c>
      <c r="Q1553">
        <v>5.6312629999999997</v>
      </c>
      <c r="S1553" s="42">
        <f t="shared" ca="1" si="30"/>
        <v>47536</v>
      </c>
      <c r="T1553" s="43">
        <f ca="1">_xll.BInterpol('Base CDI'!$H$4:$H$28,'Base CDI'!$J$4:$J$29,S1553,"Cubic","Extrapolate=Linear","MultiX=Average","Skip=True","Sort=True")</f>
        <v>12.87679737138706</v>
      </c>
      <c r="U1553" s="43">
        <f ca="1">_xll.BInterpol('Base CDI'!$H$4:$H$28,'Base CDI'!$I$4:$I$29,S1553,"Cubic","Extrapolate=Linear","MultiX=Average","Skip=True","Sort=True")</f>
        <v>12.912129791982226</v>
      </c>
    </row>
    <row r="1554" spans="16:21" x14ac:dyDescent="0.25">
      <c r="P1554" s="10">
        <v>36770</v>
      </c>
      <c r="Q1554">
        <v>5.634652</v>
      </c>
      <c r="S1554" s="42">
        <f t="shared" ca="1" si="30"/>
        <v>47537</v>
      </c>
      <c r="T1554" s="43">
        <f ca="1">_xll.BInterpol('Base CDI'!$H$4:$H$28,'Base CDI'!$J$4:$J$29,S1554,"Cubic","Extrapolate=Linear","MultiX=Average","Skip=True","Sort=True")</f>
        <v>12.877155429969381</v>
      </c>
      <c r="U1554" s="43">
        <f ca="1">_xll.BInterpol('Base CDI'!$H$4:$H$28,'Base CDI'!$I$4:$I$29,S1554,"Cubic","Extrapolate=Linear","MultiX=Average","Skip=True","Sort=True")</f>
        <v>12.912467647571308</v>
      </c>
    </row>
    <row r="1555" spans="16:21" x14ac:dyDescent="0.25">
      <c r="P1555" s="10">
        <v>36773</v>
      </c>
      <c r="Q1555">
        <v>5.6380410000000003</v>
      </c>
      <c r="S1555" s="42">
        <f t="shared" ca="1" si="30"/>
        <v>47538</v>
      </c>
      <c r="T1555" s="43">
        <f ca="1">_xll.BInterpol('Base CDI'!$H$4:$H$28,'Base CDI'!$J$4:$J$29,S1555,"Cubic","Extrapolate=Linear","MultiX=Average","Skip=True","Sort=True")</f>
        <v>12.877513735704966</v>
      </c>
      <c r="U1555" s="43">
        <f ca="1">_xll.BInterpol('Base CDI'!$H$4:$H$28,'Base CDI'!$I$4:$I$29,S1555,"Cubic","Extrapolate=Linear","MultiX=Average","Skip=True","Sort=True")</f>
        <v>12.912805531383837</v>
      </c>
    </row>
    <row r="1556" spans="16:21" x14ac:dyDescent="0.25">
      <c r="P1556" s="10">
        <v>36774</v>
      </c>
      <c r="Q1556">
        <v>5.641438</v>
      </c>
      <c r="S1556" s="42">
        <f t="shared" ca="1" si="30"/>
        <v>47539</v>
      </c>
      <c r="T1556" s="43">
        <f ca="1">_xll.BInterpol('Base CDI'!$H$4:$H$28,'Base CDI'!$J$4:$J$29,S1556,"Cubic","Extrapolate=Linear","MultiX=Average","Skip=True","Sort=True")</f>
        <v>12.877872282792948</v>
      </c>
      <c r="U1556" s="43">
        <f ca="1">_xll.BInterpol('Base CDI'!$H$4:$H$28,'Base CDI'!$I$4:$I$29,S1556,"Cubic","Extrapolate=Linear","MultiX=Average","Skip=True","Sort=True")</f>
        <v>12.91314344071262</v>
      </c>
    </row>
    <row r="1557" spans="16:21" x14ac:dyDescent="0.25">
      <c r="P1557" s="10">
        <v>36775</v>
      </c>
      <c r="Q1557">
        <v>5.644838</v>
      </c>
      <c r="S1557" s="42">
        <f t="shared" ca="1" si="30"/>
        <v>47540</v>
      </c>
      <c r="T1557" s="43">
        <f ca="1">_xll.BInterpol('Base CDI'!$H$4:$H$28,'Base CDI'!$J$4:$J$29,S1557,"Cubic","Extrapolate=Linear","MultiX=Average","Skip=True","Sort=True")</f>
        <v>12.878231065432459</v>
      </c>
      <c r="U1557" s="43">
        <f ca="1">_xll.BInterpol('Base CDI'!$H$4:$H$28,'Base CDI'!$I$4:$I$29,S1557,"Cubic","Extrapolate=Linear","MultiX=Average","Skip=True","Sort=True")</f>
        <v>12.913481372850459</v>
      </c>
    </row>
    <row r="1558" spans="16:21" x14ac:dyDescent="0.25">
      <c r="P1558" s="10">
        <v>36777</v>
      </c>
      <c r="Q1558">
        <v>5.6482489999999999</v>
      </c>
      <c r="S1558" s="42">
        <f t="shared" ca="1" si="30"/>
        <v>47541</v>
      </c>
      <c r="T1558" s="43">
        <f ca="1">_xll.BInterpol('Base CDI'!$H$4:$H$28,'Base CDI'!$J$4:$J$29,S1558,"Cubic","Extrapolate=Linear","MultiX=Average","Skip=True","Sort=True")</f>
        <v>12.878590077822636</v>
      </c>
      <c r="U1558" s="43">
        <f ca="1">_xll.BInterpol('Base CDI'!$H$4:$H$28,'Base CDI'!$I$4:$I$29,S1558,"Cubic","Extrapolate=Linear","MultiX=Average","Skip=True","Sort=True")</f>
        <v>12.913819325090159</v>
      </c>
    </row>
    <row r="1559" spans="16:21" x14ac:dyDescent="0.25">
      <c r="P1559" s="10">
        <v>36780</v>
      </c>
      <c r="Q1559">
        <v>5.6516630000000001</v>
      </c>
      <c r="S1559" s="42">
        <f t="shared" ca="1" si="30"/>
        <v>47542</v>
      </c>
      <c r="T1559" s="43">
        <f ca="1">_xll.BInterpol('Base CDI'!$H$4:$H$28,'Base CDI'!$J$4:$J$29,S1559,"Cubic","Extrapolate=Linear","MultiX=Average","Skip=True","Sort=True")</f>
        <v>12.878949314162613</v>
      </c>
      <c r="U1559" s="43">
        <f ca="1">_xll.BInterpol('Base CDI'!$H$4:$H$28,'Base CDI'!$I$4:$I$29,S1559,"Cubic","Extrapolate=Linear","MultiX=Average","Skip=True","Sort=True")</f>
        <v>12.914157294724523</v>
      </c>
    </row>
    <row r="1560" spans="16:21" x14ac:dyDescent="0.25">
      <c r="P1560" s="10">
        <v>36781</v>
      </c>
      <c r="Q1560">
        <v>5.655087</v>
      </c>
      <c r="S1560" s="42">
        <f t="shared" ca="1" si="30"/>
        <v>47543</v>
      </c>
      <c r="T1560" s="43">
        <f ca="1">_xll.BInterpol('Base CDI'!$H$4:$H$28,'Base CDI'!$J$4:$J$29,S1560,"Cubic","Extrapolate=Linear","MultiX=Average","Skip=True","Sort=True")</f>
        <v>12.879308768651523</v>
      </c>
      <c r="U1560" s="43">
        <f ca="1">_xll.BInterpol('Base CDI'!$H$4:$H$28,'Base CDI'!$I$4:$I$29,S1560,"Cubic","Extrapolate=Linear","MultiX=Average","Skip=True","Sort=True")</f>
        <v>12.914495279046356</v>
      </c>
    </row>
    <row r="1561" spans="16:21" x14ac:dyDescent="0.25">
      <c r="P1561" s="10">
        <v>36782</v>
      </c>
      <c r="Q1561">
        <v>5.6585140000000003</v>
      </c>
      <c r="S1561" s="42">
        <f t="shared" ca="1" si="30"/>
        <v>47544</v>
      </c>
      <c r="T1561" s="43">
        <f ca="1">_xll.BInterpol('Base CDI'!$H$4:$H$28,'Base CDI'!$J$4:$J$29,S1561,"Cubic","Extrapolate=Linear","MultiX=Average","Skip=True","Sort=True")</f>
        <v>12.879668435488499</v>
      </c>
      <c r="U1561" s="43">
        <f ca="1">_xll.BInterpol('Base CDI'!$H$4:$H$28,'Base CDI'!$I$4:$I$29,S1561,"Cubic","Extrapolate=Linear","MultiX=Average","Skip=True","Sort=True")</f>
        <v>12.914833275348464</v>
      </c>
    </row>
    <row r="1562" spans="16:21" x14ac:dyDescent="0.25">
      <c r="P1562" s="10">
        <v>36783</v>
      </c>
      <c r="Q1562">
        <v>5.6619440000000001</v>
      </c>
      <c r="S1562" s="42">
        <f t="shared" ca="1" si="30"/>
        <v>47545</v>
      </c>
      <c r="T1562" s="43">
        <f ca="1">_xll.BInterpol('Base CDI'!$H$4:$H$28,'Base CDI'!$J$4:$J$29,S1562,"Cubic","Extrapolate=Linear","MultiX=Average","Skip=True","Sort=True")</f>
        <v>12.880028308872676</v>
      </c>
      <c r="U1562" s="43">
        <f ca="1">_xll.BInterpol('Base CDI'!$H$4:$H$28,'Base CDI'!$I$4:$I$29,S1562,"Cubic","Extrapolate=Linear","MultiX=Average","Skip=True","Sort=True")</f>
        <v>12.915171280923648</v>
      </c>
    </row>
    <row r="1563" spans="16:21" x14ac:dyDescent="0.25">
      <c r="P1563" s="10">
        <v>36784</v>
      </c>
      <c r="Q1563">
        <v>5.6653779999999996</v>
      </c>
      <c r="S1563" s="42">
        <f t="shared" ca="1" si="30"/>
        <v>47546</v>
      </c>
      <c r="T1563" s="43">
        <f ca="1">_xll.BInterpol('Base CDI'!$H$4:$H$28,'Base CDI'!$J$4:$J$29,S1563,"Cubic","Extrapolate=Linear","MultiX=Average","Skip=True","Sort=True")</f>
        <v>12.880388383003188</v>
      </c>
      <c r="U1563" s="43">
        <f ca="1">_xll.BInterpol('Base CDI'!$H$4:$H$28,'Base CDI'!$I$4:$I$29,S1563,"Cubic","Extrapolate=Linear","MultiX=Average","Skip=True","Sort=True")</f>
        <v>12.915509293064714</v>
      </c>
    </row>
    <row r="1564" spans="16:21" x14ac:dyDescent="0.25">
      <c r="P1564" s="10">
        <v>36787</v>
      </c>
      <c r="Q1564">
        <v>5.6688130000000001</v>
      </c>
      <c r="S1564" s="42">
        <f t="shared" ca="1" si="30"/>
        <v>47547</v>
      </c>
      <c r="T1564" s="43">
        <f ca="1">_xll.BInterpol('Base CDI'!$H$4:$H$28,'Base CDI'!$J$4:$J$29,S1564,"Cubic","Extrapolate=Linear","MultiX=Average","Skip=True","Sort=True")</f>
        <v>12.880748652079172</v>
      </c>
      <c r="U1564" s="43">
        <f ca="1">_xll.BInterpol('Base CDI'!$H$4:$H$28,'Base CDI'!$I$4:$I$29,S1564,"Cubic","Extrapolate=Linear","MultiX=Average","Skip=True","Sort=True")</f>
        <v>12.915847309064466</v>
      </c>
    </row>
    <row r="1565" spans="16:21" x14ac:dyDescent="0.25">
      <c r="P1565" s="10">
        <v>36788</v>
      </c>
      <c r="Q1565">
        <v>5.6722489999999999</v>
      </c>
      <c r="S1565" s="42">
        <f t="shared" ca="1" si="30"/>
        <v>47548</v>
      </c>
      <c r="T1565" s="43">
        <f ca="1">_xll.BInterpol('Base CDI'!$H$4:$H$28,'Base CDI'!$J$4:$J$29,S1565,"Cubic","Extrapolate=Linear","MultiX=Average","Skip=True","Sort=True")</f>
        <v>12.881109110299757</v>
      </c>
      <c r="U1565" s="43">
        <f ca="1">_xll.BInterpol('Base CDI'!$H$4:$H$28,'Base CDI'!$I$4:$I$29,S1565,"Cubic","Extrapolate=Linear","MultiX=Average","Skip=True","Sort=True")</f>
        <v>12.916185326215707</v>
      </c>
    </row>
    <row r="1566" spans="16:21" x14ac:dyDescent="0.25">
      <c r="P1566" s="10">
        <v>36789</v>
      </c>
      <c r="Q1566">
        <v>5.6756859999999998</v>
      </c>
      <c r="S1566" s="42">
        <f t="shared" ca="1" si="30"/>
        <v>47549</v>
      </c>
      <c r="T1566" s="43">
        <f ca="1">_xll.BInterpol('Base CDI'!$H$4:$H$28,'Base CDI'!$J$4:$J$29,S1566,"Cubic","Extrapolate=Linear","MultiX=Average","Skip=True","Sort=True")</f>
        <v>12.881469751864079</v>
      </c>
      <c r="U1566" s="43">
        <f ca="1">_xll.BInterpol('Base CDI'!$H$4:$H$28,'Base CDI'!$I$4:$I$29,S1566,"Cubic","Extrapolate=Linear","MultiX=Average","Skip=True","Sort=True")</f>
        <v>12.916523341811244</v>
      </c>
    </row>
    <row r="1567" spans="16:21" x14ac:dyDescent="0.25">
      <c r="P1567" s="10">
        <v>36790</v>
      </c>
      <c r="Q1567">
        <v>5.679125</v>
      </c>
      <c r="S1567" s="42">
        <f t="shared" ca="1" si="30"/>
        <v>47550</v>
      </c>
      <c r="T1567" s="43">
        <f ca="1">_xll.BInterpol('Base CDI'!$H$4:$H$28,'Base CDI'!$J$4:$J$29,S1567,"Cubic","Extrapolate=Linear","MultiX=Average","Skip=True","Sort=True")</f>
        <v>12.881830570971275</v>
      </c>
      <c r="U1567" s="43">
        <f ca="1">_xll.BInterpol('Base CDI'!$H$4:$H$28,'Base CDI'!$I$4:$I$29,S1567,"Cubic","Extrapolate=Linear","MultiX=Average","Skip=True","Sort=True")</f>
        <v>12.916861353143878</v>
      </c>
    </row>
    <row r="1568" spans="16:21" x14ac:dyDescent="0.25">
      <c r="P1568" s="10">
        <v>36791</v>
      </c>
      <c r="Q1568">
        <v>5.6825679999999998</v>
      </c>
      <c r="S1568" s="42">
        <f t="shared" ca="1" si="30"/>
        <v>47551</v>
      </c>
      <c r="T1568" s="43">
        <f ca="1">_xll.BInterpol('Base CDI'!$H$4:$H$28,'Base CDI'!$J$4:$J$29,S1568,"Cubic","Extrapolate=Linear","MultiX=Average","Skip=True","Sort=True")</f>
        <v>12.882191561820475</v>
      </c>
      <c r="U1568" s="43">
        <f ca="1">_xll.BInterpol('Base CDI'!$H$4:$H$28,'Base CDI'!$I$4:$I$29,S1568,"Cubic","Extrapolate=Linear","MultiX=Average","Skip=True","Sort=True")</f>
        <v>12.917199357506416</v>
      </c>
    </row>
    <row r="1569" spans="16:21" x14ac:dyDescent="0.25">
      <c r="P1569" s="10">
        <v>36794</v>
      </c>
      <c r="Q1569">
        <v>5.6860099999999996</v>
      </c>
      <c r="S1569" s="42">
        <f t="shared" ca="1" si="30"/>
        <v>47552</v>
      </c>
      <c r="T1569" s="43">
        <f ca="1">_xll.BInterpol('Base CDI'!$H$4:$H$28,'Base CDI'!$J$4:$J$29,S1569,"Cubic","Extrapolate=Linear","MultiX=Average","Skip=True","Sort=True")</f>
        <v>12.882552718610816</v>
      </c>
      <c r="U1569" s="43">
        <f ca="1">_xll.BInterpol('Base CDI'!$H$4:$H$28,'Base CDI'!$I$4:$I$29,S1569,"Cubic","Extrapolate=Linear","MultiX=Average","Skip=True","Sort=True")</f>
        <v>12.91753735219166</v>
      </c>
    </row>
    <row r="1570" spans="16:21" x14ac:dyDescent="0.25">
      <c r="P1570" s="10">
        <v>36795</v>
      </c>
      <c r="Q1570">
        <v>5.6894539999999996</v>
      </c>
      <c r="S1570" s="42">
        <f t="shared" ca="1" si="30"/>
        <v>47553</v>
      </c>
      <c r="T1570" s="43">
        <f ca="1">_xll.BInterpol('Base CDI'!$H$4:$H$28,'Base CDI'!$J$4:$J$29,S1570,"Cubic","Extrapolate=Linear","MultiX=Average","Skip=True","Sort=True")</f>
        <v>12.882914035541429</v>
      </c>
      <c r="U1570" s="43">
        <f ca="1">_xll.BInterpol('Base CDI'!$H$4:$H$28,'Base CDI'!$I$4:$I$29,S1570,"Cubic","Extrapolate=Linear","MultiX=Average","Skip=True","Sort=True")</f>
        <v>12.917875334492415</v>
      </c>
    </row>
    <row r="1571" spans="16:21" x14ac:dyDescent="0.25">
      <c r="P1571" s="10">
        <v>36796</v>
      </c>
      <c r="Q1571">
        <v>5.692895</v>
      </c>
      <c r="S1571" s="42">
        <f t="shared" ca="1" si="30"/>
        <v>47554</v>
      </c>
      <c r="T1571" s="43">
        <f ca="1">_xll.BInterpol('Base CDI'!$H$4:$H$28,'Base CDI'!$J$4:$J$29,S1571,"Cubic","Extrapolate=Linear","MultiX=Average","Skip=True","Sort=True")</f>
        <v>12.883275506811451</v>
      </c>
      <c r="U1571" s="43">
        <f ca="1">_xll.BInterpol('Base CDI'!$H$4:$H$28,'Base CDI'!$I$4:$I$29,S1571,"Cubic","Extrapolate=Linear","MultiX=Average","Skip=True","Sort=True")</f>
        <v>12.918213301701485</v>
      </c>
    </row>
    <row r="1572" spans="16:21" x14ac:dyDescent="0.25">
      <c r="P1572" s="10">
        <v>36797</v>
      </c>
      <c r="Q1572">
        <v>5.696332</v>
      </c>
      <c r="S1572" s="42">
        <f t="shared" ca="1" si="30"/>
        <v>47555</v>
      </c>
      <c r="T1572" s="43">
        <f ca="1">_xll.BInterpol('Base CDI'!$H$4:$H$28,'Base CDI'!$J$4:$J$29,S1572,"Cubic","Extrapolate=Linear","MultiX=Average","Skip=True","Sort=True")</f>
        <v>12.883637126620014</v>
      </c>
      <c r="U1572" s="43">
        <f ca="1">_xll.BInterpol('Base CDI'!$H$4:$H$28,'Base CDI'!$I$4:$I$29,S1572,"Cubic","Extrapolate=Linear","MultiX=Average","Skip=True","Sort=True")</f>
        <v>12.918551251111676</v>
      </c>
    </row>
    <row r="1573" spans="16:21" x14ac:dyDescent="0.25">
      <c r="P1573" s="10">
        <v>36798</v>
      </c>
      <c r="Q1573">
        <v>5.6997739999999997</v>
      </c>
      <c r="S1573" s="42">
        <f t="shared" ca="1" si="30"/>
        <v>47556</v>
      </c>
      <c r="T1573" s="43">
        <f ca="1">_xll.BInterpol('Base CDI'!$H$4:$H$28,'Base CDI'!$J$4:$J$29,S1573,"Cubic","Extrapolate=Linear","MultiX=Average","Skip=True","Sort=True")</f>
        <v>12.883998889166255</v>
      </c>
      <c r="U1573" s="43">
        <f ca="1">_xll.BInterpol('Base CDI'!$H$4:$H$28,'Base CDI'!$I$4:$I$29,S1573,"Cubic","Extrapolate=Linear","MultiX=Average","Skip=True","Sort=True")</f>
        <v>12.918889180015789</v>
      </c>
    </row>
    <row r="1574" spans="16:21" x14ac:dyDescent="0.25">
      <c r="P1574" s="10">
        <v>36801</v>
      </c>
      <c r="Q1574">
        <v>5.7032280000000002</v>
      </c>
      <c r="S1574" s="42">
        <f t="shared" ca="1" si="30"/>
        <v>47557</v>
      </c>
      <c r="T1574" s="43">
        <f ca="1">_xll.BInterpol('Base CDI'!$H$4:$H$28,'Base CDI'!$J$4:$J$29,S1574,"Cubic","Extrapolate=Linear","MultiX=Average","Skip=True","Sort=True")</f>
        <v>12.884360788649305</v>
      </c>
      <c r="U1574" s="43">
        <f ca="1">_xll.BInterpol('Base CDI'!$H$4:$H$28,'Base CDI'!$I$4:$I$29,S1574,"Cubic","Extrapolate=Linear","MultiX=Average","Skip=True","Sort=True")</f>
        <v>12.91922708570663</v>
      </c>
    </row>
    <row r="1575" spans="16:21" x14ac:dyDescent="0.25">
      <c r="P1575" s="10">
        <v>36802</v>
      </c>
      <c r="Q1575">
        <v>5.7066850000000002</v>
      </c>
      <c r="S1575" s="42">
        <f t="shared" ca="1" si="30"/>
        <v>47558</v>
      </c>
      <c r="T1575" s="43">
        <f ca="1">_xll.BInterpol('Base CDI'!$H$4:$H$28,'Base CDI'!$J$4:$J$29,S1575,"Cubic","Extrapolate=Linear","MultiX=Average","Skip=True","Sort=True")</f>
        <v>12.884722819268299</v>
      </c>
      <c r="U1575" s="43">
        <f ca="1">_xll.BInterpol('Base CDI'!$H$4:$H$28,'Base CDI'!$I$4:$I$29,S1575,"Cubic","Extrapolate=Linear","MultiX=Average","Skip=True","Sort=True")</f>
        <v>12.919564965477004</v>
      </c>
    </row>
    <row r="1576" spans="16:21" x14ac:dyDescent="0.25">
      <c r="P1576" s="10">
        <v>36803</v>
      </c>
      <c r="Q1576">
        <v>5.7101420000000003</v>
      </c>
      <c r="S1576" s="42">
        <f t="shared" ca="1" si="30"/>
        <v>47559</v>
      </c>
      <c r="T1576" s="43">
        <f ca="1">_xll.BInterpol('Base CDI'!$H$4:$H$28,'Base CDI'!$J$4:$J$29,S1576,"Cubic","Extrapolate=Linear","MultiX=Average","Skip=True","Sort=True")</f>
        <v>12.885084975222371</v>
      </c>
      <c r="U1576" s="43">
        <f ca="1">_xll.BInterpol('Base CDI'!$H$4:$H$28,'Base CDI'!$I$4:$I$29,S1576,"Cubic","Extrapolate=Linear","MultiX=Average","Skip=True","Sort=True")</f>
        <v>12.919902816619715</v>
      </c>
    </row>
    <row r="1577" spans="16:21" x14ac:dyDescent="0.25">
      <c r="P1577" s="10">
        <v>36804</v>
      </c>
      <c r="Q1577">
        <v>5.7136060000000004</v>
      </c>
      <c r="S1577" s="42">
        <f t="shared" ca="1" si="30"/>
        <v>47560</v>
      </c>
      <c r="T1577" s="43">
        <f ca="1">_xll.BInterpol('Base CDI'!$H$4:$H$28,'Base CDI'!$J$4:$J$29,S1577,"Cubic","Extrapolate=Linear","MultiX=Average","Skip=True","Sort=True")</f>
        <v>12.885447250710657</v>
      </c>
      <c r="U1577" s="43">
        <f ca="1">_xll.BInterpol('Base CDI'!$H$4:$H$28,'Base CDI'!$I$4:$I$29,S1577,"Cubic","Extrapolate=Linear","MultiX=Average","Skip=True","Sort=True")</f>
        <v>12.920240636427565</v>
      </c>
    </row>
    <row r="1578" spans="16:21" x14ac:dyDescent="0.25">
      <c r="P1578" s="10">
        <v>36805</v>
      </c>
      <c r="Q1578">
        <v>5.7170719999999999</v>
      </c>
      <c r="S1578" s="42">
        <f t="shared" ca="1" si="30"/>
        <v>47561</v>
      </c>
      <c r="T1578" s="43">
        <f ca="1">_xll.BInterpol('Base CDI'!$H$4:$H$28,'Base CDI'!$J$4:$J$29,S1578,"Cubic","Extrapolate=Linear","MultiX=Average","Skip=True","Sort=True")</f>
        <v>12.885809639932289</v>
      </c>
      <c r="U1578" s="43">
        <f ca="1">_xll.BInterpol('Base CDI'!$H$4:$H$28,'Base CDI'!$I$4:$I$29,S1578,"Cubic","Extrapolate=Linear","MultiX=Average","Skip=True","Sort=True")</f>
        <v>12.920578422193358</v>
      </c>
    </row>
    <row r="1579" spans="16:21" x14ac:dyDescent="0.25">
      <c r="P1579" s="10">
        <v>36808</v>
      </c>
      <c r="Q1579">
        <v>5.7205329999999996</v>
      </c>
      <c r="S1579" s="42">
        <f t="shared" ca="1" si="30"/>
        <v>47562</v>
      </c>
      <c r="T1579" s="43">
        <f ca="1">_xll.BInterpol('Base CDI'!$H$4:$H$28,'Base CDI'!$J$4:$J$29,S1579,"Cubic","Extrapolate=Linear","MultiX=Average","Skip=True","Sort=True")</f>
        <v>12.886172137086401</v>
      </c>
      <c r="U1579" s="43">
        <f ca="1">_xll.BInterpol('Base CDI'!$H$4:$H$28,'Base CDI'!$I$4:$I$29,S1579,"Cubic","Extrapolate=Linear","MultiX=Average","Skip=True","Sort=True")</f>
        <v>12.920916171209903</v>
      </c>
    </row>
    <row r="1580" spans="16:21" x14ac:dyDescent="0.25">
      <c r="P1580" s="10">
        <v>36809</v>
      </c>
      <c r="Q1580">
        <v>5.7239979999999999</v>
      </c>
      <c r="S1580" s="42">
        <f t="shared" ca="1" si="30"/>
        <v>47563</v>
      </c>
      <c r="T1580" s="43">
        <f ca="1">_xll.BInterpol('Base CDI'!$H$4:$H$28,'Base CDI'!$J$4:$J$29,S1580,"Cubic","Extrapolate=Linear","MultiX=Average","Skip=True","Sort=True")</f>
        <v>12.886534736372127</v>
      </c>
      <c r="U1580" s="43">
        <f ca="1">_xll.BInterpol('Base CDI'!$H$4:$H$28,'Base CDI'!$I$4:$I$29,S1580,"Cubic","Extrapolate=Linear","MultiX=Average","Skip=True","Sort=True")</f>
        <v>12.921253880769999</v>
      </c>
    </row>
    <row r="1581" spans="16:21" x14ac:dyDescent="0.25">
      <c r="P1581" s="10">
        <v>36810</v>
      </c>
      <c r="Q1581">
        <v>5.7274620000000001</v>
      </c>
      <c r="S1581" s="42">
        <f t="shared" ca="1" si="30"/>
        <v>47564</v>
      </c>
      <c r="T1581" s="43">
        <f ca="1">_xll.BInterpol('Base CDI'!$H$4:$H$28,'Base CDI'!$J$4:$J$29,S1581,"Cubic","Extrapolate=Linear","MultiX=Average","Skip=True","Sort=True")</f>
        <v>12.886897431988602</v>
      </c>
      <c r="U1581" s="43">
        <f ca="1">_xll.BInterpol('Base CDI'!$H$4:$H$28,'Base CDI'!$I$4:$I$29,S1581,"Cubic","Extrapolate=Linear","MultiX=Average","Skip=True","Sort=True")</f>
        <v>12.921591548166454</v>
      </c>
    </row>
    <row r="1582" spans="16:21" x14ac:dyDescent="0.25">
      <c r="P1582" s="10">
        <v>36812</v>
      </c>
      <c r="Q1582">
        <v>5.7309239999999999</v>
      </c>
      <c r="S1582" s="42">
        <f t="shared" ca="1" si="30"/>
        <v>47565</v>
      </c>
      <c r="T1582" s="43">
        <f ca="1">_xll.BInterpol('Base CDI'!$H$4:$H$28,'Base CDI'!$J$4:$J$29,S1582,"Cubic","Extrapolate=Linear","MultiX=Average","Skip=True","Sort=True")</f>
        <v>12.88726021813496</v>
      </c>
      <c r="U1582" s="43">
        <f ca="1">_xll.BInterpol('Base CDI'!$H$4:$H$28,'Base CDI'!$I$4:$I$29,S1582,"Cubic","Extrapolate=Linear","MultiX=Average","Skip=True","Sort=True")</f>
        <v>12.921929170692069</v>
      </c>
    </row>
    <row r="1583" spans="16:21" x14ac:dyDescent="0.25">
      <c r="P1583" s="10">
        <v>36815</v>
      </c>
      <c r="Q1583">
        <v>5.7343919999999997</v>
      </c>
      <c r="S1583" s="42">
        <f t="shared" ca="1" si="30"/>
        <v>47566</v>
      </c>
      <c r="T1583" s="43">
        <f ca="1">_xll.BInterpol('Base CDI'!$H$4:$H$28,'Base CDI'!$J$4:$J$29,S1583,"Cubic","Extrapolate=Linear","MultiX=Average","Skip=True","Sort=True")</f>
        <v>12.887623089010335</v>
      </c>
      <c r="U1583" s="43">
        <f ca="1">_xll.BInterpol('Base CDI'!$H$4:$H$28,'Base CDI'!$I$4:$I$29,S1583,"Cubic","Extrapolate=Linear","MultiX=Average","Skip=True","Sort=True")</f>
        <v>12.92226674563965</v>
      </c>
    </row>
    <row r="1584" spans="16:21" x14ac:dyDescent="0.25">
      <c r="P1584" s="10">
        <v>36816</v>
      </c>
      <c r="Q1584">
        <v>5.7378650000000002</v>
      </c>
      <c r="S1584" s="42">
        <f t="shared" ca="1" si="30"/>
        <v>47567</v>
      </c>
      <c r="T1584" s="43">
        <f ca="1">_xll.BInterpol('Base CDI'!$H$4:$H$28,'Base CDI'!$J$4:$J$29,S1584,"Cubic","Extrapolate=Linear","MultiX=Average","Skip=True","Sort=True")</f>
        <v>12.887986038813862</v>
      </c>
      <c r="U1584" s="43">
        <f ca="1">_xll.BInterpol('Base CDI'!$H$4:$H$28,'Base CDI'!$I$4:$I$29,S1584,"Cubic","Extrapolate=Linear","MultiX=Average","Skip=True","Sort=True")</f>
        <v>12.922604270302001</v>
      </c>
    </row>
    <row r="1585" spans="16:21" x14ac:dyDescent="0.25">
      <c r="P1585" s="10">
        <v>36817</v>
      </c>
      <c r="Q1585">
        <v>5.741339</v>
      </c>
      <c r="S1585" s="42">
        <f t="shared" ca="1" si="30"/>
        <v>47568</v>
      </c>
      <c r="T1585" s="43">
        <f ca="1">_xll.BInterpol('Base CDI'!$H$4:$H$28,'Base CDI'!$J$4:$J$29,S1585,"Cubic","Extrapolate=Linear","MultiX=Average","Skip=True","Sort=True")</f>
        <v>12.888349061744671</v>
      </c>
      <c r="U1585" s="43">
        <f ca="1">_xll.BInterpol('Base CDI'!$H$4:$H$28,'Base CDI'!$I$4:$I$29,S1585,"Cubic","Extrapolate=Linear","MultiX=Average","Skip=True","Sort=True")</f>
        <v>12.922941741971925</v>
      </c>
    </row>
    <row r="1586" spans="16:21" x14ac:dyDescent="0.25">
      <c r="P1586" s="10">
        <v>36818</v>
      </c>
      <c r="Q1586">
        <v>5.7448160000000001</v>
      </c>
      <c r="S1586" s="42">
        <f t="shared" ca="1" si="30"/>
        <v>47569</v>
      </c>
      <c r="T1586" s="43">
        <f ca="1">_xll.BInterpol('Base CDI'!$H$4:$H$28,'Base CDI'!$J$4:$J$29,S1586,"Cubic","Extrapolate=Linear","MultiX=Average","Skip=True","Sort=True")</f>
        <v>12.888712152001903</v>
      </c>
      <c r="U1586" s="43">
        <f ca="1">_xll.BInterpol('Base CDI'!$H$4:$H$28,'Base CDI'!$I$4:$I$29,S1586,"Cubic","Extrapolate=Linear","MultiX=Average","Skip=True","Sort=True")</f>
        <v>12.923279157942229</v>
      </c>
    </row>
    <row r="1587" spans="16:21" x14ac:dyDescent="0.25">
      <c r="P1587" s="10">
        <v>36819</v>
      </c>
      <c r="Q1587">
        <v>5.7482939999999996</v>
      </c>
      <c r="S1587" s="42">
        <f t="shared" ca="1" si="30"/>
        <v>47570</v>
      </c>
      <c r="T1587" s="43">
        <f ca="1">_xll.BInterpol('Base CDI'!$H$4:$H$28,'Base CDI'!$J$4:$J$29,S1587,"Cubic","Extrapolate=Linear","MultiX=Average","Skip=True","Sort=True")</f>
        <v>12.889075303784685</v>
      </c>
      <c r="U1587" s="43">
        <f ca="1">_xll.BInterpol('Base CDI'!$H$4:$H$28,'Base CDI'!$I$4:$I$29,S1587,"Cubic","Extrapolate=Linear","MultiX=Average","Skip=True","Sort=True")</f>
        <v>12.923616515505715</v>
      </c>
    </row>
    <row r="1588" spans="16:21" x14ac:dyDescent="0.25">
      <c r="P1588" s="10">
        <v>36822</v>
      </c>
      <c r="Q1588">
        <v>5.7517769999999997</v>
      </c>
      <c r="S1588" s="42">
        <f t="shared" ca="1" si="30"/>
        <v>47571</v>
      </c>
      <c r="T1588" s="43">
        <f ca="1">_xll.BInterpol('Base CDI'!$H$4:$H$28,'Base CDI'!$J$4:$J$29,S1588,"Cubic","Extrapolate=Linear","MultiX=Average","Skip=True","Sort=True")</f>
        <v>12.889438511292155</v>
      </c>
      <c r="U1588" s="43">
        <f ca="1">_xll.BInterpol('Base CDI'!$H$4:$H$28,'Base CDI'!$I$4:$I$29,S1588,"Cubic","Extrapolate=Linear","MultiX=Average","Skip=True","Sort=True")</f>
        <v>12.923953811955187</v>
      </c>
    </row>
    <row r="1589" spans="16:21" x14ac:dyDescent="0.25">
      <c r="P1589" s="10">
        <v>36823</v>
      </c>
      <c r="Q1589">
        <v>5.7552599999999998</v>
      </c>
      <c r="S1589" s="42">
        <f t="shared" ca="1" si="30"/>
        <v>47572</v>
      </c>
      <c r="T1589" s="43">
        <f ca="1">_xll.BInterpol('Base CDI'!$H$4:$H$28,'Base CDI'!$J$4:$J$29,S1589,"Cubic","Extrapolate=Linear","MultiX=Average","Skip=True","Sort=True")</f>
        <v>12.889801768723448</v>
      </c>
      <c r="U1589" s="43">
        <f ca="1">_xll.BInterpol('Base CDI'!$H$4:$H$28,'Base CDI'!$I$4:$I$29,S1589,"Cubic","Extrapolate=Linear","MultiX=Average","Skip=True","Sort=True")</f>
        <v>12.92429104458345</v>
      </c>
    </row>
    <row r="1590" spans="16:21" x14ac:dyDescent="0.25">
      <c r="P1590" s="10">
        <v>36824</v>
      </c>
      <c r="Q1590">
        <v>5.7587429999999999</v>
      </c>
      <c r="S1590" s="42">
        <f t="shared" ca="1" si="30"/>
        <v>47573</v>
      </c>
      <c r="T1590" s="43">
        <f ca="1">_xll.BInterpol('Base CDI'!$H$4:$H$28,'Base CDI'!$J$4:$J$29,S1590,"Cubic","Extrapolate=Linear","MultiX=Average","Skip=True","Sort=True")</f>
        <v>12.890165070277694</v>
      </c>
      <c r="U1590" s="43">
        <f ca="1">_xll.BInterpol('Base CDI'!$H$4:$H$28,'Base CDI'!$I$4:$I$29,S1590,"Cubic","Extrapolate=Linear","MultiX=Average","Skip=True","Sort=True")</f>
        <v>12.924628210683309</v>
      </c>
    </row>
    <row r="1591" spans="16:21" x14ac:dyDescent="0.25">
      <c r="P1591" s="10">
        <v>36825</v>
      </c>
      <c r="Q1591">
        <v>5.7622280000000003</v>
      </c>
      <c r="S1591" s="42">
        <f t="shared" ca="1" si="30"/>
        <v>47574</v>
      </c>
      <c r="T1591" s="43">
        <f ca="1">_xll.BInterpol('Base CDI'!$H$4:$H$28,'Base CDI'!$J$4:$J$29,S1591,"Cubic","Extrapolate=Linear","MultiX=Average","Skip=True","Sort=True")</f>
        <v>12.890528410154031</v>
      </c>
      <c r="U1591" s="43">
        <f ca="1">_xll.BInterpol('Base CDI'!$H$4:$H$28,'Base CDI'!$I$4:$I$29,S1591,"Cubic","Extrapolate=Linear","MultiX=Average","Skip=True","Sort=True")</f>
        <v>12.924965307547566</v>
      </c>
    </row>
    <row r="1592" spans="16:21" x14ac:dyDescent="0.25">
      <c r="P1592" s="10">
        <v>36826</v>
      </c>
      <c r="Q1592">
        <v>5.7657179999999997</v>
      </c>
      <c r="S1592" s="42">
        <f t="shared" ca="1" si="30"/>
        <v>47575</v>
      </c>
      <c r="T1592" s="43">
        <f ca="1">_xll.BInterpol('Base CDI'!$H$4:$H$28,'Base CDI'!$J$4:$J$29,S1592,"Cubic","Extrapolate=Linear","MultiX=Average","Skip=True","Sort=True")</f>
        <v>12.890891782551591</v>
      </c>
      <c r="U1592" s="43">
        <f ca="1">_xll.BInterpol('Base CDI'!$H$4:$H$28,'Base CDI'!$I$4:$I$29,S1592,"Cubic","Extrapolate=Linear","MultiX=Average","Skip=True","Sort=True")</f>
        <v>12.925302332469027</v>
      </c>
    </row>
    <row r="1593" spans="16:21" x14ac:dyDescent="0.25">
      <c r="P1593" s="10">
        <v>36829</v>
      </c>
      <c r="Q1593">
        <v>5.769209</v>
      </c>
      <c r="S1593" s="42">
        <f t="shared" ca="1" si="30"/>
        <v>47576</v>
      </c>
      <c r="T1593" s="43">
        <f ca="1">_xll.BInterpol('Base CDI'!$H$4:$H$28,'Base CDI'!$J$4:$J$29,S1593,"Cubic","Extrapolate=Linear","MultiX=Average","Skip=True","Sort=True")</f>
        <v>12.891255181669509</v>
      </c>
      <c r="U1593" s="43">
        <f ca="1">_xll.BInterpol('Base CDI'!$H$4:$H$28,'Base CDI'!$I$4:$I$29,S1593,"Cubic","Extrapolate=Linear","MultiX=Average","Skip=True","Sort=True")</f>
        <v>12.925639282740496</v>
      </c>
    </row>
    <row r="1594" spans="16:21" x14ac:dyDescent="0.25">
      <c r="P1594" s="10">
        <v>36830</v>
      </c>
      <c r="Q1594">
        <v>5.7727029999999999</v>
      </c>
      <c r="S1594" s="42">
        <f t="shared" ca="1" si="30"/>
        <v>47577</v>
      </c>
      <c r="T1594" s="43">
        <f ca="1">_xll.BInterpol('Base CDI'!$H$4:$H$28,'Base CDI'!$J$4:$J$29,S1594,"Cubic","Extrapolate=Linear","MultiX=Average","Skip=True","Sort=True")</f>
        <v>12.891618601706918</v>
      </c>
      <c r="U1594" s="43">
        <f ca="1">_xll.BInterpol('Base CDI'!$H$4:$H$28,'Base CDI'!$I$4:$I$29,S1594,"Cubic","Extrapolate=Linear","MultiX=Average","Skip=True","Sort=True")</f>
        <v>12.925976155654777</v>
      </c>
    </row>
    <row r="1595" spans="16:21" x14ac:dyDescent="0.25">
      <c r="P1595" s="10">
        <v>36831</v>
      </c>
      <c r="Q1595">
        <v>5.7762000000000002</v>
      </c>
      <c r="S1595" s="42">
        <f t="shared" ca="1" si="30"/>
        <v>47578</v>
      </c>
      <c r="T1595" s="43">
        <f ca="1">_xll.BInterpol('Base CDI'!$H$4:$H$28,'Base CDI'!$J$4:$J$29,S1595,"Cubic","Extrapolate=Linear","MultiX=Average","Skip=True","Sort=True")</f>
        <v>12.891982036862954</v>
      </c>
      <c r="U1595" s="43">
        <f ca="1">_xll.BInterpol('Base CDI'!$H$4:$H$28,'Base CDI'!$I$4:$I$29,S1595,"Cubic","Extrapolate=Linear","MultiX=Average","Skip=True","Sort=True")</f>
        <v>12.926312948504673</v>
      </c>
    </row>
    <row r="1596" spans="16:21" x14ac:dyDescent="0.25">
      <c r="P1596" s="10">
        <v>36833</v>
      </c>
      <c r="Q1596">
        <v>5.7796960000000004</v>
      </c>
      <c r="S1596" s="42">
        <f t="shared" ca="1" si="30"/>
        <v>47579</v>
      </c>
      <c r="T1596" s="43">
        <f ca="1">_xll.BInterpol('Base CDI'!$H$4:$H$28,'Base CDI'!$J$4:$J$29,S1596,"Cubic","Extrapolate=Linear","MultiX=Average","Skip=True","Sort=True")</f>
        <v>12.892345481336749</v>
      </c>
      <c r="U1596" s="43">
        <f ca="1">_xll.BInterpol('Base CDI'!$H$4:$H$28,'Base CDI'!$I$4:$I$29,S1596,"Cubic","Extrapolate=Linear","MultiX=Average","Skip=True","Sort=True")</f>
        <v>12.92664965858299</v>
      </c>
    </row>
    <row r="1597" spans="16:21" x14ac:dyDescent="0.25">
      <c r="P1597" s="10">
        <v>36836</v>
      </c>
      <c r="Q1597">
        <v>5.783188</v>
      </c>
      <c r="S1597" s="42">
        <f t="shared" ca="1" si="30"/>
        <v>47580</v>
      </c>
      <c r="T1597" s="43">
        <f ca="1">_xll.BInterpol('Base CDI'!$H$4:$H$28,'Base CDI'!$J$4:$J$29,S1597,"Cubic","Extrapolate=Linear","MultiX=Average","Skip=True","Sort=True")</f>
        <v>12.892708929327437</v>
      </c>
      <c r="U1597" s="43">
        <f ca="1">_xll.BInterpol('Base CDI'!$H$4:$H$28,'Base CDI'!$I$4:$I$29,S1597,"Cubic","Extrapolate=Linear","MultiX=Average","Skip=True","Sort=True")</f>
        <v>12.926986283182531</v>
      </c>
    </row>
    <row r="1598" spans="16:21" x14ac:dyDescent="0.25">
      <c r="P1598" s="10">
        <v>36837</v>
      </c>
      <c r="Q1598">
        <v>5.7866739999999997</v>
      </c>
      <c r="S1598" s="42">
        <f t="shared" ca="1" si="30"/>
        <v>47581</v>
      </c>
      <c r="T1598" s="43">
        <f ca="1">_xll.BInterpol('Base CDI'!$H$4:$H$28,'Base CDI'!$J$4:$J$29,S1598,"Cubic","Extrapolate=Linear","MultiX=Average","Skip=True","Sort=True")</f>
        <v>12.893072375034155</v>
      </c>
      <c r="U1598" s="43">
        <f ca="1">_xll.BInterpol('Base CDI'!$H$4:$H$28,'Base CDI'!$I$4:$I$29,S1598,"Cubic","Extrapolate=Linear","MultiX=Average","Skip=True","Sort=True")</f>
        <v>12.927322819596101</v>
      </c>
    </row>
    <row r="1599" spans="16:21" x14ac:dyDescent="0.25">
      <c r="P1599" s="10">
        <v>36838</v>
      </c>
      <c r="Q1599">
        <v>5.7901660000000001</v>
      </c>
      <c r="S1599" s="42">
        <f t="shared" ca="1" si="30"/>
        <v>47582</v>
      </c>
      <c r="T1599" s="43">
        <f ca="1">_xll.BInterpol('Base CDI'!$H$4:$H$28,'Base CDI'!$J$4:$J$29,S1599,"Cubic","Extrapolate=Linear","MultiX=Average","Skip=True","Sort=True")</f>
        <v>12.893435812656033</v>
      </c>
      <c r="U1599" s="43">
        <f ca="1">_xll.BInterpol('Base CDI'!$H$4:$H$28,'Base CDI'!$I$4:$I$29,S1599,"Cubic","Extrapolate=Linear","MultiX=Average","Skip=True","Sort=True")</f>
        <v>12.927659265116503</v>
      </c>
    </row>
    <row r="1600" spans="16:21" x14ac:dyDescent="0.25">
      <c r="P1600" s="10">
        <v>36839</v>
      </c>
      <c r="Q1600">
        <v>5.7936690000000004</v>
      </c>
      <c r="S1600" s="42">
        <f t="shared" ca="1" si="30"/>
        <v>47583</v>
      </c>
      <c r="T1600" s="43">
        <f ca="1">_xll.BInterpol('Base CDI'!$H$4:$H$28,'Base CDI'!$J$4:$J$29,S1600,"Cubic","Extrapolate=Linear","MultiX=Average","Skip=True","Sort=True")</f>
        <v>12.893799236392208</v>
      </c>
      <c r="U1600" s="43">
        <f ca="1">_xll.BInterpol('Base CDI'!$H$4:$H$28,'Base CDI'!$I$4:$I$29,S1600,"Cubic","Extrapolate=Linear","MultiX=Average","Skip=True","Sort=True")</f>
        <v>12.927995617036544</v>
      </c>
    </row>
    <row r="1601" spans="16:21" x14ac:dyDescent="0.25">
      <c r="P1601" s="10">
        <v>36840</v>
      </c>
      <c r="Q1601">
        <v>5.7971750000000002</v>
      </c>
      <c r="S1601" s="42">
        <f t="shared" ca="1" si="30"/>
        <v>47584</v>
      </c>
      <c r="T1601" s="43">
        <f ca="1">_xll.BInterpol('Base CDI'!$H$4:$H$28,'Base CDI'!$J$4:$J$29,S1601,"Cubic","Extrapolate=Linear","MultiX=Average","Skip=True","Sort=True")</f>
        <v>12.894162640441815</v>
      </c>
      <c r="U1601" s="43">
        <f ca="1">_xll.BInterpol('Base CDI'!$H$4:$H$28,'Base CDI'!$I$4:$I$29,S1601,"Cubic","Extrapolate=Linear","MultiX=Average","Skip=True","Sort=True")</f>
        <v>12.928331872649025</v>
      </c>
    </row>
    <row r="1602" spans="16:21" x14ac:dyDescent="0.25">
      <c r="P1602" s="10">
        <v>36843</v>
      </c>
      <c r="Q1602">
        <v>5.8006849999999996</v>
      </c>
      <c r="S1602" s="42">
        <f t="shared" ca="1" si="30"/>
        <v>47585</v>
      </c>
      <c r="T1602" s="43">
        <f ca="1">_xll.BInterpol('Base CDI'!$H$4:$H$28,'Base CDI'!$J$4:$J$29,S1602,"Cubic","Extrapolate=Linear","MultiX=Average","Skip=True","Sort=True")</f>
        <v>12.894526019003985</v>
      </c>
      <c r="U1602" s="43">
        <f ca="1">_xll.BInterpol('Base CDI'!$H$4:$H$28,'Base CDI'!$I$4:$I$29,S1602,"Cubic","Extrapolate=Linear","MultiX=Average","Skip=True","Sort=True")</f>
        <v>12.928668029246751</v>
      </c>
    </row>
    <row r="1603" spans="16:21" x14ac:dyDescent="0.25">
      <c r="P1603" s="10">
        <v>36844</v>
      </c>
      <c r="Q1603">
        <v>5.8041980000000004</v>
      </c>
      <c r="S1603" s="42">
        <f t="shared" ca="1" si="30"/>
        <v>47586</v>
      </c>
      <c r="T1603" s="43">
        <f ca="1">_xll.BInterpol('Base CDI'!$H$4:$H$28,'Base CDI'!$J$4:$J$29,S1603,"Cubic","Extrapolate=Linear","MultiX=Average","Skip=True","Sort=True")</f>
        <v>12.894889366277853</v>
      </c>
      <c r="U1603" s="43">
        <f ca="1">_xll.BInterpol('Base CDI'!$H$4:$H$28,'Base CDI'!$I$4:$I$29,S1603,"Cubic","Extrapolate=Linear","MultiX=Average","Skip=True","Sort=True")</f>
        <v>12.929004084122527</v>
      </c>
    </row>
    <row r="1604" spans="16:21" x14ac:dyDescent="0.25">
      <c r="P1604" s="10">
        <v>36846</v>
      </c>
      <c r="Q1604">
        <v>5.8077139999999998</v>
      </c>
      <c r="S1604" s="42">
        <f t="shared" ca="1" si="30"/>
        <v>47587</v>
      </c>
      <c r="T1604" s="43">
        <f ca="1">_xll.BInterpol('Base CDI'!$H$4:$H$28,'Base CDI'!$J$4:$J$29,S1604,"Cubic","Extrapolate=Linear","MultiX=Average","Skip=True","Sort=True")</f>
        <v>12.895252676462555</v>
      </c>
      <c r="U1604" s="43">
        <f ca="1">_xll.BInterpol('Base CDI'!$H$4:$H$28,'Base CDI'!$I$4:$I$29,S1604,"Cubic","Extrapolate=Linear","MultiX=Average","Skip=True","Sort=True")</f>
        <v>12.929340034569156</v>
      </c>
    </row>
    <row r="1605" spans="16:21" x14ac:dyDescent="0.25">
      <c r="P1605" s="10">
        <v>36847</v>
      </c>
      <c r="Q1605">
        <v>5.8112329999999996</v>
      </c>
      <c r="S1605" s="42">
        <f t="shared" ca="1" si="30"/>
        <v>47588</v>
      </c>
      <c r="T1605" s="43">
        <f ca="1">_xll.BInterpol('Base CDI'!$H$4:$H$28,'Base CDI'!$J$4:$J$29,S1605,"Cubic","Extrapolate=Linear","MultiX=Average","Skip=True","Sort=True")</f>
        <v>12.895615943757221</v>
      </c>
      <c r="U1605" s="43">
        <f ca="1">_xll.BInterpol('Base CDI'!$H$4:$H$28,'Base CDI'!$I$4:$I$29,S1605,"Cubic","Extrapolate=Linear","MultiX=Average","Skip=True","Sort=True")</f>
        <v>12.929675877879445</v>
      </c>
    </row>
    <row r="1606" spans="16:21" x14ac:dyDescent="0.25">
      <c r="P1606" s="10">
        <v>36850</v>
      </c>
      <c r="Q1606">
        <v>5.814756</v>
      </c>
      <c r="S1606" s="42">
        <f t="shared" ca="1" si="30"/>
        <v>47589</v>
      </c>
      <c r="T1606" s="43">
        <f ca="1">_xll.BInterpol('Base CDI'!$H$4:$H$28,'Base CDI'!$J$4:$J$29,S1606,"Cubic","Extrapolate=Linear","MultiX=Average","Skip=True","Sort=True")</f>
        <v>12.895979162360989</v>
      </c>
      <c r="U1606" s="43">
        <f ca="1">_xll.BInterpol('Base CDI'!$H$4:$H$28,'Base CDI'!$I$4:$I$29,S1606,"Cubic","Extrapolate=Linear","MultiX=Average","Skip=True","Sort=True")</f>
        <v>12.930011611346195</v>
      </c>
    </row>
    <row r="1607" spans="16:21" x14ac:dyDescent="0.25">
      <c r="P1607" s="10">
        <v>36851</v>
      </c>
      <c r="Q1607">
        <v>5.8182790000000004</v>
      </c>
      <c r="S1607" s="42">
        <f t="shared" ca="1" si="30"/>
        <v>47590</v>
      </c>
      <c r="T1607" s="43">
        <f ca="1">_xll.BInterpol('Base CDI'!$H$4:$H$28,'Base CDI'!$J$4:$J$29,S1607,"Cubic","Extrapolate=Linear","MultiX=Average","Skip=True","Sort=True")</f>
        <v>12.896342326472992</v>
      </c>
      <c r="U1607" s="43">
        <f ca="1">_xll.BInterpol('Base CDI'!$H$4:$H$28,'Base CDI'!$I$4:$I$29,S1607,"Cubic","Extrapolate=Linear","MultiX=Average","Skip=True","Sort=True")</f>
        <v>12.930347232262212</v>
      </c>
    </row>
    <row r="1608" spans="16:21" x14ac:dyDescent="0.25">
      <c r="P1608" s="10">
        <v>36852</v>
      </c>
      <c r="Q1608">
        <v>5.8218050000000003</v>
      </c>
      <c r="S1608" s="42">
        <f t="shared" ca="1" si="30"/>
        <v>47591</v>
      </c>
      <c r="T1608" s="43">
        <f ca="1">_xll.BInterpol('Base CDI'!$H$4:$H$28,'Base CDI'!$J$4:$J$29,S1608,"Cubic","Extrapolate=Linear","MultiX=Average","Skip=True","Sort=True")</f>
        <v>12.896705430292364</v>
      </c>
      <c r="U1608" s="43">
        <f ca="1">_xll.BInterpol('Base CDI'!$H$4:$H$28,'Base CDI'!$I$4:$I$29,S1608,"Cubic","Extrapolate=Linear","MultiX=Average","Skip=True","Sort=True")</f>
        <v>12.9306827379203</v>
      </c>
    </row>
    <row r="1609" spans="16:21" x14ac:dyDescent="0.25">
      <c r="P1609" s="10">
        <v>36853</v>
      </c>
      <c r="Q1609">
        <v>5.8253180000000002</v>
      </c>
      <c r="S1609" s="42">
        <f t="shared" ca="1" si="30"/>
        <v>47592</v>
      </c>
      <c r="T1609" s="43">
        <f ca="1">_xll.BInterpol('Base CDI'!$H$4:$H$28,'Base CDI'!$J$4:$J$29,S1609,"Cubic","Extrapolate=Linear","MultiX=Average","Skip=True","Sort=True")</f>
        <v>12.897068468018238</v>
      </c>
      <c r="U1609" s="43">
        <f ca="1">_xll.BInterpol('Base CDI'!$H$4:$H$28,'Base CDI'!$I$4:$I$29,S1609,"Cubic","Extrapolate=Linear","MultiX=Average","Skip=True","Sort=True")</f>
        <v>12.931018125613262</v>
      </c>
    </row>
    <row r="1610" spans="16:21" x14ac:dyDescent="0.25">
      <c r="P1610" s="10">
        <v>36854</v>
      </c>
      <c r="Q1610">
        <v>5.8288330000000004</v>
      </c>
      <c r="S1610" s="42">
        <f t="shared" ca="1" si="30"/>
        <v>47593</v>
      </c>
      <c r="T1610" s="43">
        <f ca="1">_xll.BInterpol('Base CDI'!$H$4:$H$28,'Base CDI'!$J$4:$J$29,S1610,"Cubic","Extrapolate=Linear","MultiX=Average","Skip=True","Sort=True")</f>
        <v>12.89743143384975</v>
      </c>
      <c r="U1610" s="43">
        <f ca="1">_xll.BInterpol('Base CDI'!$H$4:$H$28,'Base CDI'!$I$4:$I$29,S1610,"Cubic","Extrapolate=Linear","MultiX=Average","Skip=True","Sort=True")</f>
        <v>12.931353392633902</v>
      </c>
    </row>
    <row r="1611" spans="16:21" x14ac:dyDescent="0.25">
      <c r="P1611" s="10">
        <v>36857</v>
      </c>
      <c r="Q1611">
        <v>5.8323489999999998</v>
      </c>
      <c r="S1611" s="42">
        <f t="shared" ref="S1611:S1674" ca="1" si="31">S1610+1</f>
        <v>47594</v>
      </c>
      <c r="T1611" s="43">
        <f ca="1">_xll.BInterpol('Base CDI'!$H$4:$H$28,'Base CDI'!$J$4:$J$29,S1611,"Cubic","Extrapolate=Linear","MultiX=Average","Skip=True","Sort=True")</f>
        <v>12.897794321986032</v>
      </c>
      <c r="U1611" s="43">
        <f ca="1">_xll.BInterpol('Base CDI'!$H$4:$H$28,'Base CDI'!$I$4:$I$29,S1611,"Cubic","Extrapolate=Linear","MultiX=Average","Skip=True","Sort=True")</f>
        <v>12.931688536275027</v>
      </c>
    </row>
    <row r="1612" spans="16:21" x14ac:dyDescent="0.25">
      <c r="P1612" s="10">
        <v>36858</v>
      </c>
      <c r="Q1612">
        <v>5.8358650000000001</v>
      </c>
      <c r="S1612" s="42">
        <f t="shared" ca="1" si="31"/>
        <v>47595</v>
      </c>
      <c r="T1612" s="43">
        <f ca="1">_xll.BInterpol('Base CDI'!$H$4:$H$28,'Base CDI'!$J$4:$J$29,S1612,"Cubic","Extrapolate=Linear","MultiX=Average","Skip=True","Sort=True")</f>
        <v>12.89815712662622</v>
      </c>
      <c r="U1612" s="43">
        <f ca="1">_xll.BInterpol('Base CDI'!$H$4:$H$28,'Base CDI'!$I$4:$I$29,S1612,"Cubic","Extrapolate=Linear","MultiX=Average","Skip=True","Sort=True")</f>
        <v>12.932023553829438</v>
      </c>
    </row>
    <row r="1613" spans="16:21" x14ac:dyDescent="0.25">
      <c r="P1613" s="10">
        <v>36859</v>
      </c>
      <c r="Q1613">
        <v>5.839385</v>
      </c>
      <c r="S1613" s="42">
        <f t="shared" ca="1" si="31"/>
        <v>47596</v>
      </c>
      <c r="T1613" s="43">
        <f ca="1">_xll.BInterpol('Base CDI'!$H$4:$H$28,'Base CDI'!$J$4:$J$29,S1613,"Cubic","Extrapolate=Linear","MultiX=Average","Skip=True","Sort=True")</f>
        <v>12.898519841969447</v>
      </c>
      <c r="U1613" s="43">
        <f ca="1">_xll.BInterpol('Base CDI'!$H$4:$H$28,'Base CDI'!$I$4:$I$29,S1613,"Cubic","Extrapolate=Linear","MultiX=Average","Skip=True","Sort=True")</f>
        <v>12.932358442589942</v>
      </c>
    </row>
    <row r="1614" spans="16:21" x14ac:dyDescent="0.25">
      <c r="P1614" s="10">
        <v>36860</v>
      </c>
      <c r="Q1614">
        <v>5.8429010000000003</v>
      </c>
      <c r="S1614" s="42">
        <f t="shared" ca="1" si="31"/>
        <v>47597</v>
      </c>
      <c r="T1614" s="43">
        <f ca="1">_xll.BInterpol('Base CDI'!$H$4:$H$28,'Base CDI'!$J$4:$J$29,S1614,"Cubic","Extrapolate=Linear","MultiX=Average","Skip=True","Sort=True")</f>
        <v>12.898882462214846</v>
      </c>
      <c r="U1614" s="43">
        <f ca="1">_xll.BInterpol('Base CDI'!$H$4:$H$28,'Base CDI'!$I$4:$I$29,S1614,"Cubic","Extrapolate=Linear","MultiX=Average","Skip=True","Sort=True")</f>
        <v>12.932693199849341</v>
      </c>
    </row>
    <row r="1615" spans="16:21" x14ac:dyDescent="0.25">
      <c r="P1615" s="10">
        <v>36861</v>
      </c>
      <c r="Q1615">
        <v>5.8464150000000004</v>
      </c>
      <c r="S1615" s="42">
        <f t="shared" ca="1" si="31"/>
        <v>47598</v>
      </c>
      <c r="T1615" s="43">
        <f ca="1">_xll.BInterpol('Base CDI'!$H$4:$H$28,'Base CDI'!$J$4:$J$29,S1615,"Cubic","Extrapolate=Linear","MultiX=Average","Skip=True","Sort=True")</f>
        <v>12.899244981561555</v>
      </c>
      <c r="U1615" s="43">
        <f ca="1">_xll.BInterpol('Base CDI'!$H$4:$H$28,'Base CDI'!$I$4:$I$29,S1615,"Cubic","Extrapolate=Linear","MultiX=Average","Skip=True","Sort=True")</f>
        <v>12.93302782290044</v>
      </c>
    </row>
    <row r="1616" spans="16:21" x14ac:dyDescent="0.25">
      <c r="P1616" s="10">
        <v>36864</v>
      </c>
      <c r="Q1616">
        <v>5.849933</v>
      </c>
      <c r="S1616" s="42">
        <f t="shared" ca="1" si="31"/>
        <v>47599</v>
      </c>
      <c r="T1616" s="43">
        <f ca="1">_xll.BInterpol('Base CDI'!$H$4:$H$28,'Base CDI'!$J$4:$J$29,S1616,"Cubic","Extrapolate=Linear","MultiX=Average","Skip=True","Sort=True")</f>
        <v>12.899607394208703</v>
      </c>
      <c r="U1616" s="43">
        <f ca="1">_xll.BInterpol('Base CDI'!$H$4:$H$28,'Base CDI'!$I$4:$I$29,S1616,"Cubic","Extrapolate=Linear","MultiX=Average","Skip=True","Sort=True")</f>
        <v>12.933362309036044</v>
      </c>
    </row>
    <row r="1617" spans="16:21" x14ac:dyDescent="0.25">
      <c r="P1617" s="10">
        <v>36865</v>
      </c>
      <c r="Q1617">
        <v>5.8534519999999999</v>
      </c>
      <c r="S1617" s="42">
        <f t="shared" ca="1" si="31"/>
        <v>47600</v>
      </c>
      <c r="T1617" s="43">
        <f ca="1">_xll.BInterpol('Base CDI'!$H$4:$H$28,'Base CDI'!$J$4:$J$29,S1617,"Cubic","Extrapolate=Linear","MultiX=Average","Skip=True","Sort=True")</f>
        <v>12.899969694355427</v>
      </c>
      <c r="U1617" s="43">
        <f ca="1">_xll.BInterpol('Base CDI'!$H$4:$H$28,'Base CDI'!$I$4:$I$29,S1617,"Cubic","Extrapolate=Linear","MultiX=Average","Skip=True","Sort=True")</f>
        <v>12.933696655548957</v>
      </c>
    </row>
    <row r="1618" spans="16:21" x14ac:dyDescent="0.25">
      <c r="P1618" s="10">
        <v>36866</v>
      </c>
      <c r="Q1618">
        <v>5.8569719999999998</v>
      </c>
      <c r="S1618" s="42">
        <f t="shared" ca="1" si="31"/>
        <v>47601</v>
      </c>
      <c r="T1618" s="43">
        <f ca="1">_xll.BInterpol('Base CDI'!$H$4:$H$28,'Base CDI'!$J$4:$J$29,S1618,"Cubic","Extrapolate=Linear","MultiX=Average","Skip=True","Sort=True")</f>
        <v>12.900331876200861</v>
      </c>
      <c r="U1618" s="43">
        <f ca="1">_xll.BInterpol('Base CDI'!$H$4:$H$28,'Base CDI'!$I$4:$I$29,S1618,"Cubic","Extrapolate=Linear","MultiX=Average","Skip=True","Sort=True")</f>
        <v>12.934030859731982</v>
      </c>
    </row>
    <row r="1619" spans="16:21" x14ac:dyDescent="0.25">
      <c r="P1619" s="10">
        <v>36867</v>
      </c>
      <c r="Q1619">
        <v>5.860493</v>
      </c>
      <c r="S1619" s="42">
        <f t="shared" ca="1" si="31"/>
        <v>47602</v>
      </c>
      <c r="T1619" s="43">
        <f ca="1">_xll.BInterpol('Base CDI'!$H$4:$H$28,'Base CDI'!$J$4:$J$29,S1619,"Cubic","Extrapolate=Linear","MultiX=Average","Skip=True","Sort=True")</f>
        <v>12.900693933944138</v>
      </c>
      <c r="U1619" s="43">
        <f ca="1">_xll.BInterpol('Base CDI'!$H$4:$H$28,'Base CDI'!$I$4:$I$29,S1619,"Cubic","Extrapolate=Linear","MultiX=Average","Skip=True","Sort=True")</f>
        <v>12.934364918877922</v>
      </c>
    </row>
    <row r="1620" spans="16:21" x14ac:dyDescent="0.25">
      <c r="P1620" s="10">
        <v>36868</v>
      </c>
      <c r="Q1620">
        <v>5.8640140000000001</v>
      </c>
      <c r="S1620" s="42">
        <f t="shared" ca="1" si="31"/>
        <v>47603</v>
      </c>
      <c r="T1620" s="43">
        <f ca="1">_xll.BInterpol('Base CDI'!$H$4:$H$28,'Base CDI'!$J$4:$J$29,S1620,"Cubic","Extrapolate=Linear","MultiX=Average","Skip=True","Sort=True")</f>
        <v>12.901055861784394</v>
      </c>
      <c r="U1620" s="43">
        <f ca="1">_xll.BInterpol('Base CDI'!$H$4:$H$28,'Base CDI'!$I$4:$I$29,S1620,"Cubic","Extrapolate=Linear","MultiX=Average","Skip=True","Sort=True")</f>
        <v>12.934698830279585</v>
      </c>
    </row>
    <row r="1621" spans="16:21" x14ac:dyDescent="0.25">
      <c r="P1621" s="10">
        <v>36871</v>
      </c>
      <c r="Q1621">
        <v>5.8675369999999996</v>
      </c>
      <c r="S1621" s="42">
        <f t="shared" ca="1" si="31"/>
        <v>47604</v>
      </c>
      <c r="T1621" s="43">
        <f ca="1">_xll.BInterpol('Base CDI'!$H$4:$H$28,'Base CDI'!$J$4:$J$29,S1621,"Cubic","Extrapolate=Linear","MultiX=Average","Skip=True","Sort=True")</f>
        <v>12.901417653920761</v>
      </c>
      <c r="U1621" s="43">
        <f ca="1">_xll.BInterpol('Base CDI'!$H$4:$H$28,'Base CDI'!$I$4:$I$29,S1621,"Cubic","Extrapolate=Linear","MultiX=Average","Skip=True","Sort=True")</f>
        <v>12.935032591229772</v>
      </c>
    </row>
    <row r="1622" spans="16:21" x14ac:dyDescent="0.25">
      <c r="P1622" s="10">
        <v>36872</v>
      </c>
      <c r="Q1622">
        <v>5.8710589999999998</v>
      </c>
      <c r="S1622" s="42">
        <f t="shared" ca="1" si="31"/>
        <v>47605</v>
      </c>
      <c r="T1622" s="43">
        <f ca="1">_xll.BInterpol('Base CDI'!$H$4:$H$28,'Base CDI'!$J$4:$J$29,S1622,"Cubic","Extrapolate=Linear","MultiX=Average","Skip=True","Sort=True")</f>
        <v>12.901779304552376</v>
      </c>
      <c r="U1622" s="43">
        <f ca="1">_xll.BInterpol('Base CDI'!$H$4:$H$28,'Base CDI'!$I$4:$I$29,S1622,"Cubic","Extrapolate=Linear","MultiX=Average","Skip=True","Sort=True")</f>
        <v>12.93536619902129</v>
      </c>
    </row>
    <row r="1623" spans="16:21" x14ac:dyDescent="0.25">
      <c r="P1623" s="10">
        <v>36873</v>
      </c>
      <c r="Q1623">
        <v>5.8745830000000003</v>
      </c>
      <c r="S1623" s="42">
        <f t="shared" ca="1" si="31"/>
        <v>47606</v>
      </c>
      <c r="T1623" s="43">
        <f ca="1">_xll.BInterpol('Base CDI'!$H$4:$H$28,'Base CDI'!$J$4:$J$29,S1623,"Cubic","Extrapolate=Linear","MultiX=Average","Skip=True","Sort=True")</f>
        <v>12.902140807878368</v>
      </c>
      <c r="U1623" s="43">
        <f ca="1">_xll.BInterpol('Base CDI'!$H$4:$H$28,'Base CDI'!$I$4:$I$29,S1623,"Cubic","Extrapolate=Linear","MultiX=Average","Skip=True","Sort=True")</f>
        <v>12.93569965094694</v>
      </c>
    </row>
    <row r="1624" spans="16:21" x14ac:dyDescent="0.25">
      <c r="P1624" s="10">
        <v>36874</v>
      </c>
      <c r="Q1624">
        <v>5.8781059999999998</v>
      </c>
      <c r="S1624" s="42">
        <f t="shared" ca="1" si="31"/>
        <v>47607</v>
      </c>
      <c r="T1624" s="43">
        <f ca="1">_xll.BInterpol('Base CDI'!$H$4:$H$28,'Base CDI'!$J$4:$J$29,S1624,"Cubic","Extrapolate=Linear","MultiX=Average","Skip=True","Sort=True")</f>
        <v>12.902502158097874</v>
      </c>
      <c r="U1624" s="43">
        <f ca="1">_xll.BInterpol('Base CDI'!$H$4:$H$28,'Base CDI'!$I$4:$I$29,S1624,"Cubic","Extrapolate=Linear","MultiX=Average","Skip=True","Sort=True")</f>
        <v>12.93603294429953</v>
      </c>
    </row>
    <row r="1625" spans="16:21" x14ac:dyDescent="0.25">
      <c r="P1625" s="10">
        <v>36875</v>
      </c>
      <c r="Q1625">
        <v>5.8816290000000002</v>
      </c>
      <c r="S1625" s="42">
        <f t="shared" ca="1" si="31"/>
        <v>47608</v>
      </c>
      <c r="T1625" s="43">
        <f ca="1">_xll.BInterpol('Base CDI'!$H$4:$H$28,'Base CDI'!$J$4:$J$29,S1625,"Cubic","Extrapolate=Linear","MultiX=Average","Skip=True","Sort=True")</f>
        <v>12.90286334941003</v>
      </c>
      <c r="U1625" s="43">
        <f ca="1">_xll.BInterpol('Base CDI'!$H$4:$H$28,'Base CDI'!$I$4:$I$29,S1625,"Cubic","Extrapolate=Linear","MultiX=Average","Skip=True","Sort=True")</f>
        <v>12.93636607637186</v>
      </c>
    </row>
    <row r="1626" spans="16:21" x14ac:dyDescent="0.25">
      <c r="P1626" s="10">
        <v>36878</v>
      </c>
      <c r="Q1626">
        <v>5.8851550000000001</v>
      </c>
      <c r="S1626" s="42">
        <f t="shared" ca="1" si="31"/>
        <v>47609</v>
      </c>
      <c r="T1626" s="43">
        <f ca="1">_xll.BInterpol('Base CDI'!$H$4:$H$28,'Base CDI'!$J$4:$J$29,S1626,"Cubic","Extrapolate=Linear","MultiX=Average","Skip=True","Sort=True")</f>
        <v>12.903224376013968</v>
      </c>
      <c r="U1626" s="43">
        <f ca="1">_xll.BInterpol('Base CDI'!$H$4:$H$28,'Base CDI'!$I$4:$I$29,S1626,"Cubic","Extrapolate=Linear","MultiX=Average","Skip=True","Sort=True")</f>
        <v>12.936699044456736</v>
      </c>
    </row>
    <row r="1627" spans="16:21" x14ac:dyDescent="0.25">
      <c r="P1627" s="10">
        <v>36879</v>
      </c>
      <c r="Q1627">
        <v>5.8886779999999996</v>
      </c>
      <c r="S1627" s="42">
        <f t="shared" ca="1" si="31"/>
        <v>47610</v>
      </c>
      <c r="T1627" s="43">
        <f ca="1">_xll.BInterpol('Base CDI'!$H$4:$H$28,'Base CDI'!$J$4:$J$29,S1627,"Cubic","Extrapolate=Linear","MultiX=Average","Skip=True","Sort=True")</f>
        <v>12.903585232108821</v>
      </c>
      <c r="U1627" s="43">
        <f ca="1">_xll.BInterpol('Base CDI'!$H$4:$H$28,'Base CDI'!$I$4:$I$29,S1627,"Cubic","Extrapolate=Linear","MultiX=Average","Skip=True","Sort=True")</f>
        <v>12.937031845846963</v>
      </c>
    </row>
    <row r="1628" spans="16:21" x14ac:dyDescent="0.25">
      <c r="P1628" s="10">
        <v>36880</v>
      </c>
      <c r="Q1628">
        <v>5.8921999999999999</v>
      </c>
      <c r="S1628" s="42">
        <f t="shared" ca="1" si="31"/>
        <v>47611</v>
      </c>
      <c r="T1628" s="43">
        <f ca="1">_xll.BInterpol('Base CDI'!$H$4:$H$28,'Base CDI'!$J$4:$J$29,S1628,"Cubic","Extrapolate=Linear","MultiX=Average","Skip=True","Sort=True")</f>
        <v>12.903945911893725</v>
      </c>
      <c r="U1628" s="43">
        <f ca="1">_xll.BInterpol('Base CDI'!$H$4:$H$28,'Base CDI'!$I$4:$I$29,S1628,"Cubic","Extrapolate=Linear","MultiX=Average","Skip=True","Sort=True")</f>
        <v>12.937364477835347</v>
      </c>
    </row>
    <row r="1629" spans="16:21" x14ac:dyDescent="0.25">
      <c r="P1629" s="10">
        <v>36881</v>
      </c>
      <c r="Q1629">
        <v>5.8956749999999998</v>
      </c>
      <c r="S1629" s="42">
        <f t="shared" ca="1" si="31"/>
        <v>47612</v>
      </c>
      <c r="T1629" s="43">
        <f ca="1">_xll.BInterpol('Base CDI'!$H$4:$H$28,'Base CDI'!$J$4:$J$29,S1629,"Cubic","Extrapolate=Linear","MultiX=Average","Skip=True","Sort=True")</f>
        <v>12.904306409567814</v>
      </c>
      <c r="U1629" s="43">
        <f ca="1">_xll.BInterpol('Base CDI'!$H$4:$H$28,'Base CDI'!$I$4:$I$29,S1629,"Cubic","Extrapolate=Linear","MultiX=Average","Skip=True","Sort=True")</f>
        <v>12.937696937714687</v>
      </c>
    </row>
    <row r="1630" spans="16:21" x14ac:dyDescent="0.25">
      <c r="P1630" s="10">
        <v>36882</v>
      </c>
      <c r="Q1630">
        <v>5.8990960000000001</v>
      </c>
      <c r="S1630" s="42">
        <f t="shared" ca="1" si="31"/>
        <v>47613</v>
      </c>
      <c r="T1630" s="43">
        <f ca="1">_xll.BInterpol('Base CDI'!$H$4:$H$28,'Base CDI'!$J$4:$J$29,S1630,"Cubic","Extrapolate=Linear","MultiX=Average","Skip=True","Sort=True")</f>
        <v>12.904666719330221</v>
      </c>
      <c r="U1630" s="43">
        <f ca="1">_xll.BInterpol('Base CDI'!$H$4:$H$28,'Base CDI'!$I$4:$I$29,S1630,"Cubic","Extrapolate=Linear","MultiX=Average","Skip=True","Sort=True")</f>
        <v>12.938029222777791</v>
      </c>
    </row>
    <row r="1631" spans="16:21" x14ac:dyDescent="0.25">
      <c r="P1631" s="10">
        <v>36886</v>
      </c>
      <c r="Q1631">
        <v>5.9025169999999996</v>
      </c>
      <c r="S1631" s="42">
        <f t="shared" ca="1" si="31"/>
        <v>47614</v>
      </c>
      <c r="T1631" s="43">
        <f ca="1">_xll.BInterpol('Base CDI'!$H$4:$H$28,'Base CDI'!$J$4:$J$29,S1631,"Cubic","Extrapolate=Linear","MultiX=Average","Skip=True","Sort=True")</f>
        <v>12.905026835380081</v>
      </c>
      <c r="U1631" s="43">
        <f ca="1">_xll.BInterpol('Base CDI'!$H$4:$H$28,'Base CDI'!$I$4:$I$29,S1631,"Cubic","Extrapolate=Linear","MultiX=Average","Skip=True","Sort=True")</f>
        <v>12.938361330317461</v>
      </c>
    </row>
    <row r="1632" spans="16:21" x14ac:dyDescent="0.25">
      <c r="P1632" s="10">
        <v>36887</v>
      </c>
      <c r="Q1632">
        <v>5.9059379999999999</v>
      </c>
      <c r="S1632" s="42">
        <f t="shared" ca="1" si="31"/>
        <v>47615</v>
      </c>
      <c r="T1632" s="43">
        <f ca="1">_xll.BInterpol('Base CDI'!$H$4:$H$28,'Base CDI'!$J$4:$J$29,S1632,"Cubic","Extrapolate=Linear","MultiX=Average","Skip=True","Sort=True")</f>
        <v>12.905386751916527</v>
      </c>
      <c r="U1632" s="43">
        <f ca="1">_xll.BInterpol('Base CDI'!$H$4:$H$28,'Base CDI'!$I$4:$I$29,S1632,"Cubic","Extrapolate=Linear","MultiX=Average","Skip=True","Sort=True")</f>
        <v>12.938693257626504</v>
      </c>
    </row>
    <row r="1633" spans="16:21" x14ac:dyDescent="0.25">
      <c r="P1633" s="10">
        <v>36888</v>
      </c>
      <c r="Q1633">
        <v>5.9093559999999998</v>
      </c>
      <c r="S1633" s="42">
        <f t="shared" ca="1" si="31"/>
        <v>47616</v>
      </c>
      <c r="T1633" s="43">
        <f ca="1">_xll.BInterpol('Base CDI'!$H$4:$H$28,'Base CDI'!$J$4:$J$29,S1633,"Cubic","Extrapolate=Linear","MultiX=Average","Skip=True","Sort=True")</f>
        <v>12.905746463138694</v>
      </c>
      <c r="U1633" s="43">
        <f ca="1">_xll.BInterpol('Base CDI'!$H$4:$H$28,'Base CDI'!$I$4:$I$29,S1633,"Cubic","Extrapolate=Linear","MultiX=Average","Skip=True","Sort=True")</f>
        <v>12.939025001997722</v>
      </c>
    </row>
    <row r="1634" spans="16:21" x14ac:dyDescent="0.25">
      <c r="P1634" s="10">
        <v>36889</v>
      </c>
      <c r="Q1634">
        <v>5.9127809999999998</v>
      </c>
      <c r="S1634" s="42">
        <f t="shared" ca="1" si="31"/>
        <v>47617</v>
      </c>
      <c r="T1634" s="43">
        <f ca="1">_xll.BInterpol('Base CDI'!$H$4:$H$28,'Base CDI'!$J$4:$J$29,S1634,"Cubic","Extrapolate=Linear","MultiX=Average","Skip=True","Sort=True")</f>
        <v>12.906105963245716</v>
      </c>
      <c r="U1634" s="43">
        <f ca="1">_xll.BInterpol('Base CDI'!$H$4:$H$28,'Base CDI'!$I$4:$I$29,S1634,"Cubic","Extrapolate=Linear","MultiX=Average","Skip=True","Sort=True")</f>
        <v>12.939356560723921</v>
      </c>
    </row>
    <row r="1635" spans="16:21" x14ac:dyDescent="0.25">
      <c r="P1635" s="10">
        <v>36893</v>
      </c>
      <c r="Q1635">
        <v>5.9162080000000001</v>
      </c>
      <c r="S1635" s="42">
        <f t="shared" ca="1" si="31"/>
        <v>47618</v>
      </c>
      <c r="T1635" s="43">
        <f ca="1">_xll.BInterpol('Base CDI'!$H$4:$H$28,'Base CDI'!$J$4:$J$29,S1635,"Cubic","Extrapolate=Linear","MultiX=Average","Skip=True","Sort=True")</f>
        <v>12.906465246436728</v>
      </c>
      <c r="U1635" s="43">
        <f ca="1">_xll.BInterpol('Base CDI'!$H$4:$H$28,'Base CDI'!$I$4:$I$29,S1635,"Cubic","Extrapolate=Linear","MultiX=Average","Skip=True","Sort=True")</f>
        <v>12.939687931097902</v>
      </c>
    </row>
    <row r="1636" spans="16:21" x14ac:dyDescent="0.25">
      <c r="P1636" s="10">
        <v>36894</v>
      </c>
      <c r="Q1636">
        <v>5.9196390000000001</v>
      </c>
      <c r="S1636" s="42">
        <f t="shared" ca="1" si="31"/>
        <v>47619</v>
      </c>
      <c r="T1636" s="43">
        <f ca="1">_xll.BInterpol('Base CDI'!$H$4:$H$28,'Base CDI'!$J$4:$J$29,S1636,"Cubic","Extrapolate=Linear","MultiX=Average","Skip=True","Sort=True")</f>
        <v>12.906824306910861</v>
      </c>
      <c r="U1636" s="43">
        <f ca="1">_xll.BInterpol('Base CDI'!$H$4:$H$28,'Base CDI'!$I$4:$I$29,S1636,"Cubic","Extrapolate=Linear","MultiX=Average","Skip=True","Sort=True")</f>
        <v>12.940019110412472</v>
      </c>
    </row>
    <row r="1637" spans="16:21" x14ac:dyDescent="0.25">
      <c r="P1637" s="10">
        <v>36895</v>
      </c>
      <c r="Q1637">
        <v>5.9230650000000002</v>
      </c>
      <c r="S1637" s="42">
        <f t="shared" ca="1" si="31"/>
        <v>47620</v>
      </c>
      <c r="T1637" s="43">
        <f ca="1">_xll.BInterpol('Base CDI'!$H$4:$H$28,'Base CDI'!$J$4:$J$29,S1637,"Cubic","Extrapolate=Linear","MultiX=Average","Skip=True","Sort=True")</f>
        <v>12.907183138867254</v>
      </c>
      <c r="U1637" s="43">
        <f ca="1">_xll.BInterpol('Base CDI'!$H$4:$H$28,'Base CDI'!$I$4:$I$29,S1637,"Cubic","Extrapolate=Linear","MultiX=Average","Skip=True","Sort=True")</f>
        <v>12.940350095960435</v>
      </c>
    </row>
    <row r="1638" spans="16:21" x14ac:dyDescent="0.25">
      <c r="P1638" s="10">
        <v>36896</v>
      </c>
      <c r="Q1638">
        <v>5.9264919999999996</v>
      </c>
      <c r="S1638" s="42">
        <f t="shared" ca="1" si="31"/>
        <v>47621</v>
      </c>
      <c r="T1638" s="43">
        <f ca="1">_xll.BInterpol('Base CDI'!$H$4:$H$28,'Base CDI'!$J$4:$J$29,S1638,"Cubic","Extrapolate=Linear","MultiX=Average","Skip=True","Sort=True")</f>
        <v>12.907541736505035</v>
      </c>
      <c r="U1638" s="43">
        <f ca="1">_xll.BInterpol('Base CDI'!$H$4:$H$28,'Base CDI'!$I$4:$I$29,S1638,"Cubic","Extrapolate=Linear","MultiX=Average","Skip=True","Sort=True")</f>
        <v>12.940680885034594</v>
      </c>
    </row>
    <row r="1639" spans="16:21" x14ac:dyDescent="0.25">
      <c r="P1639" s="10">
        <v>36899</v>
      </c>
      <c r="Q1639">
        <v>5.9299229999999996</v>
      </c>
      <c r="S1639" s="42">
        <f t="shared" ca="1" si="31"/>
        <v>47622</v>
      </c>
      <c r="T1639" s="43">
        <f ca="1">_xll.BInterpol('Base CDI'!$H$4:$H$28,'Base CDI'!$J$4:$J$29,S1639,"Cubic","Extrapolate=Linear","MultiX=Average","Skip=True","Sort=True")</f>
        <v>12.907900094023342</v>
      </c>
      <c r="U1639" s="43">
        <f ca="1">_xll.BInterpol('Base CDI'!$H$4:$H$28,'Base CDI'!$I$4:$I$29,S1639,"Cubic","Extrapolate=Linear","MultiX=Average","Skip=True","Sort=True")</f>
        <v>12.941011474927754</v>
      </c>
    </row>
    <row r="1640" spans="16:21" x14ac:dyDescent="0.25">
      <c r="P1640" s="10">
        <v>36900</v>
      </c>
      <c r="Q1640">
        <v>5.9333530000000003</v>
      </c>
      <c r="S1640" s="42">
        <f t="shared" ca="1" si="31"/>
        <v>47623</v>
      </c>
      <c r="T1640" s="43">
        <f ca="1">_xll.BInterpol('Base CDI'!$H$4:$H$28,'Base CDI'!$J$4:$J$29,S1640,"Cubic","Extrapolate=Linear","MultiX=Average","Skip=True","Sort=True")</f>
        <v>12.908258205621308</v>
      </c>
      <c r="U1640" s="43">
        <f ca="1">_xll.BInterpol('Base CDI'!$H$4:$H$28,'Base CDI'!$I$4:$I$29,S1640,"Cubic","Extrapolate=Linear","MultiX=Average","Skip=True","Sort=True")</f>
        <v>12.941341862932719</v>
      </c>
    </row>
    <row r="1641" spans="16:21" x14ac:dyDescent="0.25">
      <c r="P1641" s="10">
        <v>36901</v>
      </c>
      <c r="Q1641">
        <v>5.9367859999999997</v>
      </c>
      <c r="S1641" s="42">
        <f t="shared" ca="1" si="31"/>
        <v>47624</v>
      </c>
      <c r="T1641" s="43">
        <f ca="1">_xll.BInterpol('Base CDI'!$H$4:$H$28,'Base CDI'!$J$4:$J$29,S1641,"Cubic","Extrapolate=Linear","MultiX=Average","Skip=True","Sort=True")</f>
        <v>12.90861606549807</v>
      </c>
      <c r="U1641" s="43">
        <f ca="1">_xll.BInterpol('Base CDI'!$H$4:$H$28,'Base CDI'!$I$4:$I$29,S1641,"Cubic","Extrapolate=Linear","MultiX=Average","Skip=True","Sort=True")</f>
        <v>12.941672046342292</v>
      </c>
    </row>
    <row r="1642" spans="16:21" x14ac:dyDescent="0.25">
      <c r="P1642" s="10">
        <v>36902</v>
      </c>
      <c r="Q1642">
        <v>5.9402080000000002</v>
      </c>
      <c r="S1642" s="42">
        <f t="shared" ca="1" si="31"/>
        <v>47625</v>
      </c>
      <c r="T1642" s="43">
        <f ca="1">_xll.BInterpol('Base CDI'!$H$4:$H$28,'Base CDI'!$J$4:$J$29,S1642,"Cubic","Extrapolate=Linear","MultiX=Average","Skip=True","Sort=True")</f>
        <v>12.908973667852756</v>
      </c>
      <c r="U1642" s="43">
        <f ca="1">_xll.BInterpol('Base CDI'!$H$4:$H$28,'Base CDI'!$I$4:$I$29,S1642,"Cubic","Extrapolate=Linear","MultiX=Average","Skip=True","Sort=True")</f>
        <v>12.94200202244928</v>
      </c>
    </row>
    <row r="1643" spans="16:21" x14ac:dyDescent="0.25">
      <c r="P1643" s="10">
        <v>36903</v>
      </c>
      <c r="Q1643">
        <v>5.9436280000000004</v>
      </c>
      <c r="S1643" s="42">
        <f t="shared" ca="1" si="31"/>
        <v>47626</v>
      </c>
      <c r="T1643" s="43">
        <f ca="1">_xll.BInterpol('Base CDI'!$H$4:$H$28,'Base CDI'!$J$4:$J$29,S1643,"Cubic","Extrapolate=Linear","MultiX=Average","Skip=True","Sort=True")</f>
        <v>12.909331006884505</v>
      </c>
      <c r="U1643" s="43">
        <f ca="1">_xll.BInterpol('Base CDI'!$H$4:$H$28,'Base CDI'!$I$4:$I$29,S1643,"Cubic","Extrapolate=Linear","MultiX=Average","Skip=True","Sort=True")</f>
        <v>12.942331788546486</v>
      </c>
    </row>
    <row r="1644" spans="16:21" x14ac:dyDescent="0.25">
      <c r="P1644" s="10">
        <v>36906</v>
      </c>
      <c r="Q1644">
        <v>5.9470460000000003</v>
      </c>
      <c r="S1644" s="42">
        <f t="shared" ca="1" si="31"/>
        <v>47627</v>
      </c>
      <c r="T1644" s="43">
        <f ca="1">_xll.BInterpol('Base CDI'!$H$4:$H$28,'Base CDI'!$J$4:$J$29,S1644,"Cubic","Extrapolate=Linear","MultiX=Average","Skip=True","Sort=True")</f>
        <v>12.909688076792451</v>
      </c>
      <c r="U1644" s="43">
        <f ca="1">_xll.BInterpol('Base CDI'!$H$4:$H$28,'Base CDI'!$I$4:$I$29,S1644,"Cubic","Extrapolate=Linear","MultiX=Average","Skip=True","Sort=True")</f>
        <v>12.942661341926714</v>
      </c>
    </row>
    <row r="1645" spans="16:21" x14ac:dyDescent="0.25">
      <c r="P1645" s="10">
        <v>36907</v>
      </c>
      <c r="Q1645">
        <v>5.9504640000000002</v>
      </c>
      <c r="S1645" s="42">
        <f t="shared" ca="1" si="31"/>
        <v>47628</v>
      </c>
      <c r="T1645" s="43">
        <f ca="1">_xll.BInterpol('Base CDI'!$H$4:$H$28,'Base CDI'!$J$4:$J$29,S1645,"Cubic","Extrapolate=Linear","MultiX=Average","Skip=True","Sort=True")</f>
        <v>12.910044871775725</v>
      </c>
      <c r="U1645" s="43">
        <f ca="1">_xll.BInterpol('Base CDI'!$H$4:$H$28,'Base CDI'!$I$4:$I$29,S1645,"Cubic","Extrapolate=Linear","MultiX=Average","Skip=True","Sort=True")</f>
        <v>12.942990679882767</v>
      </c>
    </row>
    <row r="1646" spans="16:21" x14ac:dyDescent="0.25">
      <c r="P1646" s="10">
        <v>36908</v>
      </c>
      <c r="Q1646">
        <v>5.9538859999999998</v>
      </c>
      <c r="S1646" s="42">
        <f t="shared" ca="1" si="31"/>
        <v>47629</v>
      </c>
      <c r="T1646" s="43">
        <f ca="1">_xll.BInterpol('Base CDI'!$H$4:$H$28,'Base CDI'!$J$4:$J$29,S1646,"Cubic","Extrapolate=Linear","MultiX=Average","Skip=True","Sort=True")</f>
        <v>12.910401386033463</v>
      </c>
      <c r="U1646" s="43">
        <f ca="1">_xll.BInterpol('Base CDI'!$H$4:$H$28,'Base CDI'!$I$4:$I$29,S1646,"Cubic","Extrapolate=Linear","MultiX=Average","Skip=True","Sort=True")</f>
        <v>12.943319799707449</v>
      </c>
    </row>
    <row r="1647" spans="16:21" x14ac:dyDescent="0.25">
      <c r="P1647" s="10">
        <v>36909</v>
      </c>
      <c r="Q1647">
        <v>5.9572469999999997</v>
      </c>
      <c r="S1647" s="42">
        <f t="shared" ca="1" si="31"/>
        <v>47630</v>
      </c>
      <c r="T1647" s="43">
        <f ca="1">_xll.BInterpol('Base CDI'!$H$4:$H$28,'Base CDI'!$J$4:$J$29,S1647,"Cubic","Extrapolate=Linear","MultiX=Average","Skip=True","Sort=True")</f>
        <v>12.910757613764799</v>
      </c>
      <c r="U1647" s="43">
        <f ca="1">_xll.BInterpol('Base CDI'!$H$4:$H$28,'Base CDI'!$I$4:$I$29,S1647,"Cubic","Extrapolate=Linear","MultiX=Average","Skip=True","Sort=True")</f>
        <v>12.943648698693567</v>
      </c>
    </row>
    <row r="1648" spans="16:21" x14ac:dyDescent="0.25">
      <c r="P1648" s="10">
        <v>36910</v>
      </c>
      <c r="Q1648">
        <v>5.9605930000000003</v>
      </c>
      <c r="S1648" s="42">
        <f t="shared" ca="1" si="31"/>
        <v>47631</v>
      </c>
      <c r="T1648" s="43">
        <f ca="1">_xll.BInterpol('Base CDI'!$H$4:$H$28,'Base CDI'!$J$4:$J$29,S1648,"Cubic","Extrapolate=Linear","MultiX=Average","Skip=True","Sort=True")</f>
        <v>12.911113549168867</v>
      </c>
      <c r="U1648" s="43">
        <f ca="1">_xll.BInterpol('Base CDI'!$H$4:$H$28,'Base CDI'!$I$4:$I$29,S1648,"Cubic","Extrapolate=Linear","MultiX=Average","Skip=True","Sort=True")</f>
        <v>12.943977374133924</v>
      </c>
    </row>
    <row r="1649" spans="16:21" x14ac:dyDescent="0.25">
      <c r="P1649" s="10">
        <v>36913</v>
      </c>
      <c r="Q1649">
        <v>5.9639410000000002</v>
      </c>
      <c r="S1649" s="42">
        <f t="shared" ca="1" si="31"/>
        <v>47632</v>
      </c>
      <c r="T1649" s="43">
        <f ca="1">_xll.BInterpol('Base CDI'!$H$4:$H$28,'Base CDI'!$J$4:$J$29,S1649,"Cubic","Extrapolate=Linear","MultiX=Average","Skip=True","Sort=True")</f>
        <v>12.911469186444801</v>
      </c>
      <c r="U1649" s="43">
        <f ca="1">_xll.BInterpol('Base CDI'!$H$4:$H$28,'Base CDI'!$I$4:$I$29,S1649,"Cubic","Extrapolate=Linear","MultiX=Average","Skip=True","Sort=True")</f>
        <v>12.944305823321322</v>
      </c>
    </row>
    <row r="1650" spans="16:21" x14ac:dyDescent="0.25">
      <c r="P1650" s="10">
        <v>36914</v>
      </c>
      <c r="Q1650">
        <v>5.9672859999999996</v>
      </c>
      <c r="S1650" s="42">
        <f t="shared" ca="1" si="31"/>
        <v>47633</v>
      </c>
      <c r="T1650" s="43">
        <f ca="1">_xll.BInterpol('Base CDI'!$H$4:$H$28,'Base CDI'!$J$4:$J$29,S1650,"Cubic","Extrapolate=Linear","MultiX=Average","Skip=True","Sort=True")</f>
        <v>12.911824519791736</v>
      </c>
      <c r="U1650" s="43">
        <f ca="1">_xll.BInterpol('Base CDI'!$H$4:$H$28,'Base CDI'!$I$4:$I$29,S1650,"Cubic","Extrapolate=Linear","MultiX=Average","Skip=True","Sort=True")</f>
        <v>12.94463404354857</v>
      </c>
    </row>
    <row r="1651" spans="16:21" x14ac:dyDescent="0.25">
      <c r="P1651" s="10">
        <v>36915</v>
      </c>
      <c r="Q1651">
        <v>5.9706270000000004</v>
      </c>
      <c r="S1651" s="42">
        <f t="shared" ca="1" si="31"/>
        <v>47634</v>
      </c>
      <c r="T1651" s="43">
        <f ca="1">_xll.BInterpol('Base CDI'!$H$4:$H$28,'Base CDI'!$J$4:$J$29,S1651,"Cubic","Extrapolate=Linear","MultiX=Average","Skip=True","Sort=True")</f>
        <v>12.912179543408804</v>
      </c>
      <c r="U1651" s="43">
        <f ca="1">_xll.BInterpol('Base CDI'!$H$4:$H$28,'Base CDI'!$I$4:$I$29,S1651,"Cubic","Extrapolate=Linear","MultiX=Average","Skip=True","Sort=True")</f>
        <v>12.944962032108467</v>
      </c>
    </row>
    <row r="1652" spans="16:21" x14ac:dyDescent="0.25">
      <c r="P1652" s="10">
        <v>36916</v>
      </c>
      <c r="Q1652">
        <v>5.9739750000000003</v>
      </c>
      <c r="S1652" s="42">
        <f t="shared" ca="1" si="31"/>
        <v>47635</v>
      </c>
      <c r="T1652" s="43">
        <f ca="1">_xll.BInterpol('Base CDI'!$H$4:$H$28,'Base CDI'!$J$4:$J$29,S1652,"Cubic","Extrapolate=Linear","MultiX=Average","Skip=True","Sort=True")</f>
        <v>12.91253425149514</v>
      </c>
      <c r="U1652" s="43">
        <f ca="1">_xll.BInterpol('Base CDI'!$H$4:$H$28,'Base CDI'!$I$4:$I$29,S1652,"Cubic","Extrapolate=Linear","MultiX=Average","Skip=True","Sort=True")</f>
        <v>12.94528978629382</v>
      </c>
    </row>
    <row r="1653" spans="16:21" x14ac:dyDescent="0.25">
      <c r="P1653" s="10">
        <v>36917</v>
      </c>
      <c r="Q1653">
        <v>5.9773259999999997</v>
      </c>
      <c r="S1653" s="42">
        <f t="shared" ca="1" si="31"/>
        <v>47636</v>
      </c>
      <c r="T1653" s="43">
        <f ca="1">_xll.BInterpol('Base CDI'!$H$4:$H$28,'Base CDI'!$J$4:$J$29,S1653,"Cubic","Extrapolate=Linear","MultiX=Average","Skip=True","Sort=True")</f>
        <v>12.912888638249878</v>
      </c>
      <c r="U1653" s="43">
        <f ca="1">_xll.BInterpol('Base CDI'!$H$4:$H$28,'Base CDI'!$I$4:$I$29,S1653,"Cubic","Extrapolate=Linear","MultiX=Average","Skip=True","Sort=True")</f>
        <v>12.945617303397432</v>
      </c>
    </row>
    <row r="1654" spans="16:21" x14ac:dyDescent="0.25">
      <c r="P1654" s="10">
        <v>36920</v>
      </c>
      <c r="Q1654">
        <v>5.9806670000000004</v>
      </c>
      <c r="S1654" s="42">
        <f t="shared" ca="1" si="31"/>
        <v>47637</v>
      </c>
      <c r="T1654" s="43">
        <f ca="1">_xll.BInterpol('Base CDI'!$H$4:$H$28,'Base CDI'!$J$4:$J$29,S1654,"Cubic","Extrapolate=Linear","MultiX=Average","Skip=True","Sort=True")</f>
        <v>12.913242697872155</v>
      </c>
      <c r="U1654" s="43">
        <f ca="1">_xll.BInterpol('Base CDI'!$H$4:$H$28,'Base CDI'!$I$4:$I$29,S1654,"Cubic","Extrapolate=Linear","MultiX=Average","Skip=True","Sort=True")</f>
        <v>12.945944580712109</v>
      </c>
    </row>
    <row r="1655" spans="16:21" x14ac:dyDescent="0.25">
      <c r="P1655" s="10">
        <v>36921</v>
      </c>
      <c r="Q1655">
        <v>5.9840030000000004</v>
      </c>
      <c r="S1655" s="42">
        <f t="shared" ca="1" si="31"/>
        <v>47638</v>
      </c>
      <c r="T1655" s="43">
        <f ca="1">_xll.BInterpol('Base CDI'!$H$4:$H$28,'Base CDI'!$J$4:$J$29,S1655,"Cubic","Extrapolate=Linear","MultiX=Average","Skip=True","Sort=True")</f>
        <v>12.913596424561099</v>
      </c>
      <c r="U1655" s="43">
        <f ca="1">_xll.BInterpol('Base CDI'!$H$4:$H$28,'Base CDI'!$I$4:$I$29,S1655,"Cubic","Extrapolate=Linear","MultiX=Average","Skip=True","Sort=True")</f>
        <v>12.946271615530652</v>
      </c>
    </row>
    <row r="1656" spans="16:21" x14ac:dyDescent="0.25">
      <c r="P1656" s="10">
        <v>36922</v>
      </c>
      <c r="Q1656">
        <v>5.9873390000000004</v>
      </c>
      <c r="S1656" s="42">
        <f t="shared" ca="1" si="31"/>
        <v>47639</v>
      </c>
      <c r="T1656" s="43">
        <f ca="1">_xll.BInterpol('Base CDI'!$H$4:$H$28,'Base CDI'!$J$4:$J$29,S1656,"Cubic","Extrapolate=Linear","MultiX=Average","Skip=True","Sort=True")</f>
        <v>12.913949812515851</v>
      </c>
      <c r="U1656" s="43">
        <f ca="1">_xll.BInterpol('Base CDI'!$H$4:$H$28,'Base CDI'!$I$4:$I$29,S1656,"Cubic","Extrapolate=Linear","MultiX=Average","Skip=True","Sort=True")</f>
        <v>12.946598405145869</v>
      </c>
    </row>
    <row r="1657" spans="16:21" x14ac:dyDescent="0.25">
      <c r="P1657" s="10">
        <v>36923</v>
      </c>
      <c r="Q1657">
        <v>5.9906689999999996</v>
      </c>
      <c r="S1657" s="42">
        <f t="shared" ca="1" si="31"/>
        <v>47640</v>
      </c>
      <c r="T1657" s="43">
        <f ca="1">_xll.BInterpol('Base CDI'!$H$4:$H$28,'Base CDI'!$J$4:$J$29,S1657,"Cubic","Extrapolate=Linear","MultiX=Average","Skip=True","Sort=True")</f>
        <v>12.914302855935539</v>
      </c>
      <c r="U1657" s="43">
        <f ca="1">_xll.BInterpol('Base CDI'!$H$4:$H$28,'Base CDI'!$I$4:$I$29,S1657,"Cubic","Extrapolate=Linear","MultiX=Average","Skip=True","Sort=True")</f>
        <v>12.946924946850562</v>
      </c>
    </row>
    <row r="1658" spans="16:21" x14ac:dyDescent="0.25">
      <c r="P1658" s="10">
        <v>36924</v>
      </c>
      <c r="Q1658">
        <v>5.9939989999999996</v>
      </c>
      <c r="S1658" s="42">
        <f t="shared" ca="1" si="31"/>
        <v>47641</v>
      </c>
      <c r="T1658" s="43">
        <f ca="1">_xll.BInterpol('Base CDI'!$H$4:$H$28,'Base CDI'!$J$4:$J$29,S1658,"Cubic","Extrapolate=Linear","MultiX=Average","Skip=True","Sort=True")</f>
        <v>12.914655549019301</v>
      </c>
      <c r="U1658" s="43">
        <f ca="1">_xll.BInterpol('Base CDI'!$H$4:$H$28,'Base CDI'!$I$4:$I$29,S1658,"Cubic","Extrapolate=Linear","MultiX=Average","Skip=True","Sort=True")</f>
        <v>12.947251237937534</v>
      </c>
    </row>
    <row r="1659" spans="16:21" x14ac:dyDescent="0.25">
      <c r="P1659" s="10">
        <v>36927</v>
      </c>
      <c r="Q1659">
        <v>5.9973280000000004</v>
      </c>
      <c r="S1659" s="42">
        <f t="shared" ca="1" si="31"/>
        <v>47642</v>
      </c>
      <c r="T1659" s="43">
        <f ca="1">_xll.BInterpol('Base CDI'!$H$4:$H$28,'Base CDI'!$J$4:$J$29,S1659,"Cubic","Extrapolate=Linear","MultiX=Average","Skip=True","Sort=True")</f>
        <v>12.91500788596627</v>
      </c>
      <c r="U1659" s="43">
        <f ca="1">_xll.BInterpol('Base CDI'!$H$4:$H$28,'Base CDI'!$I$4:$I$29,S1659,"Cubic","Extrapolate=Linear","MultiX=Average","Skip=True","Sort=True")</f>
        <v>12.947577275699594</v>
      </c>
    </row>
    <row r="1660" spans="16:21" x14ac:dyDescent="0.25">
      <c r="P1660" s="10">
        <v>36928</v>
      </c>
      <c r="Q1660">
        <v>6.0006640000000004</v>
      </c>
      <c r="S1660" s="42">
        <f t="shared" ca="1" si="31"/>
        <v>47643</v>
      </c>
      <c r="T1660" s="43">
        <f ca="1">_xll.BInterpol('Base CDI'!$H$4:$H$28,'Base CDI'!$J$4:$J$29,S1660,"Cubic","Extrapolate=Linear","MultiX=Average","Skip=True","Sort=True")</f>
        <v>12.915359860975579</v>
      </c>
      <c r="U1660" s="43">
        <f ca="1">_xll.BInterpol('Base CDI'!$H$4:$H$28,'Base CDI'!$I$4:$I$29,S1660,"Cubic","Extrapolate=Linear","MultiX=Average","Skip=True","Sort=True")</f>
        <v>12.94790305742954</v>
      </c>
    </row>
    <row r="1661" spans="16:21" x14ac:dyDescent="0.25">
      <c r="P1661" s="10">
        <v>36929</v>
      </c>
      <c r="Q1661">
        <v>6.004003</v>
      </c>
      <c r="S1661" s="42">
        <f t="shared" ca="1" si="31"/>
        <v>47644</v>
      </c>
      <c r="T1661" s="43">
        <f ca="1">_xll.BInterpol('Base CDI'!$H$4:$H$28,'Base CDI'!$J$4:$J$29,S1661,"Cubic","Extrapolate=Linear","MultiX=Average","Skip=True","Sort=True")</f>
        <v>12.915711468246363</v>
      </c>
      <c r="U1661" s="43">
        <f ca="1">_xll.BInterpol('Base CDI'!$H$4:$H$28,'Base CDI'!$I$4:$I$29,S1661,"Cubic","Extrapolate=Linear","MultiX=Average","Skip=True","Sort=True")</f>
        <v>12.948228580420182</v>
      </c>
    </row>
    <row r="1662" spans="16:21" x14ac:dyDescent="0.25">
      <c r="P1662" s="10">
        <v>36930</v>
      </c>
      <c r="Q1662">
        <v>6.0073499999999997</v>
      </c>
      <c r="S1662" s="42">
        <f t="shared" ca="1" si="31"/>
        <v>47645</v>
      </c>
      <c r="T1662" s="43">
        <f ca="1">_xll.BInterpol('Base CDI'!$H$4:$H$28,'Base CDI'!$J$4:$J$29,S1662,"Cubic","Extrapolate=Linear","MultiX=Average","Skip=True","Sort=True")</f>
        <v>12.916062701977756</v>
      </c>
      <c r="U1662" s="43">
        <f ca="1">_xll.BInterpol('Base CDI'!$H$4:$H$28,'Base CDI'!$I$4:$I$29,S1662,"Cubic","Extrapolate=Linear","MultiX=Average","Skip=True","Sort=True")</f>
        <v>12.948553841964319</v>
      </c>
    </row>
    <row r="1663" spans="16:21" x14ac:dyDescent="0.25">
      <c r="P1663" s="10">
        <v>36931</v>
      </c>
      <c r="Q1663">
        <v>6.0107039999999996</v>
      </c>
      <c r="S1663" s="42">
        <f t="shared" ca="1" si="31"/>
        <v>47646</v>
      </c>
      <c r="T1663" s="43">
        <f ca="1">_xll.BInterpol('Base CDI'!$H$4:$H$28,'Base CDI'!$J$4:$J$29,S1663,"Cubic","Extrapolate=Linear","MultiX=Average","Skip=True","Sort=True")</f>
        <v>12.916413556368893</v>
      </c>
      <c r="U1663" s="43">
        <f ca="1">_xll.BInterpol('Base CDI'!$H$4:$H$28,'Base CDI'!$I$4:$I$29,S1663,"Cubic","Extrapolate=Linear","MultiX=Average","Skip=True","Sort=True")</f>
        <v>12.948878839354759</v>
      </c>
    </row>
    <row r="1664" spans="16:21" x14ac:dyDescent="0.25">
      <c r="P1664" s="10">
        <v>36934</v>
      </c>
      <c r="Q1664">
        <v>6.0140630000000002</v>
      </c>
      <c r="S1664" s="42">
        <f t="shared" ca="1" si="31"/>
        <v>47647</v>
      </c>
      <c r="T1664" s="43">
        <f ca="1">_xll.BInterpol('Base CDI'!$H$4:$H$28,'Base CDI'!$J$4:$J$29,S1664,"Cubic","Extrapolate=Linear","MultiX=Average","Skip=True","Sort=True")</f>
        <v>12.916764025618907</v>
      </c>
      <c r="U1664" s="43">
        <f ca="1">_xll.BInterpol('Base CDI'!$H$4:$H$28,'Base CDI'!$I$4:$I$29,S1664,"Cubic","Extrapolate=Linear","MultiX=Average","Skip=True","Sort=True")</f>
        <v>12.949203569884304</v>
      </c>
    </row>
    <row r="1665" spans="16:21" x14ac:dyDescent="0.25">
      <c r="P1665" s="10">
        <v>36935</v>
      </c>
      <c r="Q1665">
        <v>6.0174200000000004</v>
      </c>
      <c r="S1665" s="42">
        <f t="shared" ca="1" si="31"/>
        <v>47648</v>
      </c>
      <c r="T1665" s="43">
        <f ca="1">_xll.BInterpol('Base CDI'!$H$4:$H$28,'Base CDI'!$J$4:$J$29,S1665,"Cubic","Extrapolate=Linear","MultiX=Average","Skip=True","Sort=True")</f>
        <v>12.917114103926931</v>
      </c>
      <c r="U1665" s="43">
        <f ca="1">_xll.BInterpol('Base CDI'!$H$4:$H$28,'Base CDI'!$I$4:$I$29,S1665,"Cubic","Extrapolate=Linear","MultiX=Average","Skip=True","Sort=True")</f>
        <v>12.949528030845759</v>
      </c>
    </row>
    <row r="1666" spans="16:21" x14ac:dyDescent="0.25">
      <c r="P1666" s="10">
        <v>36936</v>
      </c>
      <c r="Q1666">
        <v>6.0207750000000004</v>
      </c>
      <c r="S1666" s="42">
        <f t="shared" ca="1" si="31"/>
        <v>47649</v>
      </c>
      <c r="T1666" s="43">
        <f ca="1">_xll.BInterpol('Base CDI'!$H$4:$H$28,'Base CDI'!$J$4:$J$29,S1666,"Cubic","Extrapolate=Linear","MultiX=Average","Skip=True","Sort=True")</f>
        <v>12.917463785492101</v>
      </c>
      <c r="U1666" s="43">
        <f ca="1">_xll.BInterpol('Base CDI'!$H$4:$H$28,'Base CDI'!$I$4:$I$29,S1666,"Cubic","Extrapolate=Linear","MultiX=Average","Skip=True","Sort=True")</f>
        <v>12.949852219531929</v>
      </c>
    </row>
    <row r="1667" spans="16:21" x14ac:dyDescent="0.25">
      <c r="P1667" s="10">
        <v>36937</v>
      </c>
      <c r="Q1667">
        <v>6.0241129999999998</v>
      </c>
      <c r="S1667" s="42">
        <f t="shared" ca="1" si="31"/>
        <v>47650</v>
      </c>
      <c r="T1667" s="43">
        <f ca="1">_xll.BInterpol('Base CDI'!$H$4:$H$28,'Base CDI'!$J$4:$J$29,S1667,"Cubic","Extrapolate=Linear","MultiX=Average","Skip=True","Sort=True")</f>
        <v>12.917813064513551</v>
      </c>
      <c r="U1667" s="43">
        <f ca="1">_xll.BInterpol('Base CDI'!$H$4:$H$28,'Base CDI'!$I$4:$I$29,S1667,"Cubic","Extrapolate=Linear","MultiX=Average","Skip=True","Sort=True")</f>
        <v>12.950176133235617</v>
      </c>
    </row>
    <row r="1668" spans="16:21" x14ac:dyDescent="0.25">
      <c r="P1668" s="10">
        <v>36938</v>
      </c>
      <c r="Q1668">
        <v>6.0274910000000004</v>
      </c>
      <c r="S1668" s="42">
        <f t="shared" ca="1" si="31"/>
        <v>47651</v>
      </c>
      <c r="T1668" s="43">
        <f ca="1">_xll.BInterpol('Base CDI'!$H$4:$H$28,'Base CDI'!$J$4:$J$29,S1668,"Cubic","Extrapolate=Linear","MultiX=Average","Skip=True","Sort=True")</f>
        <v>12.918161935190414</v>
      </c>
      <c r="U1668" s="43">
        <f ca="1">_xll.BInterpol('Base CDI'!$H$4:$H$28,'Base CDI'!$I$4:$I$29,S1668,"Cubic","Extrapolate=Linear","MultiX=Average","Skip=True","Sort=True")</f>
        <v>12.950499769249626</v>
      </c>
    </row>
    <row r="1669" spans="16:21" x14ac:dyDescent="0.25">
      <c r="P1669" s="10">
        <v>36941</v>
      </c>
      <c r="Q1669">
        <v>6.0308700000000002</v>
      </c>
      <c r="S1669" s="42">
        <f t="shared" ca="1" si="31"/>
        <v>47652</v>
      </c>
      <c r="T1669" s="43">
        <f ca="1">_xll.BInterpol('Base CDI'!$H$4:$H$28,'Base CDI'!$J$4:$J$29,S1669,"Cubic","Extrapolate=Linear","MultiX=Average","Skip=True","Sort=True")</f>
        <v>12.918510391721824</v>
      </c>
      <c r="U1669" s="43">
        <f ca="1">_xll.BInterpol('Base CDI'!$H$4:$H$28,'Base CDI'!$I$4:$I$29,S1669,"Cubic","Extrapolate=Linear","MultiX=Average","Skip=True","Sort=True")</f>
        <v>12.950823124866764</v>
      </c>
    </row>
    <row r="1670" spans="16:21" x14ac:dyDescent="0.25">
      <c r="P1670" s="10">
        <v>36942</v>
      </c>
      <c r="Q1670">
        <v>6.0342450000000003</v>
      </c>
      <c r="S1670" s="42">
        <f t="shared" ca="1" si="31"/>
        <v>47653</v>
      </c>
      <c r="T1670" s="43">
        <f ca="1">_xll.BInterpol('Base CDI'!$H$4:$H$28,'Base CDI'!$J$4:$J$29,S1670,"Cubic","Extrapolate=Linear","MultiX=Average","Skip=True","Sort=True")</f>
        <v>12.918858428306917</v>
      </c>
      <c r="U1670" s="43">
        <f ca="1">_xll.BInterpol('Base CDI'!$H$4:$H$28,'Base CDI'!$I$4:$I$29,S1670,"Cubic","Extrapolate=Linear","MultiX=Average","Skip=True","Sort=True")</f>
        <v>12.951146197379833</v>
      </c>
    </row>
    <row r="1671" spans="16:21" x14ac:dyDescent="0.25">
      <c r="P1671" s="10">
        <v>36943</v>
      </c>
      <c r="Q1671">
        <v>6.037623</v>
      </c>
      <c r="S1671" s="42">
        <f t="shared" ca="1" si="31"/>
        <v>47654</v>
      </c>
      <c r="T1671" s="43">
        <f ca="1">_xll.BInterpol('Base CDI'!$H$4:$H$28,'Base CDI'!$J$4:$J$29,S1671,"Cubic","Extrapolate=Linear","MultiX=Average","Skip=True","Sort=True")</f>
        <v>12.919206039144825</v>
      </c>
      <c r="U1671" s="43">
        <f ca="1">_xll.BInterpol('Base CDI'!$H$4:$H$28,'Base CDI'!$I$4:$I$29,S1671,"Cubic","Extrapolate=Linear","MultiX=Average","Skip=True","Sort=True")</f>
        <v>12.951468984081636</v>
      </c>
    </row>
    <row r="1672" spans="16:21" x14ac:dyDescent="0.25">
      <c r="P1672" s="10">
        <v>36944</v>
      </c>
      <c r="Q1672">
        <v>6.041004</v>
      </c>
      <c r="S1672" s="42">
        <f t="shared" ca="1" si="31"/>
        <v>47655</v>
      </c>
      <c r="T1672" s="43">
        <f ca="1">_xll.BInterpol('Base CDI'!$H$4:$H$28,'Base CDI'!$J$4:$J$29,S1672,"Cubic","Extrapolate=Linear","MultiX=Average","Skip=True","Sort=True")</f>
        <v>12.919553218434684</v>
      </c>
      <c r="U1672" s="43">
        <f ca="1">_xll.BInterpol('Base CDI'!$H$4:$H$28,'Base CDI'!$I$4:$I$29,S1672,"Cubic","Extrapolate=Linear","MultiX=Average","Skip=True","Sort=True")</f>
        <v>12.95179148226498</v>
      </c>
    </row>
    <row r="1673" spans="16:21" x14ac:dyDescent="0.25">
      <c r="P1673" s="10">
        <v>36945</v>
      </c>
      <c r="Q1673">
        <v>6.0443870000000004</v>
      </c>
      <c r="S1673" s="42">
        <f t="shared" ca="1" si="31"/>
        <v>47656</v>
      </c>
      <c r="T1673" s="43">
        <f ca="1">_xll.BInterpol('Base CDI'!$H$4:$H$28,'Base CDI'!$J$4:$J$29,S1673,"Cubic","Extrapolate=Linear","MultiX=Average","Skip=True","Sort=True")</f>
        <v>12.919899960375625</v>
      </c>
      <c r="U1673" s="43">
        <f ca="1">_xll.BInterpol('Base CDI'!$H$4:$H$28,'Base CDI'!$I$4:$I$29,S1673,"Cubic","Extrapolate=Linear","MultiX=Average","Skip=True","Sort=True")</f>
        <v>12.952113689222665</v>
      </c>
    </row>
    <row r="1674" spans="16:21" x14ac:dyDescent="0.25">
      <c r="P1674" s="10">
        <v>36950</v>
      </c>
      <c r="Q1674">
        <v>6.0477689999999997</v>
      </c>
      <c r="S1674" s="42">
        <f t="shared" ca="1" si="31"/>
        <v>47657</v>
      </c>
      <c r="T1674" s="43">
        <f ca="1">_xll.BInterpol('Base CDI'!$H$4:$H$28,'Base CDI'!$J$4:$J$29,S1674,"Cubic","Extrapolate=Linear","MultiX=Average","Skip=True","Sort=True")</f>
        <v>12.920246259166785</v>
      </c>
      <c r="U1674" s="43">
        <f ca="1">_xll.BInterpol('Base CDI'!$H$4:$H$28,'Base CDI'!$I$4:$I$29,S1674,"Cubic","Extrapolate=Linear","MultiX=Average","Skip=True","Sort=True")</f>
        <v>12.952435602247501</v>
      </c>
    </row>
    <row r="1675" spans="16:21" x14ac:dyDescent="0.25">
      <c r="P1675" s="10">
        <v>36951</v>
      </c>
      <c r="Q1675">
        <v>6.0511489999999997</v>
      </c>
      <c r="S1675" s="42">
        <f t="shared" ref="S1675:S1738" ca="1" si="32">S1674+1</f>
        <v>47658</v>
      </c>
      <c r="T1675" s="43">
        <f ca="1">_xll.BInterpol('Base CDI'!$H$4:$H$28,'Base CDI'!$J$4:$J$29,S1675,"Cubic","Extrapolate=Linear","MultiX=Average","Skip=True","Sort=True")</f>
        <v>12.920592109007297</v>
      </c>
      <c r="U1675" s="43">
        <f ca="1">_xll.BInterpol('Base CDI'!$H$4:$H$28,'Base CDI'!$I$4:$I$29,S1675,"Cubic","Extrapolate=Linear","MultiX=Average","Skip=True","Sort=True")</f>
        <v>12.952757218632287</v>
      </c>
    </row>
    <row r="1676" spans="16:21" x14ac:dyDescent="0.25">
      <c r="P1676" s="10">
        <v>36952</v>
      </c>
      <c r="Q1676">
        <v>6.0545249999999999</v>
      </c>
      <c r="S1676" s="42">
        <f t="shared" ca="1" si="32"/>
        <v>47659</v>
      </c>
      <c r="T1676" s="43">
        <f ca="1">_xll.BInterpol('Base CDI'!$H$4:$H$28,'Base CDI'!$J$4:$J$29,S1676,"Cubic","Extrapolate=Linear","MultiX=Average","Skip=True","Sort=True")</f>
        <v>12.920937504096296</v>
      </c>
      <c r="U1676" s="43">
        <f ca="1">_xll.BInterpol('Base CDI'!$H$4:$H$28,'Base CDI'!$I$4:$I$29,S1676,"Cubic","Extrapolate=Linear","MultiX=Average","Skip=True","Sort=True")</f>
        <v>12.95307853566983</v>
      </c>
    </row>
    <row r="1677" spans="16:21" x14ac:dyDescent="0.25">
      <c r="P1677" s="10">
        <v>36955</v>
      </c>
      <c r="Q1677">
        <v>6.0579029999999996</v>
      </c>
      <c r="S1677" s="42">
        <f t="shared" ca="1" si="32"/>
        <v>47660</v>
      </c>
      <c r="T1677" s="43">
        <f ca="1">_xll.BInterpol('Base CDI'!$H$4:$H$28,'Base CDI'!$J$4:$J$29,S1677,"Cubic","Extrapolate=Linear","MultiX=Average","Skip=True","Sort=True")</f>
        <v>12.921282438632913</v>
      </c>
      <c r="U1677" s="43">
        <f ca="1">_xll.BInterpol('Base CDI'!$H$4:$H$28,'Base CDI'!$I$4:$I$29,S1677,"Cubic","Extrapolate=Linear","MultiX=Average","Skip=True","Sort=True")</f>
        <v>12.953399550652932</v>
      </c>
    </row>
    <row r="1678" spans="16:21" x14ac:dyDescent="0.25">
      <c r="P1678" s="10">
        <v>36956</v>
      </c>
      <c r="Q1678">
        <v>6.0612820000000003</v>
      </c>
      <c r="S1678" s="42">
        <f t="shared" ca="1" si="32"/>
        <v>47661</v>
      </c>
      <c r="T1678" s="43">
        <f ca="1">_xll.BInterpol('Base CDI'!$H$4:$H$28,'Base CDI'!$J$4:$J$29,S1678,"Cubic","Extrapolate=Linear","MultiX=Average","Skip=True","Sort=True")</f>
        <v>12.921626906816286</v>
      </c>
      <c r="U1678" s="43">
        <f ca="1">_xll.BInterpol('Base CDI'!$H$4:$H$28,'Base CDI'!$I$4:$I$29,S1678,"Cubic","Extrapolate=Linear","MultiX=Average","Skip=True","Sort=True")</f>
        <v>12.9537202608744</v>
      </c>
    </row>
    <row r="1679" spans="16:21" x14ac:dyDescent="0.25">
      <c r="P1679" s="10">
        <v>36957</v>
      </c>
      <c r="Q1679">
        <v>6.0646620000000002</v>
      </c>
      <c r="S1679" s="42">
        <f t="shared" ca="1" si="32"/>
        <v>47662</v>
      </c>
      <c r="T1679" s="43">
        <f ca="1">_xll.BInterpol('Base CDI'!$H$4:$H$28,'Base CDI'!$J$4:$J$29,S1679,"Cubic","Extrapolate=Linear","MultiX=Average","Skip=True","Sort=True")</f>
        <v>12.921970902845546</v>
      </c>
      <c r="U1679" s="43">
        <f ca="1">_xll.BInterpol('Base CDI'!$H$4:$H$28,'Base CDI'!$I$4:$I$29,S1679,"Cubic","Extrapolate=Linear","MultiX=Average","Skip=True","Sort=True")</f>
        <v>12.954040663627037</v>
      </c>
    </row>
    <row r="1680" spans="16:21" x14ac:dyDescent="0.25">
      <c r="P1680" s="10">
        <v>36958</v>
      </c>
      <c r="Q1680">
        <v>6.068041</v>
      </c>
      <c r="S1680" s="42">
        <f t="shared" ca="1" si="32"/>
        <v>47663</v>
      </c>
      <c r="T1680" s="43">
        <f ca="1">_xll.BInterpol('Base CDI'!$H$4:$H$28,'Base CDI'!$J$4:$J$29,S1680,"Cubic","Extrapolate=Linear","MultiX=Average","Skip=True","Sort=True")</f>
        <v>12.922314420919831</v>
      </c>
      <c r="U1680" s="43">
        <f ca="1">_xll.BInterpol('Base CDI'!$H$4:$H$28,'Base CDI'!$I$4:$I$29,S1680,"Cubic","Extrapolate=Linear","MultiX=Average","Skip=True","Sort=True")</f>
        <v>12.954360756203645</v>
      </c>
    </row>
    <row r="1681" spans="16:21" x14ac:dyDescent="0.25">
      <c r="P1681" s="10">
        <v>36959</v>
      </c>
      <c r="Q1681">
        <v>6.0714220000000001</v>
      </c>
      <c r="S1681" s="42">
        <f t="shared" ca="1" si="32"/>
        <v>47664</v>
      </c>
      <c r="T1681" s="43">
        <f ca="1">_xll.BInterpol('Base CDI'!$H$4:$H$28,'Base CDI'!$J$4:$J$29,S1681,"Cubic","Extrapolate=Linear","MultiX=Average","Skip=True","Sort=True")</f>
        <v>12.922657455238269</v>
      </c>
      <c r="U1681" s="43">
        <f ca="1">_xll.BInterpol('Base CDI'!$H$4:$H$28,'Base CDI'!$I$4:$I$29,S1681,"Cubic","Extrapolate=Linear","MultiX=Average","Skip=True","Sort=True")</f>
        <v>12.954680535897031</v>
      </c>
    </row>
    <row r="1682" spans="16:21" x14ac:dyDescent="0.25">
      <c r="P1682" s="10">
        <v>36962</v>
      </c>
      <c r="Q1682">
        <v>6.0747999999999998</v>
      </c>
      <c r="S1682" s="42">
        <f t="shared" ca="1" si="32"/>
        <v>47665</v>
      </c>
      <c r="T1682" s="43">
        <f ca="1">_xll.BInterpol('Base CDI'!$H$4:$H$28,'Base CDI'!$J$4:$J$29,S1682,"Cubic","Extrapolate=Linear","MultiX=Average","Skip=True","Sort=True")</f>
        <v>12.923</v>
      </c>
      <c r="U1682" s="43">
        <f ca="1">_xll.BInterpol('Base CDI'!$H$4:$H$28,'Base CDI'!$I$4:$I$29,S1682,"Cubic","Extrapolate=Linear","MultiX=Average","Skip=True","Sort=True")</f>
        <v>12.955</v>
      </c>
    </row>
    <row r="1683" spans="16:21" x14ac:dyDescent="0.25">
      <c r="P1683" s="10">
        <v>36963</v>
      </c>
      <c r="Q1683">
        <v>6.0781809999999998</v>
      </c>
      <c r="S1683" s="42">
        <f t="shared" ca="1" si="32"/>
        <v>47666</v>
      </c>
      <c r="T1683" s="43">
        <f ca="1">_xll.BInterpol('Base CDI'!$H$4:$H$28,'Base CDI'!$J$4:$J$29,S1683,"Cubic","Extrapolate=Linear","MultiX=Average","Skip=True","Sort=True")</f>
        <v>12.923342050710795</v>
      </c>
      <c r="U1683" s="43">
        <f ca="1">_xll.BInterpol('Base CDI'!$H$4:$H$28,'Base CDI'!$I$4:$I$29,S1683,"Cubic","Extrapolate=Linear","MultiX=Average","Skip=True","Sort=True")</f>
        <v>12.955319146473775</v>
      </c>
    </row>
    <row r="1684" spans="16:21" x14ac:dyDescent="0.25">
      <c r="P1684" s="10">
        <v>36964</v>
      </c>
      <c r="Q1684">
        <v>6.0815650000000003</v>
      </c>
      <c r="S1684" s="42">
        <f t="shared" ca="1" si="32"/>
        <v>47667</v>
      </c>
      <c r="T1684" s="43">
        <f ca="1">_xll.BInterpol('Base CDI'!$H$4:$H$28,'Base CDI'!$J$4:$J$29,S1684,"Cubic","Extrapolate=Linear","MultiX=Average","Skip=True","Sort=True")</f>
        <v>12.923683608102985</v>
      </c>
      <c r="U1684" s="43">
        <f ca="1">_xll.BInterpol('Base CDI'!$H$4:$H$28,'Base CDI'!$I$4:$I$29,S1684,"Cubic","Extrapolate=Linear","MultiX=Average","Skip=True","Sort=True")</f>
        <v>12.955637975953268</v>
      </c>
    </row>
    <row r="1685" spans="16:21" x14ac:dyDescent="0.25">
      <c r="P1685" s="10">
        <v>36965</v>
      </c>
      <c r="Q1685">
        <v>6.0849520000000004</v>
      </c>
      <c r="S1685" s="42">
        <f t="shared" ca="1" si="32"/>
        <v>47668</v>
      </c>
      <c r="T1685" s="43">
        <f ca="1">_xll.BInterpol('Base CDI'!$H$4:$H$28,'Base CDI'!$J$4:$J$29,S1685,"Cubic","Extrapolate=Linear","MultiX=Average","Skip=True","Sort=True")</f>
        <v>12.924024674215545</v>
      </c>
      <c r="U1685" s="43">
        <f ca="1">_xll.BInterpol('Base CDI'!$H$4:$H$28,'Base CDI'!$I$4:$I$29,S1685,"Cubic","Extrapolate=Linear","MultiX=Average","Skip=True","Sort=True")</f>
        <v>12.955956489741808</v>
      </c>
    </row>
    <row r="1686" spans="16:21" x14ac:dyDescent="0.25">
      <c r="P1686" s="10">
        <v>36966</v>
      </c>
      <c r="Q1686">
        <v>6.0883399999999996</v>
      </c>
      <c r="S1686" s="42">
        <f t="shared" ca="1" si="32"/>
        <v>47669</v>
      </c>
      <c r="T1686" s="43">
        <f ca="1">_xll.BInterpol('Base CDI'!$H$4:$H$28,'Base CDI'!$J$4:$J$29,S1686,"Cubic","Extrapolate=Linear","MultiX=Average","Skip=True","Sort=True")</f>
        <v>12.924365251087442</v>
      </c>
      <c r="U1686" s="43">
        <f ca="1">_xll.BInterpol('Base CDI'!$H$4:$H$28,'Base CDI'!$I$4:$I$29,S1686,"Cubic","Extrapolate=Linear","MultiX=Average","Skip=True","Sort=True")</f>
        <v>12.956274689142729</v>
      </c>
    </row>
    <row r="1687" spans="16:21" x14ac:dyDescent="0.25">
      <c r="P1687" s="10">
        <v>36969</v>
      </c>
      <c r="Q1687">
        <v>6.0917430000000001</v>
      </c>
      <c r="S1687" s="42">
        <f t="shared" ca="1" si="32"/>
        <v>47670</v>
      </c>
      <c r="T1687" s="43">
        <f ca="1">_xll.BInterpol('Base CDI'!$H$4:$H$28,'Base CDI'!$J$4:$J$29,S1687,"Cubic","Extrapolate=Linear","MultiX=Average","Skip=True","Sort=True")</f>
        <v>12.924705340757653</v>
      </c>
      <c r="U1687" s="43">
        <f ca="1">_xll.BInterpol('Base CDI'!$H$4:$H$28,'Base CDI'!$I$4:$I$29,S1687,"Cubic","Extrapolate=Linear","MultiX=Average","Skip=True","Sort=True")</f>
        <v>12.956592575459364</v>
      </c>
    </row>
    <row r="1688" spans="16:21" x14ac:dyDescent="0.25">
      <c r="P1688" s="10">
        <v>36970</v>
      </c>
      <c r="Q1688">
        <v>6.0951519999999997</v>
      </c>
      <c r="S1688" s="42">
        <f t="shared" ca="1" si="32"/>
        <v>47671</v>
      </c>
      <c r="T1688" s="43">
        <f ca="1">_xll.BInterpol('Base CDI'!$H$4:$H$28,'Base CDI'!$J$4:$J$29,S1688,"Cubic","Extrapolate=Linear","MultiX=Average","Skip=True","Sort=True")</f>
        <v>12.925044945265146</v>
      </c>
      <c r="U1688" s="43">
        <f ca="1">_xll.BInterpol('Base CDI'!$H$4:$H$28,'Base CDI'!$I$4:$I$29,S1688,"Cubic","Extrapolate=Linear","MultiX=Average","Skip=True","Sort=True")</f>
        <v>12.956910149995043</v>
      </c>
    </row>
    <row r="1689" spans="16:21" x14ac:dyDescent="0.25">
      <c r="P1689" s="10">
        <v>36971</v>
      </c>
      <c r="Q1689">
        <v>6.0985709999999997</v>
      </c>
      <c r="S1689" s="42">
        <f t="shared" ca="1" si="32"/>
        <v>47672</v>
      </c>
      <c r="T1689" s="43">
        <f ca="1">_xll.BInterpol('Base CDI'!$H$4:$H$28,'Base CDI'!$J$4:$J$29,S1689,"Cubic","Extrapolate=Linear","MultiX=Average","Skip=True","Sort=True")</f>
        <v>12.925384066648892</v>
      </c>
      <c r="U1689" s="43">
        <f ca="1">_xll.BInterpol('Base CDI'!$H$4:$H$28,'Base CDI'!$I$4:$I$29,S1689,"Cubic","Extrapolate=Linear","MultiX=Average","Skip=True","Sort=True")</f>
        <v>12.957227414053097</v>
      </c>
    </row>
    <row r="1690" spans="16:21" x14ac:dyDescent="0.25">
      <c r="P1690" s="10">
        <v>36972</v>
      </c>
      <c r="Q1690">
        <v>6.1019930000000002</v>
      </c>
      <c r="S1690" s="42">
        <f t="shared" ca="1" si="32"/>
        <v>47673</v>
      </c>
      <c r="T1690" s="43">
        <f ca="1">_xll.BInterpol('Base CDI'!$H$4:$H$28,'Base CDI'!$J$4:$J$29,S1690,"Cubic","Extrapolate=Linear","MultiX=Average","Skip=True","Sort=True")</f>
        <v>12.925722706947866</v>
      </c>
      <c r="U1690" s="43">
        <f ca="1">_xll.BInterpol('Base CDI'!$H$4:$H$28,'Base CDI'!$I$4:$I$29,S1690,"Cubic","Extrapolate=Linear","MultiX=Average","Skip=True","Sort=True")</f>
        <v>12.957544368936858</v>
      </c>
    </row>
    <row r="1691" spans="16:21" x14ac:dyDescent="0.25">
      <c r="P1691" s="10">
        <v>36973</v>
      </c>
      <c r="Q1691">
        <v>6.1055289999999998</v>
      </c>
      <c r="S1691" s="42">
        <f t="shared" ca="1" si="32"/>
        <v>47674</v>
      </c>
      <c r="T1691" s="43">
        <f ca="1">_xll.BInterpol('Base CDI'!$H$4:$H$28,'Base CDI'!$J$4:$J$29,S1691,"Cubic","Extrapolate=Linear","MultiX=Average","Skip=True","Sort=True")</f>
        <v>12.926060868201038</v>
      </c>
      <c r="U1691" s="43">
        <f ca="1">_xll.BInterpol('Base CDI'!$H$4:$H$28,'Base CDI'!$I$4:$I$29,S1691,"Cubic","Extrapolate=Linear","MultiX=Average","Skip=True","Sort=True")</f>
        <v>12.957861015949659</v>
      </c>
    </row>
    <row r="1692" spans="16:21" x14ac:dyDescent="0.25">
      <c r="P1692" s="10">
        <v>36976</v>
      </c>
      <c r="Q1692">
        <v>6.1090689999999999</v>
      </c>
      <c r="S1692" s="42">
        <f t="shared" ca="1" si="32"/>
        <v>47675</v>
      </c>
      <c r="T1692" s="43">
        <f ca="1">_xll.BInterpol('Base CDI'!$H$4:$H$28,'Base CDI'!$J$4:$J$29,S1692,"Cubic","Extrapolate=Linear","MultiX=Average","Skip=True","Sort=True")</f>
        <v>12.926398552447377</v>
      </c>
      <c r="U1692" s="43">
        <f ca="1">_xll.BInterpol('Base CDI'!$H$4:$H$28,'Base CDI'!$I$4:$I$29,S1692,"Cubic","Extrapolate=Linear","MultiX=Average","Skip=True","Sort=True")</f>
        <v>12.958177356394831</v>
      </c>
    </row>
    <row r="1693" spans="16:21" x14ac:dyDescent="0.25">
      <c r="P1693" s="10">
        <v>36977</v>
      </c>
      <c r="Q1693">
        <v>6.1126100000000001</v>
      </c>
      <c r="S1693" s="42">
        <f t="shared" ca="1" si="32"/>
        <v>47676</v>
      </c>
      <c r="T1693" s="43">
        <f ca="1">_xll.BInterpol('Base CDI'!$H$4:$H$28,'Base CDI'!$J$4:$J$29,S1693,"Cubic","Extrapolate=Linear","MultiX=Average","Skip=True","Sort=True")</f>
        <v>12.92673576172586</v>
      </c>
      <c r="U1693" s="43">
        <f ca="1">_xll.BInterpol('Base CDI'!$H$4:$H$28,'Base CDI'!$I$4:$I$29,S1693,"Cubic","Extrapolate=Linear","MultiX=Average","Skip=True","Sort=True")</f>
        <v>12.958493391575706</v>
      </c>
    </row>
    <row r="1694" spans="16:21" x14ac:dyDescent="0.25">
      <c r="P1694" s="10">
        <v>36978</v>
      </c>
      <c r="Q1694">
        <v>6.1161519999999996</v>
      </c>
      <c r="S1694" s="42">
        <f t="shared" ca="1" si="32"/>
        <v>47677</v>
      </c>
      <c r="T1694" s="43">
        <f ca="1">_xll.BInterpol('Base CDI'!$H$4:$H$28,'Base CDI'!$J$4:$J$29,S1694,"Cubic","Extrapolate=Linear","MultiX=Average","Skip=True","Sort=True")</f>
        <v>12.927072498075454</v>
      </c>
      <c r="U1694" s="43">
        <f ca="1">_xll.BInterpol('Base CDI'!$H$4:$H$28,'Base CDI'!$I$4:$I$29,S1694,"Cubic","Extrapolate=Linear","MultiX=Average","Skip=True","Sort=True")</f>
        <v>12.958809122795614</v>
      </c>
    </row>
    <row r="1695" spans="16:21" x14ac:dyDescent="0.25">
      <c r="P1695" s="10">
        <v>36979</v>
      </c>
      <c r="Q1695">
        <v>6.1196950000000001</v>
      </c>
      <c r="S1695" s="42">
        <f t="shared" ca="1" si="32"/>
        <v>47678</v>
      </c>
      <c r="T1695" s="43">
        <f ca="1">_xll.BInterpol('Base CDI'!$H$4:$H$28,'Base CDI'!$J$4:$J$29,S1695,"Cubic","Extrapolate=Linear","MultiX=Average","Skip=True","Sort=True")</f>
        <v>12.927408763535134</v>
      </c>
      <c r="U1695" s="43">
        <f ca="1">_xll.BInterpol('Base CDI'!$H$4:$H$28,'Base CDI'!$I$4:$I$29,S1695,"Cubic","Extrapolate=Linear","MultiX=Average","Skip=True","Sort=True")</f>
        <v>12.95912455135789</v>
      </c>
    </row>
    <row r="1696" spans="16:21" x14ac:dyDescent="0.25">
      <c r="P1696" s="10">
        <v>36980</v>
      </c>
      <c r="Q1696">
        <v>6.12324</v>
      </c>
      <c r="S1696" s="42">
        <f t="shared" ca="1" si="32"/>
        <v>47679</v>
      </c>
      <c r="T1696" s="43">
        <f ca="1">_xll.BInterpol('Base CDI'!$H$4:$H$28,'Base CDI'!$J$4:$J$29,S1696,"Cubic","Extrapolate=Linear","MultiX=Average","Skip=True","Sort=True")</f>
        <v>12.927744560143868</v>
      </c>
      <c r="U1696" s="43">
        <f ca="1">_xll.BInterpol('Base CDI'!$H$4:$H$28,'Base CDI'!$I$4:$I$29,S1696,"Cubic","Extrapolate=Linear","MultiX=Average","Skip=True","Sort=True")</f>
        <v>12.959439678565863</v>
      </c>
    </row>
    <row r="1697" spans="16:21" x14ac:dyDescent="0.25">
      <c r="P1697" s="10">
        <v>36983</v>
      </c>
      <c r="Q1697">
        <v>6.1267880000000003</v>
      </c>
      <c r="S1697" s="42">
        <f t="shared" ca="1" si="32"/>
        <v>47680</v>
      </c>
      <c r="T1697" s="43">
        <f ca="1">_xll.BInterpol('Base CDI'!$H$4:$H$28,'Base CDI'!$J$4:$J$29,S1697,"Cubic","Extrapolate=Linear","MultiX=Average","Skip=True","Sort=True")</f>
        <v>12.92807988994063</v>
      </c>
      <c r="U1697" s="43">
        <f ca="1">_xll.BInterpol('Base CDI'!$H$4:$H$28,'Base CDI'!$I$4:$I$29,S1697,"Cubic","Extrapolate=Linear","MultiX=Average","Skip=True","Sort=True")</f>
        <v>12.959754505722865</v>
      </c>
    </row>
    <row r="1698" spans="16:21" x14ac:dyDescent="0.25">
      <c r="P1698" s="10">
        <v>36984</v>
      </c>
      <c r="Q1698">
        <v>6.1303390000000002</v>
      </c>
      <c r="S1698" s="42">
        <f t="shared" ca="1" si="32"/>
        <v>47681</v>
      </c>
      <c r="T1698" s="43">
        <f ca="1">_xll.BInterpol('Base CDI'!$H$4:$H$28,'Base CDI'!$J$4:$J$29,S1698,"Cubic","Extrapolate=Linear","MultiX=Average","Skip=True","Sort=True")</f>
        <v>12.928414754964392</v>
      </c>
      <c r="U1698" s="43">
        <f ca="1">_xll.BInterpol('Base CDI'!$H$4:$H$28,'Base CDI'!$I$4:$I$29,S1698,"Cubic","Extrapolate=Linear","MultiX=Average","Skip=True","Sort=True")</f>
        <v>12.960069034132228</v>
      </c>
    </row>
    <row r="1699" spans="16:21" x14ac:dyDescent="0.25">
      <c r="P1699" s="10">
        <v>36985</v>
      </c>
      <c r="Q1699">
        <v>6.1338939999999997</v>
      </c>
      <c r="S1699" s="42">
        <f t="shared" ca="1" si="32"/>
        <v>47682</v>
      </c>
      <c r="T1699" s="43">
        <f ca="1">_xll.BInterpol('Base CDI'!$H$4:$H$28,'Base CDI'!$J$4:$J$29,S1699,"Cubic","Extrapolate=Linear","MultiX=Average","Skip=True","Sort=True")</f>
        <v>12.928749157254124</v>
      </c>
      <c r="U1699" s="43">
        <f ca="1">_xll.BInterpol('Base CDI'!$H$4:$H$28,'Base CDI'!$I$4:$I$29,S1699,"Cubic","Extrapolate=Linear","MultiX=Average","Skip=True","Sort=True")</f>
        <v>12.960383265097285</v>
      </c>
    </row>
    <row r="1700" spans="16:21" x14ac:dyDescent="0.25">
      <c r="P1700" s="10">
        <v>36986</v>
      </c>
      <c r="Q1700">
        <v>6.1374490000000002</v>
      </c>
      <c r="S1700" s="42">
        <f t="shared" ca="1" si="32"/>
        <v>47683</v>
      </c>
      <c r="T1700" s="43">
        <f ca="1">_xll.BInterpol('Base CDI'!$H$4:$H$28,'Base CDI'!$J$4:$J$29,S1700,"Cubic","Extrapolate=Linear","MultiX=Average","Skip=True","Sort=True")</f>
        <v>12.9290830988488</v>
      </c>
      <c r="U1700" s="43">
        <f ca="1">_xll.BInterpol('Base CDI'!$H$4:$H$28,'Base CDI'!$I$4:$I$29,S1700,"Cubic","Extrapolate=Linear","MultiX=Average","Skip=True","Sort=True")</f>
        <v>12.960697199921364</v>
      </c>
    </row>
    <row r="1701" spans="16:21" x14ac:dyDescent="0.25">
      <c r="P1701" s="10">
        <v>36987</v>
      </c>
      <c r="Q1701">
        <v>6.1410039999999997</v>
      </c>
      <c r="S1701" s="42">
        <f t="shared" ca="1" si="32"/>
        <v>47684</v>
      </c>
      <c r="T1701" s="43">
        <f ca="1">_xll.BInterpol('Base CDI'!$H$4:$H$28,'Base CDI'!$J$4:$J$29,S1701,"Cubic","Extrapolate=Linear","MultiX=Average","Skip=True","Sort=True")</f>
        <v>12.92941658178739</v>
      </c>
      <c r="U1701" s="43">
        <f ca="1">_xll.BInterpol('Base CDI'!$H$4:$H$28,'Base CDI'!$I$4:$I$29,S1701,"Cubic","Extrapolate=Linear","MultiX=Average","Skip=True","Sort=True")</f>
        <v>12.961010839907802</v>
      </c>
    </row>
    <row r="1702" spans="16:21" x14ac:dyDescent="0.25">
      <c r="P1702" s="10">
        <v>36990</v>
      </c>
      <c r="Q1702">
        <v>6.1445629999999998</v>
      </c>
      <c r="S1702" s="42">
        <f t="shared" ca="1" si="32"/>
        <v>47685</v>
      </c>
      <c r="T1702" s="43">
        <f ca="1">_xll.BInterpol('Base CDI'!$H$4:$H$28,'Base CDI'!$J$4:$J$29,S1702,"Cubic","Extrapolate=Linear","MultiX=Average","Skip=True","Sort=True")</f>
        <v>12.929749608108866</v>
      </c>
      <c r="U1702" s="43">
        <f ca="1">_xll.BInterpol('Base CDI'!$H$4:$H$28,'Base CDI'!$I$4:$I$29,S1702,"Cubic","Extrapolate=Linear","MultiX=Average","Skip=True","Sort=True")</f>
        <v>12.961324186359928</v>
      </c>
    </row>
    <row r="1703" spans="16:21" x14ac:dyDescent="0.25">
      <c r="P1703" s="10">
        <v>36991</v>
      </c>
      <c r="Q1703">
        <v>6.1481209999999997</v>
      </c>
      <c r="S1703" s="42">
        <f t="shared" ca="1" si="32"/>
        <v>47686</v>
      </c>
      <c r="T1703" s="43">
        <f ca="1">_xll.BInterpol('Base CDI'!$H$4:$H$28,'Base CDI'!$J$4:$J$29,S1703,"Cubic","Extrapolate=Linear","MultiX=Average","Skip=True","Sort=True")</f>
        <v>12.930082179852198</v>
      </c>
      <c r="U1703" s="43">
        <f ca="1">_xll.BInterpol('Base CDI'!$H$4:$H$28,'Base CDI'!$I$4:$I$29,S1703,"Cubic","Extrapolate=Linear","MultiX=Average","Skip=True","Sort=True")</f>
        <v>12.961637240581073</v>
      </c>
    </row>
    <row r="1704" spans="16:21" x14ac:dyDescent="0.25">
      <c r="P1704" s="10">
        <v>36992</v>
      </c>
      <c r="Q1704">
        <v>6.1516890000000002</v>
      </c>
      <c r="S1704" s="42">
        <f t="shared" ca="1" si="32"/>
        <v>47687</v>
      </c>
      <c r="T1704" s="43">
        <f ca="1">_xll.BInterpol('Base CDI'!$H$4:$H$28,'Base CDI'!$J$4:$J$29,S1704,"Cubic","Extrapolate=Linear","MultiX=Average","Skip=True","Sort=True")</f>
        <v>12.930414299056359</v>
      </c>
      <c r="U1704" s="43">
        <f ca="1">_xll.BInterpol('Base CDI'!$H$4:$H$28,'Base CDI'!$I$4:$I$29,S1704,"Cubic","Extrapolate=Linear","MultiX=Average","Skip=True","Sort=True")</f>
        <v>12.961950003874568</v>
      </c>
    </row>
    <row r="1705" spans="16:21" x14ac:dyDescent="0.25">
      <c r="P1705" s="10">
        <v>36993</v>
      </c>
      <c r="Q1705">
        <v>6.1552559999999996</v>
      </c>
      <c r="S1705" s="42">
        <f t="shared" ca="1" si="32"/>
        <v>47688</v>
      </c>
      <c r="T1705" s="43">
        <f ca="1">_xll.BInterpol('Base CDI'!$H$4:$H$28,'Base CDI'!$J$4:$J$29,S1705,"Cubic","Extrapolate=Linear","MultiX=Average","Skip=True","Sort=True")</f>
        <v>12.930745967760323</v>
      </c>
      <c r="U1705" s="43">
        <f ca="1">_xll.BInterpol('Base CDI'!$H$4:$H$28,'Base CDI'!$I$4:$I$29,S1705,"Cubic","Extrapolate=Linear","MultiX=Average","Skip=True","Sort=True")</f>
        <v>12.962262477543748</v>
      </c>
    </row>
    <row r="1706" spans="16:21" x14ac:dyDescent="0.25">
      <c r="P1706" s="10">
        <v>36997</v>
      </c>
      <c r="Q1706">
        <v>6.1588250000000002</v>
      </c>
      <c r="S1706" s="42">
        <f t="shared" ca="1" si="32"/>
        <v>47689</v>
      </c>
      <c r="T1706" s="43">
        <f ca="1">_xll.BInterpol('Base CDI'!$H$4:$H$28,'Base CDI'!$J$4:$J$29,S1706,"Cubic","Extrapolate=Linear","MultiX=Average","Skip=True","Sort=True")</f>
        <v>12.931077188003059</v>
      </c>
      <c r="U1706" s="43">
        <f ca="1">_xll.BInterpol('Base CDI'!$H$4:$H$28,'Base CDI'!$I$4:$I$29,S1706,"Cubic","Extrapolate=Linear","MultiX=Average","Skip=True","Sort=True")</f>
        <v>12.962574662891942</v>
      </c>
    </row>
    <row r="1707" spans="16:21" x14ac:dyDescent="0.25">
      <c r="P1707" s="10">
        <v>36998</v>
      </c>
      <c r="Q1707">
        <v>6.162401</v>
      </c>
      <c r="S1707" s="42">
        <f t="shared" ca="1" si="32"/>
        <v>47690</v>
      </c>
      <c r="T1707" s="43">
        <f ca="1">_xll.BInterpol('Base CDI'!$H$4:$H$28,'Base CDI'!$J$4:$J$29,S1707,"Cubic","Extrapolate=Linear","MultiX=Average","Skip=True","Sort=True")</f>
        <v>12.931407961823536</v>
      </c>
      <c r="U1707" s="43">
        <f ca="1">_xll.BInterpol('Base CDI'!$H$4:$H$28,'Base CDI'!$I$4:$I$29,S1707,"Cubic","Extrapolate=Linear","MultiX=Average","Skip=True","Sort=True")</f>
        <v>12.962886561222483</v>
      </c>
    </row>
    <row r="1708" spans="16:21" x14ac:dyDescent="0.25">
      <c r="P1708" s="10">
        <v>36999</v>
      </c>
      <c r="Q1708">
        <v>6.1659790000000001</v>
      </c>
      <c r="S1708" s="42">
        <f t="shared" ca="1" si="32"/>
        <v>47691</v>
      </c>
      <c r="T1708" s="43">
        <f ca="1">_xll.BInterpol('Base CDI'!$H$4:$H$28,'Base CDI'!$J$4:$J$29,S1708,"Cubic","Extrapolate=Linear","MultiX=Average","Skip=True","Sort=True")</f>
        <v>12.931738291260732</v>
      </c>
      <c r="U1708" s="43">
        <f ca="1">_xll.BInterpol('Base CDI'!$H$4:$H$28,'Base CDI'!$I$4:$I$29,S1708,"Cubic","Extrapolate=Linear","MultiX=Average","Skip=True","Sort=True")</f>
        <v>12.963198173838702</v>
      </c>
    </row>
    <row r="1709" spans="16:21" x14ac:dyDescent="0.25">
      <c r="P1709" s="10">
        <v>37000</v>
      </c>
      <c r="Q1709">
        <v>6.1695739999999999</v>
      </c>
      <c r="S1709" s="42">
        <f t="shared" ca="1" si="32"/>
        <v>47692</v>
      </c>
      <c r="T1709" s="43">
        <f ca="1">_xll.BInterpol('Base CDI'!$H$4:$H$28,'Base CDI'!$J$4:$J$29,S1709,"Cubic","Extrapolate=Linear","MultiX=Average","Skip=True","Sort=True")</f>
        <v>12.932068178353614</v>
      </c>
      <c r="U1709" s="43">
        <f ca="1">_xll.BInterpol('Base CDI'!$H$4:$H$28,'Base CDI'!$I$4:$I$29,S1709,"Cubic","Extrapolate=Linear","MultiX=Average","Skip=True","Sort=True")</f>
        <v>12.96350950204393</v>
      </c>
    </row>
    <row r="1710" spans="16:21" x14ac:dyDescent="0.25">
      <c r="P1710" s="10">
        <v>37001</v>
      </c>
      <c r="Q1710">
        <v>6.1732570000000004</v>
      </c>
      <c r="S1710" s="42">
        <f t="shared" ca="1" si="32"/>
        <v>47693</v>
      </c>
      <c r="T1710" s="43">
        <f ca="1">_xll.BInterpol('Base CDI'!$H$4:$H$28,'Base CDI'!$J$4:$J$29,S1710,"Cubic","Extrapolate=Linear","MultiX=Average","Skip=True","Sort=True")</f>
        <v>12.932397625141157</v>
      </c>
      <c r="U1710" s="43">
        <f ca="1">_xll.BInterpol('Base CDI'!$H$4:$H$28,'Base CDI'!$I$4:$I$29,S1710,"Cubic","Extrapolate=Linear","MultiX=Average","Skip=True","Sort=True")</f>
        <v>12.9638205471415</v>
      </c>
    </row>
    <row r="1711" spans="16:21" x14ac:dyDescent="0.25">
      <c r="P1711" s="10">
        <v>37004</v>
      </c>
      <c r="Q1711">
        <v>6.1769420000000004</v>
      </c>
      <c r="S1711" s="42">
        <f t="shared" ca="1" si="32"/>
        <v>47694</v>
      </c>
      <c r="T1711" s="43">
        <f ca="1">_xll.BInterpol('Base CDI'!$H$4:$H$28,'Base CDI'!$J$4:$J$29,S1711,"Cubic","Extrapolate=Linear","MultiX=Average","Skip=True","Sort=True")</f>
        <v>12.932726633662329</v>
      </c>
      <c r="U1711" s="43">
        <f ca="1">_xll.BInterpol('Base CDI'!$H$4:$H$28,'Base CDI'!$I$4:$I$29,S1711,"Cubic","Extrapolate=Linear","MultiX=Average","Skip=True","Sort=True")</f>
        <v>12.964131310434745</v>
      </c>
    </row>
    <row r="1712" spans="16:21" x14ac:dyDescent="0.25">
      <c r="P1712" s="10">
        <v>37005</v>
      </c>
      <c r="Q1712">
        <v>6.1806299999999998</v>
      </c>
      <c r="S1712" s="42">
        <f t="shared" ca="1" si="32"/>
        <v>47695</v>
      </c>
      <c r="T1712" s="43">
        <f ca="1">_xll.BInterpol('Base CDI'!$H$4:$H$28,'Base CDI'!$J$4:$J$29,S1712,"Cubic","Extrapolate=Linear","MultiX=Average","Skip=True","Sort=True")</f>
        <v>12.933055205956101</v>
      </c>
      <c r="U1712" s="43">
        <f ca="1">_xll.BInterpol('Base CDI'!$H$4:$H$28,'Base CDI'!$I$4:$I$29,S1712,"Cubic","Extrapolate=Linear","MultiX=Average","Skip=True","Sort=True")</f>
        <v>12.964441793226994</v>
      </c>
    </row>
    <row r="1713" spans="16:21" x14ac:dyDescent="0.25">
      <c r="P1713" s="10">
        <v>37006</v>
      </c>
      <c r="Q1713">
        <v>6.1843199999999996</v>
      </c>
      <c r="S1713" s="42">
        <f t="shared" ca="1" si="32"/>
        <v>47696</v>
      </c>
      <c r="T1713" s="43">
        <f ca="1">_xll.BInterpol('Base CDI'!$H$4:$H$28,'Base CDI'!$J$4:$J$29,S1713,"Cubic","Extrapolate=Linear","MultiX=Average","Skip=True","Sort=True")</f>
        <v>12.933383344061451</v>
      </c>
      <c r="U1713" s="43">
        <f ca="1">_xll.BInterpol('Base CDI'!$H$4:$H$28,'Base CDI'!$I$4:$I$29,S1713,"Cubic","Extrapolate=Linear","MultiX=Average","Skip=True","Sort=True")</f>
        <v>12.96475199682158</v>
      </c>
    </row>
    <row r="1714" spans="16:21" x14ac:dyDescent="0.25">
      <c r="P1714" s="10">
        <v>37007</v>
      </c>
      <c r="Q1714">
        <v>6.1880119999999996</v>
      </c>
      <c r="S1714" s="42">
        <f t="shared" ca="1" si="32"/>
        <v>47697</v>
      </c>
      <c r="T1714" s="43">
        <f ca="1">_xll.BInterpol('Base CDI'!$H$4:$H$28,'Base CDI'!$J$4:$J$29,S1714,"Cubic","Extrapolate=Linear","MultiX=Average","Skip=True","Sort=True")</f>
        <v>12.933711050017344</v>
      </c>
      <c r="U1714" s="43">
        <f ca="1">_xll.BInterpol('Base CDI'!$H$4:$H$28,'Base CDI'!$I$4:$I$29,S1714,"Cubic","Extrapolate=Linear","MultiX=Average","Skip=True","Sort=True")</f>
        <v>12.965061922521834</v>
      </c>
    </row>
    <row r="1715" spans="16:21" x14ac:dyDescent="0.25">
      <c r="P1715" s="10">
        <v>37008</v>
      </c>
      <c r="Q1715">
        <v>6.1917070000000001</v>
      </c>
      <c r="S1715" s="42">
        <f t="shared" ca="1" si="32"/>
        <v>47698</v>
      </c>
      <c r="T1715" s="43">
        <f ca="1">_xll.BInterpol('Base CDI'!$H$4:$H$28,'Base CDI'!$J$4:$J$29,S1715,"Cubic","Extrapolate=Linear","MultiX=Average","Skip=True","Sort=True")</f>
        <v>12.934038325862755</v>
      </c>
      <c r="U1715" s="43">
        <f ca="1">_xll.BInterpol('Base CDI'!$H$4:$H$28,'Base CDI'!$I$4:$I$29,S1715,"Cubic","Extrapolate=Linear","MultiX=Average","Skip=True","Sort=True")</f>
        <v>12.965371571631088</v>
      </c>
    </row>
    <row r="1716" spans="16:21" x14ac:dyDescent="0.25">
      <c r="P1716" s="10">
        <v>37011</v>
      </c>
      <c r="Q1716">
        <v>6.1954070000000003</v>
      </c>
      <c r="S1716" s="42">
        <f t="shared" ca="1" si="32"/>
        <v>47699</v>
      </c>
      <c r="T1716" s="43">
        <f ca="1">_xll.BInterpol('Base CDI'!$H$4:$H$28,'Base CDI'!$J$4:$J$29,S1716,"Cubic","Extrapolate=Linear","MultiX=Average","Skip=True","Sort=True")</f>
        <v>12.934365173636655</v>
      </c>
      <c r="U1716" s="43">
        <f ca="1">_xll.BInterpol('Base CDI'!$H$4:$H$28,'Base CDI'!$I$4:$I$29,S1716,"Cubic","Extrapolate=Linear","MultiX=Average","Skip=True","Sort=True")</f>
        <v>12.965680945452673</v>
      </c>
    </row>
    <row r="1717" spans="16:21" x14ac:dyDescent="0.25">
      <c r="P1717" s="10">
        <v>37013</v>
      </c>
      <c r="Q1717">
        <v>6.1991059999999996</v>
      </c>
      <c r="S1717" s="42">
        <f t="shared" ca="1" si="32"/>
        <v>47700</v>
      </c>
      <c r="T1717" s="43">
        <f ca="1">_xll.BInterpol('Base CDI'!$H$4:$H$28,'Base CDI'!$J$4:$J$29,S1717,"Cubic","Extrapolate=Linear","MultiX=Average","Skip=True","Sort=True")</f>
        <v>12.934691595378016</v>
      </c>
      <c r="U1717" s="43">
        <f ca="1">_xll.BInterpol('Base CDI'!$H$4:$H$28,'Base CDI'!$I$4:$I$29,S1717,"Cubic","Extrapolate=Linear","MultiX=Average","Skip=True","Sort=True")</f>
        <v>12.965990045289924</v>
      </c>
    </row>
    <row r="1718" spans="16:21" x14ac:dyDescent="0.25">
      <c r="P1718" s="10">
        <v>37014</v>
      </c>
      <c r="Q1718">
        <v>6.2028049999999997</v>
      </c>
      <c r="S1718" s="42">
        <f t="shared" ca="1" si="32"/>
        <v>47701</v>
      </c>
      <c r="T1718" s="43">
        <f ca="1">_xll.BInterpol('Base CDI'!$H$4:$H$28,'Base CDI'!$J$4:$J$29,S1718,"Cubic","Extrapolate=Linear","MultiX=Average","Skip=True","Sort=True")</f>
        <v>12.935017593125808</v>
      </c>
      <c r="U1718" s="43">
        <f ca="1">_xll.BInterpol('Base CDI'!$H$4:$H$28,'Base CDI'!$I$4:$I$29,S1718,"Cubic","Extrapolate=Linear","MultiX=Average","Skip=True","Sort=True")</f>
        <v>12.966298872446169</v>
      </c>
    </row>
    <row r="1719" spans="16:21" x14ac:dyDescent="0.25">
      <c r="P1719" s="10">
        <v>37015</v>
      </c>
      <c r="Q1719">
        <v>6.2065029999999997</v>
      </c>
      <c r="S1719" s="42">
        <f t="shared" ca="1" si="32"/>
        <v>47702</v>
      </c>
      <c r="T1719" s="43">
        <f ca="1">_xll.BInterpol('Base CDI'!$H$4:$H$28,'Base CDI'!$J$4:$J$29,S1719,"Cubic","Extrapolate=Linear","MultiX=Average","Skip=True","Sort=True")</f>
        <v>12.935343168919005</v>
      </c>
      <c r="U1719" s="43">
        <f ca="1">_xll.BInterpol('Base CDI'!$H$4:$H$28,'Base CDI'!$I$4:$I$29,S1719,"Cubic","Extrapolate=Linear","MultiX=Average","Skip=True","Sort=True")</f>
        <v>12.966607428224741</v>
      </c>
    </row>
    <row r="1720" spans="16:21" x14ac:dyDescent="0.25">
      <c r="P1720" s="10">
        <v>37018</v>
      </c>
      <c r="Q1720">
        <v>6.2102089999999999</v>
      </c>
      <c r="S1720" s="42">
        <f t="shared" ca="1" si="32"/>
        <v>47703</v>
      </c>
      <c r="T1720" s="43">
        <f ca="1">_xll.BInterpol('Base CDI'!$H$4:$H$28,'Base CDI'!$J$4:$J$29,S1720,"Cubic","Extrapolate=Linear","MultiX=Average","Skip=True","Sort=True")</f>
        <v>12.935668324796575</v>
      </c>
      <c r="U1720" s="43">
        <f ca="1">_xll.BInterpol('Base CDI'!$H$4:$H$28,'Base CDI'!$I$4:$I$29,S1720,"Cubic","Extrapolate=Linear","MultiX=Average","Skip=True","Sort=True")</f>
        <v>12.966915713928971</v>
      </c>
    </row>
    <row r="1721" spans="16:21" x14ac:dyDescent="0.25">
      <c r="P1721" s="10">
        <v>37019</v>
      </c>
      <c r="Q1721">
        <v>6.2139160000000002</v>
      </c>
      <c r="S1721" s="42">
        <f t="shared" ca="1" si="32"/>
        <v>47704</v>
      </c>
      <c r="T1721" s="43">
        <f ca="1">_xll.BInterpol('Base CDI'!$H$4:$H$28,'Base CDI'!$J$4:$J$29,S1721,"Cubic","Extrapolate=Linear","MultiX=Average","Skip=True","Sort=True")</f>
        <v>12.935993062797495</v>
      </c>
      <c r="U1721" s="43">
        <f ca="1">_xll.BInterpol('Base CDI'!$H$4:$H$28,'Base CDI'!$I$4:$I$29,S1721,"Cubic","Extrapolate=Linear","MultiX=Average","Skip=True","Sort=True")</f>
        <v>12.967223730862193</v>
      </c>
    </row>
    <row r="1722" spans="16:21" x14ac:dyDescent="0.25">
      <c r="P1722" s="10">
        <v>37020</v>
      </c>
      <c r="Q1722">
        <v>6.2176280000000004</v>
      </c>
      <c r="S1722" s="42">
        <f t="shared" ca="1" si="32"/>
        <v>47705</v>
      </c>
      <c r="T1722" s="43">
        <f ca="1">_xll.BInterpol('Base CDI'!$H$4:$H$28,'Base CDI'!$J$4:$J$29,S1722,"Cubic","Extrapolate=Linear","MultiX=Average","Skip=True","Sort=True")</f>
        <v>12.936317384960732</v>
      </c>
      <c r="U1722" s="43">
        <f ca="1">_xll.BInterpol('Base CDI'!$H$4:$H$28,'Base CDI'!$I$4:$I$29,S1722,"Cubic","Extrapolate=Linear","MultiX=Average","Skip=True","Sort=True")</f>
        <v>12.967531480327736</v>
      </c>
    </row>
    <row r="1723" spans="16:21" x14ac:dyDescent="0.25">
      <c r="P1723" s="10">
        <v>37021</v>
      </c>
      <c r="Q1723">
        <v>6.2213440000000002</v>
      </c>
      <c r="S1723" s="42">
        <f t="shared" ca="1" si="32"/>
        <v>47706</v>
      </c>
      <c r="T1723" s="43">
        <f ca="1">_xll.BInterpol('Base CDI'!$H$4:$H$28,'Base CDI'!$J$4:$J$29,S1723,"Cubic","Extrapolate=Linear","MultiX=Average","Skip=True","Sort=True")</f>
        <v>12.936641293325259</v>
      </c>
      <c r="U1723" s="43">
        <f ca="1">_xll.BInterpol('Base CDI'!$H$4:$H$28,'Base CDI'!$I$4:$I$29,S1723,"Cubic","Extrapolate=Linear","MultiX=Average","Skip=True","Sort=True")</f>
        <v>12.967838963628934</v>
      </c>
    </row>
    <row r="1724" spans="16:21" x14ac:dyDescent="0.25">
      <c r="P1724" s="10">
        <v>37022</v>
      </c>
      <c r="Q1724">
        <v>6.2250629999999996</v>
      </c>
      <c r="S1724" s="42">
        <f t="shared" ca="1" si="32"/>
        <v>47707</v>
      </c>
      <c r="T1724" s="43">
        <f ca="1">_xll.BInterpol('Base CDI'!$H$4:$H$28,'Base CDI'!$J$4:$J$29,S1724,"Cubic","Extrapolate=Linear","MultiX=Average","Skip=True","Sort=True")</f>
        <v>12.93696478993005</v>
      </c>
      <c r="U1724" s="43">
        <f ca="1">_xll.BInterpol('Base CDI'!$H$4:$H$28,'Base CDI'!$I$4:$I$29,S1724,"Cubic","Extrapolate=Linear","MultiX=Average","Skip=True","Sort=True")</f>
        <v>12.968146182069116</v>
      </c>
    </row>
    <row r="1725" spans="16:21" x14ac:dyDescent="0.25">
      <c r="P1725" s="10">
        <v>37025</v>
      </c>
      <c r="Q1725">
        <v>6.2287840000000001</v>
      </c>
      <c r="S1725" s="42">
        <f t="shared" ca="1" si="32"/>
        <v>47708</v>
      </c>
      <c r="T1725" s="43">
        <f ca="1">_xll.BInterpol('Base CDI'!$H$4:$H$28,'Base CDI'!$J$4:$J$29,S1725,"Cubic","Extrapolate=Linear","MultiX=Average","Skip=True","Sort=True")</f>
        <v>12.937287876814073</v>
      </c>
      <c r="U1725" s="43">
        <f ca="1">_xll.BInterpol('Base CDI'!$H$4:$H$28,'Base CDI'!$I$4:$I$29,S1725,"Cubic","Extrapolate=Linear","MultiX=Average","Skip=True","Sort=True")</f>
        <v>12.968453136951615</v>
      </c>
    </row>
    <row r="1726" spans="16:21" x14ac:dyDescent="0.25">
      <c r="P1726" s="10">
        <v>37026</v>
      </c>
      <c r="Q1726">
        <v>6.2325039999999996</v>
      </c>
      <c r="S1726" s="42">
        <f t="shared" ca="1" si="32"/>
        <v>47709</v>
      </c>
      <c r="T1726" s="43">
        <f ca="1">_xll.BInterpol('Base CDI'!$H$4:$H$28,'Base CDI'!$J$4:$J$29,S1726,"Cubic","Extrapolate=Linear","MultiX=Average","Skip=True","Sort=True")</f>
        <v>12.937610556016301</v>
      </c>
      <c r="U1726" s="43">
        <f ca="1">_xll.BInterpol('Base CDI'!$H$4:$H$28,'Base CDI'!$I$4:$I$29,S1726,"Cubic","Extrapolate=Linear","MultiX=Average","Skip=True","Sort=True")</f>
        <v>12.968759829579763</v>
      </c>
    </row>
    <row r="1727" spans="16:21" x14ac:dyDescent="0.25">
      <c r="P1727" s="10">
        <v>37027</v>
      </c>
      <c r="Q1727">
        <v>6.2362289999999998</v>
      </c>
      <c r="S1727" s="42">
        <f t="shared" ca="1" si="32"/>
        <v>47710</v>
      </c>
      <c r="T1727" s="43">
        <f ca="1">_xll.BInterpol('Base CDI'!$H$4:$H$28,'Base CDI'!$J$4:$J$29,S1727,"Cubic","Extrapolate=Linear","MultiX=Average","Skip=True","Sort=True")</f>
        <v>12.937932829575706</v>
      </c>
      <c r="U1727" s="43">
        <f ca="1">_xll.BInterpol('Base CDI'!$H$4:$H$28,'Base CDI'!$I$4:$I$29,S1727,"Cubic","Extrapolate=Linear","MultiX=Average","Skip=True","Sort=True")</f>
        <v>12.969066261256893</v>
      </c>
    </row>
    <row r="1728" spans="16:21" x14ac:dyDescent="0.25">
      <c r="P1728" s="10">
        <v>37028</v>
      </c>
      <c r="Q1728">
        <v>6.2399550000000001</v>
      </c>
      <c r="S1728" s="42">
        <f t="shared" ca="1" si="32"/>
        <v>47711</v>
      </c>
      <c r="T1728" s="43">
        <f ca="1">_xll.BInterpol('Base CDI'!$H$4:$H$28,'Base CDI'!$J$4:$J$29,S1728,"Cubic","Extrapolate=Linear","MultiX=Average","Skip=True","Sort=True")</f>
        <v>12.93825469953126</v>
      </c>
      <c r="U1728" s="43">
        <f ca="1">_xll.BInterpol('Base CDI'!$H$4:$H$28,'Base CDI'!$I$4:$I$29,S1728,"Cubic","Extrapolate=Linear","MultiX=Average","Skip=True","Sort=True")</f>
        <v>12.969372433286335</v>
      </c>
    </row>
    <row r="1729" spans="16:21" x14ac:dyDescent="0.25">
      <c r="P1729" s="10">
        <v>37029</v>
      </c>
      <c r="Q1729">
        <v>6.243684</v>
      </c>
      <c r="S1729" s="42">
        <f t="shared" ca="1" si="32"/>
        <v>47712</v>
      </c>
      <c r="T1729" s="43">
        <f ca="1">_xll.BInterpol('Base CDI'!$H$4:$H$28,'Base CDI'!$J$4:$J$29,S1729,"Cubic","Extrapolate=Linear","MultiX=Average","Skip=True","Sort=True")</f>
        <v>12.938576167921935</v>
      </c>
      <c r="U1729" s="43">
        <f ca="1">_xll.BInterpol('Base CDI'!$H$4:$H$28,'Base CDI'!$I$4:$I$29,S1729,"Cubic","Extrapolate=Linear","MultiX=Average","Skip=True","Sort=True")</f>
        <v>12.969678346971421</v>
      </c>
    </row>
    <row r="1730" spans="16:21" x14ac:dyDescent="0.25">
      <c r="P1730" s="10">
        <v>37032</v>
      </c>
      <c r="Q1730">
        <v>6.2474160000000003</v>
      </c>
      <c r="S1730" s="42">
        <f t="shared" ca="1" si="32"/>
        <v>47713</v>
      </c>
      <c r="T1730" s="43">
        <f ca="1">_xll.BInterpol('Base CDI'!$H$4:$H$28,'Base CDI'!$J$4:$J$29,S1730,"Cubic","Extrapolate=Linear","MultiX=Average","Skip=True","Sort=True")</f>
        <v>12.938897236786701</v>
      </c>
      <c r="U1730" s="43">
        <f ca="1">_xll.BInterpol('Base CDI'!$H$4:$H$28,'Base CDI'!$I$4:$I$29,S1730,"Cubic","Extrapolate=Linear","MultiX=Average","Skip=True","Sort=True")</f>
        <v>12.969984003615483</v>
      </c>
    </row>
    <row r="1731" spans="16:21" x14ac:dyDescent="0.25">
      <c r="P1731" s="10">
        <v>37033</v>
      </c>
      <c r="Q1731">
        <v>6.2511479999999997</v>
      </c>
      <c r="S1731" s="42">
        <f t="shared" ca="1" si="32"/>
        <v>47714</v>
      </c>
      <c r="T1731" s="43">
        <f ca="1">_xll.BInterpol('Base CDI'!$H$4:$H$28,'Base CDI'!$J$4:$J$29,S1731,"Cubic","Extrapolate=Linear","MultiX=Average","Skip=True","Sort=True")</f>
        <v>12.939217908164531</v>
      </c>
      <c r="U1731" s="43">
        <f ca="1">_xll.BInterpol('Base CDI'!$H$4:$H$28,'Base CDI'!$I$4:$I$29,S1731,"Cubic","Extrapolate=Linear","MultiX=Average","Skip=True","Sort=True")</f>
        <v>12.970289404521852</v>
      </c>
    </row>
    <row r="1732" spans="16:21" x14ac:dyDescent="0.25">
      <c r="P1732" s="10">
        <v>37034</v>
      </c>
      <c r="Q1732">
        <v>6.2548839999999997</v>
      </c>
      <c r="S1732" s="42">
        <f t="shared" ca="1" si="32"/>
        <v>47715</v>
      </c>
      <c r="T1732" s="43">
        <f ca="1">_xll.BInterpol('Base CDI'!$H$4:$H$28,'Base CDI'!$J$4:$J$29,S1732,"Cubic","Extrapolate=Linear","MultiX=Average","Skip=True","Sort=True")</f>
        <v>12.939538184094395</v>
      </c>
      <c r="U1732" s="43">
        <f ca="1">_xll.BInterpol('Base CDI'!$H$4:$H$28,'Base CDI'!$I$4:$I$29,S1732,"Cubic","Extrapolate=Linear","MultiX=Average","Skip=True","Sort=True")</f>
        <v>12.970594550993859</v>
      </c>
    </row>
    <row r="1733" spans="16:21" x14ac:dyDescent="0.25">
      <c r="P1733" s="10">
        <v>37035</v>
      </c>
      <c r="Q1733">
        <v>6.258699</v>
      </c>
      <c r="S1733" s="42">
        <f t="shared" ca="1" si="32"/>
        <v>47716</v>
      </c>
      <c r="T1733" s="43">
        <f ca="1">_xll.BInterpol('Base CDI'!$H$4:$H$28,'Base CDI'!$J$4:$J$29,S1733,"Cubic","Extrapolate=Linear","MultiX=Average","Skip=True","Sort=True")</f>
        <v>12.939858066615267</v>
      </c>
      <c r="U1733" s="43">
        <f ca="1">_xll.BInterpol('Base CDI'!$H$4:$H$28,'Base CDI'!$I$4:$I$29,S1733,"Cubic","Extrapolate=Linear","MultiX=Average","Skip=True","Sort=True")</f>
        <v>12.970899444334838</v>
      </c>
    </row>
    <row r="1734" spans="16:21" x14ac:dyDescent="0.25">
      <c r="P1734" s="10">
        <v>37036</v>
      </c>
      <c r="Q1734">
        <v>6.2625400000000004</v>
      </c>
      <c r="S1734" s="42">
        <f t="shared" ca="1" si="32"/>
        <v>47717</v>
      </c>
      <c r="T1734" s="43">
        <f ca="1">_xll.BInterpol('Base CDI'!$H$4:$H$28,'Base CDI'!$J$4:$J$29,S1734,"Cubic","Extrapolate=Linear","MultiX=Average","Skip=True","Sort=True")</f>
        <v>12.940177557766116</v>
      </c>
      <c r="U1734" s="43">
        <f ca="1">_xll.BInterpol('Base CDI'!$H$4:$H$28,'Base CDI'!$I$4:$I$29,S1734,"Cubic","Extrapolate=Linear","MultiX=Average","Skip=True","Sort=True")</f>
        <v>12.97120408584812</v>
      </c>
    </row>
    <row r="1735" spans="16:21" x14ac:dyDescent="0.25">
      <c r="P1735" s="10">
        <v>37039</v>
      </c>
      <c r="Q1735">
        <v>6.2663900000000003</v>
      </c>
      <c r="S1735" s="42">
        <f t="shared" ca="1" si="32"/>
        <v>47718</v>
      </c>
      <c r="T1735" s="43">
        <f ca="1">_xll.BInterpol('Base CDI'!$H$4:$H$28,'Base CDI'!$J$4:$J$29,S1735,"Cubic","Extrapolate=Linear","MultiX=Average","Skip=True","Sort=True")</f>
        <v>12.940496659585916</v>
      </c>
      <c r="U1735" s="43">
        <f ca="1">_xll.BInterpol('Base CDI'!$H$4:$H$28,'Base CDI'!$I$4:$I$29,S1735,"Cubic","Extrapolate=Linear","MultiX=Average","Skip=True","Sort=True")</f>
        <v>12.971508476837036</v>
      </c>
    </row>
    <row r="1736" spans="16:21" x14ac:dyDescent="0.25">
      <c r="P1736" s="10">
        <v>37040</v>
      </c>
      <c r="Q1736">
        <v>6.2702450000000001</v>
      </c>
      <c r="S1736" s="42">
        <f t="shared" ca="1" si="32"/>
        <v>47719</v>
      </c>
      <c r="T1736" s="43">
        <f ca="1">_xll.BInterpol('Base CDI'!$H$4:$H$28,'Base CDI'!$J$4:$J$29,S1736,"Cubic","Extrapolate=Linear","MultiX=Average","Skip=True","Sort=True")</f>
        <v>12.940815374113637</v>
      </c>
      <c r="U1736" s="43">
        <f ca="1">_xll.BInterpol('Base CDI'!$H$4:$H$28,'Base CDI'!$I$4:$I$29,S1736,"Cubic","Extrapolate=Linear","MultiX=Average","Skip=True","Sort=True")</f>
        <v>12.971812618604918</v>
      </c>
    </row>
    <row r="1737" spans="16:21" x14ac:dyDescent="0.25">
      <c r="P1737" s="10">
        <v>37041</v>
      </c>
      <c r="Q1737">
        <v>6.2741030000000002</v>
      </c>
      <c r="S1737" s="42">
        <f t="shared" ca="1" si="32"/>
        <v>47720</v>
      </c>
      <c r="T1737" s="43">
        <f ca="1">_xll.BInterpol('Base CDI'!$H$4:$H$28,'Base CDI'!$J$4:$J$29,S1737,"Cubic","Extrapolate=Linear","MultiX=Average","Skip=True","Sort=True")</f>
        <v>12.941133703388253</v>
      </c>
      <c r="U1737" s="43">
        <f ca="1">_xll.BInterpol('Base CDI'!$H$4:$H$28,'Base CDI'!$I$4:$I$29,S1737,"Cubic","Extrapolate=Linear","MultiX=Average","Skip=True","Sort=True")</f>
        <v>12.972116512455097</v>
      </c>
    </row>
    <row r="1738" spans="16:21" x14ac:dyDescent="0.25">
      <c r="P1738" s="10">
        <v>37042</v>
      </c>
      <c r="Q1738">
        <v>6.277965</v>
      </c>
      <c r="S1738" s="42">
        <f t="shared" ca="1" si="32"/>
        <v>47721</v>
      </c>
      <c r="T1738" s="43">
        <f ca="1">_xll.BInterpol('Base CDI'!$H$4:$H$28,'Base CDI'!$J$4:$J$29,S1738,"Cubic","Extrapolate=Linear","MultiX=Average","Skip=True","Sort=True")</f>
        <v>12.941451649448732</v>
      </c>
      <c r="U1738" s="43">
        <f ca="1">_xll.BInterpol('Base CDI'!$H$4:$H$28,'Base CDI'!$I$4:$I$29,S1738,"Cubic","Extrapolate=Linear","MultiX=Average","Skip=True","Sort=True")</f>
        <v>12.972420159690905</v>
      </c>
    </row>
    <row r="1739" spans="16:21" x14ac:dyDescent="0.25">
      <c r="P1739" s="10">
        <v>37043</v>
      </c>
      <c r="Q1739">
        <v>6.2818259999999997</v>
      </c>
      <c r="S1739" s="42">
        <f t="shared" ref="S1739:S1802" ca="1" si="33">S1738+1</f>
        <v>47722</v>
      </c>
      <c r="T1739" s="43">
        <f ca="1">_xll.BInterpol('Base CDI'!$H$4:$H$28,'Base CDI'!$J$4:$J$29,S1739,"Cubic","Extrapolate=Linear","MultiX=Average","Skip=True","Sort=True")</f>
        <v>12.941769214334048</v>
      </c>
      <c r="U1739" s="43">
        <f ca="1">_xll.BInterpol('Base CDI'!$H$4:$H$28,'Base CDI'!$I$4:$I$29,S1739,"Cubic","Extrapolate=Linear","MultiX=Average","Skip=True","Sort=True")</f>
        <v>12.972723561615675</v>
      </c>
    </row>
    <row r="1740" spans="16:21" x14ac:dyDescent="0.25">
      <c r="P1740" s="10">
        <v>37046</v>
      </c>
      <c r="Q1740">
        <v>6.2856920000000001</v>
      </c>
      <c r="S1740" s="42">
        <f t="shared" ca="1" si="33"/>
        <v>47723</v>
      </c>
      <c r="T1740" s="43">
        <f ca="1">_xll.BInterpol('Base CDI'!$H$4:$H$28,'Base CDI'!$J$4:$J$29,S1740,"Cubic","Extrapolate=Linear","MultiX=Average","Skip=True","Sort=True")</f>
        <v>12.942086400083173</v>
      </c>
      <c r="U1740" s="43">
        <f ca="1">_xll.BInterpol('Base CDI'!$H$4:$H$28,'Base CDI'!$I$4:$I$29,S1740,"Cubic","Extrapolate=Linear","MultiX=Average","Skip=True","Sort=True")</f>
        <v>12.973026719532738</v>
      </c>
    </row>
    <row r="1741" spans="16:21" x14ac:dyDescent="0.25">
      <c r="P1741" s="10">
        <v>37047</v>
      </c>
      <c r="Q1741">
        <v>6.2895580000000004</v>
      </c>
      <c r="S1741" s="42">
        <f t="shared" ca="1" si="33"/>
        <v>47724</v>
      </c>
      <c r="T1741" s="43">
        <f ca="1">_xll.BInterpol('Base CDI'!$H$4:$H$28,'Base CDI'!$J$4:$J$29,S1741,"Cubic","Extrapolate=Linear","MultiX=Average","Skip=True","Sort=True")</f>
        <v>12.942403208735078</v>
      </c>
      <c r="U1741" s="43">
        <f ca="1">_xll.BInterpol('Base CDI'!$H$4:$H$28,'Base CDI'!$I$4:$I$29,S1741,"Cubic","Extrapolate=Linear","MultiX=Average","Skip=True","Sort=True")</f>
        <v>12.973329634745426</v>
      </c>
    </row>
    <row r="1742" spans="16:21" x14ac:dyDescent="0.25">
      <c r="P1742" s="10">
        <v>37048</v>
      </c>
      <c r="Q1742">
        <v>6.2934239999999999</v>
      </c>
      <c r="S1742" s="42">
        <f t="shared" ca="1" si="33"/>
        <v>47725</v>
      </c>
      <c r="T1742" s="43">
        <f ca="1">_xll.BInterpol('Base CDI'!$H$4:$H$28,'Base CDI'!$J$4:$J$29,S1742,"Cubic","Extrapolate=Linear","MultiX=Average","Skip=True","Sort=True")</f>
        <v>12.942719642328733</v>
      </c>
      <c r="U1742" s="43">
        <f ca="1">_xll.BInterpol('Base CDI'!$H$4:$H$28,'Base CDI'!$I$4:$I$29,S1742,"Cubic","Extrapolate=Linear","MultiX=Average","Skip=True","Sort=True")</f>
        <v>12.97363230855707</v>
      </c>
    </row>
    <row r="1743" spans="16:21" x14ac:dyDescent="0.25">
      <c r="P1743" s="10">
        <v>37049</v>
      </c>
      <c r="Q1743">
        <v>6.2972890000000001</v>
      </c>
      <c r="S1743" s="42">
        <f t="shared" ca="1" si="33"/>
        <v>47726</v>
      </c>
      <c r="T1743" s="43">
        <f ca="1">_xll.BInterpol('Base CDI'!$H$4:$H$28,'Base CDI'!$J$4:$J$29,S1743,"Cubic","Extrapolate=Linear","MultiX=Average","Skip=True","Sort=True")</f>
        <v>12.943035702903114</v>
      </c>
      <c r="U1743" s="43">
        <f ca="1">_xll.BInterpol('Base CDI'!$H$4:$H$28,'Base CDI'!$I$4:$I$29,S1743,"Cubic","Extrapolate=Linear","MultiX=Average","Skip=True","Sort=True")</f>
        <v>12.973934742271</v>
      </c>
    </row>
    <row r="1744" spans="16:21" x14ac:dyDescent="0.25">
      <c r="P1744" s="10">
        <v>37050</v>
      </c>
      <c r="Q1744">
        <v>6.3011509999999999</v>
      </c>
      <c r="S1744" s="42">
        <f t="shared" ca="1" si="33"/>
        <v>47727</v>
      </c>
      <c r="T1744" s="43">
        <f ca="1">_xll.BInterpol('Base CDI'!$H$4:$H$28,'Base CDI'!$J$4:$J$29,S1744,"Cubic","Extrapolate=Linear","MultiX=Average","Skip=True","Sort=True")</f>
        <v>12.943351392497187</v>
      </c>
      <c r="U1744" s="43">
        <f ca="1">_xll.BInterpol('Base CDI'!$H$4:$H$28,'Base CDI'!$I$4:$I$29,S1744,"Cubic","Extrapolate=Linear","MultiX=Average","Skip=True","Sort=True")</f>
        <v>12.974236937190552</v>
      </c>
    </row>
    <row r="1745" spans="16:21" x14ac:dyDescent="0.25">
      <c r="P1745" s="10">
        <v>37053</v>
      </c>
      <c r="Q1745">
        <v>6.3050079999999999</v>
      </c>
      <c r="S1745" s="42">
        <f t="shared" ca="1" si="33"/>
        <v>47728</v>
      </c>
      <c r="T1745" s="43">
        <f ca="1">_xll.BInterpol('Base CDI'!$H$4:$H$28,'Base CDI'!$J$4:$J$29,S1745,"Cubic","Extrapolate=Linear","MultiX=Average","Skip=True","Sort=True")</f>
        <v>12.943666713149927</v>
      </c>
      <c r="U1745" s="43">
        <f ca="1">_xll.BInterpol('Base CDI'!$H$4:$H$28,'Base CDI'!$I$4:$I$29,S1745,"Cubic","Extrapolate=Linear","MultiX=Average","Skip=True","Sort=True")</f>
        <v>12.974538894619055</v>
      </c>
    </row>
    <row r="1746" spans="16:21" x14ac:dyDescent="0.25">
      <c r="P1746" s="10">
        <v>37054</v>
      </c>
      <c r="Q1746">
        <v>6.3088600000000001</v>
      </c>
      <c r="S1746" s="42">
        <f t="shared" ca="1" si="33"/>
        <v>47729</v>
      </c>
      <c r="T1746" s="43">
        <f ca="1">_xll.BInterpol('Base CDI'!$H$4:$H$28,'Base CDI'!$J$4:$J$29,S1746,"Cubic","Extrapolate=Linear","MultiX=Average","Skip=True","Sort=True")</f>
        <v>12.943981666900306</v>
      </c>
      <c r="U1746" s="43">
        <f ca="1">_xll.BInterpol('Base CDI'!$H$4:$H$28,'Base CDI'!$I$4:$I$29,S1746,"Cubic","Extrapolate=Linear","MultiX=Average","Skip=True","Sort=True")</f>
        <v>12.97484061585984</v>
      </c>
    </row>
    <row r="1747" spans="16:21" x14ac:dyDescent="0.25">
      <c r="P1747" s="10">
        <v>37055</v>
      </c>
      <c r="Q1747">
        <v>6.3127190000000004</v>
      </c>
      <c r="S1747" s="42">
        <f t="shared" ca="1" si="33"/>
        <v>47730</v>
      </c>
      <c r="T1747" s="43">
        <f ca="1">_xll.BInterpol('Base CDI'!$H$4:$H$28,'Base CDI'!$J$4:$J$29,S1747,"Cubic","Extrapolate=Linear","MultiX=Average","Skip=True","Sort=True")</f>
        <v>12.944296255787293</v>
      </c>
      <c r="U1747" s="43">
        <f ca="1">_xll.BInterpol('Base CDI'!$H$4:$H$28,'Base CDI'!$I$4:$I$29,S1747,"Cubic","Extrapolate=Linear","MultiX=Average","Skip=True","Sort=True")</f>
        <v>12.975142102216241</v>
      </c>
    </row>
    <row r="1748" spans="16:21" x14ac:dyDescent="0.25">
      <c r="P1748" s="10">
        <v>37057</v>
      </c>
      <c r="Q1748">
        <v>6.3165760000000004</v>
      </c>
      <c r="S1748" s="42">
        <f t="shared" ca="1" si="33"/>
        <v>47731</v>
      </c>
      <c r="T1748" s="43">
        <f ca="1">_xll.BInterpol('Base CDI'!$H$4:$H$28,'Base CDI'!$J$4:$J$29,S1748,"Cubic","Extrapolate=Linear","MultiX=Average","Skip=True","Sort=True")</f>
        <v>12.944610481849864</v>
      </c>
      <c r="U1748" s="43">
        <f ca="1">_xll.BInterpol('Base CDI'!$H$4:$H$28,'Base CDI'!$I$4:$I$29,S1748,"Cubic","Extrapolate=Linear","MultiX=Average","Skip=True","Sort=True")</f>
        <v>12.975443354991587</v>
      </c>
    </row>
    <row r="1749" spans="16:21" x14ac:dyDescent="0.25">
      <c r="P1749" s="10">
        <v>37060</v>
      </c>
      <c r="Q1749">
        <v>6.3204419999999999</v>
      </c>
      <c r="S1749" s="42">
        <f t="shared" ca="1" si="33"/>
        <v>47732</v>
      </c>
      <c r="T1749" s="43">
        <f ca="1">_xll.BInterpol('Base CDI'!$H$4:$H$28,'Base CDI'!$J$4:$J$29,S1749,"Cubic","Extrapolate=Linear","MultiX=Average","Skip=True","Sort=True")</f>
        <v>12.944924347126987</v>
      </c>
      <c r="U1749" s="43">
        <f ca="1">_xll.BInterpol('Base CDI'!$H$4:$H$28,'Base CDI'!$I$4:$I$29,S1749,"Cubic","Extrapolate=Linear","MultiX=Average","Skip=True","Sort=True")</f>
        <v>12.975744375489212</v>
      </c>
    </row>
    <row r="1750" spans="16:21" x14ac:dyDescent="0.25">
      <c r="P1750" s="10">
        <v>37061</v>
      </c>
      <c r="Q1750">
        <v>6.3243270000000003</v>
      </c>
      <c r="S1750" s="42">
        <f t="shared" ca="1" si="33"/>
        <v>47733</v>
      </c>
      <c r="T1750" s="43">
        <f ca="1">_xll.BInterpol('Base CDI'!$H$4:$H$28,'Base CDI'!$J$4:$J$29,S1750,"Cubic","Extrapolate=Linear","MultiX=Average","Skip=True","Sort=True")</f>
        <v>12.945237853657634</v>
      </c>
      <c r="U1750" s="43">
        <f ca="1">_xll.BInterpol('Base CDI'!$H$4:$H$28,'Base CDI'!$I$4:$I$29,S1750,"Cubic","Extrapolate=Linear","MultiX=Average","Skip=True","Sort=True")</f>
        <v>12.976045165012446</v>
      </c>
    </row>
    <row r="1751" spans="16:21" x14ac:dyDescent="0.25">
      <c r="P1751" s="10">
        <v>37062</v>
      </c>
      <c r="Q1751">
        <v>6.3282210000000001</v>
      </c>
      <c r="S1751" s="42">
        <f t="shared" ca="1" si="33"/>
        <v>47734</v>
      </c>
      <c r="T1751" s="43">
        <f ca="1">_xll.BInterpol('Base CDI'!$H$4:$H$28,'Base CDI'!$J$4:$J$29,S1751,"Cubic","Extrapolate=Linear","MultiX=Average","Skip=True","Sort=True")</f>
        <v>12.945551003480777</v>
      </c>
      <c r="U1751" s="43">
        <f ca="1">_xll.BInterpol('Base CDI'!$H$4:$H$28,'Base CDI'!$I$4:$I$29,S1751,"Cubic","Extrapolate=Linear","MultiX=Average","Skip=True","Sort=True")</f>
        <v>12.976345724864622</v>
      </c>
    </row>
    <row r="1752" spans="16:21" x14ac:dyDescent="0.25">
      <c r="P1752" s="10">
        <v>37063</v>
      </c>
      <c r="Q1752">
        <v>6.3322120000000002</v>
      </c>
      <c r="S1752" s="42">
        <f t="shared" ca="1" si="33"/>
        <v>47735</v>
      </c>
      <c r="T1752" s="43">
        <f ca="1">_xll.BInterpol('Base CDI'!$H$4:$H$28,'Base CDI'!$J$4:$J$29,S1752,"Cubic","Extrapolate=Linear","MultiX=Average","Skip=True","Sort=True")</f>
        <v>12.945863798635388</v>
      </c>
      <c r="U1752" s="43">
        <f ca="1">_xll.BInterpol('Base CDI'!$H$4:$H$28,'Base CDI'!$I$4:$I$29,S1752,"Cubic","Extrapolate=Linear","MultiX=Average","Skip=True","Sort=True")</f>
        <v>12.976646056349072</v>
      </c>
    </row>
    <row r="1753" spans="16:21" x14ac:dyDescent="0.25">
      <c r="P1753" s="10">
        <v>37064</v>
      </c>
      <c r="Q1753">
        <v>6.3364279999999997</v>
      </c>
      <c r="S1753" s="42">
        <f t="shared" ca="1" si="33"/>
        <v>47736</v>
      </c>
      <c r="T1753" s="43">
        <f ca="1">_xll.BInterpol('Base CDI'!$H$4:$H$28,'Base CDI'!$J$4:$J$29,S1753,"Cubic","Extrapolate=Linear","MultiX=Average","Skip=True","Sort=True")</f>
        <v>12.94617624116044</v>
      </c>
      <c r="U1753" s="43">
        <f ca="1">_xll.BInterpol('Base CDI'!$H$4:$H$28,'Base CDI'!$I$4:$I$29,S1753,"Cubic","Extrapolate=Linear","MultiX=Average","Skip=True","Sort=True")</f>
        <v>12.976946160769126</v>
      </c>
    </row>
    <row r="1754" spans="16:21" x14ac:dyDescent="0.25">
      <c r="P1754" s="10">
        <v>37067</v>
      </c>
      <c r="Q1754">
        <v>6.340649</v>
      </c>
      <c r="S1754" s="42">
        <f t="shared" ca="1" si="33"/>
        <v>47737</v>
      </c>
      <c r="T1754" s="43">
        <f ca="1">_xll.BInterpol('Base CDI'!$H$4:$H$28,'Base CDI'!$J$4:$J$29,S1754,"Cubic","Extrapolate=Linear","MultiX=Average","Skip=True","Sort=True")</f>
        <v>12.946488333094901</v>
      </c>
      <c r="U1754" s="43">
        <f ca="1">_xll.BInterpol('Base CDI'!$H$4:$H$28,'Base CDI'!$I$4:$I$29,S1754,"Cubic","Extrapolate=Linear","MultiX=Average","Skip=True","Sort=True")</f>
        <v>12.977246039428117</v>
      </c>
    </row>
    <row r="1755" spans="16:21" x14ac:dyDescent="0.25">
      <c r="P1755" s="10">
        <v>37068</v>
      </c>
      <c r="Q1755">
        <v>6.3448719999999996</v>
      </c>
      <c r="S1755" s="42">
        <f t="shared" ca="1" si="33"/>
        <v>47738</v>
      </c>
      <c r="T1755" s="43">
        <f ca="1">_xll.BInterpol('Base CDI'!$H$4:$H$28,'Base CDI'!$J$4:$J$29,S1755,"Cubic","Extrapolate=Linear","MultiX=Average","Skip=True","Sort=True")</f>
        <v>12.946800076477748</v>
      </c>
      <c r="U1755" s="43">
        <f ca="1">_xll.BInterpol('Base CDI'!$H$4:$H$28,'Base CDI'!$I$4:$I$29,S1755,"Cubic","Extrapolate=Linear","MultiX=Average","Skip=True","Sort=True")</f>
        <v>12.977545693629377</v>
      </c>
    </row>
    <row r="1756" spans="16:21" x14ac:dyDescent="0.25">
      <c r="P1756" s="10">
        <v>37069</v>
      </c>
      <c r="Q1756">
        <v>6.3490960000000003</v>
      </c>
      <c r="S1756" s="42">
        <f t="shared" ca="1" si="33"/>
        <v>47739</v>
      </c>
      <c r="T1756" s="43">
        <f ca="1">_xll.BInterpol('Base CDI'!$H$4:$H$28,'Base CDI'!$J$4:$J$29,S1756,"Cubic","Extrapolate=Linear","MultiX=Average","Skip=True","Sort=True")</f>
        <v>12.947111473347947</v>
      </c>
      <c r="U1756" s="43">
        <f ca="1">_xll.BInterpol('Base CDI'!$H$4:$H$28,'Base CDI'!$I$4:$I$29,S1756,"Cubic","Extrapolate=Linear","MultiX=Average","Skip=True","Sort=True")</f>
        <v>12.977845124676236</v>
      </c>
    </row>
    <row r="1757" spans="16:21" x14ac:dyDescent="0.25">
      <c r="P1757" s="10">
        <v>37070</v>
      </c>
      <c r="Q1757">
        <v>6.3533280000000003</v>
      </c>
      <c r="S1757" s="42">
        <f t="shared" ca="1" si="33"/>
        <v>47740</v>
      </c>
      <c r="T1757" s="43">
        <f ca="1">_xll.BInterpol('Base CDI'!$H$4:$H$28,'Base CDI'!$J$4:$J$29,S1757,"Cubic","Extrapolate=Linear","MultiX=Average","Skip=True","Sort=True")</f>
        <v>12.947422525744473</v>
      </c>
      <c r="U1757" s="43">
        <f ca="1">_xll.BInterpol('Base CDI'!$H$4:$H$28,'Base CDI'!$I$4:$I$29,S1757,"Cubic","Extrapolate=Linear","MultiX=Average","Skip=True","Sort=True")</f>
        <v>12.978144333872027</v>
      </c>
    </row>
    <row r="1758" spans="16:21" x14ac:dyDescent="0.25">
      <c r="P1758" s="10">
        <v>37071</v>
      </c>
      <c r="Q1758">
        <v>6.3575619999999997</v>
      </c>
      <c r="S1758" s="42">
        <f t="shared" ca="1" si="33"/>
        <v>47741</v>
      </c>
      <c r="T1758" s="43">
        <f ca="1">_xll.BInterpol('Base CDI'!$H$4:$H$28,'Base CDI'!$J$4:$J$29,S1758,"Cubic","Extrapolate=Linear","MultiX=Average","Skip=True","Sort=True")</f>
        <v>12.947733235706297</v>
      </c>
      <c r="U1758" s="43">
        <f ca="1">_xll.BInterpol('Base CDI'!$H$4:$H$28,'Base CDI'!$I$4:$I$29,S1758,"Cubic","Extrapolate=Linear","MultiX=Average","Skip=True","Sort=True")</f>
        <v>12.978443322520082</v>
      </c>
    </row>
    <row r="1759" spans="16:21" x14ac:dyDescent="0.25">
      <c r="P1759" s="10">
        <v>37074</v>
      </c>
      <c r="Q1759">
        <v>6.3617990000000004</v>
      </c>
      <c r="S1759" s="42">
        <f t="shared" ca="1" si="33"/>
        <v>47742</v>
      </c>
      <c r="T1759" s="43">
        <f ca="1">_xll.BInterpol('Base CDI'!$H$4:$H$28,'Base CDI'!$J$4:$J$29,S1759,"Cubic","Extrapolate=Linear","MultiX=Average","Skip=True","Sort=True")</f>
        <v>12.948043605272391</v>
      </c>
      <c r="U1759" s="43">
        <f ca="1">_xll.BInterpol('Base CDI'!$H$4:$H$28,'Base CDI'!$I$4:$I$29,S1759,"Cubic","Extrapolate=Linear","MultiX=Average","Skip=True","Sort=True")</f>
        <v>12.978742091923733</v>
      </c>
    </row>
    <row r="1760" spans="16:21" x14ac:dyDescent="0.25">
      <c r="P1760" s="10">
        <v>37075</v>
      </c>
      <c r="Q1760">
        <v>6.3660399999999999</v>
      </c>
      <c r="S1760" s="42">
        <f t="shared" ca="1" si="33"/>
        <v>47743</v>
      </c>
      <c r="T1760" s="43">
        <f ca="1">_xll.BInterpol('Base CDI'!$H$4:$H$28,'Base CDI'!$J$4:$J$29,S1760,"Cubic","Extrapolate=Linear","MultiX=Average","Skip=True","Sort=True")</f>
        <v>12.948353636481723</v>
      </c>
      <c r="U1760" s="43">
        <f ca="1">_xll.BInterpol('Base CDI'!$H$4:$H$28,'Base CDI'!$I$4:$I$29,S1760,"Cubic","Extrapolate=Linear","MultiX=Average","Skip=True","Sort=True")</f>
        <v>12.979040643386309</v>
      </c>
    </row>
    <row r="1761" spans="16:21" x14ac:dyDescent="0.25">
      <c r="P1761" s="10">
        <v>37076</v>
      </c>
      <c r="Q1761">
        <v>6.3702870000000003</v>
      </c>
      <c r="S1761" s="42">
        <f t="shared" ca="1" si="33"/>
        <v>47744</v>
      </c>
      <c r="T1761" s="43">
        <f ca="1">_xll.BInterpol('Base CDI'!$H$4:$H$28,'Base CDI'!$J$4:$J$29,S1761,"Cubic","Extrapolate=Linear","MultiX=Average","Skip=True","Sort=True")</f>
        <v>12.948663331373272</v>
      </c>
      <c r="U1761" s="43">
        <f ca="1">_xll.BInterpol('Base CDI'!$H$4:$H$28,'Base CDI'!$I$4:$I$29,S1761,"Cubic","Extrapolate=Linear","MultiX=Average","Skip=True","Sort=True")</f>
        <v>12.979338978211146</v>
      </c>
    </row>
    <row r="1762" spans="16:21" x14ac:dyDescent="0.25">
      <c r="P1762" s="10">
        <v>37077</v>
      </c>
      <c r="Q1762">
        <v>6.3745370000000001</v>
      </c>
      <c r="S1762" s="42">
        <f t="shared" ca="1" si="33"/>
        <v>47745</v>
      </c>
      <c r="T1762" s="43">
        <f ca="1">_xll.BInterpol('Base CDI'!$H$4:$H$28,'Base CDI'!$J$4:$J$29,S1762,"Cubic","Extrapolate=Linear","MultiX=Average","Skip=True","Sort=True")</f>
        <v>12.948972691986002</v>
      </c>
      <c r="U1762" s="43">
        <f ca="1">_xll.BInterpol('Base CDI'!$H$4:$H$28,'Base CDI'!$I$4:$I$29,S1762,"Cubic","Extrapolate=Linear","MultiX=Average","Skip=True","Sort=True")</f>
        <v>12.979637097701572</v>
      </c>
    </row>
    <row r="1763" spans="16:21" x14ac:dyDescent="0.25">
      <c r="P1763" s="10">
        <v>37078</v>
      </c>
      <c r="Q1763">
        <v>6.3787890000000003</v>
      </c>
      <c r="S1763" s="42">
        <f t="shared" ca="1" si="33"/>
        <v>47746</v>
      </c>
      <c r="T1763" s="43">
        <f ca="1">_xll.BInterpol('Base CDI'!$H$4:$H$28,'Base CDI'!$J$4:$J$29,S1763,"Cubic","Extrapolate=Linear","MultiX=Average","Skip=True","Sort=True")</f>
        <v>12.94928172035889</v>
      </c>
      <c r="U1763" s="43">
        <f ca="1">_xll.BInterpol('Base CDI'!$H$4:$H$28,'Base CDI'!$I$4:$I$29,S1763,"Cubic","Extrapolate=Linear","MultiX=Average","Skip=True","Sort=True")</f>
        <v>12.97993500316092</v>
      </c>
    </row>
    <row r="1764" spans="16:21" x14ac:dyDescent="0.25">
      <c r="P1764" s="10">
        <v>37081</v>
      </c>
      <c r="Q1764">
        <v>6.3830489999999998</v>
      </c>
      <c r="S1764" s="42">
        <f t="shared" ca="1" si="33"/>
        <v>47747</v>
      </c>
      <c r="T1764" s="43">
        <f ca="1">_xll.BInterpol('Base CDI'!$H$4:$H$28,'Base CDI'!$J$4:$J$29,S1764,"Cubic","Extrapolate=Linear","MultiX=Average","Skip=True","Sort=True")</f>
        <v>12.949590418530905</v>
      </c>
      <c r="U1764" s="43">
        <f ca="1">_xll.BInterpol('Base CDI'!$H$4:$H$28,'Base CDI'!$I$4:$I$29,S1764,"Cubic","Extrapolate=Linear","MultiX=Average","Skip=True","Sort=True")</f>
        <v>12.980232695892521</v>
      </c>
    </row>
    <row r="1765" spans="16:21" x14ac:dyDescent="0.25">
      <c r="P1765" s="10">
        <v>37082</v>
      </c>
      <c r="Q1765">
        <v>6.3873090000000001</v>
      </c>
      <c r="S1765" s="42">
        <f t="shared" ca="1" si="33"/>
        <v>47748</v>
      </c>
      <c r="T1765" s="43">
        <f ca="1">_xll.BInterpol('Base CDI'!$H$4:$H$28,'Base CDI'!$J$4:$J$29,S1765,"Cubic","Extrapolate=Linear","MultiX=Average","Skip=True","Sort=True")</f>
        <v>12.949898788541018</v>
      </c>
      <c r="U1765" s="43">
        <f ca="1">_xll.BInterpol('Base CDI'!$H$4:$H$28,'Base CDI'!$I$4:$I$29,S1765,"Cubic","Extrapolate=Linear","MultiX=Average","Skip=True","Sort=True")</f>
        <v>12.980530177199709</v>
      </c>
    </row>
    <row r="1766" spans="16:21" x14ac:dyDescent="0.25">
      <c r="P1766" s="10">
        <v>37083</v>
      </c>
      <c r="Q1766">
        <v>6.3915769999999998</v>
      </c>
      <c r="S1766" s="42">
        <f t="shared" ca="1" si="33"/>
        <v>47749</v>
      </c>
      <c r="T1766" s="43">
        <f ca="1">_xll.BInterpol('Base CDI'!$H$4:$H$28,'Base CDI'!$J$4:$J$29,S1766,"Cubic","Extrapolate=Linear","MultiX=Average","Skip=True","Sort=True")</f>
        <v>12.950206832428204</v>
      </c>
      <c r="U1766" s="43">
        <f ca="1">_xll.BInterpol('Base CDI'!$H$4:$H$28,'Base CDI'!$I$4:$I$29,S1766,"Cubic","Extrapolate=Linear","MultiX=Average","Skip=True","Sort=True")</f>
        <v>12.980827448385812</v>
      </c>
    </row>
    <row r="1767" spans="16:21" x14ac:dyDescent="0.25">
      <c r="P1767" s="10">
        <v>37084</v>
      </c>
      <c r="Q1767">
        <v>6.3958680000000001</v>
      </c>
      <c r="S1767" s="42">
        <f t="shared" ca="1" si="33"/>
        <v>47750</v>
      </c>
      <c r="T1767" s="43">
        <f ca="1">_xll.BInterpol('Base CDI'!$H$4:$H$28,'Base CDI'!$J$4:$J$29,S1767,"Cubic","Extrapolate=Linear","MultiX=Average","Skip=True","Sort=True")</f>
        <v>12.950514552231432</v>
      </c>
      <c r="U1767" s="43">
        <f ca="1">_xll.BInterpol('Base CDI'!$H$4:$H$28,'Base CDI'!$I$4:$I$29,S1767,"Cubic","Extrapolate=Linear","MultiX=Average","Skip=True","Sort=True")</f>
        <v>12.981124510754166</v>
      </c>
    </row>
    <row r="1768" spans="16:21" x14ac:dyDescent="0.25">
      <c r="P1768" s="10">
        <v>37085</v>
      </c>
      <c r="Q1768">
        <v>6.4001739999999998</v>
      </c>
      <c r="S1768" s="42">
        <f t="shared" ca="1" si="33"/>
        <v>47751</v>
      </c>
      <c r="T1768" s="43">
        <f ca="1">_xll.BInterpol('Base CDI'!$H$4:$H$28,'Base CDI'!$J$4:$J$29,S1768,"Cubic","Extrapolate=Linear","MultiX=Average","Skip=True","Sort=True")</f>
        <v>12.950821949989674</v>
      </c>
      <c r="U1768" s="43">
        <f ca="1">_xll.BInterpol('Base CDI'!$H$4:$H$28,'Base CDI'!$I$4:$I$29,S1768,"Cubic","Extrapolate=Linear","MultiX=Average","Skip=True","Sort=True")</f>
        <v>12.981421365608099</v>
      </c>
    </row>
    <row r="1769" spans="16:21" x14ac:dyDescent="0.25">
      <c r="P1769" s="10">
        <v>37088</v>
      </c>
      <c r="Q1769">
        <v>6.4044730000000003</v>
      </c>
      <c r="S1769" s="42">
        <f t="shared" ca="1" si="33"/>
        <v>47752</v>
      </c>
      <c r="T1769" s="43">
        <f ca="1">_xll.BInterpol('Base CDI'!$H$4:$H$28,'Base CDI'!$J$4:$J$29,S1769,"Cubic","Extrapolate=Linear","MultiX=Average","Skip=True","Sort=True")</f>
        <v>12.951129027741901</v>
      </c>
      <c r="U1769" s="43">
        <f ca="1">_xll.BInterpol('Base CDI'!$H$4:$H$28,'Base CDI'!$I$4:$I$29,S1769,"Cubic","Extrapolate=Linear","MultiX=Average","Skip=True","Sort=True")</f>
        <v>12.981718014250946</v>
      </c>
    </row>
    <row r="1770" spans="16:21" x14ac:dyDescent="0.25">
      <c r="P1770" s="10">
        <v>37089</v>
      </c>
      <c r="Q1770">
        <v>6.4087670000000001</v>
      </c>
      <c r="S1770" s="42">
        <f t="shared" ca="1" si="33"/>
        <v>47753</v>
      </c>
      <c r="T1770" s="43">
        <f ca="1">_xll.BInterpol('Base CDI'!$H$4:$H$28,'Base CDI'!$J$4:$J$29,S1770,"Cubic","Extrapolate=Linear","MultiX=Average","Skip=True","Sort=True")</f>
        <v>12.951435787527085</v>
      </c>
      <c r="U1770" s="43">
        <f ca="1">_xll.BInterpol('Base CDI'!$H$4:$H$28,'Base CDI'!$I$4:$I$29,S1770,"Cubic","Extrapolate=Linear","MultiX=Average","Skip=True","Sort=True")</f>
        <v>12.982014457986036</v>
      </c>
    </row>
    <row r="1771" spans="16:21" x14ac:dyDescent="0.25">
      <c r="P1771" s="10">
        <v>37090</v>
      </c>
      <c r="Q1771">
        <v>6.4130570000000002</v>
      </c>
      <c r="S1771" s="42">
        <f t="shared" ca="1" si="33"/>
        <v>47754</v>
      </c>
      <c r="T1771" s="43">
        <f ca="1">_xll.BInterpol('Base CDI'!$H$4:$H$28,'Base CDI'!$J$4:$J$29,S1771,"Cubic","Extrapolate=Linear","MultiX=Average","Skip=True","Sort=True")</f>
        <v>12.9517422313842</v>
      </c>
      <c r="U1771" s="43">
        <f ca="1">_xll.BInterpol('Base CDI'!$H$4:$H$28,'Base CDI'!$I$4:$I$29,S1771,"Cubic","Extrapolate=Linear","MultiX=Average","Skip=True","Sort=True")</f>
        <v>12.9823106981167</v>
      </c>
    </row>
    <row r="1772" spans="16:21" x14ac:dyDescent="0.25">
      <c r="P1772" s="10">
        <v>37091</v>
      </c>
      <c r="Q1772">
        <v>6.4174220000000002</v>
      </c>
      <c r="S1772" s="42">
        <f t="shared" ca="1" si="33"/>
        <v>47755</v>
      </c>
      <c r="T1772" s="43">
        <f ca="1">_xll.BInterpol('Base CDI'!$H$4:$H$28,'Base CDI'!$J$4:$J$29,S1772,"Cubic","Extrapolate=Linear","MultiX=Average","Skip=True","Sort=True")</f>
        <v>12.952048361352215</v>
      </c>
      <c r="U1772" s="43">
        <f ca="1">_xll.BInterpol('Base CDI'!$H$4:$H$28,'Base CDI'!$I$4:$I$29,S1772,"Cubic","Extrapolate=Linear","MultiX=Average","Skip=True","Sort=True")</f>
        <v>12.982606735946273</v>
      </c>
    </row>
    <row r="1773" spans="16:21" x14ac:dyDescent="0.25">
      <c r="P1773" s="10">
        <v>37092</v>
      </c>
      <c r="Q1773">
        <v>6.421843</v>
      </c>
      <c r="S1773" s="42">
        <f t="shared" ca="1" si="33"/>
        <v>47756</v>
      </c>
      <c r="T1773" s="43">
        <f ca="1">_xll.BInterpol('Base CDI'!$H$4:$H$28,'Base CDI'!$J$4:$J$29,S1773,"Cubic","Extrapolate=Linear","MultiX=Average","Skip=True","Sort=True")</f>
        <v>12.952354179470102</v>
      </c>
      <c r="U1773" s="43">
        <f ca="1">_xll.BInterpol('Base CDI'!$H$4:$H$28,'Base CDI'!$I$4:$I$29,S1773,"Cubic","Extrapolate=Linear","MultiX=Average","Skip=True","Sort=True")</f>
        <v>12.982902572778086</v>
      </c>
    </row>
    <row r="1774" spans="16:21" x14ac:dyDescent="0.25">
      <c r="P1774" s="10">
        <v>37095</v>
      </c>
      <c r="Q1774">
        <v>6.4262699999999997</v>
      </c>
      <c r="S1774" s="42">
        <f t="shared" ca="1" si="33"/>
        <v>47757</v>
      </c>
      <c r="T1774" s="43">
        <f ca="1">_xll.BInterpol('Base CDI'!$H$4:$H$28,'Base CDI'!$J$4:$J$29,S1774,"Cubic","Extrapolate=Linear","MultiX=Average","Skip=True","Sort=True")</f>
        <v>12.952659687776835</v>
      </c>
      <c r="U1774" s="43">
        <f ca="1">_xll.BInterpol('Base CDI'!$H$4:$H$28,'Base CDI'!$I$4:$I$29,S1774,"Cubic","Extrapolate=Linear","MultiX=Average","Skip=True","Sort=True")</f>
        <v>12.98319820991547</v>
      </c>
    </row>
    <row r="1775" spans="16:21" x14ac:dyDescent="0.25">
      <c r="P1775" s="10">
        <v>37096</v>
      </c>
      <c r="Q1775">
        <v>6.4306950000000001</v>
      </c>
      <c r="S1775" s="42">
        <f t="shared" ca="1" si="33"/>
        <v>47758</v>
      </c>
      <c r="T1775" s="43">
        <f ca="1">_xll.BInterpol('Base CDI'!$H$4:$H$28,'Base CDI'!$J$4:$J$29,S1775,"Cubic","Extrapolate=Linear","MultiX=Average","Skip=True","Sort=True")</f>
        <v>12.952964888311381</v>
      </c>
      <c r="U1775" s="43">
        <f ca="1">_xll.BInterpol('Base CDI'!$H$4:$H$28,'Base CDI'!$I$4:$I$29,S1775,"Cubic","Extrapolate=Linear","MultiX=Average","Skip=True","Sort=True")</f>
        <v>12.983493648661755</v>
      </c>
    </row>
    <row r="1776" spans="16:21" x14ac:dyDescent="0.25">
      <c r="P1776" s="10">
        <v>37097</v>
      </c>
      <c r="Q1776">
        <v>6.4351250000000002</v>
      </c>
      <c r="S1776" s="42">
        <f t="shared" ca="1" si="33"/>
        <v>47759</v>
      </c>
      <c r="T1776" s="43">
        <f ca="1">_xll.BInterpol('Base CDI'!$H$4:$H$28,'Base CDI'!$J$4:$J$29,S1776,"Cubic","Extrapolate=Linear","MultiX=Average","Skip=True","Sort=True")</f>
        <v>12.953269783112717</v>
      </c>
      <c r="U1776" s="43">
        <f ca="1">_xll.BInterpol('Base CDI'!$H$4:$H$28,'Base CDI'!$I$4:$I$29,S1776,"Cubic","Extrapolate=Linear","MultiX=Average","Skip=True","Sort=True")</f>
        <v>12.983788890320273</v>
      </c>
    </row>
    <row r="1777" spans="16:21" x14ac:dyDescent="0.25">
      <c r="P1777" s="10">
        <v>37098</v>
      </c>
      <c r="Q1777">
        <v>6.4395579999999999</v>
      </c>
      <c r="S1777" s="42">
        <f t="shared" ca="1" si="33"/>
        <v>47760</v>
      </c>
      <c r="T1777" s="43">
        <f ca="1">_xll.BInterpol('Base CDI'!$H$4:$H$28,'Base CDI'!$J$4:$J$29,S1777,"Cubic","Extrapolate=Linear","MultiX=Average","Skip=True","Sort=True")</f>
        <v>12.95357437421981</v>
      </c>
      <c r="U1777" s="43">
        <f ca="1">_xll.BInterpol('Base CDI'!$H$4:$H$28,'Base CDI'!$I$4:$I$29,S1777,"Cubic","Extrapolate=Linear","MultiX=Average","Skip=True","Sort=True")</f>
        <v>12.984083936194359</v>
      </c>
    </row>
    <row r="1778" spans="16:21" x14ac:dyDescent="0.25">
      <c r="P1778" s="10">
        <v>37099</v>
      </c>
      <c r="Q1778">
        <v>6.4439869999999999</v>
      </c>
      <c r="S1778" s="42">
        <f t="shared" ca="1" si="33"/>
        <v>47761</v>
      </c>
      <c r="T1778" s="43">
        <f ca="1">_xll.BInterpol('Base CDI'!$H$4:$H$28,'Base CDI'!$J$4:$J$29,S1778,"Cubic","Extrapolate=Linear","MultiX=Average","Skip=True","Sort=True")</f>
        <v>12.953878663671635</v>
      </c>
      <c r="U1778" s="43">
        <f ca="1">_xll.BInterpol('Base CDI'!$H$4:$H$28,'Base CDI'!$I$4:$I$29,S1778,"Cubic","Extrapolate=Linear","MultiX=Average","Skip=True","Sort=True")</f>
        <v>12.984378787587342</v>
      </c>
    </row>
    <row r="1779" spans="16:21" x14ac:dyDescent="0.25">
      <c r="P1779" s="10">
        <v>37102</v>
      </c>
      <c r="Q1779">
        <v>6.448429</v>
      </c>
      <c r="S1779" s="42">
        <f t="shared" ca="1" si="33"/>
        <v>47762</v>
      </c>
      <c r="T1779" s="43">
        <f ca="1">_xll.BInterpol('Base CDI'!$H$4:$H$28,'Base CDI'!$J$4:$J$29,S1779,"Cubic","Extrapolate=Linear","MultiX=Average","Skip=True","Sort=True")</f>
        <v>12.954182653507161</v>
      </c>
      <c r="U1779" s="43">
        <f ca="1">_xll.BInterpol('Base CDI'!$H$4:$H$28,'Base CDI'!$I$4:$I$29,S1779,"Cubic","Extrapolate=Linear","MultiX=Average","Skip=True","Sort=True")</f>
        <v>12.984673445802555</v>
      </c>
    </row>
    <row r="1780" spans="16:21" x14ac:dyDescent="0.25">
      <c r="P1780" s="10">
        <v>37103</v>
      </c>
      <c r="Q1780">
        <v>6.4528730000000003</v>
      </c>
      <c r="S1780" s="42">
        <f t="shared" ca="1" si="33"/>
        <v>47763</v>
      </c>
      <c r="T1780" s="43">
        <f ca="1">_xll.BInterpol('Base CDI'!$H$4:$H$28,'Base CDI'!$J$4:$J$29,S1780,"Cubic","Extrapolate=Linear","MultiX=Average","Skip=True","Sort=True")</f>
        <v>12.954486345765361</v>
      </c>
      <c r="U1780" s="43">
        <f ca="1">_xll.BInterpol('Base CDI'!$H$4:$H$28,'Base CDI'!$I$4:$I$29,S1780,"Cubic","Extrapolate=Linear","MultiX=Average","Skip=True","Sort=True")</f>
        <v>12.984967912143329</v>
      </c>
    </row>
    <row r="1781" spans="16:21" x14ac:dyDescent="0.25">
      <c r="P1781" s="10">
        <v>37104</v>
      </c>
      <c r="Q1781">
        <v>6.4573200000000002</v>
      </c>
      <c r="S1781" s="42">
        <f t="shared" ca="1" si="33"/>
        <v>47764</v>
      </c>
      <c r="T1781" s="43">
        <f ca="1">_xll.BInterpol('Base CDI'!$H$4:$H$28,'Base CDI'!$J$4:$J$29,S1781,"Cubic","Extrapolate=Linear","MultiX=Average","Skip=True","Sort=True")</f>
        <v>12.954789742485207</v>
      </c>
      <c r="U1781" s="43">
        <f ca="1">_xll.BInterpol('Base CDI'!$H$4:$H$28,'Base CDI'!$I$4:$I$29,S1781,"Cubic","Extrapolate=Linear","MultiX=Average","Skip=True","Sort=True")</f>
        <v>12.985262187912994</v>
      </c>
    </row>
    <row r="1782" spans="16:21" x14ac:dyDescent="0.25">
      <c r="P1782" s="10">
        <v>37105</v>
      </c>
      <c r="Q1782">
        <v>6.4617719999999998</v>
      </c>
      <c r="S1782" s="42">
        <f t="shared" ca="1" si="33"/>
        <v>47765</v>
      </c>
      <c r="T1782" s="43">
        <f ca="1">_xll.BInterpol('Base CDI'!$H$4:$H$28,'Base CDI'!$J$4:$J$29,S1782,"Cubic","Extrapolate=Linear","MultiX=Average","Skip=True","Sort=True")</f>
        <v>12.95509284570567</v>
      </c>
      <c r="U1782" s="43">
        <f ca="1">_xll.BInterpol('Base CDI'!$H$4:$H$28,'Base CDI'!$I$4:$I$29,S1782,"Cubic","Extrapolate=Linear","MultiX=Average","Skip=True","Sort=True")</f>
        <v>12.985556274414884</v>
      </c>
    </row>
    <row r="1783" spans="16:21" x14ac:dyDescent="0.25">
      <c r="P1783" s="10">
        <v>37106</v>
      </c>
      <c r="Q1783">
        <v>6.4662259999999998</v>
      </c>
      <c r="S1783" s="42">
        <f t="shared" ca="1" si="33"/>
        <v>47766</v>
      </c>
      <c r="T1783" s="43">
        <f ca="1">_xll.BInterpol('Base CDI'!$H$4:$H$28,'Base CDI'!$J$4:$J$29,S1783,"Cubic","Extrapolate=Linear","MultiX=Average","Skip=True","Sort=True")</f>
        <v>12.955395657465722</v>
      </c>
      <c r="U1783" s="43">
        <f ca="1">_xll.BInterpol('Base CDI'!$H$4:$H$28,'Base CDI'!$I$4:$I$29,S1783,"Cubic","Extrapolate=Linear","MultiX=Average","Skip=True","Sort=True")</f>
        <v>12.985850172952331</v>
      </c>
    </row>
    <row r="1784" spans="16:21" x14ac:dyDescent="0.25">
      <c r="P1784" s="10">
        <v>37109</v>
      </c>
      <c r="Q1784">
        <v>6.4706849999999996</v>
      </c>
      <c r="S1784" s="42">
        <f t="shared" ca="1" si="33"/>
        <v>47767</v>
      </c>
      <c r="T1784" s="43">
        <f ca="1">_xll.BInterpol('Base CDI'!$H$4:$H$28,'Base CDI'!$J$4:$J$29,S1784,"Cubic","Extrapolate=Linear","MultiX=Average","Skip=True","Sort=True")</f>
        <v>12.955698179804335</v>
      </c>
      <c r="U1784" s="43">
        <f ca="1">_xll.BInterpol('Base CDI'!$H$4:$H$28,'Base CDI'!$I$4:$I$29,S1784,"Cubic","Extrapolate=Linear","MultiX=Average","Skip=True","Sort=True")</f>
        <v>12.986143884828666</v>
      </c>
    </row>
    <row r="1785" spans="16:21" x14ac:dyDescent="0.25">
      <c r="P1785" s="10">
        <v>37110</v>
      </c>
      <c r="Q1785">
        <v>6.4751479999999999</v>
      </c>
      <c r="S1785" s="42">
        <f t="shared" ca="1" si="33"/>
        <v>47768</v>
      </c>
      <c r="T1785" s="43">
        <f ca="1">_xll.BInterpol('Base CDI'!$H$4:$H$28,'Base CDI'!$J$4:$J$29,S1785,"Cubic","Extrapolate=Linear","MultiX=Average","Skip=True","Sort=True")</f>
        <v>12.95600041476048</v>
      </c>
      <c r="U1785" s="43">
        <f ca="1">_xll.BInterpol('Base CDI'!$H$4:$H$28,'Base CDI'!$I$4:$I$29,S1785,"Cubic","Extrapolate=Linear","MultiX=Average","Skip=True","Sort=True")</f>
        <v>12.98643741134722</v>
      </c>
    </row>
    <row r="1786" spans="16:21" x14ac:dyDescent="0.25">
      <c r="P1786" s="10">
        <v>37111</v>
      </c>
      <c r="Q1786">
        <v>6.4796199999999997</v>
      </c>
      <c r="S1786" s="42">
        <f t="shared" ca="1" si="33"/>
        <v>47769</v>
      </c>
      <c r="T1786" s="43">
        <f ca="1">_xll.BInterpol('Base CDI'!$H$4:$H$28,'Base CDI'!$J$4:$J$29,S1786,"Cubic","Extrapolate=Linear","MultiX=Average","Skip=True","Sort=True")</f>
        <v>12.956302364373128</v>
      </c>
      <c r="U1786" s="43">
        <f ca="1">_xll.BInterpol('Base CDI'!$H$4:$H$28,'Base CDI'!$I$4:$I$29,S1786,"Cubic","Extrapolate=Linear","MultiX=Average","Skip=True","Sort=True")</f>
        <v>12.986730753811326</v>
      </c>
    </row>
    <row r="1787" spans="16:21" x14ac:dyDescent="0.25">
      <c r="P1787" s="10">
        <v>37112</v>
      </c>
      <c r="Q1787">
        <v>6.4840939999999998</v>
      </c>
      <c r="S1787" s="42">
        <f t="shared" ca="1" si="33"/>
        <v>47770</v>
      </c>
      <c r="T1787" s="43">
        <f ca="1">_xll.BInterpol('Base CDI'!$H$4:$H$28,'Base CDI'!$J$4:$J$29,S1787,"Cubic","Extrapolate=Linear","MultiX=Average","Skip=True","Sort=True")</f>
        <v>12.956604030681252</v>
      </c>
      <c r="U1787" s="43">
        <f ca="1">_xll.BInterpol('Base CDI'!$H$4:$H$28,'Base CDI'!$I$4:$I$29,S1787,"Cubic","Extrapolate=Linear","MultiX=Average","Skip=True","Sort=True")</f>
        <v>12.987023913524315</v>
      </c>
    </row>
    <row r="1788" spans="16:21" x14ac:dyDescent="0.25">
      <c r="P1788" s="10">
        <v>37113</v>
      </c>
      <c r="Q1788">
        <v>6.4885719999999996</v>
      </c>
      <c r="S1788" s="42">
        <f t="shared" ca="1" si="33"/>
        <v>47771</v>
      </c>
      <c r="T1788" s="43">
        <f ca="1">_xll.BInterpol('Base CDI'!$H$4:$H$28,'Base CDI'!$J$4:$J$29,S1788,"Cubic","Extrapolate=Linear","MultiX=Average","Skip=True","Sort=True")</f>
        <v>12.956905415723822</v>
      </c>
      <c r="U1788" s="43">
        <f ca="1">_xll.BInterpol('Base CDI'!$H$4:$H$28,'Base CDI'!$I$4:$I$29,S1788,"Cubic","Extrapolate=Linear","MultiX=Average","Skip=True","Sort=True")</f>
        <v>12.987316891789517</v>
      </c>
    </row>
    <row r="1789" spans="16:21" x14ac:dyDescent="0.25">
      <c r="P1789" s="10">
        <v>37116</v>
      </c>
      <c r="Q1789">
        <v>6.4930500000000002</v>
      </c>
      <c r="S1789" s="42">
        <f t="shared" ca="1" si="33"/>
        <v>47772</v>
      </c>
      <c r="T1789" s="43">
        <f ca="1">_xll.BInterpol('Base CDI'!$H$4:$H$28,'Base CDI'!$J$4:$J$29,S1789,"Cubic","Extrapolate=Linear","MultiX=Average","Skip=True","Sort=True")</f>
        <v>12.957206521539812</v>
      </c>
      <c r="U1789" s="43">
        <f ca="1">_xll.BInterpol('Base CDI'!$H$4:$H$28,'Base CDI'!$I$4:$I$29,S1789,"Cubic","Extrapolate=Linear","MultiX=Average","Skip=True","Sort=True")</f>
        <v>12.987609689910267</v>
      </c>
    </row>
    <row r="1790" spans="16:21" x14ac:dyDescent="0.25">
      <c r="P1790" s="10">
        <v>37117</v>
      </c>
      <c r="Q1790">
        <v>6.4975360000000002</v>
      </c>
      <c r="S1790" s="42">
        <f t="shared" ca="1" si="33"/>
        <v>47773</v>
      </c>
      <c r="T1790" s="43">
        <f ca="1">_xll.BInterpol('Base CDI'!$H$4:$H$28,'Base CDI'!$J$4:$J$29,S1790,"Cubic","Extrapolate=Linear","MultiX=Average","Skip=True","Sort=True")</f>
        <v>12.957507350168191</v>
      </c>
      <c r="U1790" s="43">
        <f ca="1">_xll.BInterpol('Base CDI'!$H$4:$H$28,'Base CDI'!$I$4:$I$29,S1790,"Cubic","Extrapolate=Linear","MultiX=Average","Skip=True","Sort=True")</f>
        <v>12.987902309189893</v>
      </c>
    </row>
    <row r="1791" spans="16:21" x14ac:dyDescent="0.25">
      <c r="P1791" s="10">
        <v>37118</v>
      </c>
      <c r="Q1791">
        <v>6.5020249999999997</v>
      </c>
      <c r="S1791" s="42">
        <f t="shared" ca="1" si="33"/>
        <v>47774</v>
      </c>
      <c r="T1791" s="43">
        <f ca="1">_xll.BInterpol('Base CDI'!$H$4:$H$28,'Base CDI'!$J$4:$J$29,S1791,"Cubic","Extrapolate=Linear","MultiX=Average","Skip=True","Sort=True")</f>
        <v>12.957807903647932</v>
      </c>
      <c r="U1791" s="43">
        <f ca="1">_xll.BInterpol('Base CDI'!$H$4:$H$28,'Base CDI'!$I$4:$I$29,S1791,"Cubic","Extrapolate=Linear","MultiX=Average","Skip=True","Sort=True")</f>
        <v>12.988194750931731</v>
      </c>
    </row>
    <row r="1792" spans="16:21" x14ac:dyDescent="0.25">
      <c r="P1792" s="10">
        <v>37119</v>
      </c>
      <c r="Q1792">
        <v>6.5065160000000004</v>
      </c>
      <c r="S1792" s="42">
        <f t="shared" ca="1" si="33"/>
        <v>47775</v>
      </c>
      <c r="T1792" s="43">
        <f ca="1">_xll.BInterpol('Base CDI'!$H$4:$H$28,'Base CDI'!$J$4:$J$29,S1792,"Cubic","Extrapolate=Linear","MultiX=Average","Skip=True","Sort=True")</f>
        <v>12.958108184018007</v>
      </c>
      <c r="U1792" s="43">
        <f ca="1">_xll.BInterpol('Base CDI'!$H$4:$H$28,'Base CDI'!$I$4:$I$29,S1792,"Cubic","Extrapolate=Linear","MultiX=Average","Skip=True","Sort=True")</f>
        <v>12.988487016439109</v>
      </c>
    </row>
    <row r="1793" spans="16:21" x14ac:dyDescent="0.25">
      <c r="P1793" s="10">
        <v>37120</v>
      </c>
      <c r="Q1793">
        <v>6.5110140000000003</v>
      </c>
      <c r="S1793" s="42">
        <f t="shared" ca="1" si="33"/>
        <v>47776</v>
      </c>
      <c r="T1793" s="43">
        <f ca="1">_xll.BInterpol('Base CDI'!$H$4:$H$28,'Base CDI'!$J$4:$J$29,S1793,"Cubic","Extrapolate=Linear","MultiX=Average","Skip=True","Sort=True")</f>
        <v>12.958408193317389</v>
      </c>
      <c r="U1793" s="43">
        <f ca="1">_xll.BInterpol('Base CDI'!$H$4:$H$28,'Base CDI'!$I$4:$I$29,S1793,"Cubic","Extrapolate=Linear","MultiX=Average","Skip=True","Sort=True")</f>
        <v>12.988779107015361</v>
      </c>
    </row>
    <row r="1794" spans="16:21" x14ac:dyDescent="0.25">
      <c r="P1794" s="10">
        <v>37123</v>
      </c>
      <c r="Q1794">
        <v>6.5155159999999999</v>
      </c>
      <c r="S1794" s="42">
        <f t="shared" ca="1" si="33"/>
        <v>47777</v>
      </c>
      <c r="T1794" s="43">
        <f ca="1">_xll.BInterpol('Base CDI'!$H$4:$H$28,'Base CDI'!$J$4:$J$29,S1794,"Cubic","Extrapolate=Linear","MultiX=Average","Skip=True","Sort=True")</f>
        <v>12.958707933585046</v>
      </c>
      <c r="U1794" s="43">
        <f ca="1">_xll.BInterpol('Base CDI'!$H$4:$H$28,'Base CDI'!$I$4:$I$29,S1794,"Cubic","Extrapolate=Linear","MultiX=Average","Skip=True","Sort=True")</f>
        <v>12.989071023963819</v>
      </c>
    </row>
    <row r="1795" spans="16:21" x14ac:dyDescent="0.25">
      <c r="P1795" s="10">
        <v>37124</v>
      </c>
      <c r="Q1795">
        <v>6.520022</v>
      </c>
      <c r="S1795" s="42">
        <f t="shared" ca="1" si="33"/>
        <v>47778</v>
      </c>
      <c r="T1795" s="43">
        <f ca="1">_xll.BInterpol('Base CDI'!$H$4:$H$28,'Base CDI'!$J$4:$J$29,S1795,"Cubic","Extrapolate=Linear","MultiX=Average","Skip=True","Sort=True")</f>
        <v>12.959007406859952</v>
      </c>
      <c r="U1795" s="43">
        <f ca="1">_xll.BInterpol('Base CDI'!$H$4:$H$28,'Base CDI'!$I$4:$I$29,S1795,"Cubic","Extrapolate=Linear","MultiX=Average","Skip=True","Sort=True")</f>
        <v>12.989362768587812</v>
      </c>
    </row>
    <row r="1796" spans="16:21" x14ac:dyDescent="0.25">
      <c r="P1796" s="10">
        <v>37125</v>
      </c>
      <c r="Q1796">
        <v>6.5245329999999999</v>
      </c>
      <c r="S1796" s="42">
        <f t="shared" ca="1" si="33"/>
        <v>47779</v>
      </c>
      <c r="T1796" s="43">
        <f ca="1">_xll.BInterpol('Base CDI'!$H$4:$H$28,'Base CDI'!$J$4:$J$29,S1796,"Cubic","Extrapolate=Linear","MultiX=Average","Skip=True","Sort=True")</f>
        <v>12.959306615181077</v>
      </c>
      <c r="U1796" s="43">
        <f ca="1">_xll.BInterpol('Base CDI'!$H$4:$H$28,'Base CDI'!$I$4:$I$29,S1796,"Cubic","Extrapolate=Linear","MultiX=Average","Skip=True","Sort=True")</f>
        <v>12.989654342190674</v>
      </c>
    </row>
    <row r="1797" spans="16:21" x14ac:dyDescent="0.25">
      <c r="P1797" s="10">
        <v>37126</v>
      </c>
      <c r="Q1797">
        <v>6.5290509999999999</v>
      </c>
      <c r="S1797" s="42">
        <f t="shared" ca="1" si="33"/>
        <v>47780</v>
      </c>
      <c r="T1797" s="43">
        <f ca="1">_xll.BInterpol('Base CDI'!$H$4:$H$28,'Base CDI'!$J$4:$J$29,S1797,"Cubic","Extrapolate=Linear","MultiX=Average","Skip=True","Sort=True")</f>
        <v>12.959605560587395</v>
      </c>
      <c r="U1797" s="43">
        <f ca="1">_xll.BInterpol('Base CDI'!$H$4:$H$28,'Base CDI'!$I$4:$I$29,S1797,"Cubic","Extrapolate=Linear","MultiX=Average","Skip=True","Sort=True")</f>
        <v>12.989945746075735</v>
      </c>
    </row>
    <row r="1798" spans="16:21" x14ac:dyDescent="0.25">
      <c r="P1798" s="10">
        <v>37127</v>
      </c>
      <c r="Q1798">
        <v>6.5335660000000004</v>
      </c>
      <c r="S1798" s="42">
        <f t="shared" ca="1" si="33"/>
        <v>47781</v>
      </c>
      <c r="T1798" s="43">
        <f ca="1">_xll.BInterpol('Base CDI'!$H$4:$H$28,'Base CDI'!$J$4:$J$29,S1798,"Cubic","Extrapolate=Linear","MultiX=Average","Skip=True","Sort=True")</f>
        <v>12.959904245117878</v>
      </c>
      <c r="U1798" s="43">
        <f ca="1">_xll.BInterpol('Base CDI'!$H$4:$H$28,'Base CDI'!$I$4:$I$29,S1798,"Cubic","Extrapolate=Linear","MultiX=Average","Skip=True","Sort=True")</f>
        <v>12.990236981546328</v>
      </c>
    </row>
    <row r="1799" spans="16:21" x14ac:dyDescent="0.25">
      <c r="P1799" s="10">
        <v>37130</v>
      </c>
      <c r="Q1799">
        <v>6.538087</v>
      </c>
      <c r="S1799" s="42">
        <f t="shared" ca="1" si="33"/>
        <v>47782</v>
      </c>
      <c r="T1799" s="43">
        <f ca="1">_xll.BInterpol('Base CDI'!$H$4:$H$28,'Base CDI'!$J$4:$J$29,S1799,"Cubic","Extrapolate=Linear","MultiX=Average","Skip=True","Sort=True")</f>
        <v>12.960202670811494</v>
      </c>
      <c r="U1799" s="43">
        <f ca="1">_xll.BInterpol('Base CDI'!$H$4:$H$28,'Base CDI'!$I$4:$I$29,S1799,"Cubic","Extrapolate=Linear","MultiX=Average","Skip=True","Sort=True")</f>
        <v>12.990528049905786</v>
      </c>
    </row>
    <row r="1800" spans="16:21" x14ac:dyDescent="0.25">
      <c r="P1800" s="10">
        <v>37131</v>
      </c>
      <c r="Q1800">
        <v>6.5426080000000004</v>
      </c>
      <c r="S1800" s="42">
        <f t="shared" ca="1" si="33"/>
        <v>47783</v>
      </c>
      <c r="T1800" s="43">
        <f ca="1">_xll.BInterpol('Base CDI'!$H$4:$H$28,'Base CDI'!$J$4:$J$29,S1800,"Cubic","Extrapolate=Linear","MultiX=Average","Skip=True","Sort=True")</f>
        <v>12.960500839707217</v>
      </c>
      <c r="U1800" s="43">
        <f ca="1">_xll.BInterpol('Base CDI'!$H$4:$H$28,'Base CDI'!$I$4:$I$29,S1800,"Cubic","Extrapolate=Linear","MultiX=Average","Skip=True","Sort=True")</f>
        <v>12.990818952457436</v>
      </c>
    </row>
    <row r="1801" spans="16:21" x14ac:dyDescent="0.25">
      <c r="P1801" s="10">
        <v>37132</v>
      </c>
      <c r="Q1801">
        <v>6.5471310000000003</v>
      </c>
      <c r="S1801" s="42">
        <f t="shared" ca="1" si="33"/>
        <v>47784</v>
      </c>
      <c r="T1801" s="43">
        <f ca="1">_xll.BInterpol('Base CDI'!$H$4:$H$28,'Base CDI'!$J$4:$J$29,S1801,"Cubic","Extrapolate=Linear","MultiX=Average","Skip=True","Sort=True")</f>
        <v>12.960798753844019</v>
      </c>
      <c r="U1801" s="43">
        <f ca="1">_xll.BInterpol('Base CDI'!$H$4:$H$28,'Base CDI'!$I$4:$I$29,S1801,"Cubic","Extrapolate=Linear","MultiX=Average","Skip=True","Sort=True")</f>
        <v>12.991109690504617</v>
      </c>
    </row>
    <row r="1802" spans="16:21" x14ac:dyDescent="0.25">
      <c r="P1802" s="10">
        <v>37133</v>
      </c>
      <c r="Q1802">
        <v>6.5516509999999997</v>
      </c>
      <c r="S1802" s="42">
        <f t="shared" ca="1" si="33"/>
        <v>47785</v>
      </c>
      <c r="T1802" s="43">
        <f ca="1">_xll.BInterpol('Base CDI'!$H$4:$H$28,'Base CDI'!$J$4:$J$29,S1802,"Cubic","Extrapolate=Linear","MultiX=Average","Skip=True","Sort=True")</f>
        <v>12.961096415260871</v>
      </c>
      <c r="U1802" s="43">
        <f ca="1">_xll.BInterpol('Base CDI'!$H$4:$H$28,'Base CDI'!$I$4:$I$29,S1802,"Cubic","Extrapolate=Linear","MultiX=Average","Skip=True","Sort=True")</f>
        <v>12.991400265350654</v>
      </c>
    </row>
    <row r="1803" spans="16:21" x14ac:dyDescent="0.25">
      <c r="P1803" s="10">
        <v>37134</v>
      </c>
      <c r="Q1803">
        <v>6.5561800000000003</v>
      </c>
      <c r="S1803" s="42">
        <f t="shared" ref="S1803:S1866" ca="1" si="34">S1802+1</f>
        <v>47786</v>
      </c>
      <c r="T1803" s="43">
        <f ca="1">_xll.BInterpol('Base CDI'!$H$4:$H$28,'Base CDI'!$J$4:$J$29,S1803,"Cubic","Extrapolate=Linear","MultiX=Average","Skip=True","Sort=True")</f>
        <v>12.961393825996744</v>
      </c>
      <c r="U1803" s="43">
        <f ca="1">_xll.BInterpol('Base CDI'!$H$4:$H$28,'Base CDI'!$I$4:$I$29,S1803,"Cubic","Extrapolate=Linear","MultiX=Average","Skip=True","Sort=True")</f>
        <v>12.99169067829888</v>
      </c>
    </row>
    <row r="1804" spans="16:21" x14ac:dyDescent="0.25">
      <c r="P1804" s="10">
        <v>37137</v>
      </c>
      <c r="Q1804">
        <v>6.5607160000000002</v>
      </c>
      <c r="S1804" s="42">
        <f t="shared" ca="1" si="34"/>
        <v>47787</v>
      </c>
      <c r="T1804" s="43">
        <f ca="1">_xll.BInterpol('Base CDI'!$H$4:$H$28,'Base CDI'!$J$4:$J$29,S1804,"Cubic","Extrapolate=Linear","MultiX=Average","Skip=True","Sort=True")</f>
        <v>12.961690988090609</v>
      </c>
      <c r="U1804" s="43">
        <f ca="1">_xll.BInterpol('Base CDI'!$H$4:$H$28,'Base CDI'!$I$4:$I$29,S1804,"Cubic","Extrapolate=Linear","MultiX=Average","Skip=True","Sort=True")</f>
        <v>12.99198093065263</v>
      </c>
    </row>
    <row r="1805" spans="16:21" x14ac:dyDescent="0.25">
      <c r="P1805" s="10">
        <v>37138</v>
      </c>
      <c r="Q1805">
        <v>6.5652549999999996</v>
      </c>
      <c r="S1805" s="42">
        <f t="shared" ca="1" si="34"/>
        <v>47788</v>
      </c>
      <c r="T1805" s="43">
        <f ca="1">_xll.BInterpol('Base CDI'!$H$4:$H$28,'Base CDI'!$J$4:$J$29,S1805,"Cubic","Extrapolate=Linear","MultiX=Average","Skip=True","Sort=True")</f>
        <v>12.961987903581441</v>
      </c>
      <c r="U1805" s="43">
        <f ca="1">_xll.BInterpol('Base CDI'!$H$4:$H$28,'Base CDI'!$I$4:$I$29,S1805,"Cubic","Extrapolate=Linear","MultiX=Average","Skip=True","Sort=True")</f>
        <v>12.992271023715233</v>
      </c>
    </row>
    <row r="1806" spans="16:21" x14ac:dyDescent="0.25">
      <c r="P1806" s="10">
        <v>37139</v>
      </c>
      <c r="Q1806">
        <v>6.5697929999999998</v>
      </c>
      <c r="S1806" s="42">
        <f t="shared" ca="1" si="34"/>
        <v>47789</v>
      </c>
      <c r="T1806" s="43">
        <f ca="1">_xll.BInterpol('Base CDI'!$H$4:$H$28,'Base CDI'!$J$4:$J$29,S1806,"Cubic","Extrapolate=Linear","MultiX=Average","Skip=True","Sort=True")</f>
        <v>12.962284574508208</v>
      </c>
      <c r="U1806" s="43">
        <f ca="1">_xll.BInterpol('Base CDI'!$H$4:$H$28,'Base CDI'!$I$4:$I$29,S1806,"Cubic","Extrapolate=Linear","MultiX=Average","Skip=True","Sort=True")</f>
        <v>12.992560958790023</v>
      </c>
    </row>
    <row r="1807" spans="16:21" x14ac:dyDescent="0.25">
      <c r="P1807" s="10">
        <v>37140</v>
      </c>
      <c r="Q1807">
        <v>6.5743340000000003</v>
      </c>
      <c r="S1807" s="42">
        <f t="shared" ca="1" si="34"/>
        <v>47790</v>
      </c>
      <c r="T1807" s="43">
        <f ca="1">_xll.BInterpol('Base CDI'!$H$4:$H$28,'Base CDI'!$J$4:$J$29,S1807,"Cubic","Extrapolate=Linear","MultiX=Average","Skip=True","Sort=True")</f>
        <v>12.962581002909886</v>
      </c>
      <c r="U1807" s="43">
        <f ca="1">_xll.BInterpol('Base CDI'!$H$4:$H$28,'Base CDI'!$I$4:$I$29,S1807,"Cubic","Extrapolate=Linear","MultiX=Average","Skip=True","Sort=True")</f>
        <v>12.992850737180328</v>
      </c>
    </row>
    <row r="1808" spans="16:21" x14ac:dyDescent="0.25">
      <c r="P1808" s="10">
        <v>37144</v>
      </c>
      <c r="Q1808">
        <v>6.5788779999999996</v>
      </c>
      <c r="S1808" s="42">
        <f t="shared" ca="1" si="34"/>
        <v>47791</v>
      </c>
      <c r="T1808" s="43">
        <f ca="1">_xll.BInterpol('Base CDI'!$H$4:$H$28,'Base CDI'!$J$4:$J$29,S1808,"Cubic","Extrapolate=Linear","MultiX=Average","Skip=True","Sort=True")</f>
        <v>12.962877190825441</v>
      </c>
      <c r="U1808" s="43">
        <f ca="1">_xll.BInterpol('Base CDI'!$H$4:$H$28,'Base CDI'!$I$4:$I$29,S1808,"Cubic","Extrapolate=Linear","MultiX=Average","Skip=True","Sort=True")</f>
        <v>12.993140360189482</v>
      </c>
    </row>
    <row r="1809" spans="16:21" x14ac:dyDescent="0.25">
      <c r="P1809" s="10">
        <v>37145</v>
      </c>
      <c r="Q1809">
        <v>6.5834299999999999</v>
      </c>
      <c r="S1809" s="42">
        <f t="shared" ca="1" si="34"/>
        <v>47792</v>
      </c>
      <c r="T1809" s="43">
        <f ca="1">_xll.BInterpol('Base CDI'!$H$4:$H$28,'Base CDI'!$J$4:$J$29,S1809,"Cubic","Extrapolate=Linear","MultiX=Average","Skip=True","Sort=True")</f>
        <v>12.963173140293849</v>
      </c>
      <c r="U1809" s="43">
        <f ca="1">_xll.BInterpol('Base CDI'!$H$4:$H$28,'Base CDI'!$I$4:$I$29,S1809,"Cubic","Extrapolate=Linear","MultiX=Average","Skip=True","Sort=True")</f>
        <v>12.993429829120817</v>
      </c>
    </row>
    <row r="1810" spans="16:21" x14ac:dyDescent="0.25">
      <c r="P1810" s="10">
        <v>37146</v>
      </c>
      <c r="Q1810">
        <v>6.5879820000000002</v>
      </c>
      <c r="S1810" s="42">
        <f t="shared" ca="1" si="34"/>
        <v>47793</v>
      </c>
      <c r="T1810" s="43">
        <f ca="1">_xll.BInterpol('Base CDI'!$H$4:$H$28,'Base CDI'!$J$4:$J$29,S1810,"Cubic","Extrapolate=Linear","MultiX=Average","Skip=True","Sort=True")</f>
        <v>12.96346885335408</v>
      </c>
      <c r="U1810" s="43">
        <f ca="1">_xll.BInterpol('Base CDI'!$H$4:$H$28,'Base CDI'!$I$4:$I$29,S1810,"Cubic","Extrapolate=Linear","MultiX=Average","Skip=True","Sort=True")</f>
        <v>12.993719145277664</v>
      </c>
    </row>
    <row r="1811" spans="16:21" x14ac:dyDescent="0.25">
      <c r="P1811" s="10">
        <v>37147</v>
      </c>
      <c r="Q1811">
        <v>6.5925380000000002</v>
      </c>
      <c r="S1811" s="42">
        <f t="shared" ca="1" si="34"/>
        <v>47794</v>
      </c>
      <c r="T1811" s="43">
        <f ca="1">_xll.BInterpol('Base CDI'!$H$4:$H$28,'Base CDI'!$J$4:$J$29,S1811,"Cubic","Extrapolate=Linear","MultiX=Average","Skip=True","Sort=True")</f>
        <v>12.963764332045105</v>
      </c>
      <c r="U1811" s="43">
        <f ca="1">_xll.BInterpol('Base CDI'!$H$4:$H$28,'Base CDI'!$I$4:$I$29,S1811,"Cubic","Extrapolate=Linear","MultiX=Average","Skip=True","Sort=True")</f>
        <v>12.994008309963355</v>
      </c>
    </row>
    <row r="1812" spans="16:21" x14ac:dyDescent="0.25">
      <c r="P1812" s="10">
        <v>37148</v>
      </c>
      <c r="Q1812">
        <v>6.5970950000000004</v>
      </c>
      <c r="S1812" s="42">
        <f t="shared" ca="1" si="34"/>
        <v>47795</v>
      </c>
      <c r="T1812" s="43">
        <f ca="1">_xll.BInterpol('Base CDI'!$H$4:$H$28,'Base CDI'!$J$4:$J$29,S1812,"Cubic","Extrapolate=Linear","MultiX=Average","Skip=True","Sort=True")</f>
        <v>12.964059578405898</v>
      </c>
      <c r="U1812" s="43">
        <f ca="1">_xll.BInterpol('Base CDI'!$H$4:$H$28,'Base CDI'!$I$4:$I$29,S1812,"Cubic","Extrapolate=Linear","MultiX=Average","Skip=True","Sort=True")</f>
        <v>12.994297324481222</v>
      </c>
    </row>
    <row r="1813" spans="16:21" x14ac:dyDescent="0.25">
      <c r="P1813" s="10">
        <v>37151</v>
      </c>
      <c r="Q1813">
        <v>6.6016589999999997</v>
      </c>
      <c r="S1813" s="42">
        <f t="shared" ca="1" si="34"/>
        <v>47796</v>
      </c>
      <c r="T1813" s="43">
        <f ca="1">_xll.BInterpol('Base CDI'!$H$4:$H$28,'Base CDI'!$J$4:$J$29,S1813,"Cubic","Extrapolate=Linear","MultiX=Average","Skip=True","Sort=True")</f>
        <v>12.964354594475427</v>
      </c>
      <c r="U1813" s="43">
        <f ca="1">_xll.BInterpol('Base CDI'!$H$4:$H$28,'Base CDI'!$I$4:$I$29,S1813,"Cubic","Extrapolate=Linear","MultiX=Average","Skip=True","Sort=True")</f>
        <v>12.994586190134596</v>
      </c>
    </row>
    <row r="1814" spans="16:21" x14ac:dyDescent="0.25">
      <c r="P1814" s="10">
        <v>37152</v>
      </c>
      <c r="Q1814">
        <v>6.6062260000000004</v>
      </c>
      <c r="S1814" s="42">
        <f t="shared" ca="1" si="34"/>
        <v>47797</v>
      </c>
      <c r="T1814" s="43">
        <f ca="1">_xll.BInterpol('Base CDI'!$H$4:$H$28,'Base CDI'!$J$4:$J$29,S1814,"Cubic","Extrapolate=Linear","MultiX=Average","Skip=True","Sort=True")</f>
        <v>12.964649382292668</v>
      </c>
      <c r="U1814" s="43">
        <f ca="1">_xll.BInterpol('Base CDI'!$H$4:$H$28,'Base CDI'!$I$4:$I$29,S1814,"Cubic","Extrapolate=Linear","MultiX=Average","Skip=True","Sort=True")</f>
        <v>12.994874908226809</v>
      </c>
    </row>
    <row r="1815" spans="16:21" x14ac:dyDescent="0.25">
      <c r="P1815" s="10">
        <v>37153</v>
      </c>
      <c r="Q1815">
        <v>6.6107969999999998</v>
      </c>
      <c r="S1815" s="42">
        <f t="shared" ca="1" si="34"/>
        <v>47798</v>
      </c>
      <c r="T1815" s="43">
        <f ca="1">_xll.BInterpol('Base CDI'!$H$4:$H$28,'Base CDI'!$J$4:$J$29,S1815,"Cubic","Extrapolate=Linear","MultiX=Average","Skip=True","Sort=True")</f>
        <v>12.964943943896589</v>
      </c>
      <c r="U1815" s="43">
        <f ca="1">_xll.BInterpol('Base CDI'!$H$4:$H$28,'Base CDI'!$I$4:$I$29,S1815,"Cubic","Extrapolate=Linear","MultiX=Average","Skip=True","Sort=True")</f>
        <v>12.995163480061192</v>
      </c>
    </row>
    <row r="1816" spans="16:21" x14ac:dyDescent="0.25">
      <c r="P1816" s="10">
        <v>37154</v>
      </c>
      <c r="Q1816">
        <v>6.6153690000000003</v>
      </c>
      <c r="S1816" s="42">
        <f t="shared" ca="1" si="34"/>
        <v>47799</v>
      </c>
      <c r="T1816" s="43">
        <f ca="1">_xll.BInterpol('Base CDI'!$H$4:$H$28,'Base CDI'!$J$4:$J$29,S1816,"Cubic","Extrapolate=Linear","MultiX=Average","Skip=True","Sort=True")</f>
        <v>12.965238281326164</v>
      </c>
      <c r="U1816" s="43">
        <f ca="1">_xll.BInterpol('Base CDI'!$H$4:$H$28,'Base CDI'!$I$4:$I$29,S1816,"Cubic","Extrapolate=Linear","MultiX=Average","Skip=True","Sort=True")</f>
        <v>12.995451906941078</v>
      </c>
    </row>
    <row r="1817" spans="16:21" x14ac:dyDescent="0.25">
      <c r="P1817" s="10">
        <v>37155</v>
      </c>
      <c r="Q1817">
        <v>6.6199440000000003</v>
      </c>
      <c r="S1817" s="42">
        <f t="shared" ca="1" si="34"/>
        <v>47800</v>
      </c>
      <c r="T1817" s="43">
        <f ca="1">_xll.BInterpol('Base CDI'!$H$4:$H$28,'Base CDI'!$J$4:$J$29,S1817,"Cubic","Extrapolate=Linear","MultiX=Average","Skip=True","Sort=True")</f>
        <v>12.965532396620363</v>
      </c>
      <c r="U1817" s="43">
        <f ca="1">_xll.BInterpol('Base CDI'!$H$4:$H$28,'Base CDI'!$I$4:$I$29,S1817,"Cubic","Extrapolate=Linear","MultiX=Average","Skip=True","Sort=True")</f>
        <v>12.995740190169798</v>
      </c>
    </row>
    <row r="1818" spans="16:21" x14ac:dyDescent="0.25">
      <c r="P1818" s="10">
        <v>37158</v>
      </c>
      <c r="Q1818">
        <v>6.6245260000000004</v>
      </c>
      <c r="S1818" s="42">
        <f t="shared" ca="1" si="34"/>
        <v>47801</v>
      </c>
      <c r="T1818" s="43">
        <f ca="1">_xll.BInterpol('Base CDI'!$H$4:$H$28,'Base CDI'!$J$4:$J$29,S1818,"Cubic","Extrapolate=Linear","MultiX=Average","Skip=True","Sort=True")</f>
        <v>12.965826291818157</v>
      </c>
      <c r="U1818" s="43">
        <f ca="1">_xll.BInterpol('Base CDI'!$H$4:$H$28,'Base CDI'!$I$4:$I$29,S1818,"Cubic","Extrapolate=Linear","MultiX=Average","Skip=True","Sort=True")</f>
        <v>12.996028331050685</v>
      </c>
    </row>
    <row r="1819" spans="16:21" x14ac:dyDescent="0.25">
      <c r="P1819" s="10">
        <v>37159</v>
      </c>
      <c r="Q1819">
        <v>6.6291089999999997</v>
      </c>
      <c r="S1819" s="42">
        <f t="shared" ca="1" si="34"/>
        <v>47802</v>
      </c>
      <c r="T1819" s="43">
        <f ca="1">_xll.BInterpol('Base CDI'!$H$4:$H$28,'Base CDI'!$J$4:$J$29,S1819,"Cubic","Extrapolate=Linear","MultiX=Average","Skip=True","Sort=True")</f>
        <v>12.96611996895852</v>
      </c>
      <c r="U1819" s="43">
        <f ca="1">_xll.BInterpol('Base CDI'!$H$4:$H$28,'Base CDI'!$I$4:$I$29,S1819,"Cubic","Extrapolate=Linear","MultiX=Average","Skip=True","Sort=True")</f>
        <v>12.996316330887067</v>
      </c>
    </row>
    <row r="1820" spans="16:21" x14ac:dyDescent="0.25">
      <c r="P1820" s="10">
        <v>37160</v>
      </c>
      <c r="Q1820">
        <v>6.6337000000000002</v>
      </c>
      <c r="S1820" s="42">
        <f t="shared" ca="1" si="34"/>
        <v>47803</v>
      </c>
      <c r="T1820" s="43">
        <f ca="1">_xll.BInterpol('Base CDI'!$H$4:$H$28,'Base CDI'!$J$4:$J$29,S1820,"Cubic","Extrapolate=Linear","MultiX=Average","Skip=True","Sort=True")</f>
        <v>12.966413430080422</v>
      </c>
      <c r="U1820" s="43">
        <f ca="1">_xll.BInterpol('Base CDI'!$H$4:$H$28,'Base CDI'!$I$4:$I$29,S1820,"Cubic","Extrapolate=Linear","MultiX=Average","Skip=True","Sort=True")</f>
        <v>12.99660419098228</v>
      </c>
    </row>
    <row r="1821" spans="16:21" x14ac:dyDescent="0.25">
      <c r="P1821" s="10">
        <v>37161</v>
      </c>
      <c r="Q1821">
        <v>6.6382989999999999</v>
      </c>
      <c r="S1821" s="42">
        <f t="shared" ca="1" si="34"/>
        <v>47804</v>
      </c>
      <c r="T1821" s="43">
        <f ca="1">_xll.BInterpol('Base CDI'!$H$4:$H$28,'Base CDI'!$J$4:$J$29,S1821,"Cubic","Extrapolate=Linear","MultiX=Average","Skip=True","Sort=True")</f>
        <v>12.966706677222836</v>
      </c>
      <c r="U1821" s="43">
        <f ca="1">_xll.BInterpol('Base CDI'!$H$4:$H$28,'Base CDI'!$I$4:$I$29,S1821,"Cubic","Extrapolate=Linear","MultiX=Average","Skip=True","Sort=True")</f>
        <v>12.996891912639654</v>
      </c>
    </row>
    <row r="1822" spans="16:21" x14ac:dyDescent="0.25">
      <c r="P1822" s="10">
        <v>37162</v>
      </c>
      <c r="Q1822">
        <v>6.6429020000000003</v>
      </c>
      <c r="S1822" s="42">
        <f t="shared" ca="1" si="34"/>
        <v>47805</v>
      </c>
      <c r="T1822" s="43">
        <f ca="1">_xll.BInterpol('Base CDI'!$H$4:$H$28,'Base CDI'!$J$4:$J$29,S1822,"Cubic","Extrapolate=Linear","MultiX=Average","Skip=True","Sort=True")</f>
        <v>12.966999712424734</v>
      </c>
      <c r="U1822" s="43">
        <f ca="1">_xll.BInterpol('Base CDI'!$H$4:$H$28,'Base CDI'!$I$4:$I$29,S1822,"Cubic","Extrapolate=Linear","MultiX=Average","Skip=True","Sort=True")</f>
        <v>12.99717949716252</v>
      </c>
    </row>
    <row r="1823" spans="16:21" x14ac:dyDescent="0.25">
      <c r="P1823" s="10">
        <v>37165</v>
      </c>
      <c r="Q1823">
        <v>6.6475090000000003</v>
      </c>
      <c r="S1823" s="42">
        <f t="shared" ca="1" si="34"/>
        <v>47806</v>
      </c>
      <c r="T1823" s="43">
        <f ca="1">_xll.BInterpol('Base CDI'!$H$4:$H$28,'Base CDI'!$J$4:$J$29,S1823,"Cubic","Extrapolate=Linear","MultiX=Average","Skip=True","Sort=True")</f>
        <v>12.967292537725085</v>
      </c>
      <c r="U1823" s="43">
        <f ca="1">_xll.BInterpol('Base CDI'!$H$4:$H$28,'Base CDI'!$I$4:$I$29,S1823,"Cubic","Extrapolate=Linear","MultiX=Average","Skip=True","Sort=True")</f>
        <v>12.997466945854212</v>
      </c>
    </row>
    <row r="1824" spans="16:21" x14ac:dyDescent="0.25">
      <c r="P1824" s="10">
        <v>37166</v>
      </c>
      <c r="Q1824">
        <v>6.6521220000000003</v>
      </c>
      <c r="S1824" s="42">
        <f t="shared" ca="1" si="34"/>
        <v>47807</v>
      </c>
      <c r="T1824" s="43">
        <f ca="1">_xll.BInterpol('Base CDI'!$H$4:$H$28,'Base CDI'!$J$4:$J$29,S1824,"Cubic","Extrapolate=Linear","MultiX=Average","Skip=True","Sort=True")</f>
        <v>12.967585155162862</v>
      </c>
      <c r="U1824" s="43">
        <f ca="1">_xll.BInterpol('Base CDI'!$H$4:$H$28,'Base CDI'!$I$4:$I$29,S1824,"Cubic","Extrapolate=Linear","MultiX=Average","Skip=True","Sort=True")</f>
        <v>12.997754260018057</v>
      </c>
    </row>
    <row r="1825" spans="16:21" x14ac:dyDescent="0.25">
      <c r="P1825" s="10">
        <v>37167</v>
      </c>
      <c r="Q1825">
        <v>6.6567400000000001</v>
      </c>
      <c r="S1825" s="42">
        <f t="shared" ca="1" si="34"/>
        <v>47808</v>
      </c>
      <c r="T1825" s="43">
        <f ca="1">_xll.BInterpol('Base CDI'!$H$4:$H$28,'Base CDI'!$J$4:$J$29,S1825,"Cubic","Extrapolate=Linear","MultiX=Average","Skip=True","Sort=True")</f>
        <v>12.967877566777037</v>
      </c>
      <c r="U1825" s="43">
        <f ca="1">_xll.BInterpol('Base CDI'!$H$4:$H$28,'Base CDI'!$I$4:$I$29,S1825,"Cubic","Extrapolate=Linear","MultiX=Average","Skip=True","Sort=True")</f>
        <v>12.998041440957392</v>
      </c>
    </row>
    <row r="1826" spans="16:21" x14ac:dyDescent="0.25">
      <c r="P1826" s="10">
        <v>37168</v>
      </c>
      <c r="Q1826">
        <v>6.6613610000000003</v>
      </c>
      <c r="S1826" s="42">
        <f t="shared" ca="1" si="34"/>
        <v>47809</v>
      </c>
      <c r="T1826" s="43">
        <f ca="1">_xll.BInterpol('Base CDI'!$H$4:$H$28,'Base CDI'!$J$4:$J$29,S1826,"Cubic","Extrapolate=Linear","MultiX=Average","Skip=True","Sort=True")</f>
        <v>12.968169774606581</v>
      </c>
      <c r="U1826" s="43">
        <f ca="1">_xll.BInterpol('Base CDI'!$H$4:$H$28,'Base CDI'!$I$4:$I$29,S1826,"Cubic","Extrapolate=Linear","MultiX=Average","Skip=True","Sort=True")</f>
        <v>12.998328489975547</v>
      </c>
    </row>
    <row r="1827" spans="16:21" x14ac:dyDescent="0.25">
      <c r="P1827" s="10">
        <v>37169</v>
      </c>
      <c r="Q1827">
        <v>6.6659800000000002</v>
      </c>
      <c r="S1827" s="42">
        <f t="shared" ca="1" si="34"/>
        <v>47810</v>
      </c>
      <c r="T1827" s="43">
        <f ca="1">_xll.BInterpol('Base CDI'!$H$4:$H$28,'Base CDI'!$J$4:$J$29,S1827,"Cubic","Extrapolate=Linear","MultiX=Average","Skip=True","Sort=True")</f>
        <v>12.968461780690467</v>
      </c>
      <c r="U1827" s="43">
        <f ca="1">_xll.BInterpol('Base CDI'!$H$4:$H$28,'Base CDI'!$I$4:$I$29,S1827,"Cubic","Extrapolate=Linear","MultiX=Average","Skip=True","Sort=True")</f>
        <v>12.998615408375851</v>
      </c>
    </row>
    <row r="1828" spans="16:21" x14ac:dyDescent="0.25">
      <c r="P1828" s="10">
        <v>37172</v>
      </c>
      <c r="Q1828">
        <v>6.6706009999999996</v>
      </c>
      <c r="S1828" s="42">
        <f t="shared" ca="1" si="34"/>
        <v>47811</v>
      </c>
      <c r="T1828" s="43">
        <f ca="1">_xll.BInterpol('Base CDI'!$H$4:$H$28,'Base CDI'!$J$4:$J$29,S1828,"Cubic","Extrapolate=Linear","MultiX=Average","Skip=True","Sort=True")</f>
        <v>12.968753587067665</v>
      </c>
      <c r="U1828" s="43">
        <f ca="1">_xll.BInterpol('Base CDI'!$H$4:$H$28,'Base CDI'!$I$4:$I$29,S1828,"Cubic","Extrapolate=Linear","MultiX=Average","Skip=True","Sort=True")</f>
        <v>12.998902197461639</v>
      </c>
    </row>
    <row r="1829" spans="16:21" x14ac:dyDescent="0.25">
      <c r="P1829" s="10">
        <v>37173</v>
      </c>
      <c r="Q1829">
        <v>6.6752229999999999</v>
      </c>
      <c r="S1829" s="42">
        <f t="shared" ca="1" si="34"/>
        <v>47812</v>
      </c>
      <c r="T1829" s="43">
        <f ca="1">_xll.BInterpol('Base CDI'!$H$4:$H$28,'Base CDI'!$J$4:$J$29,S1829,"Cubic","Extrapolate=Linear","MultiX=Average","Skip=True","Sort=True")</f>
        <v>12.969045195777149</v>
      </c>
      <c r="U1829" s="43">
        <f ca="1">_xll.BInterpol('Base CDI'!$H$4:$H$28,'Base CDI'!$I$4:$I$29,S1829,"Cubic","Extrapolate=Linear","MultiX=Average","Skip=True","Sort=True")</f>
        <v>12.999188858536241</v>
      </c>
    </row>
    <row r="1830" spans="16:21" x14ac:dyDescent="0.25">
      <c r="P1830" s="10">
        <v>37174</v>
      </c>
      <c r="Q1830">
        <v>6.6798460000000004</v>
      </c>
      <c r="S1830" s="42">
        <f t="shared" ca="1" si="34"/>
        <v>47813</v>
      </c>
      <c r="T1830" s="43">
        <f ca="1">_xll.BInterpol('Base CDI'!$H$4:$H$28,'Base CDI'!$J$4:$J$29,S1830,"Cubic","Extrapolate=Linear","MultiX=Average","Skip=True","Sort=True")</f>
        <v>12.969336608857887</v>
      </c>
      <c r="U1830" s="43">
        <f ca="1">_xll.BInterpol('Base CDI'!$H$4:$H$28,'Base CDI'!$I$4:$I$29,S1830,"Cubic","Extrapolate=Linear","MultiX=Average","Skip=True","Sort=True")</f>
        <v>12.99947539290299</v>
      </c>
    </row>
    <row r="1831" spans="16:21" x14ac:dyDescent="0.25">
      <c r="P1831" s="10">
        <v>37175</v>
      </c>
      <c r="Q1831">
        <v>6.6844669999999997</v>
      </c>
      <c r="S1831" s="42">
        <f t="shared" ca="1" si="34"/>
        <v>47814</v>
      </c>
      <c r="T1831" s="43">
        <f ca="1">_xll.BInterpol('Base CDI'!$H$4:$H$28,'Base CDI'!$J$4:$J$29,S1831,"Cubic","Extrapolate=Linear","MultiX=Average","Skip=True","Sort=True")</f>
        <v>12.969627828348854</v>
      </c>
      <c r="U1831" s="43">
        <f ca="1">_xll.BInterpol('Base CDI'!$H$4:$H$28,'Base CDI'!$I$4:$I$29,S1831,"Cubic","Extrapolate=Linear","MultiX=Average","Skip=True","Sort=True")</f>
        <v>12.999761801865217</v>
      </c>
    </row>
    <row r="1832" spans="16:21" x14ac:dyDescent="0.25">
      <c r="P1832" s="10">
        <v>37179</v>
      </c>
      <c r="Q1832">
        <v>6.6890919999999996</v>
      </c>
      <c r="S1832" s="42">
        <f t="shared" ca="1" si="34"/>
        <v>47815</v>
      </c>
      <c r="T1832" s="43">
        <f ca="1">_xll.BInterpol('Base CDI'!$H$4:$H$28,'Base CDI'!$J$4:$J$29,S1832,"Cubic","Extrapolate=Linear","MultiX=Average","Skip=True","Sort=True")</f>
        <v>12.969918856289018</v>
      </c>
      <c r="U1832" s="43">
        <f ca="1">_xll.BInterpol('Base CDI'!$H$4:$H$28,'Base CDI'!$I$4:$I$29,S1832,"Cubic","Extrapolate=Linear","MultiX=Average","Skip=True","Sort=True")</f>
        <v>13.000048086726254</v>
      </c>
    </row>
    <row r="1833" spans="16:21" x14ac:dyDescent="0.25">
      <c r="P1833" s="10">
        <v>37180</v>
      </c>
      <c r="Q1833">
        <v>6.6937199999999999</v>
      </c>
      <c r="S1833" s="42">
        <f t="shared" ca="1" si="34"/>
        <v>47816</v>
      </c>
      <c r="T1833" s="43">
        <f ca="1">_xll.BInterpol('Base CDI'!$H$4:$H$28,'Base CDI'!$J$4:$J$29,S1833,"Cubic","Extrapolate=Linear","MultiX=Average","Skip=True","Sort=True")</f>
        <v>12.970209694717354</v>
      </c>
      <c r="U1833" s="43">
        <f ca="1">_xll.BInterpol('Base CDI'!$H$4:$H$28,'Base CDI'!$I$4:$I$29,S1833,"Cubic","Extrapolate=Linear","MultiX=Average","Skip=True","Sort=True")</f>
        <v>13.000334248789432</v>
      </c>
    </row>
    <row r="1834" spans="16:21" x14ac:dyDescent="0.25">
      <c r="P1834" s="10">
        <v>37181</v>
      </c>
      <c r="Q1834">
        <v>6.6983490000000003</v>
      </c>
      <c r="S1834" s="42">
        <f t="shared" ca="1" si="34"/>
        <v>47817</v>
      </c>
      <c r="T1834" s="43">
        <f ca="1">_xll.BInterpol('Base CDI'!$H$4:$H$28,'Base CDI'!$J$4:$J$29,S1834,"Cubic","Extrapolate=Linear","MultiX=Average","Skip=True","Sort=True")</f>
        <v>12.970500345672834</v>
      </c>
      <c r="U1834" s="43">
        <f ca="1">_xll.BInterpol('Base CDI'!$H$4:$H$28,'Base CDI'!$I$4:$I$29,S1834,"Cubic","Extrapolate=Linear","MultiX=Average","Skip=True","Sort=True")</f>
        <v>13.000620289358084</v>
      </c>
    </row>
    <row r="1835" spans="16:21" x14ac:dyDescent="0.25">
      <c r="P1835" s="10">
        <v>37182</v>
      </c>
      <c r="Q1835">
        <v>6.702979</v>
      </c>
      <c r="S1835" s="42">
        <f t="shared" ca="1" si="34"/>
        <v>47818</v>
      </c>
      <c r="T1835" s="43">
        <f ca="1">_xll.BInterpol('Base CDI'!$H$4:$H$28,'Base CDI'!$J$4:$J$29,S1835,"Cubic","Extrapolate=Linear","MultiX=Average","Skip=True","Sort=True")</f>
        <v>12.970790811194426</v>
      </c>
      <c r="U1835" s="43">
        <f ca="1">_xll.BInterpol('Base CDI'!$H$4:$H$28,'Base CDI'!$I$4:$I$29,S1835,"Cubic","Extrapolate=Linear","MultiX=Average","Skip=True","Sort=True")</f>
        <v>13.00090620973554</v>
      </c>
    </row>
    <row r="1836" spans="16:21" x14ac:dyDescent="0.25">
      <c r="P1836" s="10">
        <v>37183</v>
      </c>
      <c r="Q1836">
        <v>6.7076159999999998</v>
      </c>
      <c r="S1836" s="42">
        <f t="shared" ca="1" si="34"/>
        <v>47819</v>
      </c>
      <c r="T1836" s="43">
        <f ca="1">_xll.BInterpol('Base CDI'!$H$4:$H$28,'Base CDI'!$J$4:$J$29,S1836,"Cubic","Extrapolate=Linear","MultiX=Average","Skip=True","Sort=True")</f>
        <v>12.971081093321105</v>
      </c>
      <c r="U1836" s="43">
        <f ca="1">_xll.BInterpol('Base CDI'!$H$4:$H$28,'Base CDI'!$I$4:$I$29,S1836,"Cubic","Extrapolate=Linear","MultiX=Average","Skip=True","Sort=True")</f>
        <v>13.001192011225132</v>
      </c>
    </row>
    <row r="1837" spans="16:21" x14ac:dyDescent="0.25">
      <c r="P1837" s="10">
        <v>37186</v>
      </c>
      <c r="Q1837">
        <v>6.7122549999999999</v>
      </c>
      <c r="S1837" s="42">
        <f t="shared" ca="1" si="34"/>
        <v>47820</v>
      </c>
      <c r="T1837" s="43">
        <f ca="1">_xll.BInterpol('Base CDI'!$H$4:$H$28,'Base CDI'!$J$4:$J$29,S1837,"Cubic","Extrapolate=Linear","MultiX=Average","Skip=True","Sort=True")</f>
        <v>12.971371194091843</v>
      </c>
      <c r="U1837" s="43">
        <f ca="1">_xll.BInterpol('Base CDI'!$H$4:$H$28,'Base CDI'!$I$4:$I$29,S1837,"Cubic","Extrapolate=Linear","MultiX=Average","Skip=True","Sort=True")</f>
        <v>13.001477695130193</v>
      </c>
    </row>
    <row r="1838" spans="16:21" x14ac:dyDescent="0.25">
      <c r="P1838" s="10">
        <v>37187</v>
      </c>
      <c r="Q1838">
        <v>6.7168970000000003</v>
      </c>
      <c r="S1838" s="42">
        <f t="shared" ca="1" si="34"/>
        <v>47821</v>
      </c>
      <c r="T1838" s="43">
        <f ca="1">_xll.BInterpol('Base CDI'!$H$4:$H$28,'Base CDI'!$J$4:$J$29,S1838,"Cubic","Extrapolate=Linear","MultiX=Average","Skip=True","Sort=True")</f>
        <v>12.971661115545608</v>
      </c>
      <c r="U1838" s="43">
        <f ca="1">_xll.BInterpol('Base CDI'!$H$4:$H$28,'Base CDI'!$I$4:$I$29,S1838,"Cubic","Extrapolate=Linear","MultiX=Average","Skip=True","Sort=True")</f>
        <v>13.001763262754054</v>
      </c>
    </row>
    <row r="1839" spans="16:21" x14ac:dyDescent="0.25">
      <c r="P1839" s="10">
        <v>37188</v>
      </c>
      <c r="Q1839">
        <v>6.7215439999999997</v>
      </c>
      <c r="S1839" s="42">
        <f t="shared" ca="1" si="34"/>
        <v>47822</v>
      </c>
      <c r="T1839" s="43">
        <f ca="1">_xll.BInterpol('Base CDI'!$H$4:$H$28,'Base CDI'!$J$4:$J$29,S1839,"Cubic","Extrapolate=Linear","MultiX=Average","Skip=True","Sort=True")</f>
        <v>12.971950859721373</v>
      </c>
      <c r="U1839" s="43">
        <f ca="1">_xll.BInterpol('Base CDI'!$H$4:$H$28,'Base CDI'!$I$4:$I$29,S1839,"Cubic","Extrapolate=Linear","MultiX=Average","Skip=True","Sort=True")</f>
        <v>13.002048715400045</v>
      </c>
    </row>
    <row r="1840" spans="16:21" x14ac:dyDescent="0.25">
      <c r="P1840" s="10">
        <v>37189</v>
      </c>
      <c r="Q1840">
        <v>6.7261939999999996</v>
      </c>
      <c r="S1840" s="42">
        <f t="shared" ca="1" si="34"/>
        <v>47823</v>
      </c>
      <c r="T1840" s="43">
        <f ca="1">_xll.BInterpol('Base CDI'!$H$4:$H$28,'Base CDI'!$J$4:$J$29,S1840,"Cubic","Extrapolate=Linear","MultiX=Average","Skip=True","Sort=True")</f>
        <v>12.972240428658113</v>
      </c>
      <c r="U1840" s="43">
        <f ca="1">_xll.BInterpol('Base CDI'!$H$4:$H$28,'Base CDI'!$I$4:$I$29,S1840,"Cubic","Extrapolate=Linear","MultiX=Average","Skip=True","Sort=True")</f>
        <v>13.0023340543715</v>
      </c>
    </row>
    <row r="1841" spans="16:21" x14ac:dyDescent="0.25">
      <c r="P1841" s="10">
        <v>37190</v>
      </c>
      <c r="Q1841">
        <v>6.7308450000000004</v>
      </c>
      <c r="S1841" s="42">
        <f t="shared" ca="1" si="34"/>
        <v>47824</v>
      </c>
      <c r="T1841" s="43">
        <f ca="1">_xll.BInterpol('Base CDI'!$H$4:$H$28,'Base CDI'!$J$4:$J$29,S1841,"Cubic","Extrapolate=Linear","MultiX=Average","Skip=True","Sort=True")</f>
        <v>12.972529824394796</v>
      </c>
      <c r="U1841" s="43">
        <f ca="1">_xll.BInterpol('Base CDI'!$H$4:$H$28,'Base CDI'!$I$4:$I$29,S1841,"Cubic","Extrapolate=Linear","MultiX=Average","Skip=True","Sort=True")</f>
        <v>13.002619280971752</v>
      </c>
    </row>
    <row r="1842" spans="16:21" x14ac:dyDescent="0.25">
      <c r="P1842" s="10">
        <v>37193</v>
      </c>
      <c r="Q1842">
        <v>6.7354979999999998</v>
      </c>
      <c r="S1842" s="42">
        <f t="shared" ca="1" si="34"/>
        <v>47825</v>
      </c>
      <c r="T1842" s="43">
        <f ca="1">_xll.BInterpol('Base CDI'!$H$4:$H$28,'Base CDI'!$J$4:$J$29,S1842,"Cubic","Extrapolate=Linear","MultiX=Average","Skip=True","Sort=True")</f>
        <v>12.972819048970393</v>
      </c>
      <c r="U1842" s="43">
        <f ca="1">_xll.BInterpol('Base CDI'!$H$4:$H$28,'Base CDI'!$I$4:$I$29,S1842,"Cubic","Extrapolate=Linear","MultiX=Average","Skip=True","Sort=True")</f>
        <v>13.00290439650413</v>
      </c>
    </row>
    <row r="1843" spans="16:21" x14ac:dyDescent="0.25">
      <c r="P1843" s="10">
        <v>37194</v>
      </c>
      <c r="Q1843">
        <v>6.7401580000000001</v>
      </c>
      <c r="S1843" s="42">
        <f t="shared" ca="1" si="34"/>
        <v>47826</v>
      </c>
      <c r="T1843" s="43">
        <f ca="1">_xll.BInterpol('Base CDI'!$H$4:$H$28,'Base CDI'!$J$4:$J$29,S1843,"Cubic","Extrapolate=Linear","MultiX=Average","Skip=True","Sort=True")</f>
        <v>12.973108104423879</v>
      </c>
      <c r="U1843" s="43">
        <f ca="1">_xll.BInterpol('Base CDI'!$H$4:$H$28,'Base CDI'!$I$4:$I$29,S1843,"Cubic","Extrapolate=Linear","MultiX=Average","Skip=True","Sort=True")</f>
        <v>13.003189402271966</v>
      </c>
    </row>
    <row r="1844" spans="16:21" x14ac:dyDescent="0.25">
      <c r="P1844" s="10">
        <v>37195</v>
      </c>
      <c r="Q1844">
        <v>6.7448189999999997</v>
      </c>
      <c r="S1844" s="42">
        <f t="shared" ca="1" si="34"/>
        <v>47827</v>
      </c>
      <c r="T1844" s="43">
        <f ca="1">_xll.BInterpol('Base CDI'!$H$4:$H$28,'Base CDI'!$J$4:$J$29,S1844,"Cubic","Extrapolate=Linear","MultiX=Average","Skip=True","Sort=True")</f>
        <v>12.973396992794223</v>
      </c>
      <c r="U1844" s="43">
        <f ca="1">_xll.BInterpol('Base CDI'!$H$4:$H$28,'Base CDI'!$I$4:$I$29,S1844,"Cubic","Extrapolate=Linear","MultiX=Average","Skip=True","Sort=True")</f>
        <v>13.003474299578592</v>
      </c>
    </row>
    <row r="1845" spans="16:21" x14ac:dyDescent="0.25">
      <c r="P1845" s="10">
        <v>37196</v>
      </c>
      <c r="Q1845">
        <v>6.7494829999999997</v>
      </c>
      <c r="S1845" s="42">
        <f t="shared" ca="1" si="34"/>
        <v>47828</v>
      </c>
      <c r="T1845" s="43">
        <f ca="1">_xll.BInterpol('Base CDI'!$H$4:$H$28,'Base CDI'!$J$4:$J$29,S1845,"Cubic","Extrapolate=Linear","MultiX=Average","Skip=True","Sort=True")</f>
        <v>12.973685716120398</v>
      </c>
      <c r="U1845" s="43">
        <f ca="1">_xll.BInterpol('Base CDI'!$H$4:$H$28,'Base CDI'!$I$4:$I$29,S1845,"Cubic","Extrapolate=Linear","MultiX=Average","Skip=True","Sort=True")</f>
        <v>13.003759089727339</v>
      </c>
    </row>
    <row r="1846" spans="16:21" x14ac:dyDescent="0.25">
      <c r="P1846" s="10">
        <v>37200</v>
      </c>
      <c r="Q1846">
        <v>6.7541510000000002</v>
      </c>
      <c r="S1846" s="42">
        <f t="shared" ca="1" si="34"/>
        <v>47829</v>
      </c>
      <c r="T1846" s="43">
        <f ca="1">_xll.BInterpol('Base CDI'!$H$4:$H$28,'Base CDI'!$J$4:$J$29,S1846,"Cubic","Extrapolate=Linear","MultiX=Average","Skip=True","Sort=True")</f>
        <v>12.973974276441377</v>
      </c>
      <c r="U1846" s="43">
        <f ca="1">_xll.BInterpol('Base CDI'!$H$4:$H$28,'Base CDI'!$I$4:$I$29,S1846,"Cubic","Extrapolate=Linear","MultiX=Average","Skip=True","Sort=True")</f>
        <v>13.004043774021541</v>
      </c>
    </row>
    <row r="1847" spans="16:21" x14ac:dyDescent="0.25">
      <c r="P1847" s="10">
        <v>37201</v>
      </c>
      <c r="Q1847">
        <v>6.7588239999999997</v>
      </c>
      <c r="S1847" s="42">
        <f t="shared" ca="1" si="34"/>
        <v>47830</v>
      </c>
      <c r="T1847" s="43">
        <f ca="1">_xll.BInterpol('Base CDI'!$H$4:$H$28,'Base CDI'!$J$4:$J$29,S1847,"Cubic","Extrapolate=Linear","MultiX=Average","Skip=True","Sort=True")</f>
        <v>12.974262675796128</v>
      </c>
      <c r="U1847" s="43">
        <f ca="1">_xll.BInterpol('Base CDI'!$H$4:$H$28,'Base CDI'!$I$4:$I$29,S1847,"Cubic","Extrapolate=Linear","MultiX=Average","Skip=True","Sort=True")</f>
        <v>13.004328353764528</v>
      </c>
    </row>
    <row r="1848" spans="16:21" x14ac:dyDescent="0.25">
      <c r="P1848" s="10">
        <v>37202</v>
      </c>
      <c r="Q1848">
        <v>6.7634999999999996</v>
      </c>
      <c r="S1848" s="42">
        <f t="shared" ca="1" si="34"/>
        <v>47831</v>
      </c>
      <c r="T1848" s="43">
        <f ca="1">_xll.BInterpol('Base CDI'!$H$4:$H$28,'Base CDI'!$J$4:$J$29,S1848,"Cubic","Extrapolate=Linear","MultiX=Average","Skip=True","Sort=True")</f>
        <v>12.974550916223626</v>
      </c>
      <c r="U1848" s="43">
        <f ca="1">_xll.BInterpol('Base CDI'!$H$4:$H$28,'Base CDI'!$I$4:$I$29,S1848,"Cubic","Extrapolate=Linear","MultiX=Average","Skip=True","Sort=True")</f>
        <v>13.004612830259632</v>
      </c>
    </row>
    <row r="1849" spans="16:21" x14ac:dyDescent="0.25">
      <c r="P1849" s="10">
        <v>37203</v>
      </c>
      <c r="Q1849">
        <v>6.7681810000000002</v>
      </c>
      <c r="S1849" s="42">
        <f t="shared" ca="1" si="34"/>
        <v>47832</v>
      </c>
      <c r="T1849" s="43">
        <f ca="1">_xll.BInterpol('Base CDI'!$H$4:$H$28,'Base CDI'!$J$4:$J$29,S1849,"Cubic","Extrapolate=Linear","MultiX=Average","Skip=True","Sort=True")</f>
        <v>12.97483899976284</v>
      </c>
      <c r="U1849" s="43">
        <f ca="1">_xll.BInterpol('Base CDI'!$H$4:$H$28,'Base CDI'!$I$4:$I$29,S1849,"Cubic","Extrapolate=Linear","MultiX=Average","Skip=True","Sort=True")</f>
        <v>13.004897204810185</v>
      </c>
    </row>
    <row r="1850" spans="16:21" x14ac:dyDescent="0.25">
      <c r="P1850" s="10">
        <v>37204</v>
      </c>
      <c r="Q1850">
        <v>6.7728640000000002</v>
      </c>
      <c r="S1850" s="42">
        <f t="shared" ca="1" si="34"/>
        <v>47833</v>
      </c>
      <c r="T1850" s="43">
        <f ca="1">_xll.BInterpol('Base CDI'!$H$4:$H$28,'Base CDI'!$J$4:$J$29,S1850,"Cubic","Extrapolate=Linear","MultiX=Average","Skip=True","Sort=True")</f>
        <v>12.975126928452742</v>
      </c>
      <c r="U1850" s="43">
        <f ca="1">_xll.BInterpol('Base CDI'!$H$4:$H$28,'Base CDI'!$I$4:$I$29,S1850,"Cubic","Extrapolate=Linear","MultiX=Average","Skip=True","Sort=True")</f>
        <v>13.005181478719516</v>
      </c>
    </row>
    <row r="1851" spans="16:21" x14ac:dyDescent="0.25">
      <c r="P1851" s="10">
        <v>37207</v>
      </c>
      <c r="Q1851">
        <v>6.777552</v>
      </c>
      <c r="S1851" s="42">
        <f t="shared" ca="1" si="34"/>
        <v>47834</v>
      </c>
      <c r="T1851" s="43">
        <f ca="1">_xll.BInterpol('Base CDI'!$H$4:$H$28,'Base CDI'!$J$4:$J$29,S1851,"Cubic","Extrapolate=Linear","MultiX=Average","Skip=True","Sort=True")</f>
        <v>12.975414704332305</v>
      </c>
      <c r="U1851" s="43">
        <f ca="1">_xll.BInterpol('Base CDI'!$H$4:$H$28,'Base CDI'!$I$4:$I$29,S1851,"Cubic","Extrapolate=Linear","MultiX=Average","Skip=True","Sort=True")</f>
        <v>13.005465653290962</v>
      </c>
    </row>
    <row r="1852" spans="16:21" x14ac:dyDescent="0.25">
      <c r="P1852" s="10">
        <v>37208</v>
      </c>
      <c r="Q1852">
        <v>6.7822440000000004</v>
      </c>
      <c r="S1852" s="42">
        <f t="shared" ca="1" si="34"/>
        <v>47835</v>
      </c>
      <c r="T1852" s="43">
        <f ca="1">_xll.BInterpol('Base CDI'!$H$4:$H$28,'Base CDI'!$J$4:$J$29,S1852,"Cubic","Extrapolate=Linear","MultiX=Average","Skip=True","Sort=True")</f>
        <v>12.975702329440502</v>
      </c>
      <c r="U1852" s="43">
        <f ca="1">_xll.BInterpol('Base CDI'!$H$4:$H$28,'Base CDI'!$I$4:$I$29,S1852,"Cubic","Extrapolate=Linear","MultiX=Average","Skip=True","Sort=True")</f>
        <v>13.005749729827851</v>
      </c>
    </row>
    <row r="1853" spans="16:21" x14ac:dyDescent="0.25">
      <c r="P1853" s="10">
        <v>37209</v>
      </c>
      <c r="Q1853">
        <v>6.7869359999999999</v>
      </c>
      <c r="S1853" s="42">
        <f t="shared" ca="1" si="34"/>
        <v>47836</v>
      </c>
      <c r="T1853" s="43">
        <f ca="1">_xll.BInterpol('Base CDI'!$H$4:$H$28,'Base CDI'!$J$4:$J$29,S1853,"Cubic","Extrapolate=Linear","MultiX=Average","Skip=True","Sort=True")</f>
        <v>12.975989805816299</v>
      </c>
      <c r="U1853" s="43">
        <f ca="1">_xll.BInterpol('Base CDI'!$H$4:$H$28,'Base CDI'!$I$4:$I$29,S1853,"Cubic","Extrapolate=Linear","MultiX=Average","Skip=True","Sort=True")</f>
        <v>13.006033709633515</v>
      </c>
    </row>
    <row r="1854" spans="16:21" x14ac:dyDescent="0.25">
      <c r="P1854" s="10">
        <v>37211</v>
      </c>
      <c r="Q1854">
        <v>6.7916340000000002</v>
      </c>
      <c r="S1854" s="42">
        <f t="shared" ca="1" si="34"/>
        <v>47837</v>
      </c>
      <c r="T1854" s="43">
        <f ca="1">_xll.BInterpol('Base CDI'!$H$4:$H$28,'Base CDI'!$J$4:$J$29,S1854,"Cubic","Extrapolate=Linear","MultiX=Average","Skip=True","Sort=True")</f>
        <v>12.976277135498675</v>
      </c>
      <c r="U1854" s="43">
        <f ca="1">_xll.BInterpol('Base CDI'!$H$4:$H$28,'Base CDI'!$I$4:$I$29,S1854,"Cubic","Extrapolate=Linear","MultiX=Average","Skip=True","Sort=True")</f>
        <v>13.006317594011286</v>
      </c>
    </row>
    <row r="1855" spans="16:21" x14ac:dyDescent="0.25">
      <c r="P1855" s="10">
        <v>37214</v>
      </c>
      <c r="Q1855">
        <v>6.796335</v>
      </c>
      <c r="S1855" s="42">
        <f t="shared" ca="1" si="34"/>
        <v>47838</v>
      </c>
      <c r="T1855" s="43">
        <f ca="1">_xll.BInterpol('Base CDI'!$H$4:$H$28,'Base CDI'!$J$4:$J$29,S1855,"Cubic","Extrapolate=Linear","MultiX=Average","Skip=True","Sort=True")</f>
        <v>12.976564320526595</v>
      </c>
      <c r="U1855" s="43">
        <f ca="1">_xll.BInterpol('Base CDI'!$H$4:$H$28,'Base CDI'!$I$4:$I$29,S1855,"Cubic","Extrapolate=Linear","MultiX=Average","Skip=True","Sort=True")</f>
        <v>13.006601384264497</v>
      </c>
    </row>
    <row r="1856" spans="16:21" x14ac:dyDescent="0.25">
      <c r="P1856" s="10">
        <v>37215</v>
      </c>
      <c r="Q1856">
        <v>6.8010400000000004</v>
      </c>
      <c r="S1856" s="42">
        <f t="shared" ca="1" si="34"/>
        <v>47839</v>
      </c>
      <c r="T1856" s="43">
        <f ca="1">_xll.BInterpol('Base CDI'!$H$4:$H$28,'Base CDI'!$J$4:$J$29,S1856,"Cubic","Extrapolate=Linear","MultiX=Average","Skip=True","Sort=True")</f>
        <v>12.976851362939037</v>
      </c>
      <c r="U1856" s="43">
        <f ca="1">_xll.BInterpol('Base CDI'!$H$4:$H$28,'Base CDI'!$I$4:$I$29,S1856,"Cubic","Extrapolate=Linear","MultiX=Average","Skip=True","Sort=True")</f>
        <v>13.006885081696478</v>
      </c>
    </row>
    <row r="1857" spans="16:21" x14ac:dyDescent="0.25">
      <c r="P1857" s="10">
        <v>37216</v>
      </c>
      <c r="Q1857">
        <v>6.8057480000000004</v>
      </c>
      <c r="S1857" s="42">
        <f t="shared" ca="1" si="34"/>
        <v>47840</v>
      </c>
      <c r="T1857" s="43">
        <f ca="1">_xll.BInterpol('Base CDI'!$H$4:$H$28,'Base CDI'!$J$4:$J$29,S1857,"Cubic","Extrapolate=Linear","MultiX=Average","Skip=True","Sort=True")</f>
        <v>12.977138264774966</v>
      </c>
      <c r="U1857" s="43">
        <f ca="1">_xll.BInterpol('Base CDI'!$H$4:$H$28,'Base CDI'!$I$4:$I$29,S1857,"Cubic","Extrapolate=Linear","MultiX=Average","Skip=True","Sort=True")</f>
        <v>13.007168687610562</v>
      </c>
    </row>
    <row r="1858" spans="16:21" x14ac:dyDescent="0.25">
      <c r="P1858" s="10">
        <v>37217</v>
      </c>
      <c r="Q1858">
        <v>6.810454</v>
      </c>
      <c r="S1858" s="42">
        <f t="shared" ca="1" si="34"/>
        <v>47841</v>
      </c>
      <c r="T1858" s="43">
        <f ca="1">_xll.BInterpol('Base CDI'!$H$4:$H$28,'Base CDI'!$J$4:$J$29,S1858,"Cubic","Extrapolate=Linear","MultiX=Average","Skip=True","Sort=True")</f>
        <v>12.977425028073359</v>
      </c>
      <c r="U1858" s="43">
        <f ca="1">_xll.BInterpol('Base CDI'!$H$4:$H$28,'Base CDI'!$I$4:$I$29,S1858,"Cubic","Extrapolate=Linear","MultiX=Average","Skip=True","Sort=True")</f>
        <v>13.007452203310079</v>
      </c>
    </row>
    <row r="1859" spans="16:21" x14ac:dyDescent="0.25">
      <c r="P1859" s="10">
        <v>37218</v>
      </c>
      <c r="Q1859">
        <v>6.8151679999999999</v>
      </c>
      <c r="S1859" s="42">
        <f t="shared" ca="1" si="34"/>
        <v>47842</v>
      </c>
      <c r="T1859" s="43">
        <f ca="1">_xll.BInterpol('Base CDI'!$H$4:$H$28,'Base CDI'!$J$4:$J$29,S1859,"Cubic","Extrapolate=Linear","MultiX=Average","Skip=True","Sort=True")</f>
        <v>12.977711654873186</v>
      </c>
      <c r="U1859" s="43">
        <f ca="1">_xll.BInterpol('Base CDI'!$H$4:$H$28,'Base CDI'!$I$4:$I$29,S1859,"Cubic","Extrapolate=Linear","MultiX=Average","Skip=True","Sort=True")</f>
        <v>13.007735630098363</v>
      </c>
    </row>
    <row r="1860" spans="16:21" x14ac:dyDescent="0.25">
      <c r="P1860" s="10">
        <v>37221</v>
      </c>
      <c r="Q1860">
        <v>6.8198850000000002</v>
      </c>
      <c r="S1860" s="42">
        <f t="shared" ca="1" si="34"/>
        <v>47843</v>
      </c>
      <c r="T1860" s="43">
        <f ca="1">_xll.BInterpol('Base CDI'!$H$4:$H$28,'Base CDI'!$J$4:$J$29,S1860,"Cubic","Extrapolate=Linear","MultiX=Average","Skip=True","Sort=True")</f>
        <v>12.977998147213416</v>
      </c>
      <c r="U1860" s="43">
        <f ca="1">_xll.BInterpol('Base CDI'!$H$4:$H$28,'Base CDI'!$I$4:$I$29,S1860,"Cubic","Extrapolate=Linear","MultiX=Average","Skip=True","Sort=True")</f>
        <v>13.008018969278742</v>
      </c>
    </row>
    <row r="1861" spans="16:21" x14ac:dyDescent="0.25">
      <c r="P1861" s="10">
        <v>37222</v>
      </c>
      <c r="Q1861">
        <v>6.8246060000000002</v>
      </c>
      <c r="S1861" s="42">
        <f t="shared" ca="1" si="34"/>
        <v>47844</v>
      </c>
      <c r="T1861" s="43">
        <f ca="1">_xll.BInterpol('Base CDI'!$H$4:$H$28,'Base CDI'!$J$4:$J$29,S1861,"Cubic","Extrapolate=Linear","MultiX=Average","Skip=True","Sort=True")</f>
        <v>12.978284507133026</v>
      </c>
      <c r="U1861" s="43">
        <f ca="1">_xll.BInterpol('Base CDI'!$H$4:$H$28,'Base CDI'!$I$4:$I$29,S1861,"Cubic","Extrapolate=Linear","MultiX=Average","Skip=True","Sort=True")</f>
        <v>13.008302222154553</v>
      </c>
    </row>
    <row r="1862" spans="16:21" x14ac:dyDescent="0.25">
      <c r="P1862" s="10">
        <v>37223</v>
      </c>
      <c r="Q1862">
        <v>6.8293299999999997</v>
      </c>
      <c r="S1862" s="42">
        <f t="shared" ca="1" si="34"/>
        <v>47845</v>
      </c>
      <c r="T1862" s="43">
        <f ca="1">_xll.BInterpol('Base CDI'!$H$4:$H$28,'Base CDI'!$J$4:$J$29,S1862,"Cubic","Extrapolate=Linear","MultiX=Average","Skip=True","Sort=True")</f>
        <v>12.978570736670981</v>
      </c>
      <c r="U1862" s="43">
        <f ca="1">_xll.BInterpol('Base CDI'!$H$4:$H$28,'Base CDI'!$I$4:$I$29,S1862,"Cubic","Extrapolate=Linear","MultiX=Average","Skip=True","Sort=True")</f>
        <v>13.008585390029124</v>
      </c>
    </row>
    <row r="1863" spans="16:21" x14ac:dyDescent="0.25">
      <c r="P1863" s="10">
        <v>37224</v>
      </c>
      <c r="Q1863">
        <v>6.8340569999999996</v>
      </c>
      <c r="S1863" s="42">
        <f t="shared" ca="1" si="34"/>
        <v>47846</v>
      </c>
      <c r="T1863" s="43">
        <f ca="1">_xll.BInterpol('Base CDI'!$H$4:$H$28,'Base CDI'!$J$4:$J$29,S1863,"Cubic","Extrapolate=Linear","MultiX=Average","Skip=True","Sort=True")</f>
        <v>12.978856837866259</v>
      </c>
      <c r="U1863" s="43">
        <f ca="1">_xll.BInterpol('Base CDI'!$H$4:$H$28,'Base CDI'!$I$4:$I$29,S1863,"Cubic","Extrapolate=Linear","MultiX=Average","Skip=True","Sort=True")</f>
        <v>13.008868474205787</v>
      </c>
    </row>
    <row r="1864" spans="16:21" x14ac:dyDescent="0.25">
      <c r="P1864" s="10">
        <v>37225</v>
      </c>
      <c r="Q1864">
        <v>6.8387880000000001</v>
      </c>
      <c r="S1864" s="42">
        <f t="shared" ca="1" si="34"/>
        <v>47847</v>
      </c>
      <c r="T1864" s="43">
        <f ca="1">_xll.BInterpol('Base CDI'!$H$4:$H$28,'Base CDI'!$J$4:$J$29,S1864,"Cubic","Extrapolate=Linear","MultiX=Average","Skip=True","Sort=True")</f>
        <v>12.979142812757827</v>
      </c>
      <c r="U1864" s="43">
        <f ca="1">_xll.BInterpol('Base CDI'!$H$4:$H$28,'Base CDI'!$I$4:$I$29,S1864,"Cubic","Extrapolate=Linear","MultiX=Average","Skip=True","Sort=True")</f>
        <v>13.009151475987874</v>
      </c>
    </row>
    <row r="1865" spans="16:21" x14ac:dyDescent="0.25">
      <c r="P1865" s="10">
        <v>37228</v>
      </c>
      <c r="Q1865">
        <v>6.8435240000000004</v>
      </c>
      <c r="S1865" s="42">
        <f t="shared" ca="1" si="34"/>
        <v>47848</v>
      </c>
      <c r="T1865" s="43">
        <f ca="1">_xll.BInterpol('Base CDI'!$H$4:$H$28,'Base CDI'!$J$4:$J$29,S1865,"Cubic","Extrapolate=Linear","MultiX=Average","Skip=True","Sort=True")</f>
        <v>12.97942866338466</v>
      </c>
      <c r="U1865" s="43">
        <f ca="1">_xll.BInterpol('Base CDI'!$H$4:$H$28,'Base CDI'!$I$4:$I$29,S1865,"Cubic","Extrapolate=Linear","MultiX=Average","Skip=True","Sort=True")</f>
        <v>13.009434396678717</v>
      </c>
    </row>
    <row r="1866" spans="16:21" x14ac:dyDescent="0.25">
      <c r="P1866" s="10">
        <v>37229</v>
      </c>
      <c r="Q1866">
        <v>6.8482630000000002</v>
      </c>
      <c r="S1866" s="42">
        <f t="shared" ca="1" si="34"/>
        <v>47849</v>
      </c>
      <c r="T1866" s="43">
        <f ca="1">_xll.BInterpol('Base CDI'!$H$4:$H$28,'Base CDI'!$J$4:$J$29,S1866,"Cubic","Extrapolate=Linear","MultiX=Average","Skip=True","Sort=True")</f>
        <v>12.979714391785727</v>
      </c>
      <c r="U1866" s="43">
        <f ca="1">_xll.BInterpol('Base CDI'!$H$4:$H$28,'Base CDI'!$I$4:$I$29,S1866,"Cubic","Extrapolate=Linear","MultiX=Average","Skip=True","Sort=True")</f>
        <v>13.009717237581649</v>
      </c>
    </row>
    <row r="1867" spans="16:21" x14ac:dyDescent="0.25">
      <c r="P1867" s="10">
        <v>37230</v>
      </c>
      <c r="Q1867">
        <v>6.8530059999999997</v>
      </c>
      <c r="S1867" s="42">
        <f t="shared" ref="S1867:S1930" ca="1" si="35">S1866+1</f>
        <v>47850</v>
      </c>
      <c r="T1867" s="43">
        <f ca="1">_xll.BInterpol('Base CDI'!$H$4:$H$28,'Base CDI'!$J$4:$J$29,S1867,"Cubic","Extrapolate=Linear","MultiX=Average","Skip=True","Sort=True")</f>
        <v>12.98</v>
      </c>
      <c r="U1867" s="43">
        <f ca="1">_xll.BInterpol('Base CDI'!$H$4:$H$28,'Base CDI'!$I$4:$I$29,S1867,"Cubic","Extrapolate=Linear","MultiX=Average","Skip=True","Sort=True")</f>
        <v>13.01</v>
      </c>
    </row>
    <row r="1868" spans="16:21" x14ac:dyDescent="0.25">
      <c r="P1868" s="10">
        <v>37231</v>
      </c>
      <c r="Q1868">
        <v>6.8577570000000003</v>
      </c>
      <c r="S1868" s="42">
        <f t="shared" ca="1" si="35"/>
        <v>47851</v>
      </c>
      <c r="T1868" s="43">
        <f ca="1">_xll.BInterpol('Base CDI'!$H$4:$H$28,'Base CDI'!$J$4:$J$29,S1868,"Cubic","Extrapolate=Linear","MultiX=Average","Skip=True","Sort=True")</f>
        <v>12.980285489687441</v>
      </c>
      <c r="U1868" s="43">
        <f ca="1">_xll.BInterpol('Base CDI'!$H$4:$H$28,'Base CDI'!$I$4:$I$29,S1868,"Cubic","Extrapolate=Linear","MultiX=Average","Skip=True","Sort=True")</f>
        <v>13.010282684965635</v>
      </c>
    </row>
    <row r="1869" spans="16:21" x14ac:dyDescent="0.25">
      <c r="P1869" s="10">
        <v>37232</v>
      </c>
      <c r="Q1869">
        <v>6.8625080000000001</v>
      </c>
      <c r="S1869" s="42">
        <f t="shared" ca="1" si="35"/>
        <v>47852</v>
      </c>
      <c r="T1869" s="43">
        <f ca="1">_xll.BInterpol('Base CDI'!$H$4:$H$28,'Base CDI'!$J$4:$J$29,S1869,"Cubic","Extrapolate=Linear","MultiX=Average","Skip=True","Sort=True")</f>
        <v>12.980570860991962</v>
      </c>
      <c r="U1869" s="43">
        <f ca="1">_xll.BInterpol('Base CDI'!$H$4:$H$28,'Base CDI'!$I$4:$I$29,S1869,"Cubic","Extrapolate=Linear","MultiX=Average","Skip=True","Sort=True")</f>
        <v>13.010565292424555</v>
      </c>
    </row>
    <row r="1870" spans="16:21" x14ac:dyDescent="0.25">
      <c r="P1870" s="10">
        <v>37235</v>
      </c>
      <c r="Q1870">
        <v>6.8672630000000003</v>
      </c>
      <c r="S1870" s="42">
        <f t="shared" ca="1" si="35"/>
        <v>47853</v>
      </c>
      <c r="T1870" s="43">
        <f ca="1">_xll.BInterpol('Base CDI'!$H$4:$H$28,'Base CDI'!$J$4:$J$29,S1870,"Cubic","Extrapolate=Linear","MultiX=Average","Skip=True","Sort=True")</f>
        <v>12.980856113678463</v>
      </c>
      <c r="U1870" s="43">
        <f ca="1">_xll.BInterpol('Base CDI'!$H$4:$H$28,'Base CDI'!$I$4:$I$29,S1870,"Cubic","Extrapolate=Linear","MultiX=Average","Skip=True","Sort=True")</f>
        <v>13.010847822051295</v>
      </c>
    </row>
    <row r="1871" spans="16:21" x14ac:dyDescent="0.25">
      <c r="P1871" s="10">
        <v>37236</v>
      </c>
      <c r="Q1871">
        <v>6.8720179999999997</v>
      </c>
      <c r="S1871" s="42">
        <f t="shared" ca="1" si="35"/>
        <v>47854</v>
      </c>
      <c r="T1871" s="43">
        <f ca="1">_xll.BInterpol('Base CDI'!$H$4:$H$28,'Base CDI'!$J$4:$J$29,S1871,"Cubic","Extrapolate=Linear","MultiX=Average","Skip=True","Sort=True")</f>
        <v>12.98114124751185</v>
      </c>
      <c r="U1871" s="43">
        <f ca="1">_xll.BInterpol('Base CDI'!$H$4:$H$28,'Base CDI'!$I$4:$I$29,S1871,"Cubic","Extrapolate=Linear","MultiX=Average","Skip=True","Sort=True")</f>
        <v>13.011130273520386</v>
      </c>
    </row>
    <row r="1872" spans="16:21" x14ac:dyDescent="0.25">
      <c r="P1872" s="10">
        <v>37237</v>
      </c>
      <c r="Q1872">
        <v>6.8767800000000001</v>
      </c>
      <c r="S1872" s="42">
        <f t="shared" ca="1" si="35"/>
        <v>47855</v>
      </c>
      <c r="T1872" s="43">
        <f ca="1">_xll.BInterpol('Base CDI'!$H$4:$H$28,'Base CDI'!$J$4:$J$29,S1872,"Cubic","Extrapolate=Linear","MultiX=Average","Skip=True","Sort=True")</f>
        <v>12.98142626225702</v>
      </c>
      <c r="U1872" s="43">
        <f ca="1">_xll.BInterpol('Base CDI'!$H$4:$H$28,'Base CDI'!$I$4:$I$29,S1872,"Cubic","Extrapolate=Linear","MultiX=Average","Skip=True","Sort=True")</f>
        <v>13.011412646506363</v>
      </c>
    </row>
    <row r="1873" spans="16:21" x14ac:dyDescent="0.25">
      <c r="P1873" s="10">
        <v>37238</v>
      </c>
      <c r="Q1873">
        <v>6.8815419999999996</v>
      </c>
      <c r="S1873" s="42">
        <f t="shared" ca="1" si="35"/>
        <v>47856</v>
      </c>
      <c r="T1873" s="43">
        <f ca="1">_xll.BInterpol('Base CDI'!$H$4:$H$28,'Base CDI'!$J$4:$J$29,S1873,"Cubic","Extrapolate=Linear","MultiX=Average","Skip=True","Sort=True")</f>
        <v>12.981711157678877</v>
      </c>
      <c r="U1873" s="43">
        <f ca="1">_xll.BInterpol('Base CDI'!$H$4:$H$28,'Base CDI'!$I$4:$I$29,S1873,"Cubic","Extrapolate=Linear","MultiX=Average","Skip=True","Sort=True")</f>
        <v>13.011694940683761</v>
      </c>
    </row>
    <row r="1874" spans="16:21" x14ac:dyDescent="0.25">
      <c r="P1874" s="10">
        <v>37239</v>
      </c>
      <c r="Q1874">
        <v>6.8863029999999998</v>
      </c>
      <c r="S1874" s="42">
        <f t="shared" ca="1" si="35"/>
        <v>47857</v>
      </c>
      <c r="T1874" s="43">
        <f ca="1">_xll.BInterpol('Base CDI'!$H$4:$H$28,'Base CDI'!$J$4:$J$29,S1874,"Cubic","Extrapolate=Linear","MultiX=Average","Skip=True","Sort=True")</f>
        <v>12.981995933542322</v>
      </c>
      <c r="U1874" s="43">
        <f ca="1">_xll.BInterpol('Base CDI'!$H$4:$H$28,'Base CDI'!$I$4:$I$29,S1874,"Cubic","Extrapolate=Linear","MultiX=Average","Skip=True","Sort=True")</f>
        <v>13.011977155727111</v>
      </c>
    </row>
    <row r="1875" spans="16:21" x14ac:dyDescent="0.25">
      <c r="P1875" s="10">
        <v>37242</v>
      </c>
      <c r="Q1875">
        <v>6.8910679999999997</v>
      </c>
      <c r="S1875" s="42">
        <f t="shared" ca="1" si="35"/>
        <v>47858</v>
      </c>
      <c r="T1875" s="43">
        <f ca="1">_xll.BInterpol('Base CDI'!$H$4:$H$28,'Base CDI'!$J$4:$J$29,S1875,"Cubic","Extrapolate=Linear","MultiX=Average","Skip=True","Sort=True")</f>
        <v>12.982280589612259</v>
      </c>
      <c r="U1875" s="43">
        <f ca="1">_xll.BInterpol('Base CDI'!$H$4:$H$28,'Base CDI'!$I$4:$I$29,S1875,"Cubic","Extrapolate=Linear","MultiX=Average","Skip=True","Sort=True")</f>
        <v>13.012259291310949</v>
      </c>
    </row>
    <row r="1876" spans="16:21" x14ac:dyDescent="0.25">
      <c r="P1876" s="10">
        <v>37243</v>
      </c>
      <c r="Q1876">
        <v>6.8958380000000004</v>
      </c>
      <c r="S1876" s="42">
        <f t="shared" ca="1" si="35"/>
        <v>47859</v>
      </c>
      <c r="T1876" s="43">
        <f ca="1">_xll.BInterpol('Base CDI'!$H$4:$H$28,'Base CDI'!$J$4:$J$29,S1876,"Cubic","Extrapolate=Linear","MultiX=Average","Skip=True","Sort=True")</f>
        <v>12.982565125653586</v>
      </c>
      <c r="U1876" s="43">
        <f ca="1">_xll.BInterpol('Base CDI'!$H$4:$H$28,'Base CDI'!$I$4:$I$29,S1876,"Cubic","Extrapolate=Linear","MultiX=Average","Skip=True","Sort=True")</f>
        <v>13.012541347109808</v>
      </c>
    </row>
    <row r="1877" spans="16:21" x14ac:dyDescent="0.25">
      <c r="P1877" s="10">
        <v>37244</v>
      </c>
      <c r="Q1877">
        <v>6.9006109999999996</v>
      </c>
      <c r="S1877" s="42">
        <f t="shared" ca="1" si="35"/>
        <v>47860</v>
      </c>
      <c r="T1877" s="43">
        <f ca="1">_xll.BInterpol('Base CDI'!$H$4:$H$28,'Base CDI'!$J$4:$J$29,S1877,"Cubic","Extrapolate=Linear","MultiX=Average","Skip=True","Sort=True")</f>
        <v>12.982849541431206</v>
      </c>
      <c r="U1877" s="43">
        <f ca="1">_xll.BInterpol('Base CDI'!$H$4:$H$28,'Base CDI'!$I$4:$I$29,S1877,"Cubic","Extrapolate=Linear","MultiX=Average","Skip=True","Sort=True")</f>
        <v>13.012823322798223</v>
      </c>
    </row>
    <row r="1878" spans="16:21" x14ac:dyDescent="0.25">
      <c r="P1878" s="10">
        <v>37245</v>
      </c>
      <c r="Q1878">
        <v>6.9053870000000002</v>
      </c>
      <c r="S1878" s="42">
        <f t="shared" ca="1" si="35"/>
        <v>47861</v>
      </c>
      <c r="T1878" s="43">
        <f ca="1">_xll.BInterpol('Base CDI'!$H$4:$H$28,'Base CDI'!$J$4:$J$29,S1878,"Cubic","Extrapolate=Linear","MultiX=Average","Skip=True","Sort=True")</f>
        <v>12.983133836710021</v>
      </c>
      <c r="U1878" s="43">
        <f ca="1">_xll.BInterpol('Base CDI'!$H$4:$H$28,'Base CDI'!$I$4:$I$29,S1878,"Cubic","Extrapolate=Linear","MultiX=Average","Skip=True","Sort=True")</f>
        <v>13.013105218050727</v>
      </c>
    </row>
    <row r="1879" spans="16:21" x14ac:dyDescent="0.25">
      <c r="P1879" s="10">
        <v>37246</v>
      </c>
      <c r="Q1879">
        <v>6.9101670000000004</v>
      </c>
      <c r="S1879" s="42">
        <f t="shared" ca="1" si="35"/>
        <v>47862</v>
      </c>
      <c r="T1879" s="43">
        <f ca="1">_xll.BInterpol('Base CDI'!$H$4:$H$28,'Base CDI'!$J$4:$J$29,S1879,"Cubic","Extrapolate=Linear","MultiX=Average","Skip=True","Sort=True")</f>
        <v>12.983418011254933</v>
      </c>
      <c r="U1879" s="43">
        <f ca="1">_xll.BInterpol('Base CDI'!$H$4:$H$28,'Base CDI'!$I$4:$I$29,S1879,"Cubic","Extrapolate=Linear","MultiX=Average","Skip=True","Sort=True")</f>
        <v>13.013387032541852</v>
      </c>
    </row>
    <row r="1880" spans="16:21" x14ac:dyDescent="0.25">
      <c r="P1880" s="10">
        <v>37249</v>
      </c>
      <c r="Q1880">
        <v>6.9149529999999997</v>
      </c>
      <c r="S1880" s="42">
        <f t="shared" ca="1" si="35"/>
        <v>47863</v>
      </c>
      <c r="T1880" s="43">
        <f ca="1">_xll.BInterpol('Base CDI'!$H$4:$H$28,'Base CDI'!$J$4:$J$29,S1880,"Cubic","Extrapolate=Linear","MultiX=Average","Skip=True","Sort=True")</f>
        <v>12.983702064830844</v>
      </c>
      <c r="U1880" s="43">
        <f ca="1">_xll.BInterpol('Base CDI'!$H$4:$H$28,'Base CDI'!$I$4:$I$29,S1880,"Cubic","Extrapolate=Linear","MultiX=Average","Skip=True","Sort=True")</f>
        <v>13.013668765946134</v>
      </c>
    </row>
    <row r="1881" spans="16:21" x14ac:dyDescent="0.25">
      <c r="P1881" s="10">
        <v>37251</v>
      </c>
      <c r="Q1881">
        <v>6.9197420000000003</v>
      </c>
      <c r="S1881" s="42">
        <f t="shared" ca="1" si="35"/>
        <v>47864</v>
      </c>
      <c r="T1881" s="43">
        <f ca="1">_xll.BInterpol('Base CDI'!$H$4:$H$28,'Base CDI'!$J$4:$J$29,S1881,"Cubic","Extrapolate=Linear","MultiX=Average","Skip=True","Sort=True")</f>
        <v>12.983985997202653</v>
      </c>
      <c r="U1881" s="43">
        <f ca="1">_xll.BInterpol('Base CDI'!$H$4:$H$28,'Base CDI'!$I$4:$I$29,S1881,"Cubic","Extrapolate=Linear","MultiX=Average","Skip=True","Sort=True")</f>
        <v>13.013950417938105</v>
      </c>
    </row>
    <row r="1882" spans="16:21" x14ac:dyDescent="0.25">
      <c r="P1882" s="10">
        <v>37252</v>
      </c>
      <c r="Q1882">
        <v>6.9245270000000003</v>
      </c>
      <c r="S1882" s="42">
        <f t="shared" ca="1" si="35"/>
        <v>47865</v>
      </c>
      <c r="T1882" s="43">
        <f ca="1">_xll.BInterpol('Base CDI'!$H$4:$H$28,'Base CDI'!$J$4:$J$29,S1882,"Cubic","Extrapolate=Linear","MultiX=Average","Skip=True","Sort=True")</f>
        <v>12.984269808135265</v>
      </c>
      <c r="U1882" s="43">
        <f ca="1">_xll.BInterpol('Base CDI'!$H$4:$H$28,'Base CDI'!$I$4:$I$29,S1882,"Cubic","Extrapolate=Linear","MultiX=Average","Skip=True","Sort=True")</f>
        <v>13.0142319881923</v>
      </c>
    </row>
    <row r="1883" spans="16:21" x14ac:dyDescent="0.25">
      <c r="P1883" s="10">
        <v>37253</v>
      </c>
      <c r="Q1883">
        <v>6.9293129999999996</v>
      </c>
      <c r="S1883" s="42">
        <f t="shared" ca="1" si="35"/>
        <v>47866</v>
      </c>
      <c r="T1883" s="43">
        <f ca="1">_xll.BInterpol('Base CDI'!$H$4:$H$28,'Base CDI'!$J$4:$J$29,S1883,"Cubic","Extrapolate=Linear","MultiX=Average","Skip=True","Sort=True")</f>
        <v>12.984553497393581</v>
      </c>
      <c r="U1883" s="43">
        <f ca="1">_xll.BInterpol('Base CDI'!$H$4:$H$28,'Base CDI'!$I$4:$I$29,S1883,"Cubic","Extrapolate=Linear","MultiX=Average","Skip=True","Sort=True")</f>
        <v>13.014513476383254</v>
      </c>
    </row>
    <row r="1884" spans="16:21" x14ac:dyDescent="0.25">
      <c r="P1884" s="10">
        <v>37256</v>
      </c>
      <c r="Q1884">
        <v>6.9341030000000003</v>
      </c>
      <c r="S1884" s="42">
        <f t="shared" ca="1" si="35"/>
        <v>47867</v>
      </c>
      <c r="T1884" s="43">
        <f ca="1">_xll.BInterpol('Base CDI'!$H$4:$H$28,'Base CDI'!$J$4:$J$29,S1884,"Cubic","Extrapolate=Linear","MultiX=Average","Skip=True","Sort=True")</f>
        <v>12.9848370647425</v>
      </c>
      <c r="U1884" s="43">
        <f ca="1">_xll.BInterpol('Base CDI'!$H$4:$H$28,'Base CDI'!$I$4:$I$29,S1884,"Cubic","Extrapolate=Linear","MultiX=Average","Skip=True","Sort=True")</f>
        <v>13.014794882185496</v>
      </c>
    </row>
    <row r="1885" spans="16:21" x14ac:dyDescent="0.25">
      <c r="P1885" s="10">
        <v>37258</v>
      </c>
      <c r="Q1885">
        <v>6.9388959999999997</v>
      </c>
      <c r="S1885" s="42">
        <f t="shared" ca="1" si="35"/>
        <v>47868</v>
      </c>
      <c r="T1885" s="43">
        <f ca="1">_xll.BInterpol('Base CDI'!$H$4:$H$28,'Base CDI'!$J$4:$J$29,S1885,"Cubic","Extrapolate=Linear","MultiX=Average","Skip=True","Sort=True")</f>
        <v>12.985120509946926</v>
      </c>
      <c r="U1885" s="43">
        <f ca="1">_xll.BInterpol('Base CDI'!$H$4:$H$28,'Base CDI'!$I$4:$I$29,S1885,"Cubic","Extrapolate=Linear","MultiX=Average","Skip=True","Sort=True")</f>
        <v>13.015076205273566</v>
      </c>
    </row>
    <row r="1886" spans="16:21" x14ac:dyDescent="0.25">
      <c r="P1886" s="10">
        <v>37259</v>
      </c>
      <c r="Q1886">
        <v>6.9436920000000004</v>
      </c>
      <c r="S1886" s="42">
        <f t="shared" ca="1" si="35"/>
        <v>47869</v>
      </c>
      <c r="T1886" s="43">
        <f ca="1">_xll.BInterpol('Base CDI'!$H$4:$H$28,'Base CDI'!$J$4:$J$29,S1886,"Cubic","Extrapolate=Linear","MultiX=Average","Skip=True","Sort=True")</f>
        <v>12.985403832771761</v>
      </c>
      <c r="U1886" s="43">
        <f ca="1">_xll.BInterpol('Base CDI'!$H$4:$H$28,'Base CDI'!$I$4:$I$29,S1886,"Cubic","Extrapolate=Linear","MultiX=Average","Skip=True","Sort=True")</f>
        <v>13.015357445321994</v>
      </c>
    </row>
    <row r="1887" spans="16:21" x14ac:dyDescent="0.25">
      <c r="P1887" s="10">
        <v>37260</v>
      </c>
      <c r="Q1887">
        <v>6.9484909999999998</v>
      </c>
      <c r="S1887" s="42">
        <f t="shared" ca="1" si="35"/>
        <v>47870</v>
      </c>
      <c r="T1887" s="43">
        <f ca="1">_xll.BInterpol('Base CDI'!$H$4:$H$28,'Base CDI'!$J$4:$J$29,S1887,"Cubic","Extrapolate=Linear","MultiX=Average","Skip=True","Sort=True")</f>
        <v>12.985687032981904</v>
      </c>
      <c r="U1887" s="43">
        <f ca="1">_xll.BInterpol('Base CDI'!$H$4:$H$28,'Base CDI'!$I$4:$I$29,S1887,"Cubic","Extrapolate=Linear","MultiX=Average","Skip=True","Sort=True")</f>
        <v>13.015638602005314</v>
      </c>
    </row>
    <row r="1888" spans="16:21" x14ac:dyDescent="0.25">
      <c r="P1888" s="10">
        <v>37263</v>
      </c>
      <c r="Q1888">
        <v>6.9532959999999999</v>
      </c>
      <c r="S1888" s="42">
        <f t="shared" ca="1" si="35"/>
        <v>47871</v>
      </c>
      <c r="T1888" s="43">
        <f ca="1">_xll.BInterpol('Base CDI'!$H$4:$H$28,'Base CDI'!$J$4:$J$29,S1888,"Cubic","Extrapolate=Linear","MultiX=Average","Skip=True","Sort=True")</f>
        <v>12.98597011034226</v>
      </c>
      <c r="U1888" s="43">
        <f ca="1">_xll.BInterpol('Base CDI'!$H$4:$H$28,'Base CDI'!$I$4:$I$29,S1888,"Cubic","Extrapolate=Linear","MultiX=Average","Skip=True","Sort=True")</f>
        <v>13.015919674998059</v>
      </c>
    </row>
    <row r="1889" spans="16:21" x14ac:dyDescent="0.25">
      <c r="P1889" s="10">
        <v>37264</v>
      </c>
      <c r="Q1889">
        <v>6.9581049999999998</v>
      </c>
      <c r="S1889" s="42">
        <f t="shared" ca="1" si="35"/>
        <v>47872</v>
      </c>
      <c r="T1889" s="43">
        <f ca="1">_xll.BInterpol('Base CDI'!$H$4:$H$28,'Base CDI'!$J$4:$J$29,S1889,"Cubic","Extrapolate=Linear","MultiX=Average","Skip=True","Sort=True")</f>
        <v>12.986253064617729</v>
      </c>
      <c r="U1889" s="43">
        <f ca="1">_xll.BInterpol('Base CDI'!$H$4:$H$28,'Base CDI'!$I$4:$I$29,S1889,"Cubic","Extrapolate=Linear","MultiX=Average","Skip=True","Sort=True")</f>
        <v>13.016200663974766</v>
      </c>
    </row>
    <row r="1890" spans="16:21" x14ac:dyDescent="0.25">
      <c r="P1890" s="10">
        <v>37265</v>
      </c>
      <c r="Q1890">
        <v>6.9629139999999996</v>
      </c>
      <c r="S1890" s="42">
        <f t="shared" ca="1" si="35"/>
        <v>47873</v>
      </c>
      <c r="T1890" s="43">
        <f ca="1">_xll.BInterpol('Base CDI'!$H$4:$H$28,'Base CDI'!$J$4:$J$29,S1890,"Cubic","Extrapolate=Linear","MultiX=Average","Skip=True","Sort=True")</f>
        <v>12.986535895573214</v>
      </c>
      <c r="U1890" s="43">
        <f ca="1">_xll.BInterpol('Base CDI'!$H$4:$H$28,'Base CDI'!$I$4:$I$29,S1890,"Cubic","Extrapolate=Linear","MultiX=Average","Skip=True","Sort=True")</f>
        <v>13.016481568609967</v>
      </c>
    </row>
    <row r="1891" spans="16:21" x14ac:dyDescent="0.25">
      <c r="P1891" s="10">
        <v>37266</v>
      </c>
      <c r="Q1891">
        <v>6.9677290000000003</v>
      </c>
      <c r="S1891" s="42">
        <f t="shared" ca="1" si="35"/>
        <v>47874</v>
      </c>
      <c r="T1891" s="43">
        <f ca="1">_xll.BInterpol('Base CDI'!$H$4:$H$28,'Base CDI'!$J$4:$J$29,S1891,"Cubic","Extrapolate=Linear","MultiX=Average","Skip=True","Sort=True")</f>
        <v>12.986818602973614</v>
      </c>
      <c r="U1891" s="43">
        <f ca="1">_xll.BInterpol('Base CDI'!$H$4:$H$28,'Base CDI'!$I$4:$I$29,S1891,"Cubic","Extrapolate=Linear","MultiX=Average","Skip=True","Sort=True")</f>
        <v>13.016762388578195</v>
      </c>
    </row>
    <row r="1892" spans="16:21" x14ac:dyDescent="0.25">
      <c r="P1892" s="10">
        <v>37267</v>
      </c>
      <c r="Q1892">
        <v>6.9725479999999997</v>
      </c>
      <c r="S1892" s="42">
        <f t="shared" ca="1" si="35"/>
        <v>47875</v>
      </c>
      <c r="T1892" s="43">
        <f ca="1">_xll.BInterpol('Base CDI'!$H$4:$H$28,'Base CDI'!$J$4:$J$29,S1892,"Cubic","Extrapolate=Linear","MultiX=Average","Skip=True","Sort=True")</f>
        <v>12.987101186583832</v>
      </c>
      <c r="U1892" s="43">
        <f ca="1">_xll.BInterpol('Base CDI'!$H$4:$H$28,'Base CDI'!$I$4:$I$29,S1892,"Cubic","Extrapolate=Linear","MultiX=Average","Skip=True","Sort=True")</f>
        <v>13.017043123553984</v>
      </c>
    </row>
    <row r="1893" spans="16:21" x14ac:dyDescent="0.25">
      <c r="P1893" s="10">
        <v>37270</v>
      </c>
      <c r="Q1893">
        <v>6.9773670000000001</v>
      </c>
      <c r="S1893" s="42">
        <f t="shared" ca="1" si="35"/>
        <v>47876</v>
      </c>
      <c r="T1893" s="43">
        <f ca="1">_xll.BInterpol('Base CDI'!$H$4:$H$28,'Base CDI'!$J$4:$J$29,S1893,"Cubic","Extrapolate=Linear","MultiX=Average","Skip=True","Sort=True")</f>
        <v>12.98738364616877</v>
      </c>
      <c r="U1893" s="43">
        <f ca="1">_xll.BInterpol('Base CDI'!$H$4:$H$28,'Base CDI'!$I$4:$I$29,S1893,"Cubic","Extrapolate=Linear","MultiX=Average","Skip=True","Sort=True")</f>
        <v>13.017323773211867</v>
      </c>
    </row>
    <row r="1894" spans="16:21" x14ac:dyDescent="0.25">
      <c r="P1894" s="10">
        <v>37271</v>
      </c>
      <c r="Q1894">
        <v>6.9821900000000001</v>
      </c>
      <c r="S1894" s="42">
        <f t="shared" ca="1" si="35"/>
        <v>47877</v>
      </c>
      <c r="T1894" s="43">
        <f ca="1">_xll.BInterpol('Base CDI'!$H$4:$H$28,'Base CDI'!$J$4:$J$29,S1894,"Cubic","Extrapolate=Linear","MultiX=Average","Skip=True","Sort=True")</f>
        <v>12.987665981493329</v>
      </c>
      <c r="U1894" s="43">
        <f ca="1">_xll.BInterpol('Base CDI'!$H$4:$H$28,'Base CDI'!$I$4:$I$29,S1894,"Cubic","Extrapolate=Linear","MultiX=Average","Skip=True","Sort=True")</f>
        <v>13.017604337226381</v>
      </c>
    </row>
    <row r="1895" spans="16:21" x14ac:dyDescent="0.25">
      <c r="P1895" s="10">
        <v>37272</v>
      </c>
      <c r="Q1895">
        <v>6.9870159999999997</v>
      </c>
      <c r="S1895" s="42">
        <f t="shared" ca="1" si="35"/>
        <v>47878</v>
      </c>
      <c r="T1895" s="43">
        <f ca="1">_xll.BInterpol('Base CDI'!$H$4:$H$28,'Base CDI'!$J$4:$J$29,S1895,"Cubic","Extrapolate=Linear","MultiX=Average","Skip=True","Sort=True")</f>
        <v>12.987948192322412</v>
      </c>
      <c r="U1895" s="43">
        <f ca="1">_xll.BInterpol('Base CDI'!$H$4:$H$28,'Base CDI'!$I$4:$I$29,S1895,"Cubic","Extrapolate=Linear","MultiX=Average","Skip=True","Sort=True")</f>
        <v>13.017884815272055</v>
      </c>
    </row>
    <row r="1896" spans="16:21" x14ac:dyDescent="0.25">
      <c r="P1896" s="10">
        <v>37273</v>
      </c>
      <c r="Q1896">
        <v>6.9918449999999996</v>
      </c>
      <c r="S1896" s="42">
        <f t="shared" ca="1" si="35"/>
        <v>47879</v>
      </c>
      <c r="T1896" s="43">
        <f ca="1">_xll.BInterpol('Base CDI'!$H$4:$H$28,'Base CDI'!$J$4:$J$29,S1896,"Cubic","Extrapolate=Linear","MultiX=Average","Skip=True","Sort=True")</f>
        <v>12.98823027842092</v>
      </c>
      <c r="U1896" s="43">
        <f ca="1">_xll.BInterpol('Base CDI'!$H$4:$H$28,'Base CDI'!$I$4:$I$29,S1896,"Cubic","Extrapolate=Linear","MultiX=Average","Skip=True","Sort=True")</f>
        <v>13.018165207023427</v>
      </c>
    </row>
    <row r="1897" spans="16:21" x14ac:dyDescent="0.25">
      <c r="P1897" s="10">
        <v>37274</v>
      </c>
      <c r="Q1897">
        <v>6.9966780000000002</v>
      </c>
      <c r="S1897" s="42">
        <f t="shared" ca="1" si="35"/>
        <v>47880</v>
      </c>
      <c r="T1897" s="43">
        <f ca="1">_xll.BInterpol('Base CDI'!$H$4:$H$28,'Base CDI'!$J$4:$J$29,S1897,"Cubic","Extrapolate=Linear","MultiX=Average","Skip=True","Sort=True")</f>
        <v>12.988512239553753</v>
      </c>
      <c r="U1897" s="43">
        <f ca="1">_xll.BInterpol('Base CDI'!$H$4:$H$28,'Base CDI'!$I$4:$I$29,S1897,"Cubic","Extrapolate=Linear","MultiX=Average","Skip=True","Sort=True")</f>
        <v>13.018445512155029</v>
      </c>
    </row>
    <row r="1898" spans="16:21" x14ac:dyDescent="0.25">
      <c r="P1898" s="10">
        <v>37277</v>
      </c>
      <c r="Q1898">
        <v>7.0015140000000002</v>
      </c>
      <c r="S1898" s="42">
        <f t="shared" ca="1" si="35"/>
        <v>47881</v>
      </c>
      <c r="T1898" s="43">
        <f ca="1">_xll.BInterpol('Base CDI'!$H$4:$H$28,'Base CDI'!$J$4:$J$29,S1898,"Cubic","Extrapolate=Linear","MultiX=Average","Skip=True","Sort=True")</f>
        <v>12.988794075485815</v>
      </c>
      <c r="U1898" s="43">
        <f ca="1">_xll.BInterpol('Base CDI'!$H$4:$H$28,'Base CDI'!$I$4:$I$29,S1898,"Cubic","Extrapolate=Linear","MultiX=Average","Skip=True","Sort=True")</f>
        <v>13.018725730341394</v>
      </c>
    </row>
    <row r="1899" spans="16:21" x14ac:dyDescent="0.25">
      <c r="P1899" s="10">
        <v>37278</v>
      </c>
      <c r="Q1899">
        <v>7.0063560000000003</v>
      </c>
      <c r="S1899" s="42">
        <f t="shared" ca="1" si="35"/>
        <v>47882</v>
      </c>
      <c r="T1899" s="43">
        <f ca="1">_xll.BInterpol('Base CDI'!$H$4:$H$28,'Base CDI'!$J$4:$J$29,S1899,"Cubic","Extrapolate=Linear","MultiX=Average","Skip=True","Sort=True")</f>
        <v>12.989075785982008</v>
      </c>
      <c r="U1899" s="43">
        <f ca="1">_xll.BInterpol('Base CDI'!$H$4:$H$28,'Base CDI'!$I$4:$I$29,S1899,"Cubic","Extrapolate=Linear","MultiX=Average","Skip=True","Sort=True")</f>
        <v>13.019005861257057</v>
      </c>
    </row>
    <row r="1900" spans="16:21" x14ac:dyDescent="0.25">
      <c r="P1900" s="10">
        <v>37279</v>
      </c>
      <c r="Q1900">
        <v>7.0111990000000004</v>
      </c>
      <c r="S1900" s="42">
        <f t="shared" ca="1" si="35"/>
        <v>47883</v>
      </c>
      <c r="T1900" s="43">
        <f ca="1">_xll.BInterpol('Base CDI'!$H$4:$H$28,'Base CDI'!$J$4:$J$29,S1900,"Cubic","Extrapolate=Linear","MultiX=Average","Skip=True","Sort=True")</f>
        <v>12.98935737080723</v>
      </c>
      <c r="U1900" s="43">
        <f ca="1">_xll.BInterpol('Base CDI'!$H$4:$H$28,'Base CDI'!$I$4:$I$29,S1900,"Cubic","Extrapolate=Linear","MultiX=Average","Skip=True","Sort=True")</f>
        <v>13.019285904576552</v>
      </c>
    </row>
    <row r="1901" spans="16:21" x14ac:dyDescent="0.25">
      <c r="P1901" s="10">
        <v>37280</v>
      </c>
      <c r="Q1901">
        <v>7.0160419999999997</v>
      </c>
      <c r="S1901" s="42">
        <f t="shared" ca="1" si="35"/>
        <v>47884</v>
      </c>
      <c r="T1901" s="43">
        <f ca="1">_xll.BInterpol('Base CDI'!$H$4:$H$28,'Base CDI'!$J$4:$J$29,S1901,"Cubic","Extrapolate=Linear","MultiX=Average","Skip=True","Sort=True")</f>
        <v>12.989638829726387</v>
      </c>
      <c r="U1901" s="43">
        <f ca="1">_xll.BInterpol('Base CDI'!$H$4:$H$28,'Base CDI'!$I$4:$I$29,S1901,"Cubic","Extrapolate=Linear","MultiX=Average","Skip=True","Sort=True")</f>
        <v>13.019565859974412</v>
      </c>
    </row>
    <row r="1902" spans="16:21" x14ac:dyDescent="0.25">
      <c r="P1902" s="10">
        <v>37281</v>
      </c>
      <c r="Q1902">
        <v>7.0208919999999999</v>
      </c>
      <c r="S1902" s="42">
        <f t="shared" ca="1" si="35"/>
        <v>47885</v>
      </c>
      <c r="T1902" s="43">
        <f ca="1">_xll.BInterpol('Base CDI'!$H$4:$H$28,'Base CDI'!$J$4:$J$29,S1902,"Cubic","Extrapolate=Linear","MultiX=Average","Skip=True","Sort=True")</f>
        <v>12.989920162504378</v>
      </c>
      <c r="U1902" s="43">
        <f ca="1">_xll.BInterpol('Base CDI'!$H$4:$H$28,'Base CDI'!$I$4:$I$29,S1902,"Cubic","Extrapolate=Linear","MultiX=Average","Skip=True","Sort=True")</f>
        <v>13.019845727125169</v>
      </c>
    </row>
    <row r="1903" spans="16:21" x14ac:dyDescent="0.25">
      <c r="P1903" s="10">
        <v>37284</v>
      </c>
      <c r="Q1903">
        <v>7.0257449999999997</v>
      </c>
      <c r="S1903" s="42">
        <f t="shared" ca="1" si="35"/>
        <v>47886</v>
      </c>
      <c r="T1903" s="43">
        <f ca="1">_xll.BInterpol('Base CDI'!$H$4:$H$28,'Base CDI'!$J$4:$J$29,S1903,"Cubic","Extrapolate=Linear","MultiX=Average","Skip=True","Sort=True")</f>
        <v>12.990201368906105</v>
      </c>
      <c r="U1903" s="43">
        <f ca="1">_xll.BInterpol('Base CDI'!$H$4:$H$28,'Base CDI'!$I$4:$I$29,S1903,"Cubic","Extrapolate=Linear","MultiX=Average","Skip=True","Sort=True")</f>
        <v>13.02012550570336</v>
      </c>
    </row>
    <row r="1904" spans="16:21" x14ac:dyDescent="0.25">
      <c r="P1904" s="10">
        <v>37285</v>
      </c>
      <c r="Q1904">
        <v>7.0306009999999999</v>
      </c>
      <c r="S1904" s="42">
        <f t="shared" ca="1" si="35"/>
        <v>47887</v>
      </c>
      <c r="T1904" s="43">
        <f ca="1">_xll.BInterpol('Base CDI'!$H$4:$H$28,'Base CDI'!$J$4:$J$29,S1904,"Cubic","Extrapolate=Linear","MultiX=Average","Skip=True","Sort=True")</f>
        <v>12.99048244869647</v>
      </c>
      <c r="U1904" s="43">
        <f ca="1">_xll.BInterpol('Base CDI'!$H$4:$H$28,'Base CDI'!$I$4:$I$29,S1904,"Cubic","Extrapolate=Linear","MultiX=Average","Skip=True","Sort=True")</f>
        <v>13.020405195383518</v>
      </c>
    </row>
    <row r="1905" spans="16:21" x14ac:dyDescent="0.25">
      <c r="P1905" s="10">
        <v>37286</v>
      </c>
      <c r="Q1905">
        <v>7.0354599999999996</v>
      </c>
      <c r="S1905" s="42">
        <f t="shared" ca="1" si="35"/>
        <v>47888</v>
      </c>
      <c r="T1905" s="43">
        <f ca="1">_xll.BInterpol('Base CDI'!$H$4:$H$28,'Base CDI'!$J$4:$J$29,S1905,"Cubic","Extrapolate=Linear","MultiX=Average","Skip=True","Sort=True")</f>
        <v>12.990763401640375</v>
      </c>
      <c r="U1905" s="43">
        <f ca="1">_xll.BInterpol('Base CDI'!$H$4:$H$28,'Base CDI'!$I$4:$I$29,S1905,"Cubic","Extrapolate=Linear","MultiX=Average","Skip=True","Sort=True")</f>
        <v>13.020684795840175</v>
      </c>
    </row>
    <row r="1906" spans="16:21" x14ac:dyDescent="0.25">
      <c r="P1906" s="10">
        <v>37287</v>
      </c>
      <c r="Q1906">
        <v>7.0403229999999999</v>
      </c>
      <c r="S1906" s="42">
        <f t="shared" ca="1" si="35"/>
        <v>47889</v>
      </c>
      <c r="T1906" s="43">
        <f ca="1">_xll.BInterpol('Base CDI'!$H$4:$H$28,'Base CDI'!$J$4:$J$29,S1906,"Cubic","Extrapolate=Linear","MultiX=Average","Skip=True","Sort=True")</f>
        <v>12.991044227502721</v>
      </c>
      <c r="U1906" s="43">
        <f ca="1">_xll.BInterpol('Base CDI'!$H$4:$H$28,'Base CDI'!$I$4:$I$29,S1906,"Cubic","Extrapolate=Linear","MultiX=Average","Skip=True","Sort=True")</f>
        <v>13.020964306747867</v>
      </c>
    </row>
    <row r="1907" spans="16:21" x14ac:dyDescent="0.25">
      <c r="P1907" s="10">
        <v>37288</v>
      </c>
      <c r="Q1907">
        <v>7.0451920000000001</v>
      </c>
      <c r="S1907" s="42">
        <f t="shared" ca="1" si="35"/>
        <v>47890</v>
      </c>
      <c r="T1907" s="43">
        <f ca="1">_xll.BInterpol('Base CDI'!$H$4:$H$28,'Base CDI'!$J$4:$J$29,S1907,"Cubic","Extrapolate=Linear","MultiX=Average","Skip=True","Sort=True")</f>
        <v>12.99132492604841</v>
      </c>
      <c r="U1907" s="43">
        <f ca="1">_xll.BInterpol('Base CDI'!$H$4:$H$28,'Base CDI'!$I$4:$I$29,S1907,"Cubic","Extrapolate=Linear","MultiX=Average","Skip=True","Sort=True")</f>
        <v>13.021243727781126</v>
      </c>
    </row>
    <row r="1908" spans="16:21" x14ac:dyDescent="0.25">
      <c r="P1908" s="10">
        <v>37291</v>
      </c>
      <c r="Q1908">
        <v>7.0500660000000002</v>
      </c>
      <c r="S1908" s="42">
        <f t="shared" ca="1" si="35"/>
        <v>47891</v>
      </c>
      <c r="T1908" s="43">
        <f ca="1">_xll.BInterpol('Base CDI'!$H$4:$H$28,'Base CDI'!$J$4:$J$29,S1908,"Cubic","Extrapolate=Linear","MultiX=Average","Skip=True","Sort=True")</f>
        <v>12.991605497042345</v>
      </c>
      <c r="U1908" s="43">
        <f ca="1">_xll.BInterpol('Base CDI'!$H$4:$H$28,'Base CDI'!$I$4:$I$29,S1908,"Cubic","Extrapolate=Linear","MultiX=Average","Skip=True","Sort=True")</f>
        <v>13.021523058614486</v>
      </c>
    </row>
    <row r="1909" spans="16:21" x14ac:dyDescent="0.25">
      <c r="P1909" s="10">
        <v>37292</v>
      </c>
      <c r="Q1909">
        <v>7.0549439999999999</v>
      </c>
      <c r="S1909" s="42">
        <f t="shared" ca="1" si="35"/>
        <v>47892</v>
      </c>
      <c r="T1909" s="43">
        <f ca="1">_xll.BInterpol('Base CDI'!$H$4:$H$28,'Base CDI'!$J$4:$J$29,S1909,"Cubic","Extrapolate=Linear","MultiX=Average","Skip=True","Sort=True")</f>
        <v>12.991885940249425</v>
      </c>
      <c r="U1909" s="43">
        <f ca="1">_xll.BInterpol('Base CDI'!$H$4:$H$28,'Base CDI'!$I$4:$I$29,S1909,"Cubic","Extrapolate=Linear","MultiX=Average","Skip=True","Sort=True")</f>
        <v>13.021802298922481</v>
      </c>
    </row>
    <row r="1910" spans="16:21" x14ac:dyDescent="0.25">
      <c r="P1910" s="10">
        <v>37293</v>
      </c>
      <c r="Q1910">
        <v>7.059825</v>
      </c>
      <c r="S1910" s="42">
        <f t="shared" ca="1" si="35"/>
        <v>47893</v>
      </c>
      <c r="T1910" s="43">
        <f ca="1">_xll.BInterpol('Base CDI'!$H$4:$H$28,'Base CDI'!$J$4:$J$29,S1910,"Cubic","Extrapolate=Linear","MultiX=Average","Skip=True","Sort=True")</f>
        <v>12.992166255434553</v>
      </c>
      <c r="U1910" s="43">
        <f ca="1">_xll.BInterpol('Base CDI'!$H$4:$H$28,'Base CDI'!$I$4:$I$29,S1910,"Cubic","Extrapolate=Linear","MultiX=Average","Skip=True","Sort=True")</f>
        <v>13.022081448379646</v>
      </c>
    </row>
    <row r="1911" spans="16:21" x14ac:dyDescent="0.25">
      <c r="P1911" s="10">
        <v>37294</v>
      </c>
      <c r="Q1911">
        <v>7.0647089999999997</v>
      </c>
      <c r="S1911" s="42">
        <f t="shared" ca="1" si="35"/>
        <v>47894</v>
      </c>
      <c r="T1911" s="43">
        <f ca="1">_xll.BInterpol('Base CDI'!$H$4:$H$28,'Base CDI'!$J$4:$J$29,S1911,"Cubic","Extrapolate=Linear","MultiX=Average","Skip=True","Sort=True")</f>
        <v>12.992446442362629</v>
      </c>
      <c r="U1911" s="43">
        <f ca="1">_xll.BInterpol('Base CDI'!$H$4:$H$28,'Base CDI'!$I$4:$I$29,S1911,"Cubic","Extrapolate=Linear","MultiX=Average","Skip=True","Sort=True")</f>
        <v>13.022360506660513</v>
      </c>
    </row>
    <row r="1912" spans="16:21" x14ac:dyDescent="0.25">
      <c r="P1912" s="10">
        <v>37295</v>
      </c>
      <c r="Q1912">
        <v>7.0695969999999999</v>
      </c>
      <c r="S1912" s="42">
        <f t="shared" ca="1" si="35"/>
        <v>47895</v>
      </c>
      <c r="T1912" s="43">
        <f ca="1">_xll.BInterpol('Base CDI'!$H$4:$H$28,'Base CDI'!$J$4:$J$29,S1912,"Cubic","Extrapolate=Linear","MultiX=Average","Skip=True","Sort=True")</f>
        <v>12.992726500798559</v>
      </c>
      <c r="U1912" s="43">
        <f ca="1">_xll.BInterpol('Base CDI'!$H$4:$H$28,'Base CDI'!$I$4:$I$29,S1912,"Cubic","Extrapolate=Linear","MultiX=Average","Skip=True","Sort=True")</f>
        <v>13.022639473439616</v>
      </c>
    </row>
    <row r="1913" spans="16:21" x14ac:dyDescent="0.25">
      <c r="P1913" s="10">
        <v>37300</v>
      </c>
      <c r="Q1913">
        <v>7.0744879999999997</v>
      </c>
      <c r="S1913" s="42">
        <f t="shared" ca="1" si="35"/>
        <v>47896</v>
      </c>
      <c r="T1913" s="43">
        <f ca="1">_xll.BInterpol('Base CDI'!$H$4:$H$28,'Base CDI'!$J$4:$J$29,S1913,"Cubic","Extrapolate=Linear","MultiX=Average","Skip=True","Sort=True")</f>
        <v>12.993006430507242</v>
      </c>
      <c r="U1913" s="43">
        <f ca="1">_xll.BInterpol('Base CDI'!$H$4:$H$28,'Base CDI'!$I$4:$I$29,S1913,"Cubic","Extrapolate=Linear","MultiX=Average","Skip=True","Sort=True")</f>
        <v>13.022918348391491</v>
      </c>
    </row>
    <row r="1914" spans="16:21" x14ac:dyDescent="0.25">
      <c r="P1914" s="10">
        <v>37301</v>
      </c>
      <c r="Q1914">
        <v>7.079383</v>
      </c>
      <c r="S1914" s="42">
        <f t="shared" ca="1" si="35"/>
        <v>47897</v>
      </c>
      <c r="T1914" s="43">
        <f ca="1">_xll.BInterpol('Base CDI'!$H$4:$H$28,'Base CDI'!$J$4:$J$29,S1914,"Cubic","Extrapolate=Linear","MultiX=Average","Skip=True","Sort=True")</f>
        <v>12.993286231253578</v>
      </c>
      <c r="U1914" s="43">
        <f ca="1">_xll.BInterpol('Base CDI'!$H$4:$H$28,'Base CDI'!$I$4:$I$29,S1914,"Cubic","Extrapolate=Linear","MultiX=Average","Skip=True","Sort=True")</f>
        <v>13.023197131190667</v>
      </c>
    </row>
    <row r="1915" spans="16:21" x14ac:dyDescent="0.25">
      <c r="P1915" s="10">
        <v>37302</v>
      </c>
      <c r="Q1915">
        <v>7.0842809999999998</v>
      </c>
      <c r="S1915" s="42">
        <f t="shared" ca="1" si="35"/>
        <v>47898</v>
      </c>
      <c r="T1915" s="43">
        <f ca="1">_xll.BInterpol('Base CDI'!$H$4:$H$28,'Base CDI'!$J$4:$J$29,S1915,"Cubic","Extrapolate=Linear","MultiX=Average","Skip=True","Sort=True")</f>
        <v>12.993565902802471</v>
      </c>
      <c r="U1915" s="43">
        <f ca="1">_xll.BInterpol('Base CDI'!$H$4:$H$28,'Base CDI'!$I$4:$I$29,S1915,"Cubic","Extrapolate=Linear","MultiX=Average","Skip=True","Sort=True")</f>
        <v>13.023475821511683</v>
      </c>
    </row>
    <row r="1916" spans="16:21" x14ac:dyDescent="0.25">
      <c r="P1916" s="10">
        <v>37305</v>
      </c>
      <c r="Q1916">
        <v>7.0891820000000001</v>
      </c>
      <c r="S1916" s="42">
        <f t="shared" ca="1" si="35"/>
        <v>47899</v>
      </c>
      <c r="T1916" s="43">
        <f ca="1">_xll.BInterpol('Base CDI'!$H$4:$H$28,'Base CDI'!$J$4:$J$29,S1916,"Cubic","Extrapolate=Linear","MultiX=Average","Skip=True","Sort=True")</f>
        <v>12.993845444918822</v>
      </c>
      <c r="U1916" s="43">
        <f ca="1">_xll.BInterpol('Base CDI'!$H$4:$H$28,'Base CDI'!$I$4:$I$29,S1916,"Cubic","Extrapolate=Linear","MultiX=Average","Skip=True","Sort=True")</f>
        <v>13.023754419029069</v>
      </c>
    </row>
    <row r="1917" spans="16:21" x14ac:dyDescent="0.25">
      <c r="P1917" s="10">
        <v>37306</v>
      </c>
      <c r="Q1917">
        <v>7.094087</v>
      </c>
      <c r="S1917" s="42">
        <f t="shared" ca="1" si="35"/>
        <v>47900</v>
      </c>
      <c r="T1917" s="43">
        <f ca="1">_xll.BInterpol('Base CDI'!$H$4:$H$28,'Base CDI'!$J$4:$J$29,S1917,"Cubic","Extrapolate=Linear","MultiX=Average","Skip=True","Sort=True")</f>
        <v>12.994124857367531</v>
      </c>
      <c r="U1917" s="43">
        <f ca="1">_xll.BInterpol('Base CDI'!$H$4:$H$28,'Base CDI'!$I$4:$I$29,S1917,"Cubic","Extrapolate=Linear","MultiX=Average","Skip=True","Sort=True")</f>
        <v>13.02403292341736</v>
      </c>
    </row>
    <row r="1918" spans="16:21" x14ac:dyDescent="0.25">
      <c r="P1918" s="10">
        <v>37307</v>
      </c>
      <c r="Q1918">
        <v>7.0989930000000001</v>
      </c>
      <c r="S1918" s="42">
        <f t="shared" ca="1" si="35"/>
        <v>47901</v>
      </c>
      <c r="T1918" s="43">
        <f ca="1">_xll.BInterpol('Base CDI'!$H$4:$H$28,'Base CDI'!$J$4:$J$29,S1918,"Cubic","Extrapolate=Linear","MultiX=Average","Skip=True","Sort=True")</f>
        <v>12.994404139913502</v>
      </c>
      <c r="U1918" s="43">
        <f ca="1">_xll.BInterpol('Base CDI'!$H$4:$H$28,'Base CDI'!$I$4:$I$29,S1918,"Cubic","Extrapolate=Linear","MultiX=Average","Skip=True","Sort=True")</f>
        <v>13.024311334351092</v>
      </c>
    </row>
    <row r="1919" spans="16:21" x14ac:dyDescent="0.25">
      <c r="P1919" s="10">
        <v>37308</v>
      </c>
      <c r="Q1919">
        <v>7.1038990000000002</v>
      </c>
      <c r="S1919" s="42">
        <f t="shared" ca="1" si="35"/>
        <v>47902</v>
      </c>
      <c r="T1919" s="43">
        <f ca="1">_xll.BInterpol('Base CDI'!$H$4:$H$28,'Base CDI'!$J$4:$J$29,S1919,"Cubic","Extrapolate=Linear","MultiX=Average","Skip=True","Sort=True")</f>
        <v>12.994683292321637</v>
      </c>
      <c r="U1919" s="43">
        <f ca="1">_xll.BInterpol('Base CDI'!$H$4:$H$28,'Base CDI'!$I$4:$I$29,S1919,"Cubic","Extrapolate=Linear","MultiX=Average","Skip=True","Sort=True")</f>
        <v>13.024589651504796</v>
      </c>
    </row>
    <row r="1920" spans="16:21" x14ac:dyDescent="0.25">
      <c r="P1920" s="10">
        <v>37309</v>
      </c>
      <c r="Q1920">
        <v>7.1087530000000001</v>
      </c>
      <c r="S1920" s="42">
        <f t="shared" ca="1" si="35"/>
        <v>47903</v>
      </c>
      <c r="T1920" s="43">
        <f ca="1">_xll.BInterpol('Base CDI'!$H$4:$H$28,'Base CDI'!$J$4:$J$29,S1920,"Cubic","Extrapolate=Linear","MultiX=Average","Skip=True","Sort=True")</f>
        <v>12.994962314356837</v>
      </c>
      <c r="U1920" s="43">
        <f ca="1">_xll.BInterpol('Base CDI'!$H$4:$H$28,'Base CDI'!$I$4:$I$29,S1920,"Cubic","Extrapolate=Linear","MultiX=Average","Skip=True","Sort=True")</f>
        <v>13.024867874553006</v>
      </c>
    </row>
    <row r="1921" spans="16:21" x14ac:dyDescent="0.25">
      <c r="P1921" s="10">
        <v>37312</v>
      </c>
      <c r="Q1921">
        <v>7.1136090000000003</v>
      </c>
      <c r="S1921" s="42">
        <f t="shared" ca="1" si="35"/>
        <v>47904</v>
      </c>
      <c r="T1921" s="43">
        <f ca="1">_xll.BInterpol('Base CDI'!$H$4:$H$28,'Base CDI'!$J$4:$J$29,S1921,"Cubic","Extrapolate=Linear","MultiX=Average","Skip=True","Sort=True")</f>
        <v>12.995241205784001</v>
      </c>
      <c r="U1921" s="43">
        <f ca="1">_xll.BInterpol('Base CDI'!$H$4:$H$28,'Base CDI'!$I$4:$I$29,S1921,"Cubic","Extrapolate=Linear","MultiX=Average","Skip=True","Sort=True")</f>
        <v>13.025146003170256</v>
      </c>
    </row>
    <row r="1922" spans="16:21" x14ac:dyDescent="0.25">
      <c r="P1922" s="10">
        <v>37313</v>
      </c>
      <c r="Q1922">
        <v>7.1184719999999997</v>
      </c>
      <c r="S1922" s="42">
        <f t="shared" ca="1" si="35"/>
        <v>47905</v>
      </c>
      <c r="T1922" s="43">
        <f ca="1">_xll.BInterpol('Base CDI'!$H$4:$H$28,'Base CDI'!$J$4:$J$29,S1922,"Cubic","Extrapolate=Linear","MultiX=Average","Skip=True","Sort=True")</f>
        <v>12.995519966368034</v>
      </c>
      <c r="U1922" s="43">
        <f ca="1">_xll.BInterpol('Base CDI'!$H$4:$H$28,'Base CDI'!$I$4:$I$29,S1922,"Cubic","Extrapolate=Linear","MultiX=Average","Skip=True","Sort=True")</f>
        <v>13.02542403703108</v>
      </c>
    </row>
    <row r="1923" spans="16:21" x14ac:dyDescent="0.25">
      <c r="P1923" s="10">
        <v>37314</v>
      </c>
      <c r="Q1923">
        <v>7.123335</v>
      </c>
      <c r="S1923" s="42">
        <f t="shared" ca="1" si="35"/>
        <v>47906</v>
      </c>
      <c r="T1923" s="43">
        <f ca="1">_xll.BInterpol('Base CDI'!$H$4:$H$28,'Base CDI'!$J$4:$J$29,S1923,"Cubic","Extrapolate=Linear","MultiX=Average","Skip=True","Sort=True")</f>
        <v>12.995798595873838</v>
      </c>
      <c r="U1923" s="43">
        <f ca="1">_xll.BInterpol('Base CDI'!$H$4:$H$28,'Base CDI'!$I$4:$I$29,S1923,"Cubic","Extrapolate=Linear","MultiX=Average","Skip=True","Sort=True")</f>
        <v>13.025701975810012</v>
      </c>
    </row>
    <row r="1924" spans="16:21" x14ac:dyDescent="0.25">
      <c r="P1924" s="10">
        <v>37315</v>
      </c>
      <c r="Q1924">
        <v>7.1282059999999996</v>
      </c>
      <c r="S1924" s="42">
        <f t="shared" ca="1" si="35"/>
        <v>47907</v>
      </c>
      <c r="T1924" s="43">
        <f ca="1">_xll.BInterpol('Base CDI'!$H$4:$H$28,'Base CDI'!$J$4:$J$29,S1924,"Cubic","Extrapolate=Linear","MultiX=Average","Skip=True","Sort=True")</f>
        <v>12.99607709406631</v>
      </c>
      <c r="U1924" s="43">
        <f ca="1">_xll.BInterpol('Base CDI'!$H$4:$H$28,'Base CDI'!$I$4:$I$29,S1924,"Cubic","Extrapolate=Linear","MultiX=Average","Skip=True","Sort=True")</f>
        <v>13.025979819181586</v>
      </c>
    </row>
    <row r="1925" spans="16:21" x14ac:dyDescent="0.25">
      <c r="P1925" s="10">
        <v>37316</v>
      </c>
      <c r="Q1925">
        <v>7.1330790000000004</v>
      </c>
      <c r="S1925" s="42">
        <f t="shared" ca="1" si="35"/>
        <v>47908</v>
      </c>
      <c r="T1925" s="43">
        <f ca="1">_xll.BInterpol('Base CDI'!$H$4:$H$28,'Base CDI'!$J$4:$J$29,S1925,"Cubic","Extrapolate=Linear","MultiX=Average","Skip=True","Sort=True")</f>
        <v>12.996355460710356</v>
      </c>
      <c r="U1925" s="43">
        <f ca="1">_xll.BInterpol('Base CDI'!$H$4:$H$28,'Base CDI'!$I$4:$I$29,S1925,"Cubic","Extrapolate=Linear","MultiX=Average","Skip=True","Sort=True")</f>
        <v>13.026257566820334</v>
      </c>
    </row>
    <row r="1926" spans="16:21" x14ac:dyDescent="0.25">
      <c r="P1926" s="10">
        <v>37319</v>
      </c>
      <c r="Q1926">
        <v>7.1379539999999997</v>
      </c>
      <c r="S1926" s="42">
        <f t="shared" ca="1" si="35"/>
        <v>47909</v>
      </c>
      <c r="T1926" s="43">
        <f ca="1">_xll.BInterpol('Base CDI'!$H$4:$H$28,'Base CDI'!$J$4:$J$29,S1926,"Cubic","Extrapolate=Linear","MultiX=Average","Skip=True","Sort=True")</f>
        <v>12.996633695570878</v>
      </c>
      <c r="U1926" s="43">
        <f ca="1">_xll.BInterpol('Base CDI'!$H$4:$H$28,'Base CDI'!$I$4:$I$29,S1926,"Cubic","Extrapolate=Linear","MultiX=Average","Skip=True","Sort=True")</f>
        <v>13.026535218400792</v>
      </c>
    </row>
    <row r="1927" spans="16:21" x14ac:dyDescent="0.25">
      <c r="P1927" s="10">
        <v>37320</v>
      </c>
      <c r="Q1927">
        <v>7.1428330000000004</v>
      </c>
      <c r="S1927" s="42">
        <f t="shared" ca="1" si="35"/>
        <v>47910</v>
      </c>
      <c r="T1927" s="43">
        <f ca="1">_xll.BInterpol('Base CDI'!$H$4:$H$28,'Base CDI'!$J$4:$J$29,S1927,"Cubic","Extrapolate=Linear","MultiX=Average","Skip=True","Sort=True")</f>
        <v>12.996911798412775</v>
      </c>
      <c r="U1927" s="43">
        <f ca="1">_xll.BInterpol('Base CDI'!$H$4:$H$28,'Base CDI'!$I$4:$I$29,S1927,"Cubic","Extrapolate=Linear","MultiX=Average","Skip=True","Sort=True")</f>
        <v>13.026812773597493</v>
      </c>
    </row>
    <row r="1928" spans="16:21" x14ac:dyDescent="0.25">
      <c r="P1928" s="10">
        <v>37321</v>
      </c>
      <c r="Q1928">
        <v>7.1477149999999998</v>
      </c>
      <c r="S1928" s="42">
        <f t="shared" ca="1" si="35"/>
        <v>47911</v>
      </c>
      <c r="T1928" s="43">
        <f ca="1">_xll.BInterpol('Base CDI'!$H$4:$H$28,'Base CDI'!$J$4:$J$29,S1928,"Cubic","Extrapolate=Linear","MultiX=Average","Skip=True","Sort=True")</f>
        <v>12.997189769000951</v>
      </c>
      <c r="U1928" s="43">
        <f ca="1">_xll.BInterpol('Base CDI'!$H$4:$H$28,'Base CDI'!$I$4:$I$29,S1928,"Cubic","Extrapolate=Linear","MultiX=Average","Skip=True","Sort=True")</f>
        <v>13.027090232084971</v>
      </c>
    </row>
    <row r="1929" spans="16:21" x14ac:dyDescent="0.25">
      <c r="P1929" s="10">
        <v>37322</v>
      </c>
      <c r="Q1929">
        <v>7.1526009999999998</v>
      </c>
      <c r="S1929" s="42">
        <f t="shared" ca="1" si="35"/>
        <v>47912</v>
      </c>
      <c r="T1929" s="43">
        <f ca="1">_xll.BInterpol('Base CDI'!$H$4:$H$28,'Base CDI'!$J$4:$J$29,S1929,"Cubic","Extrapolate=Linear","MultiX=Average","Skip=True","Sort=True")</f>
        <v>12.997467607100305</v>
      </c>
      <c r="U1929" s="43">
        <f ca="1">_xll.BInterpol('Base CDI'!$H$4:$H$28,'Base CDI'!$I$4:$I$29,S1929,"Cubic","Extrapolate=Linear","MultiX=Average","Skip=True","Sort=True")</f>
        <v>13.027367593537758</v>
      </c>
    </row>
    <row r="1930" spans="16:21" x14ac:dyDescent="0.25">
      <c r="P1930" s="10">
        <v>37323</v>
      </c>
      <c r="Q1930">
        <v>7.1574900000000001</v>
      </c>
      <c r="S1930" s="42">
        <f t="shared" ca="1" si="35"/>
        <v>47913</v>
      </c>
      <c r="T1930" s="43">
        <f ca="1">_xll.BInterpol('Base CDI'!$H$4:$H$28,'Base CDI'!$J$4:$J$29,S1930,"Cubic","Extrapolate=Linear","MultiX=Average","Skip=True","Sort=True")</f>
        <v>12.99774531247574</v>
      </c>
      <c r="U1930" s="43">
        <f ca="1">_xll.BInterpol('Base CDI'!$H$4:$H$28,'Base CDI'!$I$4:$I$29,S1930,"Cubic","Extrapolate=Linear","MultiX=Average","Skip=True","Sort=True")</f>
        <v>13.027644857630388</v>
      </c>
    </row>
    <row r="1931" spans="16:21" x14ac:dyDescent="0.25">
      <c r="P1931" s="10">
        <v>37326</v>
      </c>
      <c r="Q1931">
        <v>7.162382</v>
      </c>
      <c r="S1931" s="42">
        <f t="shared" ref="S1931:S1994" ca="1" si="36">S1930+1</f>
        <v>47914</v>
      </c>
      <c r="T1931" s="43">
        <f ca="1">_xll.BInterpol('Base CDI'!$H$4:$H$28,'Base CDI'!$J$4:$J$29,S1931,"Cubic","Extrapolate=Linear","MultiX=Average","Skip=True","Sort=True")</f>
        <v>12.998022884892158</v>
      </c>
      <c r="U1931" s="43">
        <f ca="1">_xll.BInterpol('Base CDI'!$H$4:$H$28,'Base CDI'!$I$4:$I$29,S1931,"Cubic","Extrapolate=Linear","MultiX=Average","Skip=True","Sort=True")</f>
        <v>13.027922024037398</v>
      </c>
    </row>
    <row r="1932" spans="16:21" x14ac:dyDescent="0.25">
      <c r="P1932" s="10">
        <v>37327</v>
      </c>
      <c r="Q1932">
        <v>7.1672779999999996</v>
      </c>
      <c r="S1932" s="42">
        <f t="shared" ca="1" si="36"/>
        <v>47915</v>
      </c>
      <c r="T1932" s="43">
        <f ca="1">_xll.BInterpol('Base CDI'!$H$4:$H$28,'Base CDI'!$J$4:$J$29,S1932,"Cubic","Extrapolate=Linear","MultiX=Average","Skip=True","Sort=True")</f>
        <v>12.99830032411446</v>
      </c>
      <c r="U1932" s="43">
        <f ca="1">_xll.BInterpol('Base CDI'!$H$4:$H$28,'Base CDI'!$I$4:$I$29,S1932,"Cubic","Extrapolate=Linear","MultiX=Average","Skip=True","Sort=True")</f>
        <v>13.028199092433319</v>
      </c>
    </row>
    <row r="1933" spans="16:21" x14ac:dyDescent="0.25">
      <c r="P1933" s="10">
        <v>37328</v>
      </c>
      <c r="Q1933">
        <v>7.1721769999999996</v>
      </c>
      <c r="S1933" s="42">
        <f t="shared" ca="1" si="36"/>
        <v>47916</v>
      </c>
      <c r="T1933" s="43">
        <f ca="1">_xll.BInterpol('Base CDI'!$H$4:$H$28,'Base CDI'!$J$4:$J$29,S1933,"Cubic","Extrapolate=Linear","MultiX=Average","Skip=True","Sort=True")</f>
        <v>12.998577629907549</v>
      </c>
      <c r="U1933" s="43">
        <f ca="1">_xll.BInterpol('Base CDI'!$H$4:$H$28,'Base CDI'!$I$4:$I$29,S1933,"Cubic","Extrapolate=Linear","MultiX=Average","Skip=True","Sort=True")</f>
        <v>13.028476062492686</v>
      </c>
    </row>
    <row r="1934" spans="16:21" x14ac:dyDescent="0.25">
      <c r="P1934" s="10">
        <v>37329</v>
      </c>
      <c r="Q1934">
        <v>7.177079</v>
      </c>
      <c r="S1934" s="42">
        <f t="shared" ca="1" si="36"/>
        <v>47917</v>
      </c>
      <c r="T1934" s="43">
        <f ca="1">_xll.BInterpol('Base CDI'!$H$4:$H$28,'Base CDI'!$J$4:$J$29,S1934,"Cubic","Extrapolate=Linear","MultiX=Average","Skip=True","Sort=True")</f>
        <v>12.998854802036325</v>
      </c>
      <c r="U1934" s="43">
        <f ca="1">_xll.BInterpol('Base CDI'!$H$4:$H$28,'Base CDI'!$I$4:$I$29,S1934,"Cubic","Extrapolate=Linear","MultiX=Average","Skip=True","Sort=True")</f>
        <v>13.028752933890031</v>
      </c>
    </row>
    <row r="1935" spans="16:21" x14ac:dyDescent="0.25">
      <c r="P1935" s="10">
        <v>37330</v>
      </c>
      <c r="Q1935">
        <v>7.1819839999999999</v>
      </c>
      <c r="S1935" s="42">
        <f t="shared" ca="1" si="36"/>
        <v>47918</v>
      </c>
      <c r="T1935" s="43">
        <f ca="1">_xll.BInterpol('Base CDI'!$H$4:$H$28,'Base CDI'!$J$4:$J$29,S1935,"Cubic","Extrapolate=Linear","MultiX=Average","Skip=True","Sort=True")</f>
        <v>12.999131840265692</v>
      </c>
      <c r="U1935" s="43">
        <f ca="1">_xll.BInterpol('Base CDI'!$H$4:$H$28,'Base CDI'!$I$4:$I$29,S1935,"Cubic","Extrapolate=Linear","MultiX=Average","Skip=True","Sort=True")</f>
        <v>13.029029706299889</v>
      </c>
    </row>
    <row r="1936" spans="16:21" x14ac:dyDescent="0.25">
      <c r="P1936" s="10">
        <v>37333</v>
      </c>
      <c r="Q1936">
        <v>7.1868930000000004</v>
      </c>
      <c r="S1936" s="42">
        <f t="shared" ca="1" si="36"/>
        <v>47919</v>
      </c>
      <c r="T1936" s="43">
        <f ca="1">_xll.BInterpol('Base CDI'!$H$4:$H$28,'Base CDI'!$J$4:$J$29,S1936,"Cubic","Extrapolate=Linear","MultiX=Average","Skip=True","Sort=True")</f>
        <v>12.999408744360549</v>
      </c>
      <c r="U1936" s="43">
        <f ca="1">_xll.BInterpol('Base CDI'!$H$4:$H$28,'Base CDI'!$I$4:$I$29,S1936,"Cubic","Extrapolate=Linear","MultiX=Average","Skip=True","Sort=True")</f>
        <v>13.029306379396793</v>
      </c>
    </row>
    <row r="1937" spans="16:21" x14ac:dyDescent="0.25">
      <c r="P1937" s="10">
        <v>37334</v>
      </c>
      <c r="Q1937">
        <v>7.1918059999999997</v>
      </c>
      <c r="S1937" s="42">
        <f t="shared" ca="1" si="36"/>
        <v>47920</v>
      </c>
      <c r="T1937" s="43">
        <f ca="1">_xll.BInterpol('Base CDI'!$H$4:$H$28,'Base CDI'!$J$4:$J$29,S1937,"Cubic","Extrapolate=Linear","MultiX=Average","Skip=True","Sort=True")</f>
        <v>12.999685514085797</v>
      </c>
      <c r="U1937" s="43">
        <f ca="1">_xll.BInterpol('Base CDI'!$H$4:$H$28,'Base CDI'!$I$4:$I$29,S1937,"Cubic","Extrapolate=Linear","MultiX=Average","Skip=True","Sort=True")</f>
        <v>13.029582952855279</v>
      </c>
    </row>
    <row r="1938" spans="16:21" x14ac:dyDescent="0.25">
      <c r="P1938" s="10">
        <v>37335</v>
      </c>
      <c r="Q1938">
        <v>7.1967220000000003</v>
      </c>
      <c r="S1938" s="42">
        <f t="shared" ca="1" si="36"/>
        <v>47921</v>
      </c>
      <c r="T1938" s="43">
        <f ca="1">_xll.BInterpol('Base CDI'!$H$4:$H$28,'Base CDI'!$J$4:$J$29,S1938,"Cubic","Extrapolate=Linear","MultiX=Average","Skip=True","Sort=True")</f>
        <v>12.999962149206342</v>
      </c>
      <c r="U1938" s="43">
        <f ca="1">_xll.BInterpol('Base CDI'!$H$4:$H$28,'Base CDI'!$I$4:$I$29,S1938,"Cubic","Extrapolate=Linear","MultiX=Average","Skip=True","Sort=True")</f>
        <v>13.029859426349878</v>
      </c>
    </row>
    <row r="1939" spans="16:21" x14ac:dyDescent="0.25">
      <c r="P1939" s="10">
        <v>37336</v>
      </c>
      <c r="Q1939">
        <v>7.2015609999999999</v>
      </c>
      <c r="S1939" s="42">
        <f t="shared" ca="1" si="36"/>
        <v>47922</v>
      </c>
      <c r="T1939" s="43">
        <f ca="1">_xll.BInterpol('Base CDI'!$H$4:$H$28,'Base CDI'!$J$4:$J$29,S1939,"Cubic","Extrapolate=Linear","MultiX=Average","Skip=True","Sort=True")</f>
        <v>13.000238649487082</v>
      </c>
      <c r="U1939" s="43">
        <f ca="1">_xll.BInterpol('Base CDI'!$H$4:$H$28,'Base CDI'!$I$4:$I$29,S1939,"Cubic","Extrapolate=Linear","MultiX=Average","Skip=True","Sort=True")</f>
        <v>13.030135799555124</v>
      </c>
    </row>
    <row r="1940" spans="16:21" x14ac:dyDescent="0.25">
      <c r="P1940" s="10">
        <v>37337</v>
      </c>
      <c r="Q1940">
        <v>7.206423</v>
      </c>
      <c r="S1940" s="42">
        <f t="shared" ca="1" si="36"/>
        <v>47923</v>
      </c>
      <c r="T1940" s="43">
        <f ca="1">_xll.BInterpol('Base CDI'!$H$4:$H$28,'Base CDI'!$J$4:$J$29,S1940,"Cubic","Extrapolate=Linear","MultiX=Average","Skip=True","Sort=True")</f>
        <v>13.000515014692919</v>
      </c>
      <c r="U1940" s="43">
        <f ca="1">_xll.BInterpol('Base CDI'!$H$4:$H$28,'Base CDI'!$I$4:$I$29,S1940,"Cubic","Extrapolate=Linear","MultiX=Average","Skip=True","Sort=True")</f>
        <v>13.030412072145554</v>
      </c>
    </row>
    <row r="1941" spans="16:21" x14ac:dyDescent="0.25">
      <c r="P1941" s="10">
        <v>37340</v>
      </c>
      <c r="Q1941">
        <v>7.2112889999999998</v>
      </c>
      <c r="S1941" s="42">
        <f t="shared" ca="1" si="36"/>
        <v>47924</v>
      </c>
      <c r="T1941" s="43">
        <f ca="1">_xll.BInterpol('Base CDI'!$H$4:$H$28,'Base CDI'!$J$4:$J$29,S1941,"Cubic","Extrapolate=Linear","MultiX=Average","Skip=True","Sort=True")</f>
        <v>13.000791244588756</v>
      </c>
      <c r="U1941" s="43">
        <f ca="1">_xll.BInterpol('Base CDI'!$H$4:$H$28,'Base CDI'!$I$4:$I$29,S1941,"Cubic","Extrapolate=Linear","MultiX=Average","Skip=True","Sort=True")</f>
        <v>13.030688243795698</v>
      </c>
    </row>
    <row r="1942" spans="16:21" x14ac:dyDescent="0.25">
      <c r="P1942" s="10">
        <v>37341</v>
      </c>
      <c r="Q1942">
        <v>7.2161600000000004</v>
      </c>
      <c r="S1942" s="42">
        <f t="shared" ca="1" si="36"/>
        <v>47925</v>
      </c>
      <c r="T1942" s="43">
        <f ca="1">_xll.BInterpol('Base CDI'!$H$4:$H$28,'Base CDI'!$J$4:$J$29,S1942,"Cubic","Extrapolate=Linear","MultiX=Average","Skip=True","Sort=True")</f>
        <v>13.001067338939494</v>
      </c>
      <c r="U1942" s="43">
        <f ca="1">_xll.BInterpol('Base CDI'!$H$4:$H$28,'Base CDI'!$I$4:$I$29,S1942,"Cubic","Extrapolate=Linear","MultiX=Average","Skip=True","Sort=True")</f>
        <v>13.030964314180091</v>
      </c>
    </row>
    <row r="1943" spans="16:21" x14ac:dyDescent="0.25">
      <c r="P1943" s="10">
        <v>37342</v>
      </c>
      <c r="Q1943">
        <v>7.2210369999999999</v>
      </c>
      <c r="S1943" s="42">
        <f t="shared" ca="1" si="36"/>
        <v>47926</v>
      </c>
      <c r="T1943" s="43">
        <f ca="1">_xll.BInterpol('Base CDI'!$H$4:$H$28,'Base CDI'!$J$4:$J$29,S1943,"Cubic","Extrapolate=Linear","MultiX=Average","Skip=True","Sort=True")</f>
        <v>13.001343297510035</v>
      </c>
      <c r="U1943" s="43">
        <f ca="1">_xll.BInterpol('Base CDI'!$H$4:$H$28,'Base CDI'!$I$4:$I$29,S1943,"Cubic","Extrapolate=Linear","MultiX=Average","Skip=True","Sort=True")</f>
        <v>13.031240282973267</v>
      </c>
    </row>
    <row r="1944" spans="16:21" x14ac:dyDescent="0.25">
      <c r="P1944" s="10">
        <v>37343</v>
      </c>
      <c r="Q1944">
        <v>7.2259169999999999</v>
      </c>
      <c r="S1944" s="42">
        <f t="shared" ca="1" si="36"/>
        <v>47927</v>
      </c>
      <c r="T1944" s="43">
        <f ca="1">_xll.BInterpol('Base CDI'!$H$4:$H$28,'Base CDI'!$J$4:$J$29,S1944,"Cubic","Extrapolate=Linear","MultiX=Average","Skip=True","Sort=True")</f>
        <v>13.00161912006528</v>
      </c>
      <c r="U1944" s="43">
        <f ca="1">_xll.BInterpol('Base CDI'!$H$4:$H$28,'Base CDI'!$I$4:$I$29,S1944,"Cubic","Extrapolate=Linear","MultiX=Average","Skip=True","Sort=True")</f>
        <v>13.031516149849759</v>
      </c>
    </row>
    <row r="1945" spans="16:21" x14ac:dyDescent="0.25">
      <c r="P1945" s="10">
        <v>37347</v>
      </c>
      <c r="Q1945">
        <v>7.2307980000000001</v>
      </c>
      <c r="S1945" s="42">
        <f t="shared" ca="1" si="36"/>
        <v>47928</v>
      </c>
      <c r="T1945" s="43">
        <f ca="1">_xll.BInterpol('Base CDI'!$H$4:$H$28,'Base CDI'!$J$4:$J$29,S1945,"Cubic","Extrapolate=Linear","MultiX=Average","Skip=True","Sort=True")</f>
        <v>13.001894806370132</v>
      </c>
      <c r="U1945" s="43">
        <f ca="1">_xll.BInterpol('Base CDI'!$H$4:$H$28,'Base CDI'!$I$4:$I$29,S1945,"Cubic","Extrapolate=Linear","MultiX=Average","Skip=True","Sort=True")</f>
        <v>13.031791914484103</v>
      </c>
    </row>
    <row r="1946" spans="16:21" x14ac:dyDescent="0.25">
      <c r="P1946" s="10">
        <v>37348</v>
      </c>
      <c r="Q1946">
        <v>7.2356749999999996</v>
      </c>
      <c r="S1946" s="42">
        <f t="shared" ca="1" si="36"/>
        <v>47929</v>
      </c>
      <c r="T1946" s="43">
        <f ca="1">_xll.BInterpol('Base CDI'!$H$4:$H$28,'Base CDI'!$J$4:$J$29,S1946,"Cubic","Extrapolate=Linear","MultiX=Average","Skip=True","Sort=True")</f>
        <v>13.00217035618949</v>
      </c>
      <c r="U1946" s="43">
        <f ca="1">_xll.BInterpol('Base CDI'!$H$4:$H$28,'Base CDI'!$I$4:$I$29,S1946,"Cubic","Extrapolate=Linear","MultiX=Average","Skip=True","Sort=True")</f>
        <v>13.03206757655083</v>
      </c>
    </row>
    <row r="1947" spans="16:21" x14ac:dyDescent="0.25">
      <c r="P1947" s="10">
        <v>37349</v>
      </c>
      <c r="Q1947">
        <v>7.2405410000000003</v>
      </c>
      <c r="S1947" s="42">
        <f t="shared" ca="1" si="36"/>
        <v>47930</v>
      </c>
      <c r="T1947" s="43">
        <f ca="1">_xll.BInterpol('Base CDI'!$H$4:$H$28,'Base CDI'!$J$4:$J$29,S1947,"Cubic","Extrapolate=Linear","MultiX=Average","Skip=True","Sort=True")</f>
        <v>13.002445769288258</v>
      </c>
      <c r="U1947" s="43">
        <f ca="1">_xll.BInterpol('Base CDI'!$H$4:$H$28,'Base CDI'!$I$4:$I$29,S1947,"Cubic","Extrapolate=Linear","MultiX=Average","Skip=True","Sort=True")</f>
        <v>13.032343135724474</v>
      </c>
    </row>
    <row r="1948" spans="16:21" x14ac:dyDescent="0.25">
      <c r="P1948" s="10">
        <v>37350</v>
      </c>
      <c r="Q1948">
        <v>7.2454000000000001</v>
      </c>
      <c r="S1948" s="42">
        <f t="shared" ca="1" si="36"/>
        <v>47931</v>
      </c>
      <c r="T1948" s="43">
        <f ca="1">_xll.BInterpol('Base CDI'!$H$4:$H$28,'Base CDI'!$J$4:$J$29,S1948,"Cubic","Extrapolate=Linear","MultiX=Average","Skip=True","Sort=True")</f>
        <v>13.002721045431336</v>
      </c>
      <c r="U1948" s="43">
        <f ca="1">_xll.BInterpol('Base CDI'!$H$4:$H$28,'Base CDI'!$I$4:$I$29,S1948,"Cubic","Extrapolate=Linear","MultiX=Average","Skip=True","Sort=True")</f>
        <v>13.032618591679572</v>
      </c>
    </row>
    <row r="1949" spans="16:21" x14ac:dyDescent="0.25">
      <c r="P1949" s="10">
        <v>37351</v>
      </c>
      <c r="Q1949">
        <v>7.2502599999999999</v>
      </c>
      <c r="S1949" s="42">
        <f t="shared" ca="1" si="36"/>
        <v>47932</v>
      </c>
      <c r="T1949" s="43">
        <f ca="1">_xll.BInterpol('Base CDI'!$H$4:$H$28,'Base CDI'!$J$4:$J$29,S1949,"Cubic","Extrapolate=Linear","MultiX=Average","Skip=True","Sort=True")</f>
        <v>13.002996184383628</v>
      </c>
      <c r="U1949" s="43">
        <f ca="1">_xll.BInterpol('Base CDI'!$H$4:$H$28,'Base CDI'!$I$4:$I$29,S1949,"Cubic","Extrapolate=Linear","MultiX=Average","Skip=True","Sort=True")</f>
        <v>13.032893944090654</v>
      </c>
    </row>
    <row r="1950" spans="16:21" x14ac:dyDescent="0.25">
      <c r="P1950" s="10">
        <v>37354</v>
      </c>
      <c r="Q1950">
        <v>7.2551209999999999</v>
      </c>
      <c r="S1950" s="42">
        <f t="shared" ca="1" si="36"/>
        <v>47933</v>
      </c>
      <c r="T1950" s="43">
        <f ca="1">_xll.BInterpol('Base CDI'!$H$4:$H$28,'Base CDI'!$J$4:$J$29,S1950,"Cubic","Extrapolate=Linear","MultiX=Average","Skip=True","Sort=True")</f>
        <v>13.003271185910034</v>
      </c>
      <c r="U1950" s="43">
        <f ca="1">_xll.BInterpol('Base CDI'!$H$4:$H$28,'Base CDI'!$I$4:$I$29,S1950,"Cubic","Extrapolate=Linear","MultiX=Average","Skip=True","Sort=True")</f>
        <v>13.033169192632256</v>
      </c>
    </row>
    <row r="1951" spans="16:21" x14ac:dyDescent="0.25">
      <c r="P1951" s="10">
        <v>37355</v>
      </c>
      <c r="Q1951">
        <v>7.2599830000000001</v>
      </c>
      <c r="S1951" s="42">
        <f t="shared" ca="1" si="36"/>
        <v>47934</v>
      </c>
      <c r="T1951" s="43">
        <f ca="1">_xll.BInterpol('Base CDI'!$H$4:$H$28,'Base CDI'!$J$4:$J$29,S1951,"Cubic","Extrapolate=Linear","MultiX=Average","Skip=True","Sort=True")</f>
        <v>13.003546049775455</v>
      </c>
      <c r="U1951" s="43">
        <f ca="1">_xll.BInterpol('Base CDI'!$H$4:$H$28,'Base CDI'!$I$4:$I$29,S1951,"Cubic","Extrapolate=Linear","MultiX=Average","Skip=True","Sort=True")</f>
        <v>13.03344433697891</v>
      </c>
    </row>
    <row r="1952" spans="16:21" x14ac:dyDescent="0.25">
      <c r="P1952" s="10">
        <v>37356</v>
      </c>
      <c r="Q1952">
        <v>7.2648479999999998</v>
      </c>
      <c r="S1952" s="42">
        <f t="shared" ca="1" si="36"/>
        <v>47935</v>
      </c>
      <c r="T1952" s="43">
        <f ca="1">_xll.BInterpol('Base CDI'!$H$4:$H$28,'Base CDI'!$J$4:$J$29,S1952,"Cubic","Extrapolate=Linear","MultiX=Average","Skip=True","Sort=True")</f>
        <v>13.003820775744794</v>
      </c>
      <c r="U1952" s="43">
        <f ca="1">_xll.BInterpol('Base CDI'!$H$4:$H$28,'Base CDI'!$I$4:$I$29,S1952,"Cubic","Extrapolate=Linear","MultiX=Average","Skip=True","Sort=True")</f>
        <v>13.03371937680515</v>
      </c>
    </row>
    <row r="1953" spans="16:21" x14ac:dyDescent="0.25">
      <c r="P1953" s="10">
        <v>37357</v>
      </c>
      <c r="Q1953">
        <v>7.2697159999999998</v>
      </c>
      <c r="S1953" s="42">
        <f t="shared" ca="1" si="36"/>
        <v>47936</v>
      </c>
      <c r="T1953" s="43">
        <f ca="1">_xll.BInterpol('Base CDI'!$H$4:$H$28,'Base CDI'!$J$4:$J$29,S1953,"Cubic","Extrapolate=Linear","MultiX=Average","Skip=True","Sort=True")</f>
        <v>13.004095363582952</v>
      </c>
      <c r="U1953" s="43">
        <f ca="1">_xll.BInterpol('Base CDI'!$H$4:$H$28,'Base CDI'!$I$4:$I$29,S1953,"Cubic","Extrapolate=Linear","MultiX=Average","Skip=True","Sort=True")</f>
        <v>13.033994311785513</v>
      </c>
    </row>
    <row r="1954" spans="16:21" x14ac:dyDescent="0.25">
      <c r="P1954" s="10">
        <v>37358</v>
      </c>
      <c r="Q1954">
        <v>7.2745879999999996</v>
      </c>
      <c r="S1954" s="42">
        <f t="shared" ca="1" si="36"/>
        <v>47937</v>
      </c>
      <c r="T1954" s="43">
        <f ca="1">_xll.BInterpol('Base CDI'!$H$4:$H$28,'Base CDI'!$J$4:$J$29,S1954,"Cubic","Extrapolate=Linear","MultiX=Average","Skip=True","Sort=True")</f>
        <v>13.004369813054831</v>
      </c>
      <c r="U1954" s="43">
        <f ca="1">_xll.BInterpol('Base CDI'!$H$4:$H$28,'Base CDI'!$I$4:$I$29,S1954,"Cubic","Extrapolate=Linear","MultiX=Average","Skip=True","Sort=True")</f>
        <v>13.034269141594528</v>
      </c>
    </row>
    <row r="1955" spans="16:21" x14ac:dyDescent="0.25">
      <c r="P1955" s="10">
        <v>37361</v>
      </c>
      <c r="Q1955">
        <v>7.2794629999999998</v>
      </c>
      <c r="S1955" s="42">
        <f t="shared" ca="1" si="36"/>
        <v>47938</v>
      </c>
      <c r="T1955" s="43">
        <f ca="1">_xll.BInterpol('Base CDI'!$H$4:$H$28,'Base CDI'!$J$4:$J$29,S1955,"Cubic","Extrapolate=Linear","MultiX=Average","Skip=True","Sort=True")</f>
        <v>13.004644123925333</v>
      </c>
      <c r="U1955" s="43">
        <f ca="1">_xll.BInterpol('Base CDI'!$H$4:$H$28,'Base CDI'!$I$4:$I$29,S1955,"Cubic","Extrapolate=Linear","MultiX=Average","Skip=True","Sort=True")</f>
        <v>13.034543865906732</v>
      </c>
    </row>
    <row r="1956" spans="16:21" x14ac:dyDescent="0.25">
      <c r="P1956" s="10">
        <v>37362</v>
      </c>
      <c r="Q1956">
        <v>7.2843410000000004</v>
      </c>
      <c r="S1956" s="42">
        <f t="shared" ca="1" si="36"/>
        <v>47939</v>
      </c>
      <c r="T1956" s="43">
        <f ca="1">_xll.BInterpol('Base CDI'!$H$4:$H$28,'Base CDI'!$J$4:$J$29,S1956,"Cubic","Extrapolate=Linear","MultiX=Average","Skip=True","Sort=True")</f>
        <v>13.004918295959358</v>
      </c>
      <c r="U1956" s="43">
        <f ca="1">_xll.BInterpol('Base CDI'!$H$4:$H$28,'Base CDI'!$I$4:$I$29,S1956,"Cubic","Extrapolate=Linear","MultiX=Average","Skip=True","Sort=True")</f>
        <v>13.034818484396657</v>
      </c>
    </row>
    <row r="1957" spans="16:21" x14ac:dyDescent="0.25">
      <c r="P1957" s="10">
        <v>37363</v>
      </c>
      <c r="Q1957">
        <v>7.2892219999999996</v>
      </c>
      <c r="S1957" s="42">
        <f t="shared" ca="1" si="36"/>
        <v>47940</v>
      </c>
      <c r="T1957" s="43">
        <f ca="1">_xll.BInterpol('Base CDI'!$H$4:$H$28,'Base CDI'!$J$4:$J$29,S1957,"Cubic","Extrapolate=Linear","MultiX=Average","Skip=True","Sort=True")</f>
        <v>13.00519232892181</v>
      </c>
      <c r="U1957" s="43">
        <f ca="1">_xll.BInterpol('Base CDI'!$H$4:$H$28,'Base CDI'!$I$4:$I$29,S1957,"Cubic","Extrapolate=Linear","MultiX=Average","Skip=True","Sort=True")</f>
        <v>13.035092996738838</v>
      </c>
    </row>
    <row r="1958" spans="16:21" x14ac:dyDescent="0.25">
      <c r="P1958" s="10">
        <v>37364</v>
      </c>
      <c r="Q1958">
        <v>7.2940950000000004</v>
      </c>
      <c r="S1958" s="42">
        <f t="shared" ca="1" si="36"/>
        <v>47941</v>
      </c>
      <c r="T1958" s="43">
        <f ca="1">_xll.BInterpol('Base CDI'!$H$4:$H$28,'Base CDI'!$J$4:$J$29,S1958,"Cubic","Extrapolate=Linear","MultiX=Average","Skip=True","Sort=True")</f>
        <v>13.00546622257759</v>
      </c>
      <c r="U1958" s="43">
        <f ca="1">_xll.BInterpol('Base CDI'!$H$4:$H$28,'Base CDI'!$I$4:$I$29,S1958,"Cubic","Extrapolate=Linear","MultiX=Average","Skip=True","Sort=True")</f>
        <v>13.035367402607809</v>
      </c>
    </row>
    <row r="1959" spans="16:21" x14ac:dyDescent="0.25">
      <c r="P1959" s="10">
        <v>37365</v>
      </c>
      <c r="Q1959">
        <v>7.2989800000000002</v>
      </c>
      <c r="S1959" s="42">
        <f t="shared" ca="1" si="36"/>
        <v>47942</v>
      </c>
      <c r="T1959" s="43">
        <f ca="1">_xll.BInterpol('Base CDI'!$H$4:$H$28,'Base CDI'!$J$4:$J$29,S1959,"Cubic","Extrapolate=Linear","MultiX=Average","Skip=True","Sort=True")</f>
        <v>13.005739976691599</v>
      </c>
      <c r="U1959" s="43">
        <f ca="1">_xll.BInterpol('Base CDI'!$H$4:$H$28,'Base CDI'!$I$4:$I$29,S1959,"Cubic","Extrapolate=Linear","MultiX=Average","Skip=True","Sort=True")</f>
        <v>13.035641701678102</v>
      </c>
    </row>
    <row r="1960" spans="16:21" x14ac:dyDescent="0.25">
      <c r="P1960" s="10">
        <v>37368</v>
      </c>
      <c r="Q1960">
        <v>7.3038720000000001</v>
      </c>
      <c r="S1960" s="42">
        <f t="shared" ca="1" si="36"/>
        <v>47943</v>
      </c>
      <c r="T1960" s="43">
        <f ca="1">_xll.BInterpol('Base CDI'!$H$4:$H$28,'Base CDI'!$J$4:$J$29,S1960,"Cubic","Extrapolate=Linear","MultiX=Average","Skip=True","Sort=True")</f>
        <v>13.006013591028738</v>
      </c>
      <c r="U1960" s="43">
        <f ca="1">_xll.BInterpol('Base CDI'!$H$4:$H$28,'Base CDI'!$I$4:$I$29,S1960,"Cubic","Extrapolate=Linear","MultiX=Average","Skip=True","Sort=True")</f>
        <v>13.035915893624253</v>
      </c>
    </row>
    <row r="1961" spans="16:21" x14ac:dyDescent="0.25">
      <c r="P1961" s="10">
        <v>37369</v>
      </c>
      <c r="Q1961">
        <v>7.3087559999999998</v>
      </c>
      <c r="S1961" s="42">
        <f t="shared" ca="1" si="36"/>
        <v>47944</v>
      </c>
      <c r="T1961" s="43">
        <f ca="1">_xll.BInterpol('Base CDI'!$H$4:$H$28,'Base CDI'!$J$4:$J$29,S1961,"Cubic","Extrapolate=Linear","MultiX=Average","Skip=True","Sort=True")</f>
        <v>13.006287065353909</v>
      </c>
      <c r="U1961" s="43">
        <f ca="1">_xll.BInterpol('Base CDI'!$H$4:$H$28,'Base CDI'!$I$4:$I$29,S1961,"Cubic","Extrapolate=Linear","MultiX=Average","Skip=True","Sort=True")</f>
        <v>13.036189978120793</v>
      </c>
    </row>
    <row r="1962" spans="16:21" x14ac:dyDescent="0.25">
      <c r="P1962" s="10">
        <v>37370</v>
      </c>
      <c r="Q1962">
        <v>7.3136419999999998</v>
      </c>
      <c r="S1962" s="42">
        <f t="shared" ca="1" si="36"/>
        <v>47945</v>
      </c>
      <c r="T1962" s="43">
        <f ca="1">_xll.BInterpol('Base CDI'!$H$4:$H$28,'Base CDI'!$J$4:$J$29,S1962,"Cubic","Extrapolate=Linear","MultiX=Average","Skip=True","Sort=True")</f>
        <v>13.006560399432015</v>
      </c>
      <c r="U1962" s="43">
        <f ca="1">_xll.BInterpol('Base CDI'!$H$4:$H$28,'Base CDI'!$I$4:$I$29,S1962,"Cubic","Extrapolate=Linear","MultiX=Average","Skip=True","Sort=True")</f>
        <v>13.036463954842258</v>
      </c>
    </row>
    <row r="1963" spans="16:21" x14ac:dyDescent="0.25">
      <c r="P1963" s="10">
        <v>37371</v>
      </c>
      <c r="Q1963">
        <v>7.3185279999999997</v>
      </c>
      <c r="S1963" s="42">
        <f t="shared" ca="1" si="36"/>
        <v>47946</v>
      </c>
      <c r="T1963" s="43">
        <f ca="1">_xll.BInterpol('Base CDI'!$H$4:$H$28,'Base CDI'!$J$4:$J$29,S1963,"Cubic","Extrapolate=Linear","MultiX=Average","Skip=True","Sort=True")</f>
        <v>13.006833593027956</v>
      </c>
      <c r="U1963" s="43">
        <f ca="1">_xll.BInterpol('Base CDI'!$H$4:$H$28,'Base CDI'!$I$4:$I$29,S1963,"Cubic","Extrapolate=Linear","MultiX=Average","Skip=True","Sort=True")</f>
        <v>13.036737823463181</v>
      </c>
    </row>
    <row r="1964" spans="16:21" x14ac:dyDescent="0.25">
      <c r="P1964" s="10">
        <v>37372</v>
      </c>
      <c r="Q1964">
        <v>7.3234180000000002</v>
      </c>
      <c r="S1964" s="42">
        <f t="shared" ca="1" si="36"/>
        <v>47947</v>
      </c>
      <c r="T1964" s="43">
        <f ca="1">_xll.BInterpol('Base CDI'!$H$4:$H$28,'Base CDI'!$J$4:$J$29,S1964,"Cubic","Extrapolate=Linear","MultiX=Average","Skip=True","Sort=True")</f>
        <v>13.007106645906635</v>
      </c>
      <c r="U1964" s="43">
        <f ca="1">_xll.BInterpol('Base CDI'!$H$4:$H$28,'Base CDI'!$I$4:$I$29,S1964,"Cubic","Extrapolate=Linear","MultiX=Average","Skip=True","Sort=True")</f>
        <v>13.037011583658096</v>
      </c>
    </row>
    <row r="1965" spans="16:21" x14ac:dyDescent="0.25">
      <c r="P1965" s="10">
        <v>37375</v>
      </c>
      <c r="Q1965">
        <v>7.328303</v>
      </c>
      <c r="S1965" s="42">
        <f t="shared" ca="1" si="36"/>
        <v>47948</v>
      </c>
      <c r="T1965" s="43">
        <f ca="1">_xll.BInterpol('Base CDI'!$H$4:$H$28,'Base CDI'!$J$4:$J$29,S1965,"Cubic","Extrapolate=Linear","MultiX=Average","Skip=True","Sort=True")</f>
        <v>13.007379557832953</v>
      </c>
      <c r="U1965" s="43">
        <f ca="1">_xll.BInterpol('Base CDI'!$H$4:$H$28,'Base CDI'!$I$4:$I$29,S1965,"Cubic","Extrapolate=Linear","MultiX=Average","Skip=True","Sort=True")</f>
        <v>13.037285235101535</v>
      </c>
    </row>
    <row r="1966" spans="16:21" x14ac:dyDescent="0.25">
      <c r="P1966" s="10">
        <v>37376</v>
      </c>
      <c r="Q1966">
        <v>7.3331790000000003</v>
      </c>
      <c r="S1966" s="42">
        <f t="shared" ca="1" si="36"/>
        <v>47949</v>
      </c>
      <c r="T1966" s="43">
        <f ca="1">_xll.BInterpol('Base CDI'!$H$4:$H$28,'Base CDI'!$J$4:$J$29,S1966,"Cubic","Extrapolate=Linear","MultiX=Average","Skip=True","Sort=True")</f>
        <v>13.007652328571814</v>
      </c>
      <c r="U1966" s="43">
        <f ca="1">_xll.BInterpol('Base CDI'!$H$4:$H$28,'Base CDI'!$I$4:$I$29,S1966,"Cubic","Extrapolate=Linear","MultiX=Average","Skip=True","Sort=True")</f>
        <v>13.037558777468035</v>
      </c>
    </row>
    <row r="1967" spans="16:21" x14ac:dyDescent="0.25">
      <c r="P1967" s="10">
        <v>37378</v>
      </c>
      <c r="Q1967">
        <v>7.3380270000000003</v>
      </c>
      <c r="S1967" s="42">
        <f t="shared" ca="1" si="36"/>
        <v>47950</v>
      </c>
      <c r="T1967" s="43">
        <f ca="1">_xll.BInterpol('Base CDI'!$H$4:$H$28,'Base CDI'!$J$4:$J$29,S1967,"Cubic","Extrapolate=Linear","MultiX=Average","Skip=True","Sort=True")</f>
        <v>13.007924957888115</v>
      </c>
      <c r="U1967" s="43">
        <f ca="1">_xll.BInterpol('Base CDI'!$H$4:$H$28,'Base CDI'!$I$4:$I$29,S1967,"Cubic","Extrapolate=Linear","MultiX=Average","Skip=True","Sort=True")</f>
        <v>13.037832210432128</v>
      </c>
    </row>
    <row r="1968" spans="16:21" x14ac:dyDescent="0.25">
      <c r="P1968" s="10">
        <v>37379</v>
      </c>
      <c r="Q1968">
        <v>7.3429149999999996</v>
      </c>
      <c r="S1968" s="42">
        <f t="shared" ca="1" si="36"/>
        <v>47951</v>
      </c>
      <c r="T1968" s="43">
        <f ca="1">_xll.BInterpol('Base CDI'!$H$4:$H$28,'Base CDI'!$J$4:$J$29,S1968,"Cubic","Extrapolate=Linear","MultiX=Average","Skip=True","Sort=True")</f>
        <v>13.008197445546759</v>
      </c>
      <c r="U1968" s="43">
        <f ca="1">_xll.BInterpol('Base CDI'!$H$4:$H$28,'Base CDI'!$I$4:$I$29,S1968,"Cubic","Extrapolate=Linear","MultiX=Average","Skip=True","Sort=True")</f>
        <v>13.038105533668347</v>
      </c>
    </row>
    <row r="1969" spans="16:21" x14ac:dyDescent="0.25">
      <c r="P1969" s="10">
        <v>37382</v>
      </c>
      <c r="Q1969">
        <v>7.3478009999999996</v>
      </c>
      <c r="S1969" s="42">
        <f t="shared" ca="1" si="36"/>
        <v>47952</v>
      </c>
      <c r="T1969" s="43">
        <f ca="1">_xll.BInterpol('Base CDI'!$H$4:$H$28,'Base CDI'!$J$4:$J$29,S1969,"Cubic","Extrapolate=Linear","MultiX=Average","Skip=True","Sort=True")</f>
        <v>13.008469791312651</v>
      </c>
      <c r="U1969" s="43">
        <f ca="1">_xll.BInterpol('Base CDI'!$H$4:$H$28,'Base CDI'!$I$4:$I$29,S1969,"Cubic","Extrapolate=Linear","MultiX=Average","Skip=True","Sort=True")</f>
        <v>13.038378746851228</v>
      </c>
    </row>
    <row r="1970" spans="16:21" x14ac:dyDescent="0.25">
      <c r="P1970" s="10">
        <v>37383</v>
      </c>
      <c r="Q1970">
        <v>7.3526800000000003</v>
      </c>
      <c r="S1970" s="42">
        <f t="shared" ca="1" si="36"/>
        <v>47953</v>
      </c>
      <c r="T1970" s="43">
        <f ca="1">_xll.BInterpol('Base CDI'!$H$4:$H$28,'Base CDI'!$J$4:$J$29,S1970,"Cubic","Extrapolate=Linear","MultiX=Average","Skip=True","Sort=True")</f>
        <v>13.00874199495069</v>
      </c>
      <c r="U1970" s="43">
        <f ca="1">_xll.BInterpol('Base CDI'!$H$4:$H$28,'Base CDI'!$I$4:$I$29,S1970,"Cubic","Extrapolate=Linear","MultiX=Average","Skip=True","Sort=True")</f>
        <v>13.038651849655302</v>
      </c>
    </row>
    <row r="1971" spans="16:21" x14ac:dyDescent="0.25">
      <c r="P1971" s="10">
        <v>37384</v>
      </c>
      <c r="Q1971">
        <v>7.3575429999999997</v>
      </c>
      <c r="S1971" s="42">
        <f t="shared" ca="1" si="36"/>
        <v>47954</v>
      </c>
      <c r="T1971" s="43">
        <f ca="1">_xll.BInterpol('Base CDI'!$H$4:$H$28,'Base CDI'!$J$4:$J$29,S1971,"Cubic","Extrapolate=Linear","MultiX=Average","Skip=True","Sort=True")</f>
        <v>13.009014056225777</v>
      </c>
      <c r="U1971" s="43">
        <f ca="1">_xll.BInterpol('Base CDI'!$H$4:$H$28,'Base CDI'!$I$4:$I$29,S1971,"Cubic","Extrapolate=Linear","MultiX=Average","Skip=True","Sort=True")</f>
        <v>13.038924841755104</v>
      </c>
    </row>
    <row r="1972" spans="16:21" x14ac:dyDescent="0.25">
      <c r="P1972" s="10">
        <v>37385</v>
      </c>
      <c r="Q1972">
        <v>7.3623820000000002</v>
      </c>
      <c r="S1972" s="42">
        <f t="shared" ca="1" si="36"/>
        <v>47955</v>
      </c>
      <c r="T1972" s="43">
        <f ca="1">_xll.BInterpol('Base CDI'!$H$4:$H$28,'Base CDI'!$J$4:$J$29,S1972,"Cubic","Extrapolate=Linear","MultiX=Average","Skip=True","Sort=True")</f>
        <v>13.009285974902816</v>
      </c>
      <c r="U1972" s="43">
        <f ca="1">_xll.BInterpol('Base CDI'!$H$4:$H$28,'Base CDI'!$I$4:$I$29,S1972,"Cubic","Extrapolate=Linear","MultiX=Average","Skip=True","Sort=True")</f>
        <v>13.039197722825168</v>
      </c>
    </row>
    <row r="1973" spans="16:21" x14ac:dyDescent="0.25">
      <c r="P1973" s="10">
        <v>37386</v>
      </c>
      <c r="Q1973">
        <v>7.3672420000000001</v>
      </c>
      <c r="S1973" s="42">
        <f t="shared" ca="1" si="36"/>
        <v>47956</v>
      </c>
      <c r="T1973" s="43">
        <f ca="1">_xll.BInterpol('Base CDI'!$H$4:$H$28,'Base CDI'!$J$4:$J$29,S1973,"Cubic","Extrapolate=Linear","MultiX=Average","Skip=True","Sort=True")</f>
        <v>13.009557750746707</v>
      </c>
      <c r="U1973" s="43">
        <f ca="1">_xll.BInterpol('Base CDI'!$H$4:$H$28,'Base CDI'!$I$4:$I$29,S1973,"Cubic","Extrapolate=Linear","MultiX=Average","Skip=True","Sort=True")</f>
        <v>13.03947049254003</v>
      </c>
    </row>
    <row r="1974" spans="16:21" x14ac:dyDescent="0.25">
      <c r="P1974" s="10">
        <v>37389</v>
      </c>
      <c r="Q1974">
        <v>7.3721290000000002</v>
      </c>
      <c r="S1974" s="42">
        <f t="shared" ca="1" si="36"/>
        <v>47957</v>
      </c>
      <c r="T1974" s="43">
        <f ca="1">_xll.BInterpol('Base CDI'!$H$4:$H$28,'Base CDI'!$J$4:$J$29,S1974,"Cubic","Extrapolate=Linear","MultiX=Average","Skip=True","Sort=True")</f>
        <v>13.009829383522352</v>
      </c>
      <c r="U1974" s="43">
        <f ca="1">_xll.BInterpol('Base CDI'!$H$4:$H$28,'Base CDI'!$I$4:$I$29,S1974,"Cubic","Extrapolate=Linear","MultiX=Average","Skip=True","Sort=True")</f>
        <v>13.039743150574218</v>
      </c>
    </row>
    <row r="1975" spans="16:21" x14ac:dyDescent="0.25">
      <c r="P1975" s="10">
        <v>37390</v>
      </c>
      <c r="Q1975">
        <v>7.3770449999999999</v>
      </c>
      <c r="S1975" s="42">
        <f t="shared" ca="1" si="36"/>
        <v>47958</v>
      </c>
      <c r="T1975" s="43">
        <f ca="1">_xll.BInterpol('Base CDI'!$H$4:$H$28,'Base CDI'!$J$4:$J$29,S1975,"Cubic","Extrapolate=Linear","MultiX=Average","Skip=True","Sort=True")</f>
        <v>13.010100872994652</v>
      </c>
      <c r="U1975" s="43">
        <f ca="1">_xll.BInterpol('Base CDI'!$H$4:$H$28,'Base CDI'!$I$4:$I$29,S1975,"Cubic","Extrapolate=Linear","MultiX=Average","Skip=True","Sort=True")</f>
        <v>13.040015696602271</v>
      </c>
    </row>
    <row r="1976" spans="16:21" x14ac:dyDescent="0.25">
      <c r="P1976" s="10">
        <v>37391</v>
      </c>
      <c r="Q1976">
        <v>7.3819759999999999</v>
      </c>
      <c r="S1976" s="42">
        <f t="shared" ca="1" si="36"/>
        <v>47959</v>
      </c>
      <c r="T1976" s="43">
        <f ca="1">_xll.BInterpol('Base CDI'!$H$4:$H$28,'Base CDI'!$J$4:$J$29,S1976,"Cubic","Extrapolate=Linear","MultiX=Average","Skip=True","Sort=True")</f>
        <v>13.010372218928509</v>
      </c>
      <c r="U1976" s="43">
        <f ca="1">_xll.BInterpol('Base CDI'!$H$4:$H$28,'Base CDI'!$I$4:$I$29,S1976,"Cubic","Extrapolate=Linear","MultiX=Average","Skip=True","Sort=True")</f>
        <v>13.04028813029872</v>
      </c>
    </row>
    <row r="1977" spans="16:21" x14ac:dyDescent="0.25">
      <c r="P1977" s="10">
        <v>37392</v>
      </c>
      <c r="Q1977">
        <v>7.3869129999999998</v>
      </c>
      <c r="S1977" s="42">
        <f t="shared" ca="1" si="36"/>
        <v>47960</v>
      </c>
      <c r="T1977" s="43">
        <f ca="1">_xll.BInterpol('Base CDI'!$H$4:$H$28,'Base CDI'!$J$4:$J$29,S1977,"Cubic","Extrapolate=Linear","MultiX=Average","Skip=True","Sort=True")</f>
        <v>13.010643421088826</v>
      </c>
      <c r="U1977" s="43">
        <f ca="1">_xll.BInterpol('Base CDI'!$H$4:$H$28,'Base CDI'!$I$4:$I$29,S1977,"Cubic","Extrapolate=Linear","MultiX=Average","Skip=True","Sort=True")</f>
        <v>13.0405604513381</v>
      </c>
    </row>
    <row r="1978" spans="16:21" x14ac:dyDescent="0.25">
      <c r="P1978" s="10">
        <v>37393</v>
      </c>
      <c r="Q1978">
        <v>7.3918480000000004</v>
      </c>
      <c r="S1978" s="42">
        <f t="shared" ca="1" si="36"/>
        <v>47961</v>
      </c>
      <c r="T1978" s="43">
        <f ca="1">_xll.BInterpol('Base CDI'!$H$4:$H$28,'Base CDI'!$J$4:$J$29,S1978,"Cubic","Extrapolate=Linear","MultiX=Average","Skip=True","Sort=True")</f>
        <v>13.010914479240505</v>
      </c>
      <c r="U1978" s="43">
        <f ca="1">_xll.BInterpol('Base CDI'!$H$4:$H$28,'Base CDI'!$I$4:$I$29,S1978,"Cubic","Extrapolate=Linear","MultiX=Average","Skip=True","Sort=True")</f>
        <v>13.040832659394944</v>
      </c>
    </row>
    <row r="1979" spans="16:21" x14ac:dyDescent="0.25">
      <c r="P1979" s="10">
        <v>37396</v>
      </c>
      <c r="Q1979">
        <v>7.3967869999999998</v>
      </c>
      <c r="S1979" s="42">
        <f t="shared" ca="1" si="36"/>
        <v>47962</v>
      </c>
      <c r="T1979" s="43">
        <f ca="1">_xll.BInterpol('Base CDI'!$H$4:$H$28,'Base CDI'!$J$4:$J$29,S1979,"Cubic","Extrapolate=Linear","MultiX=Average","Skip=True","Sort=True")</f>
        <v>13.011185393148443</v>
      </c>
      <c r="U1979" s="43">
        <f ca="1">_xll.BInterpol('Base CDI'!$H$4:$H$28,'Base CDI'!$I$4:$I$29,S1979,"Cubic","Extrapolate=Linear","MultiX=Average","Skip=True","Sort=True")</f>
        <v>13.041104754143786</v>
      </c>
    </row>
    <row r="1980" spans="16:21" x14ac:dyDescent="0.25">
      <c r="P1980" s="10">
        <v>37397</v>
      </c>
      <c r="Q1980">
        <v>7.4017189999999999</v>
      </c>
      <c r="S1980" s="42">
        <f t="shared" ca="1" si="36"/>
        <v>47963</v>
      </c>
      <c r="T1980" s="43">
        <f ca="1">_xll.BInterpol('Base CDI'!$H$4:$H$28,'Base CDI'!$J$4:$J$29,S1980,"Cubic","Extrapolate=Linear","MultiX=Average","Skip=True","Sort=True")</f>
        <v>13.011456162577547</v>
      </c>
      <c r="U1980" s="43">
        <f ca="1">_xll.BInterpol('Base CDI'!$H$4:$H$28,'Base CDI'!$I$4:$I$29,S1980,"Cubic","Extrapolate=Linear","MultiX=Average","Skip=True","Sort=True")</f>
        <v>13.041376735259162</v>
      </c>
    </row>
    <row r="1981" spans="16:21" x14ac:dyDescent="0.25">
      <c r="P1981" s="10">
        <v>37398</v>
      </c>
      <c r="Q1981">
        <v>7.4066140000000003</v>
      </c>
      <c r="S1981" s="42">
        <f t="shared" ca="1" si="36"/>
        <v>47964</v>
      </c>
      <c r="T1981" s="43">
        <f ca="1">_xll.BInterpol('Base CDI'!$H$4:$H$28,'Base CDI'!$J$4:$J$29,S1981,"Cubic","Extrapolate=Linear","MultiX=Average","Skip=True","Sort=True")</f>
        <v>13.011726787292716</v>
      </c>
      <c r="U1981" s="43">
        <f ca="1">_xll.BInterpol('Base CDI'!$H$4:$H$28,'Base CDI'!$I$4:$I$29,S1981,"Cubic","Extrapolate=Linear","MultiX=Average","Skip=True","Sort=True")</f>
        <v>13.041648602415602</v>
      </c>
    </row>
    <row r="1982" spans="16:21" x14ac:dyDescent="0.25">
      <c r="P1982" s="10">
        <v>37399</v>
      </c>
      <c r="Q1982">
        <v>7.4115180000000001</v>
      </c>
      <c r="S1982" s="42">
        <f t="shared" ca="1" si="36"/>
        <v>47965</v>
      </c>
      <c r="T1982" s="43">
        <f ca="1">_xll.BInterpol('Base CDI'!$H$4:$H$28,'Base CDI'!$J$4:$J$29,S1982,"Cubic","Extrapolate=Linear","MultiX=Average","Skip=True","Sort=True")</f>
        <v>13.011997267058854</v>
      </c>
      <c r="U1982" s="43">
        <f ca="1">_xll.BInterpol('Base CDI'!$H$4:$H$28,'Base CDI'!$I$4:$I$29,S1982,"Cubic","Extrapolate=Linear","MultiX=Average","Skip=True","Sort=True")</f>
        <v>13.04192035528764</v>
      </c>
    </row>
    <row r="1983" spans="16:21" x14ac:dyDescent="0.25">
      <c r="P1983" s="10">
        <v>37400</v>
      </c>
      <c r="Q1983">
        <v>7.4164620000000001</v>
      </c>
      <c r="S1983" s="42">
        <f t="shared" ca="1" si="36"/>
        <v>47966</v>
      </c>
      <c r="T1983" s="43">
        <f ca="1">_xll.BInterpol('Base CDI'!$H$4:$H$28,'Base CDI'!$J$4:$J$29,S1983,"Cubic","Extrapolate=Linear","MultiX=Average","Skip=True","Sort=True")</f>
        <v>13.012267601640859</v>
      </c>
      <c r="U1983" s="43">
        <f ca="1">_xll.BInterpol('Base CDI'!$H$4:$H$28,'Base CDI'!$I$4:$I$29,S1983,"Cubic","Extrapolate=Linear","MultiX=Average","Skip=True","Sort=True")</f>
        <v>13.042191993549814</v>
      </c>
    </row>
    <row r="1984" spans="16:21" x14ac:dyDescent="0.25">
      <c r="P1984" s="10">
        <v>37403</v>
      </c>
      <c r="Q1984">
        <v>7.4214200000000003</v>
      </c>
      <c r="S1984" s="42">
        <f t="shared" ca="1" si="36"/>
        <v>47967</v>
      </c>
      <c r="T1984" s="43">
        <f ca="1">_xll.BInterpol('Base CDI'!$H$4:$H$28,'Base CDI'!$J$4:$J$29,S1984,"Cubic","Extrapolate=Linear","MultiX=Average","Skip=True","Sort=True")</f>
        <v>13.012537790803636</v>
      </c>
      <c r="U1984" s="43">
        <f ca="1">_xll.BInterpol('Base CDI'!$H$4:$H$28,'Base CDI'!$I$4:$I$29,S1984,"Cubic","Extrapolate=Linear","MultiX=Average","Skip=True","Sort=True")</f>
        <v>13.042463516876653</v>
      </c>
    </row>
    <row r="1985" spans="16:21" x14ac:dyDescent="0.25">
      <c r="P1985" s="10">
        <v>37404</v>
      </c>
      <c r="Q1985">
        <v>7.4263729999999999</v>
      </c>
      <c r="S1985" s="42">
        <f t="shared" ca="1" si="36"/>
        <v>47968</v>
      </c>
      <c r="T1985" s="43">
        <f ca="1">_xll.BInterpol('Base CDI'!$H$4:$H$28,'Base CDI'!$J$4:$J$29,S1985,"Cubic","Extrapolate=Linear","MultiX=Average","Skip=True","Sort=True")</f>
        <v>13.012807834312083</v>
      </c>
      <c r="U1985" s="43">
        <f ca="1">_xll.BInterpol('Base CDI'!$H$4:$H$28,'Base CDI'!$I$4:$I$29,S1985,"Cubic","Extrapolate=Linear","MultiX=Average","Skip=True","Sort=True")</f>
        <v>13.042734924942694</v>
      </c>
    </row>
    <row r="1986" spans="16:21" x14ac:dyDescent="0.25">
      <c r="P1986" s="10">
        <v>37405</v>
      </c>
      <c r="Q1986">
        <v>7.4313120000000001</v>
      </c>
      <c r="S1986" s="42">
        <f t="shared" ca="1" si="36"/>
        <v>47969</v>
      </c>
      <c r="T1986" s="43">
        <f ca="1">_xll.BInterpol('Base CDI'!$H$4:$H$28,'Base CDI'!$J$4:$J$29,S1986,"Cubic","Extrapolate=Linear","MultiX=Average","Skip=True","Sort=True")</f>
        <v>13.013077731931105</v>
      </c>
      <c r="U1986" s="43">
        <f ca="1">_xll.BInterpol('Base CDI'!$H$4:$H$28,'Base CDI'!$I$4:$I$29,S1986,"Cubic","Extrapolate=Linear","MultiX=Average","Skip=True","Sort=True")</f>
        <v>13.043006217422469</v>
      </c>
    </row>
    <row r="1987" spans="16:21" x14ac:dyDescent="0.25">
      <c r="P1987" s="10">
        <v>37407</v>
      </c>
      <c r="Q1987">
        <v>7.43621</v>
      </c>
      <c r="S1987" s="42">
        <f t="shared" ca="1" si="36"/>
        <v>47970</v>
      </c>
      <c r="T1987" s="43">
        <f ca="1">_xll.BInterpol('Base CDI'!$H$4:$H$28,'Base CDI'!$J$4:$J$29,S1987,"Cubic","Extrapolate=Linear","MultiX=Average","Skip=True","Sort=True")</f>
        <v>13.013347483425603</v>
      </c>
      <c r="U1987" s="43">
        <f ca="1">_xll.BInterpol('Base CDI'!$H$4:$H$28,'Base CDI'!$I$4:$I$29,S1987,"Cubic","Extrapolate=Linear","MultiX=Average","Skip=True","Sort=True")</f>
        <v>13.043277393990511</v>
      </c>
    </row>
    <row r="1988" spans="16:21" x14ac:dyDescent="0.25">
      <c r="P1988" s="10">
        <v>37410</v>
      </c>
      <c r="Q1988">
        <v>7.4410280000000002</v>
      </c>
      <c r="S1988" s="42">
        <f t="shared" ca="1" si="36"/>
        <v>47971</v>
      </c>
      <c r="T1988" s="43">
        <f ca="1">_xll.BInterpol('Base CDI'!$H$4:$H$28,'Base CDI'!$J$4:$J$29,S1988,"Cubic","Extrapolate=Linear","MultiX=Average","Skip=True","Sort=True")</f>
        <v>13.013617088560478</v>
      </c>
      <c r="U1988" s="43">
        <f ca="1">_xll.BInterpol('Base CDI'!$H$4:$H$28,'Base CDI'!$I$4:$I$29,S1988,"Cubic","Extrapolate=Linear","MultiX=Average","Skip=True","Sort=True")</f>
        <v>13.043548454321357</v>
      </c>
    </row>
    <row r="1989" spans="16:21" x14ac:dyDescent="0.25">
      <c r="P1989" s="10">
        <v>37411</v>
      </c>
      <c r="Q1989">
        <v>7.44564</v>
      </c>
      <c r="S1989" s="42">
        <f t="shared" ca="1" si="36"/>
        <v>47972</v>
      </c>
      <c r="T1989" s="43">
        <f ca="1">_xll.BInterpol('Base CDI'!$H$4:$H$28,'Base CDI'!$J$4:$J$29,S1989,"Cubic","Extrapolate=Linear","MultiX=Average","Skip=True","Sort=True")</f>
        <v>13.013886547100633</v>
      </c>
      <c r="U1989" s="43">
        <f ca="1">_xll.BInterpol('Base CDI'!$H$4:$H$28,'Base CDI'!$I$4:$I$29,S1989,"Cubic","Extrapolate=Linear","MultiX=Average","Skip=True","Sort=True")</f>
        <v>13.043819398089537</v>
      </c>
    </row>
    <row r="1990" spans="16:21" x14ac:dyDescent="0.25">
      <c r="P1990" s="10">
        <v>37412</v>
      </c>
      <c r="Q1990">
        <v>7.4494319999999998</v>
      </c>
      <c r="S1990" s="42">
        <f t="shared" ca="1" si="36"/>
        <v>47973</v>
      </c>
      <c r="T1990" s="43">
        <f ca="1">_xll.BInterpol('Base CDI'!$H$4:$H$28,'Base CDI'!$J$4:$J$29,S1990,"Cubic","Extrapolate=Linear","MultiX=Average","Skip=True","Sort=True")</f>
        <v>13.014155858810968</v>
      </c>
      <c r="U1990" s="43">
        <f ca="1">_xll.BInterpol('Base CDI'!$H$4:$H$28,'Base CDI'!$I$4:$I$29,S1990,"Cubic","Extrapolate=Linear","MultiX=Average","Skip=True","Sort=True")</f>
        <v>13.044090224969588</v>
      </c>
    </row>
    <row r="1991" spans="16:21" x14ac:dyDescent="0.25">
      <c r="P1991" s="10">
        <v>37413</v>
      </c>
      <c r="Q1991">
        <v>7.4538710000000004</v>
      </c>
      <c r="S1991" s="42">
        <f t="shared" ca="1" si="36"/>
        <v>47974</v>
      </c>
      <c r="T1991" s="43">
        <f ca="1">_xll.BInterpol('Base CDI'!$H$4:$H$28,'Base CDI'!$J$4:$J$29,S1991,"Cubic","Extrapolate=Linear","MultiX=Average","Skip=True","Sort=True")</f>
        <v>13.014425023456385</v>
      </c>
      <c r="U1991" s="43">
        <f ca="1">_xll.BInterpol('Base CDI'!$H$4:$H$28,'Base CDI'!$I$4:$I$29,S1991,"Cubic","Extrapolate=Linear","MultiX=Average","Skip=True","Sort=True")</f>
        <v>13.044360934636041</v>
      </c>
    </row>
    <row r="1992" spans="16:21" x14ac:dyDescent="0.25">
      <c r="P1992" s="10">
        <v>37414</v>
      </c>
      <c r="Q1992">
        <v>7.4585929999999996</v>
      </c>
      <c r="S1992" s="42">
        <f t="shared" ca="1" si="36"/>
        <v>47975</v>
      </c>
      <c r="T1992" s="43">
        <f ca="1">_xll.BInterpol('Base CDI'!$H$4:$H$28,'Base CDI'!$J$4:$J$29,S1992,"Cubic","Extrapolate=Linear","MultiX=Average","Skip=True","Sort=True")</f>
        <v>13.014694040801785</v>
      </c>
      <c r="U1992" s="43">
        <f ca="1">_xll.BInterpol('Base CDI'!$H$4:$H$28,'Base CDI'!$I$4:$I$29,S1992,"Cubic","Extrapolate=Linear","MultiX=Average","Skip=True","Sort=True")</f>
        <v>13.044631526763432</v>
      </c>
    </row>
    <row r="1993" spans="16:21" x14ac:dyDescent="0.25">
      <c r="P1993" s="10">
        <v>37417</v>
      </c>
      <c r="Q1993">
        <v>7.4634530000000003</v>
      </c>
      <c r="S1993" s="42">
        <f t="shared" ca="1" si="36"/>
        <v>47976</v>
      </c>
      <c r="T1993" s="43">
        <f ca="1">_xll.BInterpol('Base CDI'!$H$4:$H$28,'Base CDI'!$J$4:$J$29,S1993,"Cubic","Extrapolate=Linear","MultiX=Average","Skip=True","Sort=True")</f>
        <v>13.014962910612072</v>
      </c>
      <c r="U1993" s="43">
        <f ca="1">_xll.BInterpol('Base CDI'!$H$4:$H$28,'Base CDI'!$I$4:$I$29,S1993,"Cubic","Extrapolate=Linear","MultiX=Average","Skip=True","Sort=True")</f>
        <v>13.044902001026292</v>
      </c>
    </row>
    <row r="1994" spans="16:21" x14ac:dyDescent="0.25">
      <c r="P1994" s="10">
        <v>37418</v>
      </c>
      <c r="Q1994">
        <v>7.4683770000000003</v>
      </c>
      <c r="S1994" s="42">
        <f t="shared" ca="1" si="36"/>
        <v>47977</v>
      </c>
      <c r="T1994" s="43">
        <f ca="1">_xll.BInterpol('Base CDI'!$H$4:$H$28,'Base CDI'!$J$4:$J$29,S1994,"Cubic","Extrapolate=Linear","MultiX=Average","Skip=True","Sort=True")</f>
        <v>13.015231632652144</v>
      </c>
      <c r="U1994" s="43">
        <f ca="1">_xll.BInterpol('Base CDI'!$H$4:$H$28,'Base CDI'!$I$4:$I$29,S1994,"Cubic","Extrapolate=Linear","MultiX=Average","Skip=True","Sort=True")</f>
        <v>13.045172357099158</v>
      </c>
    </row>
    <row r="1995" spans="16:21" x14ac:dyDescent="0.25">
      <c r="P1995" s="10">
        <v>37419</v>
      </c>
      <c r="Q1995">
        <v>7.4733159999999996</v>
      </c>
      <c r="S1995" s="42">
        <f t="shared" ref="S1995:S2058" ca="1" si="37">S1994+1</f>
        <v>47978</v>
      </c>
      <c r="T1995" s="43">
        <f ca="1">_xll.BInterpol('Base CDI'!$H$4:$H$28,'Base CDI'!$J$4:$J$29,S1995,"Cubic","Extrapolate=Linear","MultiX=Average","Skip=True","Sort=True")</f>
        <v>13.015500206686907</v>
      </c>
      <c r="U1995" s="43">
        <f ca="1">_xll.BInterpol('Base CDI'!$H$4:$H$28,'Base CDI'!$I$4:$I$29,S1995,"Cubic","Extrapolate=Linear","MultiX=Average","Skip=True","Sort=True")</f>
        <v>13.045442594656564</v>
      </c>
    </row>
    <row r="1996" spans="16:21" x14ac:dyDescent="0.25">
      <c r="P1996" s="10">
        <v>37420</v>
      </c>
      <c r="Q1996">
        <v>7.4782409999999997</v>
      </c>
      <c r="S1996" s="42">
        <f t="shared" ca="1" si="37"/>
        <v>47979</v>
      </c>
      <c r="T1996" s="43">
        <f ca="1">_xll.BInterpol('Base CDI'!$H$4:$H$28,'Base CDI'!$J$4:$J$29,S1996,"Cubic","Extrapolate=Linear","MultiX=Average","Skip=True","Sort=True")</f>
        <v>13.015768632481258</v>
      </c>
      <c r="U1996" s="43">
        <f ca="1">_xll.BInterpol('Base CDI'!$H$4:$H$28,'Base CDI'!$I$4:$I$29,S1996,"Cubic","Extrapolate=Linear","MultiX=Average","Skip=True","Sort=True")</f>
        <v>13.045712713373039</v>
      </c>
    </row>
    <row r="1997" spans="16:21" x14ac:dyDescent="0.25">
      <c r="P1997" s="10">
        <v>37421</v>
      </c>
      <c r="Q1997">
        <v>7.483142</v>
      </c>
      <c r="S1997" s="42">
        <f t="shared" ca="1" si="37"/>
        <v>47980</v>
      </c>
      <c r="T1997" s="43">
        <f ca="1">_xll.BInterpol('Base CDI'!$H$4:$H$28,'Base CDI'!$J$4:$J$29,S1997,"Cubic","Extrapolate=Linear","MultiX=Average","Skip=True","Sort=True")</f>
        <v>13.016036909800103</v>
      </c>
      <c r="U1997" s="43">
        <f ca="1">_xll.BInterpol('Base CDI'!$H$4:$H$28,'Base CDI'!$I$4:$I$29,S1997,"Cubic","Extrapolate=Linear","MultiX=Average","Skip=True","Sort=True")</f>
        <v>13.04598271292312</v>
      </c>
    </row>
    <row r="1998" spans="16:21" x14ac:dyDescent="0.25">
      <c r="P1998" s="10">
        <v>37424</v>
      </c>
      <c r="Q1998">
        <v>7.4881219999999997</v>
      </c>
      <c r="S1998" s="42">
        <f t="shared" ca="1" si="37"/>
        <v>47981</v>
      </c>
      <c r="T1998" s="43">
        <f ca="1">_xll.BInterpol('Base CDI'!$H$4:$H$28,'Base CDI'!$J$4:$J$29,S1998,"Cubic","Extrapolate=Linear","MultiX=Average","Skip=True","Sort=True")</f>
        <v>13.016305038408342</v>
      </c>
      <c r="U1998" s="43">
        <f ca="1">_xll.BInterpol('Base CDI'!$H$4:$H$28,'Base CDI'!$I$4:$I$29,S1998,"Cubic","Extrapolate=Linear","MultiX=Average","Skip=True","Sort=True")</f>
        <v>13.046252592981341</v>
      </c>
    </row>
    <row r="1999" spans="16:21" x14ac:dyDescent="0.25">
      <c r="P1999" s="10">
        <v>37425</v>
      </c>
      <c r="Q1999">
        <v>7.4931340000000004</v>
      </c>
      <c r="S1999" s="42">
        <f t="shared" ca="1" si="37"/>
        <v>47982</v>
      </c>
      <c r="T1999" s="43">
        <f ca="1">_xll.BInterpol('Base CDI'!$H$4:$H$28,'Base CDI'!$J$4:$J$29,S1999,"Cubic","Extrapolate=Linear","MultiX=Average","Skip=True","Sort=True")</f>
        <v>13.016573018070876</v>
      </c>
      <c r="U1999" s="43">
        <f ca="1">_xll.BInterpol('Base CDI'!$H$4:$H$28,'Base CDI'!$I$4:$I$29,S1999,"Cubic","Extrapolate=Linear","MultiX=Average","Skip=True","Sort=True")</f>
        <v>13.046522353222237</v>
      </c>
    </row>
    <row r="2000" spans="16:21" x14ac:dyDescent="0.25">
      <c r="P2000" s="10">
        <v>37426</v>
      </c>
      <c r="Q2000">
        <v>7.4981429999999998</v>
      </c>
      <c r="S2000" s="42">
        <f t="shared" ca="1" si="37"/>
        <v>47983</v>
      </c>
      <c r="T2000" s="43">
        <f ca="1">_xll.BInterpol('Base CDI'!$H$4:$H$28,'Base CDI'!$J$4:$J$29,S2000,"Cubic","Extrapolate=Linear","MultiX=Average","Skip=True","Sort=True")</f>
        <v>13.016840848552608</v>
      </c>
      <c r="U2000" s="43">
        <f ca="1">_xll.BInterpol('Base CDI'!$H$4:$H$28,'Base CDI'!$I$4:$I$29,S2000,"Cubic","Extrapolate=Linear","MultiX=Average","Skip=True","Sort=True")</f>
        <v>13.046791993320339</v>
      </c>
    </row>
    <row r="2001" spans="16:21" x14ac:dyDescent="0.25">
      <c r="P2001" s="10">
        <v>37427</v>
      </c>
      <c r="Q2001">
        <v>7.5031650000000001</v>
      </c>
      <c r="S2001" s="42">
        <f t="shared" ca="1" si="37"/>
        <v>47984</v>
      </c>
      <c r="T2001" s="43">
        <f ca="1">_xll.BInterpol('Base CDI'!$H$4:$H$28,'Base CDI'!$J$4:$J$29,S2001,"Cubic","Extrapolate=Linear","MultiX=Average","Skip=True","Sort=True")</f>
        <v>13.017108529618437</v>
      </c>
      <c r="U2001" s="43">
        <f ca="1">_xll.BInterpol('Base CDI'!$H$4:$H$28,'Base CDI'!$I$4:$I$29,S2001,"Cubic","Extrapolate=Linear","MultiX=Average","Skip=True","Sort=True")</f>
        <v>13.047061512950181</v>
      </c>
    </row>
    <row r="2002" spans="16:21" x14ac:dyDescent="0.25">
      <c r="P2002" s="10">
        <v>37428</v>
      </c>
      <c r="Q2002">
        <v>7.5081959999999999</v>
      </c>
      <c r="S2002" s="42">
        <f t="shared" ca="1" si="37"/>
        <v>47985</v>
      </c>
      <c r="T2002" s="43">
        <f ca="1">_xll.BInterpol('Base CDI'!$H$4:$H$28,'Base CDI'!$J$4:$J$29,S2002,"Cubic","Extrapolate=Linear","MultiX=Average","Skip=True","Sort=True")</f>
        <v>13.017376061033268</v>
      </c>
      <c r="U2002" s="43">
        <f ca="1">_xll.BInterpol('Base CDI'!$H$4:$H$28,'Base CDI'!$I$4:$I$29,S2002,"Cubic","Extrapolate=Linear","MultiX=Average","Skip=True","Sort=True")</f>
        <v>13.047330911786299</v>
      </c>
    </row>
    <row r="2003" spans="16:21" x14ac:dyDescent="0.25">
      <c r="P2003" s="10">
        <v>37431</v>
      </c>
      <c r="Q2003">
        <v>7.5132269999999997</v>
      </c>
      <c r="S2003" s="42">
        <f t="shared" ca="1" si="37"/>
        <v>47986</v>
      </c>
      <c r="T2003" s="43">
        <f ca="1">_xll.BInterpol('Base CDI'!$H$4:$H$28,'Base CDI'!$J$4:$J$29,S2003,"Cubic","Extrapolate=Linear","MultiX=Average","Skip=True","Sort=True")</f>
        <v>13.017643442561999</v>
      </c>
      <c r="U2003" s="43">
        <f ca="1">_xll.BInterpol('Base CDI'!$H$4:$H$28,'Base CDI'!$I$4:$I$29,S2003,"Cubic","Extrapolate=Linear","MultiX=Average","Skip=True","Sort=True")</f>
        <v>13.047600189503223</v>
      </c>
    </row>
    <row r="2004" spans="16:21" x14ac:dyDescent="0.25">
      <c r="P2004" s="10">
        <v>37432</v>
      </c>
      <c r="Q2004">
        <v>7.518262</v>
      </c>
      <c r="S2004" s="42">
        <f t="shared" ca="1" si="37"/>
        <v>47987</v>
      </c>
      <c r="T2004" s="43">
        <f ca="1">_xll.BInterpol('Base CDI'!$H$4:$H$28,'Base CDI'!$J$4:$J$29,S2004,"Cubic","Extrapolate=Linear","MultiX=Average","Skip=True","Sort=True")</f>
        <v>13.017910673969537</v>
      </c>
      <c r="U2004" s="43">
        <f ca="1">_xll.BInterpol('Base CDI'!$H$4:$H$28,'Base CDI'!$I$4:$I$29,S2004,"Cubic","Extrapolate=Linear","MultiX=Average","Skip=True","Sort=True")</f>
        <v>13.047869345775492</v>
      </c>
    </row>
    <row r="2005" spans="16:21" x14ac:dyDescent="0.25">
      <c r="P2005" s="10">
        <v>37433</v>
      </c>
      <c r="Q2005">
        <v>7.5233129999999999</v>
      </c>
      <c r="S2005" s="42">
        <f t="shared" ca="1" si="37"/>
        <v>47988</v>
      </c>
      <c r="T2005" s="43">
        <f ca="1">_xll.BInterpol('Base CDI'!$H$4:$H$28,'Base CDI'!$J$4:$J$29,S2005,"Cubic","Extrapolate=Linear","MultiX=Average","Skip=True","Sort=True")</f>
        <v>13.018177755020778</v>
      </c>
      <c r="U2005" s="43">
        <f ca="1">_xll.BInterpol('Base CDI'!$H$4:$H$28,'Base CDI'!$I$4:$I$29,S2005,"Cubic","Extrapolate=Linear","MultiX=Average","Skip=True","Sort=True")</f>
        <v>13.048138380277635</v>
      </c>
    </row>
    <row r="2006" spans="16:21" x14ac:dyDescent="0.25">
      <c r="P2006" s="10">
        <v>37434</v>
      </c>
      <c r="Q2006">
        <v>7.5283689999999996</v>
      </c>
      <c r="S2006" s="42">
        <f t="shared" ca="1" si="37"/>
        <v>47989</v>
      </c>
      <c r="T2006" s="43">
        <f ca="1">_xll.BInterpol('Base CDI'!$H$4:$H$28,'Base CDI'!$J$4:$J$29,S2006,"Cubic","Extrapolate=Linear","MultiX=Average","Skip=True","Sort=True")</f>
        <v>13.018444685480626</v>
      </c>
      <c r="U2006" s="43">
        <f ca="1">_xll.BInterpol('Base CDI'!$H$4:$H$28,'Base CDI'!$I$4:$I$29,S2006,"Cubic","Extrapolate=Linear","MultiX=Average","Skip=True","Sort=True")</f>
        <v>13.048407292684187</v>
      </c>
    </row>
    <row r="2007" spans="16:21" x14ac:dyDescent="0.25">
      <c r="P2007" s="10">
        <v>37435</v>
      </c>
      <c r="Q2007">
        <v>7.5334219999999998</v>
      </c>
      <c r="S2007" s="42">
        <f t="shared" ca="1" si="37"/>
        <v>47990</v>
      </c>
      <c r="T2007" s="43">
        <f ca="1">_xll.BInterpol('Base CDI'!$H$4:$H$28,'Base CDI'!$J$4:$J$29,S2007,"Cubic","Extrapolate=Linear","MultiX=Average","Skip=True","Sort=True")</f>
        <v>13.018711465113983</v>
      </c>
      <c r="U2007" s="43">
        <f ca="1">_xll.BInterpol('Base CDI'!$H$4:$H$28,'Base CDI'!$I$4:$I$29,S2007,"Cubic","Extrapolate=Linear","MultiX=Average","Skip=True","Sort=True")</f>
        <v>13.048676082669685</v>
      </c>
    </row>
    <row r="2008" spans="16:21" x14ac:dyDescent="0.25">
      <c r="P2008" s="10">
        <v>37438</v>
      </c>
      <c r="Q2008">
        <v>7.5384859999999998</v>
      </c>
      <c r="S2008" s="42">
        <f t="shared" ca="1" si="37"/>
        <v>47991</v>
      </c>
      <c r="T2008" s="43">
        <f ca="1">_xll.BInterpol('Base CDI'!$H$4:$H$28,'Base CDI'!$J$4:$J$29,S2008,"Cubic","Extrapolate=Linear","MultiX=Average","Skip=True","Sort=True")</f>
        <v>13.018978093685751</v>
      </c>
      <c r="U2008" s="43">
        <f ca="1">_xll.BInterpol('Base CDI'!$H$4:$H$28,'Base CDI'!$I$4:$I$29,S2008,"Cubic","Extrapolate=Linear","MultiX=Average","Skip=True","Sort=True")</f>
        <v>13.048944749908658</v>
      </c>
    </row>
    <row r="2009" spans="16:21" x14ac:dyDescent="0.25">
      <c r="P2009" s="10">
        <v>37439</v>
      </c>
      <c r="Q2009">
        <v>7.5435470000000002</v>
      </c>
      <c r="S2009" s="42">
        <f t="shared" ca="1" si="37"/>
        <v>47992</v>
      </c>
      <c r="T2009" s="43">
        <f ca="1">_xll.BInterpol('Base CDI'!$H$4:$H$28,'Base CDI'!$J$4:$J$29,S2009,"Cubic","Extrapolate=Linear","MultiX=Average","Skip=True","Sort=True")</f>
        <v>13.019244570960831</v>
      </c>
      <c r="U2009" s="43">
        <f ca="1">_xll.BInterpol('Base CDI'!$H$4:$H$28,'Base CDI'!$I$4:$I$29,S2009,"Cubic","Extrapolate=Linear","MultiX=Average","Skip=True","Sort=True")</f>
        <v>13.049213294075642</v>
      </c>
    </row>
    <row r="2010" spans="16:21" x14ac:dyDescent="0.25">
      <c r="P2010" s="10">
        <v>37440</v>
      </c>
      <c r="Q2010">
        <v>7.5485949999999997</v>
      </c>
      <c r="S2010" s="42">
        <f t="shared" ca="1" si="37"/>
        <v>47993</v>
      </c>
      <c r="T2010" s="43">
        <f ca="1">_xll.BInterpol('Base CDI'!$H$4:$H$28,'Base CDI'!$J$4:$J$29,S2010,"Cubic","Extrapolate=Linear","MultiX=Average","Skip=True","Sort=True")</f>
        <v>13.019510896704125</v>
      </c>
      <c r="U2010" s="43">
        <f ca="1">_xll.BInterpol('Base CDI'!$H$4:$H$28,'Base CDI'!$I$4:$I$29,S2010,"Cubic","Extrapolate=Linear","MultiX=Average","Skip=True","Sort=True")</f>
        <v>13.049481714845172</v>
      </c>
    </row>
    <row r="2011" spans="16:21" x14ac:dyDescent="0.25">
      <c r="P2011" s="10">
        <v>37441</v>
      </c>
      <c r="Q2011">
        <v>7.5536479999999999</v>
      </c>
      <c r="S2011" s="42">
        <f t="shared" ca="1" si="37"/>
        <v>47994</v>
      </c>
      <c r="T2011" s="43">
        <f ca="1">_xll.BInterpol('Base CDI'!$H$4:$H$28,'Base CDI'!$J$4:$J$29,S2011,"Cubic","Extrapolate=Linear","MultiX=Average","Skip=True","Sort=True")</f>
        <v>13.019777070680533</v>
      </c>
      <c r="U2011" s="43">
        <f ca="1">_xll.BInterpol('Base CDI'!$H$4:$H$28,'Base CDI'!$I$4:$I$29,S2011,"Cubic","Extrapolate=Linear","MultiX=Average","Skip=True","Sort=True")</f>
        <v>13.049750011891778</v>
      </c>
    </row>
    <row r="2012" spans="16:21" x14ac:dyDescent="0.25">
      <c r="P2012" s="10">
        <v>37442</v>
      </c>
      <c r="Q2012">
        <v>7.5586869999999999</v>
      </c>
      <c r="S2012" s="42">
        <f t="shared" ca="1" si="37"/>
        <v>47995</v>
      </c>
      <c r="T2012" s="43">
        <f ca="1">_xll.BInterpol('Base CDI'!$H$4:$H$28,'Base CDI'!$J$4:$J$29,S2012,"Cubic","Extrapolate=Linear","MultiX=Average","Skip=True","Sort=True")</f>
        <v>13.020043092654959</v>
      </c>
      <c r="U2012" s="43">
        <f ca="1">_xll.BInterpol('Base CDI'!$H$4:$H$28,'Base CDI'!$I$4:$I$29,S2012,"Cubic","Extrapolate=Linear","MultiX=Average","Skip=True","Sort=True")</f>
        <v>13.050018184889998</v>
      </c>
    </row>
    <row r="2013" spans="16:21" x14ac:dyDescent="0.25">
      <c r="P2013" s="10">
        <v>37445</v>
      </c>
      <c r="Q2013">
        <v>7.5637499999999998</v>
      </c>
      <c r="S2013" s="42">
        <f t="shared" ca="1" si="37"/>
        <v>47996</v>
      </c>
      <c r="T2013" s="43">
        <f ca="1">_xll.BInterpol('Base CDI'!$H$4:$H$28,'Base CDI'!$J$4:$J$29,S2013,"Cubic","Extrapolate=Linear","MultiX=Average","Skip=True","Sort=True")</f>
        <v>13.020308962392303</v>
      </c>
      <c r="U2013" s="43">
        <f ca="1">_xll.BInterpol('Base CDI'!$H$4:$H$28,'Base CDI'!$I$4:$I$29,S2013,"Cubic","Extrapolate=Linear","MultiX=Average","Skip=True","Sort=True")</f>
        <v>13.050286233514363</v>
      </c>
    </row>
    <row r="2014" spans="16:21" x14ac:dyDescent="0.25">
      <c r="P2014" s="10">
        <v>37446</v>
      </c>
      <c r="Q2014">
        <v>7.568829</v>
      </c>
      <c r="S2014" s="42">
        <f t="shared" ca="1" si="37"/>
        <v>47997</v>
      </c>
      <c r="T2014" s="43">
        <f ca="1">_xll.BInterpol('Base CDI'!$H$4:$H$28,'Base CDI'!$J$4:$J$29,S2014,"Cubic","Extrapolate=Linear","MultiX=Average","Skip=True","Sort=True")</f>
        <v>13.020574679657468</v>
      </c>
      <c r="U2014" s="43">
        <f ca="1">_xll.BInterpol('Base CDI'!$H$4:$H$28,'Base CDI'!$I$4:$I$29,S2014,"Cubic","Extrapolate=Linear","MultiX=Average","Skip=True","Sort=True")</f>
        <v>13.050554157439409</v>
      </c>
    </row>
    <row r="2015" spans="16:21" x14ac:dyDescent="0.25">
      <c r="P2015" s="10">
        <v>37447</v>
      </c>
      <c r="Q2015">
        <v>7.5739140000000003</v>
      </c>
      <c r="S2015" s="42">
        <f t="shared" ca="1" si="37"/>
        <v>47998</v>
      </c>
      <c r="T2015" s="43">
        <f ca="1">_xll.BInterpol('Base CDI'!$H$4:$H$28,'Base CDI'!$J$4:$J$29,S2015,"Cubic","Extrapolate=Linear","MultiX=Average","Skip=True","Sort=True")</f>
        <v>13.020840244215353</v>
      </c>
      <c r="U2015" s="43">
        <f ca="1">_xll.BInterpol('Base CDI'!$H$4:$H$28,'Base CDI'!$I$4:$I$29,S2015,"Cubic","Extrapolate=Linear","MultiX=Average","Skip=True","Sort=True")</f>
        <v>13.050821956339666</v>
      </c>
    </row>
    <row r="2016" spans="16:21" x14ac:dyDescent="0.25">
      <c r="P2016" s="10">
        <v>37448</v>
      </c>
      <c r="Q2016">
        <v>7.5789910000000003</v>
      </c>
      <c r="S2016" s="42">
        <f t="shared" ca="1" si="37"/>
        <v>47999</v>
      </c>
      <c r="T2016" s="43">
        <f ca="1">_xll.BInterpol('Base CDI'!$H$4:$H$28,'Base CDI'!$J$4:$J$29,S2016,"Cubic","Extrapolate=Linear","MultiX=Average","Skip=True","Sort=True")</f>
        <v>13.021105655830864</v>
      </c>
      <c r="U2016" s="43">
        <f ca="1">_xll.BInterpol('Base CDI'!$H$4:$H$28,'Base CDI'!$I$4:$I$29,S2016,"Cubic","Extrapolate=Linear","MultiX=Average","Skip=True","Sort=True")</f>
        <v>13.051089629889672</v>
      </c>
    </row>
    <row r="2017" spans="16:21" x14ac:dyDescent="0.25">
      <c r="P2017" s="10">
        <v>37449</v>
      </c>
      <c r="Q2017">
        <v>7.5840630000000004</v>
      </c>
      <c r="S2017" s="42">
        <f t="shared" ca="1" si="37"/>
        <v>48000</v>
      </c>
      <c r="T2017" s="43">
        <f ca="1">_xll.BInterpol('Base CDI'!$H$4:$H$28,'Base CDI'!$J$4:$J$29,S2017,"Cubic","Extrapolate=Linear","MultiX=Average","Skip=True","Sort=True")</f>
        <v>13.0213709142689</v>
      </c>
      <c r="U2017" s="43">
        <f ca="1">_xll.BInterpol('Base CDI'!$H$4:$H$28,'Base CDI'!$I$4:$I$29,S2017,"Cubic","Extrapolate=Linear","MultiX=Average","Skip=True","Sort=True")</f>
        <v>13.051357177763959</v>
      </c>
    </row>
    <row r="2018" spans="16:21" x14ac:dyDescent="0.25">
      <c r="P2018" s="10">
        <v>37452</v>
      </c>
      <c r="Q2018">
        <v>7.5891089999999997</v>
      </c>
      <c r="S2018" s="42">
        <f t="shared" ca="1" si="37"/>
        <v>48001</v>
      </c>
      <c r="T2018" s="43">
        <f ca="1">_xll.BInterpol('Base CDI'!$H$4:$H$28,'Base CDI'!$J$4:$J$29,S2018,"Cubic","Extrapolate=Linear","MultiX=Average","Skip=True","Sort=True")</f>
        <v>13.021636019294363</v>
      </c>
      <c r="U2018" s="43">
        <f ca="1">_xll.BInterpol('Base CDI'!$H$4:$H$28,'Base CDI'!$I$4:$I$29,S2018,"Cubic","Extrapolate=Linear","MultiX=Average","Skip=True","Sort=True")</f>
        <v>13.05162459963706</v>
      </c>
    </row>
    <row r="2019" spans="16:21" x14ac:dyDescent="0.25">
      <c r="P2019" s="10">
        <v>37453</v>
      </c>
      <c r="Q2019">
        <v>7.5941799999999997</v>
      </c>
      <c r="S2019" s="42">
        <f t="shared" ca="1" si="37"/>
        <v>48002</v>
      </c>
      <c r="T2019" s="43">
        <f ca="1">_xll.BInterpol('Base CDI'!$H$4:$H$28,'Base CDI'!$J$4:$J$29,S2019,"Cubic","Extrapolate=Linear","MultiX=Average","Skip=True","Sort=True")</f>
        <v>13.021900970672153</v>
      </c>
      <c r="U2019" s="43">
        <f ca="1">_xll.BInterpol('Base CDI'!$H$4:$H$28,'Base CDI'!$I$4:$I$29,S2019,"Cubic","Extrapolate=Linear","MultiX=Average","Skip=True","Sort=True")</f>
        <v>13.051891895183511</v>
      </c>
    </row>
    <row r="2020" spans="16:21" x14ac:dyDescent="0.25">
      <c r="P2020" s="10">
        <v>37454</v>
      </c>
      <c r="Q2020">
        <v>7.5992579999999998</v>
      </c>
      <c r="S2020" s="42">
        <f t="shared" ca="1" si="37"/>
        <v>48003</v>
      </c>
      <c r="T2020" s="43">
        <f ca="1">_xll.BInterpol('Base CDI'!$H$4:$H$28,'Base CDI'!$J$4:$J$29,S2020,"Cubic","Extrapolate=Linear","MultiX=Average","Skip=True","Sort=True")</f>
        <v>13.022165768167175</v>
      </c>
      <c r="U2020" s="43">
        <f ca="1">_xll.BInterpol('Base CDI'!$H$4:$H$28,'Base CDI'!$I$4:$I$29,S2020,"Cubic","Extrapolate=Linear","MultiX=Average","Skip=True","Sort=True")</f>
        <v>13.052159064077841</v>
      </c>
    </row>
    <row r="2021" spans="16:21" x14ac:dyDescent="0.25">
      <c r="P2021" s="10">
        <v>37455</v>
      </c>
      <c r="Q2021">
        <v>7.6043099999999999</v>
      </c>
      <c r="S2021" s="42">
        <f t="shared" ca="1" si="37"/>
        <v>48004</v>
      </c>
      <c r="T2021" s="43">
        <f ca="1">_xll.BInterpol('Base CDI'!$H$4:$H$28,'Base CDI'!$J$4:$J$29,S2021,"Cubic","Extrapolate=Linear","MultiX=Average","Skip=True","Sort=True")</f>
        <v>13.022430411544327</v>
      </c>
      <c r="U2021" s="43">
        <f ca="1">_xll.BInterpol('Base CDI'!$H$4:$H$28,'Base CDI'!$I$4:$I$29,S2021,"Cubic","Extrapolate=Linear","MultiX=Average","Skip=True","Sort=True")</f>
        <v>13.05242610599459</v>
      </c>
    </row>
    <row r="2022" spans="16:21" x14ac:dyDescent="0.25">
      <c r="P2022" s="10">
        <v>37456</v>
      </c>
      <c r="Q2022">
        <v>7.6092779999999998</v>
      </c>
      <c r="S2022" s="42">
        <f t="shared" ca="1" si="37"/>
        <v>48005</v>
      </c>
      <c r="T2022" s="43">
        <f ca="1">_xll.BInterpol('Base CDI'!$H$4:$H$28,'Base CDI'!$J$4:$J$29,S2022,"Cubic","Extrapolate=Linear","MultiX=Average","Skip=True","Sort=True")</f>
        <v>13.022694900568515</v>
      </c>
      <c r="U2022" s="43">
        <f ca="1">_xll.BInterpol('Base CDI'!$H$4:$H$28,'Base CDI'!$I$4:$I$29,S2022,"Cubic","Extrapolate=Linear","MultiX=Average","Skip=True","Sort=True")</f>
        <v>13.052693020608288</v>
      </c>
    </row>
    <row r="2023" spans="16:21" x14ac:dyDescent="0.25">
      <c r="P2023" s="10">
        <v>37459</v>
      </c>
      <c r="Q2023">
        <v>7.614242</v>
      </c>
      <c r="S2023" s="42">
        <f t="shared" ca="1" si="37"/>
        <v>48006</v>
      </c>
      <c r="T2023" s="43">
        <f ca="1">_xll.BInterpol('Base CDI'!$H$4:$H$28,'Base CDI'!$J$4:$J$29,S2023,"Cubic","Extrapolate=Linear","MultiX=Average","Skip=True","Sort=True")</f>
        <v>13.022959235004636</v>
      </c>
      <c r="U2023" s="43">
        <f ca="1">_xll.BInterpol('Base CDI'!$H$4:$H$28,'Base CDI'!$I$4:$I$29,S2023,"Cubic","Extrapolate=Linear","MultiX=Average","Skip=True","Sort=True")</f>
        <v>13.052959807593469</v>
      </c>
    </row>
    <row r="2024" spans="16:21" x14ac:dyDescent="0.25">
      <c r="P2024" s="10">
        <v>37460</v>
      </c>
      <c r="Q2024">
        <v>7.619211</v>
      </c>
      <c r="S2024" s="42">
        <f t="shared" ca="1" si="37"/>
        <v>48007</v>
      </c>
      <c r="T2024" s="43">
        <f ca="1">_xll.BInterpol('Base CDI'!$H$4:$H$28,'Base CDI'!$J$4:$J$29,S2024,"Cubic","Extrapolate=Linear","MultiX=Average","Skip=True","Sort=True")</f>
        <v>13.023223414617595</v>
      </c>
      <c r="U2024" s="43">
        <f ca="1">_xll.BInterpol('Base CDI'!$H$4:$H$28,'Base CDI'!$I$4:$I$29,S2024,"Cubic","Extrapolate=Linear","MultiX=Average","Skip=True","Sort=True")</f>
        <v>13.053226466624666</v>
      </c>
    </row>
    <row r="2025" spans="16:21" x14ac:dyDescent="0.25">
      <c r="P2025" s="10">
        <v>37461</v>
      </c>
      <c r="Q2025">
        <v>7.6241760000000003</v>
      </c>
      <c r="S2025" s="42">
        <f t="shared" ca="1" si="37"/>
        <v>48008</v>
      </c>
      <c r="T2025" s="43">
        <f ca="1">_xll.BInterpol('Base CDI'!$H$4:$H$28,'Base CDI'!$J$4:$J$29,S2025,"Cubic","Extrapolate=Linear","MultiX=Average","Skip=True","Sort=True")</f>
        <v>13.023487439172293</v>
      </c>
      <c r="U2025" s="43">
        <f ca="1">_xll.BInterpol('Base CDI'!$H$4:$H$28,'Base CDI'!$I$4:$I$29,S2025,"Cubic","Extrapolate=Linear","MultiX=Average","Skip=True","Sort=True")</f>
        <v>13.053492997376416</v>
      </c>
    </row>
    <row r="2026" spans="16:21" x14ac:dyDescent="0.25">
      <c r="P2026" s="10">
        <v>37462</v>
      </c>
      <c r="Q2026">
        <v>7.6291650000000004</v>
      </c>
      <c r="S2026" s="42">
        <f t="shared" ca="1" si="37"/>
        <v>48009</v>
      </c>
      <c r="T2026" s="43">
        <f ca="1">_xll.BInterpol('Base CDI'!$H$4:$H$28,'Base CDI'!$J$4:$J$29,S2026,"Cubic","Extrapolate=Linear","MultiX=Average","Skip=True","Sort=True")</f>
        <v>13.023751308433631</v>
      </c>
      <c r="U2026" s="43">
        <f ca="1">_xll.BInterpol('Base CDI'!$H$4:$H$28,'Base CDI'!$I$4:$I$29,S2026,"Cubic","Extrapolate=Linear","MultiX=Average","Skip=True","Sort=True")</f>
        <v>13.053759399523249</v>
      </c>
    </row>
    <row r="2027" spans="16:21" x14ac:dyDescent="0.25">
      <c r="P2027" s="10">
        <v>37463</v>
      </c>
      <c r="Q2027">
        <v>7.6341469999999996</v>
      </c>
      <c r="S2027" s="42">
        <f t="shared" ca="1" si="37"/>
        <v>48010</v>
      </c>
      <c r="T2027" s="43">
        <f ca="1">_xll.BInterpol('Base CDI'!$H$4:$H$28,'Base CDI'!$J$4:$J$29,S2027,"Cubic","Extrapolate=Linear","MultiX=Average","Skip=True","Sort=True")</f>
        <v>13.024015022166511</v>
      </c>
      <c r="U2027" s="43">
        <f ca="1">_xll.BInterpol('Base CDI'!$H$4:$H$28,'Base CDI'!$I$4:$I$29,S2027,"Cubic","Extrapolate=Linear","MultiX=Average","Skip=True","Sort=True")</f>
        <v>13.054025672739703</v>
      </c>
    </row>
    <row r="2028" spans="16:21" x14ac:dyDescent="0.25">
      <c r="P2028" s="10">
        <v>37466</v>
      </c>
      <c r="Q2028">
        <v>7.6391359999999997</v>
      </c>
      <c r="S2028" s="42">
        <f t="shared" ca="1" si="37"/>
        <v>48011</v>
      </c>
      <c r="T2028" s="43">
        <f ca="1">_xll.BInterpol('Base CDI'!$H$4:$H$28,'Base CDI'!$J$4:$J$29,S2028,"Cubic","Extrapolate=Linear","MultiX=Average","Skip=True","Sort=True")</f>
        <v>13.024278580135833</v>
      </c>
      <c r="U2028" s="43">
        <f ca="1">_xll.BInterpol('Base CDI'!$H$4:$H$28,'Base CDI'!$I$4:$I$29,S2028,"Cubic","Extrapolate=Linear","MultiX=Average","Skip=True","Sort=True")</f>
        <v>13.054291816700308</v>
      </c>
    </row>
    <row r="2029" spans="16:21" x14ac:dyDescent="0.25">
      <c r="P2029" s="10">
        <v>37467</v>
      </c>
      <c r="Q2029">
        <v>7.6441299999999996</v>
      </c>
      <c r="S2029" s="42">
        <f t="shared" ca="1" si="37"/>
        <v>48012</v>
      </c>
      <c r="T2029" s="43">
        <f ca="1">_xll.BInterpol('Base CDI'!$H$4:$H$28,'Base CDI'!$J$4:$J$29,S2029,"Cubic","Extrapolate=Linear","MultiX=Average","Skip=True","Sort=True")</f>
        <v>13.024541982106502</v>
      </c>
      <c r="U2029" s="43">
        <f ca="1">_xll.BInterpol('Base CDI'!$H$4:$H$28,'Base CDI'!$I$4:$I$29,S2029,"Cubic","Extrapolate=Linear","MultiX=Average","Skip=True","Sort=True")</f>
        <v>13.054557831079599</v>
      </c>
    </row>
    <row r="2030" spans="16:21" x14ac:dyDescent="0.25">
      <c r="P2030" s="10">
        <v>37468</v>
      </c>
      <c r="Q2030">
        <v>7.6491210000000001</v>
      </c>
      <c r="S2030" s="42">
        <f t="shared" ca="1" si="37"/>
        <v>48013</v>
      </c>
      <c r="T2030" s="43">
        <f ca="1">_xll.BInterpol('Base CDI'!$H$4:$H$28,'Base CDI'!$J$4:$J$29,S2030,"Cubic","Extrapolate=Linear","MultiX=Average","Skip=True","Sort=True")</f>
        <v>13.024805227843418</v>
      </c>
      <c r="U2030" s="43">
        <f ca="1">_xll.BInterpol('Base CDI'!$H$4:$H$28,'Base CDI'!$I$4:$I$29,S2030,"Cubic","Extrapolate=Linear","MultiX=Average","Skip=True","Sort=True")</f>
        <v>13.054823715552109</v>
      </c>
    </row>
    <row r="2031" spans="16:21" x14ac:dyDescent="0.25">
      <c r="P2031" s="10">
        <v>37469</v>
      </c>
      <c r="Q2031">
        <v>7.6541110000000003</v>
      </c>
      <c r="S2031" s="42">
        <f t="shared" ca="1" si="37"/>
        <v>48014</v>
      </c>
      <c r="T2031" s="43">
        <f ca="1">_xll.BInterpol('Base CDI'!$H$4:$H$28,'Base CDI'!$J$4:$J$29,S2031,"Cubic","Extrapolate=Linear","MultiX=Average","Skip=True","Sort=True")</f>
        <v>13.025068317111481</v>
      </c>
      <c r="U2031" s="43">
        <f ca="1">_xll.BInterpol('Base CDI'!$H$4:$H$28,'Base CDI'!$I$4:$I$29,S2031,"Cubic","Extrapolate=Linear","MultiX=Average","Skip=True","Sort=True")</f>
        <v>13.055089469792373</v>
      </c>
    </row>
    <row r="2032" spans="16:21" x14ac:dyDescent="0.25">
      <c r="P2032" s="10">
        <v>37470</v>
      </c>
      <c r="Q2032">
        <v>7.6591009999999997</v>
      </c>
      <c r="S2032" s="42">
        <f t="shared" ca="1" si="37"/>
        <v>48015</v>
      </c>
      <c r="T2032" s="43">
        <f ca="1">_xll.BInterpol('Base CDI'!$H$4:$H$28,'Base CDI'!$J$4:$J$29,S2032,"Cubic","Extrapolate=Linear","MultiX=Average","Skip=True","Sort=True")</f>
        <v>13.025331249675594</v>
      </c>
      <c r="U2032" s="43">
        <f ca="1">_xll.BInterpol('Base CDI'!$H$4:$H$28,'Base CDI'!$I$4:$I$29,S2032,"Cubic","Extrapolate=Linear","MultiX=Average","Skip=True","Sort=True")</f>
        <v>13.055355093474924</v>
      </c>
    </row>
    <row r="2033" spans="16:21" x14ac:dyDescent="0.25">
      <c r="P2033" s="10">
        <v>37473</v>
      </c>
      <c r="Q2033">
        <v>7.6641029999999999</v>
      </c>
      <c r="S2033" s="42">
        <f t="shared" ca="1" si="37"/>
        <v>48016</v>
      </c>
      <c r="T2033" s="43">
        <f ca="1">_xll.BInterpol('Base CDI'!$H$4:$H$28,'Base CDI'!$J$4:$J$29,S2033,"Cubic","Extrapolate=Linear","MultiX=Average","Skip=True","Sort=True")</f>
        <v>13.025594025300659</v>
      </c>
      <c r="U2033" s="43">
        <f ca="1">_xll.BInterpol('Base CDI'!$H$4:$H$28,'Base CDI'!$I$4:$I$29,S2033,"Cubic","Extrapolate=Linear","MultiX=Average","Skip=True","Sort=True")</f>
        <v>13.055620586274298</v>
      </c>
    </row>
    <row r="2034" spans="16:21" x14ac:dyDescent="0.25">
      <c r="P2034" s="10">
        <v>37474</v>
      </c>
      <c r="Q2034">
        <v>7.6690959999999997</v>
      </c>
      <c r="S2034" s="42">
        <f t="shared" ca="1" si="37"/>
        <v>48017</v>
      </c>
      <c r="T2034" s="43">
        <f ca="1">_xll.BInterpol('Base CDI'!$H$4:$H$28,'Base CDI'!$J$4:$J$29,S2034,"Cubic","Extrapolate=Linear","MultiX=Average","Skip=True","Sort=True")</f>
        <v>13.025856643751579</v>
      </c>
      <c r="U2034" s="43">
        <f ca="1">_xll.BInterpol('Base CDI'!$H$4:$H$28,'Base CDI'!$I$4:$I$29,S2034,"Cubic","Extrapolate=Linear","MultiX=Average","Skip=True","Sort=True")</f>
        <v>13.055885947865024</v>
      </c>
    </row>
    <row r="2035" spans="16:21" x14ac:dyDescent="0.25">
      <c r="P2035" s="10">
        <v>37475</v>
      </c>
      <c r="Q2035">
        <v>7.674112</v>
      </c>
      <c r="S2035" s="42">
        <f t="shared" ca="1" si="37"/>
        <v>48018</v>
      </c>
      <c r="T2035" s="43">
        <f ca="1">_xll.BInterpol('Base CDI'!$H$4:$H$28,'Base CDI'!$J$4:$J$29,S2035,"Cubic","Extrapolate=Linear","MultiX=Average","Skip=True","Sort=True")</f>
        <v>13.026119104793253</v>
      </c>
      <c r="U2035" s="43">
        <f ca="1">_xll.BInterpol('Base CDI'!$H$4:$H$28,'Base CDI'!$I$4:$I$29,S2035,"Cubic","Extrapolate=Linear","MultiX=Average","Skip=True","Sort=True")</f>
        <v>13.05615117792164</v>
      </c>
    </row>
    <row r="2036" spans="16:21" x14ac:dyDescent="0.25">
      <c r="P2036" s="10">
        <v>37476</v>
      </c>
      <c r="Q2036">
        <v>7.6791280000000004</v>
      </c>
      <c r="S2036" s="42">
        <f t="shared" ca="1" si="37"/>
        <v>48019</v>
      </c>
      <c r="T2036" s="43">
        <f ca="1">_xll.BInterpol('Base CDI'!$H$4:$H$28,'Base CDI'!$J$4:$J$29,S2036,"Cubic","Extrapolate=Linear","MultiX=Average","Skip=True","Sort=True")</f>
        <v>13.026381408190584</v>
      </c>
      <c r="U2036" s="43">
        <f ca="1">_xll.BInterpol('Base CDI'!$H$4:$H$28,'Base CDI'!$I$4:$I$29,S2036,"Cubic","Extrapolate=Linear","MultiX=Average","Skip=True","Sort=True")</f>
        <v>13.056416276118679</v>
      </c>
    </row>
    <row r="2037" spans="16:21" x14ac:dyDescent="0.25">
      <c r="P2037" s="10">
        <v>37477</v>
      </c>
      <c r="Q2037">
        <v>7.684145</v>
      </c>
      <c r="S2037" s="42">
        <f t="shared" ca="1" si="37"/>
        <v>48020</v>
      </c>
      <c r="T2037" s="43">
        <f ca="1">_xll.BInterpol('Base CDI'!$H$4:$H$28,'Base CDI'!$J$4:$J$29,S2037,"Cubic","Extrapolate=Linear","MultiX=Average","Skip=True","Sort=True")</f>
        <v>13.026643553708473</v>
      </c>
      <c r="U2037" s="43">
        <f ca="1">_xll.BInterpol('Base CDI'!$H$4:$H$28,'Base CDI'!$I$4:$I$29,S2037,"Cubic","Extrapolate=Linear","MultiX=Average","Skip=True","Sort=True")</f>
        <v>13.056681242130672</v>
      </c>
    </row>
    <row r="2038" spans="16:21" x14ac:dyDescent="0.25">
      <c r="P2038" s="10">
        <v>37480</v>
      </c>
      <c r="Q2038">
        <v>7.6891660000000002</v>
      </c>
      <c r="S2038" s="42">
        <f t="shared" ca="1" si="37"/>
        <v>48021</v>
      </c>
      <c r="T2038" s="43">
        <f ca="1">_xll.BInterpol('Base CDI'!$H$4:$H$28,'Base CDI'!$J$4:$J$29,S2038,"Cubic","Extrapolate=Linear","MultiX=Average","Skip=True","Sort=True")</f>
        <v>13.026905541111821</v>
      </c>
      <c r="U2038" s="43">
        <f ca="1">_xll.BInterpol('Base CDI'!$H$4:$H$28,'Base CDI'!$I$4:$I$29,S2038,"Cubic","Extrapolate=Linear","MultiX=Average","Skip=True","Sort=True")</f>
        <v>13.056946075632156</v>
      </c>
    </row>
    <row r="2039" spans="16:21" x14ac:dyDescent="0.25">
      <c r="P2039" s="10">
        <v>37481</v>
      </c>
      <c r="Q2039">
        <v>7.6941759999999997</v>
      </c>
      <c r="S2039" s="42">
        <f t="shared" ca="1" si="37"/>
        <v>48022</v>
      </c>
      <c r="T2039" s="43">
        <f ca="1">_xll.BInterpol('Base CDI'!$H$4:$H$28,'Base CDI'!$J$4:$J$29,S2039,"Cubic","Extrapolate=Linear","MultiX=Average","Skip=True","Sort=True")</f>
        <v>13.027167370165532</v>
      </c>
      <c r="U2039" s="43">
        <f ca="1">_xll.BInterpol('Base CDI'!$H$4:$H$28,'Base CDI'!$I$4:$I$29,S2039,"Cubic","Extrapolate=Linear","MultiX=Average","Skip=True","Sort=True")</f>
        <v>13.057210776297664</v>
      </c>
    </row>
    <row r="2040" spans="16:21" x14ac:dyDescent="0.25">
      <c r="P2040" s="10">
        <v>37482</v>
      </c>
      <c r="Q2040">
        <v>7.6992050000000001</v>
      </c>
      <c r="S2040" s="42">
        <f t="shared" ca="1" si="37"/>
        <v>48023</v>
      </c>
      <c r="T2040" s="43">
        <f ca="1">_xll.BInterpol('Base CDI'!$H$4:$H$28,'Base CDI'!$J$4:$J$29,S2040,"Cubic","Extrapolate=Linear","MultiX=Average","Skip=True","Sort=True")</f>
        <v>13.027429040634507</v>
      </c>
      <c r="U2040" s="43">
        <f ca="1">_xll.BInterpol('Base CDI'!$H$4:$H$28,'Base CDI'!$I$4:$I$29,S2040,"Cubic","Extrapolate=Linear","MultiX=Average","Skip=True","Sort=True")</f>
        <v>13.05747534380173</v>
      </c>
    </row>
    <row r="2041" spans="16:21" x14ac:dyDescent="0.25">
      <c r="P2041" s="10">
        <v>37483</v>
      </c>
      <c r="Q2041">
        <v>7.7042250000000001</v>
      </c>
      <c r="S2041" s="42">
        <f t="shared" ca="1" si="37"/>
        <v>48024</v>
      </c>
      <c r="T2041" s="43">
        <f ca="1">_xll.BInterpol('Base CDI'!$H$4:$H$28,'Base CDI'!$J$4:$J$29,S2041,"Cubic","Extrapolate=Linear","MultiX=Average","Skip=True","Sort=True")</f>
        <v>13.027690552283648</v>
      </c>
      <c r="U2041" s="43">
        <f ca="1">_xll.BInterpol('Base CDI'!$H$4:$H$28,'Base CDI'!$I$4:$I$29,S2041,"Cubic","Extrapolate=Linear","MultiX=Average","Skip=True","Sort=True")</f>
        <v>13.057739777818886</v>
      </c>
    </row>
    <row r="2042" spans="16:21" x14ac:dyDescent="0.25">
      <c r="P2042" s="10">
        <v>37484</v>
      </c>
      <c r="Q2042">
        <v>7.7092499999999999</v>
      </c>
      <c r="S2042" s="42">
        <f t="shared" ca="1" si="37"/>
        <v>48025</v>
      </c>
      <c r="T2042" s="43">
        <f ca="1">_xll.BInterpol('Base CDI'!$H$4:$H$28,'Base CDI'!$J$4:$J$29,S2042,"Cubic","Extrapolate=Linear","MultiX=Average","Skip=True","Sort=True")</f>
        <v>13.027951904877854</v>
      </c>
      <c r="U2042" s="43">
        <f ca="1">_xll.BInterpol('Base CDI'!$H$4:$H$28,'Base CDI'!$I$4:$I$29,S2042,"Cubic","Extrapolate=Linear","MultiX=Average","Skip=True","Sort=True")</f>
        <v>13.058004078023666</v>
      </c>
    </row>
    <row r="2043" spans="16:21" x14ac:dyDescent="0.25">
      <c r="P2043" s="10">
        <v>37487</v>
      </c>
      <c r="Q2043">
        <v>7.7142840000000001</v>
      </c>
      <c r="S2043" s="42">
        <f t="shared" ca="1" si="37"/>
        <v>48026</v>
      </c>
      <c r="T2043" s="43">
        <f ca="1">_xll.BInterpol('Base CDI'!$H$4:$H$28,'Base CDI'!$J$4:$J$29,S2043,"Cubic","Extrapolate=Linear","MultiX=Average","Skip=True","Sort=True")</f>
        <v>13.028213098182029</v>
      </c>
      <c r="U2043" s="43">
        <f ca="1">_xll.BInterpol('Base CDI'!$H$4:$H$28,'Base CDI'!$I$4:$I$29,S2043,"Cubic","Extrapolate=Linear","MultiX=Average","Skip=True","Sort=True")</f>
        <v>13.058268244090607</v>
      </c>
    </row>
    <row r="2044" spans="16:21" x14ac:dyDescent="0.25">
      <c r="P2044" s="10">
        <v>37488</v>
      </c>
      <c r="Q2044">
        <v>7.7193240000000003</v>
      </c>
      <c r="S2044" s="42">
        <f t="shared" ca="1" si="37"/>
        <v>48027</v>
      </c>
      <c r="T2044" s="43">
        <f ca="1">_xll.BInterpol('Base CDI'!$H$4:$H$28,'Base CDI'!$J$4:$J$29,S2044,"Cubic","Extrapolate=Linear","MultiX=Average","Skip=True","Sort=True")</f>
        <v>13.028474131961072</v>
      </c>
      <c r="U2044" s="43">
        <f ca="1">_xll.BInterpol('Base CDI'!$H$4:$H$28,'Base CDI'!$I$4:$I$29,S2044,"Cubic","Extrapolate=Linear","MultiX=Average","Skip=True","Sort=True")</f>
        <v>13.058532275694239</v>
      </c>
    </row>
    <row r="2045" spans="16:21" x14ac:dyDescent="0.25">
      <c r="P2045" s="10">
        <v>37489</v>
      </c>
      <c r="Q2045">
        <v>7.7243680000000001</v>
      </c>
      <c r="S2045" s="42">
        <f t="shared" ca="1" si="37"/>
        <v>48028</v>
      </c>
      <c r="T2045" s="43">
        <f ca="1">_xll.BInterpol('Base CDI'!$H$4:$H$28,'Base CDI'!$J$4:$J$29,S2045,"Cubic","Extrapolate=Linear","MultiX=Average","Skip=True","Sort=True")</f>
        <v>13.02873500597989</v>
      </c>
      <c r="U2045" s="43">
        <f ca="1">_xll.BInterpol('Base CDI'!$H$4:$H$28,'Base CDI'!$I$4:$I$29,S2045,"Cubic","Extrapolate=Linear","MultiX=Average","Skip=True","Sort=True")</f>
        <v>13.058796172509096</v>
      </c>
    </row>
    <row r="2046" spans="16:21" x14ac:dyDescent="0.25">
      <c r="P2046" s="10">
        <v>37490</v>
      </c>
      <c r="Q2046">
        <v>7.7294140000000002</v>
      </c>
      <c r="S2046" s="42">
        <f t="shared" ca="1" si="37"/>
        <v>48029</v>
      </c>
      <c r="T2046" s="43">
        <f ca="1">_xll.BInterpol('Base CDI'!$H$4:$H$28,'Base CDI'!$J$4:$J$29,S2046,"Cubic","Extrapolate=Linear","MultiX=Average","Skip=True","Sort=True")</f>
        <v>13.02899572000338</v>
      </c>
      <c r="U2046" s="43">
        <f ca="1">_xll.BInterpol('Base CDI'!$H$4:$H$28,'Base CDI'!$I$4:$I$29,S2046,"Cubic","Extrapolate=Linear","MultiX=Average","Skip=True","Sort=True")</f>
        <v>13.059059934209715</v>
      </c>
    </row>
    <row r="2047" spans="16:21" x14ac:dyDescent="0.25">
      <c r="P2047" s="10">
        <v>37491</v>
      </c>
      <c r="Q2047">
        <v>7.734432</v>
      </c>
      <c r="S2047" s="42">
        <f t="shared" ca="1" si="37"/>
        <v>48030</v>
      </c>
      <c r="T2047" s="43">
        <f ca="1">_xll.BInterpol('Base CDI'!$H$4:$H$28,'Base CDI'!$J$4:$J$29,S2047,"Cubic","Extrapolate=Linear","MultiX=Average","Skip=True","Sort=True")</f>
        <v>13.029256273796443</v>
      </c>
      <c r="U2047" s="43">
        <f ca="1">_xll.BInterpol('Base CDI'!$H$4:$H$28,'Base CDI'!$I$4:$I$29,S2047,"Cubic","Extrapolate=Linear","MultiX=Average","Skip=True","Sort=True")</f>
        <v>13.059323560470625</v>
      </c>
    </row>
    <row r="2048" spans="16:21" x14ac:dyDescent="0.25">
      <c r="P2048" s="10">
        <v>37494</v>
      </c>
      <c r="Q2048">
        <v>7.7394670000000003</v>
      </c>
      <c r="S2048" s="42">
        <f t="shared" ca="1" si="37"/>
        <v>48031</v>
      </c>
      <c r="T2048" s="43">
        <f ca="1">_xll.BInterpol('Base CDI'!$H$4:$H$28,'Base CDI'!$J$4:$J$29,S2048,"Cubic","Extrapolate=Linear","MultiX=Average","Skip=True","Sort=True")</f>
        <v>13.029516667123985</v>
      </c>
      <c r="U2048" s="43">
        <f ca="1">_xll.BInterpol('Base CDI'!$H$4:$H$28,'Base CDI'!$I$4:$I$29,S2048,"Cubic","Extrapolate=Linear","MultiX=Average","Skip=True","Sort=True")</f>
        <v>13.059587050966366</v>
      </c>
    </row>
    <row r="2049" spans="16:21" x14ac:dyDescent="0.25">
      <c r="P2049" s="10">
        <v>37495</v>
      </c>
      <c r="Q2049">
        <v>7.7445130000000004</v>
      </c>
      <c r="S2049" s="42">
        <f t="shared" ca="1" si="37"/>
        <v>48032</v>
      </c>
      <c r="T2049" s="43">
        <f ca="1">_xll.BInterpol('Base CDI'!$H$4:$H$28,'Base CDI'!$J$4:$J$29,S2049,"Cubic","Extrapolate=Linear","MultiX=Average","Skip=True","Sort=True")</f>
        <v>13.029776899750905</v>
      </c>
      <c r="U2049" s="43">
        <f ca="1">_xll.BInterpol('Base CDI'!$H$4:$H$28,'Base CDI'!$I$4:$I$29,S2049,"Cubic","Extrapolate=Linear","MultiX=Average","Skip=True","Sort=True")</f>
        <v>13.059850405371465</v>
      </c>
    </row>
    <row r="2050" spans="16:21" x14ac:dyDescent="0.25">
      <c r="P2050" s="10">
        <v>37496</v>
      </c>
      <c r="Q2050">
        <v>7.749568</v>
      </c>
      <c r="S2050" s="42">
        <f t="shared" ca="1" si="37"/>
        <v>48033</v>
      </c>
      <c r="T2050" s="43">
        <f ca="1">_xll.BInterpol('Base CDI'!$H$4:$H$28,'Base CDI'!$J$4:$J$29,S2050,"Cubic","Extrapolate=Linear","MultiX=Average","Skip=True","Sort=True")</f>
        <v>13.030036971442104</v>
      </c>
      <c r="U2050" s="43">
        <f ca="1">_xll.BInterpol('Base CDI'!$H$4:$H$28,'Base CDI'!$I$4:$I$29,S2050,"Cubic","Extrapolate=Linear","MultiX=Average","Skip=True","Sort=True")</f>
        <v>13.060113623360461</v>
      </c>
    </row>
    <row r="2051" spans="16:21" x14ac:dyDescent="0.25">
      <c r="P2051" s="10">
        <v>37497</v>
      </c>
      <c r="Q2051">
        <v>7.7546280000000003</v>
      </c>
      <c r="S2051" s="42">
        <f t="shared" ca="1" si="37"/>
        <v>48034</v>
      </c>
      <c r="T2051" s="43">
        <f ca="1">_xll.BInterpol('Base CDI'!$H$4:$H$28,'Base CDI'!$J$4:$J$29,S2051,"Cubic","Extrapolate=Linear","MultiX=Average","Skip=True","Sort=True")</f>
        <v>13.030296881962485</v>
      </c>
      <c r="U2051" s="43">
        <f ca="1">_xll.BInterpol('Base CDI'!$H$4:$H$28,'Base CDI'!$I$4:$I$29,S2051,"Cubic","Extrapolate=Linear","MultiX=Average","Skip=True","Sort=True")</f>
        <v>13.060376704607885</v>
      </c>
    </row>
    <row r="2052" spans="16:21" x14ac:dyDescent="0.25">
      <c r="P2052" s="10">
        <v>37498</v>
      </c>
      <c r="Q2052">
        <v>7.7596910000000001</v>
      </c>
      <c r="S2052" s="42">
        <f t="shared" ca="1" si="37"/>
        <v>48035</v>
      </c>
      <c r="T2052" s="43">
        <f ca="1">_xll.BInterpol('Base CDI'!$H$4:$H$28,'Base CDI'!$J$4:$J$29,S2052,"Cubic","Extrapolate=Linear","MultiX=Average","Skip=True","Sort=True")</f>
        <v>13.03055663107695</v>
      </c>
      <c r="U2052" s="43">
        <f ca="1">_xll.BInterpol('Base CDI'!$H$4:$H$28,'Base CDI'!$I$4:$I$29,S2052,"Cubic","Extrapolate=Linear","MultiX=Average","Skip=True","Sort=True")</f>
        <v>13.060639648788271</v>
      </c>
    </row>
    <row r="2053" spans="16:21" x14ac:dyDescent="0.25">
      <c r="P2053" s="10">
        <v>37501</v>
      </c>
      <c r="Q2053">
        <v>7.7647560000000002</v>
      </c>
      <c r="S2053" s="42">
        <f t="shared" ca="1" si="37"/>
        <v>48036</v>
      </c>
      <c r="T2053" s="43">
        <f ca="1">_xll.BInterpol('Base CDI'!$H$4:$H$28,'Base CDI'!$J$4:$J$29,S2053,"Cubic","Extrapolate=Linear","MultiX=Average","Skip=True","Sort=True")</f>
        <v>13.030816218550399</v>
      </c>
      <c r="U2053" s="43">
        <f ca="1">_xll.BInterpol('Base CDI'!$H$4:$H$28,'Base CDI'!$I$4:$I$29,S2053,"Cubic","Extrapolate=Linear","MultiX=Average","Skip=True","Sort=True")</f>
        <v>13.060902455576153</v>
      </c>
    </row>
    <row r="2054" spans="16:21" x14ac:dyDescent="0.25">
      <c r="P2054" s="10">
        <v>37502</v>
      </c>
      <c r="Q2054">
        <v>7.7698340000000004</v>
      </c>
      <c r="S2054" s="42">
        <f t="shared" ca="1" si="37"/>
        <v>48037</v>
      </c>
      <c r="T2054" s="43">
        <f ca="1">_xll.BInterpol('Base CDI'!$H$4:$H$28,'Base CDI'!$J$4:$J$29,S2054,"Cubic","Extrapolate=Linear","MultiX=Average","Skip=True","Sort=True")</f>
        <v>13.031075644147736</v>
      </c>
      <c r="U2054" s="43">
        <f ca="1">_xll.BInterpol('Base CDI'!$H$4:$H$28,'Base CDI'!$I$4:$I$29,S2054,"Cubic","Extrapolate=Linear","MultiX=Average","Skip=True","Sort=True")</f>
        <v>13.061165124646067</v>
      </c>
    </row>
    <row r="2055" spans="16:21" x14ac:dyDescent="0.25">
      <c r="P2055" s="10">
        <v>37503</v>
      </c>
      <c r="Q2055">
        <v>7.7749180000000004</v>
      </c>
      <c r="S2055" s="42">
        <f t="shared" ca="1" si="37"/>
        <v>48038</v>
      </c>
      <c r="T2055" s="43">
        <f ca="1">_xll.BInterpol('Base CDI'!$H$4:$H$28,'Base CDI'!$J$4:$J$29,S2055,"Cubic","Extrapolate=Linear","MultiX=Average","Skip=True","Sort=True")</f>
        <v>13.031334907633861</v>
      </c>
      <c r="U2055" s="43">
        <f ca="1">_xll.BInterpol('Base CDI'!$H$4:$H$28,'Base CDI'!$I$4:$I$29,S2055,"Cubic","Extrapolate=Linear","MultiX=Average","Skip=True","Sort=True")</f>
        <v>13.061427655672542</v>
      </c>
    </row>
    <row r="2056" spans="16:21" x14ac:dyDescent="0.25">
      <c r="P2056" s="10">
        <v>37504</v>
      </c>
      <c r="Q2056">
        <v>7.7799889999999996</v>
      </c>
      <c r="S2056" s="42">
        <f t="shared" ca="1" si="37"/>
        <v>48039</v>
      </c>
      <c r="T2056" s="43">
        <f ca="1">_xll.BInterpol('Base CDI'!$H$4:$H$28,'Base CDI'!$J$4:$J$29,S2056,"Cubic","Extrapolate=Linear","MultiX=Average","Skip=True","Sort=True")</f>
        <v>13.031594008773673</v>
      </c>
      <c r="U2056" s="43">
        <f ca="1">_xll.BInterpol('Base CDI'!$H$4:$H$28,'Base CDI'!$I$4:$I$29,S2056,"Cubic","Extrapolate=Linear","MultiX=Average","Skip=True","Sort=True")</f>
        <v>13.061690048330115</v>
      </c>
    </row>
    <row r="2057" spans="16:21" x14ac:dyDescent="0.25">
      <c r="P2057" s="10">
        <v>37505</v>
      </c>
      <c r="Q2057">
        <v>7.785069</v>
      </c>
      <c r="S2057" s="42">
        <f t="shared" ca="1" si="37"/>
        <v>48040</v>
      </c>
      <c r="T2057" s="43">
        <f ca="1">_xll.BInterpol('Base CDI'!$H$4:$H$28,'Base CDI'!$J$4:$J$29,S2057,"Cubic","Extrapolate=Linear","MultiX=Average","Skip=True","Sort=True")</f>
        <v>13.03185294733208</v>
      </c>
      <c r="U2057" s="43">
        <f ca="1">_xll.BInterpol('Base CDI'!$H$4:$H$28,'Base CDI'!$I$4:$I$29,S2057,"Cubic","Extrapolate=Linear","MultiX=Average","Skip=True","Sort=True")</f>
        <v>13.061952302293321</v>
      </c>
    </row>
    <row r="2058" spans="16:21" x14ac:dyDescent="0.25">
      <c r="P2058" s="10">
        <v>37508</v>
      </c>
      <c r="Q2058">
        <v>7.7901509999999998</v>
      </c>
      <c r="S2058" s="42">
        <f t="shared" ca="1" si="37"/>
        <v>48041</v>
      </c>
      <c r="T2058" s="43">
        <f ca="1">_xll.BInterpol('Base CDI'!$H$4:$H$28,'Base CDI'!$J$4:$J$29,S2058,"Cubic","Extrapolate=Linear","MultiX=Average","Skip=True","Sort=True")</f>
        <v>13.03211172307398</v>
      </c>
      <c r="U2058" s="43">
        <f ca="1">_xll.BInterpol('Base CDI'!$H$4:$H$28,'Base CDI'!$I$4:$I$29,S2058,"Cubic","Extrapolate=Linear","MultiX=Average","Skip=True","Sort=True")</f>
        <v>13.062214417236691</v>
      </c>
    </row>
    <row r="2059" spans="16:21" x14ac:dyDescent="0.25">
      <c r="P2059" s="10">
        <v>37509</v>
      </c>
      <c r="Q2059">
        <v>7.7952380000000003</v>
      </c>
      <c r="S2059" s="42">
        <f t="shared" ref="S2059:S2122" ca="1" si="38">S2058+1</f>
        <v>48042</v>
      </c>
      <c r="T2059" s="43">
        <f ca="1">_xll.BInterpol('Base CDI'!$H$4:$H$28,'Base CDI'!$J$4:$J$29,S2059,"Cubic","Extrapolate=Linear","MultiX=Average","Skip=True","Sort=True")</f>
        <v>13.032370335764274</v>
      </c>
      <c r="U2059" s="43">
        <f ca="1">_xll.BInterpol('Base CDI'!$H$4:$H$28,'Base CDI'!$I$4:$I$29,S2059,"Cubic","Extrapolate=Linear","MultiX=Average","Skip=True","Sort=True")</f>
        <v>13.062476392834759</v>
      </c>
    </row>
    <row r="2060" spans="16:21" x14ac:dyDescent="0.25">
      <c r="P2060" s="10">
        <v>37510</v>
      </c>
      <c r="Q2060">
        <v>7.8003299999999998</v>
      </c>
      <c r="S2060" s="42">
        <f t="shared" ca="1" si="38"/>
        <v>48043</v>
      </c>
      <c r="T2060" s="43">
        <f ca="1">_xll.BInterpol('Base CDI'!$H$4:$H$28,'Base CDI'!$J$4:$J$29,S2060,"Cubic","Extrapolate=Linear","MultiX=Average","Skip=True","Sort=True")</f>
        <v>13.032628785167864</v>
      </c>
      <c r="U2060" s="43">
        <f ca="1">_xll.BInterpol('Base CDI'!$H$4:$H$28,'Base CDI'!$I$4:$I$29,S2060,"Cubic","Extrapolate=Linear","MultiX=Average","Skip=True","Sort=True")</f>
        <v>13.062738228762059</v>
      </c>
    </row>
    <row r="2061" spans="16:21" x14ac:dyDescent="0.25">
      <c r="P2061" s="10">
        <v>37511</v>
      </c>
      <c r="Q2061">
        <v>7.8054259999999998</v>
      </c>
      <c r="S2061" s="42">
        <f t="shared" ca="1" si="38"/>
        <v>48044</v>
      </c>
      <c r="T2061" s="43">
        <f ca="1">_xll.BInterpol('Base CDI'!$H$4:$H$28,'Base CDI'!$J$4:$J$29,S2061,"Cubic","Extrapolate=Linear","MultiX=Average","Skip=True","Sort=True")</f>
        <v>13.032887071049652</v>
      </c>
      <c r="U2061" s="43">
        <f ca="1">_xll.BInterpol('Base CDI'!$H$4:$H$28,'Base CDI'!$I$4:$I$29,S2061,"Cubic","Extrapolate=Linear","MultiX=Average","Skip=True","Sort=True")</f>
        <v>13.062999924693127</v>
      </c>
    </row>
    <row r="2062" spans="16:21" x14ac:dyDescent="0.25">
      <c r="P2062" s="10">
        <v>37512</v>
      </c>
      <c r="Q2062">
        <v>7.8105229999999999</v>
      </c>
      <c r="S2062" s="42">
        <f t="shared" ca="1" si="38"/>
        <v>48045</v>
      </c>
      <c r="T2062" s="43">
        <f ca="1">_xll.BInterpol('Base CDI'!$H$4:$H$28,'Base CDI'!$J$4:$J$29,S2062,"Cubic","Extrapolate=Linear","MultiX=Average","Skip=True","Sort=True")</f>
        <v>13.033145193174541</v>
      </c>
      <c r="U2062" s="43">
        <f ca="1">_xll.BInterpol('Base CDI'!$H$4:$H$28,'Base CDI'!$I$4:$I$29,S2062,"Cubic","Extrapolate=Linear","MultiX=Average","Skip=True","Sort=True")</f>
        <v>13.063261480302495</v>
      </c>
    </row>
    <row r="2063" spans="16:21" x14ac:dyDescent="0.25">
      <c r="P2063" s="10">
        <v>37515</v>
      </c>
      <c r="Q2063">
        <v>7.8156230000000004</v>
      </c>
      <c r="S2063" s="42">
        <f t="shared" ca="1" si="38"/>
        <v>48046</v>
      </c>
      <c r="T2063" s="43">
        <f ca="1">_xll.BInterpol('Base CDI'!$H$4:$H$28,'Base CDI'!$J$4:$J$29,S2063,"Cubic","Extrapolate=Linear","MultiX=Average","Skip=True","Sort=True")</f>
        <v>13.03340315130743</v>
      </c>
      <c r="U2063" s="43">
        <f ca="1">_xll.BInterpol('Base CDI'!$H$4:$H$28,'Base CDI'!$I$4:$I$29,S2063,"Cubic","Extrapolate=Linear","MultiX=Average","Skip=True","Sort=True")</f>
        <v>13.063522895264695</v>
      </c>
    </row>
    <row r="2064" spans="16:21" x14ac:dyDescent="0.25">
      <c r="P2064" s="10">
        <v>37516</v>
      </c>
      <c r="Q2064">
        <v>7.820729</v>
      </c>
      <c r="S2064" s="42">
        <f t="shared" ca="1" si="38"/>
        <v>48047</v>
      </c>
      <c r="T2064" s="43">
        <f ca="1">_xll.BInterpol('Base CDI'!$H$4:$H$28,'Base CDI'!$J$4:$J$29,S2064,"Cubic","Extrapolate=Linear","MultiX=Average","Skip=True","Sort=True")</f>
        <v>13.033660945213224</v>
      </c>
      <c r="U2064" s="43">
        <f ca="1">_xll.BInterpol('Base CDI'!$H$4:$H$28,'Base CDI'!$I$4:$I$29,S2064,"Cubic","Extrapolate=Linear","MultiX=Average","Skip=True","Sort=True")</f>
        <v>13.063784169254264</v>
      </c>
    </row>
    <row r="2065" spans="16:21" x14ac:dyDescent="0.25">
      <c r="P2065" s="10">
        <v>37517</v>
      </c>
      <c r="Q2065">
        <v>7.8258359999999998</v>
      </c>
      <c r="S2065" s="42">
        <f t="shared" ca="1" si="38"/>
        <v>48048</v>
      </c>
      <c r="T2065" s="43">
        <f ca="1">_xll.BInterpol('Base CDI'!$H$4:$H$28,'Base CDI'!$J$4:$J$29,S2065,"Cubic","Extrapolate=Linear","MultiX=Average","Skip=True","Sort=True")</f>
        <v>13.033918574656822</v>
      </c>
      <c r="U2065" s="43">
        <f ca="1">_xll.BInterpol('Base CDI'!$H$4:$H$28,'Base CDI'!$I$4:$I$29,S2065,"Cubic","Extrapolate=Linear","MultiX=Average","Skip=True","Sort=True")</f>
        <v>13.064045301945734</v>
      </c>
    </row>
    <row r="2066" spans="16:21" x14ac:dyDescent="0.25">
      <c r="P2066" s="10">
        <v>37518</v>
      </c>
      <c r="Q2066">
        <v>7.8309509999999998</v>
      </c>
      <c r="S2066" s="42">
        <f t="shared" ca="1" si="38"/>
        <v>48049</v>
      </c>
      <c r="T2066" s="43">
        <f ca="1">_xll.BInterpol('Base CDI'!$H$4:$H$28,'Base CDI'!$J$4:$J$29,S2066,"Cubic","Extrapolate=Linear","MultiX=Average","Skip=True","Sort=True")</f>
        <v>13.034176039403127</v>
      </c>
      <c r="U2066" s="43">
        <f ca="1">_xll.BInterpol('Base CDI'!$H$4:$H$28,'Base CDI'!$I$4:$I$29,S2066,"Cubic","Extrapolate=Linear","MultiX=Average","Skip=True","Sort=True")</f>
        <v>13.064306293013638</v>
      </c>
    </row>
    <row r="2067" spans="16:21" x14ac:dyDescent="0.25">
      <c r="P2067" s="10">
        <v>37519</v>
      </c>
      <c r="Q2067">
        <v>7.836068</v>
      </c>
      <c r="S2067" s="42">
        <f t="shared" ca="1" si="38"/>
        <v>48050</v>
      </c>
      <c r="T2067" s="43">
        <f ca="1">_xll.BInterpol('Base CDI'!$H$4:$H$28,'Base CDI'!$J$4:$J$29,S2067,"Cubic","Extrapolate=Linear","MultiX=Average","Skip=True","Sort=True")</f>
        <v>13.03443333921704</v>
      </c>
      <c r="U2067" s="43">
        <f ca="1">_xll.BInterpol('Base CDI'!$H$4:$H$28,'Base CDI'!$I$4:$I$29,S2067,"Cubic","Extrapolate=Linear","MultiX=Average","Skip=True","Sort=True")</f>
        <v>13.064567142132512</v>
      </c>
    </row>
    <row r="2068" spans="16:21" x14ac:dyDescent="0.25">
      <c r="P2068" s="10">
        <v>37522</v>
      </c>
      <c r="Q2068">
        <v>7.8411869999999997</v>
      </c>
      <c r="S2068" s="42">
        <f t="shared" ca="1" si="38"/>
        <v>48051</v>
      </c>
      <c r="T2068" s="43">
        <f ca="1">_xll.BInterpol('Base CDI'!$H$4:$H$28,'Base CDI'!$J$4:$J$29,S2068,"Cubic","Extrapolate=Linear","MultiX=Average","Skip=True","Sort=True")</f>
        <v>13.034690473863462</v>
      </c>
      <c r="U2068" s="43">
        <f ca="1">_xll.BInterpol('Base CDI'!$H$4:$H$28,'Base CDI'!$I$4:$I$29,S2068,"Cubic","Extrapolate=Linear","MultiX=Average","Skip=True","Sort=True")</f>
        <v>13.06482784897689</v>
      </c>
    </row>
    <row r="2069" spans="16:21" x14ac:dyDescent="0.25">
      <c r="P2069" s="10">
        <v>37523</v>
      </c>
      <c r="Q2069">
        <v>7.8463130000000003</v>
      </c>
      <c r="S2069" s="42">
        <f t="shared" ca="1" si="38"/>
        <v>48052</v>
      </c>
      <c r="T2069" s="43">
        <f ca="1">_xll.BInterpol('Base CDI'!$H$4:$H$28,'Base CDI'!$J$4:$J$29,S2069,"Cubic","Extrapolate=Linear","MultiX=Average","Skip=True","Sort=True")</f>
        <v>13.034947443107296</v>
      </c>
      <c r="U2069" s="43">
        <f ca="1">_xll.BInterpol('Base CDI'!$H$4:$H$28,'Base CDI'!$I$4:$I$29,S2069,"Cubic","Extrapolate=Linear","MultiX=Average","Skip=True","Sort=True")</f>
        <v>13.065088413221302</v>
      </c>
    </row>
    <row r="2070" spans="16:21" x14ac:dyDescent="0.25">
      <c r="P2070" s="10">
        <v>37524</v>
      </c>
      <c r="Q2070">
        <v>7.8514330000000001</v>
      </c>
      <c r="S2070" s="42">
        <f t="shared" ca="1" si="38"/>
        <v>48053</v>
      </c>
      <c r="T2070" s="43">
        <f ca="1">_xll.BInterpol('Base CDI'!$H$4:$H$28,'Base CDI'!$J$4:$J$29,S2070,"Cubic","Extrapolate=Linear","MultiX=Average","Skip=True","Sort=True")</f>
        <v>13.035204246713443</v>
      </c>
      <c r="U2070" s="43">
        <f ca="1">_xll.BInterpol('Base CDI'!$H$4:$H$28,'Base CDI'!$I$4:$I$29,S2070,"Cubic","Extrapolate=Linear","MultiX=Average","Skip=True","Sort=True")</f>
        <v>13.065348834540284</v>
      </c>
    </row>
    <row r="2071" spans="16:21" x14ac:dyDescent="0.25">
      <c r="P2071" s="10">
        <v>37525</v>
      </c>
      <c r="Q2071">
        <v>7.85656</v>
      </c>
      <c r="S2071" s="42">
        <f t="shared" ca="1" si="38"/>
        <v>48054</v>
      </c>
      <c r="T2071" s="43">
        <f ca="1">_xll.BInterpol('Base CDI'!$H$4:$H$28,'Base CDI'!$J$4:$J$29,S2071,"Cubic","Extrapolate=Linear","MultiX=Average","Skip=True","Sort=True")</f>
        <v>13.035460884446804</v>
      </c>
      <c r="U2071" s="43">
        <f ca="1">_xll.BInterpol('Base CDI'!$H$4:$H$28,'Base CDI'!$I$4:$I$29,S2071,"Cubic","Extrapolate=Linear","MultiX=Average","Skip=True","Sort=True")</f>
        <v>13.065609112608371</v>
      </c>
    </row>
    <row r="2072" spans="16:21" x14ac:dyDescent="0.25">
      <c r="P2072" s="10">
        <v>37526</v>
      </c>
      <c r="Q2072">
        <v>7.8616900000000003</v>
      </c>
      <c r="S2072" s="42">
        <f t="shared" ca="1" si="38"/>
        <v>48055</v>
      </c>
      <c r="T2072" s="43">
        <f ca="1">_xll.BInterpol('Base CDI'!$H$4:$H$28,'Base CDI'!$J$4:$J$29,S2072,"Cubic","Extrapolate=Linear","MultiX=Average","Skip=True","Sort=True")</f>
        <v>13.035717356072283</v>
      </c>
      <c r="U2072" s="43">
        <f ca="1">_xll.BInterpol('Base CDI'!$H$4:$H$28,'Base CDI'!$I$4:$I$29,S2072,"Cubic","Extrapolate=Linear","MultiX=Average","Skip=True","Sort=True")</f>
        <v>13.065869247100094</v>
      </c>
    </row>
    <row r="2073" spans="16:21" x14ac:dyDescent="0.25">
      <c r="P2073" s="10">
        <v>37529</v>
      </c>
      <c r="Q2073">
        <v>7.8668269999999998</v>
      </c>
      <c r="S2073" s="42">
        <f t="shared" ca="1" si="38"/>
        <v>48056</v>
      </c>
      <c r="T2073" s="43">
        <f ca="1">_xll.BInterpol('Base CDI'!$H$4:$H$28,'Base CDI'!$J$4:$J$29,S2073,"Cubic","Extrapolate=Linear","MultiX=Average","Skip=True","Sort=True")</f>
        <v>13.035973661354779</v>
      </c>
      <c r="U2073" s="43">
        <f ca="1">_xll.BInterpol('Base CDI'!$H$4:$H$28,'Base CDI'!$I$4:$I$29,S2073,"Cubic","Extrapolate=Linear","MultiX=Average","Skip=True","Sort=True")</f>
        <v>13.06612923768999</v>
      </c>
    </row>
    <row r="2074" spans="16:21" x14ac:dyDescent="0.25">
      <c r="P2074" s="10">
        <v>37530</v>
      </c>
      <c r="Q2074">
        <v>7.8719679999999999</v>
      </c>
      <c r="S2074" s="42">
        <f t="shared" ca="1" si="38"/>
        <v>48057</v>
      </c>
      <c r="T2074" s="43">
        <f ca="1">_xll.BInterpol('Base CDI'!$H$4:$H$28,'Base CDI'!$J$4:$J$29,S2074,"Cubic","Extrapolate=Linear","MultiX=Average","Skip=True","Sort=True")</f>
        <v>13.036229800059196</v>
      </c>
      <c r="U2074" s="43">
        <f ca="1">_xll.BInterpol('Base CDI'!$H$4:$H$28,'Base CDI'!$I$4:$I$29,S2074,"Cubic","Extrapolate=Linear","MultiX=Average","Skip=True","Sort=True")</f>
        <v>13.06638908405259</v>
      </c>
    </row>
    <row r="2075" spans="16:21" x14ac:dyDescent="0.25">
      <c r="P2075" s="10">
        <v>37531</v>
      </c>
      <c r="Q2075">
        <v>7.8771110000000002</v>
      </c>
      <c r="S2075" s="42">
        <f t="shared" ca="1" si="38"/>
        <v>48058</v>
      </c>
      <c r="T2075" s="43">
        <f ca="1">_xll.BInterpol('Base CDI'!$H$4:$H$28,'Base CDI'!$J$4:$J$29,S2075,"Cubic","Extrapolate=Linear","MultiX=Average","Skip=True","Sort=True")</f>
        <v>13.036485771950433</v>
      </c>
      <c r="U2075" s="43">
        <f ca="1">_xll.BInterpol('Base CDI'!$H$4:$H$28,'Base CDI'!$I$4:$I$29,S2075,"Cubic","Extrapolate=Linear","MultiX=Average","Skip=True","Sort=True")</f>
        <v>13.06664878586243</v>
      </c>
    </row>
    <row r="2076" spans="16:21" x14ac:dyDescent="0.25">
      <c r="P2076" s="10">
        <v>37532</v>
      </c>
      <c r="Q2076">
        <v>7.8822599999999996</v>
      </c>
      <c r="S2076" s="42">
        <f t="shared" ca="1" si="38"/>
        <v>48059</v>
      </c>
      <c r="T2076" s="43">
        <f ca="1">_xll.BInterpol('Base CDI'!$H$4:$H$28,'Base CDI'!$J$4:$J$29,S2076,"Cubic","Extrapolate=Linear","MultiX=Average","Skip=True","Sort=True")</f>
        <v>13.036741576793395</v>
      </c>
      <c r="U2076" s="43">
        <f ca="1">_xll.BInterpol('Base CDI'!$H$4:$H$28,'Base CDI'!$I$4:$I$29,S2076,"Cubic","Extrapolate=Linear","MultiX=Average","Skip=True","Sort=True")</f>
        <v>13.066908342794042</v>
      </c>
    </row>
    <row r="2077" spans="16:21" x14ac:dyDescent="0.25">
      <c r="P2077" s="10">
        <v>37533</v>
      </c>
      <c r="Q2077">
        <v>7.88741</v>
      </c>
      <c r="S2077" s="42">
        <f t="shared" ca="1" si="38"/>
        <v>48060</v>
      </c>
      <c r="T2077" s="43">
        <f ca="1">_xll.BInterpol('Base CDI'!$H$4:$H$28,'Base CDI'!$J$4:$J$29,S2077,"Cubic","Extrapolate=Linear","MultiX=Average","Skip=True","Sort=True")</f>
        <v>13.036997214352979</v>
      </c>
      <c r="U2077" s="43">
        <f ca="1">_xll.BInterpol('Base CDI'!$H$4:$H$28,'Base CDI'!$I$4:$I$29,S2077,"Cubic","Extrapolate=Linear","MultiX=Average","Skip=True","Sort=True")</f>
        <v>13.067167754521961</v>
      </c>
    </row>
    <row r="2078" spans="16:21" x14ac:dyDescent="0.25">
      <c r="P2078" s="10">
        <v>37536</v>
      </c>
      <c r="Q2078">
        <v>7.8925549999999998</v>
      </c>
      <c r="S2078" s="42">
        <f t="shared" ca="1" si="38"/>
        <v>48061</v>
      </c>
      <c r="T2078" s="43">
        <f ca="1">_xll.BInterpol('Base CDI'!$H$4:$H$28,'Base CDI'!$J$4:$J$29,S2078,"Cubic","Extrapolate=Linear","MultiX=Average","Skip=True","Sort=True")</f>
        <v>13.03725268439409</v>
      </c>
      <c r="U2078" s="43">
        <f ca="1">_xll.BInterpol('Base CDI'!$H$4:$H$28,'Base CDI'!$I$4:$I$29,S2078,"Cubic","Extrapolate=Linear","MultiX=Average","Skip=True","Sort=True")</f>
        <v>13.067427020720718</v>
      </c>
    </row>
    <row r="2079" spans="16:21" x14ac:dyDescent="0.25">
      <c r="P2079" s="10">
        <v>37537</v>
      </c>
      <c r="Q2079">
        <v>7.8977009999999996</v>
      </c>
      <c r="S2079" s="42">
        <f t="shared" ca="1" si="38"/>
        <v>48062</v>
      </c>
      <c r="T2079" s="43">
        <f ca="1">_xll.BInterpol('Base CDI'!$H$4:$H$28,'Base CDI'!$J$4:$J$29,S2079,"Cubic","Extrapolate=Linear","MultiX=Average","Skip=True","Sort=True")</f>
        <v>13.03750798668163</v>
      </c>
      <c r="U2079" s="43">
        <f ca="1">_xll.BInterpol('Base CDI'!$H$4:$H$28,'Base CDI'!$I$4:$I$29,S2079,"Cubic","Extrapolate=Linear","MultiX=Average","Skip=True","Sort=True")</f>
        <v>13.067686141064851</v>
      </c>
    </row>
    <row r="2080" spans="16:21" x14ac:dyDescent="0.25">
      <c r="P2080" s="10">
        <v>37538</v>
      </c>
      <c r="Q2080">
        <v>7.9028470000000004</v>
      </c>
      <c r="S2080" s="42">
        <f t="shared" ca="1" si="38"/>
        <v>48063</v>
      </c>
      <c r="T2080" s="43">
        <f ca="1">_xll.BInterpol('Base CDI'!$H$4:$H$28,'Base CDI'!$J$4:$J$29,S2080,"Cubic","Extrapolate=Linear","MultiX=Average","Skip=True","Sort=True")</f>
        <v>13.0377631209805</v>
      </c>
      <c r="U2080" s="43">
        <f ca="1">_xll.BInterpol('Base CDI'!$H$4:$H$28,'Base CDI'!$I$4:$I$29,S2080,"Cubic","Extrapolate=Linear","MultiX=Average","Skip=True","Sort=True")</f>
        <v>13.067945115228891</v>
      </c>
    </row>
    <row r="2081" spans="16:21" x14ac:dyDescent="0.25">
      <c r="P2081" s="10">
        <v>37539</v>
      </c>
      <c r="Q2081">
        <v>7.9079969999999999</v>
      </c>
      <c r="S2081" s="42">
        <f t="shared" ca="1" si="38"/>
        <v>48064</v>
      </c>
      <c r="T2081" s="43">
        <f ca="1">_xll.BInterpol('Base CDI'!$H$4:$H$28,'Base CDI'!$J$4:$J$29,S2081,"Cubic","Extrapolate=Linear","MultiX=Average","Skip=True","Sort=True")</f>
        <v>13.038018087055601</v>
      </c>
      <c r="U2081" s="43">
        <f ca="1">_xll.BInterpol('Base CDI'!$H$4:$H$28,'Base CDI'!$I$4:$I$29,S2081,"Cubic","Extrapolate=Linear","MultiX=Average","Skip=True","Sort=True")</f>
        <v>13.068203942887372</v>
      </c>
    </row>
    <row r="2082" spans="16:21" x14ac:dyDescent="0.25">
      <c r="P2082" s="10">
        <v>37540</v>
      </c>
      <c r="Q2082">
        <v>7.9131530000000003</v>
      </c>
      <c r="S2082" s="42">
        <f t="shared" ca="1" si="38"/>
        <v>48065</v>
      </c>
      <c r="T2082" s="43">
        <f ca="1">_xll.BInterpol('Base CDI'!$H$4:$H$28,'Base CDI'!$J$4:$J$29,S2082,"Cubic","Extrapolate=Linear","MultiX=Average","Skip=True","Sort=True")</f>
        <v>13.038272884671835</v>
      </c>
      <c r="U2082" s="43">
        <f ca="1">_xll.BInterpol('Base CDI'!$H$4:$H$28,'Base CDI'!$I$4:$I$29,S2082,"Cubic","Extrapolate=Linear","MultiX=Average","Skip=True","Sort=True")</f>
        <v>13.068462623714829</v>
      </c>
    </row>
    <row r="2083" spans="16:21" x14ac:dyDescent="0.25">
      <c r="P2083" s="10">
        <v>37543</v>
      </c>
      <c r="Q2083">
        <v>7.9183089999999998</v>
      </c>
      <c r="S2083" s="42">
        <f t="shared" ca="1" si="38"/>
        <v>48066</v>
      </c>
      <c r="T2083" s="43">
        <f ca="1">_xll.BInterpol('Base CDI'!$H$4:$H$28,'Base CDI'!$J$4:$J$29,S2083,"Cubic","Extrapolate=Linear","MultiX=Average","Skip=True","Sort=True")</f>
        <v>13.038527513594103</v>
      </c>
      <c r="U2083" s="43">
        <f ca="1">_xll.BInterpol('Base CDI'!$H$4:$H$28,'Base CDI'!$I$4:$I$29,S2083,"Cubic","Extrapolate=Linear","MultiX=Average","Skip=True","Sort=True")</f>
        <v>13.068721157385795</v>
      </c>
    </row>
    <row r="2084" spans="16:21" x14ac:dyDescent="0.25">
      <c r="P2084" s="10">
        <v>37544</v>
      </c>
      <c r="Q2084">
        <v>7.9234799999999996</v>
      </c>
      <c r="S2084" s="42">
        <f t="shared" ca="1" si="38"/>
        <v>48067</v>
      </c>
      <c r="T2084" s="43">
        <f ca="1">_xll.BInterpol('Base CDI'!$H$4:$H$28,'Base CDI'!$J$4:$J$29,S2084,"Cubic","Extrapolate=Linear","MultiX=Average","Skip=True","Sort=True")</f>
        <v>13.038781973587309</v>
      </c>
      <c r="U2084" s="43">
        <f ca="1">_xll.BInterpol('Base CDI'!$H$4:$H$28,'Base CDI'!$I$4:$I$29,S2084,"Cubic","Extrapolate=Linear","MultiX=Average","Skip=True","Sort=True")</f>
        <v>13.068979543574802</v>
      </c>
    </row>
    <row r="2085" spans="16:21" x14ac:dyDescent="0.25">
      <c r="P2085" s="10">
        <v>37545</v>
      </c>
      <c r="Q2085">
        <v>7.9294409999999997</v>
      </c>
      <c r="S2085" s="42">
        <f t="shared" ca="1" si="38"/>
        <v>48068</v>
      </c>
      <c r="T2085" s="43">
        <f ca="1">_xll.BInterpol('Base CDI'!$H$4:$H$28,'Base CDI'!$J$4:$J$29,S2085,"Cubic","Extrapolate=Linear","MultiX=Average","Skip=True","Sort=True")</f>
        <v>13.039036264416351</v>
      </c>
      <c r="U2085" s="43">
        <f ca="1">_xll.BInterpol('Base CDI'!$H$4:$H$28,'Base CDI'!$I$4:$I$29,S2085,"Cubic","Extrapolate=Linear","MultiX=Average","Skip=True","Sort=True")</f>
        <v>13.069237781956387</v>
      </c>
    </row>
    <row r="2086" spans="16:21" x14ac:dyDescent="0.25">
      <c r="P2086" s="10">
        <v>37546</v>
      </c>
      <c r="Q2086">
        <v>7.9354050000000003</v>
      </c>
      <c r="S2086" s="42">
        <f t="shared" ca="1" si="38"/>
        <v>48069</v>
      </c>
      <c r="T2086" s="43">
        <f ca="1">_xll.BInterpol('Base CDI'!$H$4:$H$28,'Base CDI'!$J$4:$J$29,S2086,"Cubic","Extrapolate=Linear","MultiX=Average","Skip=True","Sort=True")</f>
        <v>13.039290385846133</v>
      </c>
      <c r="U2086" s="43">
        <f ca="1">_xll.BInterpol('Base CDI'!$H$4:$H$28,'Base CDI'!$I$4:$I$29,S2086,"Cubic","Extrapolate=Linear","MultiX=Average","Skip=True","Sort=True")</f>
        <v>13.069495872205081</v>
      </c>
    </row>
    <row r="2087" spans="16:21" x14ac:dyDescent="0.25">
      <c r="P2087" s="10">
        <v>37547</v>
      </c>
      <c r="Q2087">
        <v>7.9413689999999999</v>
      </c>
      <c r="S2087" s="42">
        <f t="shared" ca="1" si="38"/>
        <v>48070</v>
      </c>
      <c r="T2087" s="43">
        <f ca="1">_xll.BInterpol('Base CDI'!$H$4:$H$28,'Base CDI'!$J$4:$J$29,S2087,"Cubic","Extrapolate=Linear","MultiX=Average","Skip=True","Sort=True")</f>
        <v>13.039544337641557</v>
      </c>
      <c r="U2087" s="43">
        <f ca="1">_xll.BInterpol('Base CDI'!$H$4:$H$28,'Base CDI'!$I$4:$I$29,S2087,"Cubic","Extrapolate=Linear","MultiX=Average","Skip=True","Sort=True")</f>
        <v>13.069753813995421</v>
      </c>
    </row>
    <row r="2088" spans="16:21" x14ac:dyDescent="0.25">
      <c r="P2088" s="10">
        <v>37550</v>
      </c>
      <c r="Q2088">
        <v>7.947336</v>
      </c>
      <c r="S2088" s="42">
        <f t="shared" ca="1" si="38"/>
        <v>48071</v>
      </c>
      <c r="T2088" s="43">
        <f ca="1">_xll.BInterpol('Base CDI'!$H$4:$H$28,'Base CDI'!$J$4:$J$29,S2088,"Cubic","Extrapolate=Linear","MultiX=Average","Skip=True","Sort=True")</f>
        <v>13.039798119567523</v>
      </c>
      <c r="U2088" s="43">
        <f ca="1">_xll.BInterpol('Base CDI'!$H$4:$H$28,'Base CDI'!$I$4:$I$29,S2088,"Cubic","Extrapolate=Linear","MultiX=Average","Skip=True","Sort=True")</f>
        <v>13.070011607001936</v>
      </c>
    </row>
    <row r="2089" spans="16:21" x14ac:dyDescent="0.25">
      <c r="P2089" s="10">
        <v>37551</v>
      </c>
      <c r="Q2089">
        <v>7.9533079999999998</v>
      </c>
      <c r="S2089" s="42">
        <f t="shared" ca="1" si="38"/>
        <v>48072</v>
      </c>
      <c r="T2089" s="43">
        <f ca="1">_xll.BInterpol('Base CDI'!$H$4:$H$28,'Base CDI'!$J$4:$J$29,S2089,"Cubic","Extrapolate=Linear","MultiX=Average","Skip=True","Sort=True")</f>
        <v>13.040051731388935</v>
      </c>
      <c r="U2089" s="43">
        <f ca="1">_xll.BInterpol('Base CDI'!$H$4:$H$28,'Base CDI'!$I$4:$I$29,S2089,"Cubic","Extrapolate=Linear","MultiX=Average","Skip=True","Sort=True")</f>
        <v>13.070269250899164</v>
      </c>
    </row>
    <row r="2090" spans="16:21" x14ac:dyDescent="0.25">
      <c r="P2090" s="10">
        <v>37552</v>
      </c>
      <c r="Q2090">
        <v>7.959282</v>
      </c>
      <c r="S2090" s="42">
        <f t="shared" ca="1" si="38"/>
        <v>48073</v>
      </c>
      <c r="T2090" s="43">
        <f ca="1">_xll.BInterpol('Base CDI'!$H$4:$H$28,'Base CDI'!$J$4:$J$29,S2090,"Cubic","Extrapolate=Linear","MultiX=Average","Skip=True","Sort=True")</f>
        <v>13.040305172870692</v>
      </c>
      <c r="U2090" s="43">
        <f ca="1">_xll.BInterpol('Base CDI'!$H$4:$H$28,'Base CDI'!$I$4:$I$29,S2090,"Cubic","Extrapolate=Linear","MultiX=Average","Skip=True","Sort=True")</f>
        <v>13.070526745361637</v>
      </c>
    </row>
    <row r="2091" spans="16:21" x14ac:dyDescent="0.25">
      <c r="P2091" s="10">
        <v>37553</v>
      </c>
      <c r="Q2091">
        <v>7.9652560000000001</v>
      </c>
      <c r="S2091" s="42">
        <f t="shared" ca="1" si="38"/>
        <v>48074</v>
      </c>
      <c r="T2091" s="43">
        <f ca="1">_xll.BInterpol('Base CDI'!$H$4:$H$28,'Base CDI'!$J$4:$J$29,S2091,"Cubic","Extrapolate=Linear","MultiX=Average","Skip=True","Sort=True")</f>
        <v>13.040558443777698</v>
      </c>
      <c r="U2091" s="43">
        <f ca="1">_xll.BInterpol('Base CDI'!$H$4:$H$28,'Base CDI'!$I$4:$I$29,S2091,"Cubic","Extrapolate=Linear","MultiX=Average","Skip=True","Sort=True")</f>
        <v>13.070784090063889</v>
      </c>
    </row>
    <row r="2092" spans="16:21" x14ac:dyDescent="0.25">
      <c r="P2092" s="10">
        <v>37554</v>
      </c>
      <c r="Q2092">
        <v>7.9712360000000002</v>
      </c>
      <c r="S2092" s="42">
        <f t="shared" ca="1" si="38"/>
        <v>48075</v>
      </c>
      <c r="T2092" s="43">
        <f ca="1">_xll.BInterpol('Base CDI'!$H$4:$H$28,'Base CDI'!$J$4:$J$29,S2092,"Cubic","Extrapolate=Linear","MultiX=Average","Skip=True","Sort=True")</f>
        <v>13.040811543874852</v>
      </c>
      <c r="U2092" s="43">
        <f ca="1">_xll.BInterpol('Base CDI'!$H$4:$H$28,'Base CDI'!$I$4:$I$29,S2092,"Cubic","Extrapolate=Linear","MultiX=Average","Skip=True","Sort=True")</f>
        <v>13.071041284680454</v>
      </c>
    </row>
    <row r="2093" spans="16:21" x14ac:dyDescent="0.25">
      <c r="P2093" s="10">
        <v>37557</v>
      </c>
      <c r="Q2093">
        <v>7.9772179999999997</v>
      </c>
      <c r="S2093" s="42">
        <f t="shared" ca="1" si="38"/>
        <v>48076</v>
      </c>
      <c r="T2093" s="43">
        <f ca="1">_xll.BInterpol('Base CDI'!$H$4:$H$28,'Base CDI'!$J$4:$J$29,S2093,"Cubic","Extrapolate=Linear","MultiX=Average","Skip=True","Sort=True")</f>
        <v>13.041064472927058</v>
      </c>
      <c r="U2093" s="43">
        <f ca="1">_xll.BInterpol('Base CDI'!$H$4:$H$28,'Base CDI'!$I$4:$I$29,S2093,"Cubic","Extrapolate=Linear","MultiX=Average","Skip=True","Sort=True")</f>
        <v>13.071298328885865</v>
      </c>
    </row>
    <row r="2094" spans="16:21" x14ac:dyDescent="0.25">
      <c r="P2094" s="10">
        <v>37558</v>
      </c>
      <c r="Q2094">
        <v>7.9832049999999999</v>
      </c>
      <c r="S2094" s="42">
        <f t="shared" ca="1" si="38"/>
        <v>48077</v>
      </c>
      <c r="T2094" s="43">
        <f ca="1">_xll.BInterpol('Base CDI'!$H$4:$H$28,'Base CDI'!$J$4:$J$29,S2094,"Cubic","Extrapolate=Linear","MultiX=Average","Skip=True","Sort=True")</f>
        <v>13.041317230699217</v>
      </c>
      <c r="U2094" s="43">
        <f ca="1">_xll.BInterpol('Base CDI'!$H$4:$H$28,'Base CDI'!$I$4:$I$29,S2094,"Cubic","Extrapolate=Linear","MultiX=Average","Skip=True","Sort=True")</f>
        <v>13.071555222354657</v>
      </c>
    </row>
    <row r="2095" spans="16:21" x14ac:dyDescent="0.25">
      <c r="P2095" s="10">
        <v>37559</v>
      </c>
      <c r="Q2095">
        <v>7.9891909999999999</v>
      </c>
      <c r="S2095" s="42">
        <f t="shared" ca="1" si="38"/>
        <v>48078</v>
      </c>
      <c r="T2095" s="43">
        <f ca="1">_xll.BInterpol('Base CDI'!$H$4:$H$28,'Base CDI'!$J$4:$J$29,S2095,"Cubic","Extrapolate=Linear","MultiX=Average","Skip=True","Sort=True")</f>
        <v>13.041569816956232</v>
      </c>
      <c r="U2095" s="43">
        <f ca="1">_xll.BInterpol('Base CDI'!$H$4:$H$28,'Base CDI'!$I$4:$I$29,S2095,"Cubic","Extrapolate=Linear","MultiX=Average","Skip=True","Sort=True")</f>
        <v>13.071811964761363</v>
      </c>
    </row>
    <row r="2096" spans="16:21" x14ac:dyDescent="0.25">
      <c r="P2096" s="10">
        <v>37560</v>
      </c>
      <c r="Q2096">
        <v>7.9951860000000003</v>
      </c>
      <c r="S2096" s="42">
        <f t="shared" ca="1" si="38"/>
        <v>48079</v>
      </c>
      <c r="T2096" s="43">
        <f ca="1">_xll.BInterpol('Base CDI'!$H$4:$H$28,'Base CDI'!$J$4:$J$29,S2096,"Cubic","Extrapolate=Linear","MultiX=Average","Skip=True","Sort=True")</f>
        <v>13.041822231463001</v>
      </c>
      <c r="U2096" s="43">
        <f ca="1">_xll.BInterpol('Base CDI'!$H$4:$H$28,'Base CDI'!$I$4:$I$29,S2096,"Cubic","Extrapolate=Linear","MultiX=Average","Skip=True","Sort=True")</f>
        <v>13.072068555780515</v>
      </c>
    </row>
    <row r="2097" spans="16:21" x14ac:dyDescent="0.25">
      <c r="P2097" s="10">
        <v>37561</v>
      </c>
      <c r="Q2097">
        <v>8.001182</v>
      </c>
      <c r="S2097" s="42">
        <f t="shared" ca="1" si="38"/>
        <v>48080</v>
      </c>
      <c r="T2097" s="43">
        <f ca="1">_xll.BInterpol('Base CDI'!$H$4:$H$28,'Base CDI'!$J$4:$J$29,S2097,"Cubic","Extrapolate=Linear","MultiX=Average","Skip=True","Sort=True")</f>
        <v>13.042074473984428</v>
      </c>
      <c r="U2097" s="43">
        <f ca="1">_xll.BInterpol('Base CDI'!$H$4:$H$28,'Base CDI'!$I$4:$I$29,S2097,"Cubic","Extrapolate=Linear","MultiX=Average","Skip=True","Sort=True")</f>
        <v>13.07232499508665</v>
      </c>
    </row>
    <row r="2098" spans="16:21" x14ac:dyDescent="0.25">
      <c r="P2098" s="10">
        <v>37564</v>
      </c>
      <c r="Q2098">
        <v>8.0071840000000005</v>
      </c>
      <c r="S2098" s="42">
        <f t="shared" ca="1" si="38"/>
        <v>48081</v>
      </c>
      <c r="T2098" s="43">
        <f ca="1">_xll.BInterpol('Base CDI'!$H$4:$H$28,'Base CDI'!$J$4:$J$29,S2098,"Cubic","Extrapolate=Linear","MultiX=Average","Skip=True","Sort=True")</f>
        <v>13.042326544285416</v>
      </c>
      <c r="U2098" s="43">
        <f ca="1">_xll.BInterpol('Base CDI'!$H$4:$H$28,'Base CDI'!$I$4:$I$29,S2098,"Cubic","Extrapolate=Linear","MultiX=Average","Skip=True","Sort=True")</f>
        <v>13.0725812823543</v>
      </c>
    </row>
    <row r="2099" spans="16:21" x14ac:dyDescent="0.25">
      <c r="P2099" s="10">
        <v>37565</v>
      </c>
      <c r="Q2099">
        <v>8.0131929999999993</v>
      </c>
      <c r="S2099" s="42">
        <f t="shared" ca="1" si="38"/>
        <v>48082</v>
      </c>
      <c r="T2099" s="43">
        <f ca="1">_xll.BInterpol('Base CDI'!$H$4:$H$28,'Base CDI'!$J$4:$J$29,S2099,"Cubic","Extrapolate=Linear","MultiX=Average","Skip=True","Sort=True")</f>
        <v>13.042578442130864</v>
      </c>
      <c r="U2099" s="43">
        <f ca="1">_xll.BInterpol('Base CDI'!$H$4:$H$28,'Base CDI'!$I$4:$I$29,S2099,"Cubic","Extrapolate=Linear","MultiX=Average","Skip=True","Sort=True")</f>
        <v>13.072837417257999</v>
      </c>
    </row>
    <row r="2100" spans="16:21" x14ac:dyDescent="0.25">
      <c r="P2100" s="10">
        <v>37566</v>
      </c>
      <c r="Q2100">
        <v>8.019209</v>
      </c>
      <c r="S2100" s="42">
        <f t="shared" ca="1" si="38"/>
        <v>48083</v>
      </c>
      <c r="T2100" s="43">
        <f ca="1">_xll.BInterpol('Base CDI'!$H$4:$H$28,'Base CDI'!$J$4:$J$29,S2100,"Cubic","Extrapolate=Linear","MultiX=Average","Skip=True","Sort=True")</f>
        <v>13.042830167285675</v>
      </c>
      <c r="U2100" s="43">
        <f ca="1">_xll.BInterpol('Base CDI'!$H$4:$H$28,'Base CDI'!$I$4:$I$29,S2100,"Cubic","Extrapolate=Linear","MultiX=Average","Skip=True","Sort=True")</f>
        <v>13.073093399472281</v>
      </c>
    </row>
    <row r="2101" spans="16:21" x14ac:dyDescent="0.25">
      <c r="P2101" s="10">
        <v>37567</v>
      </c>
      <c r="Q2101">
        <v>8.0252320000000008</v>
      </c>
      <c r="S2101" s="42">
        <f t="shared" ca="1" si="38"/>
        <v>48084</v>
      </c>
      <c r="T2101" s="43">
        <f ca="1">_xll.BInterpol('Base CDI'!$H$4:$H$28,'Base CDI'!$J$4:$J$29,S2101,"Cubic","Extrapolate=Linear","MultiX=Average","Skip=True","Sort=True")</f>
        <v>13.043081719514751</v>
      </c>
      <c r="U2101" s="43">
        <f ca="1">_xll.BInterpol('Base CDI'!$H$4:$H$28,'Base CDI'!$I$4:$I$29,S2101,"Cubic","Extrapolate=Linear","MultiX=Average","Skip=True","Sort=True")</f>
        <v>13.073349228671679</v>
      </c>
    </row>
    <row r="2102" spans="16:21" x14ac:dyDescent="0.25">
      <c r="P2102" s="10">
        <v>37568</v>
      </c>
      <c r="Q2102">
        <v>8.0312599999999996</v>
      </c>
      <c r="S2102" s="42">
        <f t="shared" ca="1" si="38"/>
        <v>48085</v>
      </c>
      <c r="T2102" s="43">
        <f ca="1">_xll.BInterpol('Base CDI'!$H$4:$H$28,'Base CDI'!$J$4:$J$29,S2102,"Cubic","Extrapolate=Linear","MultiX=Average","Skip=True","Sort=True")</f>
        <v>13.043333098582993</v>
      </c>
      <c r="U2102" s="43">
        <f ca="1">_xll.BInterpol('Base CDI'!$H$4:$H$28,'Base CDI'!$I$4:$I$29,S2102,"Cubic","Extrapolate=Linear","MultiX=Average","Skip=True","Sort=True")</f>
        <v>13.073604904530727</v>
      </c>
    </row>
    <row r="2103" spans="16:21" x14ac:dyDescent="0.25">
      <c r="P2103" s="10">
        <v>37571</v>
      </c>
      <c r="Q2103">
        <v>8.037293</v>
      </c>
      <c r="S2103" s="42">
        <f t="shared" ca="1" si="38"/>
        <v>48086</v>
      </c>
      <c r="T2103" s="43">
        <f ca="1">_xll.BInterpol('Base CDI'!$H$4:$H$28,'Base CDI'!$J$4:$J$29,S2103,"Cubic","Extrapolate=Linear","MultiX=Average","Skip=True","Sort=True")</f>
        <v>13.043584304255303</v>
      </c>
      <c r="U2103" s="43">
        <f ca="1">_xll.BInterpol('Base CDI'!$H$4:$H$28,'Base CDI'!$I$4:$I$29,S2103,"Cubic","Extrapolate=Linear","MultiX=Average","Skip=True","Sort=True")</f>
        <v>13.073860426723961</v>
      </c>
    </row>
    <row r="2104" spans="16:21" x14ac:dyDescent="0.25">
      <c r="P2104" s="10">
        <v>37572</v>
      </c>
      <c r="Q2104">
        <v>8.0433269999999997</v>
      </c>
      <c r="S2104" s="42">
        <f t="shared" ca="1" si="38"/>
        <v>48087</v>
      </c>
      <c r="T2104" s="43">
        <f ca="1">_xll.BInterpol('Base CDI'!$H$4:$H$28,'Base CDI'!$J$4:$J$29,S2104,"Cubic","Extrapolate=Linear","MultiX=Average","Skip=True","Sort=True")</f>
        <v>13.043835336296581</v>
      </c>
      <c r="U2104" s="43">
        <f ca="1">_xll.BInterpol('Base CDI'!$H$4:$H$28,'Base CDI'!$I$4:$I$29,S2104,"Cubic","Extrapolate=Linear","MultiX=Average","Skip=True","Sort=True")</f>
        <v>13.074115794925911</v>
      </c>
    </row>
    <row r="2105" spans="16:21" x14ac:dyDescent="0.25">
      <c r="P2105" s="10">
        <v>37573</v>
      </c>
      <c r="Q2105">
        <v>8.0493659999999991</v>
      </c>
      <c r="S2105" s="42">
        <f t="shared" ca="1" si="38"/>
        <v>48088</v>
      </c>
      <c r="T2105" s="43">
        <f ca="1">_xll.BInterpol('Base CDI'!$H$4:$H$28,'Base CDI'!$J$4:$J$29,S2105,"Cubic","Extrapolate=Linear","MultiX=Average","Skip=True","Sort=True")</f>
        <v>13.044086194471731</v>
      </c>
      <c r="U2105" s="43">
        <f ca="1">_xll.BInterpol('Base CDI'!$H$4:$H$28,'Base CDI'!$I$4:$I$29,S2105,"Cubic","Extrapolate=Linear","MultiX=Average","Skip=True","Sort=True")</f>
        <v>13.074371008811113</v>
      </c>
    </row>
    <row r="2106" spans="16:21" x14ac:dyDescent="0.25">
      <c r="P2106" s="10">
        <v>37574</v>
      </c>
      <c r="Q2106">
        <v>8.0554020000000008</v>
      </c>
      <c r="S2106" s="42">
        <f t="shared" ca="1" si="38"/>
        <v>48089</v>
      </c>
      <c r="T2106" s="43">
        <f ca="1">_xll.BInterpol('Base CDI'!$H$4:$H$28,'Base CDI'!$J$4:$J$29,S2106,"Cubic","Extrapolate=Linear","MultiX=Average","Skip=True","Sort=True")</f>
        <v>13.044336878545655</v>
      </c>
      <c r="U2106" s="43">
        <f ca="1">_xll.BInterpol('Base CDI'!$H$4:$H$28,'Base CDI'!$I$4:$I$29,S2106,"Cubic","Extrapolate=Linear","MultiX=Average","Skip=True","Sort=True")</f>
        <v>13.0746260680541</v>
      </c>
    </row>
    <row r="2107" spans="16:21" x14ac:dyDescent="0.25">
      <c r="P2107" s="10">
        <v>37578</v>
      </c>
      <c r="Q2107">
        <v>8.0614419999999996</v>
      </c>
      <c r="S2107" s="42">
        <f t="shared" ca="1" si="38"/>
        <v>48090</v>
      </c>
      <c r="T2107" s="43">
        <f ca="1">_xll.BInterpol('Base CDI'!$H$4:$H$28,'Base CDI'!$J$4:$J$29,S2107,"Cubic","Extrapolate=Linear","MultiX=Average","Skip=True","Sort=True")</f>
        <v>13.044587388283253</v>
      </c>
      <c r="U2107" s="43">
        <f ca="1">_xll.BInterpol('Base CDI'!$H$4:$H$28,'Base CDI'!$I$4:$I$29,S2107,"Cubic","Extrapolate=Linear","MultiX=Average","Skip=True","Sort=True")</f>
        <v>13.074880972329407</v>
      </c>
    </row>
    <row r="2108" spans="16:21" x14ac:dyDescent="0.25">
      <c r="P2108" s="10">
        <v>37579</v>
      </c>
      <c r="Q2108">
        <v>8.0674840000000003</v>
      </c>
      <c r="S2108" s="42">
        <f t="shared" ca="1" si="38"/>
        <v>48091</v>
      </c>
      <c r="T2108" s="43">
        <f ca="1">_xll.BInterpol('Base CDI'!$H$4:$H$28,'Base CDI'!$J$4:$J$29,S2108,"Cubic","Extrapolate=Linear","MultiX=Average","Skip=True","Sort=True")</f>
        <v>13.044837723449426</v>
      </c>
      <c r="U2108" s="43">
        <f ca="1">_xll.BInterpol('Base CDI'!$H$4:$H$28,'Base CDI'!$I$4:$I$29,S2108,"Cubic","Extrapolate=Linear","MultiX=Average","Skip=True","Sort=True")</f>
        <v>13.075135721311566</v>
      </c>
    </row>
    <row r="2109" spans="16:21" x14ac:dyDescent="0.25">
      <c r="P2109" s="10">
        <v>37580</v>
      </c>
      <c r="Q2109">
        <v>8.0735299999999999</v>
      </c>
      <c r="S2109" s="42">
        <f t="shared" ca="1" si="38"/>
        <v>48092</v>
      </c>
      <c r="T2109" s="43">
        <f ca="1">_xll.BInterpol('Base CDI'!$H$4:$H$28,'Base CDI'!$J$4:$J$29,S2109,"Cubic","Extrapolate=Linear","MultiX=Average","Skip=True","Sort=True")</f>
        <v>13.045087883809078</v>
      </c>
      <c r="U2109" s="43">
        <f ca="1">_xll.BInterpol('Base CDI'!$H$4:$H$28,'Base CDI'!$I$4:$I$29,S2109,"Cubic","Extrapolate=Linear","MultiX=Average","Skip=True","Sort=True")</f>
        <v>13.075390314675111</v>
      </c>
    </row>
    <row r="2110" spans="16:21" x14ac:dyDescent="0.25">
      <c r="P2110" s="10">
        <v>37581</v>
      </c>
      <c r="Q2110">
        <v>8.0795840000000005</v>
      </c>
      <c r="S2110" s="42">
        <f t="shared" ca="1" si="38"/>
        <v>48093</v>
      </c>
      <c r="T2110" s="43">
        <f ca="1">_xll.BInterpol('Base CDI'!$H$4:$H$28,'Base CDI'!$J$4:$J$29,S2110,"Cubic","Extrapolate=Linear","MultiX=Average","Skip=True","Sort=True")</f>
        <v>13.045337869127108</v>
      </c>
      <c r="U2110" s="43">
        <f ca="1">_xll.BInterpol('Base CDI'!$H$4:$H$28,'Base CDI'!$I$4:$I$29,S2110,"Cubic","Extrapolate=Linear","MultiX=Average","Skip=True","Sort=True")</f>
        <v>13.075644752094579</v>
      </c>
    </row>
    <row r="2111" spans="16:21" x14ac:dyDescent="0.25">
      <c r="P2111" s="10">
        <v>37582</v>
      </c>
      <c r="Q2111">
        <v>8.0858570000000007</v>
      </c>
      <c r="S2111" s="42">
        <f t="shared" ca="1" si="38"/>
        <v>48094</v>
      </c>
      <c r="T2111" s="43">
        <f ca="1">_xll.BInterpol('Base CDI'!$H$4:$H$28,'Base CDI'!$J$4:$J$29,S2111,"Cubic","Extrapolate=Linear","MultiX=Average","Skip=True","Sort=True")</f>
        <v>13.04558767916842</v>
      </c>
      <c r="U2111" s="43">
        <f ca="1">_xll.BInterpol('Base CDI'!$H$4:$H$28,'Base CDI'!$I$4:$I$29,S2111,"Cubic","Extrapolate=Linear","MultiX=Average","Skip=True","Sort=True")</f>
        <v>13.075899033244498</v>
      </c>
    </row>
    <row r="2112" spans="16:21" x14ac:dyDescent="0.25">
      <c r="P2112" s="10">
        <v>37585</v>
      </c>
      <c r="Q2112">
        <v>8.0921610000000008</v>
      </c>
      <c r="S2112" s="42">
        <f t="shared" ca="1" si="38"/>
        <v>48095</v>
      </c>
      <c r="T2112" s="43">
        <f ca="1">_xll.BInterpol('Base CDI'!$H$4:$H$28,'Base CDI'!$J$4:$J$29,S2112,"Cubic","Extrapolate=Linear","MultiX=Average","Skip=True","Sort=True")</f>
        <v>13.045837313697914</v>
      </c>
      <c r="U2112" s="43">
        <f ca="1">_xll.BInterpol('Base CDI'!$H$4:$H$28,'Base CDI'!$I$4:$I$29,S2112,"Cubic","Extrapolate=Linear","MultiX=Average","Skip=True","Sort=True")</f>
        <v>13.076153157799407</v>
      </c>
    </row>
    <row r="2113" spans="16:21" x14ac:dyDescent="0.25">
      <c r="P2113" s="10">
        <v>37586</v>
      </c>
      <c r="Q2113">
        <v>8.0984879999999997</v>
      </c>
      <c r="S2113" s="42">
        <f t="shared" ca="1" si="38"/>
        <v>48096</v>
      </c>
      <c r="T2113" s="43">
        <f ca="1">_xll.BInterpol('Base CDI'!$H$4:$H$28,'Base CDI'!$J$4:$J$29,S2113,"Cubic","Extrapolate=Linear","MultiX=Average","Skip=True","Sort=True")</f>
        <v>13.046086772480493</v>
      </c>
      <c r="U2113" s="43">
        <f ca="1">_xll.BInterpol('Base CDI'!$H$4:$H$28,'Base CDI'!$I$4:$I$29,S2113,"Cubic","Extrapolate=Linear","MultiX=Average","Skip=True","Sort=True")</f>
        <v>13.076407125433837</v>
      </c>
    </row>
    <row r="2114" spans="16:21" x14ac:dyDescent="0.25">
      <c r="P2114" s="10">
        <v>37587</v>
      </c>
      <c r="Q2114">
        <v>8.1048340000000003</v>
      </c>
      <c r="S2114" s="42">
        <f t="shared" ca="1" si="38"/>
        <v>48097</v>
      </c>
      <c r="T2114" s="43">
        <f ca="1">_xll.BInterpol('Base CDI'!$H$4:$H$28,'Base CDI'!$J$4:$J$29,S2114,"Cubic","Extrapolate=Linear","MultiX=Average","Skip=True","Sort=True")</f>
        <v>13.046336055281058</v>
      </c>
      <c r="U2114" s="43">
        <f ca="1">_xll.BInterpol('Base CDI'!$H$4:$H$28,'Base CDI'!$I$4:$I$29,S2114,"Cubic","Extrapolate=Linear","MultiX=Average","Skip=True","Sort=True")</f>
        <v>13.076660935822323</v>
      </c>
    </row>
    <row r="2115" spans="16:21" x14ac:dyDescent="0.25">
      <c r="P2115" s="10">
        <v>37588</v>
      </c>
      <c r="Q2115">
        <v>8.1111869999999993</v>
      </c>
      <c r="S2115" s="42">
        <f t="shared" ca="1" si="38"/>
        <v>48098</v>
      </c>
      <c r="T2115" s="43">
        <f ca="1">_xll.BInterpol('Base CDI'!$H$4:$H$28,'Base CDI'!$J$4:$J$29,S2115,"Cubic","Extrapolate=Linear","MultiX=Average","Skip=True","Sort=True")</f>
        <v>13.04658516186451</v>
      </c>
      <c r="U2115" s="43">
        <f ca="1">_xll.BInterpol('Base CDI'!$H$4:$H$28,'Base CDI'!$I$4:$I$29,S2115,"Cubic","Extrapolate=Linear","MultiX=Average","Skip=True","Sort=True")</f>
        <v>13.076914588639397</v>
      </c>
    </row>
    <row r="2116" spans="16:21" x14ac:dyDescent="0.25">
      <c r="P2116" s="10">
        <v>37589</v>
      </c>
      <c r="Q2116">
        <v>8.1175390000000007</v>
      </c>
      <c r="S2116" s="42">
        <f t="shared" ca="1" si="38"/>
        <v>48099</v>
      </c>
      <c r="T2116" s="43">
        <f ca="1">_xll.BInterpol('Base CDI'!$H$4:$H$28,'Base CDI'!$J$4:$J$29,S2116,"Cubic","Extrapolate=Linear","MultiX=Average","Skip=True","Sort=True")</f>
        <v>13.046834091995752</v>
      </c>
      <c r="U2116" s="43">
        <f ca="1">_xll.BInterpol('Base CDI'!$H$4:$H$28,'Base CDI'!$I$4:$I$29,S2116,"Cubic","Extrapolate=Linear","MultiX=Average","Skip=True","Sort=True")</f>
        <v>13.077168083559593</v>
      </c>
    </row>
    <row r="2117" spans="16:21" x14ac:dyDescent="0.25">
      <c r="P2117" s="10">
        <v>37592</v>
      </c>
      <c r="Q2117">
        <v>8.1238810000000008</v>
      </c>
      <c r="S2117" s="42">
        <f t="shared" ca="1" si="38"/>
        <v>48100</v>
      </c>
      <c r="T2117" s="43">
        <f ca="1">_xll.BInterpol('Base CDI'!$H$4:$H$28,'Base CDI'!$J$4:$J$29,S2117,"Cubic","Extrapolate=Linear","MultiX=Average","Skip=True","Sort=True")</f>
        <v>13.047082845439686</v>
      </c>
      <c r="U2117" s="43">
        <f ca="1">_xll.BInterpol('Base CDI'!$H$4:$H$28,'Base CDI'!$I$4:$I$29,S2117,"Cubic","Extrapolate=Linear","MultiX=Average","Skip=True","Sort=True")</f>
        <v>13.077421420257448</v>
      </c>
    </row>
    <row r="2118" spans="16:21" x14ac:dyDescent="0.25">
      <c r="P2118" s="10">
        <v>37593</v>
      </c>
      <c r="Q2118">
        <v>8.1302439999999994</v>
      </c>
      <c r="S2118" s="42">
        <f t="shared" ca="1" si="38"/>
        <v>48101</v>
      </c>
      <c r="T2118" s="43">
        <f ca="1">_xll.BInterpol('Base CDI'!$H$4:$H$28,'Base CDI'!$J$4:$J$29,S2118,"Cubic","Extrapolate=Linear","MultiX=Average","Skip=True","Sort=True")</f>
        <v>13.047331421961211</v>
      </c>
      <c r="U2118" s="43">
        <f ca="1">_xll.BInterpol('Base CDI'!$H$4:$H$28,'Base CDI'!$I$4:$I$29,S2118,"Cubic","Extrapolate=Linear","MultiX=Average","Skip=True","Sort=True")</f>
        <v>13.077674598407492</v>
      </c>
    </row>
    <row r="2119" spans="16:21" x14ac:dyDescent="0.25">
      <c r="P2119" s="10">
        <v>37594</v>
      </c>
      <c r="Q2119">
        <v>8.1366200000000006</v>
      </c>
      <c r="S2119" s="42">
        <f t="shared" ca="1" si="38"/>
        <v>48102</v>
      </c>
      <c r="T2119" s="43">
        <f ca="1">_xll.BInterpol('Base CDI'!$H$4:$H$28,'Base CDI'!$J$4:$J$29,S2119,"Cubic","Extrapolate=Linear","MultiX=Average","Skip=True","Sort=True")</f>
        <v>13.047579821325231</v>
      </c>
      <c r="U2119" s="43">
        <f ca="1">_xll.BInterpol('Base CDI'!$H$4:$H$28,'Base CDI'!$I$4:$I$29,S2119,"Cubic","Extrapolate=Linear","MultiX=Average","Skip=True","Sort=True")</f>
        <v>13.077927617684262</v>
      </c>
    </row>
    <row r="2120" spans="16:21" x14ac:dyDescent="0.25">
      <c r="P2120" s="10">
        <v>37595</v>
      </c>
      <c r="Q2120">
        <v>8.1429980000000004</v>
      </c>
      <c r="S2120" s="42">
        <f t="shared" ca="1" si="38"/>
        <v>48103</v>
      </c>
      <c r="T2120" s="43">
        <f ca="1">_xll.BInterpol('Base CDI'!$H$4:$H$28,'Base CDI'!$J$4:$J$29,S2120,"Cubic","Extrapolate=Linear","MultiX=Average","Skip=True","Sort=True")</f>
        <v>13.047828043296647</v>
      </c>
      <c r="U2120" s="43">
        <f ca="1">_xll.BInterpol('Base CDI'!$H$4:$H$28,'Base CDI'!$I$4:$I$29,S2120,"Cubic","Extrapolate=Linear","MultiX=Average","Skip=True","Sort=True")</f>
        <v>13.078180477762288</v>
      </c>
    </row>
    <row r="2121" spans="16:21" x14ac:dyDescent="0.25">
      <c r="P2121" s="10">
        <v>37596</v>
      </c>
      <c r="Q2121">
        <v>8.1493839999999995</v>
      </c>
      <c r="S2121" s="42">
        <f t="shared" ca="1" si="38"/>
        <v>48104</v>
      </c>
      <c r="T2121" s="43">
        <f ca="1">_xll.BInterpol('Base CDI'!$H$4:$H$28,'Base CDI'!$J$4:$J$29,S2121,"Cubic","Extrapolate=Linear","MultiX=Average","Skip=True","Sort=True")</f>
        <v>13.048076087640361</v>
      </c>
      <c r="U2121" s="43">
        <f ca="1">_xll.BInterpol('Base CDI'!$H$4:$H$28,'Base CDI'!$I$4:$I$29,S2121,"Cubic","Extrapolate=Linear","MultiX=Average","Skip=True","Sort=True")</f>
        <v>13.078433178316105</v>
      </c>
    </row>
    <row r="2122" spans="16:21" x14ac:dyDescent="0.25">
      <c r="P2122" s="10">
        <v>37599</v>
      </c>
      <c r="Q2122">
        <v>8.1557739999999992</v>
      </c>
      <c r="S2122" s="42">
        <f t="shared" ca="1" si="38"/>
        <v>48105</v>
      </c>
      <c r="T2122" s="43">
        <f ca="1">_xll.BInterpol('Base CDI'!$H$4:$H$28,'Base CDI'!$J$4:$J$29,S2122,"Cubic","Extrapolate=Linear","MultiX=Average","Skip=True","Sort=True")</f>
        <v>13.048323954121273</v>
      </c>
      <c r="U2122" s="43">
        <f ca="1">_xll.BInterpol('Base CDI'!$H$4:$H$28,'Base CDI'!$I$4:$I$29,S2122,"Cubic","Extrapolate=Linear","MultiX=Average","Skip=True","Sort=True")</f>
        <v>13.07868571902025</v>
      </c>
    </row>
    <row r="2123" spans="16:21" x14ac:dyDescent="0.25">
      <c r="P2123" s="10">
        <v>37600</v>
      </c>
      <c r="Q2123">
        <v>8.1621649999999999</v>
      </c>
      <c r="S2123" s="42">
        <f t="shared" ref="S2123:S2186" ca="1" si="39">S2122+1</f>
        <v>48106</v>
      </c>
      <c r="T2123" s="43">
        <f ca="1">_xll.BInterpol('Base CDI'!$H$4:$H$28,'Base CDI'!$J$4:$J$29,S2123,"Cubic","Extrapolate=Linear","MultiX=Average","Skip=True","Sort=True")</f>
        <v>13.048571642504287</v>
      </c>
      <c r="U2123" s="43">
        <f ca="1">_xll.BInterpol('Base CDI'!$H$4:$H$28,'Base CDI'!$I$4:$I$29,S2123,"Cubic","Extrapolate=Linear","MultiX=Average","Skip=True","Sort=True")</f>
        <v>13.078938099549253</v>
      </c>
    </row>
    <row r="2124" spans="16:21" x14ac:dyDescent="0.25">
      <c r="P2124" s="10">
        <v>37601</v>
      </c>
      <c r="Q2124">
        <v>8.1685540000000003</v>
      </c>
      <c r="S2124" s="42">
        <f t="shared" ca="1" si="39"/>
        <v>48107</v>
      </c>
      <c r="T2124" s="43">
        <f ca="1">_xll.BInterpol('Base CDI'!$H$4:$H$28,'Base CDI'!$J$4:$J$29,S2124,"Cubic","Extrapolate=Linear","MultiX=Average","Skip=True","Sort=True")</f>
        <v>13.048819152554303</v>
      </c>
      <c r="U2124" s="43">
        <f ca="1">_xll.BInterpol('Base CDI'!$H$4:$H$28,'Base CDI'!$I$4:$I$29,S2124,"Cubic","Extrapolate=Linear","MultiX=Average","Skip=True","Sort=True")</f>
        <v>13.079190319577648</v>
      </c>
    </row>
    <row r="2125" spans="16:21" x14ac:dyDescent="0.25">
      <c r="P2125" s="10">
        <v>37602</v>
      </c>
      <c r="Q2125">
        <v>8.1749390000000002</v>
      </c>
      <c r="S2125" s="42">
        <f t="shared" ca="1" si="39"/>
        <v>48108</v>
      </c>
      <c r="T2125" s="43">
        <f ca="1">_xll.BInterpol('Base CDI'!$H$4:$H$28,'Base CDI'!$J$4:$J$29,S2125,"Cubic","Extrapolate=Linear","MultiX=Average","Skip=True","Sort=True")</f>
        <v>13.049066484036224</v>
      </c>
      <c r="U2125" s="43">
        <f ca="1">_xll.BInterpol('Base CDI'!$H$4:$H$28,'Base CDI'!$I$4:$I$29,S2125,"Cubic","Extrapolate=Linear","MultiX=Average","Skip=True","Sort=True")</f>
        <v>13.079442378779971</v>
      </c>
    </row>
    <row r="2126" spans="16:21" x14ac:dyDescent="0.25">
      <c r="P2126" s="10">
        <v>37603</v>
      </c>
      <c r="Q2126">
        <v>8.1813260000000003</v>
      </c>
      <c r="S2126" s="42">
        <f t="shared" ca="1" si="39"/>
        <v>48109</v>
      </c>
      <c r="T2126" s="43">
        <f ca="1">_xll.BInterpol('Base CDI'!$H$4:$H$28,'Base CDI'!$J$4:$J$29,S2126,"Cubic","Extrapolate=Linear","MultiX=Average","Skip=True","Sort=True")</f>
        <v>13.049313636714951</v>
      </c>
      <c r="U2126" s="43">
        <f ca="1">_xll.BInterpol('Base CDI'!$H$4:$H$28,'Base CDI'!$I$4:$I$29,S2126,"Cubic","Extrapolate=Linear","MultiX=Average","Skip=True","Sort=True")</f>
        <v>13.079694276830754</v>
      </c>
    </row>
    <row r="2127" spans="16:21" x14ac:dyDescent="0.25">
      <c r="P2127" s="10">
        <v>37606</v>
      </c>
      <c r="Q2127">
        <v>8.1877150000000007</v>
      </c>
      <c r="S2127" s="42">
        <f t="shared" ca="1" si="39"/>
        <v>48110</v>
      </c>
      <c r="T2127" s="43">
        <f ca="1">_xll.BInterpol('Base CDI'!$H$4:$H$28,'Base CDI'!$J$4:$J$29,S2127,"Cubic","Extrapolate=Linear","MultiX=Average","Skip=True","Sort=True")</f>
        <v>13.049560610355384</v>
      </c>
      <c r="U2127" s="43">
        <f ca="1">_xll.BInterpol('Base CDI'!$H$4:$H$28,'Base CDI'!$I$4:$I$29,S2127,"Cubic","Extrapolate=Linear","MultiX=Average","Skip=True","Sort=True")</f>
        <v>13.07994601340453</v>
      </c>
    </row>
    <row r="2128" spans="16:21" x14ac:dyDescent="0.25">
      <c r="P2128" s="10">
        <v>37607</v>
      </c>
      <c r="Q2128">
        <v>8.1941089999999992</v>
      </c>
      <c r="S2128" s="42">
        <f t="shared" ca="1" si="39"/>
        <v>48111</v>
      </c>
      <c r="T2128" s="43">
        <f ca="1">_xll.BInterpol('Base CDI'!$H$4:$H$28,'Base CDI'!$J$4:$J$29,S2128,"Cubic","Extrapolate=Linear","MultiX=Average","Skip=True","Sort=True")</f>
        <v>13.049807404722428</v>
      </c>
      <c r="U2128" s="43">
        <f ca="1">_xll.BInterpol('Base CDI'!$H$4:$H$28,'Base CDI'!$I$4:$I$29,S2128,"Cubic","Extrapolate=Linear","MultiX=Average","Skip=True","Sort=True")</f>
        <v>13.080197588175837</v>
      </c>
    </row>
    <row r="2129" spans="16:21" x14ac:dyDescent="0.25">
      <c r="P2129" s="10">
        <v>37608</v>
      </c>
      <c r="Q2129">
        <v>8.2005049999999997</v>
      </c>
      <c r="S2129" s="42">
        <f t="shared" ca="1" si="39"/>
        <v>48112</v>
      </c>
      <c r="T2129" s="43">
        <f ca="1">_xll.BInterpol('Base CDI'!$H$4:$H$28,'Base CDI'!$J$4:$J$29,S2129,"Cubic","Extrapolate=Linear","MultiX=Average","Skip=True","Sort=True")</f>
        <v>13.050054019580982</v>
      </c>
      <c r="U2129" s="43">
        <f ca="1">_xll.BInterpol('Base CDI'!$H$4:$H$28,'Base CDI'!$I$4:$I$29,S2129,"Cubic","Extrapolate=Linear","MultiX=Average","Skip=True","Sort=True")</f>
        <v>13.080449000819204</v>
      </c>
    </row>
    <row r="2130" spans="16:21" x14ac:dyDescent="0.25">
      <c r="P2130" s="10">
        <v>37609</v>
      </c>
      <c r="Q2130">
        <v>8.206906</v>
      </c>
      <c r="S2130" s="42">
        <f t="shared" ca="1" si="39"/>
        <v>48113</v>
      </c>
      <c r="T2130" s="43">
        <f ca="1">_xll.BInterpol('Base CDI'!$H$4:$H$28,'Base CDI'!$J$4:$J$29,S2130,"Cubic","Extrapolate=Linear","MultiX=Average","Skip=True","Sort=True")</f>
        <v>13.050300454695948</v>
      </c>
      <c r="U2130" s="43">
        <f ca="1">_xll.BInterpol('Base CDI'!$H$4:$H$28,'Base CDI'!$I$4:$I$29,S2130,"Cubic","Extrapolate=Linear","MultiX=Average","Skip=True","Sort=True")</f>
        <v>13.080700251009166</v>
      </c>
    </row>
    <row r="2131" spans="16:21" x14ac:dyDescent="0.25">
      <c r="P2131" s="10">
        <v>37610</v>
      </c>
      <c r="Q2131">
        <v>8.2141070000000003</v>
      </c>
      <c r="S2131" s="42">
        <f t="shared" ca="1" si="39"/>
        <v>48114</v>
      </c>
      <c r="T2131" s="43">
        <f ca="1">_xll.BInterpol('Base CDI'!$H$4:$H$28,'Base CDI'!$J$4:$J$29,S2131,"Cubic","Extrapolate=Linear","MultiX=Average","Skip=True","Sort=True")</f>
        <v>13.050546709832229</v>
      </c>
      <c r="U2131" s="43">
        <f ca="1">_xll.BInterpol('Base CDI'!$H$4:$H$28,'Base CDI'!$I$4:$I$29,S2131,"Cubic","Extrapolate=Linear","MultiX=Average","Skip=True","Sort=True")</f>
        <v>13.080951338420258</v>
      </c>
    </row>
    <row r="2132" spans="16:21" x14ac:dyDescent="0.25">
      <c r="P2132" s="10">
        <v>37613</v>
      </c>
      <c r="Q2132">
        <v>8.2213170000000009</v>
      </c>
      <c r="S2132" s="42">
        <f t="shared" ca="1" si="39"/>
        <v>48115</v>
      </c>
      <c r="T2132" s="43">
        <f ca="1">_xll.BInterpol('Base CDI'!$H$4:$H$28,'Base CDI'!$J$4:$J$29,S2132,"Cubic","Extrapolate=Linear","MultiX=Average","Skip=True","Sort=True")</f>
        <v>13.050792784754726</v>
      </c>
      <c r="U2132" s="43">
        <f ca="1">_xll.BInterpol('Base CDI'!$H$4:$H$28,'Base CDI'!$I$4:$I$29,S2132,"Cubic","Extrapolate=Linear","MultiX=Average","Skip=True","Sort=True")</f>
        <v>13.081202262727013</v>
      </c>
    </row>
    <row r="2133" spans="16:21" x14ac:dyDescent="0.25">
      <c r="P2133" s="10">
        <v>37614</v>
      </c>
      <c r="Q2133">
        <v>8.2285380000000004</v>
      </c>
      <c r="S2133" s="42">
        <f t="shared" ca="1" si="39"/>
        <v>48116</v>
      </c>
      <c r="T2133" s="43">
        <f ca="1">_xll.BInterpol('Base CDI'!$H$4:$H$28,'Base CDI'!$J$4:$J$29,S2133,"Cubic","Extrapolate=Linear","MultiX=Average","Skip=True","Sort=True")</f>
        <v>13.051038679228341</v>
      </c>
      <c r="U2133" s="43">
        <f ca="1">_xll.BInterpol('Base CDI'!$H$4:$H$28,'Base CDI'!$I$4:$I$29,S2133,"Cubic","Extrapolate=Linear","MultiX=Average","Skip=True","Sort=True")</f>
        <v>13.081453023603963</v>
      </c>
    </row>
    <row r="2134" spans="16:21" x14ac:dyDescent="0.25">
      <c r="P2134" s="10">
        <v>37616</v>
      </c>
      <c r="Q2134">
        <v>8.2357569999999996</v>
      </c>
      <c r="S2134" s="42">
        <f t="shared" ca="1" si="39"/>
        <v>48117</v>
      </c>
      <c r="T2134" s="43">
        <f ca="1">_xll.BInterpol('Base CDI'!$H$4:$H$28,'Base CDI'!$J$4:$J$29,S2134,"Cubic","Extrapolate=Linear","MultiX=Average","Skip=True","Sort=True")</f>
        <v>13.051284393017974</v>
      </c>
      <c r="U2134" s="43">
        <f ca="1">_xll.BInterpol('Base CDI'!$H$4:$H$28,'Base CDI'!$I$4:$I$29,S2134,"Cubic","Extrapolate=Linear","MultiX=Average","Skip=True","Sort=True")</f>
        <v>13.081703620725646</v>
      </c>
    </row>
    <row r="2135" spans="16:21" x14ac:dyDescent="0.25">
      <c r="P2135" s="10">
        <v>37617</v>
      </c>
      <c r="Q2135">
        <v>8.2429849999999991</v>
      </c>
      <c r="S2135" s="42">
        <f t="shared" ca="1" si="39"/>
        <v>48118</v>
      </c>
      <c r="T2135" s="43">
        <f ca="1">_xll.BInterpol('Base CDI'!$H$4:$H$28,'Base CDI'!$J$4:$J$29,S2135,"Cubic","Extrapolate=Linear","MultiX=Average","Skip=True","Sort=True")</f>
        <v>13.051529925888529</v>
      </c>
      <c r="U2135" s="43">
        <f ca="1">_xll.BInterpol('Base CDI'!$H$4:$H$28,'Base CDI'!$I$4:$I$29,S2135,"Cubic","Extrapolate=Linear","MultiX=Average","Skip=True","Sort=True")</f>
        <v>13.081954053766593</v>
      </c>
    </row>
    <row r="2136" spans="16:21" x14ac:dyDescent="0.25">
      <c r="P2136" s="10">
        <v>37620</v>
      </c>
      <c r="Q2136">
        <v>8.2502270000000006</v>
      </c>
      <c r="S2136" s="42">
        <f t="shared" ca="1" si="39"/>
        <v>48119</v>
      </c>
      <c r="T2136" s="43">
        <f ca="1">_xll.BInterpol('Base CDI'!$H$4:$H$28,'Base CDI'!$J$4:$J$29,S2136,"Cubic","Extrapolate=Linear","MultiX=Average","Skip=True","Sort=True")</f>
        <v>13.051775277604905</v>
      </c>
      <c r="U2136" s="43">
        <f ca="1">_xll.BInterpol('Base CDI'!$H$4:$H$28,'Base CDI'!$I$4:$I$29,S2136,"Cubic","Extrapolate=Linear","MultiX=Average","Skip=True","Sort=True")</f>
        <v>13.082204322401337</v>
      </c>
    </row>
    <row r="2137" spans="16:21" x14ac:dyDescent="0.25">
      <c r="P2137" s="10">
        <v>37621</v>
      </c>
      <c r="Q2137">
        <v>8.2574850000000009</v>
      </c>
      <c r="S2137" s="42">
        <f t="shared" ca="1" si="39"/>
        <v>48120</v>
      </c>
      <c r="T2137" s="43">
        <f ca="1">_xll.BInterpol('Base CDI'!$H$4:$H$28,'Base CDI'!$J$4:$J$29,S2137,"Cubic","Extrapolate=Linear","MultiX=Average","Skip=True","Sort=True")</f>
        <v>13.052020447932007</v>
      </c>
      <c r="U2137" s="43">
        <f ca="1">_xll.BInterpol('Base CDI'!$H$4:$H$28,'Base CDI'!$I$4:$I$29,S2137,"Cubic","Extrapolate=Linear","MultiX=Average","Skip=True","Sort=True")</f>
        <v>13.082454426304412</v>
      </c>
    </row>
    <row r="2138" spans="16:21" x14ac:dyDescent="0.25">
      <c r="P2138" s="10">
        <v>37623</v>
      </c>
      <c r="Q2138">
        <v>8.2647560000000002</v>
      </c>
      <c r="S2138" s="42">
        <f t="shared" ca="1" si="39"/>
        <v>48121</v>
      </c>
      <c r="T2138" s="43">
        <f ca="1">_xll.BInterpol('Base CDI'!$H$4:$H$28,'Base CDI'!$J$4:$J$29,S2138,"Cubic","Extrapolate=Linear","MultiX=Average","Skip=True","Sort=True")</f>
        <v>13.052265436634734</v>
      </c>
      <c r="U2138" s="43">
        <f ca="1">_xll.BInterpol('Base CDI'!$H$4:$H$28,'Base CDI'!$I$4:$I$29,S2138,"Cubic","Extrapolate=Linear","MultiX=Average","Skip=True","Sort=True")</f>
        <v>13.082704365150354</v>
      </c>
    </row>
    <row r="2139" spans="16:21" x14ac:dyDescent="0.25">
      <c r="P2139" s="10">
        <v>37624</v>
      </c>
      <c r="Q2139">
        <v>8.2720300000000009</v>
      </c>
      <c r="S2139" s="42">
        <f t="shared" ca="1" si="39"/>
        <v>48122</v>
      </c>
      <c r="T2139" s="43">
        <f ca="1">_xll.BInterpol('Base CDI'!$H$4:$H$28,'Base CDI'!$J$4:$J$29,S2139,"Cubic","Extrapolate=Linear","MultiX=Average","Skip=True","Sort=True")</f>
        <v>13.052510243477988</v>
      </c>
      <c r="U2139" s="43">
        <f ca="1">_xll.BInterpol('Base CDI'!$H$4:$H$28,'Base CDI'!$I$4:$I$29,S2139,"Cubic","Extrapolate=Linear","MultiX=Average","Skip=True","Sort=True")</f>
        <v>13.082954138613696</v>
      </c>
    </row>
    <row r="2140" spans="16:21" x14ac:dyDescent="0.25">
      <c r="P2140" s="10">
        <v>37627</v>
      </c>
      <c r="Q2140">
        <v>8.2793080000000003</v>
      </c>
      <c r="S2140" s="42">
        <f t="shared" ca="1" si="39"/>
        <v>48123</v>
      </c>
      <c r="T2140" s="43">
        <f ca="1">_xll.BInterpol('Base CDI'!$H$4:$H$28,'Base CDI'!$J$4:$J$29,S2140,"Cubic","Extrapolate=Linear","MultiX=Average","Skip=True","Sort=True")</f>
        <v>13.052754868226671</v>
      </c>
      <c r="U2140" s="43">
        <f ca="1">_xll.BInterpol('Base CDI'!$H$4:$H$28,'Base CDI'!$I$4:$I$29,S2140,"Cubic","Extrapolate=Linear","MultiX=Average","Skip=True","Sort=True")</f>
        <v>13.083203746368969</v>
      </c>
    </row>
    <row r="2141" spans="16:21" x14ac:dyDescent="0.25">
      <c r="P2141" s="10">
        <v>37628</v>
      </c>
      <c r="Q2141">
        <v>8.2865979999999997</v>
      </c>
      <c r="S2141" s="42">
        <f t="shared" ca="1" si="39"/>
        <v>48124</v>
      </c>
      <c r="T2141" s="43">
        <f ca="1">_xll.BInterpol('Base CDI'!$H$4:$H$28,'Base CDI'!$J$4:$J$29,S2141,"Cubic","Extrapolate=Linear","MultiX=Average","Skip=True","Sort=True")</f>
        <v>13.052999310645685</v>
      </c>
      <c r="U2141" s="43">
        <f ca="1">_xll.BInterpol('Base CDI'!$H$4:$H$28,'Base CDI'!$I$4:$I$29,S2141,"Cubic","Extrapolate=Linear","MultiX=Average","Skip=True","Sort=True")</f>
        <v>13.083453188090711</v>
      </c>
    </row>
    <row r="2142" spans="16:21" x14ac:dyDescent="0.25">
      <c r="P2142" s="10">
        <v>37629</v>
      </c>
      <c r="Q2142">
        <v>8.2938949999999991</v>
      </c>
      <c r="S2142" s="42">
        <f t="shared" ca="1" si="39"/>
        <v>48125</v>
      </c>
      <c r="T2142" s="43">
        <f ca="1">_xll.BInterpol('Base CDI'!$H$4:$H$28,'Base CDI'!$J$4:$J$29,S2142,"Cubic","Extrapolate=Linear","MultiX=Average","Skip=True","Sort=True")</f>
        <v>13.053243570499932</v>
      </c>
      <c r="U2142" s="43">
        <f ca="1">_xll.BInterpol('Base CDI'!$H$4:$H$28,'Base CDI'!$I$4:$I$29,S2142,"Cubic","Extrapolate=Linear","MultiX=Average","Skip=True","Sort=True")</f>
        <v>13.083702463453452</v>
      </c>
    </row>
    <row r="2143" spans="16:21" x14ac:dyDescent="0.25">
      <c r="P2143" s="10">
        <v>37630</v>
      </c>
      <c r="Q2143">
        <v>8.3011940000000006</v>
      </c>
      <c r="S2143" s="42">
        <f t="shared" ca="1" si="39"/>
        <v>48126</v>
      </c>
      <c r="T2143" s="43">
        <f ca="1">_xll.BInterpol('Base CDI'!$H$4:$H$28,'Base CDI'!$J$4:$J$29,S2143,"Cubic","Extrapolate=Linear","MultiX=Average","Skip=True","Sort=True")</f>
        <v>13.053487647554313</v>
      </c>
      <c r="U2143" s="43">
        <f ca="1">_xll.BInterpol('Base CDI'!$H$4:$H$28,'Base CDI'!$I$4:$I$29,S2143,"Cubic","Extrapolate=Linear","MultiX=Average","Skip=True","Sort=True")</f>
        <v>13.083951572131728</v>
      </c>
    </row>
    <row r="2144" spans="16:21" x14ac:dyDescent="0.25">
      <c r="P2144" s="10">
        <v>37631</v>
      </c>
      <c r="Q2144">
        <v>8.3084980000000002</v>
      </c>
      <c r="S2144" s="42">
        <f t="shared" ca="1" si="39"/>
        <v>48127</v>
      </c>
      <c r="T2144" s="43">
        <f ca="1">_xll.BInterpol('Base CDI'!$H$4:$H$28,'Base CDI'!$J$4:$J$29,S2144,"Cubic","Extrapolate=Linear","MultiX=Average","Skip=True","Sort=True")</f>
        <v>13.053731541573729</v>
      </c>
      <c r="U2144" s="43">
        <f ca="1">_xll.BInterpol('Base CDI'!$H$4:$H$28,'Base CDI'!$I$4:$I$29,S2144,"Cubic","Extrapolate=Linear","MultiX=Average","Skip=True","Sort=True")</f>
        <v>13.084200513800072</v>
      </c>
    </row>
    <row r="2145" spans="16:21" x14ac:dyDescent="0.25">
      <c r="P2145" s="10">
        <v>37634</v>
      </c>
      <c r="Q2145">
        <v>8.3158080000000005</v>
      </c>
      <c r="S2145" s="42">
        <f t="shared" ca="1" si="39"/>
        <v>48128</v>
      </c>
      <c r="T2145" s="43">
        <f ca="1">_xll.BInterpol('Base CDI'!$H$4:$H$28,'Base CDI'!$J$4:$J$29,S2145,"Cubic","Extrapolate=Linear","MultiX=Average","Skip=True","Sort=True")</f>
        <v>13.053975252323083</v>
      </c>
      <c r="U2145" s="43">
        <f ca="1">_xll.BInterpol('Base CDI'!$H$4:$H$28,'Base CDI'!$I$4:$I$29,S2145,"Cubic","Extrapolate=Linear","MultiX=Average","Skip=True","Sort=True")</f>
        <v>13.084449288133019</v>
      </c>
    </row>
    <row r="2146" spans="16:21" x14ac:dyDescent="0.25">
      <c r="P2146" s="10">
        <v>37635</v>
      </c>
      <c r="Q2146">
        <v>8.3231219999999997</v>
      </c>
      <c r="S2146" s="42">
        <f t="shared" ca="1" si="39"/>
        <v>48129</v>
      </c>
      <c r="T2146" s="43">
        <f ca="1">_xll.BInterpol('Base CDI'!$H$4:$H$28,'Base CDI'!$J$4:$J$29,S2146,"Cubic","Extrapolate=Linear","MultiX=Average","Skip=True","Sort=True")</f>
        <v>13.054218779567277</v>
      </c>
      <c r="U2146" s="43">
        <f ca="1">_xll.BInterpol('Base CDI'!$H$4:$H$28,'Base CDI'!$I$4:$I$29,S2146,"Cubic","Extrapolate=Linear","MultiX=Average","Skip=True","Sort=True")</f>
        <v>13.0846978948051</v>
      </c>
    </row>
    <row r="2147" spans="16:21" x14ac:dyDescent="0.25">
      <c r="P2147" s="10">
        <v>37636</v>
      </c>
      <c r="Q2147">
        <v>8.3304449999999992</v>
      </c>
      <c r="S2147" s="42">
        <f t="shared" ca="1" si="39"/>
        <v>48130</v>
      </c>
      <c r="T2147" s="43">
        <f ca="1">_xll.BInterpol('Base CDI'!$H$4:$H$28,'Base CDI'!$J$4:$J$29,S2147,"Cubic","Extrapolate=Linear","MultiX=Average","Skip=True","Sort=True")</f>
        <v>13.054462123071211</v>
      </c>
      <c r="U2147" s="43">
        <f ca="1">_xll.BInterpol('Base CDI'!$H$4:$H$28,'Base CDI'!$I$4:$I$29,S2147,"Cubic","Extrapolate=Linear","MultiX=Average","Skip=True","Sort=True")</f>
        <v>13.084946333490851</v>
      </c>
    </row>
    <row r="2148" spans="16:21" x14ac:dyDescent="0.25">
      <c r="P2148" s="10">
        <v>37637</v>
      </c>
      <c r="Q2148">
        <v>8.3377800000000004</v>
      </c>
      <c r="S2148" s="42">
        <f t="shared" ca="1" si="39"/>
        <v>48131</v>
      </c>
      <c r="T2148" s="43">
        <f ca="1">_xll.BInterpol('Base CDI'!$H$4:$H$28,'Base CDI'!$J$4:$J$29,S2148,"Cubic","Extrapolate=Linear","MultiX=Average","Skip=True","Sort=True")</f>
        <v>13.054705282599786</v>
      </c>
      <c r="U2148" s="43">
        <f ca="1">_xll.BInterpol('Base CDI'!$H$4:$H$28,'Base CDI'!$I$4:$I$29,S2148,"Cubic","Extrapolate=Linear","MultiX=Average","Skip=True","Sort=True")</f>
        <v>13.085194603864805</v>
      </c>
    </row>
    <row r="2149" spans="16:21" x14ac:dyDescent="0.25">
      <c r="P2149" s="10">
        <v>37638</v>
      </c>
      <c r="Q2149">
        <v>8.3451260000000005</v>
      </c>
      <c r="S2149" s="42">
        <f t="shared" ca="1" si="39"/>
        <v>48132</v>
      </c>
      <c r="T2149" s="43">
        <f ca="1">_xll.BInterpol('Base CDI'!$H$4:$H$28,'Base CDI'!$J$4:$J$29,S2149,"Cubic","Extrapolate=Linear","MultiX=Average","Skip=True","Sort=True")</f>
        <v>13.054948257917907</v>
      </c>
      <c r="U2149" s="43">
        <f ca="1">_xll.BInterpol('Base CDI'!$H$4:$H$28,'Base CDI'!$I$4:$I$29,S2149,"Cubic","Extrapolate=Linear","MultiX=Average","Skip=True","Sort=True")</f>
        <v>13.085442705601496</v>
      </c>
    </row>
    <row r="2150" spans="16:21" x14ac:dyDescent="0.25">
      <c r="P2150" s="10">
        <v>37641</v>
      </c>
      <c r="Q2150">
        <v>8.3524790000000007</v>
      </c>
      <c r="S2150" s="42">
        <f t="shared" ca="1" si="39"/>
        <v>48133</v>
      </c>
      <c r="T2150" s="43">
        <f ca="1">_xll.BInterpol('Base CDI'!$H$4:$H$28,'Base CDI'!$J$4:$J$29,S2150,"Cubic","Extrapolate=Linear","MultiX=Average","Skip=True","Sort=True")</f>
        <v>13.055191048790473</v>
      </c>
      <c r="U2150" s="43">
        <f ca="1">_xll.BInterpol('Base CDI'!$H$4:$H$28,'Base CDI'!$I$4:$I$29,S2150,"Cubic","Extrapolate=Linear","MultiX=Average","Skip=True","Sort=True")</f>
        <v>13.085690638375457</v>
      </c>
    </row>
    <row r="2151" spans="16:21" x14ac:dyDescent="0.25">
      <c r="P2151" s="10">
        <v>37642</v>
      </c>
      <c r="Q2151">
        <v>8.3598370000000006</v>
      </c>
      <c r="S2151" s="42">
        <f t="shared" ca="1" si="39"/>
        <v>48134</v>
      </c>
      <c r="T2151" s="43">
        <f ca="1">_xll.BInterpol('Base CDI'!$H$4:$H$28,'Base CDI'!$J$4:$J$29,S2151,"Cubic","Extrapolate=Linear","MultiX=Average","Skip=True","Sort=True")</f>
        <v>13.055433654982386</v>
      </c>
      <c r="U2151" s="43">
        <f ca="1">_xll.BInterpol('Base CDI'!$H$4:$H$28,'Base CDI'!$I$4:$I$29,S2151,"Cubic","Extrapolate=Linear","MultiX=Average","Skip=True","Sort=True")</f>
        <v>13.085938401861224</v>
      </c>
    </row>
    <row r="2152" spans="16:21" x14ac:dyDescent="0.25">
      <c r="P2152" s="10">
        <v>37643</v>
      </c>
      <c r="Q2152">
        <v>8.3672000000000004</v>
      </c>
      <c r="S2152" s="42">
        <f t="shared" ca="1" si="39"/>
        <v>48135</v>
      </c>
      <c r="T2152" s="43">
        <f ca="1">_xll.BInterpol('Base CDI'!$H$4:$H$28,'Base CDI'!$J$4:$J$29,S2152,"Cubic","Extrapolate=Linear","MultiX=Average","Skip=True","Sort=True")</f>
        <v>13.055676076258548</v>
      </c>
      <c r="U2152" s="43">
        <f ca="1">_xll.BInterpol('Base CDI'!$H$4:$H$28,'Base CDI'!$I$4:$I$29,S2152,"Cubic","Extrapolate=Linear","MultiX=Average","Skip=True","Sort=True")</f>
        <v>13.086185995733327</v>
      </c>
    </row>
    <row r="2153" spans="16:21" x14ac:dyDescent="0.25">
      <c r="P2153" s="10">
        <v>37644</v>
      </c>
      <c r="Q2153">
        <v>8.3745720000000006</v>
      </c>
      <c r="S2153" s="42">
        <f t="shared" ca="1" si="39"/>
        <v>48136</v>
      </c>
      <c r="T2153" s="43">
        <f ca="1">_xll.BInterpol('Base CDI'!$H$4:$H$28,'Base CDI'!$J$4:$J$29,S2153,"Cubic","Extrapolate=Linear","MultiX=Average","Skip=True","Sort=True")</f>
        <v>13.055918312383861</v>
      </c>
      <c r="U2153" s="43">
        <f ca="1">_xll.BInterpol('Base CDI'!$H$4:$H$28,'Base CDI'!$I$4:$I$29,S2153,"Cubic","Extrapolate=Linear","MultiX=Average","Skip=True","Sort=True")</f>
        <v>13.086433419666303</v>
      </c>
    </row>
    <row r="2154" spans="16:21" x14ac:dyDescent="0.25">
      <c r="P2154" s="10">
        <v>37645</v>
      </c>
      <c r="Q2154">
        <v>8.382066</v>
      </c>
      <c r="S2154" s="42">
        <f t="shared" ca="1" si="39"/>
        <v>48137</v>
      </c>
      <c r="T2154" s="43">
        <f ca="1">_xll.BInterpol('Base CDI'!$H$4:$H$28,'Base CDI'!$J$4:$J$29,S2154,"Cubic","Extrapolate=Linear","MultiX=Average","Skip=True","Sort=True")</f>
        <v>13.056160363123226</v>
      </c>
      <c r="U2154" s="43">
        <f ca="1">_xll.BInterpol('Base CDI'!$H$4:$H$28,'Base CDI'!$I$4:$I$29,S2154,"Cubic","Extrapolate=Linear","MultiX=Average","Skip=True","Sort=True")</f>
        <v>13.086680673334685</v>
      </c>
    </row>
    <row r="2155" spans="16:21" x14ac:dyDescent="0.25">
      <c r="P2155" s="10">
        <v>37648</v>
      </c>
      <c r="Q2155">
        <v>8.3895759999999999</v>
      </c>
      <c r="S2155" s="42">
        <f t="shared" ca="1" si="39"/>
        <v>48138</v>
      </c>
      <c r="T2155" s="43">
        <f ca="1">_xll.BInterpol('Base CDI'!$H$4:$H$28,'Base CDI'!$J$4:$J$29,S2155,"Cubic","Extrapolate=Linear","MultiX=Average","Skip=True","Sort=True")</f>
        <v>13.056402228241545</v>
      </c>
      <c r="U2155" s="43">
        <f ca="1">_xll.BInterpol('Base CDI'!$H$4:$H$28,'Base CDI'!$I$4:$I$29,S2155,"Cubic","Extrapolate=Linear","MultiX=Average","Skip=True","Sort=True")</f>
        <v>13.086927756413006</v>
      </c>
    </row>
    <row r="2156" spans="16:21" x14ac:dyDescent="0.25">
      <c r="P2156" s="10">
        <v>37649</v>
      </c>
      <c r="Q2156">
        <v>8.3970959999999994</v>
      </c>
      <c r="S2156" s="42">
        <f t="shared" ca="1" si="39"/>
        <v>48139</v>
      </c>
      <c r="T2156" s="43">
        <f ca="1">_xll.BInterpol('Base CDI'!$H$4:$H$28,'Base CDI'!$J$4:$J$29,S2156,"Cubic","Extrapolate=Linear","MultiX=Average","Skip=True","Sort=True")</f>
        <v>13.05664390750372</v>
      </c>
      <c r="U2156" s="43">
        <f ca="1">_xll.BInterpol('Base CDI'!$H$4:$H$28,'Base CDI'!$I$4:$I$29,S2156,"Cubic","Extrapolate=Linear","MultiX=Average","Skip=True","Sort=True")</f>
        <v>13.0871746685758</v>
      </c>
    </row>
    <row r="2157" spans="16:21" x14ac:dyDescent="0.25">
      <c r="P2157" s="10">
        <v>37650</v>
      </c>
      <c r="Q2157">
        <v>8.4045930000000002</v>
      </c>
      <c r="S2157" s="42">
        <f t="shared" ca="1" si="39"/>
        <v>48140</v>
      </c>
      <c r="T2157" s="43">
        <f ca="1">_xll.BInterpol('Base CDI'!$H$4:$H$28,'Base CDI'!$J$4:$J$29,S2157,"Cubic","Extrapolate=Linear","MultiX=Average","Skip=True","Sort=True")</f>
        <v>13.056885400674652</v>
      </c>
      <c r="U2157" s="43">
        <f ca="1">_xll.BInterpol('Base CDI'!$H$4:$H$28,'Base CDI'!$I$4:$I$29,S2157,"Cubic","Extrapolate=Linear","MultiX=Average","Skip=True","Sort=True")</f>
        <v>13.087421409497601</v>
      </c>
    </row>
    <row r="2158" spans="16:21" x14ac:dyDescent="0.25">
      <c r="P2158" s="10">
        <v>37651</v>
      </c>
      <c r="Q2158">
        <v>8.4121220000000001</v>
      </c>
      <c r="S2158" s="42">
        <f t="shared" ca="1" si="39"/>
        <v>48141</v>
      </c>
      <c r="T2158" s="43">
        <f ca="1">_xll.BInterpol('Base CDI'!$H$4:$H$28,'Base CDI'!$J$4:$J$29,S2158,"Cubic","Extrapolate=Linear","MultiX=Average","Skip=True","Sort=True")</f>
        <v>13.057126707519242</v>
      </c>
      <c r="U2158" s="43">
        <f ca="1">_xll.BInterpol('Base CDI'!$H$4:$H$28,'Base CDI'!$I$4:$I$29,S2158,"Cubic","Extrapolate=Linear","MultiX=Average","Skip=True","Sort=True")</f>
        <v>13.087667978852943</v>
      </c>
    </row>
    <row r="2159" spans="16:21" x14ac:dyDescent="0.25">
      <c r="P2159" s="10">
        <v>37652</v>
      </c>
      <c r="Q2159">
        <v>8.4196620000000006</v>
      </c>
      <c r="S2159" s="42">
        <f t="shared" ca="1" si="39"/>
        <v>48142</v>
      </c>
      <c r="T2159" s="43">
        <f ca="1">_xll.BInterpol('Base CDI'!$H$4:$H$28,'Base CDI'!$J$4:$J$29,S2159,"Cubic","Extrapolate=Linear","MultiX=Average","Skip=True","Sort=True")</f>
        <v>13.057367827802395</v>
      </c>
      <c r="U2159" s="43">
        <f ca="1">_xll.BInterpol('Base CDI'!$H$4:$H$28,'Base CDI'!$I$4:$I$29,S2159,"Cubic","Extrapolate=Linear","MultiX=Average","Skip=True","Sort=True")</f>
        <v>13.087914376316361</v>
      </c>
    </row>
    <row r="2160" spans="16:21" x14ac:dyDescent="0.25">
      <c r="P2160" s="10">
        <v>37655</v>
      </c>
      <c r="Q2160">
        <v>8.4271960000000004</v>
      </c>
      <c r="S2160" s="42">
        <f t="shared" ca="1" si="39"/>
        <v>48143</v>
      </c>
      <c r="T2160" s="43">
        <f ca="1">_xll.BInterpol('Base CDI'!$H$4:$H$28,'Base CDI'!$J$4:$J$29,S2160,"Cubic","Extrapolate=Linear","MultiX=Average","Skip=True","Sort=True")</f>
        <v>13.057608761289009</v>
      </c>
      <c r="U2160" s="43">
        <f ca="1">_xll.BInterpol('Base CDI'!$H$4:$H$28,'Base CDI'!$I$4:$I$29,S2160,"Cubic","Extrapolate=Linear","MultiX=Average","Skip=True","Sort=True")</f>
        <v>13.088160601562386</v>
      </c>
    </row>
    <row r="2161" spans="16:21" x14ac:dyDescent="0.25">
      <c r="P2161" s="10">
        <v>37656</v>
      </c>
      <c r="Q2161">
        <v>8.4347499999999993</v>
      </c>
      <c r="S2161" s="42">
        <f t="shared" ca="1" si="39"/>
        <v>48144</v>
      </c>
      <c r="T2161" s="43">
        <f ca="1">_xll.BInterpol('Base CDI'!$H$4:$H$28,'Base CDI'!$J$4:$J$29,S2161,"Cubic","Extrapolate=Linear","MultiX=Average","Skip=True","Sort=True")</f>
        <v>13.057849507743986</v>
      </c>
      <c r="U2161" s="43">
        <f ca="1">_xll.BInterpol('Base CDI'!$H$4:$H$28,'Base CDI'!$I$4:$I$29,S2161,"Cubic","Extrapolate=Linear","MultiX=Average","Skip=True","Sort=True")</f>
        <v>13.088406654265551</v>
      </c>
    </row>
    <row r="2162" spans="16:21" x14ac:dyDescent="0.25">
      <c r="P2162" s="10">
        <v>37657</v>
      </c>
      <c r="Q2162">
        <v>8.4423150000000007</v>
      </c>
      <c r="S2162" s="42">
        <f t="shared" ca="1" si="39"/>
        <v>48145</v>
      </c>
      <c r="T2162" s="43">
        <f ca="1">_xll.BInterpol('Base CDI'!$H$4:$H$28,'Base CDI'!$J$4:$J$29,S2162,"Cubic","Extrapolate=Linear","MultiX=Average","Skip=True","Sort=True")</f>
        <v>13.058090066932229</v>
      </c>
      <c r="U2162" s="43">
        <f ca="1">_xll.BInterpol('Base CDI'!$H$4:$H$28,'Base CDI'!$I$4:$I$29,S2162,"Cubic","Extrapolate=Linear","MultiX=Average","Skip=True","Sort=True")</f>
        <v>13.088652534100394</v>
      </c>
    </row>
    <row r="2163" spans="16:21" x14ac:dyDescent="0.25">
      <c r="P2163" s="10">
        <v>37658</v>
      </c>
      <c r="Q2163">
        <v>8.4498929999999994</v>
      </c>
      <c r="S2163" s="42">
        <f t="shared" ca="1" si="39"/>
        <v>48146</v>
      </c>
      <c r="T2163" s="43">
        <f ca="1">_xll.BInterpol('Base CDI'!$H$4:$H$28,'Base CDI'!$J$4:$J$29,S2163,"Cubic","Extrapolate=Linear","MultiX=Average","Skip=True","Sort=True")</f>
        <v>13.05833043861864</v>
      </c>
      <c r="U2163" s="43">
        <f ca="1">_xll.BInterpol('Base CDI'!$H$4:$H$28,'Base CDI'!$I$4:$I$29,S2163,"Cubic","Extrapolate=Linear","MultiX=Average","Skip=True","Sort=True")</f>
        <v>13.088898240741447</v>
      </c>
    </row>
    <row r="2164" spans="16:21" x14ac:dyDescent="0.25">
      <c r="P2164" s="10">
        <v>37659</v>
      </c>
      <c r="Q2164">
        <v>8.4574780000000001</v>
      </c>
      <c r="S2164" s="42">
        <f t="shared" ca="1" si="39"/>
        <v>48147</v>
      </c>
      <c r="T2164" s="43">
        <f ca="1">_xll.BInterpol('Base CDI'!$H$4:$H$28,'Base CDI'!$J$4:$J$29,S2164,"Cubic","Extrapolate=Linear","MultiX=Average","Skip=True","Sort=True")</f>
        <v>13.058570622568119</v>
      </c>
      <c r="U2164" s="43">
        <f ca="1">_xll.BInterpol('Base CDI'!$H$4:$H$28,'Base CDI'!$I$4:$I$29,S2164,"Cubic","Extrapolate=Linear","MultiX=Average","Skip=True","Sort=True")</f>
        <v>13.089143773863242</v>
      </c>
    </row>
    <row r="2165" spans="16:21" x14ac:dyDescent="0.25">
      <c r="P2165" s="10">
        <v>37662</v>
      </c>
      <c r="Q2165">
        <v>8.4650639999999999</v>
      </c>
      <c r="S2165" s="42">
        <f t="shared" ca="1" si="39"/>
        <v>48148</v>
      </c>
      <c r="T2165" s="43">
        <f ca="1">_xll.BInterpol('Base CDI'!$H$4:$H$28,'Base CDI'!$J$4:$J$29,S2165,"Cubic","Extrapolate=Linear","MultiX=Average","Skip=True","Sort=True")</f>
        <v>13.05881061854557</v>
      </c>
      <c r="U2165" s="43">
        <f ca="1">_xll.BInterpol('Base CDI'!$H$4:$H$28,'Base CDI'!$I$4:$I$29,S2165,"Cubic","Extrapolate=Linear","MultiX=Average","Skip=True","Sort=True")</f>
        <v>13.089389133140314</v>
      </c>
    </row>
    <row r="2166" spans="16:21" x14ac:dyDescent="0.25">
      <c r="P2166" s="10">
        <v>37663</v>
      </c>
      <c r="Q2166">
        <v>8.4726540000000004</v>
      </c>
      <c r="S2166" s="42">
        <f t="shared" ca="1" si="39"/>
        <v>48149</v>
      </c>
      <c r="T2166" s="43">
        <f ca="1">_xll.BInterpol('Base CDI'!$H$4:$H$28,'Base CDI'!$J$4:$J$29,S2166,"Cubic","Extrapolate=Linear","MultiX=Average","Skip=True","Sort=True")</f>
        <v>13.059050426315892</v>
      </c>
      <c r="U2166" s="43">
        <f ca="1">_xll.BInterpol('Base CDI'!$H$4:$H$28,'Base CDI'!$I$4:$I$29,S2166,"Cubic","Extrapolate=Linear","MultiX=Average","Skip=True","Sort=True")</f>
        <v>13.089634318247196</v>
      </c>
    </row>
    <row r="2167" spans="16:21" x14ac:dyDescent="0.25">
      <c r="P2167" s="10">
        <v>37664</v>
      </c>
      <c r="Q2167">
        <v>8.4802490000000006</v>
      </c>
      <c r="S2167" s="42">
        <f t="shared" ca="1" si="39"/>
        <v>48150</v>
      </c>
      <c r="T2167" s="43">
        <f ca="1">_xll.BInterpol('Base CDI'!$H$4:$H$28,'Base CDI'!$J$4:$J$29,S2167,"Cubic","Extrapolate=Linear","MultiX=Average","Skip=True","Sort=True")</f>
        <v>13.059290045643987</v>
      </c>
      <c r="U2167" s="43">
        <f ca="1">_xll.BInterpol('Base CDI'!$H$4:$H$28,'Base CDI'!$I$4:$I$29,S2167,"Cubic","Extrapolate=Linear","MultiX=Average","Skip=True","Sort=True")</f>
        <v>13.089879328858423</v>
      </c>
    </row>
    <row r="2168" spans="16:21" x14ac:dyDescent="0.25">
      <c r="P2168" s="10">
        <v>37665</v>
      </c>
      <c r="Q2168">
        <v>8.4878370000000007</v>
      </c>
      <c r="S2168" s="42">
        <f t="shared" ca="1" si="39"/>
        <v>48151</v>
      </c>
      <c r="T2168" s="43">
        <f ca="1">_xll.BInterpol('Base CDI'!$H$4:$H$28,'Base CDI'!$J$4:$J$29,S2168,"Cubic","Extrapolate=Linear","MultiX=Average","Skip=True","Sort=True")</f>
        <v>13.05952947629476</v>
      </c>
      <c r="U2168" s="43">
        <f ca="1">_xll.BInterpol('Base CDI'!$H$4:$H$28,'Base CDI'!$I$4:$I$29,S2168,"Cubic","Extrapolate=Linear","MultiX=Average","Skip=True","Sort=True")</f>
        <v>13.090124164648529</v>
      </c>
    </row>
    <row r="2169" spans="16:21" x14ac:dyDescent="0.25">
      <c r="P2169" s="10">
        <v>37666</v>
      </c>
      <c r="Q2169">
        <v>8.4954289999999997</v>
      </c>
      <c r="S2169" s="42">
        <f t="shared" ca="1" si="39"/>
        <v>48152</v>
      </c>
      <c r="T2169" s="43">
        <f ca="1">_xll.BInterpol('Base CDI'!$H$4:$H$28,'Base CDI'!$J$4:$J$29,S2169,"Cubic","Extrapolate=Linear","MultiX=Average","Skip=True","Sort=True")</f>
        <v>13.059768718033109</v>
      </c>
      <c r="U2169" s="43">
        <f ca="1">_xll.BInterpol('Base CDI'!$H$4:$H$28,'Base CDI'!$I$4:$I$29,S2169,"Cubic","Extrapolate=Linear","MultiX=Average","Skip=True","Sort=True")</f>
        <v>13.090368825292048</v>
      </c>
    </row>
    <row r="2170" spans="16:21" x14ac:dyDescent="0.25">
      <c r="P2170" s="10">
        <v>37669</v>
      </c>
      <c r="Q2170">
        <v>8.5030330000000003</v>
      </c>
      <c r="S2170" s="42">
        <f t="shared" ca="1" si="39"/>
        <v>48153</v>
      </c>
      <c r="T2170" s="43">
        <f ca="1">_xll.BInterpol('Base CDI'!$H$4:$H$28,'Base CDI'!$J$4:$J$29,S2170,"Cubic","Extrapolate=Linear","MultiX=Average","Skip=True","Sort=True")</f>
        <v>13.060007770623937</v>
      </c>
      <c r="U2170" s="43">
        <f ca="1">_xll.BInterpol('Base CDI'!$H$4:$H$28,'Base CDI'!$I$4:$I$29,S2170,"Cubic","Extrapolate=Linear","MultiX=Average","Skip=True","Sort=True")</f>
        <v>13.09061331046351</v>
      </c>
    </row>
    <row r="2171" spans="16:21" x14ac:dyDescent="0.25">
      <c r="P2171" s="10">
        <v>37670</v>
      </c>
      <c r="Q2171">
        <v>8.5106520000000003</v>
      </c>
      <c r="S2171" s="42">
        <f t="shared" ca="1" si="39"/>
        <v>48154</v>
      </c>
      <c r="T2171" s="43">
        <f ca="1">_xll.BInterpol('Base CDI'!$H$4:$H$28,'Base CDI'!$J$4:$J$29,S2171,"Cubic","Extrapolate=Linear","MultiX=Average","Skip=True","Sort=True")</f>
        <v>13.060246633832143</v>
      </c>
      <c r="U2171" s="43">
        <f ca="1">_xll.BInterpol('Base CDI'!$H$4:$H$28,'Base CDI'!$I$4:$I$29,S2171,"Cubic","Extrapolate=Linear","MultiX=Average","Skip=True","Sort=True")</f>
        <v>13.090857619837454</v>
      </c>
    </row>
    <row r="2172" spans="16:21" x14ac:dyDescent="0.25">
      <c r="P2172" s="10">
        <v>37671</v>
      </c>
      <c r="Q2172">
        <v>8.5182699999999993</v>
      </c>
      <c r="S2172" s="42">
        <f t="shared" ca="1" si="39"/>
        <v>48155</v>
      </c>
      <c r="T2172" s="43">
        <f ca="1">_xll.BInterpol('Base CDI'!$H$4:$H$28,'Base CDI'!$J$4:$J$29,S2172,"Cubic","Extrapolate=Linear","MultiX=Average","Skip=True","Sort=True")</f>
        <v>13.060485307422635</v>
      </c>
      <c r="U2172" s="43">
        <f ca="1">_xll.BInterpol('Base CDI'!$H$4:$H$28,'Base CDI'!$I$4:$I$29,S2172,"Cubic","Extrapolate=Linear","MultiX=Average","Skip=True","Sort=True")</f>
        <v>13.091101753088411</v>
      </c>
    </row>
    <row r="2173" spans="16:21" x14ac:dyDescent="0.25">
      <c r="P2173" s="10">
        <v>37672</v>
      </c>
      <c r="Q2173">
        <v>8.5258970000000005</v>
      </c>
      <c r="S2173" s="42">
        <f t="shared" ca="1" si="39"/>
        <v>48156</v>
      </c>
      <c r="T2173" s="43">
        <f ca="1">_xll.BInterpol('Base CDI'!$H$4:$H$28,'Base CDI'!$J$4:$J$29,S2173,"Cubic","Extrapolate=Linear","MultiX=Average","Skip=True","Sort=True")</f>
        <v>13.060723791160308</v>
      </c>
      <c r="U2173" s="43">
        <f ca="1">_xll.BInterpol('Base CDI'!$H$4:$H$28,'Base CDI'!$I$4:$I$29,S2173,"Cubic","Extrapolate=Linear","MultiX=Average","Skip=True","Sort=True")</f>
        <v>13.091345709890915</v>
      </c>
    </row>
    <row r="2174" spans="16:21" x14ac:dyDescent="0.25">
      <c r="P2174" s="10">
        <v>37673</v>
      </c>
      <c r="Q2174">
        <v>8.5337390000000006</v>
      </c>
      <c r="S2174" s="42">
        <f t="shared" ca="1" si="39"/>
        <v>48157</v>
      </c>
      <c r="T2174" s="43">
        <f ca="1">_xll.BInterpol('Base CDI'!$H$4:$H$28,'Base CDI'!$J$4:$J$29,S2174,"Cubic","Extrapolate=Linear","MultiX=Average","Skip=True","Sort=True")</f>
        <v>13.060962084810068</v>
      </c>
      <c r="U2174" s="43">
        <f ca="1">_xll.BInterpol('Base CDI'!$H$4:$H$28,'Base CDI'!$I$4:$I$29,S2174,"Cubic","Extrapolate=Linear","MultiX=Average","Skip=True","Sort=True")</f>
        <v>13.091589489919498</v>
      </c>
    </row>
    <row r="2175" spans="16:21" x14ac:dyDescent="0.25">
      <c r="P2175" s="10">
        <v>37676</v>
      </c>
      <c r="Q2175">
        <v>8.54162</v>
      </c>
      <c r="S2175" s="42">
        <f t="shared" ca="1" si="39"/>
        <v>48158</v>
      </c>
      <c r="T2175" s="43">
        <f ca="1">_xll.BInterpol('Base CDI'!$H$4:$H$28,'Base CDI'!$J$4:$J$29,S2175,"Cubic","Extrapolate=Linear","MultiX=Average","Skip=True","Sort=True")</f>
        <v>13.061200188136816</v>
      </c>
      <c r="U2175" s="43">
        <f ca="1">_xll.BInterpol('Base CDI'!$H$4:$H$28,'Base CDI'!$I$4:$I$29,S2175,"Cubic","Extrapolate=Linear","MultiX=Average","Skip=True","Sort=True")</f>
        <v>13.091833092848697</v>
      </c>
    </row>
    <row r="2176" spans="16:21" x14ac:dyDescent="0.25">
      <c r="P2176" s="10">
        <v>37677</v>
      </c>
      <c r="Q2176">
        <v>8.5495160000000006</v>
      </c>
      <c r="S2176" s="42">
        <f t="shared" ca="1" si="39"/>
        <v>48159</v>
      </c>
      <c r="T2176" s="43">
        <f ca="1">_xll.BInterpol('Base CDI'!$H$4:$H$28,'Base CDI'!$J$4:$J$29,S2176,"Cubic","Extrapolate=Linear","MultiX=Average","Skip=True","Sort=True")</f>
        <v>13.06143810090545</v>
      </c>
      <c r="U2176" s="43">
        <f ca="1">_xll.BInterpol('Base CDI'!$H$4:$H$28,'Base CDI'!$I$4:$I$29,S2176,"Cubic","Extrapolate=Linear","MultiX=Average","Skip=True","Sort=True")</f>
        <v>13.092076518353045</v>
      </c>
    </row>
    <row r="2177" spans="16:21" x14ac:dyDescent="0.25">
      <c r="P2177" s="10">
        <v>37678</v>
      </c>
      <c r="Q2177">
        <v>8.557423</v>
      </c>
      <c r="S2177" s="42">
        <f t="shared" ca="1" si="39"/>
        <v>48160</v>
      </c>
      <c r="T2177" s="43">
        <f ca="1">_xll.BInterpol('Base CDI'!$H$4:$H$28,'Base CDI'!$J$4:$J$29,S2177,"Cubic","Extrapolate=Linear","MultiX=Average","Skip=True","Sort=True")</f>
        <v>13.061675822880877</v>
      </c>
      <c r="U2177" s="43">
        <f ca="1">_xll.BInterpol('Base CDI'!$H$4:$H$28,'Base CDI'!$I$4:$I$29,S2177,"Cubic","Extrapolate=Linear","MultiX=Average","Skip=True","Sort=True")</f>
        <v>13.092319766107074</v>
      </c>
    </row>
    <row r="2178" spans="16:21" x14ac:dyDescent="0.25">
      <c r="P2178" s="10">
        <v>37679</v>
      </c>
      <c r="Q2178">
        <v>8.5653360000000003</v>
      </c>
      <c r="S2178" s="42">
        <f t="shared" ca="1" si="39"/>
        <v>48161</v>
      </c>
      <c r="T2178" s="43">
        <f ca="1">_xll.BInterpol('Base CDI'!$H$4:$H$28,'Base CDI'!$J$4:$J$29,S2178,"Cubic","Extrapolate=Linear","MultiX=Average","Skip=True","Sort=True")</f>
        <v>13.061913353827995</v>
      </c>
      <c r="U2178" s="43">
        <f ca="1">_xll.BInterpol('Base CDI'!$H$4:$H$28,'Base CDI'!$I$4:$I$29,S2178,"Cubic","Extrapolate=Linear","MultiX=Average","Skip=True","Sort=True")</f>
        <v>13.092562835785319</v>
      </c>
    </row>
    <row r="2179" spans="16:21" x14ac:dyDescent="0.25">
      <c r="P2179" s="10">
        <v>37680</v>
      </c>
      <c r="Q2179">
        <v>8.5732599999999994</v>
      </c>
      <c r="S2179" s="42">
        <f t="shared" ca="1" si="39"/>
        <v>48162</v>
      </c>
      <c r="T2179" s="43">
        <f ca="1">_xll.BInterpol('Base CDI'!$H$4:$H$28,'Base CDI'!$J$4:$J$29,S2179,"Cubic","Extrapolate=Linear","MultiX=Average","Skip=True","Sort=True")</f>
        <v>13.062150693511706</v>
      </c>
      <c r="U2179" s="43">
        <f ca="1">_xll.BInterpol('Base CDI'!$H$4:$H$28,'Base CDI'!$I$4:$I$29,S2179,"Cubic","Extrapolate=Linear","MultiX=Average","Skip=True","Sort=True")</f>
        <v>13.092805727062315</v>
      </c>
    </row>
    <row r="2180" spans="16:21" x14ac:dyDescent="0.25">
      <c r="P2180" s="10">
        <v>37685</v>
      </c>
      <c r="Q2180">
        <v>8.5812019999999993</v>
      </c>
      <c r="S2180" s="42">
        <f t="shared" ca="1" si="39"/>
        <v>48163</v>
      </c>
      <c r="T2180" s="43">
        <f ca="1">_xll.BInterpol('Base CDI'!$H$4:$H$28,'Base CDI'!$J$4:$J$29,S2180,"Cubic","Extrapolate=Linear","MultiX=Average","Skip=True","Sort=True")</f>
        <v>13.062387841696914</v>
      </c>
      <c r="U2180" s="43">
        <f ca="1">_xll.BInterpol('Base CDI'!$H$4:$H$28,'Base CDI'!$I$4:$I$29,S2180,"Cubic","Extrapolate=Linear","MultiX=Average","Skip=True","Sort=True")</f>
        <v>13.093048439612591</v>
      </c>
    </row>
    <row r="2181" spans="16:21" x14ac:dyDescent="0.25">
      <c r="P2181" s="10">
        <v>37686</v>
      </c>
      <c r="Q2181">
        <v>8.5891559999999991</v>
      </c>
      <c r="S2181" s="42">
        <f t="shared" ca="1" si="39"/>
        <v>48164</v>
      </c>
      <c r="T2181" s="43">
        <f ca="1">_xll.BInterpol('Base CDI'!$H$4:$H$28,'Base CDI'!$J$4:$J$29,S2181,"Cubic","Extrapolate=Linear","MultiX=Average","Skip=True","Sort=True")</f>
        <v>13.062624798148518</v>
      </c>
      <c r="U2181" s="43">
        <f ca="1">_xll.BInterpol('Base CDI'!$H$4:$H$28,'Base CDI'!$I$4:$I$29,S2181,"Cubic","Extrapolate=Linear","MultiX=Average","Skip=True","Sort=True")</f>
        <v>13.093290973110687</v>
      </c>
    </row>
    <row r="2182" spans="16:21" x14ac:dyDescent="0.25">
      <c r="P2182" s="10">
        <v>37687</v>
      </c>
      <c r="Q2182">
        <v>8.5971159999999998</v>
      </c>
      <c r="S2182" s="42">
        <f t="shared" ca="1" si="39"/>
        <v>48165</v>
      </c>
      <c r="T2182" s="43">
        <f ca="1">_xll.BInterpol('Base CDI'!$H$4:$H$28,'Base CDI'!$J$4:$J$29,S2182,"Cubic","Extrapolate=Linear","MultiX=Average","Skip=True","Sort=True")</f>
        <v>13.06286156263142</v>
      </c>
      <c r="U2182" s="43">
        <f ca="1">_xll.BInterpol('Base CDI'!$H$4:$H$28,'Base CDI'!$I$4:$I$29,S2182,"Cubic","Extrapolate=Linear","MultiX=Average","Skip=True","Sort=True")</f>
        <v>13.093533327231134</v>
      </c>
    </row>
    <row r="2183" spans="16:21" x14ac:dyDescent="0.25">
      <c r="P2183" s="10">
        <v>37690</v>
      </c>
      <c r="Q2183">
        <v>8.6050830000000005</v>
      </c>
      <c r="S2183" s="42">
        <f t="shared" ca="1" si="39"/>
        <v>48166</v>
      </c>
      <c r="T2183" s="43">
        <f ca="1">_xll.BInterpol('Base CDI'!$H$4:$H$28,'Base CDI'!$J$4:$J$29,S2183,"Cubic","Extrapolate=Linear","MultiX=Average","Skip=True","Sort=True")</f>
        <v>13.063098134910524</v>
      </c>
      <c r="U2183" s="43">
        <f ca="1">_xll.BInterpol('Base CDI'!$H$4:$H$28,'Base CDI'!$I$4:$I$29,S2183,"Cubic","Extrapolate=Linear","MultiX=Average","Skip=True","Sort=True")</f>
        <v>13.093775501648464</v>
      </c>
    </row>
    <row r="2184" spans="16:21" x14ac:dyDescent="0.25">
      <c r="P2184" s="10">
        <v>37691</v>
      </c>
      <c r="Q2184">
        <v>8.6130650000000006</v>
      </c>
      <c r="S2184" s="42">
        <f t="shared" ca="1" si="39"/>
        <v>48167</v>
      </c>
      <c r="T2184" s="43">
        <f ca="1">_xll.BInterpol('Base CDI'!$H$4:$H$28,'Base CDI'!$J$4:$J$29,S2184,"Cubic","Extrapolate=Linear","MultiX=Average","Skip=True","Sort=True")</f>
        <v>13.06333451475073</v>
      </c>
      <c r="U2184" s="43">
        <f ca="1">_xll.BInterpol('Base CDI'!$H$4:$H$28,'Base CDI'!$I$4:$I$29,S2184,"Cubic","Extrapolate=Linear","MultiX=Average","Skip=True","Sort=True")</f>
        <v>13.094017496037214</v>
      </c>
    </row>
    <row r="2185" spans="16:21" x14ac:dyDescent="0.25">
      <c r="P2185" s="10">
        <v>37692</v>
      </c>
      <c r="Q2185">
        <v>8.621048</v>
      </c>
      <c r="S2185" s="42">
        <f t="shared" ca="1" si="39"/>
        <v>48168</v>
      </c>
      <c r="T2185" s="43">
        <f ca="1">_xll.BInterpol('Base CDI'!$H$4:$H$28,'Base CDI'!$J$4:$J$29,S2185,"Cubic","Extrapolate=Linear","MultiX=Average","Skip=True","Sort=True")</f>
        <v>13.063570701916939</v>
      </c>
      <c r="U2185" s="43">
        <f ca="1">_xll.BInterpol('Base CDI'!$H$4:$H$28,'Base CDI'!$I$4:$I$29,S2185,"Cubic","Extrapolate=Linear","MultiX=Average","Skip=True","Sort=True")</f>
        <v>13.094259310071914</v>
      </c>
    </row>
    <row r="2186" spans="16:21" x14ac:dyDescent="0.25">
      <c r="P2186" s="10">
        <v>37693</v>
      </c>
      <c r="Q2186">
        <v>8.6290370000000003</v>
      </c>
      <c r="S2186" s="42">
        <f t="shared" ca="1" si="39"/>
        <v>48169</v>
      </c>
      <c r="T2186" s="43">
        <f ca="1">_xll.BInterpol('Base CDI'!$H$4:$H$28,'Base CDI'!$J$4:$J$29,S2186,"Cubic","Extrapolate=Linear","MultiX=Average","Skip=True","Sort=True")</f>
        <v>13.063806696174053</v>
      </c>
      <c r="U2186" s="43">
        <f ca="1">_xll.BInterpol('Base CDI'!$H$4:$H$28,'Base CDI'!$I$4:$I$29,S2186,"Cubic","Extrapolate=Linear","MultiX=Average","Skip=True","Sort=True")</f>
        <v>13.094500943427102</v>
      </c>
    </row>
    <row r="2187" spans="16:21" x14ac:dyDescent="0.25">
      <c r="P2187" s="10">
        <v>37694</v>
      </c>
      <c r="Q2187">
        <v>8.6370280000000008</v>
      </c>
      <c r="S2187" s="42">
        <f t="shared" ref="S2187:S2250" ca="1" si="40">S2186+1</f>
        <v>48170</v>
      </c>
      <c r="T2187" s="43">
        <f ca="1">_xll.BInterpol('Base CDI'!$H$4:$H$28,'Base CDI'!$J$4:$J$29,S2187,"Cubic","Extrapolate=Linear","MultiX=Average","Skip=True","Sort=True")</f>
        <v>13.064042497286975</v>
      </c>
      <c r="U2187" s="43">
        <f ca="1">_xll.BInterpol('Base CDI'!$H$4:$H$28,'Base CDI'!$I$4:$I$29,S2187,"Cubic","Extrapolate=Linear","MultiX=Average","Skip=True","Sort=True")</f>
        <v>13.09474239577731</v>
      </c>
    </row>
    <row r="2188" spans="16:21" x14ac:dyDescent="0.25">
      <c r="P2188" s="10">
        <v>37697</v>
      </c>
      <c r="Q2188">
        <v>8.6450259999999997</v>
      </c>
      <c r="S2188" s="42">
        <f t="shared" ca="1" si="40"/>
        <v>48171</v>
      </c>
      <c r="T2188" s="43">
        <f ca="1">_xll.BInterpol('Base CDI'!$H$4:$H$28,'Base CDI'!$J$4:$J$29,S2188,"Cubic","Extrapolate=Linear","MultiX=Average","Skip=True","Sort=True")</f>
        <v>13.064278105020605</v>
      </c>
      <c r="U2188" s="43">
        <f ca="1">_xll.BInterpol('Base CDI'!$H$4:$H$28,'Base CDI'!$I$4:$I$29,S2188,"Cubic","Extrapolate=Linear","MultiX=Average","Skip=True","Sort=True")</f>
        <v>13.09498366679707</v>
      </c>
    </row>
    <row r="2189" spans="16:21" x14ac:dyDescent="0.25">
      <c r="P2189" s="10">
        <v>37698</v>
      </c>
      <c r="Q2189">
        <v>8.6530310000000004</v>
      </c>
      <c r="S2189" s="42">
        <f t="shared" ca="1" si="40"/>
        <v>48172</v>
      </c>
      <c r="T2189" s="43">
        <f ca="1">_xll.BInterpol('Base CDI'!$H$4:$H$28,'Base CDI'!$J$4:$J$29,S2189,"Cubic","Extrapolate=Linear","MultiX=Average","Skip=True","Sort=True")</f>
        <v>13.064513519139846</v>
      </c>
      <c r="U2189" s="43">
        <f ca="1">_xll.BInterpol('Base CDI'!$H$4:$H$28,'Base CDI'!$I$4:$I$29,S2189,"Cubic","Extrapolate=Linear","MultiX=Average","Skip=True","Sort=True")</f>
        <v>13.095224756160917</v>
      </c>
    </row>
    <row r="2190" spans="16:21" x14ac:dyDescent="0.25">
      <c r="P2190" s="10">
        <v>37699</v>
      </c>
      <c r="Q2190">
        <v>8.6610359999999993</v>
      </c>
      <c r="S2190" s="42">
        <f t="shared" ca="1" si="40"/>
        <v>48173</v>
      </c>
      <c r="T2190" s="43">
        <f ca="1">_xll.BInterpol('Base CDI'!$H$4:$H$28,'Base CDI'!$J$4:$J$29,S2190,"Cubic","Extrapolate=Linear","MultiX=Average","Skip=True","Sort=True")</f>
        <v>13.064748739409598</v>
      </c>
      <c r="U2190" s="43">
        <f ca="1">_xll.BInterpol('Base CDI'!$H$4:$H$28,'Base CDI'!$I$4:$I$29,S2190,"Cubic","Extrapolate=Linear","MultiX=Average","Skip=True","Sort=True")</f>
        <v>13.095465663543385</v>
      </c>
    </row>
    <row r="2191" spans="16:21" x14ac:dyDescent="0.25">
      <c r="P2191" s="10">
        <v>37700</v>
      </c>
      <c r="Q2191">
        <v>8.6690459999999998</v>
      </c>
      <c r="S2191" s="42">
        <f t="shared" ca="1" si="40"/>
        <v>48174</v>
      </c>
      <c r="T2191" s="43">
        <f ca="1">_xll.BInterpol('Base CDI'!$H$4:$H$28,'Base CDI'!$J$4:$J$29,S2191,"Cubic","Extrapolate=Linear","MultiX=Average","Skip=True","Sort=True")</f>
        <v>13.064983765594764</v>
      </c>
      <c r="U2191" s="43">
        <f ca="1">_xll.BInterpol('Base CDI'!$H$4:$H$28,'Base CDI'!$I$4:$I$29,S2191,"Cubic","Extrapolate=Linear","MultiX=Average","Skip=True","Sort=True")</f>
        <v>13.095706388619009</v>
      </c>
    </row>
    <row r="2192" spans="16:21" x14ac:dyDescent="0.25">
      <c r="P2192" s="10">
        <v>37701</v>
      </c>
      <c r="Q2192">
        <v>8.6770659999999999</v>
      </c>
      <c r="S2192" s="42">
        <f t="shared" ca="1" si="40"/>
        <v>48175</v>
      </c>
      <c r="T2192" s="43">
        <f ca="1">_xll.BInterpol('Base CDI'!$H$4:$H$28,'Base CDI'!$J$4:$J$29,S2192,"Cubic","Extrapolate=Linear","MultiX=Average","Skip=True","Sort=True")</f>
        <v>13.065218597460246</v>
      </c>
      <c r="U2192" s="43">
        <f ca="1">_xll.BInterpol('Base CDI'!$H$4:$H$28,'Base CDI'!$I$4:$I$29,S2192,"Cubic","Extrapolate=Linear","MultiX=Average","Skip=True","Sort=True")</f>
        <v>13.09594693106232</v>
      </c>
    </row>
    <row r="2193" spans="16:21" x14ac:dyDescent="0.25">
      <c r="P2193" s="10">
        <v>37704</v>
      </c>
      <c r="Q2193">
        <v>8.6850900000000006</v>
      </c>
      <c r="S2193" s="42">
        <f t="shared" ca="1" si="40"/>
        <v>48176</v>
      </c>
      <c r="T2193" s="43">
        <f ca="1">_xll.BInterpol('Base CDI'!$H$4:$H$28,'Base CDI'!$J$4:$J$29,S2193,"Cubic","Extrapolate=Linear","MultiX=Average","Skip=True","Sort=True")</f>
        <v>13.065453234770944</v>
      </c>
      <c r="U2193" s="43">
        <f ca="1">_xll.BInterpol('Base CDI'!$H$4:$H$28,'Base CDI'!$I$4:$I$29,S2193,"Cubic","Extrapolate=Linear","MultiX=Average","Skip=True","Sort=True")</f>
        <v>13.096187290547855</v>
      </c>
    </row>
    <row r="2194" spans="16:21" x14ac:dyDescent="0.25">
      <c r="P2194" s="10">
        <v>37705</v>
      </c>
      <c r="Q2194">
        <v>8.6931189999999994</v>
      </c>
      <c r="S2194" s="42">
        <f t="shared" ca="1" si="40"/>
        <v>48177</v>
      </c>
      <c r="T2194" s="43">
        <f ca="1">_xll.BInterpol('Base CDI'!$H$4:$H$28,'Base CDI'!$J$4:$J$29,S2194,"Cubic","Extrapolate=Linear","MultiX=Average","Skip=True","Sort=True")</f>
        <v>13.065687677291761</v>
      </c>
      <c r="U2194" s="43">
        <f ca="1">_xll.BInterpol('Base CDI'!$H$4:$H$28,'Base CDI'!$I$4:$I$29,S2194,"Cubic","Extrapolate=Linear","MultiX=Average","Skip=True","Sort=True")</f>
        <v>13.096427466750145</v>
      </c>
    </row>
    <row r="2195" spans="16:21" x14ac:dyDescent="0.25">
      <c r="P2195" s="10">
        <v>37706</v>
      </c>
      <c r="Q2195">
        <v>8.7011470000000006</v>
      </c>
      <c r="S2195" s="42">
        <f t="shared" ca="1" si="40"/>
        <v>48178</v>
      </c>
      <c r="T2195" s="43">
        <f ca="1">_xll.BInterpol('Base CDI'!$H$4:$H$28,'Base CDI'!$J$4:$J$29,S2195,"Cubic","Extrapolate=Linear","MultiX=Average","Skip=True","Sort=True")</f>
        <v>13.065921924787599</v>
      </c>
      <c r="U2195" s="43">
        <f ca="1">_xll.BInterpol('Base CDI'!$H$4:$H$28,'Base CDI'!$I$4:$I$29,S2195,"Cubic","Extrapolate=Linear","MultiX=Average","Skip=True","Sort=True")</f>
        <v>13.096667459343724</v>
      </c>
    </row>
    <row r="2196" spans="16:21" x14ac:dyDescent="0.25">
      <c r="P2196" s="10">
        <v>37707</v>
      </c>
      <c r="Q2196">
        <v>8.7091860000000008</v>
      </c>
      <c r="S2196" s="42">
        <f t="shared" ca="1" si="40"/>
        <v>48179</v>
      </c>
      <c r="T2196" s="43">
        <f ca="1">_xll.BInterpol('Base CDI'!$H$4:$H$28,'Base CDI'!$J$4:$J$29,S2196,"Cubic","Extrapolate=Linear","MultiX=Average","Skip=True","Sort=True")</f>
        <v>13.066155977023357</v>
      </c>
      <c r="U2196" s="43">
        <f ca="1">_xll.BInterpol('Base CDI'!$H$4:$H$28,'Base CDI'!$I$4:$I$29,S2196,"Cubic","Extrapolate=Linear","MultiX=Average","Skip=True","Sort=True")</f>
        <v>13.096907268003127</v>
      </c>
    </row>
    <row r="2197" spans="16:21" x14ac:dyDescent="0.25">
      <c r="P2197" s="10">
        <v>37708</v>
      </c>
      <c r="Q2197">
        <v>8.7172289999999997</v>
      </c>
      <c r="S2197" s="42">
        <f t="shared" ca="1" si="40"/>
        <v>48180</v>
      </c>
      <c r="T2197" s="43">
        <f ca="1">_xll.BInterpol('Base CDI'!$H$4:$H$28,'Base CDI'!$J$4:$J$29,S2197,"Cubic","Extrapolate=Linear","MultiX=Average","Skip=True","Sort=True")</f>
        <v>13.066389833763941</v>
      </c>
      <c r="U2197" s="43">
        <f ca="1">_xll.BInterpol('Base CDI'!$H$4:$H$28,'Base CDI'!$I$4:$I$29,S2197,"Cubic","Extrapolate=Linear","MultiX=Average","Skip=True","Sort=True")</f>
        <v>13.097146892402886</v>
      </c>
    </row>
    <row r="2198" spans="16:21" x14ac:dyDescent="0.25">
      <c r="P2198" s="10">
        <v>37711</v>
      </c>
      <c r="Q2198">
        <v>8.7252869999999998</v>
      </c>
      <c r="S2198" s="42">
        <f t="shared" ca="1" si="40"/>
        <v>48181</v>
      </c>
      <c r="T2198" s="43">
        <f ca="1">_xll.BInterpol('Base CDI'!$H$4:$H$28,'Base CDI'!$J$4:$J$29,S2198,"Cubic","Extrapolate=Linear","MultiX=Average","Skip=True","Sort=True")</f>
        <v>13.066623494774248</v>
      </c>
      <c r="U2198" s="43">
        <f ca="1">_xll.BInterpol('Base CDI'!$H$4:$H$28,'Base CDI'!$I$4:$I$29,S2198,"Cubic","Extrapolate=Linear","MultiX=Average","Skip=True","Sort=True")</f>
        <v>13.097386332217537</v>
      </c>
    </row>
    <row r="2199" spans="16:21" x14ac:dyDescent="0.25">
      <c r="P2199" s="10">
        <v>37712</v>
      </c>
      <c r="Q2199">
        <v>8.7333560000000006</v>
      </c>
      <c r="S2199" s="42">
        <f t="shared" ca="1" si="40"/>
        <v>48182</v>
      </c>
      <c r="T2199" s="43">
        <f ca="1">_xll.BInterpol('Base CDI'!$H$4:$H$28,'Base CDI'!$J$4:$J$29,S2199,"Cubic","Extrapolate=Linear","MultiX=Average","Skip=True","Sort=True")</f>
        <v>13.066856959819184</v>
      </c>
      <c r="U2199" s="43">
        <f ca="1">_xll.BInterpol('Base CDI'!$H$4:$H$28,'Base CDI'!$I$4:$I$29,S2199,"Cubic","Extrapolate=Linear","MultiX=Average","Skip=True","Sort=True")</f>
        <v>13.097625587121614</v>
      </c>
    </row>
    <row r="2200" spans="16:21" x14ac:dyDescent="0.25">
      <c r="P2200" s="10">
        <v>37713</v>
      </c>
      <c r="Q2200">
        <v>8.7414269999999998</v>
      </c>
      <c r="S2200" s="42">
        <f t="shared" ca="1" si="40"/>
        <v>48183</v>
      </c>
      <c r="T2200" s="43">
        <f ca="1">_xll.BInterpol('Base CDI'!$H$4:$H$28,'Base CDI'!$J$4:$J$29,S2200,"Cubic","Extrapolate=Linear","MultiX=Average","Skip=True","Sort=True")</f>
        <v>13.067090228663647</v>
      </c>
      <c r="U2200" s="43">
        <f ca="1">_xll.BInterpol('Base CDI'!$H$4:$H$28,'Base CDI'!$I$4:$I$29,S2200,"Cubic","Extrapolate=Linear","MultiX=Average","Skip=True","Sort=True")</f>
        <v>13.097864656789648</v>
      </c>
    </row>
    <row r="2201" spans="16:21" x14ac:dyDescent="0.25">
      <c r="P2201" s="10">
        <v>37714</v>
      </c>
      <c r="Q2201">
        <v>8.7495060000000002</v>
      </c>
      <c r="S2201" s="42">
        <f t="shared" ca="1" si="40"/>
        <v>48184</v>
      </c>
      <c r="T2201" s="43">
        <f ca="1">_xll.BInterpol('Base CDI'!$H$4:$H$28,'Base CDI'!$J$4:$J$29,S2201,"Cubic","Extrapolate=Linear","MultiX=Average","Skip=True","Sort=True")</f>
        <v>13.067323301072539</v>
      </c>
      <c r="U2201" s="43">
        <f ca="1">_xll.BInterpol('Base CDI'!$H$4:$H$28,'Base CDI'!$I$4:$I$29,S2201,"Cubic","Extrapolate=Linear","MultiX=Average","Skip=True","Sort=True")</f>
        <v>13.098103540896176</v>
      </c>
    </row>
    <row r="2202" spans="16:21" x14ac:dyDescent="0.25">
      <c r="P2202" s="10">
        <v>37715</v>
      </c>
      <c r="Q2202">
        <v>8.7575909999999997</v>
      </c>
      <c r="S2202" s="42">
        <f t="shared" ca="1" si="40"/>
        <v>48185</v>
      </c>
      <c r="T2202" s="43">
        <f ca="1">_xll.BInterpol('Base CDI'!$H$4:$H$28,'Base CDI'!$J$4:$J$29,S2202,"Cubic","Extrapolate=Linear","MultiX=Average","Skip=True","Sort=True")</f>
        <v>13.067556176810765</v>
      </c>
      <c r="U2202" s="43">
        <f ca="1">_xll.BInterpol('Base CDI'!$H$4:$H$28,'Base CDI'!$I$4:$I$29,S2202,"Cubic","Extrapolate=Linear","MultiX=Average","Skip=True","Sort=True")</f>
        <v>13.098342239115729</v>
      </c>
    </row>
    <row r="2203" spans="16:21" x14ac:dyDescent="0.25">
      <c r="P2203" s="10">
        <v>37718</v>
      </c>
      <c r="Q2203">
        <v>8.7656849999999995</v>
      </c>
      <c r="S2203" s="42">
        <f t="shared" ca="1" si="40"/>
        <v>48186</v>
      </c>
      <c r="T2203" s="43">
        <f ca="1">_xll.BInterpol('Base CDI'!$H$4:$H$28,'Base CDI'!$J$4:$J$29,S2203,"Cubic","Extrapolate=Linear","MultiX=Average","Skip=True","Sort=True")</f>
        <v>13.067788855643224</v>
      </c>
      <c r="U2203" s="43">
        <f ca="1">_xll.BInterpol('Base CDI'!$H$4:$H$28,'Base CDI'!$I$4:$I$29,S2203,"Cubic","Extrapolate=Linear","MultiX=Average","Skip=True","Sort=True")</f>
        <v>13.09858075112284</v>
      </c>
    </row>
    <row r="2204" spans="16:21" x14ac:dyDescent="0.25">
      <c r="P2204" s="10">
        <v>37719</v>
      </c>
      <c r="Q2204">
        <v>8.7737879999999997</v>
      </c>
      <c r="S2204" s="42">
        <f t="shared" ca="1" si="40"/>
        <v>48187</v>
      </c>
      <c r="T2204" s="43">
        <f ca="1">_xll.BInterpol('Base CDI'!$H$4:$H$28,'Base CDI'!$J$4:$J$29,S2204,"Cubic","Extrapolate=Linear","MultiX=Average","Skip=True","Sort=True")</f>
        <v>13.06802133733482</v>
      </c>
      <c r="U2204" s="43">
        <f ca="1">_xll.BInterpol('Base CDI'!$H$4:$H$28,'Base CDI'!$I$4:$I$29,S2204,"Cubic","Extrapolate=Linear","MultiX=Average","Skip=True","Sort=True")</f>
        <v>13.098819076592047</v>
      </c>
    </row>
    <row r="2205" spans="16:21" x14ac:dyDescent="0.25">
      <c r="P2205" s="10">
        <v>37720</v>
      </c>
      <c r="Q2205">
        <v>8.7818989999999992</v>
      </c>
      <c r="S2205" s="42">
        <f t="shared" ca="1" si="40"/>
        <v>48188</v>
      </c>
      <c r="T2205" s="43">
        <f ca="1">_xll.BInterpol('Base CDI'!$H$4:$H$28,'Base CDI'!$J$4:$J$29,S2205,"Cubic","Extrapolate=Linear","MultiX=Average","Skip=True","Sort=True")</f>
        <v>13.068253621650451</v>
      </c>
      <c r="U2205" s="43">
        <f ca="1">_xll.BInterpol('Base CDI'!$H$4:$H$28,'Base CDI'!$I$4:$I$29,S2205,"Cubic","Extrapolate=Linear","MultiX=Average","Skip=True","Sort=True")</f>
        <v>13.099057215197881</v>
      </c>
    </row>
    <row r="2206" spans="16:21" x14ac:dyDescent="0.25">
      <c r="P2206" s="10">
        <v>37721</v>
      </c>
      <c r="Q2206">
        <v>8.7900150000000004</v>
      </c>
      <c r="S2206" s="42">
        <f t="shared" ca="1" si="40"/>
        <v>48189</v>
      </c>
      <c r="T2206" s="43">
        <f ca="1">_xll.BInterpol('Base CDI'!$H$4:$H$28,'Base CDI'!$J$4:$J$29,S2206,"Cubic","Extrapolate=Linear","MultiX=Average","Skip=True","Sort=True")</f>
        <v>13.06848570835502</v>
      </c>
      <c r="U2206" s="43">
        <f ca="1">_xll.BInterpol('Base CDI'!$H$4:$H$28,'Base CDI'!$I$4:$I$29,S2206,"Cubic","Extrapolate=Linear","MultiX=Average","Skip=True","Sort=True")</f>
        <v>13.099295166614874</v>
      </c>
    </row>
    <row r="2207" spans="16:21" x14ac:dyDescent="0.25">
      <c r="P2207" s="10">
        <v>37722</v>
      </c>
      <c r="Q2207">
        <v>8.798133</v>
      </c>
      <c r="S2207" s="42">
        <f t="shared" ca="1" si="40"/>
        <v>48190</v>
      </c>
      <c r="T2207" s="43">
        <f ca="1">_xll.BInterpol('Base CDI'!$H$4:$H$28,'Base CDI'!$J$4:$J$29,S2207,"Cubic","Extrapolate=Linear","MultiX=Average","Skip=True","Sort=True")</f>
        <v>13.068717597213428</v>
      </c>
      <c r="U2207" s="43">
        <f ca="1">_xll.BInterpol('Base CDI'!$H$4:$H$28,'Base CDI'!$I$4:$I$29,S2207,"Cubic","Extrapolate=Linear","MultiX=Average","Skip=True","Sort=True")</f>
        <v>13.099532930517563</v>
      </c>
    </row>
    <row r="2208" spans="16:21" x14ac:dyDescent="0.25">
      <c r="P2208" s="10">
        <v>37725</v>
      </c>
      <c r="Q2208">
        <v>8.8062609999999992</v>
      </c>
      <c r="S2208" s="42">
        <f t="shared" ca="1" si="40"/>
        <v>48191</v>
      </c>
      <c r="T2208" s="43">
        <f ca="1">_xll.BInterpol('Base CDI'!$H$4:$H$28,'Base CDI'!$J$4:$J$29,S2208,"Cubic","Extrapolate=Linear","MultiX=Average","Skip=True","Sort=True")</f>
        <v>13.068949287990581</v>
      </c>
      <c r="U2208" s="43">
        <f ca="1">_xll.BInterpol('Base CDI'!$H$4:$H$28,'Base CDI'!$I$4:$I$29,S2208,"Cubic","Extrapolate=Linear","MultiX=Average","Skip=True","Sort=True")</f>
        <v>13.099770506580482</v>
      </c>
    </row>
    <row r="2209" spans="16:21" x14ac:dyDescent="0.25">
      <c r="P2209" s="10">
        <v>37726</v>
      </c>
      <c r="Q2209">
        <v>8.8143960000000003</v>
      </c>
      <c r="S2209" s="42">
        <f t="shared" ca="1" si="40"/>
        <v>48192</v>
      </c>
      <c r="T2209" s="43">
        <f ca="1">_xll.BInterpol('Base CDI'!$H$4:$H$28,'Base CDI'!$J$4:$J$29,S2209,"Cubic","Extrapolate=Linear","MultiX=Average","Skip=True","Sort=True")</f>
        <v>13.069180780451376</v>
      </c>
      <c r="U2209" s="43">
        <f ca="1">_xll.BInterpol('Base CDI'!$H$4:$H$28,'Base CDI'!$I$4:$I$29,S2209,"Cubic","Extrapolate=Linear","MultiX=Average","Skip=True","Sort=True")</f>
        <v>13.100007894478162</v>
      </c>
    </row>
    <row r="2210" spans="16:21" x14ac:dyDescent="0.25">
      <c r="P2210" s="10">
        <v>37727</v>
      </c>
      <c r="Q2210">
        <v>8.8225420000000003</v>
      </c>
      <c r="S2210" s="42">
        <f t="shared" ca="1" si="40"/>
        <v>48193</v>
      </c>
      <c r="T2210" s="43">
        <f ca="1">_xll.BInterpol('Base CDI'!$H$4:$H$28,'Base CDI'!$J$4:$J$29,S2210,"Cubic","Extrapolate=Linear","MultiX=Average","Skip=True","Sort=True")</f>
        <v>13.069412074360717</v>
      </c>
      <c r="U2210" s="43">
        <f ca="1">_xll.BInterpol('Base CDI'!$H$4:$H$28,'Base CDI'!$I$4:$I$29,S2210,"Cubic","Extrapolate=Linear","MultiX=Average","Skip=True","Sort=True")</f>
        <v>13.100245093885139</v>
      </c>
    </row>
    <row r="2211" spans="16:21" x14ac:dyDescent="0.25">
      <c r="P2211" s="10">
        <v>37728</v>
      </c>
      <c r="Q2211">
        <v>8.8307120000000001</v>
      </c>
      <c r="S2211" s="42">
        <f t="shared" ca="1" si="40"/>
        <v>48194</v>
      </c>
      <c r="T2211" s="43">
        <f ca="1">_xll.BInterpol('Base CDI'!$H$4:$H$28,'Base CDI'!$J$4:$J$29,S2211,"Cubic","Extrapolate=Linear","MultiX=Average","Skip=True","Sort=True")</f>
        <v>13.069643169483502</v>
      </c>
      <c r="U2211" s="43">
        <f ca="1">_xll.BInterpol('Base CDI'!$H$4:$H$28,'Base CDI'!$I$4:$I$29,S2211,"Cubic","Extrapolate=Linear","MultiX=Average","Skip=True","Sort=True")</f>
        <v>13.100482104475944</v>
      </c>
    </row>
    <row r="2212" spans="16:21" x14ac:dyDescent="0.25">
      <c r="P2212" s="10">
        <v>37733</v>
      </c>
      <c r="Q2212">
        <v>8.8388950000000008</v>
      </c>
      <c r="S2212" s="42">
        <f t="shared" ca="1" si="40"/>
        <v>48195</v>
      </c>
      <c r="T2212" s="43">
        <f ca="1">_xll.BInterpol('Base CDI'!$H$4:$H$28,'Base CDI'!$J$4:$J$29,S2212,"Cubic","Extrapolate=Linear","MultiX=Average","Skip=True","Sort=True")</f>
        <v>13.069874065584639</v>
      </c>
      <c r="U2212" s="43">
        <f ca="1">_xll.BInterpol('Base CDI'!$H$4:$H$28,'Base CDI'!$I$4:$I$29,S2212,"Cubic","Extrapolate=Linear","MultiX=Average","Skip=True","Sort=True")</f>
        <v>13.100718925925115</v>
      </c>
    </row>
    <row r="2213" spans="16:21" x14ac:dyDescent="0.25">
      <c r="P2213" s="10">
        <v>37734</v>
      </c>
      <c r="Q2213">
        <v>8.8470829999999996</v>
      </c>
      <c r="S2213" s="42">
        <f t="shared" ca="1" si="40"/>
        <v>48196</v>
      </c>
      <c r="T2213" s="43">
        <f ca="1">_xll.BInterpol('Base CDI'!$H$4:$H$28,'Base CDI'!$J$4:$J$29,S2213,"Cubic","Extrapolate=Linear","MultiX=Average","Skip=True","Sort=True")</f>
        <v>13.070104762429024</v>
      </c>
      <c r="U2213" s="43">
        <f ca="1">_xll.BInterpol('Base CDI'!$H$4:$H$28,'Base CDI'!$I$4:$I$29,S2213,"Cubic","Extrapolate=Linear","MultiX=Average","Skip=True","Sort=True")</f>
        <v>13.100955557907181</v>
      </c>
    </row>
    <row r="2214" spans="16:21" x14ac:dyDescent="0.25">
      <c r="P2214" s="10">
        <v>37735</v>
      </c>
      <c r="Q2214">
        <v>8.8552789999999995</v>
      </c>
      <c r="S2214" s="42">
        <f t="shared" ca="1" si="40"/>
        <v>48197</v>
      </c>
      <c r="T2214" s="43">
        <f ca="1">_xll.BInterpol('Base CDI'!$H$4:$H$28,'Base CDI'!$J$4:$J$29,S2214,"Cubic","Extrapolate=Linear","MultiX=Average","Skip=True","Sort=True")</f>
        <v>13.07033525978156</v>
      </c>
      <c r="U2214" s="43">
        <f ca="1">_xll.BInterpol('Base CDI'!$H$4:$H$28,'Base CDI'!$I$4:$I$29,S2214,"Cubic","Extrapolate=Linear","MultiX=Average","Skip=True","Sort=True")</f>
        <v>13.101192000096679</v>
      </c>
    </row>
    <row r="2215" spans="16:21" x14ac:dyDescent="0.25">
      <c r="P2215" s="10">
        <v>37736</v>
      </c>
      <c r="Q2215">
        <v>8.8634730000000008</v>
      </c>
      <c r="S2215" s="42">
        <f t="shared" ca="1" si="40"/>
        <v>48198</v>
      </c>
      <c r="T2215" s="43">
        <f ca="1">_xll.BInterpol('Base CDI'!$H$4:$H$28,'Base CDI'!$J$4:$J$29,S2215,"Cubic","Extrapolate=Linear","MultiX=Average","Skip=True","Sort=True")</f>
        <v>13.070565557407152</v>
      </c>
      <c r="U2215" s="43">
        <f ca="1">_xll.BInterpol('Base CDI'!$H$4:$H$28,'Base CDI'!$I$4:$I$29,S2215,"Cubic","Extrapolate=Linear","MultiX=Average","Skip=True","Sort=True")</f>
        <v>13.101428252168143</v>
      </c>
    </row>
    <row r="2216" spans="16:21" x14ac:dyDescent="0.25">
      <c r="P2216" s="10">
        <v>37739</v>
      </c>
      <c r="Q2216">
        <v>8.8716670000000004</v>
      </c>
      <c r="S2216" s="42">
        <f t="shared" ca="1" si="40"/>
        <v>48199</v>
      </c>
      <c r="T2216" s="43">
        <f ca="1">_xll.BInterpol('Base CDI'!$H$4:$H$28,'Base CDI'!$J$4:$J$29,S2216,"Cubic","Extrapolate=Linear","MultiX=Average","Skip=True","Sort=True")</f>
        <v>13.070795655070697</v>
      </c>
      <c r="U2216" s="43">
        <f ca="1">_xll.BInterpol('Base CDI'!$H$4:$H$28,'Base CDI'!$I$4:$I$29,S2216,"Cubic","Extrapolate=Linear","MultiX=Average","Skip=True","Sort=True")</f>
        <v>13.101664313796105</v>
      </c>
    </row>
    <row r="2217" spans="16:21" x14ac:dyDescent="0.25">
      <c r="P2217" s="10">
        <v>37740</v>
      </c>
      <c r="Q2217">
        <v>8.8798709999999996</v>
      </c>
      <c r="S2217" s="42">
        <f t="shared" ca="1" si="40"/>
        <v>48200</v>
      </c>
      <c r="T2217" s="43">
        <f ca="1">_xll.BInterpol('Base CDI'!$H$4:$H$28,'Base CDI'!$J$4:$J$29,S2217,"Cubic","Extrapolate=Linear","MultiX=Average","Skip=True","Sort=True")</f>
        <v>13.071025552537099</v>
      </c>
      <c r="U2217" s="43">
        <f ca="1">_xll.BInterpol('Base CDI'!$H$4:$H$28,'Base CDI'!$I$4:$I$29,S2217,"Cubic","Extrapolate=Linear","MultiX=Average","Skip=True","Sort=True")</f>
        <v>13.101900184655099</v>
      </c>
    </row>
    <row r="2218" spans="16:21" x14ac:dyDescent="0.25">
      <c r="P2218" s="10">
        <v>37741</v>
      </c>
      <c r="Q2218">
        <v>8.888083</v>
      </c>
      <c r="S2218" s="42">
        <f t="shared" ca="1" si="40"/>
        <v>48201</v>
      </c>
      <c r="T2218" s="43">
        <f ca="1">_xll.BInterpol('Base CDI'!$H$4:$H$28,'Base CDI'!$J$4:$J$29,S2218,"Cubic","Extrapolate=Linear","MultiX=Average","Skip=True","Sort=True")</f>
        <v>13.07125524957126</v>
      </c>
      <c r="U2218" s="43">
        <f ca="1">_xll.BInterpol('Base CDI'!$H$4:$H$28,'Base CDI'!$I$4:$I$29,S2218,"Cubic","Extrapolate=Linear","MultiX=Average","Skip=True","Sort=True")</f>
        <v>13.102135864419658</v>
      </c>
    </row>
    <row r="2219" spans="16:21" x14ac:dyDescent="0.25">
      <c r="P2219" s="10">
        <v>37743</v>
      </c>
      <c r="Q2219">
        <v>8.8963169999999998</v>
      </c>
      <c r="S2219" s="42">
        <f t="shared" ca="1" si="40"/>
        <v>48202</v>
      </c>
      <c r="T2219" s="43">
        <f ca="1">_xll.BInterpol('Base CDI'!$H$4:$H$28,'Base CDI'!$J$4:$J$29,S2219,"Cubic","Extrapolate=Linear","MultiX=Average","Skip=True","Sort=True")</f>
        <v>13.071484745938081</v>
      </c>
      <c r="U2219" s="43">
        <f ca="1">_xll.BInterpol('Base CDI'!$H$4:$H$28,'Base CDI'!$I$4:$I$29,S2219,"Cubic","Extrapolate=Linear","MultiX=Average","Skip=True","Sort=True")</f>
        <v>13.102371352764319</v>
      </c>
    </row>
    <row r="2220" spans="16:21" x14ac:dyDescent="0.25">
      <c r="P2220" s="10">
        <v>37746</v>
      </c>
      <c r="Q2220">
        <v>8.9045609999999993</v>
      </c>
      <c r="S2220" s="42">
        <f t="shared" ca="1" si="40"/>
        <v>48203</v>
      </c>
      <c r="T2220" s="43">
        <f ca="1">_xll.BInterpol('Base CDI'!$H$4:$H$28,'Base CDI'!$J$4:$J$29,S2220,"Cubic","Extrapolate=Linear","MultiX=Average","Skip=True","Sort=True")</f>
        <v>13.071714041402464</v>
      </c>
      <c r="U2220" s="43">
        <f ca="1">_xll.BInterpol('Base CDI'!$H$4:$H$28,'Base CDI'!$I$4:$I$29,S2220,"Cubic","Extrapolate=Linear","MultiX=Average","Skip=True","Sort=True")</f>
        <v>13.102606649363613</v>
      </c>
    </row>
    <row r="2221" spans="16:21" x14ac:dyDescent="0.25">
      <c r="P2221" s="10">
        <v>37747</v>
      </c>
      <c r="Q2221">
        <v>8.9128089999999993</v>
      </c>
      <c r="S2221" s="42">
        <f t="shared" ca="1" si="40"/>
        <v>48204</v>
      </c>
      <c r="T2221" s="43">
        <f ca="1">_xll.BInterpol('Base CDI'!$H$4:$H$28,'Base CDI'!$J$4:$J$29,S2221,"Cubic","Extrapolate=Linear","MultiX=Average","Skip=True","Sort=True")</f>
        <v>13.07194313572931</v>
      </c>
      <c r="U2221" s="43">
        <f ca="1">_xll.BInterpol('Base CDI'!$H$4:$H$28,'Base CDI'!$I$4:$I$29,S2221,"Cubic","Extrapolate=Linear","MultiX=Average","Skip=True","Sort=True")</f>
        <v>13.102841753892074</v>
      </c>
    </row>
    <row r="2222" spans="16:21" x14ac:dyDescent="0.25">
      <c r="P2222" s="10">
        <v>37748</v>
      </c>
      <c r="Q2222">
        <v>8.9210580000000004</v>
      </c>
      <c r="S2222" s="42">
        <f t="shared" ca="1" si="40"/>
        <v>48205</v>
      </c>
      <c r="T2222" s="43">
        <f ca="1">_xll.BInterpol('Base CDI'!$H$4:$H$28,'Base CDI'!$J$4:$J$29,S2222,"Cubic","Extrapolate=Linear","MultiX=Average","Skip=True","Sort=True")</f>
        <v>13.07217202868352</v>
      </c>
      <c r="U2222" s="43">
        <f ca="1">_xll.BInterpol('Base CDI'!$H$4:$H$28,'Base CDI'!$I$4:$I$29,S2222,"Cubic","Extrapolate=Linear","MultiX=Average","Skip=True","Sort=True")</f>
        <v>13.103076666024236</v>
      </c>
    </row>
    <row r="2223" spans="16:21" x14ac:dyDescent="0.25">
      <c r="P2223" s="10">
        <v>37749</v>
      </c>
      <c r="Q2223">
        <v>8.9293099999999992</v>
      </c>
      <c r="S2223" s="42">
        <f t="shared" ca="1" si="40"/>
        <v>48206</v>
      </c>
      <c r="T2223" s="43">
        <f ca="1">_xll.BInterpol('Base CDI'!$H$4:$H$28,'Base CDI'!$J$4:$J$29,S2223,"Cubic","Extrapolate=Linear","MultiX=Average","Skip=True","Sort=True")</f>
        <v>13.072400720029998</v>
      </c>
      <c r="U2223" s="43">
        <f ca="1">_xll.BInterpol('Base CDI'!$H$4:$H$28,'Base CDI'!$I$4:$I$29,S2223,"Cubic","Extrapolate=Linear","MultiX=Average","Skip=True","Sort=True")</f>
        <v>13.103311385434633</v>
      </c>
    </row>
    <row r="2224" spans="16:21" x14ac:dyDescent="0.25">
      <c r="P2224" s="10">
        <v>37750</v>
      </c>
      <c r="Q2224">
        <v>8.9375680000000006</v>
      </c>
      <c r="S2224" s="42">
        <f t="shared" ca="1" si="40"/>
        <v>48207</v>
      </c>
      <c r="T2224" s="43">
        <f ca="1">_xll.BInterpol('Base CDI'!$H$4:$H$28,'Base CDI'!$J$4:$J$29,S2224,"Cubic","Extrapolate=Linear","MultiX=Average","Skip=True","Sort=True")</f>
        <v>13.072629209533643</v>
      </c>
      <c r="U2224" s="43">
        <f ca="1">_xll.BInterpol('Base CDI'!$H$4:$H$28,'Base CDI'!$I$4:$I$29,S2224,"Cubic","Extrapolate=Linear","MultiX=Average","Skip=True","Sort=True")</f>
        <v>13.1035459117978</v>
      </c>
    </row>
    <row r="2225" spans="16:21" x14ac:dyDescent="0.25">
      <c r="P2225" s="10">
        <v>37753</v>
      </c>
      <c r="Q2225">
        <v>8.9458330000000004</v>
      </c>
      <c r="S2225" s="42">
        <f t="shared" ca="1" si="40"/>
        <v>48208</v>
      </c>
      <c r="T2225" s="43">
        <f ca="1">_xll.BInterpol('Base CDI'!$H$4:$H$28,'Base CDI'!$J$4:$J$29,S2225,"Cubic","Extrapolate=Linear","MultiX=Average","Skip=True","Sort=True")</f>
        <v>13.07285749695936</v>
      </c>
      <c r="U2225" s="43">
        <f ca="1">_xll.BInterpol('Base CDI'!$H$4:$H$28,'Base CDI'!$I$4:$I$29,S2225,"Cubic","Extrapolate=Linear","MultiX=Average","Skip=True","Sort=True")</f>
        <v>13.103780244788268</v>
      </c>
    </row>
    <row r="2226" spans="16:21" x14ac:dyDescent="0.25">
      <c r="P2226" s="10">
        <v>37754</v>
      </c>
      <c r="Q2226">
        <v>8.9541029999999999</v>
      </c>
      <c r="S2226" s="42">
        <f t="shared" ca="1" si="40"/>
        <v>48209</v>
      </c>
      <c r="T2226" s="43">
        <f ca="1">_xll.BInterpol('Base CDI'!$H$4:$H$28,'Base CDI'!$J$4:$J$29,S2226,"Cubic","Extrapolate=Linear","MultiX=Average","Skip=True","Sort=True")</f>
        <v>13.073085582072046</v>
      </c>
      <c r="U2226" s="43">
        <f ca="1">_xll.BInterpol('Base CDI'!$H$4:$H$28,'Base CDI'!$I$4:$I$29,S2226,"Cubic","Extrapolate=Linear","MultiX=Average","Skip=True","Sort=True")</f>
        <v>13.104014384080573</v>
      </c>
    </row>
    <row r="2227" spans="16:21" x14ac:dyDescent="0.25">
      <c r="P2227" s="10">
        <v>37755</v>
      </c>
      <c r="Q2227">
        <v>8.9623779999999993</v>
      </c>
      <c r="S2227" s="42">
        <f t="shared" ca="1" si="40"/>
        <v>48210</v>
      </c>
      <c r="T2227" s="43">
        <f ca="1">_xll.BInterpol('Base CDI'!$H$4:$H$28,'Base CDI'!$J$4:$J$29,S2227,"Cubic","Extrapolate=Linear","MultiX=Average","Skip=True","Sort=True")</f>
        <v>13.073313464636607</v>
      </c>
      <c r="U2227" s="43">
        <f ca="1">_xll.BInterpol('Base CDI'!$H$4:$H$28,'Base CDI'!$I$4:$I$29,S2227,"Cubic","Extrapolate=Linear","MultiX=Average","Skip=True","Sort=True")</f>
        <v>13.104248329349247</v>
      </c>
    </row>
    <row r="2228" spans="16:21" x14ac:dyDescent="0.25">
      <c r="P2228" s="10">
        <v>37756</v>
      </c>
      <c r="Q2228">
        <v>8.9706659999999996</v>
      </c>
      <c r="S2228" s="42">
        <f t="shared" ca="1" si="40"/>
        <v>48211</v>
      </c>
      <c r="T2228" s="43">
        <f ca="1">_xll.BInterpol('Base CDI'!$H$4:$H$28,'Base CDI'!$J$4:$J$29,S2228,"Cubic","Extrapolate=Linear","MultiX=Average","Skip=True","Sort=True")</f>
        <v>13.073541144417943</v>
      </c>
      <c r="U2228" s="43">
        <f ca="1">_xll.BInterpol('Base CDI'!$H$4:$H$28,'Base CDI'!$I$4:$I$29,S2228,"Cubic","Extrapolate=Linear","MultiX=Average","Skip=True","Sort=True")</f>
        <v>13.104482080268825</v>
      </c>
    </row>
    <row r="2229" spans="16:21" x14ac:dyDescent="0.25">
      <c r="P2229" s="10">
        <v>37757</v>
      </c>
      <c r="Q2229">
        <v>8.9789530000000006</v>
      </c>
      <c r="S2229" s="42">
        <f t="shared" ca="1" si="40"/>
        <v>48212</v>
      </c>
      <c r="T2229" s="43">
        <f ca="1">_xll.BInterpol('Base CDI'!$H$4:$H$28,'Base CDI'!$J$4:$J$29,S2229,"Cubic","Extrapolate=Linear","MultiX=Average","Skip=True","Sort=True")</f>
        <v>13.073768621180957</v>
      </c>
      <c r="U2229" s="43">
        <f ca="1">_xll.BInterpol('Base CDI'!$H$4:$H$28,'Base CDI'!$I$4:$I$29,S2229,"Cubic","Extrapolate=Linear","MultiX=Average","Skip=True","Sort=True")</f>
        <v>13.104715636513841</v>
      </c>
    </row>
    <row r="2230" spans="16:21" x14ac:dyDescent="0.25">
      <c r="P2230" s="10">
        <v>37760</v>
      </c>
      <c r="Q2230">
        <v>8.9872630000000004</v>
      </c>
      <c r="S2230" s="42">
        <f t="shared" ca="1" si="40"/>
        <v>48213</v>
      </c>
      <c r="T2230" s="43">
        <f ca="1">_xll.BInterpol('Base CDI'!$H$4:$H$28,'Base CDI'!$J$4:$J$29,S2230,"Cubic","Extrapolate=Linear","MultiX=Average","Skip=True","Sort=True")</f>
        <v>13.073995894690547</v>
      </c>
      <c r="U2230" s="43">
        <f ca="1">_xll.BInterpol('Base CDI'!$H$4:$H$28,'Base CDI'!$I$4:$I$29,S2230,"Cubic","Extrapolate=Linear","MultiX=Average","Skip=True","Sort=True")</f>
        <v>13.104948997758829</v>
      </c>
    </row>
    <row r="2231" spans="16:21" x14ac:dyDescent="0.25">
      <c r="P2231" s="10">
        <v>37761</v>
      </c>
      <c r="Q2231">
        <v>8.9955829999999999</v>
      </c>
      <c r="S2231" s="42">
        <f t="shared" ca="1" si="40"/>
        <v>48214</v>
      </c>
      <c r="T2231" s="43">
        <f ca="1">_xll.BInterpol('Base CDI'!$H$4:$H$28,'Base CDI'!$J$4:$J$29,S2231,"Cubic","Extrapolate=Linear","MultiX=Average","Skip=True","Sort=True")</f>
        <v>13.074222964711618</v>
      </c>
      <c r="U2231" s="43">
        <f ca="1">_xll.BInterpol('Base CDI'!$H$4:$H$28,'Base CDI'!$I$4:$I$29,S2231,"Cubic","Extrapolate=Linear","MultiX=Average","Skip=True","Sort=True")</f>
        <v>13.10518216367832</v>
      </c>
    </row>
    <row r="2232" spans="16:21" x14ac:dyDescent="0.25">
      <c r="P2232" s="10">
        <v>37762</v>
      </c>
      <c r="Q2232">
        <v>9.0039029999999993</v>
      </c>
      <c r="S2232" s="42">
        <f t="shared" ca="1" si="40"/>
        <v>48215</v>
      </c>
      <c r="T2232" s="43">
        <f ca="1">_xll.BInterpol('Base CDI'!$H$4:$H$28,'Base CDI'!$J$4:$J$29,S2232,"Cubic","Extrapolate=Linear","MultiX=Average","Skip=True","Sort=True")</f>
        <v>13.074449831009069</v>
      </c>
      <c r="U2232" s="43">
        <f ca="1">_xll.BInterpol('Base CDI'!$H$4:$H$28,'Base CDI'!$I$4:$I$29,S2232,"Cubic","Extrapolate=Linear","MultiX=Average","Skip=True","Sort=True")</f>
        <v>13.105415133946851</v>
      </c>
    </row>
    <row r="2233" spans="16:21" x14ac:dyDescent="0.25">
      <c r="P2233" s="10">
        <v>37763</v>
      </c>
      <c r="Q2233">
        <v>9.0122219999999995</v>
      </c>
      <c r="S2233" s="42">
        <f t="shared" ca="1" si="40"/>
        <v>48216</v>
      </c>
      <c r="T2233" s="43">
        <f ca="1">_xll.BInterpol('Base CDI'!$H$4:$H$28,'Base CDI'!$J$4:$J$29,S2233,"Cubic","Extrapolate=Linear","MultiX=Average","Skip=True","Sort=True")</f>
        <v>13.074676493347805</v>
      </c>
      <c r="U2233" s="43">
        <f ca="1">_xll.BInterpol('Base CDI'!$H$4:$H$28,'Base CDI'!$I$4:$I$29,S2233,"Cubic","Extrapolate=Linear","MultiX=Average","Skip=True","Sort=True")</f>
        <v>13.105647908238955</v>
      </c>
    </row>
    <row r="2234" spans="16:21" x14ac:dyDescent="0.25">
      <c r="P2234" s="10">
        <v>37764</v>
      </c>
      <c r="Q2234">
        <v>9.0205420000000007</v>
      </c>
      <c r="S2234" s="42">
        <f t="shared" ca="1" si="40"/>
        <v>48217</v>
      </c>
      <c r="T2234" s="43">
        <f ca="1">_xll.BInterpol('Base CDI'!$H$4:$H$28,'Base CDI'!$J$4:$J$29,S2234,"Cubic","Extrapolate=Linear","MultiX=Average","Skip=True","Sort=True")</f>
        <v>13.074902951492726</v>
      </c>
      <c r="U2234" s="43">
        <f ca="1">_xll.BInterpol('Base CDI'!$H$4:$H$28,'Base CDI'!$I$4:$I$29,S2234,"Cubic","Extrapolate=Linear","MultiX=Average","Skip=True","Sort=True")</f>
        <v>13.105880486229164</v>
      </c>
    </row>
    <row r="2235" spans="16:21" x14ac:dyDescent="0.25">
      <c r="P2235" s="10">
        <v>37767</v>
      </c>
      <c r="Q2235">
        <v>9.0288719999999998</v>
      </c>
      <c r="S2235" s="42">
        <f t="shared" ca="1" si="40"/>
        <v>48218</v>
      </c>
      <c r="T2235" s="43">
        <f ca="1">_xll.BInterpol('Base CDI'!$H$4:$H$28,'Base CDI'!$J$4:$J$29,S2235,"Cubic","Extrapolate=Linear","MultiX=Average","Skip=True","Sort=True")</f>
        <v>13.075129205208732</v>
      </c>
      <c r="U2235" s="43">
        <f ca="1">_xll.BInterpol('Base CDI'!$H$4:$H$28,'Base CDI'!$I$4:$I$29,S2235,"Cubic","Extrapolate=Linear","MultiX=Average","Skip=True","Sort=True")</f>
        <v>13.106112867592014</v>
      </c>
    </row>
    <row r="2236" spans="16:21" x14ac:dyDescent="0.25">
      <c r="P2236" s="10">
        <v>37768</v>
      </c>
      <c r="Q2236">
        <v>9.0372109999999992</v>
      </c>
      <c r="S2236" s="42">
        <f t="shared" ca="1" si="40"/>
        <v>48219</v>
      </c>
      <c r="T2236" s="43">
        <f ca="1">_xll.BInterpol('Base CDI'!$H$4:$H$28,'Base CDI'!$J$4:$J$29,S2236,"Cubic","Extrapolate=Linear","MultiX=Average","Skip=True","Sort=True")</f>
        <v>13.075355254260728</v>
      </c>
      <c r="U2236" s="43">
        <f ca="1">_xll.BInterpol('Base CDI'!$H$4:$H$28,'Base CDI'!$I$4:$I$29,S2236,"Cubic","Extrapolate=Linear","MultiX=Average","Skip=True","Sort=True")</f>
        <v>13.106345052002037</v>
      </c>
    </row>
    <row r="2237" spans="16:21" x14ac:dyDescent="0.25">
      <c r="P2237" s="10">
        <v>37769</v>
      </c>
      <c r="Q2237">
        <v>9.0455539999999992</v>
      </c>
      <c r="S2237" s="42">
        <f t="shared" ca="1" si="40"/>
        <v>48220</v>
      </c>
      <c r="T2237" s="43">
        <f ca="1">_xll.BInterpol('Base CDI'!$H$4:$H$28,'Base CDI'!$J$4:$J$29,S2237,"Cubic","Extrapolate=Linear","MultiX=Average","Skip=True","Sort=True")</f>
        <v>13.075581098413613</v>
      </c>
      <c r="U2237" s="43">
        <f ca="1">_xll.BInterpol('Base CDI'!$H$4:$H$28,'Base CDI'!$I$4:$I$29,S2237,"Cubic","Extrapolate=Linear","MultiX=Average","Skip=True","Sort=True")</f>
        <v>13.106577039133768</v>
      </c>
    </row>
    <row r="2238" spans="16:21" x14ac:dyDescent="0.25">
      <c r="P2238" s="10">
        <v>37770</v>
      </c>
      <c r="Q2238">
        <v>9.053903</v>
      </c>
      <c r="S2238" s="42">
        <f t="shared" ca="1" si="40"/>
        <v>48221</v>
      </c>
      <c r="T2238" s="43">
        <f ca="1">_xll.BInterpol('Base CDI'!$H$4:$H$28,'Base CDI'!$J$4:$J$29,S2238,"Cubic","Extrapolate=Linear","MultiX=Average","Skip=True","Sort=True")</f>
        <v>13.075806737432289</v>
      </c>
      <c r="U2238" s="43">
        <f ca="1">_xll.BInterpol('Base CDI'!$H$4:$H$28,'Base CDI'!$I$4:$I$29,S2238,"Cubic","Extrapolate=Linear","MultiX=Average","Skip=True","Sort=True")</f>
        <v>13.106808828661739</v>
      </c>
    </row>
    <row r="2239" spans="16:21" x14ac:dyDescent="0.25">
      <c r="P2239" s="10">
        <v>37771</v>
      </c>
      <c r="Q2239">
        <v>9.0622609999999995</v>
      </c>
      <c r="S2239" s="42">
        <f t="shared" ca="1" si="40"/>
        <v>48222</v>
      </c>
      <c r="T2239" s="43">
        <f ca="1">_xll.BInterpol('Base CDI'!$H$4:$H$28,'Base CDI'!$J$4:$J$29,S2239,"Cubic","Extrapolate=Linear","MultiX=Average","Skip=True","Sort=True")</f>
        <v>13.076032171081659</v>
      </c>
      <c r="U2239" s="43">
        <f ca="1">_xll.BInterpol('Base CDI'!$H$4:$H$28,'Base CDI'!$I$4:$I$29,S2239,"Cubic","Extrapolate=Linear","MultiX=Average","Skip=True","Sort=True")</f>
        <v>13.107040420260487</v>
      </c>
    </row>
    <row r="2240" spans="16:21" x14ac:dyDescent="0.25">
      <c r="P2240" s="10">
        <v>37774</v>
      </c>
      <c r="Q2240">
        <v>9.070627</v>
      </c>
      <c r="S2240" s="42">
        <f t="shared" ca="1" si="40"/>
        <v>48223</v>
      </c>
      <c r="T2240" s="43">
        <f ca="1">_xll.BInterpol('Base CDI'!$H$4:$H$28,'Base CDI'!$J$4:$J$29,S2240,"Cubic","Extrapolate=Linear","MultiX=Average","Skip=True","Sort=True")</f>
        <v>13.076257399126623</v>
      </c>
      <c r="U2240" s="43">
        <f ca="1">_xll.BInterpol('Base CDI'!$H$4:$H$28,'Base CDI'!$I$4:$I$29,S2240,"Cubic","Extrapolate=Linear","MultiX=Average","Skip=True","Sort=True")</f>
        <v>13.107271813604543</v>
      </c>
    </row>
    <row r="2241" spans="16:21" x14ac:dyDescent="0.25">
      <c r="P2241" s="10">
        <v>37775</v>
      </c>
      <c r="Q2241">
        <v>9.0790039999999994</v>
      </c>
      <c r="S2241" s="42">
        <f t="shared" ca="1" si="40"/>
        <v>48224</v>
      </c>
      <c r="T2241" s="43">
        <f ca="1">_xll.BInterpol('Base CDI'!$H$4:$H$28,'Base CDI'!$J$4:$J$29,S2241,"Cubic","Extrapolate=Linear","MultiX=Average","Skip=True","Sort=True")</f>
        <v>13.076482421332084</v>
      </c>
      <c r="U2241" s="43">
        <f ca="1">_xll.BInterpol('Base CDI'!$H$4:$H$28,'Base CDI'!$I$4:$I$29,S2241,"Cubic","Extrapolate=Linear","MultiX=Average","Skip=True","Sort=True")</f>
        <v>13.107503008368441</v>
      </c>
    </row>
    <row r="2242" spans="16:21" x14ac:dyDescent="0.25">
      <c r="P2242" s="10">
        <v>37776</v>
      </c>
      <c r="Q2242">
        <v>9.0873919999999995</v>
      </c>
      <c r="S2242" s="42">
        <f t="shared" ca="1" si="40"/>
        <v>48225</v>
      </c>
      <c r="T2242" s="43">
        <f ca="1">_xll.BInterpol('Base CDI'!$H$4:$H$28,'Base CDI'!$J$4:$J$29,S2242,"Cubic","Extrapolate=Linear","MultiX=Average","Skip=True","Sort=True")</f>
        <v>13.076707237462943</v>
      </c>
      <c r="U2242" s="43">
        <f ca="1">_xll.BInterpol('Base CDI'!$H$4:$H$28,'Base CDI'!$I$4:$I$29,S2242,"Cubic","Extrapolate=Linear","MultiX=Average","Skip=True","Sort=True")</f>
        <v>13.107734004226716</v>
      </c>
    </row>
    <row r="2243" spans="16:21" x14ac:dyDescent="0.25">
      <c r="P2243" s="10">
        <v>37777</v>
      </c>
      <c r="Q2243">
        <v>9.0957810000000006</v>
      </c>
      <c r="S2243" s="42">
        <f t="shared" ca="1" si="40"/>
        <v>48226</v>
      </c>
      <c r="T2243" s="43">
        <f ca="1">_xll.BInterpol('Base CDI'!$H$4:$H$28,'Base CDI'!$J$4:$J$29,S2243,"Cubic","Extrapolate=Linear","MultiX=Average","Skip=True","Sort=True")</f>
        <v>13.076931847284103</v>
      </c>
      <c r="U2243" s="43">
        <f ca="1">_xll.BInterpol('Base CDI'!$H$4:$H$28,'Base CDI'!$I$4:$I$29,S2243,"Cubic","Extrapolate=Linear","MultiX=Average","Skip=True","Sort=True")</f>
        <v>13.107964800853901</v>
      </c>
    </row>
    <row r="2244" spans="16:21" x14ac:dyDescent="0.25">
      <c r="P2244" s="10">
        <v>37778</v>
      </c>
      <c r="Q2244">
        <v>9.1041810000000005</v>
      </c>
      <c r="S2244" s="42">
        <f t="shared" ca="1" si="40"/>
        <v>48227</v>
      </c>
      <c r="T2244" s="43">
        <f ca="1">_xll.BInterpol('Base CDI'!$H$4:$H$28,'Base CDI'!$J$4:$J$29,S2244,"Cubic","Extrapolate=Linear","MultiX=Average","Skip=True","Sort=True")</f>
        <v>13.077156250560463</v>
      </c>
      <c r="U2244" s="43">
        <f ca="1">_xll.BInterpol('Base CDI'!$H$4:$H$28,'Base CDI'!$I$4:$I$29,S2244,"Cubic","Extrapolate=Linear","MultiX=Average","Skip=True","Sort=True")</f>
        <v>13.108195397924531</v>
      </c>
    </row>
    <row r="2245" spans="16:21" x14ac:dyDescent="0.25">
      <c r="P2245" s="10">
        <v>37781</v>
      </c>
      <c r="Q2245">
        <v>9.1125860000000003</v>
      </c>
      <c r="S2245" s="42">
        <f t="shared" ca="1" si="40"/>
        <v>48228</v>
      </c>
      <c r="T2245" s="43">
        <f ca="1">_xll.BInterpol('Base CDI'!$H$4:$H$28,'Base CDI'!$J$4:$J$29,S2245,"Cubic","Extrapolate=Linear","MultiX=Average","Skip=True","Sort=True")</f>
        <v>13.077380447056926</v>
      </c>
      <c r="U2245" s="43">
        <f ca="1">_xll.BInterpol('Base CDI'!$H$4:$H$28,'Base CDI'!$I$4:$I$29,S2245,"Cubic","Extrapolate=Linear","MultiX=Average","Skip=True","Sort=True")</f>
        <v>13.108425795113137</v>
      </c>
    </row>
    <row r="2246" spans="16:21" x14ac:dyDescent="0.25">
      <c r="P2246" s="10">
        <v>37782</v>
      </c>
      <c r="Q2246">
        <v>9.1209980000000002</v>
      </c>
      <c r="S2246" s="42">
        <f t="shared" ca="1" si="40"/>
        <v>48229</v>
      </c>
      <c r="T2246" s="43">
        <f ca="1">_xll.BInterpol('Base CDI'!$H$4:$H$28,'Base CDI'!$J$4:$J$29,S2246,"Cubic","Extrapolate=Linear","MultiX=Average","Skip=True","Sort=True")</f>
        <v>13.077604436538394</v>
      </c>
      <c r="U2246" s="43">
        <f ca="1">_xll.BInterpol('Base CDI'!$H$4:$H$28,'Base CDI'!$I$4:$I$29,S2246,"Cubic","Extrapolate=Linear","MultiX=Average","Skip=True","Sort=True")</f>
        <v>13.108655992094254</v>
      </c>
    </row>
    <row r="2247" spans="16:21" x14ac:dyDescent="0.25">
      <c r="P2247" s="10">
        <v>37783</v>
      </c>
      <c r="Q2247">
        <v>9.1294190000000004</v>
      </c>
      <c r="S2247" s="42">
        <f t="shared" ca="1" si="40"/>
        <v>48230</v>
      </c>
      <c r="T2247" s="43">
        <f ca="1">_xll.BInterpol('Base CDI'!$H$4:$H$28,'Base CDI'!$J$4:$J$29,S2247,"Cubic","Extrapolate=Linear","MultiX=Average","Skip=True","Sort=True")</f>
        <v>13.077828218769769</v>
      </c>
      <c r="U2247" s="43">
        <f ca="1">_xll.BInterpol('Base CDI'!$H$4:$H$28,'Base CDI'!$I$4:$I$29,S2247,"Cubic","Extrapolate=Linear","MultiX=Average","Skip=True","Sort=True")</f>
        <v>13.108885988542417</v>
      </c>
    </row>
    <row r="2248" spans="16:21" x14ac:dyDescent="0.25">
      <c r="P2248" s="10">
        <v>37784</v>
      </c>
      <c r="Q2248">
        <v>9.1378450000000004</v>
      </c>
      <c r="S2248" s="42">
        <f t="shared" ca="1" si="40"/>
        <v>48231</v>
      </c>
      <c r="T2248" s="43">
        <f ca="1">_xll.BInterpol('Base CDI'!$H$4:$H$28,'Base CDI'!$J$4:$J$29,S2248,"Cubic","Extrapolate=Linear","MultiX=Average","Skip=True","Sort=True")</f>
        <v>13.078051793515952</v>
      </c>
      <c r="U2248" s="43">
        <f ca="1">_xll.BInterpol('Base CDI'!$H$4:$H$28,'Base CDI'!$I$4:$I$29,S2248,"Cubic","Extrapolate=Linear","MultiX=Average","Skip=True","Sort=True")</f>
        <v>13.109115784132159</v>
      </c>
    </row>
    <row r="2249" spans="16:21" x14ac:dyDescent="0.25">
      <c r="P2249" s="10">
        <v>37785</v>
      </c>
      <c r="Q2249">
        <v>9.1462749999999993</v>
      </c>
      <c r="S2249" s="42">
        <f t="shared" ca="1" si="40"/>
        <v>48232</v>
      </c>
      <c r="T2249" s="43">
        <f ca="1">_xll.BInterpol('Base CDI'!$H$4:$H$28,'Base CDI'!$J$4:$J$29,S2249,"Cubic","Extrapolate=Linear","MultiX=Average","Skip=True","Sort=True")</f>
        <v>13.078275160541844</v>
      </c>
      <c r="U2249" s="43">
        <f ca="1">_xll.BInterpol('Base CDI'!$H$4:$H$28,'Base CDI'!$I$4:$I$29,S2249,"Cubic","Extrapolate=Linear","MultiX=Average","Skip=True","Sort=True")</f>
        <v>13.109345378538013</v>
      </c>
    </row>
    <row r="2250" spans="16:21" x14ac:dyDescent="0.25">
      <c r="P2250" s="10">
        <v>37788</v>
      </c>
      <c r="Q2250">
        <v>9.1547129999999992</v>
      </c>
      <c r="S2250" s="42">
        <f t="shared" ca="1" si="40"/>
        <v>48233</v>
      </c>
      <c r="T2250" s="43">
        <f ca="1">_xll.BInterpol('Base CDI'!$H$4:$H$28,'Base CDI'!$J$4:$J$29,S2250,"Cubic","Extrapolate=Linear","MultiX=Average","Skip=True","Sort=True")</f>
        <v>13.078498319612349</v>
      </c>
      <c r="U2250" s="43">
        <f ca="1">_xll.BInterpol('Base CDI'!$H$4:$H$28,'Base CDI'!$I$4:$I$29,S2250,"Cubic","Extrapolate=Linear","MultiX=Average","Skip=True","Sort=True")</f>
        <v>13.109574771434513</v>
      </c>
    </row>
    <row r="2251" spans="16:21" x14ac:dyDescent="0.25">
      <c r="P2251" s="10">
        <v>37789</v>
      </c>
      <c r="Q2251">
        <v>9.1631590000000003</v>
      </c>
      <c r="S2251" s="42">
        <f t="shared" ref="S2251:S2314" ca="1" si="41">S2250+1</f>
        <v>48234</v>
      </c>
      <c r="T2251" s="43">
        <f ca="1">_xll.BInterpol('Base CDI'!$H$4:$H$28,'Base CDI'!$J$4:$J$29,S2251,"Cubic","Extrapolate=Linear","MultiX=Average","Skip=True","Sort=True")</f>
        <v>13.078721270492366</v>
      </c>
      <c r="U2251" s="43">
        <f ca="1">_xll.BInterpol('Base CDI'!$H$4:$H$28,'Base CDI'!$I$4:$I$29,S2251,"Cubic","Extrapolate=Linear","MultiX=Average","Skip=True","Sort=True")</f>
        <v>13.109803962496194</v>
      </c>
    </row>
    <row r="2252" spans="16:21" x14ac:dyDescent="0.25">
      <c r="P2252" s="10">
        <v>37790</v>
      </c>
      <c r="Q2252">
        <v>9.1716130000000007</v>
      </c>
      <c r="S2252" s="42">
        <f t="shared" ca="1" si="41"/>
        <v>48235</v>
      </c>
      <c r="T2252" s="43">
        <f ca="1">_xll.BInterpol('Base CDI'!$H$4:$H$28,'Base CDI'!$J$4:$J$29,S2252,"Cubic","Extrapolate=Linear","MultiX=Average","Skip=True","Sort=True")</f>
        <v>13.078944012946797</v>
      </c>
      <c r="U2252" s="43">
        <f ca="1">_xll.BInterpol('Base CDI'!$H$4:$H$28,'Base CDI'!$I$4:$I$29,S2252,"Cubic","Extrapolate=Linear","MultiX=Average","Skip=True","Sort=True")</f>
        <v>13.110032951397589</v>
      </c>
    </row>
    <row r="2253" spans="16:21" x14ac:dyDescent="0.25">
      <c r="P2253" s="10">
        <v>37792</v>
      </c>
      <c r="Q2253">
        <v>9.1800680000000003</v>
      </c>
      <c r="S2253" s="42">
        <f t="shared" ca="1" si="41"/>
        <v>48236</v>
      </c>
      <c r="T2253" s="43">
        <f ca="1">_xll.BInterpol('Base CDI'!$H$4:$H$28,'Base CDI'!$J$4:$J$29,S2253,"Cubic","Extrapolate=Linear","MultiX=Average","Skip=True","Sort=True")</f>
        <v>13.079166546740547</v>
      </c>
      <c r="U2253" s="43">
        <f ca="1">_xll.BInterpol('Base CDI'!$H$4:$H$28,'Base CDI'!$I$4:$I$29,S2253,"Cubic","Extrapolate=Linear","MultiX=Average","Skip=True","Sort=True")</f>
        <v>13.110261737813232</v>
      </c>
    </row>
    <row r="2254" spans="16:21" x14ac:dyDescent="0.25">
      <c r="P2254" s="10">
        <v>37795</v>
      </c>
      <c r="Q2254">
        <v>9.1883929999999996</v>
      </c>
      <c r="S2254" s="42">
        <f t="shared" ca="1" si="41"/>
        <v>48237</v>
      </c>
      <c r="T2254" s="43">
        <f ca="1">_xll.BInterpol('Base CDI'!$H$4:$H$28,'Base CDI'!$J$4:$J$29,S2254,"Cubic","Extrapolate=Linear","MultiX=Average","Skip=True","Sort=True")</f>
        <v>13.079388871638512</v>
      </c>
      <c r="U2254" s="43">
        <f ca="1">_xll.BInterpol('Base CDI'!$H$4:$H$28,'Base CDI'!$I$4:$I$29,S2254,"Cubic","Extrapolate=Linear","MultiX=Average","Skip=True","Sort=True")</f>
        <v>13.110490321417656</v>
      </c>
    </row>
    <row r="2255" spans="16:21" x14ac:dyDescent="0.25">
      <c r="P2255" s="10">
        <v>37796</v>
      </c>
      <c r="Q2255">
        <v>9.1967219999999994</v>
      </c>
      <c r="S2255" s="42">
        <f t="shared" ca="1" si="41"/>
        <v>48238</v>
      </c>
      <c r="T2255" s="43">
        <f ca="1">_xll.BInterpol('Base CDI'!$H$4:$H$28,'Base CDI'!$J$4:$J$29,S2255,"Cubic","Extrapolate=Linear","MultiX=Average","Skip=True","Sort=True")</f>
        <v>13.079610987405598</v>
      </c>
      <c r="U2255" s="43">
        <f ca="1">_xll.BInterpol('Base CDI'!$H$4:$H$28,'Base CDI'!$I$4:$I$29,S2255,"Cubic","Extrapolate=Linear","MultiX=Average","Skip=True","Sort=True")</f>
        <v>13.110718701885395</v>
      </c>
    </row>
    <row r="2256" spans="16:21" x14ac:dyDescent="0.25">
      <c r="P2256" s="10">
        <v>37797</v>
      </c>
      <c r="Q2256">
        <v>9.2050619999999999</v>
      </c>
      <c r="S2256" s="42">
        <f t="shared" ca="1" si="41"/>
        <v>48239</v>
      </c>
      <c r="T2256" s="43">
        <f ca="1">_xll.BInterpol('Base CDI'!$H$4:$H$28,'Base CDI'!$J$4:$J$29,S2256,"Cubic","Extrapolate=Linear","MultiX=Average","Skip=True","Sort=True")</f>
        <v>13.079832893806707</v>
      </c>
      <c r="U2256" s="43">
        <f ca="1">_xll.BInterpol('Base CDI'!$H$4:$H$28,'Base CDI'!$I$4:$I$29,S2256,"Cubic","Extrapolate=Linear","MultiX=Average","Skip=True","Sort=True")</f>
        <v>13.110946878890982</v>
      </c>
    </row>
    <row r="2257" spans="16:21" x14ac:dyDescent="0.25">
      <c r="P2257" s="10">
        <v>37798</v>
      </c>
      <c r="Q2257">
        <v>9.2134079999999994</v>
      </c>
      <c r="S2257" s="42">
        <f t="shared" ca="1" si="41"/>
        <v>48240</v>
      </c>
      <c r="T2257" s="43">
        <f ca="1">_xll.BInterpol('Base CDI'!$H$4:$H$28,'Base CDI'!$J$4:$J$29,S2257,"Cubic","Extrapolate=Linear","MultiX=Average","Skip=True","Sort=True")</f>
        <v>13.080054590606737</v>
      </c>
      <c r="U2257" s="43">
        <f ca="1">_xll.BInterpol('Base CDI'!$H$4:$H$28,'Base CDI'!$I$4:$I$29,S2257,"Cubic","Extrapolate=Linear","MultiX=Average","Skip=True","Sort=True")</f>
        <v>13.111174852108952</v>
      </c>
    </row>
    <row r="2258" spans="16:21" x14ac:dyDescent="0.25">
      <c r="P2258" s="10">
        <v>37799</v>
      </c>
      <c r="Q2258">
        <v>9.2217640000000003</v>
      </c>
      <c r="S2258" s="42">
        <f t="shared" ca="1" si="41"/>
        <v>48241</v>
      </c>
      <c r="T2258" s="43">
        <f ca="1">_xll.BInterpol('Base CDI'!$H$4:$H$28,'Base CDI'!$J$4:$J$29,S2258,"Cubic","Extrapolate=Linear","MultiX=Average","Skip=True","Sort=True")</f>
        <v>13.080276077570591</v>
      </c>
      <c r="U2258" s="43">
        <f ca="1">_xll.BInterpol('Base CDI'!$H$4:$H$28,'Base CDI'!$I$4:$I$29,S2258,"Cubic","Extrapolate=Linear","MultiX=Average","Skip=True","Sort=True")</f>
        <v>13.111402621213839</v>
      </c>
    </row>
    <row r="2259" spans="16:21" x14ac:dyDescent="0.25">
      <c r="P2259" s="10">
        <v>37802</v>
      </c>
      <c r="Q2259">
        <v>9.2301280000000006</v>
      </c>
      <c r="S2259" s="42">
        <f t="shared" ca="1" si="41"/>
        <v>48242</v>
      </c>
      <c r="T2259" s="43">
        <f ca="1">_xll.BInterpol('Base CDI'!$H$4:$H$28,'Base CDI'!$J$4:$J$29,S2259,"Cubic","Extrapolate=Linear","MultiX=Average","Skip=True","Sort=True")</f>
        <v>13.080497354463173</v>
      </c>
      <c r="U2259" s="43">
        <f ca="1">_xll.BInterpol('Base CDI'!$H$4:$H$28,'Base CDI'!$I$4:$I$29,S2259,"Cubic","Extrapolate=Linear","MultiX=Average","Skip=True","Sort=True")</f>
        <v>13.111630185880177</v>
      </c>
    </row>
    <row r="2260" spans="16:21" x14ac:dyDescent="0.25">
      <c r="P2260" s="10">
        <v>37803</v>
      </c>
      <c r="Q2260">
        <v>9.2385040000000007</v>
      </c>
      <c r="S2260" s="42">
        <f t="shared" ca="1" si="41"/>
        <v>48243</v>
      </c>
      <c r="T2260" s="43">
        <f ca="1">_xll.BInterpol('Base CDI'!$H$4:$H$28,'Base CDI'!$J$4:$J$29,S2260,"Cubic","Extrapolate=Linear","MultiX=Average","Skip=True","Sort=True")</f>
        <v>13.080718421049383</v>
      </c>
      <c r="U2260" s="43">
        <f ca="1">_xll.BInterpol('Base CDI'!$H$4:$H$28,'Base CDI'!$I$4:$I$29,S2260,"Cubic","Extrapolate=Linear","MultiX=Average","Skip=True","Sort=True")</f>
        <v>13.111857545782497</v>
      </c>
    </row>
    <row r="2261" spans="16:21" x14ac:dyDescent="0.25">
      <c r="P2261" s="10">
        <v>37804</v>
      </c>
      <c r="Q2261">
        <v>9.2468789999999998</v>
      </c>
      <c r="S2261" s="42">
        <f t="shared" ca="1" si="41"/>
        <v>48244</v>
      </c>
      <c r="T2261" s="43">
        <f ca="1">_xll.BInterpol('Base CDI'!$H$4:$H$28,'Base CDI'!$J$4:$J$29,S2261,"Cubic","Extrapolate=Linear","MultiX=Average","Skip=True","Sort=True")</f>
        <v>13.080939277094121</v>
      </c>
      <c r="U2261" s="43">
        <f ca="1">_xll.BInterpol('Base CDI'!$H$4:$H$28,'Base CDI'!$I$4:$I$29,S2261,"Cubic","Extrapolate=Linear","MultiX=Average","Skip=True","Sort=True")</f>
        <v>13.112084700595336</v>
      </c>
    </row>
    <row r="2262" spans="16:21" x14ac:dyDescent="0.25">
      <c r="P2262" s="10">
        <v>37805</v>
      </c>
      <c r="Q2262">
        <v>9.2552599999999998</v>
      </c>
      <c r="S2262" s="42">
        <f t="shared" ca="1" si="41"/>
        <v>48245</v>
      </c>
      <c r="T2262" s="43">
        <f ca="1">_xll.BInterpol('Base CDI'!$H$4:$H$28,'Base CDI'!$J$4:$J$29,S2262,"Cubic","Extrapolate=Linear","MultiX=Average","Skip=True","Sort=True")</f>
        <v>13.081159922362291</v>
      </c>
      <c r="U2262" s="43">
        <f ca="1">_xll.BInterpol('Base CDI'!$H$4:$H$28,'Base CDI'!$I$4:$I$29,S2262,"Cubic","Extrapolate=Linear","MultiX=Average","Skip=True","Sort=True")</f>
        <v>13.112311649993227</v>
      </c>
    </row>
    <row r="2263" spans="16:21" x14ac:dyDescent="0.25">
      <c r="P2263" s="10">
        <v>37806</v>
      </c>
      <c r="Q2263">
        <v>9.2636479999999999</v>
      </c>
      <c r="S2263" s="42">
        <f t="shared" ca="1" si="41"/>
        <v>48246</v>
      </c>
      <c r="T2263" s="43">
        <f ca="1">_xll.BInterpol('Base CDI'!$H$4:$H$28,'Base CDI'!$J$4:$J$29,S2263,"Cubic","Extrapolate=Linear","MultiX=Average","Skip=True","Sort=True")</f>
        <v>13.081380356618794</v>
      </c>
      <c r="U2263" s="43">
        <f ca="1">_xll.BInterpol('Base CDI'!$H$4:$H$28,'Base CDI'!$I$4:$I$29,S2263,"Cubic","Extrapolate=Linear","MultiX=Average","Skip=True","Sort=True")</f>
        <v>13.112538393650702</v>
      </c>
    </row>
    <row r="2264" spans="16:21" x14ac:dyDescent="0.25">
      <c r="P2264" s="10">
        <v>37809</v>
      </c>
      <c r="Q2264">
        <v>9.2720389999999995</v>
      </c>
      <c r="S2264" s="42">
        <f t="shared" ca="1" si="41"/>
        <v>48247</v>
      </c>
      <c r="T2264" s="43">
        <f ca="1">_xll.BInterpol('Base CDI'!$H$4:$H$28,'Base CDI'!$J$4:$J$29,S2264,"Cubic","Extrapolate=Linear","MultiX=Average","Skip=True","Sort=True")</f>
        <v>13.081600579628534</v>
      </c>
      <c r="U2264" s="43">
        <f ca="1">_xll.BInterpol('Base CDI'!$H$4:$H$28,'Base CDI'!$I$4:$I$29,S2264,"Cubic","Extrapolate=Linear","MultiX=Average","Skip=True","Sort=True")</f>
        <v>13.112764931242296</v>
      </c>
    </row>
    <row r="2265" spans="16:21" x14ac:dyDescent="0.25">
      <c r="P2265" s="10">
        <v>37810</v>
      </c>
      <c r="Q2265">
        <v>9.2804359999999999</v>
      </c>
      <c r="S2265" s="42">
        <f t="shared" ca="1" si="41"/>
        <v>48248</v>
      </c>
      <c r="T2265" s="43">
        <f ca="1">_xll.BInterpol('Base CDI'!$H$4:$H$28,'Base CDI'!$J$4:$J$29,S2265,"Cubic","Extrapolate=Linear","MultiX=Average","Skip=True","Sort=True")</f>
        <v>13.081820591156408</v>
      </c>
      <c r="U2265" s="43">
        <f ca="1">_xll.BInterpol('Base CDI'!$H$4:$H$28,'Base CDI'!$I$4:$I$29,S2265,"Cubic","Extrapolate=Linear","MultiX=Average","Skip=True","Sort=True")</f>
        <v>13.112991262442543</v>
      </c>
    </row>
    <row r="2266" spans="16:21" x14ac:dyDescent="0.25">
      <c r="P2266" s="10">
        <v>37811</v>
      </c>
      <c r="Q2266">
        <v>9.2888420000000007</v>
      </c>
      <c r="S2266" s="42">
        <f t="shared" ca="1" si="41"/>
        <v>48249</v>
      </c>
      <c r="T2266" s="43">
        <f ca="1">_xll.BInterpol('Base CDI'!$H$4:$H$28,'Base CDI'!$J$4:$J$29,S2266,"Cubic","Extrapolate=Linear","MultiX=Average","Skip=True","Sort=True")</f>
        <v>13.08204039096732</v>
      </c>
      <c r="U2266" s="43">
        <f ca="1">_xll.BInterpol('Base CDI'!$H$4:$H$28,'Base CDI'!$I$4:$I$29,S2266,"Cubic","Extrapolate=Linear","MultiX=Average","Skip=True","Sort=True")</f>
        <v>13.113217386925978</v>
      </c>
    </row>
    <row r="2267" spans="16:21" x14ac:dyDescent="0.25">
      <c r="P2267" s="10">
        <v>37812</v>
      </c>
      <c r="Q2267">
        <v>9.2972560000000009</v>
      </c>
      <c r="S2267" s="42">
        <f t="shared" ca="1" si="41"/>
        <v>48250</v>
      </c>
      <c r="T2267" s="43">
        <f ca="1">_xll.BInterpol('Base CDI'!$H$4:$H$28,'Base CDI'!$J$4:$J$29,S2267,"Cubic","Extrapolate=Linear","MultiX=Average","Skip=True","Sort=True")</f>
        <v>13.082259978826171</v>
      </c>
      <c r="U2267" s="43">
        <f ca="1">_xll.BInterpol('Base CDI'!$H$4:$H$28,'Base CDI'!$I$4:$I$29,S2267,"Cubic","Extrapolate=Linear","MultiX=Average","Skip=True","Sort=True")</f>
        <v>13.113443304367131</v>
      </c>
    </row>
    <row r="2268" spans="16:21" x14ac:dyDescent="0.25">
      <c r="P2268" s="10">
        <v>37813</v>
      </c>
      <c r="Q2268">
        <v>9.3056730000000005</v>
      </c>
      <c r="S2268" s="42">
        <f t="shared" ca="1" si="41"/>
        <v>48251</v>
      </c>
      <c r="T2268" s="43">
        <f ca="1">_xll.BInterpol('Base CDI'!$H$4:$H$28,'Base CDI'!$J$4:$J$29,S2268,"Cubic","Extrapolate=Linear","MultiX=Average","Skip=True","Sort=True")</f>
        <v>13.082479354497863</v>
      </c>
      <c r="U2268" s="43">
        <f ca="1">_xll.BInterpol('Base CDI'!$H$4:$H$28,'Base CDI'!$I$4:$I$29,S2268,"Cubic","Extrapolate=Linear","MultiX=Average","Skip=True","Sort=True")</f>
        <v>13.113669014440539</v>
      </c>
    </row>
    <row r="2269" spans="16:21" x14ac:dyDescent="0.25">
      <c r="P2269" s="10">
        <v>37816</v>
      </c>
      <c r="Q2269">
        <v>9.314095</v>
      </c>
      <c r="S2269" s="42">
        <f t="shared" ca="1" si="41"/>
        <v>48252</v>
      </c>
      <c r="T2269" s="43">
        <f ca="1">_xll.BInterpol('Base CDI'!$H$4:$H$28,'Base CDI'!$J$4:$J$29,S2269,"Cubic","Extrapolate=Linear","MultiX=Average","Skip=True","Sort=True")</f>
        <v>13.0826985177473</v>
      </c>
      <c r="U2269" s="43">
        <f ca="1">_xll.BInterpol('Base CDI'!$H$4:$H$28,'Base CDI'!$I$4:$I$29,S2269,"Cubic","Extrapolate=Linear","MultiX=Average","Skip=True","Sort=True")</f>
        <v>13.113894516820736</v>
      </c>
    </row>
    <row r="2270" spans="16:21" x14ac:dyDescent="0.25">
      <c r="P2270" s="10">
        <v>37817</v>
      </c>
      <c r="Q2270">
        <v>9.3225300000000004</v>
      </c>
      <c r="S2270" s="42">
        <f t="shared" ca="1" si="41"/>
        <v>48253</v>
      </c>
      <c r="T2270" s="43">
        <f ca="1">_xll.BInterpol('Base CDI'!$H$4:$H$28,'Base CDI'!$J$4:$J$29,S2270,"Cubic","Extrapolate=Linear","MultiX=Average","Skip=True","Sort=True")</f>
        <v>13.08291746833938</v>
      </c>
      <c r="U2270" s="43">
        <f ca="1">_xll.BInterpol('Base CDI'!$H$4:$H$28,'Base CDI'!$I$4:$I$29,S2270,"Cubic","Extrapolate=Linear","MultiX=Average","Skip=True","Sort=True")</f>
        <v>13.114119811182253</v>
      </c>
    </row>
    <row r="2271" spans="16:21" x14ac:dyDescent="0.25">
      <c r="P2271" s="10">
        <v>37818</v>
      </c>
      <c r="Q2271">
        <v>9.3309750000000005</v>
      </c>
      <c r="S2271" s="42">
        <f t="shared" ca="1" si="41"/>
        <v>48254</v>
      </c>
      <c r="T2271" s="43">
        <f ca="1">_xll.BInterpol('Base CDI'!$H$4:$H$28,'Base CDI'!$J$4:$J$29,S2271,"Cubic","Extrapolate=Linear","MultiX=Average","Skip=True","Sort=True")</f>
        <v>13.083136206039006</v>
      </c>
      <c r="U2271" s="43">
        <f ca="1">_xll.BInterpol('Base CDI'!$H$4:$H$28,'Base CDI'!$I$4:$I$29,S2271,"Cubic","Extrapolate=Linear","MultiX=Average","Skip=True","Sort=True")</f>
        <v>13.114344897199624</v>
      </c>
    </row>
    <row r="2272" spans="16:21" x14ac:dyDescent="0.25">
      <c r="P2272" s="10">
        <v>37819</v>
      </c>
      <c r="Q2272">
        <v>9.3394239999999993</v>
      </c>
      <c r="S2272" s="42">
        <f t="shared" ca="1" si="41"/>
        <v>48255</v>
      </c>
      <c r="T2272" s="43">
        <f ca="1">_xll.BInterpol('Base CDI'!$H$4:$H$28,'Base CDI'!$J$4:$J$29,S2272,"Cubic","Extrapolate=Linear","MultiX=Average","Skip=True","Sort=True")</f>
        <v>13.083354730611081</v>
      </c>
      <c r="U2272" s="43">
        <f ca="1">_xll.BInterpol('Base CDI'!$H$4:$H$28,'Base CDI'!$I$4:$I$29,S2272,"Cubic","Extrapolate=Linear","MultiX=Average","Skip=True","Sort=True")</f>
        <v>13.114569774547386</v>
      </c>
    </row>
    <row r="2273" spans="16:21" x14ac:dyDescent="0.25">
      <c r="P2273" s="10">
        <v>37820</v>
      </c>
      <c r="Q2273">
        <v>9.3478759999999994</v>
      </c>
      <c r="S2273" s="42">
        <f t="shared" ca="1" si="41"/>
        <v>48256</v>
      </c>
      <c r="T2273" s="43">
        <f ca="1">_xll.BInterpol('Base CDI'!$H$4:$H$28,'Base CDI'!$J$4:$J$29,S2273,"Cubic","Extrapolate=Linear","MultiX=Average","Skip=True","Sort=True")</f>
        <v>13.083573041820506</v>
      </c>
      <c r="U2273" s="43">
        <f ca="1">_xll.BInterpol('Base CDI'!$H$4:$H$28,'Base CDI'!$I$4:$I$29,S2273,"Cubic","Extrapolate=Linear","MultiX=Average","Skip=True","Sort=True")</f>
        <v>13.11479444290007</v>
      </c>
    </row>
    <row r="2274" spans="16:21" x14ac:dyDescent="0.25">
      <c r="P2274" s="10">
        <v>37823</v>
      </c>
      <c r="Q2274">
        <v>9.3563430000000007</v>
      </c>
      <c r="S2274" s="42">
        <f t="shared" ca="1" si="41"/>
        <v>48257</v>
      </c>
      <c r="T2274" s="43">
        <f ca="1">_xll.BInterpol('Base CDI'!$H$4:$H$28,'Base CDI'!$J$4:$J$29,S2274,"Cubic","Extrapolate=Linear","MultiX=Average","Skip=True","Sort=True")</f>
        <v>13.083791139432181</v>
      </c>
      <c r="U2274" s="43">
        <f ca="1">_xll.BInterpol('Base CDI'!$H$4:$H$28,'Base CDI'!$I$4:$I$29,S2274,"Cubic","Extrapolate=Linear","MultiX=Average","Skip=True","Sort=True")</f>
        <v>13.115018901932212</v>
      </c>
    </row>
    <row r="2275" spans="16:21" x14ac:dyDescent="0.25">
      <c r="P2275" s="10">
        <v>37824</v>
      </c>
      <c r="Q2275">
        <v>9.3648100000000003</v>
      </c>
      <c r="S2275" s="42">
        <f t="shared" ca="1" si="41"/>
        <v>48258</v>
      </c>
      <c r="T2275" s="43">
        <f ca="1">_xll.BInterpol('Base CDI'!$H$4:$H$28,'Base CDI'!$J$4:$J$29,S2275,"Cubic","Extrapolate=Linear","MultiX=Average","Skip=True","Sort=True")</f>
        <v>13.084009023211008</v>
      </c>
      <c r="U2275" s="43">
        <f ca="1">_xll.BInterpol('Base CDI'!$H$4:$H$28,'Base CDI'!$I$4:$I$29,S2275,"Cubic","Extrapolate=Linear","MultiX=Average","Skip=True","Sort=True")</f>
        <v>13.115243151318342</v>
      </c>
    </row>
    <row r="2276" spans="16:21" x14ac:dyDescent="0.25">
      <c r="P2276" s="10">
        <v>37825</v>
      </c>
      <c r="Q2276">
        <v>9.3732790000000001</v>
      </c>
      <c r="S2276" s="42">
        <f t="shared" ca="1" si="41"/>
        <v>48259</v>
      </c>
      <c r="T2276" s="43">
        <f ca="1">_xll.BInterpol('Base CDI'!$H$4:$H$28,'Base CDI'!$J$4:$J$29,S2276,"Cubic","Extrapolate=Linear","MultiX=Average","Skip=True","Sort=True")</f>
        <v>13.084226692921892</v>
      </c>
      <c r="U2276" s="43">
        <f ca="1">_xll.BInterpol('Base CDI'!$H$4:$H$28,'Base CDI'!$I$4:$I$29,S2276,"Cubic","Extrapolate=Linear","MultiX=Average","Skip=True","Sort=True")</f>
        <v>13.115467190732998</v>
      </c>
    </row>
    <row r="2277" spans="16:21" x14ac:dyDescent="0.25">
      <c r="P2277" s="10">
        <v>37826</v>
      </c>
      <c r="Q2277">
        <v>9.381748</v>
      </c>
      <c r="S2277" s="42">
        <f t="shared" ca="1" si="41"/>
        <v>48260</v>
      </c>
      <c r="T2277" s="43">
        <f ca="1">_xll.BInterpol('Base CDI'!$H$4:$H$28,'Base CDI'!$J$4:$J$29,S2277,"Cubic","Extrapolate=Linear","MultiX=Average","Skip=True","Sort=True")</f>
        <v>13.08444414832973</v>
      </c>
      <c r="U2277" s="43">
        <f ca="1">_xll.BInterpol('Base CDI'!$H$4:$H$28,'Base CDI'!$I$4:$I$29,S2277,"Cubic","Extrapolate=Linear","MultiX=Average","Skip=True","Sort=True")</f>
        <v>13.115691019850711</v>
      </c>
    </row>
    <row r="2278" spans="16:21" x14ac:dyDescent="0.25">
      <c r="P2278" s="10">
        <v>37827</v>
      </c>
      <c r="Q2278">
        <v>9.3898139999999994</v>
      </c>
      <c r="S2278" s="42">
        <f t="shared" ca="1" si="41"/>
        <v>48261</v>
      </c>
      <c r="T2278" s="43">
        <f ca="1">_xll.BInterpol('Base CDI'!$H$4:$H$28,'Base CDI'!$J$4:$J$29,S2278,"Cubic","Extrapolate=Linear","MultiX=Average","Skip=True","Sort=True")</f>
        <v>13.084661389199427</v>
      </c>
      <c r="U2278" s="43">
        <f ca="1">_xll.BInterpol('Base CDI'!$H$4:$H$28,'Base CDI'!$I$4:$I$29,S2278,"Cubic","Extrapolate=Linear","MultiX=Average","Skip=True","Sort=True")</f>
        <v>13.115914638346016</v>
      </c>
    </row>
    <row r="2279" spans="16:21" x14ac:dyDescent="0.25">
      <c r="P2279" s="10">
        <v>37830</v>
      </c>
      <c r="Q2279">
        <v>9.3978900000000003</v>
      </c>
      <c r="S2279" s="42">
        <f t="shared" ca="1" si="41"/>
        <v>48262</v>
      </c>
      <c r="T2279" s="43">
        <f ca="1">_xll.BInterpol('Base CDI'!$H$4:$H$28,'Base CDI'!$J$4:$J$29,S2279,"Cubic","Extrapolate=Linear","MultiX=Average","Skip=True","Sort=True")</f>
        <v>13.084878415295883</v>
      </c>
      <c r="U2279" s="43">
        <f ca="1">_xll.BInterpol('Base CDI'!$H$4:$H$28,'Base CDI'!$I$4:$I$29,S2279,"Cubic","Extrapolate=Linear","MultiX=Average","Skip=True","Sort=True")</f>
        <v>13.116138045893445</v>
      </c>
    </row>
    <row r="2280" spans="16:21" x14ac:dyDescent="0.25">
      <c r="P2280" s="10">
        <v>37831</v>
      </c>
      <c r="Q2280">
        <v>9.4059699999999999</v>
      </c>
      <c r="S2280" s="42">
        <f t="shared" ca="1" si="41"/>
        <v>48263</v>
      </c>
      <c r="T2280" s="43">
        <f ca="1">_xll.BInterpol('Base CDI'!$H$4:$H$28,'Base CDI'!$J$4:$J$29,S2280,"Cubic","Extrapolate=Linear","MultiX=Average","Skip=True","Sort=True")</f>
        <v>13.085095226383999</v>
      </c>
      <c r="U2280" s="43">
        <f ca="1">_xll.BInterpol('Base CDI'!$H$4:$H$28,'Base CDI'!$I$4:$I$29,S2280,"Cubic","Extrapolate=Linear","MultiX=Average","Skip=True","Sort=True")</f>
        <v>13.116361242167534</v>
      </c>
    </row>
    <row r="2281" spans="16:21" x14ac:dyDescent="0.25">
      <c r="P2281" s="10">
        <v>37832</v>
      </c>
      <c r="Q2281">
        <v>9.4140569999999997</v>
      </c>
      <c r="S2281" s="42">
        <f t="shared" ca="1" si="41"/>
        <v>48264</v>
      </c>
      <c r="T2281" s="43">
        <f ca="1">_xll.BInterpol('Base CDI'!$H$4:$H$28,'Base CDI'!$J$4:$J$29,S2281,"Cubic","Extrapolate=Linear","MultiX=Average","Skip=True","Sort=True")</f>
        <v>13.085311822228679</v>
      </c>
      <c r="U2281" s="43">
        <f ca="1">_xll.BInterpol('Base CDI'!$H$4:$H$28,'Base CDI'!$I$4:$I$29,S2281,"Cubic","Extrapolate=Linear","MultiX=Average","Skip=True","Sort=True")</f>
        <v>13.116584226842816</v>
      </c>
    </row>
    <row r="2282" spans="16:21" x14ac:dyDescent="0.25">
      <c r="P2282" s="10">
        <v>37833</v>
      </c>
      <c r="Q2282">
        <v>9.4221529999999998</v>
      </c>
      <c r="S2282" s="42">
        <f t="shared" ca="1" si="41"/>
        <v>48265</v>
      </c>
      <c r="T2282" s="43">
        <f ca="1">_xll.BInterpol('Base CDI'!$H$4:$H$28,'Base CDI'!$J$4:$J$29,S2282,"Cubic","Extrapolate=Linear","MultiX=Average","Skip=True","Sort=True")</f>
        <v>13.085528202594825</v>
      </c>
      <c r="U2282" s="43">
        <f ca="1">_xll.BInterpol('Base CDI'!$H$4:$H$28,'Base CDI'!$I$4:$I$29,S2282,"Cubic","Extrapolate=Linear","MultiX=Average","Skip=True","Sort=True")</f>
        <v>13.116806999593825</v>
      </c>
    </row>
    <row r="2283" spans="16:21" x14ac:dyDescent="0.25">
      <c r="P2283" s="10">
        <v>37834</v>
      </c>
      <c r="Q2283">
        <v>9.4302630000000001</v>
      </c>
      <c r="S2283" s="42">
        <f t="shared" ca="1" si="41"/>
        <v>48266</v>
      </c>
      <c r="T2283" s="43">
        <f ca="1">_xll.BInterpol('Base CDI'!$H$4:$H$28,'Base CDI'!$J$4:$J$29,S2283,"Cubic","Extrapolate=Linear","MultiX=Average","Skip=True","Sort=True")</f>
        <v>13.085744367247335</v>
      </c>
      <c r="U2283" s="43">
        <f ca="1">_xll.BInterpol('Base CDI'!$H$4:$H$28,'Base CDI'!$I$4:$I$29,S2283,"Cubic","Extrapolate=Linear","MultiX=Average","Skip=True","Sort=True")</f>
        <v>13.117029560095094</v>
      </c>
    </row>
    <row r="2284" spans="16:21" x14ac:dyDescent="0.25">
      <c r="P2284" s="10">
        <v>37837</v>
      </c>
      <c r="Q2284">
        <v>9.4383789999999994</v>
      </c>
      <c r="S2284" s="42">
        <f t="shared" ca="1" si="41"/>
        <v>48267</v>
      </c>
      <c r="T2284" s="43">
        <f ca="1">_xll.BInterpol('Base CDI'!$H$4:$H$28,'Base CDI'!$J$4:$J$29,S2284,"Cubic","Extrapolate=Linear","MultiX=Average","Skip=True","Sort=True")</f>
        <v>13.085960315951112</v>
      </c>
      <c r="U2284" s="43">
        <f ca="1">_xll.BInterpol('Base CDI'!$H$4:$H$28,'Base CDI'!$I$4:$I$29,S2284,"Cubic","Extrapolate=Linear","MultiX=Average","Skip=True","Sort=True")</f>
        <v>13.117251908021156</v>
      </c>
    </row>
    <row r="2285" spans="16:21" x14ac:dyDescent="0.25">
      <c r="P2285" s="10">
        <v>37838</v>
      </c>
      <c r="Q2285">
        <v>9.4465120000000002</v>
      </c>
      <c r="S2285" s="42">
        <f t="shared" ca="1" si="41"/>
        <v>48268</v>
      </c>
      <c r="T2285" s="43">
        <f ca="1">_xll.BInterpol('Base CDI'!$H$4:$H$28,'Base CDI'!$J$4:$J$29,S2285,"Cubic","Extrapolate=Linear","MultiX=Average","Skip=True","Sort=True")</f>
        <v>13.08617604847106</v>
      </c>
      <c r="U2285" s="43">
        <f ca="1">_xll.BInterpol('Base CDI'!$H$4:$H$28,'Base CDI'!$I$4:$I$29,S2285,"Cubic","Extrapolate=Linear","MultiX=Average","Skip=True","Sort=True")</f>
        <v>13.117474043046547</v>
      </c>
    </row>
    <row r="2286" spans="16:21" x14ac:dyDescent="0.25">
      <c r="P2286" s="10">
        <v>37839</v>
      </c>
      <c r="Q2286">
        <v>9.4546519999999994</v>
      </c>
      <c r="S2286" s="42">
        <f t="shared" ca="1" si="41"/>
        <v>48269</v>
      </c>
      <c r="T2286" s="43">
        <f ca="1">_xll.BInterpol('Base CDI'!$H$4:$H$28,'Base CDI'!$J$4:$J$29,S2286,"Cubic","Extrapolate=Linear","MultiX=Average","Skip=True","Sort=True")</f>
        <v>13.086391564572079</v>
      </c>
      <c r="U2286" s="43">
        <f ca="1">_xll.BInterpol('Base CDI'!$H$4:$H$28,'Base CDI'!$I$4:$I$29,S2286,"Cubic","Extrapolate=Linear","MultiX=Average","Skip=True","Sort=True")</f>
        <v>13.117695964845801</v>
      </c>
    </row>
    <row r="2287" spans="16:21" x14ac:dyDescent="0.25">
      <c r="P2287" s="10">
        <v>37840</v>
      </c>
      <c r="Q2287">
        <v>9.4627979999999994</v>
      </c>
      <c r="S2287" s="42">
        <f t="shared" ca="1" si="41"/>
        <v>48270</v>
      </c>
      <c r="T2287" s="43">
        <f ca="1">_xll.BInterpol('Base CDI'!$H$4:$H$28,'Base CDI'!$J$4:$J$29,S2287,"Cubic","Extrapolate=Linear","MultiX=Average","Skip=True","Sort=True")</f>
        <v>13.086606864019071</v>
      </c>
      <c r="U2287" s="43">
        <f ca="1">_xll.BInterpol('Base CDI'!$H$4:$H$28,'Base CDI'!$I$4:$I$29,S2287,"Cubic","Extrapolate=Linear","MultiX=Average","Skip=True","Sort=True")</f>
        <v>13.117917673093448</v>
      </c>
    </row>
    <row r="2288" spans="16:21" x14ac:dyDescent="0.25">
      <c r="P2288" s="10">
        <v>37841</v>
      </c>
      <c r="Q2288">
        <v>9.4709459999999996</v>
      </c>
      <c r="S2288" s="42">
        <f t="shared" ca="1" si="41"/>
        <v>48271</v>
      </c>
      <c r="T2288" s="43">
        <f ca="1">_xll.BInterpol('Base CDI'!$H$4:$H$28,'Base CDI'!$J$4:$J$29,S2288,"Cubic","Extrapolate=Linear","MultiX=Average","Skip=True","Sort=True")</f>
        <v>13.086821946576936</v>
      </c>
      <c r="U2288" s="43">
        <f ca="1">_xll.BInterpol('Base CDI'!$H$4:$H$28,'Base CDI'!$I$4:$I$29,S2288,"Cubic","Extrapolate=Linear","MultiX=Average","Skip=True","Sort=True")</f>
        <v>13.118139167464026</v>
      </c>
    </row>
    <row r="2289" spans="16:21" x14ac:dyDescent="0.25">
      <c r="P2289" s="10">
        <v>37844</v>
      </c>
      <c r="Q2289">
        <v>9.4791070000000008</v>
      </c>
      <c r="S2289" s="42">
        <f t="shared" ca="1" si="41"/>
        <v>48272</v>
      </c>
      <c r="T2289" s="43">
        <f ca="1">_xll.BInterpol('Base CDI'!$H$4:$H$28,'Base CDI'!$J$4:$J$29,S2289,"Cubic","Extrapolate=Linear","MultiX=Average","Skip=True","Sort=True")</f>
        <v>13.087036812010577</v>
      </c>
      <c r="U2289" s="43">
        <f ca="1">_xll.BInterpol('Base CDI'!$H$4:$H$28,'Base CDI'!$I$4:$I$29,S2289,"Cubic","Extrapolate=Linear","MultiX=Average","Skip=True","Sort=True")</f>
        <v>13.118360447632066</v>
      </c>
    </row>
    <row r="2290" spans="16:21" x14ac:dyDescent="0.25">
      <c r="P2290" s="10">
        <v>37845</v>
      </c>
      <c r="Q2290">
        <v>9.4872779999999999</v>
      </c>
      <c r="S2290" s="42">
        <f t="shared" ca="1" si="41"/>
        <v>48273</v>
      </c>
      <c r="T2290" s="43">
        <f ca="1">_xll.BInterpol('Base CDI'!$H$4:$H$28,'Base CDI'!$J$4:$J$29,S2290,"Cubic","Extrapolate=Linear","MultiX=Average","Skip=True","Sort=True")</f>
        <v>13.087251460084898</v>
      </c>
      <c r="U2290" s="43">
        <f ca="1">_xll.BInterpol('Base CDI'!$H$4:$H$28,'Base CDI'!$I$4:$I$29,S2290,"Cubic","Extrapolate=Linear","MultiX=Average","Skip=True","Sort=True")</f>
        <v>13.118581513272101</v>
      </c>
    </row>
    <row r="2291" spans="16:21" x14ac:dyDescent="0.25">
      <c r="P2291" s="10">
        <v>37846</v>
      </c>
      <c r="Q2291">
        <v>9.4954560000000008</v>
      </c>
      <c r="S2291" s="42">
        <f t="shared" ca="1" si="41"/>
        <v>48274</v>
      </c>
      <c r="T2291" s="43">
        <f ca="1">_xll.BInterpol('Base CDI'!$H$4:$H$28,'Base CDI'!$J$4:$J$29,S2291,"Cubic","Extrapolate=Linear","MultiX=Average","Skip=True","Sort=True")</f>
        <v>13.087465890564797</v>
      </c>
      <c r="U2291" s="43">
        <f ca="1">_xll.BInterpol('Base CDI'!$H$4:$H$28,'Base CDI'!$I$4:$I$29,S2291,"Cubic","Extrapolate=Linear","MultiX=Average","Skip=True","Sort=True")</f>
        <v>13.118802364058668</v>
      </c>
    </row>
    <row r="2292" spans="16:21" x14ac:dyDescent="0.25">
      <c r="P2292" s="10">
        <v>37847</v>
      </c>
      <c r="Q2292">
        <v>9.5036339999999999</v>
      </c>
      <c r="S2292" s="42">
        <f t="shared" ca="1" si="41"/>
        <v>48275</v>
      </c>
      <c r="T2292" s="43">
        <f ca="1">_xll.BInterpol('Base CDI'!$H$4:$H$28,'Base CDI'!$J$4:$J$29,S2292,"Cubic","Extrapolate=Linear","MultiX=Average","Skip=True","Sort=True")</f>
        <v>13.087680103215176</v>
      </c>
      <c r="U2292" s="43">
        <f ca="1">_xll.BInterpol('Base CDI'!$H$4:$H$28,'Base CDI'!$I$4:$I$29,S2292,"Cubic","Extrapolate=Linear","MultiX=Average","Skip=True","Sort=True")</f>
        <v>13.119022999666299</v>
      </c>
    </row>
    <row r="2293" spans="16:21" x14ac:dyDescent="0.25">
      <c r="P2293" s="10">
        <v>37848</v>
      </c>
      <c r="Q2293">
        <v>9.5118109999999998</v>
      </c>
      <c r="S2293" s="42">
        <f t="shared" ca="1" si="41"/>
        <v>48276</v>
      </c>
      <c r="T2293" s="43">
        <f ca="1">_xll.BInterpol('Base CDI'!$H$4:$H$28,'Base CDI'!$J$4:$J$29,S2293,"Cubic","Extrapolate=Linear","MultiX=Average","Skip=True","Sort=True")</f>
        <v>13.087894097800939</v>
      </c>
      <c r="U2293" s="43">
        <f ca="1">_xll.BInterpol('Base CDI'!$H$4:$H$28,'Base CDI'!$I$4:$I$29,S2293,"Cubic","Extrapolate=Linear","MultiX=Average","Skip=True","Sort=True")</f>
        <v>13.119243419769528</v>
      </c>
    </row>
    <row r="2294" spans="16:21" x14ac:dyDescent="0.25">
      <c r="P2294" s="10">
        <v>37851</v>
      </c>
      <c r="Q2294">
        <v>9.5199949999999998</v>
      </c>
      <c r="S2294" s="42">
        <f t="shared" ca="1" si="41"/>
        <v>48277</v>
      </c>
      <c r="T2294" s="43">
        <f ca="1">_xll.BInterpol('Base CDI'!$H$4:$H$28,'Base CDI'!$J$4:$J$29,S2294,"Cubic","Extrapolate=Linear","MultiX=Average","Skip=True","Sort=True")</f>
        <v>13.088107874086987</v>
      </c>
      <c r="U2294" s="43">
        <f ca="1">_xll.BInterpol('Base CDI'!$H$4:$H$28,'Base CDI'!$I$4:$I$29,S2294,"Cubic","Extrapolate=Linear","MultiX=Average","Skip=True","Sort=True")</f>
        <v>13.11946362404289</v>
      </c>
    </row>
    <row r="2295" spans="16:21" x14ac:dyDescent="0.25">
      <c r="P2295" s="10">
        <v>37852</v>
      </c>
      <c r="Q2295">
        <v>9.5281889999999994</v>
      </c>
      <c r="S2295" s="42">
        <f t="shared" ca="1" si="41"/>
        <v>48278</v>
      </c>
      <c r="T2295" s="43">
        <f ca="1">_xll.BInterpol('Base CDI'!$H$4:$H$28,'Base CDI'!$J$4:$J$29,S2295,"Cubic","Extrapolate=Linear","MultiX=Average","Skip=True","Sort=True")</f>
        <v>13.088321431838219</v>
      </c>
      <c r="U2295" s="43">
        <f ca="1">_xll.BInterpol('Base CDI'!$H$4:$H$28,'Base CDI'!$I$4:$I$29,S2295,"Cubic","Extrapolate=Linear","MultiX=Average","Skip=True","Sort=True")</f>
        <v>13.119683612160916</v>
      </c>
    </row>
    <row r="2296" spans="16:21" x14ac:dyDescent="0.25">
      <c r="P2296" s="10">
        <v>37853</v>
      </c>
      <c r="Q2296">
        <v>9.5363860000000003</v>
      </c>
      <c r="S2296" s="42">
        <f t="shared" ca="1" si="41"/>
        <v>48279</v>
      </c>
      <c r="T2296" s="43">
        <f ca="1">_xll.BInterpol('Base CDI'!$H$4:$H$28,'Base CDI'!$J$4:$J$29,S2296,"Cubic","Extrapolate=Linear","MultiX=Average","Skip=True","Sort=True")</f>
        <v>13.088534770819539</v>
      </c>
      <c r="U2296" s="43">
        <f ca="1">_xll.BInterpol('Base CDI'!$H$4:$H$28,'Base CDI'!$I$4:$I$29,S2296,"Cubic","Extrapolate=Linear","MultiX=Average","Skip=True","Sort=True")</f>
        <v>13.119903383798142</v>
      </c>
    </row>
    <row r="2297" spans="16:21" x14ac:dyDescent="0.25">
      <c r="P2297" s="10">
        <v>37854</v>
      </c>
      <c r="Q2297">
        <v>9.5444910000000007</v>
      </c>
      <c r="S2297" s="42">
        <f t="shared" ca="1" si="41"/>
        <v>48280</v>
      </c>
      <c r="T2297" s="43">
        <f ca="1">_xll.BInterpol('Base CDI'!$H$4:$H$28,'Base CDI'!$J$4:$J$29,S2297,"Cubic","Extrapolate=Linear","MultiX=Average","Skip=True","Sort=True")</f>
        <v>13.088747890795849</v>
      </c>
      <c r="U2297" s="43">
        <f ca="1">_xll.BInterpol('Base CDI'!$H$4:$H$28,'Base CDI'!$I$4:$I$29,S2297,"Cubic","Extrapolate=Linear","MultiX=Average","Skip=True","Sort=True")</f>
        <v>13.1201229386291</v>
      </c>
    </row>
    <row r="2298" spans="16:21" x14ac:dyDescent="0.25">
      <c r="P2298" s="10">
        <v>37855</v>
      </c>
      <c r="Q2298">
        <v>9.5519350000000003</v>
      </c>
      <c r="S2298" s="42">
        <f t="shared" ca="1" si="41"/>
        <v>48281</v>
      </c>
      <c r="T2298" s="43">
        <f ca="1">_xll.BInterpol('Base CDI'!$H$4:$H$28,'Base CDI'!$J$4:$J$29,S2298,"Cubic","Extrapolate=Linear","MultiX=Average","Skip=True","Sort=True")</f>
        <v>13.088960791532051</v>
      </c>
      <c r="U2298" s="43">
        <f ca="1">_xll.BInterpol('Base CDI'!$H$4:$H$28,'Base CDI'!$I$4:$I$29,S2298,"Cubic","Extrapolate=Linear","MultiX=Average","Skip=True","Sort=True")</f>
        <v>13.120342276328326</v>
      </c>
    </row>
    <row r="2299" spans="16:21" x14ac:dyDescent="0.25">
      <c r="P2299" s="10">
        <v>37858</v>
      </c>
      <c r="Q2299">
        <v>9.5593760000000003</v>
      </c>
      <c r="S2299" s="42">
        <f t="shared" ca="1" si="41"/>
        <v>48282</v>
      </c>
      <c r="T2299" s="43">
        <f ca="1">_xll.BInterpol('Base CDI'!$H$4:$H$28,'Base CDI'!$J$4:$J$29,S2299,"Cubic","Extrapolate=Linear","MultiX=Average","Skip=True","Sort=True")</f>
        <v>13.089173472793044</v>
      </c>
      <c r="U2299" s="43">
        <f ca="1">_xll.BInterpol('Base CDI'!$H$4:$H$28,'Base CDI'!$I$4:$I$29,S2299,"Cubic","Extrapolate=Linear","MultiX=Average","Skip=True","Sort=True")</f>
        <v>13.120561396570352</v>
      </c>
    </row>
    <row r="2300" spans="16:21" x14ac:dyDescent="0.25">
      <c r="P2300" s="10">
        <v>37859</v>
      </c>
      <c r="Q2300">
        <v>9.5668190000000006</v>
      </c>
      <c r="S2300" s="42">
        <f t="shared" ca="1" si="41"/>
        <v>48283</v>
      </c>
      <c r="T2300" s="43">
        <f ca="1">_xll.BInterpol('Base CDI'!$H$4:$H$28,'Base CDI'!$J$4:$J$29,S2300,"Cubic","Extrapolate=Linear","MultiX=Average","Skip=True","Sort=True")</f>
        <v>13.089385934343731</v>
      </c>
      <c r="U2300" s="43">
        <f ca="1">_xll.BInterpol('Base CDI'!$H$4:$H$28,'Base CDI'!$I$4:$I$29,S2300,"Cubic","Extrapolate=Linear","MultiX=Average","Skip=True","Sort=True")</f>
        <v>13.120780299029711</v>
      </c>
    </row>
    <row r="2301" spans="16:21" x14ac:dyDescent="0.25">
      <c r="P2301" s="10">
        <v>37860</v>
      </c>
      <c r="Q2301">
        <v>9.5742650000000005</v>
      </c>
      <c r="S2301" s="42">
        <f t="shared" ca="1" si="41"/>
        <v>48284</v>
      </c>
      <c r="T2301" s="43">
        <f ca="1">_xll.BInterpol('Base CDI'!$H$4:$H$28,'Base CDI'!$J$4:$J$29,S2301,"Cubic","Extrapolate=Linear","MultiX=Average","Skip=True","Sort=True")</f>
        <v>13.089598175949016</v>
      </c>
      <c r="U2301" s="43">
        <f ca="1">_xll.BInterpol('Base CDI'!$H$4:$H$28,'Base CDI'!$I$4:$I$29,S2301,"Cubic","Extrapolate=Linear","MultiX=Average","Skip=True","Sort=True")</f>
        <v>13.12099898338094</v>
      </c>
    </row>
    <row r="2302" spans="16:21" x14ac:dyDescent="0.25">
      <c r="P2302" s="10">
        <v>37861</v>
      </c>
      <c r="Q2302">
        <v>9.5817259999999997</v>
      </c>
      <c r="S2302" s="42">
        <f t="shared" ca="1" si="41"/>
        <v>48285</v>
      </c>
      <c r="T2302" s="43">
        <f ca="1">_xll.BInterpol('Base CDI'!$H$4:$H$28,'Base CDI'!$J$4:$J$29,S2302,"Cubic","Extrapolate=Linear","MultiX=Average","Skip=True","Sort=True")</f>
        <v>13.089810197373797</v>
      </c>
      <c r="U2302" s="43">
        <f ca="1">_xll.BInterpol('Base CDI'!$H$4:$H$28,'Base CDI'!$I$4:$I$29,S2302,"Cubic","Extrapolate=Linear","MultiX=Average","Skip=True","Sort=True")</f>
        <v>13.12121744929857</v>
      </c>
    </row>
    <row r="2303" spans="16:21" x14ac:dyDescent="0.25">
      <c r="P2303" s="10">
        <v>37862</v>
      </c>
      <c r="Q2303">
        <v>9.5891959999999994</v>
      </c>
      <c r="S2303" s="42">
        <f t="shared" ca="1" si="41"/>
        <v>48286</v>
      </c>
      <c r="T2303" s="43">
        <f ca="1">_xll.BInterpol('Base CDI'!$H$4:$H$28,'Base CDI'!$J$4:$J$29,S2303,"Cubic","Extrapolate=Linear","MultiX=Average","Skip=True","Sort=True")</f>
        <v>13.090021998382978</v>
      </c>
      <c r="U2303" s="43">
        <f ca="1">_xll.BInterpol('Base CDI'!$H$4:$H$28,'Base CDI'!$I$4:$I$29,S2303,"Cubic","Extrapolate=Linear","MultiX=Average","Skip=True","Sort=True")</f>
        <v>13.121435696457134</v>
      </c>
    </row>
    <row r="2304" spans="16:21" x14ac:dyDescent="0.25">
      <c r="P2304" s="10">
        <v>37865</v>
      </c>
      <c r="Q2304">
        <v>9.5966690000000003</v>
      </c>
      <c r="S2304" s="42">
        <f t="shared" ca="1" si="41"/>
        <v>48287</v>
      </c>
      <c r="T2304" s="43">
        <f ca="1">_xll.BInterpol('Base CDI'!$H$4:$H$28,'Base CDI'!$J$4:$J$29,S2304,"Cubic","Extrapolate=Linear","MultiX=Average","Skip=True","Sort=True")</f>
        <v>13.09023357874146</v>
      </c>
      <c r="U2304" s="43">
        <f ca="1">_xll.BInterpol('Base CDI'!$H$4:$H$28,'Base CDI'!$I$4:$I$29,S2304,"Cubic","Extrapolate=Linear","MultiX=Average","Skip=True","Sort=True")</f>
        <v>13.12165372453117</v>
      </c>
    </row>
    <row r="2305" spans="16:21" x14ac:dyDescent="0.25">
      <c r="P2305" s="10">
        <v>37866</v>
      </c>
      <c r="Q2305">
        <v>9.6041480000000004</v>
      </c>
      <c r="S2305" s="42">
        <f t="shared" ca="1" si="41"/>
        <v>48288</v>
      </c>
      <c r="T2305" s="43">
        <f ca="1">_xll.BInterpol('Base CDI'!$H$4:$H$28,'Base CDI'!$J$4:$J$29,S2305,"Cubic","Extrapolate=Linear","MultiX=Average","Skip=True","Sort=True")</f>
        <v>13.090444938214143</v>
      </c>
      <c r="U2305" s="43">
        <f ca="1">_xll.BInterpol('Base CDI'!$H$4:$H$28,'Base CDI'!$I$4:$I$29,S2305,"Cubic","Extrapolate=Linear","MultiX=Average","Skip=True","Sort=True")</f>
        <v>13.121871533195206</v>
      </c>
    </row>
    <row r="2306" spans="16:21" x14ac:dyDescent="0.25">
      <c r="P2306" s="10">
        <v>37867</v>
      </c>
      <c r="Q2306">
        <v>9.6116320000000002</v>
      </c>
      <c r="S2306" s="42">
        <f t="shared" ca="1" si="41"/>
        <v>48289</v>
      </c>
      <c r="T2306" s="43">
        <f ca="1">_xll.BInterpol('Base CDI'!$H$4:$H$28,'Base CDI'!$J$4:$J$29,S2306,"Cubic","Extrapolate=Linear","MultiX=Average","Skip=True","Sort=True")</f>
        <v>13.090656076565931</v>
      </c>
      <c r="U2306" s="43">
        <f ca="1">_xll.BInterpol('Base CDI'!$H$4:$H$28,'Base CDI'!$I$4:$I$29,S2306,"Cubic","Extrapolate=Linear","MultiX=Average","Skip=True","Sort=True")</f>
        <v>13.12208912212378</v>
      </c>
    </row>
    <row r="2307" spans="16:21" x14ac:dyDescent="0.25">
      <c r="P2307" s="10">
        <v>37868</v>
      </c>
      <c r="Q2307">
        <v>9.6191259999999996</v>
      </c>
      <c r="S2307" s="42">
        <f t="shared" ca="1" si="41"/>
        <v>48290</v>
      </c>
      <c r="T2307" s="43">
        <f ca="1">_xll.BInterpol('Base CDI'!$H$4:$H$28,'Base CDI'!$J$4:$J$29,S2307,"Cubic","Extrapolate=Linear","MultiX=Average","Skip=True","Sort=True")</f>
        <v>13.090866993561725</v>
      </c>
      <c r="U2307" s="43">
        <f ca="1">_xll.BInterpol('Base CDI'!$H$4:$H$28,'Base CDI'!$I$4:$I$29,S2307,"Cubic","Extrapolate=Linear","MultiX=Average","Skip=True","Sort=True")</f>
        <v>13.122306490991425</v>
      </c>
    </row>
    <row r="2308" spans="16:21" x14ac:dyDescent="0.25">
      <c r="P2308" s="10">
        <v>37869</v>
      </c>
      <c r="Q2308">
        <v>9.6266250000000007</v>
      </c>
      <c r="S2308" s="42">
        <f t="shared" ca="1" si="41"/>
        <v>48291</v>
      </c>
      <c r="T2308" s="43">
        <f ca="1">_xll.BInterpol('Base CDI'!$H$4:$H$28,'Base CDI'!$J$4:$J$29,S2308,"Cubic","Extrapolate=Linear","MultiX=Average","Skip=True","Sort=True")</f>
        <v>13.091077688966427</v>
      </c>
      <c r="U2308" s="43">
        <f ca="1">_xll.BInterpol('Base CDI'!$H$4:$H$28,'Base CDI'!$I$4:$I$29,S2308,"Cubic","Extrapolate=Linear","MultiX=Average","Skip=True","Sort=True")</f>
        <v>13.122523639472675</v>
      </c>
    </row>
    <row r="2309" spans="16:21" x14ac:dyDescent="0.25">
      <c r="P2309" s="10">
        <v>37872</v>
      </c>
      <c r="Q2309">
        <v>9.6341330000000003</v>
      </c>
      <c r="S2309" s="42">
        <f t="shared" ca="1" si="41"/>
        <v>48292</v>
      </c>
      <c r="T2309" s="43">
        <f ca="1">_xll.BInterpol('Base CDI'!$H$4:$H$28,'Base CDI'!$J$4:$J$29,S2309,"Cubic","Extrapolate=Linear","MultiX=Average","Skip=True","Sort=True")</f>
        <v>13.091288162544938</v>
      </c>
      <c r="U2309" s="43">
        <f ca="1">_xll.BInterpol('Base CDI'!$H$4:$H$28,'Base CDI'!$I$4:$I$29,S2309,"Cubic","Extrapolate=Linear","MultiX=Average","Skip=True","Sort=True")</f>
        <v>13.122740567242062</v>
      </c>
    </row>
    <row r="2310" spans="16:21" x14ac:dyDescent="0.25">
      <c r="P2310" s="10">
        <v>37873</v>
      </c>
      <c r="Q2310">
        <v>9.6416470000000007</v>
      </c>
      <c r="S2310" s="42">
        <f t="shared" ca="1" si="41"/>
        <v>48293</v>
      </c>
      <c r="T2310" s="43">
        <f ca="1">_xll.BInterpol('Base CDI'!$H$4:$H$28,'Base CDI'!$J$4:$J$29,S2310,"Cubic","Extrapolate=Linear","MultiX=Average","Skip=True","Sort=True")</f>
        <v>13.09149841406216</v>
      </c>
      <c r="U2310" s="43">
        <f ca="1">_xll.BInterpol('Base CDI'!$H$4:$H$28,'Base CDI'!$I$4:$I$29,S2310,"Cubic","Extrapolate=Linear","MultiX=Average","Skip=True","Sort=True")</f>
        <v>13.122957273974121</v>
      </c>
    </row>
    <row r="2311" spans="16:21" x14ac:dyDescent="0.25">
      <c r="P2311" s="10">
        <v>37874</v>
      </c>
      <c r="Q2311">
        <v>9.6491710000000008</v>
      </c>
      <c r="S2311" s="42">
        <f t="shared" ca="1" si="41"/>
        <v>48294</v>
      </c>
      <c r="T2311" s="43">
        <f ca="1">_xll.BInterpol('Base CDI'!$H$4:$H$28,'Base CDI'!$J$4:$J$29,S2311,"Cubic","Extrapolate=Linear","MultiX=Average","Skip=True","Sort=True")</f>
        <v>13.091708443282993</v>
      </c>
      <c r="U2311" s="43">
        <f ca="1">_xll.BInterpol('Base CDI'!$H$4:$H$28,'Base CDI'!$I$4:$I$29,S2311,"Cubic","Extrapolate=Linear","MultiX=Average","Skip=True","Sort=True")</f>
        <v>13.123173759343386</v>
      </c>
    </row>
    <row r="2312" spans="16:21" x14ac:dyDescent="0.25">
      <c r="P2312" s="10">
        <v>37875</v>
      </c>
      <c r="Q2312">
        <v>9.6567000000000007</v>
      </c>
      <c r="S2312" s="42">
        <f t="shared" ca="1" si="41"/>
        <v>48295</v>
      </c>
      <c r="T2312" s="43">
        <f ca="1">_xll.BInterpol('Base CDI'!$H$4:$H$28,'Base CDI'!$J$4:$J$29,S2312,"Cubic","Extrapolate=Linear","MultiX=Average","Skip=True","Sort=True")</f>
        <v>13.091918249972341</v>
      </c>
      <c r="U2312" s="43">
        <f ca="1">_xll.BInterpol('Base CDI'!$H$4:$H$28,'Base CDI'!$I$4:$I$29,S2312,"Cubic","Extrapolate=Linear","MultiX=Average","Skip=True","Sort=True")</f>
        <v>13.12339002302439</v>
      </c>
    </row>
    <row r="2313" spans="16:21" x14ac:dyDescent="0.25">
      <c r="P2313" s="10">
        <v>37876</v>
      </c>
      <c r="Q2313">
        <v>9.6642349999999997</v>
      </c>
      <c r="S2313" s="42">
        <f t="shared" ca="1" si="41"/>
        <v>48296</v>
      </c>
      <c r="T2313" s="43">
        <f ca="1">_xll.BInterpol('Base CDI'!$H$4:$H$28,'Base CDI'!$J$4:$J$29,S2313,"Cubic","Extrapolate=Linear","MultiX=Average","Skip=True","Sort=True")</f>
        <v>13.092127833895105</v>
      </c>
      <c r="U2313" s="43">
        <f ca="1">_xll.BInterpol('Base CDI'!$H$4:$H$28,'Base CDI'!$I$4:$I$29,S2313,"Cubic","Extrapolate=Linear","MultiX=Average","Skip=True","Sort=True")</f>
        <v>13.123606064691666</v>
      </c>
    </row>
    <row r="2314" spans="16:21" x14ac:dyDescent="0.25">
      <c r="P2314" s="10">
        <v>37879</v>
      </c>
      <c r="Q2314">
        <v>9.6717790000000008</v>
      </c>
      <c r="S2314" s="42">
        <f t="shared" ca="1" si="41"/>
        <v>48297</v>
      </c>
      <c r="T2314" s="43">
        <f ca="1">_xll.BInterpol('Base CDI'!$H$4:$H$28,'Base CDI'!$J$4:$J$29,S2314,"Cubic","Extrapolate=Linear","MultiX=Average","Skip=True","Sort=True")</f>
        <v>13.092337194816189</v>
      </c>
      <c r="U2314" s="43">
        <f ca="1">_xll.BInterpol('Base CDI'!$H$4:$H$28,'Base CDI'!$I$4:$I$29,S2314,"Cubic","Extrapolate=Linear","MultiX=Average","Skip=True","Sort=True")</f>
        <v>13.123821884019751</v>
      </c>
    </row>
    <row r="2315" spans="16:21" x14ac:dyDescent="0.25">
      <c r="P2315" s="10">
        <v>37880</v>
      </c>
      <c r="Q2315">
        <v>9.6793220000000009</v>
      </c>
      <c r="S2315" s="42">
        <f t="shared" ref="S2315:S2378" ca="1" si="42">S2314+1</f>
        <v>48298</v>
      </c>
      <c r="T2315" s="43">
        <f ca="1">_xll.BInterpol('Base CDI'!$H$4:$H$28,'Base CDI'!$J$4:$J$29,S2315,"Cubic","Extrapolate=Linear","MultiX=Average","Skip=True","Sort=True")</f>
        <v>13.092546332500488</v>
      </c>
      <c r="U2315" s="43">
        <f ca="1">_xll.BInterpol('Base CDI'!$H$4:$H$28,'Base CDI'!$I$4:$I$29,S2315,"Cubic","Extrapolate=Linear","MultiX=Average","Skip=True","Sort=True")</f>
        <v>13.124037480683175</v>
      </c>
    </row>
    <row r="2316" spans="16:21" x14ac:dyDescent="0.25">
      <c r="P2316" s="10">
        <v>37881</v>
      </c>
      <c r="Q2316">
        <v>9.6868590000000001</v>
      </c>
      <c r="S2316" s="42">
        <f t="shared" ca="1" si="42"/>
        <v>48299</v>
      </c>
      <c r="T2316" s="43">
        <f ca="1">_xll.BInterpol('Base CDI'!$H$4:$H$28,'Base CDI'!$J$4:$J$29,S2316,"Cubic","Extrapolate=Linear","MultiX=Average","Skip=True","Sort=True")</f>
        <v>13.09275524671291</v>
      </c>
      <c r="U2316" s="43">
        <f ca="1">_xll.BInterpol('Base CDI'!$H$4:$H$28,'Base CDI'!$I$4:$I$29,S2316,"Cubic","Extrapolate=Linear","MultiX=Average","Skip=True","Sort=True")</f>
        <v>13.124252854356474</v>
      </c>
    </row>
    <row r="2317" spans="16:21" x14ac:dyDescent="0.25">
      <c r="P2317" s="10">
        <v>37882</v>
      </c>
      <c r="Q2317">
        <v>9.6943760000000001</v>
      </c>
      <c r="S2317" s="42">
        <f t="shared" ca="1" si="42"/>
        <v>48300</v>
      </c>
      <c r="T2317" s="43">
        <f ca="1">_xll.BInterpol('Base CDI'!$H$4:$H$28,'Base CDI'!$J$4:$J$29,S2317,"Cubic","Extrapolate=Linear","MultiX=Average","Skip=True","Sort=True")</f>
        <v>13.092963937218354</v>
      </c>
      <c r="U2317" s="43">
        <f ca="1">_xll.BInterpol('Base CDI'!$H$4:$H$28,'Base CDI'!$I$4:$I$29,S2317,"Cubic","Extrapolate=Linear","MultiX=Average","Skip=True","Sort=True")</f>
        <v>13.124468004714181</v>
      </c>
    </row>
    <row r="2318" spans="16:21" x14ac:dyDescent="0.25">
      <c r="P2318" s="10">
        <v>37883</v>
      </c>
      <c r="Q2318">
        <v>9.7012929999999997</v>
      </c>
      <c r="S2318" s="42">
        <f t="shared" ca="1" si="42"/>
        <v>48301</v>
      </c>
      <c r="T2318" s="43">
        <f ca="1">_xll.BInterpol('Base CDI'!$H$4:$H$28,'Base CDI'!$J$4:$J$29,S2318,"Cubic","Extrapolate=Linear","MultiX=Average","Skip=True","Sort=True")</f>
        <v>13.093172403781722</v>
      </c>
      <c r="U2318" s="43">
        <f ca="1">_xll.BInterpol('Base CDI'!$H$4:$H$28,'Base CDI'!$I$4:$I$29,S2318,"Cubic","Extrapolate=Linear","MultiX=Average","Skip=True","Sort=True")</f>
        <v>13.124682931430829</v>
      </c>
    </row>
    <row r="2319" spans="16:21" x14ac:dyDescent="0.25">
      <c r="P2319" s="10">
        <v>37886</v>
      </c>
      <c r="Q2319">
        <v>9.7082119999999996</v>
      </c>
      <c r="S2319" s="42">
        <f t="shared" ca="1" si="42"/>
        <v>48302</v>
      </c>
      <c r="T2319" s="43">
        <f ca="1">_xll.BInterpol('Base CDI'!$H$4:$H$28,'Base CDI'!$J$4:$J$29,S2319,"Cubic","Extrapolate=Linear","MultiX=Average","Skip=True","Sort=True")</f>
        <v>13.093380646167915</v>
      </c>
      <c r="U2319" s="43">
        <f ca="1">_xll.BInterpol('Base CDI'!$H$4:$H$28,'Base CDI'!$I$4:$I$29,S2319,"Cubic","Extrapolate=Linear","MultiX=Average","Skip=True","Sort=True")</f>
        <v>13.124897634180954</v>
      </c>
    </row>
    <row r="2320" spans="16:21" x14ac:dyDescent="0.25">
      <c r="P2320" s="10">
        <v>37887</v>
      </c>
      <c r="Q2320">
        <v>9.7151409999999991</v>
      </c>
      <c r="S2320" s="42">
        <f t="shared" ca="1" si="42"/>
        <v>48303</v>
      </c>
      <c r="T2320" s="43">
        <f ca="1">_xll.BInterpol('Base CDI'!$H$4:$H$28,'Base CDI'!$J$4:$J$29,S2320,"Cubic","Extrapolate=Linear","MultiX=Average","Skip=True","Sort=True")</f>
        <v>13.093588664141837</v>
      </c>
      <c r="U2320" s="43">
        <f ca="1">_xll.BInterpol('Base CDI'!$H$4:$H$28,'Base CDI'!$I$4:$I$29,S2320,"Cubic","Extrapolate=Linear","MultiX=Average","Skip=True","Sort=True")</f>
        <v>13.125112112639087</v>
      </c>
    </row>
    <row r="2321" spans="16:21" x14ac:dyDescent="0.25">
      <c r="P2321" s="10">
        <v>37888</v>
      </c>
      <c r="Q2321">
        <v>9.7220829999999996</v>
      </c>
      <c r="S2321" s="42">
        <f t="shared" ca="1" si="42"/>
        <v>48304</v>
      </c>
      <c r="T2321" s="43">
        <f ca="1">_xll.BInterpol('Base CDI'!$H$4:$H$28,'Base CDI'!$J$4:$J$29,S2321,"Cubic","Extrapolate=Linear","MultiX=Average","Skip=True","Sort=True")</f>
        <v>13.093796457468388</v>
      </c>
      <c r="U2321" s="43">
        <f ca="1">_xll.BInterpol('Base CDI'!$H$4:$H$28,'Base CDI'!$I$4:$I$29,S2321,"Cubic","Extrapolate=Linear","MultiX=Average","Skip=True","Sort=True")</f>
        <v>13.125326366479765</v>
      </c>
    </row>
    <row r="2322" spans="16:21" x14ac:dyDescent="0.25">
      <c r="P2322" s="10">
        <v>37889</v>
      </c>
      <c r="Q2322">
        <v>9.7290290000000006</v>
      </c>
      <c r="S2322" s="42">
        <f t="shared" ca="1" si="42"/>
        <v>48305</v>
      </c>
      <c r="T2322" s="43">
        <f ca="1">_xll.BInterpol('Base CDI'!$H$4:$H$28,'Base CDI'!$J$4:$J$29,S2322,"Cubic","Extrapolate=Linear","MultiX=Average","Skip=True","Sort=True")</f>
        <v>13.094004025912469</v>
      </c>
      <c r="U2322" s="43">
        <f ca="1">_xll.BInterpol('Base CDI'!$H$4:$H$28,'Base CDI'!$I$4:$I$29,S2322,"Cubic","Extrapolate=Linear","MultiX=Average","Skip=True","Sort=True")</f>
        <v>13.125540395377518</v>
      </c>
    </row>
    <row r="2323" spans="16:21" x14ac:dyDescent="0.25">
      <c r="P2323" s="10">
        <v>37890</v>
      </c>
      <c r="Q2323">
        <v>9.7359770000000001</v>
      </c>
      <c r="S2323" s="42">
        <f t="shared" ca="1" si="42"/>
        <v>48306</v>
      </c>
      <c r="T2323" s="43">
        <f ca="1">_xll.BInterpol('Base CDI'!$H$4:$H$28,'Base CDI'!$J$4:$J$29,S2323,"Cubic","Extrapolate=Linear","MultiX=Average","Skip=True","Sort=True")</f>
        <v>13.094211369238982</v>
      </c>
      <c r="U2323" s="43">
        <f ca="1">_xll.BInterpol('Base CDI'!$H$4:$H$28,'Base CDI'!$I$4:$I$29,S2323,"Cubic","Extrapolate=Linear","MultiX=Average","Skip=True","Sort=True")</f>
        <v>13.125754199006883</v>
      </c>
    </row>
    <row r="2324" spans="16:21" x14ac:dyDescent="0.25">
      <c r="P2324" s="10">
        <v>37893</v>
      </c>
      <c r="Q2324">
        <v>9.7429299999999994</v>
      </c>
      <c r="S2324" s="42">
        <f t="shared" ca="1" si="42"/>
        <v>48307</v>
      </c>
      <c r="T2324" s="43">
        <f ca="1">_xll.BInterpol('Base CDI'!$H$4:$H$28,'Base CDI'!$J$4:$J$29,S2324,"Cubic","Extrapolate=Linear","MultiX=Average","Skip=True","Sort=True")</f>
        <v>13.094418487212829</v>
      </c>
      <c r="U2324" s="43">
        <f ca="1">_xll.BInterpol('Base CDI'!$H$4:$H$28,'Base CDI'!$I$4:$I$29,S2324,"Cubic","Extrapolate=Linear","MultiX=Average","Skip=True","Sort=True")</f>
        <v>13.125967777042392</v>
      </c>
    </row>
    <row r="2325" spans="16:21" x14ac:dyDescent="0.25">
      <c r="P2325" s="10">
        <v>37894</v>
      </c>
      <c r="Q2325">
        <v>9.7498880000000003</v>
      </c>
      <c r="S2325" s="42">
        <f t="shared" ca="1" si="42"/>
        <v>48308</v>
      </c>
      <c r="T2325" s="43">
        <f ca="1">_xll.BInterpol('Base CDI'!$H$4:$H$28,'Base CDI'!$J$4:$J$29,S2325,"Cubic","Extrapolate=Linear","MultiX=Average","Skip=True","Sort=True")</f>
        <v>13.094625379598913</v>
      </c>
      <c r="U2325" s="43">
        <f ca="1">_xll.BInterpol('Base CDI'!$H$4:$H$28,'Base CDI'!$I$4:$I$29,S2325,"Cubic","Extrapolate=Linear","MultiX=Average","Skip=True","Sort=True")</f>
        <v>13.126181129158578</v>
      </c>
    </row>
    <row r="2326" spans="16:21" x14ac:dyDescent="0.25">
      <c r="P2326" s="10">
        <v>37895</v>
      </c>
      <c r="Q2326">
        <v>9.7568509999999993</v>
      </c>
      <c r="S2326" s="42">
        <f t="shared" ca="1" si="42"/>
        <v>48309</v>
      </c>
      <c r="T2326" s="43">
        <f ca="1">_xll.BInterpol('Base CDI'!$H$4:$H$28,'Base CDI'!$J$4:$J$29,S2326,"Cubic","Extrapolate=Linear","MultiX=Average","Skip=True","Sort=True")</f>
        <v>13.094832046162134</v>
      </c>
      <c r="U2326" s="43">
        <f ca="1">_xll.BInterpol('Base CDI'!$H$4:$H$28,'Base CDI'!$I$4:$I$29,S2326,"Cubic","Extrapolate=Linear","MultiX=Average","Skip=True","Sort=True")</f>
        <v>13.126394255029977</v>
      </c>
    </row>
    <row r="2327" spans="16:21" x14ac:dyDescent="0.25">
      <c r="P2327" s="10">
        <v>37896</v>
      </c>
      <c r="Q2327">
        <v>9.7638219999999993</v>
      </c>
      <c r="S2327" s="42">
        <f t="shared" ca="1" si="42"/>
        <v>48310</v>
      </c>
      <c r="T2327" s="43">
        <f ca="1">_xll.BInterpol('Base CDI'!$H$4:$H$28,'Base CDI'!$J$4:$J$29,S2327,"Cubic","Extrapolate=Linear","MultiX=Average","Skip=True","Sort=True")</f>
        <v>13.095038486667393</v>
      </c>
      <c r="U2327" s="43">
        <f ca="1">_xll.BInterpol('Base CDI'!$H$4:$H$28,'Base CDI'!$I$4:$I$29,S2327,"Cubic","Extrapolate=Linear","MultiX=Average","Skip=True","Sort=True")</f>
        <v>13.126607154331122</v>
      </c>
    </row>
    <row r="2328" spans="16:21" x14ac:dyDescent="0.25">
      <c r="P2328" s="10">
        <v>37897</v>
      </c>
      <c r="Q2328">
        <v>9.7708019999999998</v>
      </c>
      <c r="S2328" s="42">
        <f t="shared" ca="1" si="42"/>
        <v>48311</v>
      </c>
      <c r="T2328" s="43">
        <f ca="1">_xll.BInterpol('Base CDI'!$H$4:$H$28,'Base CDI'!$J$4:$J$29,S2328,"Cubic","Extrapolate=Linear","MultiX=Average","Skip=True","Sort=True")</f>
        <v>13.095244700879594</v>
      </c>
      <c r="U2328" s="43">
        <f ca="1">_xll.BInterpol('Base CDI'!$H$4:$H$28,'Base CDI'!$I$4:$I$29,S2328,"Cubic","Extrapolate=Linear","MultiX=Average","Skip=True","Sort=True")</f>
        <v>13.126819826736547</v>
      </c>
    </row>
    <row r="2329" spans="16:21" x14ac:dyDescent="0.25">
      <c r="P2329" s="10">
        <v>37900</v>
      </c>
      <c r="Q2329">
        <v>9.7777849999999997</v>
      </c>
      <c r="S2329" s="42">
        <f t="shared" ca="1" si="42"/>
        <v>48312</v>
      </c>
      <c r="T2329" s="43">
        <f ca="1">_xll.BInterpol('Base CDI'!$H$4:$H$28,'Base CDI'!$J$4:$J$29,S2329,"Cubic","Extrapolate=Linear","MultiX=Average","Skip=True","Sort=True")</f>
        <v>13.095450688563636</v>
      </c>
      <c r="U2329" s="43">
        <f ca="1">_xll.BInterpol('Base CDI'!$H$4:$H$28,'Base CDI'!$I$4:$I$29,S2329,"Cubic","Extrapolate=Linear","MultiX=Average","Skip=True","Sort=True")</f>
        <v>13.127032271920784</v>
      </c>
    </row>
    <row r="2330" spans="16:21" x14ac:dyDescent="0.25">
      <c r="P2330" s="10">
        <v>37901</v>
      </c>
      <c r="Q2330">
        <v>9.7847720000000002</v>
      </c>
      <c r="S2330" s="42">
        <f t="shared" ca="1" si="42"/>
        <v>48313</v>
      </c>
      <c r="T2330" s="43">
        <f ca="1">_xll.BInterpol('Base CDI'!$H$4:$H$28,'Base CDI'!$J$4:$J$29,S2330,"Cubic","Extrapolate=Linear","MultiX=Average","Skip=True","Sort=True")</f>
        <v>13.095656449484423</v>
      </c>
      <c r="U2330" s="43">
        <f ca="1">_xll.BInterpol('Base CDI'!$H$4:$H$28,'Base CDI'!$I$4:$I$29,S2330,"Cubic","Extrapolate=Linear","MultiX=Average","Skip=True","Sort=True")</f>
        <v>13.127244489558368</v>
      </c>
    </row>
    <row r="2331" spans="16:21" x14ac:dyDescent="0.25">
      <c r="P2331" s="10">
        <v>37902</v>
      </c>
      <c r="Q2331">
        <v>9.7917620000000003</v>
      </c>
      <c r="S2331" s="42">
        <f t="shared" ca="1" si="42"/>
        <v>48314</v>
      </c>
      <c r="T2331" s="43">
        <f ca="1">_xll.BInterpol('Base CDI'!$H$4:$H$28,'Base CDI'!$J$4:$J$29,S2331,"Cubic","Extrapolate=Linear","MultiX=Average","Skip=True","Sort=True")</f>
        <v>13.095861983406856</v>
      </c>
      <c r="U2331" s="43">
        <f ca="1">_xll.BInterpol('Base CDI'!$H$4:$H$28,'Base CDI'!$I$4:$I$29,S2331,"Cubic","Extrapolate=Linear","MultiX=Average","Skip=True","Sort=True")</f>
        <v>13.127456479323833</v>
      </c>
    </row>
    <row r="2332" spans="16:21" x14ac:dyDescent="0.25">
      <c r="P2332" s="10">
        <v>37903</v>
      </c>
      <c r="Q2332">
        <v>9.7987590000000004</v>
      </c>
      <c r="S2332" s="42">
        <f t="shared" ca="1" si="42"/>
        <v>48315</v>
      </c>
      <c r="T2332" s="43">
        <f ca="1">_xll.BInterpol('Base CDI'!$H$4:$H$28,'Base CDI'!$J$4:$J$29,S2332,"Cubic","Extrapolate=Linear","MultiX=Average","Skip=True","Sort=True")</f>
        <v>13.096067290095835</v>
      </c>
      <c r="U2332" s="43">
        <f ca="1">_xll.BInterpol('Base CDI'!$H$4:$H$28,'Base CDI'!$I$4:$I$29,S2332,"Cubic","Extrapolate=Linear","MultiX=Average","Skip=True","Sort=True")</f>
        <v>13.127668240891712</v>
      </c>
    </row>
    <row r="2333" spans="16:21" x14ac:dyDescent="0.25">
      <c r="P2333" s="10">
        <v>37904</v>
      </c>
      <c r="Q2333">
        <v>9.8057569999999998</v>
      </c>
      <c r="S2333" s="42">
        <f t="shared" ca="1" si="42"/>
        <v>48316</v>
      </c>
      <c r="T2333" s="43">
        <f ca="1">_xll.BInterpol('Base CDI'!$H$4:$H$28,'Base CDI'!$J$4:$J$29,S2333,"Cubic","Extrapolate=Linear","MultiX=Average","Skip=True","Sort=True")</f>
        <v>13.096272369316264</v>
      </c>
      <c r="U2333" s="43">
        <f ca="1">_xll.BInterpol('Base CDI'!$H$4:$H$28,'Base CDI'!$I$4:$I$29,S2333,"Cubic","Extrapolate=Linear","MultiX=Average","Skip=True","Sort=True")</f>
        <v>13.12787977393654</v>
      </c>
    </row>
    <row r="2334" spans="16:21" x14ac:dyDescent="0.25">
      <c r="P2334" s="10">
        <v>37907</v>
      </c>
      <c r="Q2334">
        <v>9.8127650000000006</v>
      </c>
      <c r="S2334" s="42">
        <f t="shared" ca="1" si="42"/>
        <v>48317</v>
      </c>
      <c r="T2334" s="43">
        <f ca="1">_xll.BInterpol('Base CDI'!$H$4:$H$28,'Base CDI'!$J$4:$J$29,S2334,"Cubic","Extrapolate=Linear","MultiX=Average","Skip=True","Sort=True")</f>
        <v>13.096477220833043</v>
      </c>
      <c r="U2334" s="43">
        <f ca="1">_xll.BInterpol('Base CDI'!$H$4:$H$28,'Base CDI'!$I$4:$I$29,S2334,"Cubic","Extrapolate=Linear","MultiX=Average","Skip=True","Sort=True")</f>
        <v>13.128091078132849</v>
      </c>
    </row>
    <row r="2335" spans="16:21" x14ac:dyDescent="0.25">
      <c r="P2335" s="10">
        <v>37908</v>
      </c>
      <c r="Q2335">
        <v>9.8197829999999993</v>
      </c>
      <c r="S2335" s="42">
        <f t="shared" ca="1" si="42"/>
        <v>48318</v>
      </c>
      <c r="T2335" s="43">
        <f ca="1">_xll.BInterpol('Base CDI'!$H$4:$H$28,'Base CDI'!$J$4:$J$29,S2335,"Cubic","Extrapolate=Linear","MultiX=Average","Skip=True","Sort=True")</f>
        <v>13.096681844411075</v>
      </c>
      <c r="U2335" s="43">
        <f ca="1">_xll.BInterpol('Base CDI'!$H$4:$H$28,'Base CDI'!$I$4:$I$29,S2335,"Cubic","Extrapolate=Linear","MultiX=Average","Skip=True","Sort=True")</f>
        <v>13.128302153155175</v>
      </c>
    </row>
    <row r="2336" spans="16:21" x14ac:dyDescent="0.25">
      <c r="P2336" s="10">
        <v>37909</v>
      </c>
      <c r="Q2336">
        <v>9.8268059999999995</v>
      </c>
      <c r="S2336" s="42">
        <f t="shared" ca="1" si="42"/>
        <v>48319</v>
      </c>
      <c r="T2336" s="43">
        <f ca="1">_xll.BInterpol('Base CDI'!$H$4:$H$28,'Base CDI'!$J$4:$J$29,S2336,"Cubic","Extrapolate=Linear","MultiX=Average","Skip=True","Sort=True")</f>
        <v>13.096886239815259</v>
      </c>
      <c r="U2336" s="43">
        <f ca="1">_xll.BInterpol('Base CDI'!$H$4:$H$28,'Base CDI'!$I$4:$I$29,S2336,"Cubic","Extrapolate=Linear","MultiX=Average","Skip=True","Sort=True")</f>
        <v>13.128512998678049</v>
      </c>
    </row>
    <row r="2337" spans="16:21" x14ac:dyDescent="0.25">
      <c r="P2337" s="10">
        <v>37910</v>
      </c>
      <c r="Q2337">
        <v>9.8338339999999995</v>
      </c>
      <c r="S2337" s="42">
        <f t="shared" ca="1" si="42"/>
        <v>48320</v>
      </c>
      <c r="T2337" s="43">
        <f ca="1">_xll.BInterpol('Base CDI'!$H$4:$H$28,'Base CDI'!$J$4:$J$29,S2337,"Cubic","Extrapolate=Linear","MultiX=Average","Skip=True","Sort=True")</f>
        <v>13.097090406810501</v>
      </c>
      <c r="U2337" s="43">
        <f ca="1">_xll.BInterpol('Base CDI'!$H$4:$H$28,'Base CDI'!$I$4:$I$29,S2337,"Cubic","Extrapolate=Linear","MultiX=Average","Skip=True","Sort=True")</f>
        <v>13.128723614376009</v>
      </c>
    </row>
    <row r="2338" spans="16:21" x14ac:dyDescent="0.25">
      <c r="P2338" s="10">
        <v>37911</v>
      </c>
      <c r="Q2338">
        <v>9.8408689999999996</v>
      </c>
      <c r="S2338" s="42">
        <f t="shared" ca="1" si="42"/>
        <v>48321</v>
      </c>
      <c r="T2338" s="43">
        <f ca="1">_xll.BInterpol('Base CDI'!$H$4:$H$28,'Base CDI'!$J$4:$J$29,S2338,"Cubic","Extrapolate=Linear","MultiX=Average","Skip=True","Sort=True")</f>
        <v>13.097294345161698</v>
      </c>
      <c r="U2338" s="43">
        <f ca="1">_xll.BInterpol('Base CDI'!$H$4:$H$28,'Base CDI'!$I$4:$I$29,S2338,"Cubic","Extrapolate=Linear","MultiX=Average","Skip=True","Sort=True")</f>
        <v>13.128933999923584</v>
      </c>
    </row>
    <row r="2339" spans="16:21" x14ac:dyDescent="0.25">
      <c r="P2339" s="10">
        <v>37914</v>
      </c>
      <c r="Q2339">
        <v>9.8479139999999994</v>
      </c>
      <c r="S2339" s="42">
        <f t="shared" ca="1" si="42"/>
        <v>48322</v>
      </c>
      <c r="T2339" s="43">
        <f ca="1">_xll.BInterpol('Base CDI'!$H$4:$H$28,'Base CDI'!$J$4:$J$29,S2339,"Cubic","Extrapolate=Linear","MultiX=Average","Skip=True","Sort=True")</f>
        <v>13.097498054633755</v>
      </c>
      <c r="U2339" s="43">
        <f ca="1">_xll.BInterpol('Base CDI'!$H$4:$H$28,'Base CDI'!$I$4:$I$29,S2339,"Cubic","Extrapolate=Linear","MultiX=Average","Skip=True","Sort=True")</f>
        <v>13.129144154995309</v>
      </c>
    </row>
    <row r="2340" spans="16:21" x14ac:dyDescent="0.25">
      <c r="P2340" s="10">
        <v>37915</v>
      </c>
      <c r="Q2340">
        <v>9.8549589999999991</v>
      </c>
      <c r="S2340" s="42">
        <f t="shared" ca="1" si="42"/>
        <v>48323</v>
      </c>
      <c r="T2340" s="43">
        <f ca="1">_xll.BInterpol('Base CDI'!$H$4:$H$28,'Base CDI'!$J$4:$J$29,S2340,"Cubic","Extrapolate=Linear","MultiX=Average","Skip=True","Sort=True")</f>
        <v>13.097701534991574</v>
      </c>
      <c r="U2340" s="43">
        <f ca="1">_xll.BInterpol('Base CDI'!$H$4:$H$28,'Base CDI'!$I$4:$I$29,S2340,"Cubic","Extrapolate=Linear","MultiX=Average","Skip=True","Sort=True")</f>
        <v>13.12935407926572</v>
      </c>
    </row>
    <row r="2341" spans="16:21" x14ac:dyDescent="0.25">
      <c r="P2341" s="10">
        <v>37916</v>
      </c>
      <c r="Q2341">
        <v>9.8620040000000007</v>
      </c>
      <c r="S2341" s="42">
        <f t="shared" ca="1" si="42"/>
        <v>48324</v>
      </c>
      <c r="T2341" s="43">
        <f ca="1">_xll.BInterpol('Base CDI'!$H$4:$H$28,'Base CDI'!$J$4:$J$29,S2341,"Cubic","Extrapolate=Linear","MultiX=Average","Skip=True","Sort=True")</f>
        <v>13.097904786000054</v>
      </c>
      <c r="U2341" s="43">
        <f ca="1">_xll.BInterpol('Base CDI'!$H$4:$H$28,'Base CDI'!$I$4:$I$29,S2341,"Cubic","Extrapolate=Linear","MultiX=Average","Skip=True","Sort=True")</f>
        <v>13.129563772409348</v>
      </c>
    </row>
    <row r="2342" spans="16:21" x14ac:dyDescent="0.25">
      <c r="P2342" s="10">
        <v>37917</v>
      </c>
      <c r="Q2342">
        <v>9.86904</v>
      </c>
      <c r="S2342" s="42">
        <f t="shared" ca="1" si="42"/>
        <v>48325</v>
      </c>
      <c r="T2342" s="43">
        <f ca="1">_xll.BInterpol('Base CDI'!$H$4:$H$28,'Base CDI'!$J$4:$J$29,S2342,"Cubic","Extrapolate=Linear","MultiX=Average","Skip=True","Sort=True")</f>
        <v>13.098107807424098</v>
      </c>
      <c r="U2342" s="43">
        <f ca="1">_xll.BInterpol('Base CDI'!$H$4:$H$28,'Base CDI'!$I$4:$I$29,S2342,"Cubic","Extrapolate=Linear","MultiX=Average","Skip=True","Sort=True")</f>
        <v>13.12977323410073</v>
      </c>
    </row>
    <row r="2343" spans="16:21" x14ac:dyDescent="0.25">
      <c r="P2343" s="10">
        <v>37918</v>
      </c>
      <c r="Q2343">
        <v>9.8757629999999992</v>
      </c>
      <c r="S2343" s="42">
        <f t="shared" ca="1" si="42"/>
        <v>48326</v>
      </c>
      <c r="T2343" s="43">
        <f ca="1">_xll.BInterpol('Base CDI'!$H$4:$H$28,'Base CDI'!$J$4:$J$29,S2343,"Cubic","Extrapolate=Linear","MultiX=Average","Skip=True","Sort=True")</f>
        <v>13.098310599028606</v>
      </c>
      <c r="U2343" s="43">
        <f ca="1">_xll.BInterpol('Base CDI'!$H$4:$H$28,'Base CDI'!$I$4:$I$29,S2343,"Cubic","Extrapolate=Linear","MultiX=Average","Skip=True","Sort=True")</f>
        <v>13.129982464014397</v>
      </c>
    </row>
    <row r="2344" spans="16:21" x14ac:dyDescent="0.25">
      <c r="P2344" s="10">
        <v>37921</v>
      </c>
      <c r="Q2344">
        <v>9.8824830000000006</v>
      </c>
      <c r="S2344" s="42">
        <f t="shared" ca="1" si="42"/>
        <v>48327</v>
      </c>
      <c r="T2344" s="43">
        <f ca="1">_xll.BInterpol('Base CDI'!$H$4:$H$28,'Base CDI'!$J$4:$J$29,S2344,"Cubic","Extrapolate=Linear","MultiX=Average","Skip=True","Sort=True")</f>
        <v>13.098513160578483</v>
      </c>
      <c r="U2344" s="43">
        <f ca="1">_xll.BInterpol('Base CDI'!$H$4:$H$28,'Base CDI'!$I$4:$I$29,S2344,"Cubic","Extrapolate=Linear","MultiX=Average","Skip=True","Sort=True")</f>
        <v>13.130191461824882</v>
      </c>
    </row>
    <row r="2345" spans="16:21" x14ac:dyDescent="0.25">
      <c r="P2345" s="10">
        <v>37922</v>
      </c>
      <c r="Q2345">
        <v>9.8892089999999993</v>
      </c>
      <c r="S2345" s="42">
        <f t="shared" ca="1" si="42"/>
        <v>48328</v>
      </c>
      <c r="T2345" s="43">
        <f ca="1">_xll.BInterpol('Base CDI'!$H$4:$H$28,'Base CDI'!$J$4:$J$29,S2345,"Cubic","Extrapolate=Linear","MultiX=Average","Skip=True","Sort=True")</f>
        <v>13.098715491838629</v>
      </c>
      <c r="U2345" s="43">
        <f ca="1">_xll.BInterpol('Base CDI'!$H$4:$H$28,'Base CDI'!$I$4:$I$29,S2345,"Cubic","Extrapolate=Linear","MultiX=Average","Skip=True","Sort=True")</f>
        <v>13.130400227206723</v>
      </c>
    </row>
    <row r="2346" spans="16:21" x14ac:dyDescent="0.25">
      <c r="P2346" s="10">
        <v>37923</v>
      </c>
      <c r="Q2346">
        <v>9.8959379999999992</v>
      </c>
      <c r="S2346" s="42">
        <f t="shared" ca="1" si="42"/>
        <v>48329</v>
      </c>
      <c r="T2346" s="43">
        <f ca="1">_xll.BInterpol('Base CDI'!$H$4:$H$28,'Base CDI'!$J$4:$J$29,S2346,"Cubic","Extrapolate=Linear","MultiX=Average","Skip=True","Sort=True")</f>
        <v>13.098917592573944</v>
      </c>
      <c r="U2346" s="43">
        <f ca="1">_xll.BInterpol('Base CDI'!$H$4:$H$28,'Base CDI'!$I$4:$I$29,S2346,"Cubic","Extrapolate=Linear","MultiX=Average","Skip=True","Sort=True")</f>
        <v>13.130608759834448</v>
      </c>
    </row>
    <row r="2347" spans="16:21" x14ac:dyDescent="0.25">
      <c r="P2347" s="10">
        <v>37924</v>
      </c>
      <c r="Q2347">
        <v>9.9026859999999992</v>
      </c>
      <c r="S2347" s="42">
        <f t="shared" ca="1" si="42"/>
        <v>48330</v>
      </c>
      <c r="T2347" s="43">
        <f ca="1">_xll.BInterpol('Base CDI'!$H$4:$H$28,'Base CDI'!$J$4:$J$29,S2347,"Cubic","Extrapolate=Linear","MultiX=Average","Skip=True","Sort=True")</f>
        <v>13.099119462549332</v>
      </c>
      <c r="U2347" s="43">
        <f ca="1">_xll.BInterpol('Base CDI'!$H$4:$H$28,'Base CDI'!$I$4:$I$29,S2347,"Cubic","Extrapolate=Linear","MultiX=Average","Skip=True","Sort=True")</f>
        <v>13.130817059382595</v>
      </c>
    </row>
    <row r="2348" spans="16:21" x14ac:dyDescent="0.25">
      <c r="P2348" s="10">
        <v>37925</v>
      </c>
      <c r="Q2348">
        <v>9.9094379999999997</v>
      </c>
      <c r="S2348" s="42">
        <f t="shared" ca="1" si="42"/>
        <v>48331</v>
      </c>
      <c r="T2348" s="43">
        <f ca="1">_xll.BInterpol('Base CDI'!$H$4:$H$28,'Base CDI'!$J$4:$J$29,S2348,"Cubic","Extrapolate=Linear","MultiX=Average","Skip=True","Sort=True")</f>
        <v>13.099321101529695</v>
      </c>
      <c r="U2348" s="43">
        <f ca="1">_xll.BInterpol('Base CDI'!$H$4:$H$28,'Base CDI'!$I$4:$I$29,S2348,"Cubic","Extrapolate=Linear","MultiX=Average","Skip=True","Sort=True")</f>
        <v>13.131025125525698</v>
      </c>
    </row>
    <row r="2349" spans="16:21" x14ac:dyDescent="0.25">
      <c r="P2349" s="10">
        <v>37928</v>
      </c>
      <c r="Q2349">
        <v>9.9161979999999996</v>
      </c>
      <c r="S2349" s="42">
        <f t="shared" ca="1" si="42"/>
        <v>48332</v>
      </c>
      <c r="T2349" s="43">
        <f ca="1">_xll.BInterpol('Base CDI'!$H$4:$H$28,'Base CDI'!$J$4:$J$29,S2349,"Cubic","Extrapolate=Linear","MultiX=Average","Skip=True","Sort=True")</f>
        <v>13.099522509279932</v>
      </c>
      <c r="U2349" s="43">
        <f ca="1">_xll.BInterpol('Base CDI'!$H$4:$H$28,'Base CDI'!$I$4:$I$29,S2349,"Cubic","Extrapolate=Linear","MultiX=Average","Skip=True","Sort=True")</f>
        <v>13.131232957938288</v>
      </c>
    </row>
    <row r="2350" spans="16:21" x14ac:dyDescent="0.25">
      <c r="P2350" s="10">
        <v>37929</v>
      </c>
      <c r="Q2350">
        <v>9.9229590000000005</v>
      </c>
      <c r="S2350" s="42">
        <f t="shared" ca="1" si="42"/>
        <v>48333</v>
      </c>
      <c r="T2350" s="43">
        <f ca="1">_xll.BInterpol('Base CDI'!$H$4:$H$28,'Base CDI'!$J$4:$J$29,S2350,"Cubic","Extrapolate=Linear","MultiX=Average","Skip=True","Sort=True")</f>
        <v>13.099723685564946</v>
      </c>
      <c r="U2350" s="43">
        <f ca="1">_xll.BInterpol('Base CDI'!$H$4:$H$28,'Base CDI'!$I$4:$I$29,S2350,"Cubic","Extrapolate=Linear","MultiX=Average","Skip=True","Sort=True")</f>
        <v>13.131440556294901</v>
      </c>
    </row>
    <row r="2351" spans="16:21" x14ac:dyDescent="0.25">
      <c r="P2351" s="10">
        <v>37930</v>
      </c>
      <c r="Q2351">
        <v>9.929729</v>
      </c>
      <c r="S2351" s="42">
        <f t="shared" ca="1" si="42"/>
        <v>48334</v>
      </c>
      <c r="T2351" s="43">
        <f ca="1">_xll.BInterpol('Base CDI'!$H$4:$H$28,'Base CDI'!$J$4:$J$29,S2351,"Cubic","Extrapolate=Linear","MultiX=Average","Skip=True","Sort=True")</f>
        <v>13.099924630149639</v>
      </c>
      <c r="U2351" s="43">
        <f ca="1">_xll.BInterpol('Base CDI'!$H$4:$H$28,'Base CDI'!$I$4:$I$29,S2351,"Cubic","Extrapolate=Linear","MultiX=Average","Skip=True","Sort=True")</f>
        <v>13.131647920270069</v>
      </c>
    </row>
    <row r="2352" spans="16:21" x14ac:dyDescent="0.25">
      <c r="P2352" s="10">
        <v>37931</v>
      </c>
      <c r="Q2352">
        <v>9.9365050000000004</v>
      </c>
      <c r="S2352" s="42">
        <f t="shared" ca="1" si="42"/>
        <v>48335</v>
      </c>
      <c r="T2352" s="43">
        <f ca="1">_xll.BInterpol('Base CDI'!$H$4:$H$28,'Base CDI'!$J$4:$J$29,S2352,"Cubic","Extrapolate=Linear","MultiX=Average","Skip=True","Sort=True")</f>
        <v>13.100125342798913</v>
      </c>
      <c r="U2352" s="43">
        <f ca="1">_xll.BInterpol('Base CDI'!$H$4:$H$28,'Base CDI'!$I$4:$I$29,S2352,"Cubic","Extrapolate=Linear","MultiX=Average","Skip=True","Sort=True")</f>
        <v>13.131855049538327</v>
      </c>
    </row>
    <row r="2353" spans="16:21" x14ac:dyDescent="0.25">
      <c r="P2353" s="10">
        <v>37932</v>
      </c>
      <c r="Q2353">
        <v>9.9432869999999998</v>
      </c>
      <c r="S2353" s="42">
        <f t="shared" ca="1" si="42"/>
        <v>48336</v>
      </c>
      <c r="T2353" s="43">
        <f ca="1">_xll.BInterpol('Base CDI'!$H$4:$H$28,'Base CDI'!$J$4:$J$29,S2353,"Cubic","Extrapolate=Linear","MultiX=Average","Skip=True","Sort=True")</f>
        <v>13.10032582327767</v>
      </c>
      <c r="U2353" s="43">
        <f ca="1">_xll.BInterpol('Base CDI'!$H$4:$H$28,'Base CDI'!$I$4:$I$29,S2353,"Cubic","Extrapolate=Linear","MultiX=Average","Skip=True","Sort=True")</f>
        <v>13.132061943774207</v>
      </c>
    </row>
    <row r="2354" spans="16:21" x14ac:dyDescent="0.25">
      <c r="P2354" s="10">
        <v>37935</v>
      </c>
      <c r="Q2354">
        <v>9.9500700000000002</v>
      </c>
      <c r="S2354" s="42">
        <f t="shared" ca="1" si="42"/>
        <v>48337</v>
      </c>
      <c r="T2354" s="43">
        <f ca="1">_xll.BInterpol('Base CDI'!$H$4:$H$28,'Base CDI'!$J$4:$J$29,S2354,"Cubic","Extrapolate=Linear","MultiX=Average","Skip=True","Sort=True")</f>
        <v>13.100526071350808</v>
      </c>
      <c r="U2354" s="43">
        <f ca="1">_xll.BInterpol('Base CDI'!$H$4:$H$28,'Base CDI'!$I$4:$I$29,S2354,"Cubic","Extrapolate=Linear","MultiX=Average","Skip=True","Sort=True")</f>
        <v>13.132268602652246</v>
      </c>
    </row>
    <row r="2355" spans="16:21" x14ac:dyDescent="0.25">
      <c r="P2355" s="10">
        <v>37936</v>
      </c>
      <c r="Q2355">
        <v>9.9568580000000004</v>
      </c>
      <c r="S2355" s="42">
        <f t="shared" ca="1" si="42"/>
        <v>48338</v>
      </c>
      <c r="T2355" s="43">
        <f ca="1">_xll.BInterpol('Base CDI'!$H$4:$H$28,'Base CDI'!$J$4:$J$29,S2355,"Cubic","Extrapolate=Linear","MultiX=Average","Skip=True","Sort=True")</f>
        <v>13.100726086783235</v>
      </c>
      <c r="U2355" s="43">
        <f ca="1">_xll.BInterpol('Base CDI'!$H$4:$H$28,'Base CDI'!$I$4:$I$29,S2355,"Cubic","Extrapolate=Linear","MultiX=Average","Skip=True","Sort=True")</f>
        <v>13.132475025846976</v>
      </c>
    </row>
    <row r="2356" spans="16:21" x14ac:dyDescent="0.25">
      <c r="P2356" s="10">
        <v>37937</v>
      </c>
      <c r="Q2356">
        <v>9.9636510000000005</v>
      </c>
      <c r="S2356" s="42">
        <f t="shared" ca="1" si="42"/>
        <v>48339</v>
      </c>
      <c r="T2356" s="43">
        <f ca="1">_xll.BInterpol('Base CDI'!$H$4:$H$28,'Base CDI'!$J$4:$J$29,S2356,"Cubic","Extrapolate=Linear","MultiX=Average","Skip=True","Sort=True")</f>
        <v>13.100925869339846</v>
      </c>
      <c r="U2356" s="43">
        <f ca="1">_xll.BInterpol('Base CDI'!$H$4:$H$28,'Base CDI'!$I$4:$I$29,S2356,"Cubic","Extrapolate=Linear","MultiX=Average","Skip=True","Sort=True")</f>
        <v>13.13268121303293</v>
      </c>
    </row>
    <row r="2357" spans="16:21" x14ac:dyDescent="0.25">
      <c r="P2357" s="10">
        <v>37938</v>
      </c>
      <c r="Q2357">
        <v>9.9704499999999996</v>
      </c>
      <c r="S2357" s="42">
        <f t="shared" ca="1" si="42"/>
        <v>48340</v>
      </c>
      <c r="T2357" s="43">
        <f ca="1">_xll.BInterpol('Base CDI'!$H$4:$H$28,'Base CDI'!$J$4:$J$29,S2357,"Cubic","Extrapolate=Linear","MultiX=Average","Skip=True","Sort=True")</f>
        <v>13.101125418785546</v>
      </c>
      <c r="U2357" s="43">
        <f ca="1">_xll.BInterpol('Base CDI'!$H$4:$H$28,'Base CDI'!$I$4:$I$29,S2357,"Cubic","Extrapolate=Linear","MultiX=Average","Skip=True","Sort=True")</f>
        <v>13.132887163884643</v>
      </c>
    </row>
    <row r="2358" spans="16:21" x14ac:dyDescent="0.25">
      <c r="P2358" s="10">
        <v>37939</v>
      </c>
      <c r="Q2358">
        <v>9.9772560000000006</v>
      </c>
      <c r="S2358" s="42">
        <f t="shared" ca="1" si="42"/>
        <v>48341</v>
      </c>
      <c r="T2358" s="43">
        <f ca="1">_xll.BInterpol('Base CDI'!$H$4:$H$28,'Base CDI'!$J$4:$J$29,S2358,"Cubic","Extrapolate=Linear","MultiX=Average","Skip=True","Sort=True")</f>
        <v>13.101324734885239</v>
      </c>
      <c r="U2358" s="43">
        <f ca="1">_xll.BInterpol('Base CDI'!$H$4:$H$28,'Base CDI'!$I$4:$I$29,S2358,"Cubic","Extrapolate=Linear","MultiX=Average","Skip=True","Sort=True")</f>
        <v>13.133092878076647</v>
      </c>
    </row>
    <row r="2359" spans="16:21" x14ac:dyDescent="0.25">
      <c r="P2359" s="10">
        <v>37942</v>
      </c>
      <c r="Q2359">
        <v>9.9840649999999993</v>
      </c>
      <c r="S2359" s="42">
        <f t="shared" ca="1" si="42"/>
        <v>48342</v>
      </c>
      <c r="T2359" s="43">
        <f ca="1">_xll.BInterpol('Base CDI'!$H$4:$H$28,'Base CDI'!$J$4:$J$29,S2359,"Cubic","Extrapolate=Linear","MultiX=Average","Skip=True","Sort=True")</f>
        <v>13.101523817403821</v>
      </c>
      <c r="U2359" s="43">
        <f ca="1">_xll.BInterpol('Base CDI'!$H$4:$H$28,'Base CDI'!$I$4:$I$29,S2359,"Cubic","Extrapolate=Linear","MultiX=Average","Skip=True","Sort=True")</f>
        <v>13.133298355283477</v>
      </c>
    </row>
    <row r="2360" spans="16:21" x14ac:dyDescent="0.25">
      <c r="P2360" s="10">
        <v>37943</v>
      </c>
      <c r="Q2360">
        <v>9.9908789999999996</v>
      </c>
      <c r="S2360" s="42">
        <f t="shared" ca="1" si="42"/>
        <v>48343</v>
      </c>
      <c r="T2360" s="43">
        <f ca="1">_xll.BInterpol('Base CDI'!$H$4:$H$28,'Base CDI'!$J$4:$J$29,S2360,"Cubic","Extrapolate=Linear","MultiX=Average","Skip=True","Sort=True")</f>
        <v>13.101722666106198</v>
      </c>
      <c r="U2360" s="43">
        <f ca="1">_xll.BInterpol('Base CDI'!$H$4:$H$28,'Base CDI'!$I$4:$I$29,S2360,"Cubic","Extrapolate=Linear","MultiX=Average","Skip=True","Sort=True")</f>
        <v>13.133503595179668</v>
      </c>
    </row>
    <row r="2361" spans="16:21" x14ac:dyDescent="0.25">
      <c r="P2361" s="10">
        <v>37944</v>
      </c>
      <c r="Q2361">
        <v>9.9976950000000002</v>
      </c>
      <c r="S2361" s="42">
        <f t="shared" ca="1" si="42"/>
        <v>48344</v>
      </c>
      <c r="T2361" s="43">
        <f ca="1">_xll.BInterpol('Base CDI'!$H$4:$H$28,'Base CDI'!$J$4:$J$29,S2361,"Cubic","Extrapolate=Linear","MultiX=Average","Skip=True","Sort=True")</f>
        <v>13.101921280757271</v>
      </c>
      <c r="U2361" s="43">
        <f ca="1">_xll.BInterpol('Base CDI'!$H$4:$H$28,'Base CDI'!$I$4:$I$29,S2361,"Cubic","Extrapolate=Linear","MultiX=Average","Skip=True","Sort=True")</f>
        <v>13.133708597439751</v>
      </c>
    </row>
    <row r="2362" spans="16:21" x14ac:dyDescent="0.25">
      <c r="P2362" s="10">
        <v>37945</v>
      </c>
      <c r="Q2362">
        <v>10.00451</v>
      </c>
      <c r="S2362" s="42">
        <f t="shared" ca="1" si="42"/>
        <v>48345</v>
      </c>
      <c r="T2362" s="43">
        <f ca="1">_xll.BInterpol('Base CDI'!$H$4:$H$28,'Base CDI'!$J$4:$J$29,S2362,"Cubic","Extrapolate=Linear","MultiX=Average","Skip=True","Sort=True")</f>
        <v>13.102119661121939</v>
      </c>
      <c r="U2362" s="43">
        <f ca="1">_xll.BInterpol('Base CDI'!$H$4:$H$28,'Base CDI'!$I$4:$I$29,S2362,"Cubic","Extrapolate=Linear","MultiX=Average","Skip=True","Sort=True")</f>
        <v>13.133913361738262</v>
      </c>
    </row>
    <row r="2363" spans="16:21" x14ac:dyDescent="0.25">
      <c r="P2363" s="10">
        <v>37946</v>
      </c>
      <c r="Q2363">
        <v>10.01084</v>
      </c>
      <c r="S2363" s="42">
        <f t="shared" ca="1" si="42"/>
        <v>48346</v>
      </c>
      <c r="T2363" s="43">
        <f ca="1">_xll.BInterpol('Base CDI'!$H$4:$H$28,'Base CDI'!$J$4:$J$29,S2363,"Cubic","Extrapolate=Linear","MultiX=Average","Skip=True","Sort=True")</f>
        <v>13.102317806965107</v>
      </c>
      <c r="U2363" s="43">
        <f ca="1">_xll.BInterpol('Base CDI'!$H$4:$H$28,'Base CDI'!$I$4:$I$29,S2363,"Cubic","Extrapolate=Linear","MultiX=Average","Skip=True","Sort=True")</f>
        <v>13.134117887749733</v>
      </c>
    </row>
    <row r="2364" spans="16:21" x14ac:dyDescent="0.25">
      <c r="P2364" s="10">
        <v>37949</v>
      </c>
      <c r="Q2364">
        <v>10.01718</v>
      </c>
      <c r="S2364" s="42">
        <f t="shared" ca="1" si="42"/>
        <v>48347</v>
      </c>
      <c r="T2364" s="43">
        <f ca="1">_xll.BInterpol('Base CDI'!$H$4:$H$28,'Base CDI'!$J$4:$J$29,S2364,"Cubic","Extrapolate=Linear","MultiX=Average","Skip=True","Sort=True")</f>
        <v>13.102515718051677</v>
      </c>
      <c r="U2364" s="43">
        <f ca="1">_xll.BInterpol('Base CDI'!$H$4:$H$28,'Base CDI'!$I$4:$I$29,S2364,"Cubic","Extrapolate=Linear","MultiX=Average","Skip=True","Sort=True")</f>
        <v>13.1343221751487</v>
      </c>
    </row>
    <row r="2365" spans="16:21" x14ac:dyDescent="0.25">
      <c r="P2365" s="10">
        <v>37950</v>
      </c>
      <c r="Q2365">
        <v>10.02352</v>
      </c>
      <c r="S2365" s="42">
        <f t="shared" ca="1" si="42"/>
        <v>48348</v>
      </c>
      <c r="T2365" s="43">
        <f ca="1">_xll.BInterpol('Base CDI'!$H$4:$H$28,'Base CDI'!$J$4:$J$29,S2365,"Cubic","Extrapolate=Linear","MultiX=Average","Skip=True","Sort=True")</f>
        <v>13.102713394146546</v>
      </c>
      <c r="U2365" s="43">
        <f ca="1">_xll.BInterpol('Base CDI'!$H$4:$H$28,'Base CDI'!$I$4:$I$29,S2365,"Cubic","Extrapolate=Linear","MultiX=Average","Skip=True","Sort=True")</f>
        <v>13.134526223609695</v>
      </c>
    </row>
    <row r="2366" spans="16:21" x14ac:dyDescent="0.25">
      <c r="P2366" s="10">
        <v>37951</v>
      </c>
      <c r="Q2366">
        <v>10.029859999999999</v>
      </c>
      <c r="S2366" s="42">
        <f t="shared" ca="1" si="42"/>
        <v>48349</v>
      </c>
      <c r="T2366" s="43">
        <f ca="1">_xll.BInterpol('Base CDI'!$H$4:$H$28,'Base CDI'!$J$4:$J$29,S2366,"Cubic","Extrapolate=Linear","MultiX=Average","Skip=True","Sort=True")</f>
        <v>13.102910835014621</v>
      </c>
      <c r="U2366" s="43">
        <f ca="1">_xll.BInterpol('Base CDI'!$H$4:$H$28,'Base CDI'!$I$4:$I$29,S2366,"Cubic","Extrapolate=Linear","MultiX=Average","Skip=True","Sort=True")</f>
        <v>13.134730032807251</v>
      </c>
    </row>
    <row r="2367" spans="16:21" x14ac:dyDescent="0.25">
      <c r="P2367" s="10">
        <v>37952</v>
      </c>
      <c r="Q2367">
        <v>10.036199999999999</v>
      </c>
      <c r="S2367" s="42">
        <f t="shared" ca="1" si="42"/>
        <v>48350</v>
      </c>
      <c r="T2367" s="43">
        <f ca="1">_xll.BInterpol('Base CDI'!$H$4:$H$28,'Base CDI'!$J$4:$J$29,S2367,"Cubic","Extrapolate=Linear","MultiX=Average","Skip=True","Sort=True")</f>
        <v>13.1031080404208</v>
      </c>
      <c r="U2367" s="43">
        <f ca="1">_xll.BInterpol('Base CDI'!$H$4:$H$28,'Base CDI'!$I$4:$I$29,S2367,"Cubic","Extrapolate=Linear","MultiX=Average","Skip=True","Sort=True")</f>
        <v>13.134933602415906</v>
      </c>
    </row>
    <row r="2368" spans="16:21" x14ac:dyDescent="0.25">
      <c r="P2368" s="10">
        <v>37953</v>
      </c>
      <c r="Q2368">
        <v>10.042540000000001</v>
      </c>
      <c r="S2368" s="42">
        <f t="shared" ca="1" si="42"/>
        <v>48351</v>
      </c>
      <c r="T2368" s="43">
        <f ca="1">_xll.BInterpol('Base CDI'!$H$4:$H$28,'Base CDI'!$J$4:$J$29,S2368,"Cubic","Extrapolate=Linear","MultiX=Average","Skip=True","Sort=True")</f>
        <v>13.103305010129986</v>
      </c>
      <c r="U2368" s="43">
        <f ca="1">_xll.BInterpol('Base CDI'!$H$4:$H$28,'Base CDI'!$I$4:$I$29,S2368,"Cubic","Extrapolate=Linear","MultiX=Average","Skip=True","Sort=True")</f>
        <v>13.135136932110187</v>
      </c>
    </row>
    <row r="2369" spans="16:21" x14ac:dyDescent="0.25">
      <c r="P2369" s="10">
        <v>37956</v>
      </c>
      <c r="Q2369">
        <v>10.04889</v>
      </c>
      <c r="S2369" s="42">
        <f t="shared" ca="1" si="42"/>
        <v>48352</v>
      </c>
      <c r="T2369" s="43">
        <f ca="1">_xll.BInterpol('Base CDI'!$H$4:$H$28,'Base CDI'!$J$4:$J$29,S2369,"Cubic","Extrapolate=Linear","MultiX=Average","Skip=True","Sort=True")</f>
        <v>13.103501743907081</v>
      </c>
      <c r="U2369" s="43">
        <f ca="1">_xll.BInterpol('Base CDI'!$H$4:$H$28,'Base CDI'!$I$4:$I$29,S2369,"Cubic","Extrapolate=Linear","MultiX=Average","Skip=True","Sort=True")</f>
        <v>13.135340021564634</v>
      </c>
    </row>
    <row r="2370" spans="16:21" x14ac:dyDescent="0.25">
      <c r="P2370" s="10">
        <v>37957</v>
      </c>
      <c r="Q2370">
        <v>10.05523</v>
      </c>
      <c r="S2370" s="42">
        <f t="shared" ca="1" si="42"/>
        <v>48353</v>
      </c>
      <c r="T2370" s="43">
        <f ca="1">_xll.BInterpol('Base CDI'!$H$4:$H$28,'Base CDI'!$J$4:$J$29,S2370,"Cubic","Extrapolate=Linear","MultiX=Average","Skip=True","Sort=True")</f>
        <v>13.103698241516987</v>
      </c>
      <c r="U2370" s="43">
        <f ca="1">_xll.BInterpol('Base CDI'!$H$4:$H$28,'Base CDI'!$I$4:$I$29,S2370,"Cubic","Extrapolate=Linear","MultiX=Average","Skip=True","Sort=True")</f>
        <v>13.135542870453778</v>
      </c>
    </row>
    <row r="2371" spans="16:21" x14ac:dyDescent="0.25">
      <c r="P2371" s="10">
        <v>37958</v>
      </c>
      <c r="Q2371">
        <v>10.06157</v>
      </c>
      <c r="S2371" s="42">
        <f t="shared" ca="1" si="42"/>
        <v>48354</v>
      </c>
      <c r="T2371" s="43">
        <f ca="1">_xll.BInterpol('Base CDI'!$H$4:$H$28,'Base CDI'!$J$4:$J$29,S2371,"Cubic","Extrapolate=Linear","MultiX=Average","Skip=True","Sort=True")</f>
        <v>13.103894502724604</v>
      </c>
      <c r="U2371" s="43">
        <f ca="1">_xll.BInterpol('Base CDI'!$H$4:$H$28,'Base CDI'!$I$4:$I$29,S2371,"Cubic","Extrapolate=Linear","MultiX=Average","Skip=True","Sort=True")</f>
        <v>13.135745478452153</v>
      </c>
    </row>
    <row r="2372" spans="16:21" x14ac:dyDescent="0.25">
      <c r="P2372" s="10">
        <v>37959</v>
      </c>
      <c r="Q2372">
        <v>10.067909999999999</v>
      </c>
      <c r="S2372" s="42">
        <f t="shared" ca="1" si="42"/>
        <v>48355</v>
      </c>
      <c r="T2372" s="43">
        <f ca="1">_xll.BInterpol('Base CDI'!$H$4:$H$28,'Base CDI'!$J$4:$J$29,S2372,"Cubic","Extrapolate=Linear","MultiX=Average","Skip=True","Sort=True")</f>
        <v>13.104090527294835</v>
      </c>
      <c r="U2372" s="43">
        <f ca="1">_xll.BInterpol('Base CDI'!$H$4:$H$28,'Base CDI'!$I$4:$I$29,S2372,"Cubic","Extrapolate=Linear","MultiX=Average","Skip=True","Sort=True")</f>
        <v>13.135947845234291</v>
      </c>
    </row>
    <row r="2373" spans="16:21" x14ac:dyDescent="0.25">
      <c r="P2373" s="10">
        <v>37960</v>
      </c>
      <c r="Q2373">
        <v>10.074260000000001</v>
      </c>
      <c r="S2373" s="42">
        <f t="shared" ca="1" si="42"/>
        <v>48356</v>
      </c>
      <c r="T2373" s="43">
        <f ca="1">_xll.BInterpol('Base CDI'!$H$4:$H$28,'Base CDI'!$J$4:$J$29,S2373,"Cubic","Extrapolate=Linear","MultiX=Average","Skip=True","Sort=True")</f>
        <v>13.104286314992581</v>
      </c>
      <c r="U2373" s="43">
        <f ca="1">_xll.BInterpol('Base CDI'!$H$4:$H$28,'Base CDI'!$I$4:$I$29,S2373,"Cubic","Extrapolate=Linear","MultiX=Average","Skip=True","Sort=True")</f>
        <v>13.13614997047473</v>
      </c>
    </row>
    <row r="2374" spans="16:21" x14ac:dyDescent="0.25">
      <c r="P2374" s="10">
        <v>37963</v>
      </c>
      <c r="Q2374">
        <v>10.08061</v>
      </c>
      <c r="S2374" s="42">
        <f t="shared" ca="1" si="42"/>
        <v>48357</v>
      </c>
      <c r="T2374" s="43">
        <f ca="1">_xll.BInterpol('Base CDI'!$H$4:$H$28,'Base CDI'!$J$4:$J$29,S2374,"Cubic","Extrapolate=Linear","MultiX=Average","Skip=True","Sort=True")</f>
        <v>13.104481865582743</v>
      </c>
      <c r="U2374" s="43">
        <f ca="1">_xll.BInterpol('Base CDI'!$H$4:$H$28,'Base CDI'!$I$4:$I$29,S2374,"Cubic","Extrapolate=Linear","MultiX=Average","Skip=True","Sort=True")</f>
        <v>13.136351853848</v>
      </c>
    </row>
    <row r="2375" spans="16:21" x14ac:dyDescent="0.25">
      <c r="P2375" s="10">
        <v>37964</v>
      </c>
      <c r="Q2375">
        <v>10.086980000000001</v>
      </c>
      <c r="S2375" s="42">
        <f t="shared" ca="1" si="42"/>
        <v>48358</v>
      </c>
      <c r="T2375" s="43">
        <f ca="1">_xll.BInterpol('Base CDI'!$H$4:$H$28,'Base CDI'!$J$4:$J$29,S2375,"Cubic","Extrapolate=Linear","MultiX=Average","Skip=True","Sort=True")</f>
        <v>13.104677178830226</v>
      </c>
      <c r="U2375" s="43">
        <f ca="1">_xll.BInterpol('Base CDI'!$H$4:$H$28,'Base CDI'!$I$4:$I$29,S2375,"Cubic","Extrapolate=Linear","MultiX=Average","Skip=True","Sort=True")</f>
        <v>13.136553495028636</v>
      </c>
    </row>
    <row r="2376" spans="16:21" x14ac:dyDescent="0.25">
      <c r="P2376" s="10">
        <v>37965</v>
      </c>
      <c r="Q2376">
        <v>10.09334</v>
      </c>
      <c r="S2376" s="42">
        <f t="shared" ca="1" si="42"/>
        <v>48359</v>
      </c>
      <c r="T2376" s="43">
        <f ca="1">_xll.BInterpol('Base CDI'!$H$4:$H$28,'Base CDI'!$J$4:$J$29,S2376,"Cubic","Extrapolate=Linear","MultiX=Average","Skip=True","Sort=True")</f>
        <v>13.104872254499927</v>
      </c>
      <c r="U2376" s="43">
        <f ca="1">_xll.BInterpol('Base CDI'!$H$4:$H$28,'Base CDI'!$I$4:$I$29,S2376,"Cubic","Extrapolate=Linear","MultiX=Average","Skip=True","Sort=True")</f>
        <v>13.136754893691171</v>
      </c>
    </row>
    <row r="2377" spans="16:21" x14ac:dyDescent="0.25">
      <c r="P2377" s="10">
        <v>37966</v>
      </c>
      <c r="Q2377">
        <v>10.09971</v>
      </c>
      <c r="S2377" s="42">
        <f t="shared" ca="1" si="42"/>
        <v>48360</v>
      </c>
      <c r="T2377" s="43">
        <f ca="1">_xll.BInterpol('Base CDI'!$H$4:$H$28,'Base CDI'!$J$4:$J$29,S2377,"Cubic","Extrapolate=Linear","MultiX=Average","Skip=True","Sort=True")</f>
        <v>13.10506709235675</v>
      </c>
      <c r="U2377" s="43">
        <f ca="1">_xll.BInterpol('Base CDI'!$H$4:$H$28,'Base CDI'!$I$4:$I$29,S2377,"Cubic","Extrapolate=Linear","MultiX=Average","Skip=True","Sort=True")</f>
        <v>13.136956049510141</v>
      </c>
    </row>
    <row r="2378" spans="16:21" x14ac:dyDescent="0.25">
      <c r="P2378" s="10">
        <v>37967</v>
      </c>
      <c r="Q2378">
        <v>10.106070000000001</v>
      </c>
      <c r="S2378" s="42">
        <f t="shared" ca="1" si="42"/>
        <v>48361</v>
      </c>
      <c r="T2378" s="43">
        <f ca="1">_xll.BInterpol('Base CDI'!$H$4:$H$28,'Base CDI'!$J$4:$J$29,S2378,"Cubic","Extrapolate=Linear","MultiX=Average","Skip=True","Sort=True")</f>
        <v>13.105261692165598</v>
      </c>
      <c r="U2378" s="43">
        <f ca="1">_xll.BInterpol('Base CDI'!$H$4:$H$28,'Base CDI'!$I$4:$I$29,S2378,"Cubic","Extrapolate=Linear","MultiX=Average","Skip=True","Sort=True")</f>
        <v>13.137156962160077</v>
      </c>
    </row>
    <row r="2379" spans="16:21" x14ac:dyDescent="0.25">
      <c r="P2379" s="10">
        <v>37970</v>
      </c>
      <c r="Q2379">
        <v>10.112439999999999</v>
      </c>
      <c r="S2379" s="42">
        <f t="shared" ref="S2379:S2442" ca="1" si="43">S2378+1</f>
        <v>48362</v>
      </c>
      <c r="T2379" s="43">
        <f ca="1">_xll.BInterpol('Base CDI'!$H$4:$H$28,'Base CDI'!$J$4:$J$29,S2379,"Cubic","Extrapolate=Linear","MultiX=Average","Skip=True","Sort=True")</f>
        <v>13.10545605369137</v>
      </c>
      <c r="U2379" s="43">
        <f ca="1">_xll.BInterpol('Base CDI'!$H$4:$H$28,'Base CDI'!$I$4:$I$29,S2379,"Cubic","Extrapolate=Linear","MultiX=Average","Skip=True","Sort=True")</f>
        <v>13.137357631315515</v>
      </c>
    </row>
    <row r="2380" spans="16:21" x14ac:dyDescent="0.25">
      <c r="P2380" s="10">
        <v>37971</v>
      </c>
      <c r="Q2380">
        <v>10.11881</v>
      </c>
      <c r="S2380" s="42">
        <f t="shared" ca="1" si="43"/>
        <v>48363</v>
      </c>
      <c r="T2380" s="43">
        <f ca="1">_xll.BInterpol('Base CDI'!$H$4:$H$28,'Base CDI'!$J$4:$J$29,S2380,"Cubic","Extrapolate=Linear","MultiX=Average","Skip=True","Sort=True")</f>
        <v>13.105650176698969</v>
      </c>
      <c r="U2380" s="43">
        <f ca="1">_xll.BInterpol('Base CDI'!$H$4:$H$28,'Base CDI'!$I$4:$I$29,S2380,"Cubic","Extrapolate=Linear","MultiX=Average","Skip=True","Sort=True")</f>
        <v>13.137558056650988</v>
      </c>
    </row>
    <row r="2381" spans="16:21" x14ac:dyDescent="0.25">
      <c r="P2381" s="10">
        <v>37972</v>
      </c>
      <c r="Q2381">
        <v>10.12518</v>
      </c>
      <c r="S2381" s="42">
        <f t="shared" ca="1" si="43"/>
        <v>48364</v>
      </c>
      <c r="T2381" s="43">
        <f ca="1">_xll.BInterpol('Base CDI'!$H$4:$H$28,'Base CDI'!$J$4:$J$29,S2381,"Cubic","Extrapolate=Linear","MultiX=Average","Skip=True","Sort=True")</f>
        <v>13.105844060953297</v>
      </c>
      <c r="U2381" s="43">
        <f ca="1">_xll.BInterpol('Base CDI'!$H$4:$H$28,'Base CDI'!$I$4:$I$29,S2381,"Cubic","Extrapolate=Linear","MultiX=Average","Skip=True","Sort=True")</f>
        <v>13.13775823784103</v>
      </c>
    </row>
    <row r="2382" spans="16:21" x14ac:dyDescent="0.25">
      <c r="P2382" s="10">
        <v>37973</v>
      </c>
      <c r="Q2382">
        <v>10.131550000000001</v>
      </c>
      <c r="S2382" s="42">
        <f t="shared" ca="1" si="43"/>
        <v>48365</v>
      </c>
      <c r="T2382" s="43">
        <f ca="1">_xll.BInterpol('Base CDI'!$H$4:$H$28,'Base CDI'!$J$4:$J$29,S2382,"Cubic","Extrapolate=Linear","MultiX=Average","Skip=True","Sort=True")</f>
        <v>13.106037706219254</v>
      </c>
      <c r="U2382" s="43">
        <f ca="1">_xll.BInterpol('Base CDI'!$H$4:$H$28,'Base CDI'!$I$4:$I$29,S2382,"Cubic","Extrapolate=Linear","MultiX=Average","Skip=True","Sort=True")</f>
        <v>13.137958174560174</v>
      </c>
    </row>
    <row r="2383" spans="16:21" x14ac:dyDescent="0.25">
      <c r="P2383" s="10">
        <v>37974</v>
      </c>
      <c r="Q2383">
        <v>10.137589999999999</v>
      </c>
      <c r="S2383" s="42">
        <f t="shared" ca="1" si="43"/>
        <v>48366</v>
      </c>
      <c r="T2383" s="43">
        <f ca="1">_xll.BInterpol('Base CDI'!$H$4:$H$28,'Base CDI'!$J$4:$J$29,S2383,"Cubic","Extrapolate=Linear","MultiX=Average","Skip=True","Sort=True")</f>
        <v>13.106231112261744</v>
      </c>
      <c r="U2383" s="43">
        <f ca="1">_xll.BInterpol('Base CDI'!$H$4:$H$28,'Base CDI'!$I$4:$I$29,S2383,"Cubic","Extrapolate=Linear","MultiX=Average","Skip=True","Sort=True")</f>
        <v>13.138157866482953</v>
      </c>
    </row>
    <row r="2384" spans="16:21" x14ac:dyDescent="0.25">
      <c r="P2384" s="10">
        <v>37977</v>
      </c>
      <c r="Q2384">
        <v>10.14364</v>
      </c>
      <c r="S2384" s="42">
        <f t="shared" ca="1" si="43"/>
        <v>48367</v>
      </c>
      <c r="T2384" s="43">
        <f ca="1">_xll.BInterpol('Base CDI'!$H$4:$H$28,'Base CDI'!$J$4:$J$29,S2384,"Cubic","Extrapolate=Linear","MultiX=Average","Skip=True","Sort=True")</f>
        <v>13.106424278845667</v>
      </c>
      <c r="U2384" s="43">
        <f ca="1">_xll.BInterpol('Base CDI'!$H$4:$H$28,'Base CDI'!$I$4:$I$29,S2384,"Cubic","Extrapolate=Linear","MultiX=Average","Skip=True","Sort=True")</f>
        <v>13.138357313283903</v>
      </c>
    </row>
    <row r="2385" spans="16:21" x14ac:dyDescent="0.25">
      <c r="P2385" s="10">
        <v>37978</v>
      </c>
      <c r="Q2385">
        <v>10.149699999999999</v>
      </c>
      <c r="S2385" s="42">
        <f t="shared" ca="1" si="43"/>
        <v>48368</v>
      </c>
      <c r="T2385" s="43">
        <f ca="1">_xll.BInterpol('Base CDI'!$H$4:$H$28,'Base CDI'!$J$4:$J$29,S2385,"Cubic","Extrapolate=Linear","MultiX=Average","Skip=True","Sort=True")</f>
        <v>13.106617205735926</v>
      </c>
      <c r="U2385" s="43">
        <f ca="1">_xll.BInterpol('Base CDI'!$H$4:$H$28,'Base CDI'!$I$4:$I$29,S2385,"Cubic","Extrapolate=Linear","MultiX=Average","Skip=True","Sort=True")</f>
        <v>13.138556514637555</v>
      </c>
    </row>
    <row r="2386" spans="16:21" x14ac:dyDescent="0.25">
      <c r="P2386" s="10">
        <v>37979</v>
      </c>
      <c r="Q2386">
        <v>10.155760000000001</v>
      </c>
      <c r="S2386" s="42">
        <f t="shared" ca="1" si="43"/>
        <v>48369</v>
      </c>
      <c r="T2386" s="43">
        <f ca="1">_xll.BInterpol('Base CDI'!$H$4:$H$28,'Base CDI'!$J$4:$J$29,S2386,"Cubic","Extrapolate=Linear","MultiX=Average","Skip=True","Sort=True")</f>
        <v>13.10680989269742</v>
      </c>
      <c r="U2386" s="43">
        <f ca="1">_xll.BInterpol('Base CDI'!$H$4:$H$28,'Base CDI'!$I$4:$I$29,S2386,"Cubic","Extrapolate=Linear","MultiX=Average","Skip=True","Sort=True")</f>
        <v>13.138755470218445</v>
      </c>
    </row>
    <row r="2387" spans="16:21" x14ac:dyDescent="0.25">
      <c r="P2387" s="10">
        <v>37981</v>
      </c>
      <c r="Q2387">
        <v>10.16183</v>
      </c>
      <c r="S2387" s="42">
        <f t="shared" ca="1" si="43"/>
        <v>48370</v>
      </c>
      <c r="T2387" s="43">
        <f ca="1">_xll.BInterpol('Base CDI'!$H$4:$H$28,'Base CDI'!$J$4:$J$29,S2387,"Cubic","Extrapolate=Linear","MultiX=Average","Skip=True","Sort=True")</f>
        <v>13.107002339495054</v>
      </c>
      <c r="U2387" s="43">
        <f ca="1">_xll.BInterpol('Base CDI'!$H$4:$H$28,'Base CDI'!$I$4:$I$29,S2387,"Cubic","Extrapolate=Linear","MultiX=Average","Skip=True","Sort=True")</f>
        <v>13.138954179701107</v>
      </c>
    </row>
    <row r="2388" spans="16:21" x14ac:dyDescent="0.25">
      <c r="P2388" s="10">
        <v>37984</v>
      </c>
      <c r="Q2388">
        <v>10.16789</v>
      </c>
      <c r="S2388" s="42">
        <f t="shared" ca="1" si="43"/>
        <v>48371</v>
      </c>
      <c r="T2388" s="43">
        <f ca="1">_xll.BInterpol('Base CDI'!$H$4:$H$28,'Base CDI'!$J$4:$J$29,S2388,"Cubic","Extrapolate=Linear","MultiX=Average","Skip=True","Sort=True")</f>
        <v>13.107194545893728</v>
      </c>
      <c r="U2388" s="43">
        <f ca="1">_xll.BInterpol('Base CDI'!$H$4:$H$28,'Base CDI'!$I$4:$I$29,S2388,"Cubic","Extrapolate=Linear","MultiX=Average","Skip=True","Sort=True")</f>
        <v>13.139152642760074</v>
      </c>
    </row>
    <row r="2389" spans="16:21" x14ac:dyDescent="0.25">
      <c r="P2389" s="10">
        <v>37985</v>
      </c>
      <c r="Q2389">
        <v>10.173959999999999</v>
      </c>
      <c r="S2389" s="42">
        <f t="shared" ca="1" si="43"/>
        <v>48372</v>
      </c>
      <c r="T2389" s="43">
        <f ca="1">_xll.BInterpol('Base CDI'!$H$4:$H$28,'Base CDI'!$J$4:$J$29,S2389,"Cubic","Extrapolate=Linear","MultiX=Average","Skip=True","Sort=True")</f>
        <v>13.107386511658344</v>
      </c>
      <c r="U2389" s="43">
        <f ca="1">_xll.BInterpol('Base CDI'!$H$4:$H$28,'Base CDI'!$I$4:$I$29,S2389,"Cubic","Extrapolate=Linear","MultiX=Average","Skip=True","Sort=True")</f>
        <v>13.139350859069879</v>
      </c>
    </row>
    <row r="2390" spans="16:21" x14ac:dyDescent="0.25">
      <c r="P2390" s="10">
        <v>37986</v>
      </c>
      <c r="Q2390">
        <v>10.18004</v>
      </c>
      <c r="S2390" s="42">
        <f t="shared" ca="1" si="43"/>
        <v>48373</v>
      </c>
      <c r="T2390" s="43">
        <f ca="1">_xll.BInterpol('Base CDI'!$H$4:$H$28,'Base CDI'!$J$4:$J$29,S2390,"Cubic","Extrapolate=Linear","MultiX=Average","Skip=True","Sort=True")</f>
        <v>13.107578236553802</v>
      </c>
      <c r="U2390" s="43">
        <f ca="1">_xll.BInterpol('Base CDI'!$H$4:$H$28,'Base CDI'!$I$4:$I$29,S2390,"Cubic","Extrapolate=Linear","MultiX=Average","Skip=True","Sort=True")</f>
        <v>13.139548828305056</v>
      </c>
    </row>
    <row r="2391" spans="16:21" x14ac:dyDescent="0.25">
      <c r="P2391" s="10">
        <v>37988</v>
      </c>
      <c r="Q2391">
        <v>10.18613</v>
      </c>
      <c r="S2391" s="42">
        <f t="shared" ca="1" si="43"/>
        <v>48374</v>
      </c>
      <c r="T2391" s="43">
        <f ca="1">_xll.BInterpol('Base CDI'!$H$4:$H$28,'Base CDI'!$J$4:$J$29,S2391,"Cubic","Extrapolate=Linear","MultiX=Average","Skip=True","Sort=True")</f>
        <v>13.107769720345006</v>
      </c>
      <c r="U2391" s="43">
        <f ca="1">_xll.BInterpol('Base CDI'!$H$4:$H$28,'Base CDI'!$I$4:$I$29,S2391,"Cubic","Extrapolate=Linear","MultiX=Average","Skip=True","Sort=True")</f>
        <v>13.13974655014014</v>
      </c>
    </row>
    <row r="2392" spans="16:21" x14ac:dyDescent="0.25">
      <c r="P2392" s="10">
        <v>37991</v>
      </c>
      <c r="Q2392">
        <v>10.192220000000001</v>
      </c>
      <c r="S2392" s="42">
        <f t="shared" ca="1" si="43"/>
        <v>48375</v>
      </c>
      <c r="T2392" s="43">
        <f ca="1">_xll.BInterpol('Base CDI'!$H$4:$H$28,'Base CDI'!$J$4:$J$29,S2392,"Cubic","Extrapolate=Linear","MultiX=Average","Skip=True","Sort=True")</f>
        <v>13.107960962796858</v>
      </c>
      <c r="U2392" s="43">
        <f ca="1">_xll.BInterpol('Base CDI'!$H$4:$H$28,'Base CDI'!$I$4:$I$29,S2392,"Cubic","Extrapolate=Linear","MultiX=Average","Skip=True","Sort=True")</f>
        <v>13.139944024249663</v>
      </c>
    </row>
    <row r="2393" spans="16:21" x14ac:dyDescent="0.25">
      <c r="P2393" s="10">
        <v>37992</v>
      </c>
      <c r="Q2393">
        <v>10.198309999999999</v>
      </c>
      <c r="S2393" s="42">
        <f t="shared" ca="1" si="43"/>
        <v>48376</v>
      </c>
      <c r="T2393" s="43">
        <f ca="1">_xll.BInterpol('Base CDI'!$H$4:$H$28,'Base CDI'!$J$4:$J$29,S2393,"Cubic","Extrapolate=Linear","MultiX=Average","Skip=True","Sort=True")</f>
        <v>13.108151963674256</v>
      </c>
      <c r="U2393" s="43">
        <f ca="1">_xll.BInterpol('Base CDI'!$H$4:$H$28,'Base CDI'!$I$4:$I$29,S2393,"Cubic","Extrapolate=Linear","MultiX=Average","Skip=True","Sort=True")</f>
        <v>13.140141250308162</v>
      </c>
    </row>
    <row r="2394" spans="16:21" x14ac:dyDescent="0.25">
      <c r="P2394" s="10">
        <v>37993</v>
      </c>
      <c r="Q2394">
        <v>10.2044</v>
      </c>
      <c r="S2394" s="42">
        <f t="shared" ca="1" si="43"/>
        <v>48377</v>
      </c>
      <c r="T2394" s="43">
        <f ca="1">_xll.BInterpol('Base CDI'!$H$4:$H$28,'Base CDI'!$J$4:$J$29,S2394,"Cubic","Extrapolate=Linear","MultiX=Average","Skip=True","Sort=True")</f>
        <v>13.108342722742105</v>
      </c>
      <c r="U2394" s="43">
        <f ca="1">_xll.BInterpol('Base CDI'!$H$4:$H$28,'Base CDI'!$I$4:$I$29,S2394,"Cubic","Extrapolate=Linear","MultiX=Average","Skip=True","Sort=True")</f>
        <v>13.140338227990165</v>
      </c>
    </row>
    <row r="2395" spans="16:21" x14ac:dyDescent="0.25">
      <c r="P2395" s="10">
        <v>37994</v>
      </c>
      <c r="Q2395">
        <v>10.2105</v>
      </c>
      <c r="S2395" s="42">
        <f t="shared" ca="1" si="43"/>
        <v>48378</v>
      </c>
      <c r="T2395" s="43">
        <f ca="1">_xll.BInterpol('Base CDI'!$H$4:$H$28,'Base CDI'!$J$4:$J$29,S2395,"Cubic","Extrapolate=Linear","MultiX=Average","Skip=True","Sort=True")</f>
        <v>13.108533239765306</v>
      </c>
      <c r="U2395" s="43">
        <f ca="1">_xll.BInterpol('Base CDI'!$H$4:$H$28,'Base CDI'!$I$4:$I$29,S2395,"Cubic","Extrapolate=Linear","MultiX=Average","Skip=True","Sort=True")</f>
        <v>13.140534956970212</v>
      </c>
    </row>
    <row r="2396" spans="16:21" x14ac:dyDescent="0.25">
      <c r="P2396" s="10">
        <v>37995</v>
      </c>
      <c r="Q2396">
        <v>10.21659</v>
      </c>
      <c r="S2396" s="42">
        <f t="shared" ca="1" si="43"/>
        <v>48379</v>
      </c>
      <c r="T2396" s="43">
        <f ca="1">_xll.BInterpol('Base CDI'!$H$4:$H$28,'Base CDI'!$J$4:$J$29,S2396,"Cubic","Extrapolate=Linear","MultiX=Average","Skip=True","Sort=True")</f>
        <v>13.10872351450876</v>
      </c>
      <c r="U2396" s="43">
        <f ca="1">_xll.BInterpol('Base CDI'!$H$4:$H$28,'Base CDI'!$I$4:$I$29,S2396,"Cubic","Extrapolate=Linear","MultiX=Average","Skip=True","Sort=True")</f>
        <v>13.140731436922833</v>
      </c>
    </row>
    <row r="2397" spans="16:21" x14ac:dyDescent="0.25">
      <c r="P2397" s="10">
        <v>37998</v>
      </c>
      <c r="Q2397">
        <v>10.22268</v>
      </c>
      <c r="S2397" s="42">
        <f t="shared" ca="1" si="43"/>
        <v>48380</v>
      </c>
      <c r="T2397" s="43">
        <f ca="1">_xll.BInterpol('Base CDI'!$H$4:$H$28,'Base CDI'!$J$4:$J$29,S2397,"Cubic","Extrapolate=Linear","MultiX=Average","Skip=True","Sort=True")</f>
        <v>13.108913546737369</v>
      </c>
      <c r="U2397" s="43">
        <f ca="1">_xll.BInterpol('Base CDI'!$H$4:$H$28,'Base CDI'!$I$4:$I$29,S2397,"Cubic","Extrapolate=Linear","MultiX=Average","Skip=True","Sort=True")</f>
        <v>13.140927667522561</v>
      </c>
    </row>
    <row r="2398" spans="16:21" x14ac:dyDescent="0.25">
      <c r="P2398" s="10">
        <v>37999</v>
      </c>
      <c r="Q2398">
        <v>10.22878</v>
      </c>
      <c r="S2398" s="42">
        <f t="shared" ca="1" si="43"/>
        <v>48381</v>
      </c>
      <c r="T2398" s="43">
        <f ca="1">_xll.BInterpol('Base CDI'!$H$4:$H$28,'Base CDI'!$J$4:$J$29,S2398,"Cubic","Extrapolate=Linear","MultiX=Average","Skip=True","Sort=True")</f>
        <v>13.109103336216036</v>
      </c>
      <c r="U2398" s="43">
        <f ca="1">_xll.BInterpol('Base CDI'!$H$4:$H$28,'Base CDI'!$I$4:$I$29,S2398,"Cubic","Extrapolate=Linear","MultiX=Average","Skip=True","Sort=True")</f>
        <v>13.141123648443934</v>
      </c>
    </row>
    <row r="2399" spans="16:21" x14ac:dyDescent="0.25">
      <c r="P2399" s="10">
        <v>38000</v>
      </c>
      <c r="Q2399">
        <v>10.23489</v>
      </c>
      <c r="S2399" s="42">
        <f t="shared" ca="1" si="43"/>
        <v>48382</v>
      </c>
      <c r="T2399" s="43">
        <f ca="1">_xll.BInterpol('Base CDI'!$H$4:$H$28,'Base CDI'!$J$4:$J$29,S2399,"Cubic","Extrapolate=Linear","MultiX=Average","Skip=True","Sort=True")</f>
        <v>13.10929288270966</v>
      </c>
      <c r="U2399" s="43">
        <f ca="1">_xll.BInterpol('Base CDI'!$H$4:$H$28,'Base CDI'!$I$4:$I$29,S2399,"Cubic","Extrapolate=Linear","MultiX=Average","Skip=True","Sort=True")</f>
        <v>13.141319379361482</v>
      </c>
    </row>
    <row r="2400" spans="16:21" x14ac:dyDescent="0.25">
      <c r="P2400" s="10">
        <v>38001</v>
      </c>
      <c r="Q2400">
        <v>10.24099</v>
      </c>
      <c r="S2400" s="42">
        <f t="shared" ca="1" si="43"/>
        <v>48383</v>
      </c>
      <c r="T2400" s="43">
        <f ca="1">_xll.BInterpol('Base CDI'!$H$4:$H$28,'Base CDI'!$J$4:$J$29,S2400,"Cubic","Extrapolate=Linear","MultiX=Average","Skip=True","Sort=True")</f>
        <v>13.109482185983143</v>
      </c>
      <c r="U2400" s="43">
        <f ca="1">_xll.BInterpol('Base CDI'!$H$4:$H$28,'Base CDI'!$I$4:$I$29,S2400,"Cubic","Extrapolate=Linear","MultiX=Average","Skip=True","Sort=True")</f>
        <v>13.141514859949741</v>
      </c>
    </row>
    <row r="2401" spans="16:21" x14ac:dyDescent="0.25">
      <c r="P2401" s="10">
        <v>38002</v>
      </c>
      <c r="Q2401">
        <v>10.2471</v>
      </c>
      <c r="S2401" s="42">
        <f t="shared" ca="1" si="43"/>
        <v>48384</v>
      </c>
      <c r="T2401" s="43">
        <f ca="1">_xll.BInterpol('Base CDI'!$H$4:$H$28,'Base CDI'!$J$4:$J$29,S2401,"Cubic","Extrapolate=Linear","MultiX=Average","Skip=True","Sort=True")</f>
        <v>13.10967124580139</v>
      </c>
      <c r="U2401" s="43">
        <f ca="1">_xll.BInterpol('Base CDI'!$H$4:$H$28,'Base CDI'!$I$4:$I$29,S2401,"Cubic","Extrapolate=Linear","MultiX=Average","Skip=True","Sort=True")</f>
        <v>13.141710089883242</v>
      </c>
    </row>
    <row r="2402" spans="16:21" x14ac:dyDescent="0.25">
      <c r="P2402" s="10">
        <v>38005</v>
      </c>
      <c r="Q2402">
        <v>10.253209999999999</v>
      </c>
      <c r="S2402" s="42">
        <f t="shared" ca="1" si="43"/>
        <v>48385</v>
      </c>
      <c r="T2402" s="43">
        <f ca="1">_xll.BInterpol('Base CDI'!$H$4:$H$28,'Base CDI'!$J$4:$J$29,S2402,"Cubic","Extrapolate=Linear","MultiX=Average","Skip=True","Sort=True")</f>
        <v>13.109860061929298</v>
      </c>
      <c r="U2402" s="43">
        <f ca="1">_xll.BInterpol('Base CDI'!$H$4:$H$28,'Base CDI'!$I$4:$I$29,S2402,"Cubic","Extrapolate=Linear","MultiX=Average","Skip=True","Sort=True")</f>
        <v>13.141905068836522</v>
      </c>
    </row>
    <row r="2403" spans="16:21" x14ac:dyDescent="0.25">
      <c r="P2403" s="10">
        <v>38006</v>
      </c>
      <c r="Q2403">
        <v>10.259320000000001</v>
      </c>
      <c r="S2403" s="42">
        <f t="shared" ca="1" si="43"/>
        <v>48386</v>
      </c>
      <c r="T2403" s="43">
        <f ca="1">_xll.BInterpol('Base CDI'!$H$4:$H$28,'Base CDI'!$J$4:$J$29,S2403,"Cubic","Extrapolate=Linear","MultiX=Average","Skip=True","Sort=True")</f>
        <v>13.110048634131774</v>
      </c>
      <c r="U2403" s="43">
        <f ca="1">_xll.BInterpol('Base CDI'!$H$4:$H$28,'Base CDI'!$I$4:$I$29,S2403,"Cubic","Extrapolate=Linear","MultiX=Average","Skip=True","Sort=True")</f>
        <v>13.142099796484112</v>
      </c>
    </row>
    <row r="2404" spans="16:21" x14ac:dyDescent="0.25">
      <c r="P2404" s="10">
        <v>38007</v>
      </c>
      <c r="Q2404">
        <v>10.26543</v>
      </c>
      <c r="S2404" s="42">
        <f t="shared" ca="1" si="43"/>
        <v>48387</v>
      </c>
      <c r="T2404" s="43">
        <f ca="1">_xll.BInterpol('Base CDI'!$H$4:$H$28,'Base CDI'!$J$4:$J$29,S2404,"Cubic","Extrapolate=Linear","MultiX=Average","Skip=True","Sort=True")</f>
        <v>13.110236962173714</v>
      </c>
      <c r="U2404" s="43">
        <f ca="1">_xll.BInterpol('Base CDI'!$H$4:$H$28,'Base CDI'!$I$4:$I$29,S2404,"Cubic","Extrapolate=Linear","MultiX=Average","Skip=True","Sort=True")</f>
        <v>13.142294272500548</v>
      </c>
    </row>
    <row r="2405" spans="16:21" x14ac:dyDescent="0.25">
      <c r="P2405" s="10">
        <v>38008</v>
      </c>
      <c r="Q2405">
        <v>10.27155</v>
      </c>
      <c r="S2405" s="42">
        <f t="shared" ca="1" si="43"/>
        <v>48388</v>
      </c>
      <c r="T2405" s="43">
        <f ca="1">_xll.BInterpol('Base CDI'!$H$4:$H$28,'Base CDI'!$J$4:$J$29,S2405,"Cubic","Extrapolate=Linear","MultiX=Average","Skip=True","Sort=True")</f>
        <v>13.110425045820023</v>
      </c>
      <c r="U2405" s="43">
        <f ca="1">_xll.BInterpol('Base CDI'!$H$4:$H$28,'Base CDI'!$I$4:$I$29,S2405,"Cubic","Extrapolate=Linear","MultiX=Average","Skip=True","Sort=True")</f>
        <v>13.142488496560361</v>
      </c>
    </row>
    <row r="2406" spans="16:21" x14ac:dyDescent="0.25">
      <c r="P2406" s="10">
        <v>38009</v>
      </c>
      <c r="Q2406">
        <v>10.27768</v>
      </c>
      <c r="S2406" s="42">
        <f t="shared" ca="1" si="43"/>
        <v>48389</v>
      </c>
      <c r="T2406" s="43">
        <f ca="1">_xll.BInterpol('Base CDI'!$H$4:$H$28,'Base CDI'!$J$4:$J$29,S2406,"Cubic","Extrapolate=Linear","MultiX=Average","Skip=True","Sort=True")</f>
        <v>13.110612884835602</v>
      </c>
      <c r="U2406" s="43">
        <f ca="1">_xll.BInterpol('Base CDI'!$H$4:$H$28,'Base CDI'!$I$4:$I$29,S2406,"Cubic","Extrapolate=Linear","MultiX=Average","Skip=True","Sort=True")</f>
        <v>13.142682468338089</v>
      </c>
    </row>
    <row r="2407" spans="16:21" x14ac:dyDescent="0.25">
      <c r="P2407" s="10">
        <v>38012</v>
      </c>
      <c r="Q2407">
        <v>10.28382</v>
      </c>
      <c r="S2407" s="42">
        <f t="shared" ca="1" si="43"/>
        <v>48390</v>
      </c>
      <c r="T2407" s="43">
        <f ca="1">_xll.BInterpol('Base CDI'!$H$4:$H$28,'Base CDI'!$J$4:$J$29,S2407,"Cubic","Extrapolate=Linear","MultiX=Average","Skip=True","Sort=True")</f>
        <v>13.110800478985352</v>
      </c>
      <c r="U2407" s="43">
        <f ca="1">_xll.BInterpol('Base CDI'!$H$4:$H$28,'Base CDI'!$I$4:$I$29,S2407,"Cubic","Extrapolate=Linear","MultiX=Average","Skip=True","Sort=True")</f>
        <v>13.142876187508261</v>
      </c>
    </row>
    <row r="2408" spans="16:21" x14ac:dyDescent="0.25">
      <c r="P2408" s="10">
        <v>38013</v>
      </c>
      <c r="Q2408">
        <v>10.289960000000001</v>
      </c>
      <c r="S2408" s="42">
        <f t="shared" ca="1" si="43"/>
        <v>48391</v>
      </c>
      <c r="T2408" s="43">
        <f ca="1">_xll.BInterpol('Base CDI'!$H$4:$H$28,'Base CDI'!$J$4:$J$29,S2408,"Cubic","Extrapolate=Linear","MultiX=Average","Skip=True","Sort=True")</f>
        <v>13.110987828034176</v>
      </c>
      <c r="U2408" s="43">
        <f ca="1">_xll.BInterpol('Base CDI'!$H$4:$H$28,'Base CDI'!$I$4:$I$29,S2408,"Cubic","Extrapolate=Linear","MultiX=Average","Skip=True","Sort=True")</f>
        <v>13.143069653745414</v>
      </c>
    </row>
    <row r="2409" spans="16:21" x14ac:dyDescent="0.25">
      <c r="P2409" s="10">
        <v>38014</v>
      </c>
      <c r="Q2409">
        <v>10.296110000000001</v>
      </c>
      <c r="S2409" s="42">
        <f t="shared" ca="1" si="43"/>
        <v>48392</v>
      </c>
      <c r="T2409" s="43">
        <f ca="1">_xll.BInterpol('Base CDI'!$H$4:$H$28,'Base CDI'!$J$4:$J$29,S2409,"Cubic","Extrapolate=Linear","MultiX=Average","Skip=True","Sort=True")</f>
        <v>13.111174931746975</v>
      </c>
      <c r="U2409" s="43">
        <f ca="1">_xll.BInterpol('Base CDI'!$H$4:$H$28,'Base CDI'!$I$4:$I$29,S2409,"Cubic","Extrapolate=Linear","MultiX=Average","Skip=True","Sort=True")</f>
        <v>13.143262866724081</v>
      </c>
    </row>
    <row r="2410" spans="16:21" x14ac:dyDescent="0.25">
      <c r="P2410" s="10">
        <v>38015</v>
      </c>
      <c r="Q2410">
        <v>10.302250000000001</v>
      </c>
      <c r="S2410" s="42">
        <f t="shared" ca="1" si="43"/>
        <v>48393</v>
      </c>
      <c r="T2410" s="43">
        <f ca="1">_xll.BInterpol('Base CDI'!$H$4:$H$28,'Base CDI'!$J$4:$J$29,S2410,"Cubic","Extrapolate=Linear","MultiX=Average","Skip=True","Sort=True")</f>
        <v>13.111361789888651</v>
      </c>
      <c r="U2410" s="43">
        <f ca="1">_xll.BInterpol('Base CDI'!$H$4:$H$28,'Base CDI'!$I$4:$I$29,S2410,"Cubic","Extrapolate=Linear","MultiX=Average","Skip=True","Sort=True")</f>
        <v>13.143455826118796</v>
      </c>
    </row>
    <row r="2411" spans="16:21" x14ac:dyDescent="0.25">
      <c r="P2411" s="10">
        <v>38016</v>
      </c>
      <c r="Q2411">
        <v>10.30838</v>
      </c>
      <c r="S2411" s="42">
        <f t="shared" ca="1" si="43"/>
        <v>48394</v>
      </c>
      <c r="T2411" s="43">
        <f ca="1">_xll.BInterpol('Base CDI'!$H$4:$H$28,'Base CDI'!$J$4:$J$29,S2411,"Cubic","Extrapolate=Linear","MultiX=Average","Skip=True","Sort=True")</f>
        <v>13.111548402224104</v>
      </c>
      <c r="U2411" s="43">
        <f ca="1">_xll.BInterpol('Base CDI'!$H$4:$H$28,'Base CDI'!$I$4:$I$29,S2411,"Cubic","Extrapolate=Linear","MultiX=Average","Skip=True","Sort=True")</f>
        <v>13.143648531604091</v>
      </c>
    </row>
    <row r="2412" spans="16:21" x14ac:dyDescent="0.25">
      <c r="P2412" s="10">
        <v>38019</v>
      </c>
      <c r="Q2412">
        <v>10.31453</v>
      </c>
      <c r="S2412" s="42">
        <f t="shared" ca="1" si="43"/>
        <v>48395</v>
      </c>
      <c r="T2412" s="43">
        <f ca="1">_xll.BInterpol('Base CDI'!$H$4:$H$28,'Base CDI'!$J$4:$J$29,S2412,"Cubic","Extrapolate=Linear","MultiX=Average","Skip=True","Sort=True")</f>
        <v>13.111734768518238</v>
      </c>
      <c r="U2412" s="43">
        <f ca="1">_xll.BInterpol('Base CDI'!$H$4:$H$28,'Base CDI'!$I$4:$I$29,S2412,"Cubic","Extrapolate=Linear","MultiX=Average","Skip=True","Sort=True")</f>
        <v>13.143840982854503</v>
      </c>
    </row>
    <row r="2413" spans="16:21" x14ac:dyDescent="0.25">
      <c r="P2413" s="10">
        <v>38020</v>
      </c>
      <c r="Q2413">
        <v>10.320690000000001</v>
      </c>
      <c r="S2413" s="42">
        <f t="shared" ca="1" si="43"/>
        <v>48396</v>
      </c>
      <c r="T2413" s="43">
        <f ca="1">_xll.BInterpol('Base CDI'!$H$4:$H$28,'Base CDI'!$J$4:$J$29,S2413,"Cubic","Extrapolate=Linear","MultiX=Average","Skip=True","Sort=True")</f>
        <v>13.111920888535952</v>
      </c>
      <c r="U2413" s="43">
        <f ca="1">_xll.BInterpol('Base CDI'!$H$4:$H$28,'Base CDI'!$I$4:$I$29,S2413,"Cubic","Extrapolate=Linear","MultiX=Average","Skip=True","Sort=True")</f>
        <v>13.144033179544563</v>
      </c>
    </row>
    <row r="2414" spans="16:21" x14ac:dyDescent="0.25">
      <c r="P2414" s="10">
        <v>38021</v>
      </c>
      <c r="Q2414">
        <v>10.326840000000001</v>
      </c>
      <c r="S2414" s="42">
        <f t="shared" ca="1" si="43"/>
        <v>48397</v>
      </c>
      <c r="T2414" s="43">
        <f ca="1">_xll.BInterpol('Base CDI'!$H$4:$H$28,'Base CDI'!$J$4:$J$29,S2414,"Cubic","Extrapolate=Linear","MultiX=Average","Skip=True","Sort=True")</f>
        <v>13.112106762042151</v>
      </c>
      <c r="U2414" s="43">
        <f ca="1">_xll.BInterpol('Base CDI'!$H$4:$H$28,'Base CDI'!$I$4:$I$29,S2414,"Cubic","Extrapolate=Linear","MultiX=Average","Skip=True","Sort=True")</f>
        <v>13.144225121348803</v>
      </c>
    </row>
    <row r="2415" spans="16:21" x14ac:dyDescent="0.25">
      <c r="P2415" s="10">
        <v>38022</v>
      </c>
      <c r="Q2415">
        <v>10.33301</v>
      </c>
      <c r="S2415" s="42">
        <f t="shared" ca="1" si="43"/>
        <v>48398</v>
      </c>
      <c r="T2415" s="43">
        <f ca="1">_xll.BInterpol('Base CDI'!$H$4:$H$28,'Base CDI'!$J$4:$J$29,S2415,"Cubic","Extrapolate=Linear","MultiX=Average","Skip=True","Sort=True")</f>
        <v>13.112292388801734</v>
      </c>
      <c r="U2415" s="43">
        <f ca="1">_xll.BInterpol('Base CDI'!$H$4:$H$28,'Base CDI'!$I$4:$I$29,S2415,"Cubic","Extrapolate=Linear","MultiX=Average","Skip=True","Sort=True")</f>
        <v>13.144416807941763</v>
      </c>
    </row>
    <row r="2416" spans="16:21" x14ac:dyDescent="0.25">
      <c r="P2416" s="10">
        <v>38023</v>
      </c>
      <c r="Q2416">
        <v>10.339169999999999</v>
      </c>
      <c r="S2416" s="42">
        <f t="shared" ca="1" si="43"/>
        <v>48399</v>
      </c>
      <c r="T2416" s="43">
        <f ca="1">_xll.BInterpol('Base CDI'!$H$4:$H$28,'Base CDI'!$J$4:$J$29,S2416,"Cubic","Extrapolate=Linear","MultiX=Average","Skip=True","Sort=True")</f>
        <v>13.112477768579604</v>
      </c>
      <c r="U2416" s="43">
        <f ca="1">_xll.BInterpol('Base CDI'!$H$4:$H$28,'Base CDI'!$I$4:$I$29,S2416,"Cubic","Extrapolate=Linear","MultiX=Average","Skip=True","Sort=True")</f>
        <v>13.144608238997971</v>
      </c>
    </row>
    <row r="2417" spans="16:21" x14ac:dyDescent="0.25">
      <c r="P2417" s="10">
        <v>38026</v>
      </c>
      <c r="Q2417">
        <v>10.34534</v>
      </c>
      <c r="S2417" s="42">
        <f t="shared" ca="1" si="43"/>
        <v>48400</v>
      </c>
      <c r="T2417" s="43">
        <f ca="1">_xll.BInterpol('Base CDI'!$H$4:$H$28,'Base CDI'!$J$4:$J$29,S2417,"Cubic","Extrapolate=Linear","MultiX=Average","Skip=True","Sort=True")</f>
        <v>13.112662901140661</v>
      </c>
      <c r="U2417" s="43">
        <f ca="1">_xll.BInterpol('Base CDI'!$H$4:$H$28,'Base CDI'!$I$4:$I$29,S2417,"Cubic","Extrapolate=Linear","MultiX=Average","Skip=True","Sort=True")</f>
        <v>13.144799414191963</v>
      </c>
    </row>
    <row r="2418" spans="16:21" x14ac:dyDescent="0.25">
      <c r="P2418" s="10">
        <v>38027</v>
      </c>
      <c r="Q2418">
        <v>10.3515</v>
      </c>
      <c r="S2418" s="42">
        <f t="shared" ca="1" si="43"/>
        <v>48401</v>
      </c>
      <c r="T2418" s="43">
        <f ca="1">_xll.BInterpol('Base CDI'!$H$4:$H$28,'Base CDI'!$J$4:$J$29,S2418,"Cubic","Extrapolate=Linear","MultiX=Average","Skip=True","Sort=True")</f>
        <v>13.112847786249809</v>
      </c>
      <c r="U2418" s="43">
        <f ca="1">_xll.BInterpol('Base CDI'!$H$4:$H$28,'Base CDI'!$I$4:$I$29,S2418,"Cubic","Extrapolate=Linear","MultiX=Average","Skip=True","Sort=True")</f>
        <v>13.144990333198274</v>
      </c>
    </row>
    <row r="2419" spans="16:21" x14ac:dyDescent="0.25">
      <c r="P2419" s="10">
        <v>38028</v>
      </c>
      <c r="Q2419">
        <v>10.357670000000001</v>
      </c>
      <c r="S2419" s="42">
        <f t="shared" ca="1" si="43"/>
        <v>48402</v>
      </c>
      <c r="T2419" s="43">
        <f ca="1">_xll.BInterpol('Base CDI'!$H$4:$H$28,'Base CDI'!$J$4:$J$29,S2419,"Cubic","Extrapolate=Linear","MultiX=Average","Skip=True","Sort=True")</f>
        <v>13.113032423671948</v>
      </c>
      <c r="U2419" s="43">
        <f ca="1">_xll.BInterpol('Base CDI'!$H$4:$H$28,'Base CDI'!$I$4:$I$29,S2419,"Cubic","Extrapolate=Linear","MultiX=Average","Skip=True","Sort=True")</f>
        <v>13.145180995691435</v>
      </c>
    </row>
    <row r="2420" spans="16:21" x14ac:dyDescent="0.25">
      <c r="P2420" s="10">
        <v>38029</v>
      </c>
      <c r="Q2420">
        <v>10.36383</v>
      </c>
      <c r="S2420" s="42">
        <f t="shared" ca="1" si="43"/>
        <v>48403</v>
      </c>
      <c r="T2420" s="43">
        <f ca="1">_xll.BInterpol('Base CDI'!$H$4:$H$28,'Base CDI'!$J$4:$J$29,S2420,"Cubic","Extrapolate=Linear","MultiX=Average","Skip=True","Sort=True")</f>
        <v>13.113216813171979</v>
      </c>
      <c r="U2420" s="43">
        <f ca="1">_xll.BInterpol('Base CDI'!$H$4:$H$28,'Base CDI'!$I$4:$I$29,S2420,"Cubic","Extrapolate=Linear","MultiX=Average","Skip=True","Sort=True")</f>
        <v>13.145371401345981</v>
      </c>
    </row>
    <row r="2421" spans="16:21" x14ac:dyDescent="0.25">
      <c r="P2421" s="10">
        <v>38030</v>
      </c>
      <c r="Q2421">
        <v>10.370010000000001</v>
      </c>
      <c r="S2421" s="42">
        <f t="shared" ca="1" si="43"/>
        <v>48404</v>
      </c>
      <c r="T2421" s="43">
        <f ca="1">_xll.BInterpol('Base CDI'!$H$4:$H$28,'Base CDI'!$J$4:$J$29,S2421,"Cubic","Extrapolate=Linear","MultiX=Average","Skip=True","Sort=True")</f>
        <v>13.113400954514807</v>
      </c>
      <c r="U2421" s="43">
        <f ca="1">_xll.BInterpol('Base CDI'!$H$4:$H$28,'Base CDI'!$I$4:$I$29,S2421,"Cubic","Extrapolate=Linear","MultiX=Average","Skip=True","Sort=True")</f>
        <v>13.145561549836447</v>
      </c>
    </row>
    <row r="2422" spans="16:21" x14ac:dyDescent="0.25">
      <c r="P2422" s="10">
        <v>38033</v>
      </c>
      <c r="Q2422">
        <v>10.376200000000001</v>
      </c>
      <c r="S2422" s="42">
        <f t="shared" ca="1" si="43"/>
        <v>48405</v>
      </c>
      <c r="T2422" s="43">
        <f ca="1">_xll.BInterpol('Base CDI'!$H$4:$H$28,'Base CDI'!$J$4:$J$29,S2422,"Cubic","Extrapolate=Linear","MultiX=Average","Skip=True","Sort=True")</f>
        <v>13.113584847465331</v>
      </c>
      <c r="U2422" s="43">
        <f ca="1">_xll.BInterpol('Base CDI'!$H$4:$H$28,'Base CDI'!$I$4:$I$29,S2422,"Cubic","Extrapolate=Linear","MultiX=Average","Skip=True","Sort=True")</f>
        <v>13.145751440837365</v>
      </c>
    </row>
    <row r="2423" spans="16:21" x14ac:dyDescent="0.25">
      <c r="P2423" s="10">
        <v>38034</v>
      </c>
      <c r="Q2423">
        <v>10.382400000000001</v>
      </c>
      <c r="S2423" s="42">
        <f t="shared" ca="1" si="43"/>
        <v>48406</v>
      </c>
      <c r="T2423" s="43">
        <f ca="1">_xll.BInterpol('Base CDI'!$H$4:$H$28,'Base CDI'!$J$4:$J$29,S2423,"Cubic","Extrapolate=Linear","MultiX=Average","Skip=True","Sort=True")</f>
        <v>13.113768491788452</v>
      </c>
      <c r="U2423" s="43">
        <f ca="1">_xll.BInterpol('Base CDI'!$H$4:$H$28,'Base CDI'!$I$4:$I$29,S2423,"Cubic","Extrapolate=Linear","MultiX=Average","Skip=True","Sort=True")</f>
        <v>13.14594107402327</v>
      </c>
    </row>
    <row r="2424" spans="16:21" x14ac:dyDescent="0.25">
      <c r="P2424" s="10">
        <v>38035</v>
      </c>
      <c r="Q2424">
        <v>10.3886</v>
      </c>
      <c r="S2424" s="42">
        <f t="shared" ca="1" si="43"/>
        <v>48407</v>
      </c>
      <c r="T2424" s="43">
        <f ca="1">_xll.BInterpol('Base CDI'!$H$4:$H$28,'Base CDI'!$J$4:$J$29,S2424,"Cubic","Extrapolate=Linear","MultiX=Average","Skip=True","Sort=True")</f>
        <v>13.113951887249073</v>
      </c>
      <c r="U2424" s="43">
        <f ca="1">_xll.BInterpol('Base CDI'!$H$4:$H$28,'Base CDI'!$I$4:$I$29,S2424,"Cubic","Extrapolate=Linear","MultiX=Average","Skip=True","Sort=True")</f>
        <v>13.146130449068693</v>
      </c>
    </row>
    <row r="2425" spans="16:21" x14ac:dyDescent="0.25">
      <c r="P2425" s="10">
        <v>38036</v>
      </c>
      <c r="Q2425">
        <v>10.39481</v>
      </c>
      <c r="S2425" s="42">
        <f t="shared" ca="1" si="43"/>
        <v>48408</v>
      </c>
      <c r="T2425" s="43">
        <f ca="1">_xll.BInterpol('Base CDI'!$H$4:$H$28,'Base CDI'!$J$4:$J$29,S2425,"Cubic","Extrapolate=Linear","MultiX=Average","Skip=True","Sort=True")</f>
        <v>13.114135033612095</v>
      </c>
      <c r="U2425" s="43">
        <f ca="1">_xll.BInterpol('Base CDI'!$H$4:$H$28,'Base CDI'!$I$4:$I$29,S2425,"Cubic","Extrapolate=Linear","MultiX=Average","Skip=True","Sort=True")</f>
        <v>13.146319565648172</v>
      </c>
    </row>
    <row r="2426" spans="16:21" x14ac:dyDescent="0.25">
      <c r="P2426" s="10">
        <v>38037</v>
      </c>
      <c r="Q2426">
        <v>10.401009999999999</v>
      </c>
      <c r="S2426" s="42">
        <f t="shared" ca="1" si="43"/>
        <v>48409</v>
      </c>
      <c r="T2426" s="43">
        <f ca="1">_xll.BInterpol('Base CDI'!$H$4:$H$28,'Base CDI'!$J$4:$J$29,S2426,"Cubic","Extrapolate=Linear","MultiX=Average","Skip=True","Sort=True")</f>
        <v>13.114317930642422</v>
      </c>
      <c r="U2426" s="43">
        <f ca="1">_xll.BInterpol('Base CDI'!$H$4:$H$28,'Base CDI'!$I$4:$I$29,S2426,"Cubic","Extrapolate=Linear","MultiX=Average","Skip=True","Sort=True")</f>
        <v>13.146508423436238</v>
      </c>
    </row>
    <row r="2427" spans="16:21" x14ac:dyDescent="0.25">
      <c r="P2427" s="10">
        <v>38042</v>
      </c>
      <c r="Q2427">
        <v>10.40723</v>
      </c>
      <c r="S2427" s="42">
        <f t="shared" ca="1" si="43"/>
        <v>48410</v>
      </c>
      <c r="T2427" s="43">
        <f ca="1">_xll.BInterpol('Base CDI'!$H$4:$H$28,'Base CDI'!$J$4:$J$29,S2427,"Cubic","Extrapolate=Linear","MultiX=Average","Skip=True","Sort=True")</f>
        <v>13.114500578104952</v>
      </c>
      <c r="U2427" s="43">
        <f ca="1">_xll.BInterpol('Base CDI'!$H$4:$H$28,'Base CDI'!$I$4:$I$29,S2427,"Cubic","Extrapolate=Linear","MultiX=Average","Skip=True","Sort=True")</f>
        <v>13.146697022107425</v>
      </c>
    </row>
    <row r="2428" spans="16:21" x14ac:dyDescent="0.25">
      <c r="P2428" s="10">
        <v>38043</v>
      </c>
      <c r="Q2428">
        <v>10.413449999999999</v>
      </c>
      <c r="S2428" s="42">
        <f t="shared" ca="1" si="43"/>
        <v>48411</v>
      </c>
      <c r="T2428" s="43">
        <f ca="1">_xll.BInterpol('Base CDI'!$H$4:$H$28,'Base CDI'!$J$4:$J$29,S2428,"Cubic","Extrapolate=Linear","MultiX=Average","Skip=True","Sort=True")</f>
        <v>13.114682975764589</v>
      </c>
      <c r="U2428" s="43">
        <f ca="1">_xll.BInterpol('Base CDI'!$H$4:$H$28,'Base CDI'!$I$4:$I$29,S2428,"Cubic","Extrapolate=Linear","MultiX=Average","Skip=True","Sort=True")</f>
        <v>13.146885361336269</v>
      </c>
    </row>
    <row r="2429" spans="16:21" x14ac:dyDescent="0.25">
      <c r="P2429" s="10">
        <v>38044</v>
      </c>
      <c r="Q2429">
        <v>10.41967</v>
      </c>
      <c r="S2429" s="42">
        <f t="shared" ca="1" si="43"/>
        <v>48412</v>
      </c>
      <c r="T2429" s="43">
        <f ca="1">_xll.BInterpol('Base CDI'!$H$4:$H$28,'Base CDI'!$J$4:$J$29,S2429,"Cubic","Extrapolate=Linear","MultiX=Average","Skip=True","Sort=True")</f>
        <v>13.114865123386235</v>
      </c>
      <c r="U2429" s="43">
        <f ca="1">_xll.BInterpol('Base CDI'!$H$4:$H$28,'Base CDI'!$I$4:$I$29,S2429,"Cubic","Extrapolate=Linear","MultiX=Average","Skip=True","Sort=True")</f>
        <v>13.1470734407973</v>
      </c>
    </row>
    <row r="2430" spans="16:21" x14ac:dyDescent="0.25">
      <c r="P2430" s="10">
        <v>38047</v>
      </c>
      <c r="Q2430">
        <v>10.425890000000001</v>
      </c>
      <c r="S2430" s="42">
        <f t="shared" ca="1" si="43"/>
        <v>48413</v>
      </c>
      <c r="T2430" s="43">
        <f ca="1">_xll.BInterpol('Base CDI'!$H$4:$H$28,'Base CDI'!$J$4:$J$29,S2430,"Cubic","Extrapolate=Linear","MultiX=Average","Skip=True","Sort=True")</f>
        <v>13.115047020734789</v>
      </c>
      <c r="U2430" s="43">
        <f ca="1">_xll.BInterpol('Base CDI'!$H$4:$H$28,'Base CDI'!$I$4:$I$29,S2430,"Cubic","Extrapolate=Linear","MultiX=Average","Skip=True","Sort=True")</f>
        <v>13.147261260165054</v>
      </c>
    </row>
    <row r="2431" spans="16:21" x14ac:dyDescent="0.25">
      <c r="P2431" s="10">
        <v>38048</v>
      </c>
      <c r="Q2431">
        <v>10.432119999999999</v>
      </c>
      <c r="S2431" s="42">
        <f t="shared" ca="1" si="43"/>
        <v>48414</v>
      </c>
      <c r="T2431" s="43">
        <f ca="1">_xll.BInterpol('Base CDI'!$H$4:$H$28,'Base CDI'!$J$4:$J$29,S2431,"Cubic","Extrapolate=Linear","MultiX=Average","Skip=True","Sort=True")</f>
        <v>13.115228667575154</v>
      </c>
      <c r="U2431" s="43">
        <f ca="1">_xll.BInterpol('Base CDI'!$H$4:$H$28,'Base CDI'!$I$4:$I$29,S2431,"Cubic","Extrapolate=Linear","MultiX=Average","Skip=True","Sort=True")</f>
        <v>13.147448819114064</v>
      </c>
    </row>
    <row r="2432" spans="16:21" x14ac:dyDescent="0.25">
      <c r="P2432" s="10">
        <v>38049</v>
      </c>
      <c r="Q2432">
        <v>10.43834</v>
      </c>
      <c r="S2432" s="42">
        <f t="shared" ca="1" si="43"/>
        <v>48415</v>
      </c>
      <c r="T2432" s="43">
        <f ca="1">_xll.BInterpol('Base CDI'!$H$4:$H$28,'Base CDI'!$J$4:$J$29,S2432,"Cubic","Extrapolate=Linear","MultiX=Average","Skip=True","Sort=True")</f>
        <v>13.115410063672234</v>
      </c>
      <c r="U2432" s="43">
        <f ca="1">_xll.BInterpol('Base CDI'!$H$4:$H$28,'Base CDI'!$I$4:$I$29,S2432,"Cubic","Extrapolate=Linear","MultiX=Average","Skip=True","Sort=True")</f>
        <v>13.147636117318866</v>
      </c>
    </row>
    <row r="2433" spans="16:21" x14ac:dyDescent="0.25">
      <c r="P2433" s="10">
        <v>38050</v>
      </c>
      <c r="Q2433">
        <v>10.444570000000001</v>
      </c>
      <c r="S2433" s="42">
        <f t="shared" ca="1" si="43"/>
        <v>48416</v>
      </c>
      <c r="T2433" s="43">
        <f ca="1">_xll.BInterpol('Base CDI'!$H$4:$H$28,'Base CDI'!$J$4:$J$29,S2433,"Cubic","Extrapolate=Linear","MultiX=Average","Skip=True","Sort=True")</f>
        <v>13.115591208790928</v>
      </c>
      <c r="U2433" s="43">
        <f ca="1">_xll.BInterpol('Base CDI'!$H$4:$H$28,'Base CDI'!$I$4:$I$29,S2433,"Cubic","Extrapolate=Linear","MultiX=Average","Skip=True","Sort=True")</f>
        <v>13.14782315445399</v>
      </c>
    </row>
    <row r="2434" spans="16:21" x14ac:dyDescent="0.25">
      <c r="P2434" s="10">
        <v>38051</v>
      </c>
      <c r="Q2434">
        <v>10.450799999999999</v>
      </c>
      <c r="S2434" s="42">
        <f t="shared" ca="1" si="43"/>
        <v>48417</v>
      </c>
      <c r="T2434" s="43">
        <f ca="1">_xll.BInterpol('Base CDI'!$H$4:$H$28,'Base CDI'!$J$4:$J$29,S2434,"Cubic","Extrapolate=Linear","MultiX=Average","Skip=True","Sort=True")</f>
        <v>13.115772102696138</v>
      </c>
      <c r="U2434" s="43">
        <f ca="1">_xll.BInterpol('Base CDI'!$H$4:$H$28,'Base CDI'!$I$4:$I$29,S2434,"Cubic","Extrapolate=Linear","MultiX=Average","Skip=True","Sort=True")</f>
        <v>13.148009930193973</v>
      </c>
    </row>
    <row r="2435" spans="16:21" x14ac:dyDescent="0.25">
      <c r="P2435" s="10">
        <v>38054</v>
      </c>
      <c r="Q2435">
        <v>10.457039999999999</v>
      </c>
      <c r="S2435" s="42">
        <f t="shared" ca="1" si="43"/>
        <v>48418</v>
      </c>
      <c r="T2435" s="43">
        <f ca="1">_xll.BInterpol('Base CDI'!$H$4:$H$28,'Base CDI'!$J$4:$J$29,S2435,"Cubic","Extrapolate=Linear","MultiX=Average","Skip=True","Sort=True")</f>
        <v>13.115952745152766</v>
      </c>
      <c r="U2435" s="43">
        <f ca="1">_xll.BInterpol('Base CDI'!$H$4:$H$28,'Base CDI'!$I$4:$I$29,S2435,"Cubic","Extrapolate=Linear","MultiX=Average","Skip=True","Sort=True")</f>
        <v>13.148196444213347</v>
      </c>
    </row>
    <row r="2436" spans="16:21" x14ac:dyDescent="0.25">
      <c r="P2436" s="10">
        <v>38055</v>
      </c>
      <c r="Q2436">
        <v>10.463279999999999</v>
      </c>
      <c r="S2436" s="42">
        <f t="shared" ca="1" si="43"/>
        <v>48419</v>
      </c>
      <c r="T2436" s="43">
        <f ca="1">_xll.BInterpol('Base CDI'!$H$4:$H$28,'Base CDI'!$J$4:$J$29,S2436,"Cubic","Extrapolate=Linear","MultiX=Average","Skip=True","Sort=True")</f>
        <v>13.116133135925715</v>
      </c>
      <c r="U2436" s="43">
        <f ca="1">_xll.BInterpol('Base CDI'!$H$4:$H$28,'Base CDI'!$I$4:$I$29,S2436,"Cubic","Extrapolate=Linear","MultiX=Average","Skip=True","Sort=True")</f>
        <v>13.148382696186646</v>
      </c>
    </row>
    <row r="2437" spans="16:21" x14ac:dyDescent="0.25">
      <c r="P2437" s="10">
        <v>38056</v>
      </c>
      <c r="Q2437">
        <v>10.469519999999999</v>
      </c>
      <c r="S2437" s="42">
        <f t="shared" ca="1" si="43"/>
        <v>48420</v>
      </c>
      <c r="T2437" s="43">
        <f ca="1">_xll.BInterpol('Base CDI'!$H$4:$H$28,'Base CDI'!$J$4:$J$29,S2437,"Cubic","Extrapolate=Linear","MultiX=Average","Skip=True","Sort=True")</f>
        <v>13.116313274779884</v>
      </c>
      <c r="U2437" s="43">
        <f ca="1">_xll.BInterpol('Base CDI'!$H$4:$H$28,'Base CDI'!$I$4:$I$29,S2437,"Cubic","Extrapolate=Linear","MultiX=Average","Skip=True","Sort=True")</f>
        <v>13.148568685788405</v>
      </c>
    </row>
    <row r="2438" spans="16:21" x14ac:dyDescent="0.25">
      <c r="P2438" s="10">
        <v>38057</v>
      </c>
      <c r="Q2438">
        <v>10.475770000000001</v>
      </c>
      <c r="S2438" s="42">
        <f t="shared" ca="1" si="43"/>
        <v>48421</v>
      </c>
      <c r="T2438" s="43">
        <f ca="1">_xll.BInterpol('Base CDI'!$H$4:$H$28,'Base CDI'!$J$4:$J$29,S2438,"Cubic","Extrapolate=Linear","MultiX=Average","Skip=True","Sort=True")</f>
        <v>13.116493161480175</v>
      </c>
      <c r="U2438" s="43">
        <f ca="1">_xll.BInterpol('Base CDI'!$H$4:$H$28,'Base CDI'!$I$4:$I$29,S2438,"Cubic","Extrapolate=Linear","MultiX=Average","Skip=True","Sort=True")</f>
        <v>13.148754412693155</v>
      </c>
    </row>
    <row r="2439" spans="16:21" x14ac:dyDescent="0.25">
      <c r="P2439" s="10">
        <v>38058</v>
      </c>
      <c r="Q2439">
        <v>10.48202</v>
      </c>
      <c r="S2439" s="42">
        <f t="shared" ca="1" si="43"/>
        <v>48422</v>
      </c>
      <c r="T2439" s="43">
        <f ca="1">_xll.BInterpol('Base CDI'!$H$4:$H$28,'Base CDI'!$J$4:$J$29,S2439,"Cubic","Extrapolate=Linear","MultiX=Average","Skip=True","Sort=True")</f>
        <v>13.116672795791493</v>
      </c>
      <c r="U2439" s="43">
        <f ca="1">_xll.BInterpol('Base CDI'!$H$4:$H$28,'Base CDI'!$I$4:$I$29,S2439,"Cubic","Extrapolate=Linear","MultiX=Average","Skip=True","Sort=True")</f>
        <v>13.148939876575433</v>
      </c>
    </row>
    <row r="2440" spans="16:21" x14ac:dyDescent="0.25">
      <c r="P2440" s="10">
        <v>38061</v>
      </c>
      <c r="Q2440">
        <v>10.48827</v>
      </c>
      <c r="S2440" s="42">
        <f t="shared" ca="1" si="43"/>
        <v>48423</v>
      </c>
      <c r="T2440" s="43">
        <f ca="1">_xll.BInterpol('Base CDI'!$H$4:$H$28,'Base CDI'!$J$4:$J$29,S2440,"Cubic","Extrapolate=Linear","MultiX=Average","Skip=True","Sort=True")</f>
        <v>13.116852177478735</v>
      </c>
      <c r="U2440" s="43">
        <f ca="1">_xll.BInterpol('Base CDI'!$H$4:$H$28,'Base CDI'!$I$4:$I$29,S2440,"Cubic","Extrapolate=Linear","MultiX=Average","Skip=True","Sort=True")</f>
        <v>13.149125077109771</v>
      </c>
    </row>
    <row r="2441" spans="16:21" x14ac:dyDescent="0.25">
      <c r="P2441" s="10">
        <v>38062</v>
      </c>
      <c r="Q2441">
        <v>10.49452</v>
      </c>
      <c r="S2441" s="42">
        <f t="shared" ca="1" si="43"/>
        <v>48424</v>
      </c>
      <c r="T2441" s="43">
        <f ca="1">_xll.BInterpol('Base CDI'!$H$4:$H$28,'Base CDI'!$J$4:$J$29,S2441,"Cubic","Extrapolate=Linear","MultiX=Average","Skip=True","Sort=True")</f>
        <v>13.117031306306806</v>
      </c>
      <c r="U2441" s="43">
        <f ca="1">_xll.BInterpol('Base CDI'!$H$4:$H$28,'Base CDI'!$I$4:$I$29,S2441,"Cubic","Extrapolate=Linear","MultiX=Average","Skip=True","Sort=True")</f>
        <v>13.149310013970702</v>
      </c>
    </row>
    <row r="2442" spans="16:21" x14ac:dyDescent="0.25">
      <c r="P2442" s="10">
        <v>38063</v>
      </c>
      <c r="Q2442">
        <v>10.500780000000001</v>
      </c>
      <c r="S2442" s="42">
        <f t="shared" ca="1" si="43"/>
        <v>48425</v>
      </c>
      <c r="T2442" s="43">
        <f ca="1">_xll.BInterpol('Base CDI'!$H$4:$H$28,'Base CDI'!$J$4:$J$29,S2442,"Cubic","Extrapolate=Linear","MultiX=Average","Skip=True","Sort=True")</f>
        <v>13.117210182040607</v>
      </c>
      <c r="U2442" s="43">
        <f ca="1">_xll.BInterpol('Base CDI'!$H$4:$H$28,'Base CDI'!$I$4:$I$29,S2442,"Cubic","Extrapolate=Linear","MultiX=Average","Skip=True","Sort=True")</f>
        <v>13.149494686832762</v>
      </c>
    </row>
    <row r="2443" spans="16:21" x14ac:dyDescent="0.25">
      <c r="P2443" s="10">
        <v>38064</v>
      </c>
      <c r="Q2443">
        <v>10.50703</v>
      </c>
      <c r="S2443" s="42">
        <f t="shared" ref="S2443:S2506" ca="1" si="44">S2442+1</f>
        <v>48426</v>
      </c>
      <c r="T2443" s="43">
        <f ca="1">_xll.BInterpol('Base CDI'!$H$4:$H$28,'Base CDI'!$J$4:$J$29,S2443,"Cubic","Extrapolate=Linear","MultiX=Average","Skip=True","Sort=True")</f>
        <v>13.117388804445039</v>
      </c>
      <c r="U2443" s="43">
        <f ca="1">_xll.BInterpol('Base CDI'!$H$4:$H$28,'Base CDI'!$I$4:$I$29,S2443,"Cubic","Extrapolate=Linear","MultiX=Average","Skip=True","Sort=True")</f>
        <v>13.149679095370482</v>
      </c>
    </row>
    <row r="2444" spans="16:21" x14ac:dyDescent="0.25">
      <c r="P2444" s="10">
        <v>38065</v>
      </c>
      <c r="Q2444">
        <v>10.51322</v>
      </c>
      <c r="S2444" s="42">
        <f t="shared" ca="1" si="44"/>
        <v>48427</v>
      </c>
      <c r="T2444" s="43">
        <f ca="1">_xll.BInterpol('Base CDI'!$H$4:$H$28,'Base CDI'!$J$4:$J$29,S2444,"Cubic","Extrapolate=Linear","MultiX=Average","Skip=True","Sort=True")</f>
        <v>13.117567173285003</v>
      </c>
      <c r="U2444" s="43">
        <f ca="1">_xll.BInterpol('Base CDI'!$H$4:$H$28,'Base CDI'!$I$4:$I$29,S2444,"Cubic","Extrapolate=Linear","MultiX=Average","Skip=True","Sort=True")</f>
        <v>13.1498632392584</v>
      </c>
    </row>
    <row r="2445" spans="16:21" x14ac:dyDescent="0.25">
      <c r="P2445" s="10">
        <v>38068</v>
      </c>
      <c r="Q2445">
        <v>10.51942</v>
      </c>
      <c r="S2445" s="42">
        <f t="shared" ca="1" si="44"/>
        <v>48428</v>
      </c>
      <c r="T2445" s="43">
        <f ca="1">_xll.BInterpol('Base CDI'!$H$4:$H$28,'Base CDI'!$J$4:$J$29,S2445,"Cubic","Extrapolate=Linear","MultiX=Average","Skip=True","Sort=True")</f>
        <v>13.117745288325402</v>
      </c>
      <c r="U2445" s="43">
        <f ca="1">_xll.BInterpol('Base CDI'!$H$4:$H$28,'Base CDI'!$I$4:$I$29,S2445,"Cubic","Extrapolate=Linear","MultiX=Average","Skip=True","Sort=True")</f>
        <v>13.150047118171043</v>
      </c>
    </row>
    <row r="2446" spans="16:21" x14ac:dyDescent="0.25">
      <c r="P2446" s="10">
        <v>38069</v>
      </c>
      <c r="Q2446">
        <v>10.52563</v>
      </c>
      <c r="S2446" s="42">
        <f t="shared" ca="1" si="44"/>
        <v>48429</v>
      </c>
      <c r="T2446" s="43">
        <f ca="1">_xll.BInterpol('Base CDI'!$H$4:$H$28,'Base CDI'!$J$4:$J$29,S2446,"Cubic","Extrapolate=Linear","MultiX=Average","Skip=True","Sort=True")</f>
        <v>13.117923149331139</v>
      </c>
      <c r="U2446" s="43">
        <f ca="1">_xll.BInterpol('Base CDI'!$H$4:$H$28,'Base CDI'!$I$4:$I$29,S2446,"Cubic","Extrapolate=Linear","MultiX=Average","Skip=True","Sort=True")</f>
        <v>13.150230731782953</v>
      </c>
    </row>
    <row r="2447" spans="16:21" x14ac:dyDescent="0.25">
      <c r="P2447" s="10">
        <v>38070</v>
      </c>
      <c r="Q2447">
        <v>10.53186</v>
      </c>
      <c r="S2447" s="42">
        <f t="shared" ca="1" si="44"/>
        <v>48430</v>
      </c>
      <c r="T2447" s="43">
        <f ca="1">_xll.BInterpol('Base CDI'!$H$4:$H$28,'Base CDI'!$J$4:$J$29,S2447,"Cubic","Extrapolate=Linear","MultiX=Average","Skip=True","Sort=True")</f>
        <v>13.118100756067111</v>
      </c>
      <c r="U2447" s="43">
        <f ca="1">_xll.BInterpol('Base CDI'!$H$4:$H$28,'Base CDI'!$I$4:$I$29,S2447,"Cubic","Extrapolate=Linear","MultiX=Average","Skip=True","Sort=True")</f>
        <v>13.150414079768657</v>
      </c>
    </row>
    <row r="2448" spans="16:21" x14ac:dyDescent="0.25">
      <c r="P2448" s="10">
        <v>38071</v>
      </c>
      <c r="Q2448">
        <v>10.538080000000001</v>
      </c>
      <c r="S2448" s="42">
        <f t="shared" ca="1" si="44"/>
        <v>48431</v>
      </c>
      <c r="T2448" s="43">
        <f ca="1">_xll.BInterpol('Base CDI'!$H$4:$H$28,'Base CDI'!$J$4:$J$29,S2448,"Cubic","Extrapolate=Linear","MultiX=Average","Skip=True","Sort=True")</f>
        <v>13.118278108298224</v>
      </c>
      <c r="U2448" s="43">
        <f ca="1">_xll.BInterpol('Base CDI'!$H$4:$H$28,'Base CDI'!$I$4:$I$29,S2448,"Cubic","Extrapolate=Linear","MultiX=Average","Skip=True","Sort=True")</f>
        <v>13.150597161802692</v>
      </c>
    </row>
    <row r="2449" spans="16:21" x14ac:dyDescent="0.25">
      <c r="P2449" s="10">
        <v>38072</v>
      </c>
      <c r="Q2449">
        <v>10.5443</v>
      </c>
      <c r="S2449" s="42">
        <f t="shared" ca="1" si="44"/>
        <v>48432</v>
      </c>
      <c r="T2449" s="43">
        <f ca="1">_xll.BInterpol('Base CDI'!$H$4:$H$28,'Base CDI'!$J$4:$J$29,S2449,"Cubic","Extrapolate=Linear","MultiX=Average","Skip=True","Sort=True")</f>
        <v>13.118455205789379</v>
      </c>
      <c r="U2449" s="43">
        <f ca="1">_xll.BInterpol('Base CDI'!$H$4:$H$28,'Base CDI'!$I$4:$I$29,S2449,"Cubic","Extrapolate=Linear","MultiX=Average","Skip=True","Sort=True")</f>
        <v>13.150779977559591</v>
      </c>
    </row>
    <row r="2450" spans="16:21" x14ac:dyDescent="0.25">
      <c r="P2450" s="10">
        <v>38075</v>
      </c>
      <c r="Q2450">
        <v>10.550520000000001</v>
      </c>
      <c r="S2450" s="42">
        <f t="shared" ca="1" si="44"/>
        <v>48433</v>
      </c>
      <c r="T2450" s="43">
        <f ca="1">_xll.BInterpol('Base CDI'!$H$4:$H$28,'Base CDI'!$J$4:$J$29,S2450,"Cubic","Extrapolate=Linear","MultiX=Average","Skip=True","Sort=True")</f>
        <v>13.118632048305475</v>
      </c>
      <c r="U2450" s="43">
        <f ca="1">_xll.BInterpol('Base CDI'!$H$4:$H$28,'Base CDI'!$I$4:$I$29,S2450,"Cubic","Extrapolate=Linear","MultiX=Average","Skip=True","Sort=True")</f>
        <v>13.150962526713888</v>
      </c>
    </row>
    <row r="2451" spans="16:21" x14ac:dyDescent="0.25">
      <c r="P2451" s="10">
        <v>38076</v>
      </c>
      <c r="Q2451">
        <v>10.55674</v>
      </c>
      <c r="S2451" s="42">
        <f t="shared" ca="1" si="44"/>
        <v>48434</v>
      </c>
      <c r="T2451" s="43">
        <f ca="1">_xll.BInterpol('Base CDI'!$H$4:$H$28,'Base CDI'!$J$4:$J$29,S2451,"Cubic","Extrapolate=Linear","MultiX=Average","Skip=True","Sort=True")</f>
        <v>13.118808635611417</v>
      </c>
      <c r="U2451" s="43">
        <f ca="1">_xll.BInterpol('Base CDI'!$H$4:$H$28,'Base CDI'!$I$4:$I$29,S2451,"Cubic","Extrapolate=Linear","MultiX=Average","Skip=True","Sort=True")</f>
        <v>13.151144808940117</v>
      </c>
    </row>
    <row r="2452" spans="16:21" x14ac:dyDescent="0.25">
      <c r="P2452" s="10">
        <v>38077</v>
      </c>
      <c r="Q2452">
        <v>10.56296</v>
      </c>
      <c r="S2452" s="42">
        <f t="shared" ca="1" si="44"/>
        <v>48435</v>
      </c>
      <c r="T2452" s="43">
        <f ca="1">_xll.BInterpol('Base CDI'!$H$4:$H$28,'Base CDI'!$J$4:$J$29,S2452,"Cubic","Extrapolate=Linear","MultiX=Average","Skip=True","Sort=True")</f>
        <v>13.118984967472105</v>
      </c>
      <c r="U2452" s="43">
        <f ca="1">_xll.BInterpol('Base CDI'!$H$4:$H$28,'Base CDI'!$I$4:$I$29,S2452,"Cubic","Extrapolate=Linear","MultiX=Average","Skip=True","Sort=True")</f>
        <v>13.151326823912811</v>
      </c>
    </row>
    <row r="2453" spans="16:21" x14ac:dyDescent="0.25">
      <c r="P2453" s="10">
        <v>38078</v>
      </c>
      <c r="Q2453">
        <v>10.569190000000001</v>
      </c>
      <c r="S2453" s="42">
        <f t="shared" ca="1" si="44"/>
        <v>48436</v>
      </c>
      <c r="T2453" s="43">
        <f ca="1">_xll.BInterpol('Base CDI'!$H$4:$H$28,'Base CDI'!$J$4:$J$29,S2453,"Cubic","Extrapolate=Linear","MultiX=Average","Skip=True","Sort=True")</f>
        <v>13.11916104365244</v>
      </c>
      <c r="U2453" s="43">
        <f ca="1">_xll.BInterpol('Base CDI'!$H$4:$H$28,'Base CDI'!$I$4:$I$29,S2453,"Cubic","Extrapolate=Linear","MultiX=Average","Skip=True","Sort=True")</f>
        <v>13.151508571306504</v>
      </c>
    </row>
    <row r="2454" spans="16:21" x14ac:dyDescent="0.25">
      <c r="P2454" s="10">
        <v>38079</v>
      </c>
      <c r="Q2454">
        <v>10.575419999999999</v>
      </c>
      <c r="S2454" s="42">
        <f t="shared" ca="1" si="44"/>
        <v>48437</v>
      </c>
      <c r="T2454" s="43">
        <f ca="1">_xll.BInterpol('Base CDI'!$H$4:$H$28,'Base CDI'!$J$4:$J$29,S2454,"Cubic","Extrapolate=Linear","MultiX=Average","Skip=True","Sort=True")</f>
        <v>13.119336863917326</v>
      </c>
      <c r="U2454" s="43">
        <f ca="1">_xll.BInterpol('Base CDI'!$H$4:$H$28,'Base CDI'!$I$4:$I$29,S2454,"Cubic","Extrapolate=Linear","MultiX=Average","Skip=True","Sort=True")</f>
        <v>13.151690050795729</v>
      </c>
    </row>
    <row r="2455" spans="16:21" x14ac:dyDescent="0.25">
      <c r="P2455" s="10">
        <v>38082</v>
      </c>
      <c r="Q2455">
        <v>10.581670000000001</v>
      </c>
      <c r="S2455" s="42">
        <f t="shared" ca="1" si="44"/>
        <v>48438</v>
      </c>
      <c r="T2455" s="43">
        <f ca="1">_xll.BInterpol('Base CDI'!$H$4:$H$28,'Base CDI'!$J$4:$J$29,S2455,"Cubic","Extrapolate=Linear","MultiX=Average","Skip=True","Sort=True")</f>
        <v>13.119512428031662</v>
      </c>
      <c r="U2455" s="43">
        <f ca="1">_xll.BInterpol('Base CDI'!$H$4:$H$28,'Base CDI'!$I$4:$I$29,S2455,"Cubic","Extrapolate=Linear","MultiX=Average","Skip=True","Sort=True")</f>
        <v>13.151871262055021</v>
      </c>
    </row>
    <row r="2456" spans="16:21" x14ac:dyDescent="0.25">
      <c r="P2456" s="10">
        <v>38083</v>
      </c>
      <c r="Q2456">
        <v>10.587910000000001</v>
      </c>
      <c r="S2456" s="42">
        <f t="shared" ca="1" si="44"/>
        <v>48439</v>
      </c>
      <c r="T2456" s="43">
        <f ca="1">_xll.BInterpol('Base CDI'!$H$4:$H$28,'Base CDI'!$J$4:$J$29,S2456,"Cubic","Extrapolate=Linear","MultiX=Average","Skip=True","Sort=True")</f>
        <v>13.119687735760351</v>
      </c>
      <c r="U2456" s="43">
        <f ca="1">_xll.BInterpol('Base CDI'!$H$4:$H$28,'Base CDI'!$I$4:$I$29,S2456,"Cubic","Extrapolate=Linear","MultiX=Average","Skip=True","Sort=True")</f>
        <v>13.152052204758915</v>
      </c>
    </row>
    <row r="2457" spans="16:21" x14ac:dyDescent="0.25">
      <c r="P2457" s="10">
        <v>38084</v>
      </c>
      <c r="Q2457">
        <v>10.59416</v>
      </c>
      <c r="S2457" s="42">
        <f t="shared" ca="1" si="44"/>
        <v>48440</v>
      </c>
      <c r="T2457" s="43">
        <f ca="1">_xll.BInterpol('Base CDI'!$H$4:$H$28,'Base CDI'!$J$4:$J$29,S2457,"Cubic","Extrapolate=Linear","MultiX=Average","Skip=True","Sort=True")</f>
        <v>13.119862786868294</v>
      </c>
      <c r="U2457" s="43">
        <f ca="1">_xll.BInterpol('Base CDI'!$H$4:$H$28,'Base CDI'!$I$4:$I$29,S2457,"Cubic","Extrapolate=Linear","MultiX=Average","Skip=True","Sort=True")</f>
        <v>13.152232878581941</v>
      </c>
    </row>
    <row r="2458" spans="16:21" x14ac:dyDescent="0.25">
      <c r="P2458" s="10">
        <v>38085</v>
      </c>
      <c r="Q2458">
        <v>10.6004</v>
      </c>
      <c r="S2458" s="42">
        <f t="shared" ca="1" si="44"/>
        <v>48441</v>
      </c>
      <c r="T2458" s="43">
        <f ca="1">_xll.BInterpol('Base CDI'!$H$4:$H$28,'Base CDI'!$J$4:$J$29,S2458,"Cubic","Extrapolate=Linear","MultiX=Average","Skip=True","Sort=True")</f>
        <v>13.120037581120393</v>
      </c>
      <c r="U2458" s="43">
        <f ca="1">_xll.BInterpol('Base CDI'!$H$4:$H$28,'Base CDI'!$I$4:$I$29,S2458,"Cubic","Extrapolate=Linear","MultiX=Average","Skip=True","Sort=True")</f>
        <v>13.152413283198637</v>
      </c>
    </row>
    <row r="2459" spans="16:21" x14ac:dyDescent="0.25">
      <c r="P2459" s="10">
        <v>38089</v>
      </c>
      <c r="Q2459">
        <v>10.60665</v>
      </c>
      <c r="S2459" s="42">
        <f t="shared" ca="1" si="44"/>
        <v>48442</v>
      </c>
      <c r="T2459" s="43">
        <f ca="1">_xll.BInterpol('Base CDI'!$H$4:$H$28,'Base CDI'!$J$4:$J$29,S2459,"Cubic","Extrapolate=Linear","MultiX=Average","Skip=True","Sort=True")</f>
        <v>13.12021211828155</v>
      </c>
      <c r="U2459" s="43">
        <f ca="1">_xll.BInterpol('Base CDI'!$H$4:$H$28,'Base CDI'!$I$4:$I$29,S2459,"Cubic","Extrapolate=Linear","MultiX=Average","Skip=True","Sort=True")</f>
        <v>13.152593418283534</v>
      </c>
    </row>
    <row r="2460" spans="16:21" x14ac:dyDescent="0.25">
      <c r="P2460" s="10">
        <v>38090</v>
      </c>
      <c r="Q2460">
        <v>10.6129</v>
      </c>
      <c r="S2460" s="42">
        <f t="shared" ca="1" si="44"/>
        <v>48443</v>
      </c>
      <c r="T2460" s="43">
        <f ca="1">_xll.BInterpol('Base CDI'!$H$4:$H$28,'Base CDI'!$J$4:$J$29,S2460,"Cubic","Extrapolate=Linear","MultiX=Average","Skip=True","Sort=True")</f>
        <v>13.120386398116668</v>
      </c>
      <c r="U2460" s="43">
        <f ca="1">_xll.BInterpol('Base CDI'!$H$4:$H$28,'Base CDI'!$I$4:$I$29,S2460,"Cubic","Extrapolate=Linear","MultiX=Average","Skip=True","Sort=True")</f>
        <v>13.152773283511165</v>
      </c>
    </row>
    <row r="2461" spans="16:21" x14ac:dyDescent="0.25">
      <c r="P2461" s="10">
        <v>38091</v>
      </c>
      <c r="Q2461">
        <v>10.619149999999999</v>
      </c>
      <c r="S2461" s="42">
        <f t="shared" ca="1" si="44"/>
        <v>48444</v>
      </c>
      <c r="T2461" s="43">
        <f ca="1">_xll.BInterpol('Base CDI'!$H$4:$H$28,'Base CDI'!$J$4:$J$29,S2461,"Cubic","Extrapolate=Linear","MultiX=Average","Skip=True","Sort=True")</f>
        <v>13.120560420390646</v>
      </c>
      <c r="U2461" s="43">
        <f ca="1">_xll.BInterpol('Base CDI'!$H$4:$H$28,'Base CDI'!$I$4:$I$29,S2461,"Cubic","Extrapolate=Linear","MultiX=Average","Skip=True","Sort=True")</f>
        <v>13.152952878556066</v>
      </c>
    </row>
    <row r="2462" spans="16:21" x14ac:dyDescent="0.25">
      <c r="P2462" s="10">
        <v>38092</v>
      </c>
      <c r="Q2462">
        <v>10.625389999999999</v>
      </c>
      <c r="S2462" s="42">
        <f t="shared" ca="1" si="44"/>
        <v>48445</v>
      </c>
      <c r="T2462" s="43">
        <f ca="1">_xll.BInterpol('Base CDI'!$H$4:$H$28,'Base CDI'!$J$4:$J$29,S2462,"Cubic","Extrapolate=Linear","MultiX=Average","Skip=True","Sort=True")</f>
        <v>13.120734184868386</v>
      </c>
      <c r="U2462" s="43">
        <f ca="1">_xll.BInterpol('Base CDI'!$H$4:$H$28,'Base CDI'!$I$4:$I$29,S2462,"Cubic","Extrapolate=Linear","MultiX=Average","Skip=True","Sort=True")</f>
        <v>13.15313220309277</v>
      </c>
    </row>
    <row r="2463" spans="16:21" x14ac:dyDescent="0.25">
      <c r="P2463" s="10">
        <v>38093</v>
      </c>
      <c r="Q2463">
        <v>10.63156</v>
      </c>
      <c r="S2463" s="42">
        <f t="shared" ca="1" si="44"/>
        <v>48446</v>
      </c>
      <c r="T2463" s="43">
        <f ca="1">_xll.BInterpol('Base CDI'!$H$4:$H$28,'Base CDI'!$J$4:$J$29,S2463,"Cubic","Extrapolate=Linear","MultiX=Average","Skip=True","Sort=True")</f>
        <v>13.120907691314791</v>
      </c>
      <c r="U2463" s="43">
        <f ca="1">_xll.BInterpol('Base CDI'!$H$4:$H$28,'Base CDI'!$I$4:$I$29,S2463,"Cubic","Extrapolate=Linear","MultiX=Average","Skip=True","Sort=True")</f>
        <v>13.15331125679581</v>
      </c>
    </row>
    <row r="2464" spans="16:21" x14ac:dyDescent="0.25">
      <c r="P2464" s="10">
        <v>38096</v>
      </c>
      <c r="Q2464">
        <v>10.637729999999999</v>
      </c>
      <c r="S2464" s="42">
        <f t="shared" ca="1" si="44"/>
        <v>48447</v>
      </c>
      <c r="T2464" s="43">
        <f ca="1">_xll.BInterpol('Base CDI'!$H$4:$H$28,'Base CDI'!$J$4:$J$29,S2464,"Cubic","Extrapolate=Linear","MultiX=Average","Skip=True","Sort=True")</f>
        <v>13.121080939494762</v>
      </c>
      <c r="U2464" s="43">
        <f ca="1">_xll.BInterpol('Base CDI'!$H$4:$H$28,'Base CDI'!$I$4:$I$29,S2464,"Cubic","Extrapolate=Linear","MultiX=Average","Skip=True","Sort=True")</f>
        <v>13.153490039339722</v>
      </c>
    </row>
    <row r="2465" spans="16:21" x14ac:dyDescent="0.25">
      <c r="P2465" s="10">
        <v>38097</v>
      </c>
      <c r="Q2465">
        <v>10.6439</v>
      </c>
      <c r="S2465" s="42">
        <f t="shared" ca="1" si="44"/>
        <v>48448</v>
      </c>
      <c r="T2465" s="43">
        <f ca="1">_xll.BInterpol('Base CDI'!$H$4:$H$28,'Base CDI'!$J$4:$J$29,S2465,"Cubic","Extrapolate=Linear","MultiX=Average","Skip=True","Sort=True")</f>
        <v>13.1212539291732</v>
      </c>
      <c r="U2465" s="43">
        <f ca="1">_xll.BInterpol('Base CDI'!$H$4:$H$28,'Base CDI'!$I$4:$I$29,S2465,"Cubic","Extrapolate=Linear","MultiX=Average","Skip=True","Sort=True")</f>
        <v>13.153668550399036</v>
      </c>
    </row>
    <row r="2466" spans="16:21" x14ac:dyDescent="0.25">
      <c r="P2466" s="10">
        <v>38099</v>
      </c>
      <c r="Q2466">
        <v>10.650069999999999</v>
      </c>
      <c r="S2466" s="42">
        <f t="shared" ca="1" si="44"/>
        <v>48449</v>
      </c>
      <c r="T2466" s="43">
        <f ca="1">_xll.BInterpol('Base CDI'!$H$4:$H$28,'Base CDI'!$J$4:$J$29,S2466,"Cubic","Extrapolate=Linear","MultiX=Average","Skip=True","Sort=True")</f>
        <v>13.121426660115009</v>
      </c>
      <c r="U2466" s="43">
        <f ca="1">_xll.BInterpol('Base CDI'!$H$4:$H$28,'Base CDI'!$I$4:$I$29,S2466,"Cubic","Extrapolate=Linear","MultiX=Average","Skip=True","Sort=True")</f>
        <v>13.15384678964829</v>
      </c>
    </row>
    <row r="2467" spans="16:21" x14ac:dyDescent="0.25">
      <c r="P2467" s="10">
        <v>38100</v>
      </c>
      <c r="Q2467">
        <v>10.65624</v>
      </c>
      <c r="S2467" s="42">
        <f t="shared" ca="1" si="44"/>
        <v>48450</v>
      </c>
      <c r="T2467" s="43">
        <f ca="1">_xll.BInterpol('Base CDI'!$H$4:$H$28,'Base CDI'!$J$4:$J$29,S2467,"Cubic","Extrapolate=Linear","MultiX=Average","Skip=True","Sort=True")</f>
        <v>13.121599132085088</v>
      </c>
      <c r="U2467" s="43">
        <f ca="1">_xll.BInterpol('Base CDI'!$H$4:$H$28,'Base CDI'!$I$4:$I$29,S2467,"Cubic","Extrapolate=Linear","MultiX=Average","Skip=True","Sort=True")</f>
        <v>13.154024756762015</v>
      </c>
    </row>
    <row r="2468" spans="16:21" x14ac:dyDescent="0.25">
      <c r="P2468" s="10">
        <v>38103</v>
      </c>
      <c r="Q2468">
        <v>10.662419999999999</v>
      </c>
      <c r="S2468" s="42">
        <f t="shared" ca="1" si="44"/>
        <v>48451</v>
      </c>
      <c r="T2468" s="43">
        <f ca="1">_xll.BInterpol('Base CDI'!$H$4:$H$28,'Base CDI'!$J$4:$J$29,S2468,"Cubic","Extrapolate=Linear","MultiX=Average","Skip=True","Sort=True")</f>
        <v>13.121771344848339</v>
      </c>
      <c r="U2468" s="43">
        <f ca="1">_xll.BInterpol('Base CDI'!$H$4:$H$28,'Base CDI'!$I$4:$I$29,S2468,"Cubic","Extrapolate=Linear","MultiX=Average","Skip=True","Sort=True")</f>
        <v>13.154202451414745</v>
      </c>
    </row>
    <row r="2469" spans="16:21" x14ac:dyDescent="0.25">
      <c r="P2469" s="10">
        <v>38104</v>
      </c>
      <c r="Q2469">
        <v>10.66859</v>
      </c>
      <c r="S2469" s="42">
        <f t="shared" ca="1" si="44"/>
        <v>48452</v>
      </c>
      <c r="T2469" s="43">
        <f ca="1">_xll.BInterpol('Base CDI'!$H$4:$H$28,'Base CDI'!$J$4:$J$29,S2469,"Cubic","Extrapolate=Linear","MultiX=Average","Skip=True","Sort=True")</f>
        <v>13.121943298169667</v>
      </c>
      <c r="U2469" s="43">
        <f ca="1">_xll.BInterpol('Base CDI'!$H$4:$H$28,'Base CDI'!$I$4:$I$29,S2469,"Cubic","Extrapolate=Linear","MultiX=Average","Skip=True","Sort=True")</f>
        <v>13.154379873281014</v>
      </c>
    </row>
    <row r="2470" spans="16:21" x14ac:dyDescent="0.25">
      <c r="P2470" s="10">
        <v>38105</v>
      </c>
      <c r="Q2470">
        <v>10.674770000000001</v>
      </c>
      <c r="S2470" s="42">
        <f t="shared" ca="1" si="44"/>
        <v>48453</v>
      </c>
      <c r="T2470" s="43">
        <f ca="1">_xll.BInterpol('Base CDI'!$H$4:$H$28,'Base CDI'!$J$4:$J$29,S2470,"Cubic","Extrapolate=Linear","MultiX=Average","Skip=True","Sort=True")</f>
        <v>13.122114991813968</v>
      </c>
      <c r="U2470" s="43">
        <f ca="1">_xll.BInterpol('Base CDI'!$H$4:$H$28,'Base CDI'!$I$4:$I$29,S2470,"Cubic","Extrapolate=Linear","MultiX=Average","Skip=True","Sort=True")</f>
        <v>13.154557022035357</v>
      </c>
    </row>
    <row r="2471" spans="16:21" x14ac:dyDescent="0.25">
      <c r="P2471" s="10">
        <v>38106</v>
      </c>
      <c r="Q2471">
        <v>10.680960000000001</v>
      </c>
      <c r="S2471" s="42">
        <f t="shared" ca="1" si="44"/>
        <v>48454</v>
      </c>
      <c r="T2471" s="43">
        <f ca="1">_xll.BInterpol('Base CDI'!$H$4:$H$28,'Base CDI'!$J$4:$J$29,S2471,"Cubic","Extrapolate=Linear","MultiX=Average","Skip=True","Sort=True")</f>
        <v>13.122286425546148</v>
      </c>
      <c r="U2471" s="43">
        <f ca="1">_xll.BInterpol('Base CDI'!$H$4:$H$28,'Base CDI'!$I$4:$I$29,S2471,"Cubic","Extrapolate=Linear","MultiX=Average","Skip=True","Sort=True")</f>
        <v>13.154733897352306</v>
      </c>
    </row>
    <row r="2472" spans="16:21" x14ac:dyDescent="0.25">
      <c r="P2472" s="10">
        <v>38107</v>
      </c>
      <c r="Q2472">
        <v>10.687139999999999</v>
      </c>
      <c r="S2472" s="42">
        <f t="shared" ca="1" si="44"/>
        <v>48455</v>
      </c>
      <c r="T2472" s="43">
        <f ca="1">_xll.BInterpol('Base CDI'!$H$4:$H$28,'Base CDI'!$J$4:$J$29,S2472,"Cubic","Extrapolate=Linear","MultiX=Average","Skip=True","Sort=True")</f>
        <v>13.122457599131106</v>
      </c>
      <c r="U2472" s="43">
        <f ca="1">_xll.BInterpol('Base CDI'!$H$4:$H$28,'Base CDI'!$I$4:$I$29,S2472,"Cubic","Extrapolate=Linear","MultiX=Average","Skip=True","Sort=True")</f>
        <v>13.154910498906396</v>
      </c>
    </row>
    <row r="2473" spans="16:21" x14ac:dyDescent="0.25">
      <c r="P2473" s="10">
        <v>38110</v>
      </c>
      <c r="Q2473">
        <v>10.693339999999999</v>
      </c>
      <c r="S2473" s="42">
        <f t="shared" ca="1" si="44"/>
        <v>48456</v>
      </c>
      <c r="T2473" s="43">
        <f ca="1">_xll.BInterpol('Base CDI'!$H$4:$H$28,'Base CDI'!$J$4:$J$29,S2473,"Cubic","Extrapolate=Linear","MultiX=Average","Skip=True","Sort=True")</f>
        <v>13.122628512333748</v>
      </c>
      <c r="U2473" s="43">
        <f ca="1">_xll.BInterpol('Base CDI'!$H$4:$H$28,'Base CDI'!$I$4:$I$29,S2473,"Cubic","Extrapolate=Linear","MultiX=Average","Skip=True","Sort=True")</f>
        <v>13.155086826372161</v>
      </c>
    </row>
    <row r="2474" spans="16:21" x14ac:dyDescent="0.25">
      <c r="P2474" s="10">
        <v>38111</v>
      </c>
      <c r="Q2474">
        <v>10.699540000000001</v>
      </c>
      <c r="S2474" s="42">
        <f t="shared" ca="1" si="44"/>
        <v>48457</v>
      </c>
      <c r="T2474" s="43">
        <f ca="1">_xll.BInterpol('Base CDI'!$H$4:$H$28,'Base CDI'!$J$4:$J$29,S2474,"Cubic","Extrapolate=Linear","MultiX=Average","Skip=True","Sort=True")</f>
        <v>13.12279916491897</v>
      </c>
      <c r="U2474" s="43">
        <f ca="1">_xll.BInterpol('Base CDI'!$H$4:$H$28,'Base CDI'!$I$4:$I$29,S2474,"Cubic","Extrapolate=Linear","MultiX=Average","Skip=True","Sort=True")</f>
        <v>13.155262879424132</v>
      </c>
    </row>
    <row r="2475" spans="16:21" x14ac:dyDescent="0.25">
      <c r="P2475" s="10">
        <v>38112</v>
      </c>
      <c r="Q2475">
        <v>10.70574</v>
      </c>
      <c r="S2475" s="42">
        <f t="shared" ca="1" si="44"/>
        <v>48458</v>
      </c>
      <c r="T2475" s="43">
        <f ca="1">_xll.BInterpol('Base CDI'!$H$4:$H$28,'Base CDI'!$J$4:$J$29,S2475,"Cubic","Extrapolate=Linear","MultiX=Average","Skip=True","Sort=True")</f>
        <v>13.122969556651677</v>
      </c>
      <c r="U2475" s="43">
        <f ca="1">_xll.BInterpol('Base CDI'!$H$4:$H$28,'Base CDI'!$I$4:$I$29,S2475,"Cubic","Extrapolate=Linear","MultiX=Average","Skip=True","Sort=True")</f>
        <v>13.155438657736847</v>
      </c>
    </row>
    <row r="2476" spans="16:21" x14ac:dyDescent="0.25">
      <c r="P2476" s="10">
        <v>38113</v>
      </c>
      <c r="Q2476">
        <v>10.71194</v>
      </c>
      <c r="S2476" s="42">
        <f t="shared" ca="1" si="44"/>
        <v>48459</v>
      </c>
      <c r="T2476" s="43">
        <f ca="1">_xll.BInterpol('Base CDI'!$H$4:$H$28,'Base CDI'!$J$4:$J$29,S2476,"Cubic","Extrapolate=Linear","MultiX=Average","Skip=True","Sort=True")</f>
        <v>13.123139687296771</v>
      </c>
      <c r="U2476" s="43">
        <f ca="1">_xll.BInterpol('Base CDI'!$H$4:$H$28,'Base CDI'!$I$4:$I$29,S2476,"Cubic","Extrapolate=Linear","MultiX=Average","Skip=True","Sort=True")</f>
        <v>13.155614160984836</v>
      </c>
    </row>
    <row r="2477" spans="16:21" x14ac:dyDescent="0.25">
      <c r="P2477" s="10">
        <v>38114</v>
      </c>
      <c r="Q2477">
        <v>10.71815</v>
      </c>
      <c r="S2477" s="42">
        <f t="shared" ca="1" si="44"/>
        <v>48460</v>
      </c>
      <c r="T2477" s="43">
        <f ca="1">_xll.BInterpol('Base CDI'!$H$4:$H$28,'Base CDI'!$J$4:$J$29,S2477,"Cubic","Extrapolate=Linear","MultiX=Average","Skip=True","Sort=True")</f>
        <v>13.12330955661915</v>
      </c>
      <c r="U2477" s="43">
        <f ca="1">_xll.BInterpol('Base CDI'!$H$4:$H$28,'Base CDI'!$I$4:$I$29,S2477,"Cubic","Extrapolate=Linear","MultiX=Average","Skip=True","Sort=True")</f>
        <v>13.155789388842635</v>
      </c>
    </row>
    <row r="2478" spans="16:21" x14ac:dyDescent="0.25">
      <c r="P2478" s="10">
        <v>38117</v>
      </c>
      <c r="Q2478">
        <v>10.724360000000001</v>
      </c>
      <c r="S2478" s="42">
        <f t="shared" ca="1" si="44"/>
        <v>48461</v>
      </c>
      <c r="T2478" s="43">
        <f ca="1">_xll.BInterpol('Base CDI'!$H$4:$H$28,'Base CDI'!$J$4:$J$29,S2478,"Cubic","Extrapolate=Linear","MultiX=Average","Skip=True","Sort=True")</f>
        <v>13.123479164383721</v>
      </c>
      <c r="U2478" s="43">
        <f ca="1">_xll.BInterpol('Base CDI'!$H$4:$H$28,'Base CDI'!$I$4:$I$29,S2478,"Cubic","Extrapolate=Linear","MultiX=Average","Skip=True","Sort=True")</f>
        <v>13.155964340984776</v>
      </c>
    </row>
    <row r="2479" spans="16:21" x14ac:dyDescent="0.25">
      <c r="P2479" s="10">
        <v>38118</v>
      </c>
      <c r="Q2479">
        <v>10.73057</v>
      </c>
      <c r="S2479" s="42">
        <f t="shared" ca="1" si="44"/>
        <v>48462</v>
      </c>
      <c r="T2479" s="43">
        <f ca="1">_xll.BInterpol('Base CDI'!$H$4:$H$28,'Base CDI'!$J$4:$J$29,S2479,"Cubic","Extrapolate=Linear","MultiX=Average","Skip=True","Sort=True")</f>
        <v>13.12364851035538</v>
      </c>
      <c r="U2479" s="43">
        <f ca="1">_xll.BInterpol('Base CDI'!$H$4:$H$28,'Base CDI'!$I$4:$I$29,S2479,"Cubic","Extrapolate=Linear","MultiX=Average","Skip=True","Sort=True")</f>
        <v>13.156139017085794</v>
      </c>
    </row>
    <row r="2480" spans="16:21" x14ac:dyDescent="0.25">
      <c r="P2480" s="10">
        <v>38119</v>
      </c>
      <c r="Q2480">
        <v>10.73678</v>
      </c>
      <c r="S2480" s="42">
        <f t="shared" ca="1" si="44"/>
        <v>48463</v>
      </c>
      <c r="T2480" s="43">
        <f ca="1">_xll.BInterpol('Base CDI'!$H$4:$H$28,'Base CDI'!$J$4:$J$29,S2480,"Cubic","Extrapolate=Linear","MultiX=Average","Skip=True","Sort=True")</f>
        <v>13.123817594299034</v>
      </c>
      <c r="U2480" s="43">
        <f ca="1">_xll.BInterpol('Base CDI'!$H$4:$H$28,'Base CDI'!$I$4:$I$29,S2480,"Cubic","Extrapolate=Linear","MultiX=Average","Skip=True","Sort=True")</f>
        <v>13.156313416820224</v>
      </c>
    </row>
    <row r="2481" spans="16:21" x14ac:dyDescent="0.25">
      <c r="P2481" s="10">
        <v>38120</v>
      </c>
      <c r="Q2481">
        <v>10.742990000000001</v>
      </c>
      <c r="S2481" s="42">
        <f t="shared" ca="1" si="44"/>
        <v>48464</v>
      </c>
      <c r="T2481" s="43">
        <f ca="1">_xll.BInterpol('Base CDI'!$H$4:$H$28,'Base CDI'!$J$4:$J$29,S2481,"Cubic","Extrapolate=Linear","MultiX=Average","Skip=True","Sort=True")</f>
        <v>13.123986415979582</v>
      </c>
      <c r="U2481" s="43">
        <f ca="1">_xll.BInterpol('Base CDI'!$H$4:$H$28,'Base CDI'!$I$4:$I$29,S2481,"Cubic","Extrapolate=Linear","MultiX=Average","Skip=True","Sort=True")</f>
        <v>13.156487539862596</v>
      </c>
    </row>
    <row r="2482" spans="16:21" x14ac:dyDescent="0.25">
      <c r="P2482" s="10">
        <v>38121</v>
      </c>
      <c r="Q2482">
        <v>10.74921</v>
      </c>
      <c r="S2482" s="42">
        <f t="shared" ca="1" si="44"/>
        <v>48465</v>
      </c>
      <c r="T2482" s="43">
        <f ca="1">_xll.BInterpol('Base CDI'!$H$4:$H$28,'Base CDI'!$J$4:$J$29,S2482,"Cubic","Extrapolate=Linear","MultiX=Average","Skip=True","Sort=True")</f>
        <v>13.124154975161925</v>
      </c>
      <c r="U2482" s="43">
        <f ca="1">_xll.BInterpol('Base CDI'!$H$4:$H$28,'Base CDI'!$I$4:$I$29,S2482,"Cubic","Extrapolate=Linear","MultiX=Average","Skip=True","Sort=True")</f>
        <v>13.156661385887448</v>
      </c>
    </row>
    <row r="2483" spans="16:21" x14ac:dyDescent="0.25">
      <c r="P2483" s="10">
        <v>38124</v>
      </c>
      <c r="Q2483">
        <v>10.75544</v>
      </c>
      <c r="S2483" s="42">
        <f t="shared" ca="1" si="44"/>
        <v>48466</v>
      </c>
      <c r="T2483" s="43">
        <f ca="1">_xll.BInterpol('Base CDI'!$H$4:$H$28,'Base CDI'!$J$4:$J$29,S2483,"Cubic","Extrapolate=Linear","MultiX=Average","Skip=True","Sort=True")</f>
        <v>13.124323271610967</v>
      </c>
      <c r="U2483" s="43">
        <f ca="1">_xll.BInterpol('Base CDI'!$H$4:$H$28,'Base CDI'!$I$4:$I$29,S2483,"Cubic","Extrapolate=Linear","MultiX=Average","Skip=True","Sort=True")</f>
        <v>13.156834954569311</v>
      </c>
    </row>
    <row r="2484" spans="16:21" x14ac:dyDescent="0.25">
      <c r="P2484" s="10">
        <v>38125</v>
      </c>
      <c r="Q2484">
        <v>10.761670000000001</v>
      </c>
      <c r="S2484" s="42">
        <f t="shared" ca="1" si="44"/>
        <v>48467</v>
      </c>
      <c r="T2484" s="43">
        <f ca="1">_xll.BInterpol('Base CDI'!$H$4:$H$28,'Base CDI'!$J$4:$J$29,S2484,"Cubic","Extrapolate=Linear","MultiX=Average","Skip=True","Sort=True")</f>
        <v>13.124491305091606</v>
      </c>
      <c r="U2484" s="43">
        <f ca="1">_xll.BInterpol('Base CDI'!$H$4:$H$28,'Base CDI'!$I$4:$I$29,S2484,"Cubic","Extrapolate=Linear","MultiX=Average","Skip=True","Sort=True")</f>
        <v>13.15700824558272</v>
      </c>
    </row>
    <row r="2485" spans="16:21" x14ac:dyDescent="0.25">
      <c r="P2485" s="10">
        <v>38126</v>
      </c>
      <c r="Q2485">
        <v>10.767899999999999</v>
      </c>
      <c r="S2485" s="42">
        <f t="shared" ca="1" si="44"/>
        <v>48468</v>
      </c>
      <c r="T2485" s="43">
        <f ca="1">_xll.BInterpol('Base CDI'!$H$4:$H$28,'Base CDI'!$J$4:$J$29,S2485,"Cubic","Extrapolate=Linear","MultiX=Average","Skip=True","Sort=True")</f>
        <v>13.124659075368747</v>
      </c>
      <c r="U2485" s="43">
        <f ca="1">_xll.BInterpol('Base CDI'!$H$4:$H$28,'Base CDI'!$I$4:$I$29,S2485,"Cubic","Extrapolate=Linear","MultiX=Average","Skip=True","Sort=True")</f>
        <v>13.157181258602208</v>
      </c>
    </row>
    <row r="2486" spans="16:21" x14ac:dyDescent="0.25">
      <c r="P2486" s="10">
        <v>38127</v>
      </c>
      <c r="Q2486">
        <v>10.774139999999999</v>
      </c>
      <c r="S2486" s="42">
        <f t="shared" ca="1" si="44"/>
        <v>48469</v>
      </c>
      <c r="T2486" s="43">
        <f ca="1">_xll.BInterpol('Base CDI'!$H$4:$H$28,'Base CDI'!$J$4:$J$29,S2486,"Cubic","Extrapolate=Linear","MultiX=Average","Skip=True","Sort=True")</f>
        <v>13.124826582207291</v>
      </c>
      <c r="U2486" s="43">
        <f ca="1">_xll.BInterpol('Base CDI'!$H$4:$H$28,'Base CDI'!$I$4:$I$29,S2486,"Cubic","Extrapolate=Linear","MultiX=Average","Skip=True","Sort=True")</f>
        <v>13.157353993302308</v>
      </c>
    </row>
    <row r="2487" spans="16:21" x14ac:dyDescent="0.25">
      <c r="P2487" s="10">
        <v>38128</v>
      </c>
      <c r="Q2487">
        <v>10.780379999999999</v>
      </c>
      <c r="S2487" s="42">
        <f t="shared" ca="1" si="44"/>
        <v>48470</v>
      </c>
      <c r="T2487" s="43">
        <f ca="1">_xll.BInterpol('Base CDI'!$H$4:$H$28,'Base CDI'!$J$4:$J$29,S2487,"Cubic","Extrapolate=Linear","MultiX=Average","Skip=True","Sort=True")</f>
        <v>13.124993825372139</v>
      </c>
      <c r="U2487" s="43">
        <f ca="1">_xll.BInterpol('Base CDI'!$H$4:$H$28,'Base CDI'!$I$4:$I$29,S2487,"Cubic","Extrapolate=Linear","MultiX=Average","Skip=True","Sort=True")</f>
        <v>13.157526449357556</v>
      </c>
    </row>
    <row r="2488" spans="16:21" x14ac:dyDescent="0.25">
      <c r="P2488" s="10">
        <v>38131</v>
      </c>
      <c r="Q2488">
        <v>10.786630000000001</v>
      </c>
      <c r="S2488" s="42">
        <f t="shared" ca="1" si="44"/>
        <v>48471</v>
      </c>
      <c r="T2488" s="43">
        <f ca="1">_xll.BInterpol('Base CDI'!$H$4:$H$28,'Base CDI'!$J$4:$J$29,S2488,"Cubic","Extrapolate=Linear","MultiX=Average","Skip=True","Sort=True")</f>
        <v>13.125160804628193</v>
      </c>
      <c r="U2488" s="43">
        <f ca="1">_xll.BInterpol('Base CDI'!$H$4:$H$28,'Base CDI'!$I$4:$I$29,S2488,"Cubic","Extrapolate=Linear","MultiX=Average","Skip=True","Sort=True")</f>
        <v>13.157698626442485</v>
      </c>
    </row>
    <row r="2489" spans="16:21" x14ac:dyDescent="0.25">
      <c r="P2489" s="10">
        <v>38132</v>
      </c>
      <c r="Q2489">
        <v>10.79288</v>
      </c>
      <c r="S2489" s="42">
        <f t="shared" ca="1" si="44"/>
        <v>48472</v>
      </c>
      <c r="T2489" s="43">
        <f ca="1">_xll.BInterpol('Base CDI'!$H$4:$H$28,'Base CDI'!$J$4:$J$29,S2489,"Cubic","Extrapolate=Linear","MultiX=Average","Skip=True","Sort=True")</f>
        <v>13.125327519740354</v>
      </c>
      <c r="U2489" s="43">
        <f ca="1">_xll.BInterpol('Base CDI'!$H$4:$H$28,'Base CDI'!$I$4:$I$29,S2489,"Cubic","Extrapolate=Linear","MultiX=Average","Skip=True","Sort=True")</f>
        <v>13.157870524231628</v>
      </c>
    </row>
    <row r="2490" spans="16:21" x14ac:dyDescent="0.25">
      <c r="P2490" s="10">
        <v>38133</v>
      </c>
      <c r="Q2490">
        <v>10.79914</v>
      </c>
      <c r="S2490" s="42">
        <f t="shared" ca="1" si="44"/>
        <v>48473</v>
      </c>
      <c r="T2490" s="43">
        <f ca="1">_xll.BInterpol('Base CDI'!$H$4:$H$28,'Base CDI'!$J$4:$J$29,S2490,"Cubic","Extrapolate=Linear","MultiX=Average","Skip=True","Sort=True")</f>
        <v>13.125493970473524</v>
      </c>
      <c r="U2490" s="43">
        <f ca="1">_xll.BInterpol('Base CDI'!$H$4:$H$28,'Base CDI'!$I$4:$I$29,S2490,"Cubic","Extrapolate=Linear","MultiX=Average","Skip=True","Sort=True")</f>
        <v>13.15804214239952</v>
      </c>
    </row>
    <row r="2491" spans="16:21" x14ac:dyDescent="0.25">
      <c r="P2491" s="10">
        <v>38134</v>
      </c>
      <c r="Q2491">
        <v>10.80542</v>
      </c>
      <c r="S2491" s="42">
        <f t="shared" ca="1" si="44"/>
        <v>48474</v>
      </c>
      <c r="T2491" s="43">
        <f ca="1">_xll.BInterpol('Base CDI'!$H$4:$H$28,'Base CDI'!$J$4:$J$29,S2491,"Cubic","Extrapolate=Linear","MultiX=Average","Skip=True","Sort=True")</f>
        <v>13.125660156592605</v>
      </c>
      <c r="U2491" s="43">
        <f ca="1">_xll.BInterpol('Base CDI'!$H$4:$H$28,'Base CDI'!$I$4:$I$29,S2491,"Cubic","Extrapolate=Linear","MultiX=Average","Skip=True","Sort=True")</f>
        <v>13.158213480620693</v>
      </c>
    </row>
    <row r="2492" spans="16:21" x14ac:dyDescent="0.25">
      <c r="P2492" s="10">
        <v>38135</v>
      </c>
      <c r="Q2492">
        <v>10.81171</v>
      </c>
      <c r="S2492" s="42">
        <f t="shared" ca="1" si="44"/>
        <v>48475</v>
      </c>
      <c r="T2492" s="43">
        <f ca="1">_xll.BInterpol('Base CDI'!$H$4:$H$28,'Base CDI'!$J$4:$J$29,S2492,"Cubic","Extrapolate=Linear","MultiX=Average","Skip=True","Sort=True")</f>
        <v>13.125826077862499</v>
      </c>
      <c r="U2492" s="43">
        <f ca="1">_xll.BInterpol('Base CDI'!$H$4:$H$28,'Base CDI'!$I$4:$I$29,S2492,"Cubic","Extrapolate=Linear","MultiX=Average","Skip=True","Sort=True")</f>
        <v>13.158384538569681</v>
      </c>
    </row>
    <row r="2493" spans="16:21" x14ac:dyDescent="0.25">
      <c r="P2493" s="10">
        <v>38138</v>
      </c>
      <c r="Q2493">
        <v>10.818020000000001</v>
      </c>
      <c r="S2493" s="42">
        <f t="shared" ca="1" si="44"/>
        <v>48476</v>
      </c>
      <c r="T2493" s="43">
        <f ca="1">_xll.BInterpol('Base CDI'!$H$4:$H$28,'Base CDI'!$J$4:$J$29,S2493,"Cubic","Extrapolate=Linear","MultiX=Average","Skip=True","Sort=True")</f>
        <v>13.125991734048107</v>
      </c>
      <c r="U2493" s="43">
        <f ca="1">_xll.BInterpol('Base CDI'!$H$4:$H$28,'Base CDI'!$I$4:$I$29,S2493,"Cubic","Extrapolate=Linear","MultiX=Average","Skip=True","Sort=True")</f>
        <v>13.158555315921019</v>
      </c>
    </row>
    <row r="2494" spans="16:21" x14ac:dyDescent="0.25">
      <c r="P2494" s="10">
        <v>38139</v>
      </c>
      <c r="Q2494">
        <v>10.82432</v>
      </c>
      <c r="S2494" s="42">
        <f t="shared" ca="1" si="44"/>
        <v>48477</v>
      </c>
      <c r="T2494" s="43">
        <f ca="1">_xll.BInterpol('Base CDI'!$H$4:$H$28,'Base CDI'!$J$4:$J$29,S2494,"Cubic","Extrapolate=Linear","MultiX=Average","Skip=True","Sort=True")</f>
        <v>13.126157124914329</v>
      </c>
      <c r="U2494" s="43">
        <f ca="1">_xll.BInterpol('Base CDI'!$H$4:$H$28,'Base CDI'!$I$4:$I$29,S2494,"Cubic","Extrapolate=Linear","MultiX=Average","Skip=True","Sort=True")</f>
        <v>13.158725812349241</v>
      </c>
    </row>
    <row r="2495" spans="16:21" x14ac:dyDescent="0.25">
      <c r="P2495" s="10">
        <v>38140</v>
      </c>
      <c r="Q2495">
        <v>10.8306</v>
      </c>
      <c r="S2495" s="42">
        <f t="shared" ca="1" si="44"/>
        <v>48478</v>
      </c>
      <c r="T2495" s="43">
        <f ca="1">_xll.BInterpol('Base CDI'!$H$4:$H$28,'Base CDI'!$J$4:$J$29,S2495,"Cubic","Extrapolate=Linear","MultiX=Average","Skip=True","Sort=True")</f>
        <v>13.126322250226069</v>
      </c>
      <c r="U2495" s="43">
        <f ca="1">_xll.BInterpol('Base CDI'!$H$4:$H$28,'Base CDI'!$I$4:$I$29,S2495,"Cubic","Extrapolate=Linear","MultiX=Average","Skip=True","Sort=True")</f>
        <v>13.158896027528879</v>
      </c>
    </row>
    <row r="2496" spans="16:21" x14ac:dyDescent="0.25">
      <c r="P2496" s="10">
        <v>38141</v>
      </c>
      <c r="Q2496">
        <v>10.83689</v>
      </c>
      <c r="S2496" s="42">
        <f t="shared" ca="1" si="44"/>
        <v>48479</v>
      </c>
      <c r="T2496" s="43">
        <f ca="1">_xll.BInterpol('Base CDI'!$H$4:$H$28,'Base CDI'!$J$4:$J$29,S2496,"Cubic","Extrapolate=Linear","MultiX=Average","Skip=True","Sort=True")</f>
        <v>13.126487109748229</v>
      </c>
      <c r="U2496" s="43">
        <f ca="1">_xll.BInterpol('Base CDI'!$H$4:$H$28,'Base CDI'!$I$4:$I$29,S2496,"Cubic","Extrapolate=Linear","MultiX=Average","Skip=True","Sort=True")</f>
        <v>13.159065961134468</v>
      </c>
    </row>
    <row r="2497" spans="16:21" x14ac:dyDescent="0.25">
      <c r="P2497" s="10">
        <v>38142</v>
      </c>
      <c r="Q2497">
        <v>10.843159999999999</v>
      </c>
      <c r="S2497" s="42">
        <f t="shared" ca="1" si="44"/>
        <v>48480</v>
      </c>
      <c r="T2497" s="43">
        <f ca="1">_xll.BInterpol('Base CDI'!$H$4:$H$28,'Base CDI'!$J$4:$J$29,S2497,"Cubic","Extrapolate=Linear","MultiX=Average","Skip=True","Sort=True")</f>
        <v>13.126651703245711</v>
      </c>
      <c r="U2497" s="43">
        <f ca="1">_xll.BInterpol('Base CDI'!$H$4:$H$28,'Base CDI'!$I$4:$I$29,S2497,"Cubic","Extrapolate=Linear","MultiX=Average","Skip=True","Sort=True")</f>
        <v>13.15923561284054</v>
      </c>
    </row>
    <row r="2498" spans="16:21" x14ac:dyDescent="0.25">
      <c r="P2498" s="10">
        <v>38145</v>
      </c>
      <c r="Q2498">
        <v>10.849460000000001</v>
      </c>
      <c r="S2498" s="42">
        <f t="shared" ca="1" si="44"/>
        <v>48481</v>
      </c>
      <c r="T2498" s="43">
        <f ca="1">_xll.BInterpol('Base CDI'!$H$4:$H$28,'Base CDI'!$J$4:$J$29,S2498,"Cubic","Extrapolate=Linear","MultiX=Average","Skip=True","Sort=True")</f>
        <v>13.126816030483413</v>
      </c>
      <c r="U2498" s="43">
        <f ca="1">_xll.BInterpol('Base CDI'!$H$4:$H$28,'Base CDI'!$I$4:$I$29,S2498,"Cubic","Extrapolate=Linear","MultiX=Average","Skip=True","Sort=True")</f>
        <v>13.159404982321632</v>
      </c>
    </row>
    <row r="2499" spans="16:21" x14ac:dyDescent="0.25">
      <c r="P2499" s="10">
        <v>38146</v>
      </c>
      <c r="Q2499">
        <v>10.85575</v>
      </c>
      <c r="S2499" s="42">
        <f t="shared" ca="1" si="44"/>
        <v>48482</v>
      </c>
      <c r="T2499" s="43">
        <f ca="1">_xll.BInterpol('Base CDI'!$H$4:$H$28,'Base CDI'!$J$4:$J$29,S2499,"Cubic","Extrapolate=Linear","MultiX=Average","Skip=True","Sort=True")</f>
        <v>13.12698009122624</v>
      </c>
      <c r="U2499" s="43">
        <f ca="1">_xll.BInterpol('Base CDI'!$H$4:$H$28,'Base CDI'!$I$4:$I$29,S2499,"Cubic","Extrapolate=Linear","MultiX=Average","Skip=True","Sort=True")</f>
        <v>13.159574069252274</v>
      </c>
    </row>
    <row r="2500" spans="16:21" x14ac:dyDescent="0.25">
      <c r="P2500" s="10">
        <v>38147</v>
      </c>
      <c r="Q2500">
        <v>10.86204</v>
      </c>
      <c r="S2500" s="42">
        <f t="shared" ca="1" si="44"/>
        <v>48483</v>
      </c>
      <c r="T2500" s="43">
        <f ca="1">_xll.BInterpol('Base CDI'!$H$4:$H$28,'Base CDI'!$J$4:$J$29,S2500,"Cubic","Extrapolate=Linear","MultiX=Average","Skip=True","Sort=True")</f>
        <v>13.127143885239093</v>
      </c>
      <c r="U2500" s="43">
        <f ca="1">_xll.BInterpol('Base CDI'!$H$4:$H$28,'Base CDI'!$I$4:$I$29,S2500,"Cubic","Extrapolate=Linear","MultiX=Average","Skip=True","Sort=True")</f>
        <v>13.159742873307003</v>
      </c>
    </row>
    <row r="2501" spans="16:21" x14ac:dyDescent="0.25">
      <c r="P2501" s="10">
        <v>38149</v>
      </c>
      <c r="Q2501">
        <v>10.86833</v>
      </c>
      <c r="S2501" s="42">
        <f t="shared" ca="1" si="44"/>
        <v>48484</v>
      </c>
      <c r="T2501" s="43">
        <f ca="1">_xll.BInterpol('Base CDI'!$H$4:$H$28,'Base CDI'!$J$4:$J$29,S2501,"Cubic","Extrapolate=Linear","MultiX=Average","Skip=True","Sort=True")</f>
        <v>13.127307412286873</v>
      </c>
      <c r="U2501" s="43">
        <f ca="1">_xll.BInterpol('Base CDI'!$H$4:$H$28,'Base CDI'!$I$4:$I$29,S2501,"Cubic","Extrapolate=Linear","MultiX=Average","Skip=True","Sort=True")</f>
        <v>13.159911394160352</v>
      </c>
    </row>
    <row r="2502" spans="16:21" x14ac:dyDescent="0.25">
      <c r="P2502" s="10">
        <v>38152</v>
      </c>
      <c r="Q2502">
        <v>10.87462</v>
      </c>
      <c r="S2502" s="42">
        <f t="shared" ca="1" si="44"/>
        <v>48485</v>
      </c>
      <c r="T2502" s="43">
        <f ca="1">_xll.BInterpol('Base CDI'!$H$4:$H$28,'Base CDI'!$J$4:$J$29,S2502,"Cubic","Extrapolate=Linear","MultiX=Average","Skip=True","Sort=True")</f>
        <v>13.127470672134484</v>
      </c>
      <c r="U2502" s="43">
        <f ca="1">_xll.BInterpol('Base CDI'!$H$4:$H$28,'Base CDI'!$I$4:$I$29,S2502,"Cubic","Extrapolate=Linear","MultiX=Average","Skip=True","Sort=True")</f>
        <v>13.160079631486854</v>
      </c>
    </row>
    <row r="2503" spans="16:21" x14ac:dyDescent="0.25">
      <c r="P2503" s="10">
        <v>38153</v>
      </c>
      <c r="Q2503">
        <v>10.88091</v>
      </c>
      <c r="S2503" s="42">
        <f t="shared" ca="1" si="44"/>
        <v>48486</v>
      </c>
      <c r="T2503" s="43">
        <f ca="1">_xll.BInterpol('Base CDI'!$H$4:$H$28,'Base CDI'!$J$4:$J$29,S2503,"Cubic","Extrapolate=Linear","MultiX=Average","Skip=True","Sort=True")</f>
        <v>13.127633664546822</v>
      </c>
      <c r="U2503" s="43">
        <f ca="1">_xll.BInterpol('Base CDI'!$H$4:$H$28,'Base CDI'!$I$4:$I$29,S2503,"Cubic","Extrapolate=Linear","MultiX=Average","Skip=True","Sort=True")</f>
        <v>13.160247584961043</v>
      </c>
    </row>
    <row r="2504" spans="16:21" x14ac:dyDescent="0.25">
      <c r="P2504" s="10">
        <v>38154</v>
      </c>
      <c r="Q2504">
        <v>10.88721</v>
      </c>
      <c r="S2504" s="42">
        <f t="shared" ca="1" si="44"/>
        <v>48487</v>
      </c>
      <c r="T2504" s="43">
        <f ca="1">_xll.BInterpol('Base CDI'!$H$4:$H$28,'Base CDI'!$J$4:$J$29,S2504,"Cubic","Extrapolate=Linear","MultiX=Average","Skip=True","Sort=True")</f>
        <v>13.127796389288795</v>
      </c>
      <c r="U2504" s="43">
        <f ca="1">_xll.BInterpol('Base CDI'!$H$4:$H$28,'Base CDI'!$I$4:$I$29,S2504,"Cubic","Extrapolate=Linear","MultiX=Average","Skip=True","Sort=True")</f>
        <v>13.160415254257451</v>
      </c>
    </row>
    <row r="2505" spans="16:21" x14ac:dyDescent="0.25">
      <c r="P2505" s="10">
        <v>38155</v>
      </c>
      <c r="Q2505">
        <v>10.893520000000001</v>
      </c>
      <c r="S2505" s="42">
        <f t="shared" ca="1" si="44"/>
        <v>48488</v>
      </c>
      <c r="T2505" s="43">
        <f ca="1">_xll.BInterpol('Base CDI'!$H$4:$H$28,'Base CDI'!$J$4:$J$29,S2505,"Cubic","Extrapolate=Linear","MultiX=Average","Skip=True","Sort=True")</f>
        <v>13.127958846125301</v>
      </c>
      <c r="U2505" s="43">
        <f ca="1">_xll.BInterpol('Base CDI'!$H$4:$H$28,'Base CDI'!$I$4:$I$29,S2505,"Cubic","Extrapolate=Linear","MultiX=Average","Skip=True","Sort=True")</f>
        <v>13.160582639050615</v>
      </c>
    </row>
    <row r="2506" spans="16:21" x14ac:dyDescent="0.25">
      <c r="P2506" s="10">
        <v>38156</v>
      </c>
      <c r="Q2506">
        <v>10.89983</v>
      </c>
      <c r="S2506" s="42">
        <f t="shared" ca="1" si="44"/>
        <v>48489</v>
      </c>
      <c r="T2506" s="43">
        <f ca="1">_xll.BInterpol('Base CDI'!$H$4:$H$28,'Base CDI'!$J$4:$J$29,S2506,"Cubic","Extrapolate=Linear","MultiX=Average","Skip=True","Sort=True")</f>
        <v>13.128121034821243</v>
      </c>
      <c r="U2506" s="43">
        <f ca="1">_xll.BInterpol('Base CDI'!$H$4:$H$28,'Base CDI'!$I$4:$I$29,S2506,"Cubic","Extrapolate=Linear","MultiX=Average","Skip=True","Sort=True")</f>
        <v>13.160749739015067</v>
      </c>
    </row>
    <row r="2507" spans="16:21" x14ac:dyDescent="0.25">
      <c r="P2507" s="10">
        <v>38159</v>
      </c>
      <c r="Q2507">
        <v>10.906140000000001</v>
      </c>
      <c r="S2507" s="42">
        <f t="shared" ref="S2507:S2570" ca="1" si="45">S2506+1</f>
        <v>48490</v>
      </c>
      <c r="T2507" s="43">
        <f ca="1">_xll.BInterpol('Base CDI'!$H$4:$H$28,'Base CDI'!$J$4:$J$29,S2507,"Cubic","Extrapolate=Linear","MultiX=Average","Skip=True","Sort=True")</f>
        <v>13.128282955141522</v>
      </c>
      <c r="U2507" s="43">
        <f ca="1">_xll.BInterpol('Base CDI'!$H$4:$H$28,'Base CDI'!$I$4:$I$29,S2507,"Cubic","Extrapolate=Linear","MultiX=Average","Skip=True","Sort=True")</f>
        <v>13.160916553825341</v>
      </c>
    </row>
    <row r="2508" spans="16:21" x14ac:dyDescent="0.25">
      <c r="P2508" s="10">
        <v>38160</v>
      </c>
      <c r="Q2508">
        <v>10.912459999999999</v>
      </c>
      <c r="S2508" s="42">
        <f t="shared" ca="1" si="45"/>
        <v>48491</v>
      </c>
      <c r="T2508" s="43">
        <f ca="1">_xll.BInterpol('Base CDI'!$H$4:$H$28,'Base CDI'!$J$4:$J$29,S2508,"Cubic","Extrapolate=Linear","MultiX=Average","Skip=True","Sort=True")</f>
        <v>13.128444606851041</v>
      </c>
      <c r="U2508" s="43">
        <f ca="1">_xll.BInterpol('Base CDI'!$H$4:$H$28,'Base CDI'!$I$4:$I$29,S2508,"Cubic","Extrapolate=Linear","MultiX=Average","Skip=True","Sort=True")</f>
        <v>13.161083083155971</v>
      </c>
    </row>
    <row r="2509" spans="16:21" x14ac:dyDescent="0.25">
      <c r="P2509" s="10">
        <v>38161</v>
      </c>
      <c r="Q2509">
        <v>10.91878</v>
      </c>
      <c r="S2509" s="42">
        <f t="shared" ca="1" si="45"/>
        <v>48492</v>
      </c>
      <c r="T2509" s="43">
        <f ca="1">_xll.BInterpol('Base CDI'!$H$4:$H$28,'Base CDI'!$J$4:$J$29,S2509,"Cubic","Extrapolate=Linear","MultiX=Average","Skip=True","Sort=True")</f>
        <v>13.1286059897147</v>
      </c>
      <c r="U2509" s="43">
        <f ca="1">_xll.BInterpol('Base CDI'!$H$4:$H$28,'Base CDI'!$I$4:$I$29,S2509,"Cubic","Extrapolate=Linear","MultiX=Average","Skip=True","Sort=True")</f>
        <v>13.161249326681491</v>
      </c>
    </row>
    <row r="2510" spans="16:21" x14ac:dyDescent="0.25">
      <c r="P2510" s="10">
        <v>38162</v>
      </c>
      <c r="Q2510">
        <v>10.9251</v>
      </c>
      <c r="S2510" s="42">
        <f t="shared" ca="1" si="45"/>
        <v>48493</v>
      </c>
      <c r="T2510" s="43">
        <f ca="1">_xll.BInterpol('Base CDI'!$H$4:$H$28,'Base CDI'!$J$4:$J$29,S2510,"Cubic","Extrapolate=Linear","MultiX=Average","Skip=True","Sort=True")</f>
        <v>13.128767103497401</v>
      </c>
      <c r="U2510" s="43">
        <f ca="1">_xll.BInterpol('Base CDI'!$H$4:$H$28,'Base CDI'!$I$4:$I$29,S2510,"Cubic","Extrapolate=Linear","MultiX=Average","Skip=True","Sort=True")</f>
        <v>13.161415284076433</v>
      </c>
    </row>
    <row r="2511" spans="16:21" x14ac:dyDescent="0.25">
      <c r="P2511" s="10">
        <v>38163</v>
      </c>
      <c r="Q2511">
        <v>10.931419999999999</v>
      </c>
      <c r="S2511" s="42">
        <f t="shared" ca="1" si="45"/>
        <v>48494</v>
      </c>
      <c r="T2511" s="43">
        <f ca="1">_xll.BInterpol('Base CDI'!$H$4:$H$28,'Base CDI'!$J$4:$J$29,S2511,"Cubic","Extrapolate=Linear","MultiX=Average","Skip=True","Sort=True")</f>
        <v>13.128927947964046</v>
      </c>
      <c r="U2511" s="43">
        <f ca="1">_xll.BInterpol('Base CDI'!$H$4:$H$28,'Base CDI'!$I$4:$I$29,S2511,"Cubic","Extrapolate=Linear","MultiX=Average","Skip=True","Sort=True")</f>
        <v>13.161580955015333</v>
      </c>
    </row>
    <row r="2512" spans="16:21" x14ac:dyDescent="0.25">
      <c r="P2512" s="10">
        <v>38166</v>
      </c>
      <c r="Q2512">
        <v>10.937749999999999</v>
      </c>
      <c r="S2512" s="42">
        <f t="shared" ca="1" si="45"/>
        <v>48495</v>
      </c>
      <c r="T2512" s="43">
        <f ca="1">_xll.BInterpol('Base CDI'!$H$4:$H$28,'Base CDI'!$J$4:$J$29,S2512,"Cubic","Extrapolate=Linear","MultiX=Average","Skip=True","Sort=True")</f>
        <v>13.129088522879536</v>
      </c>
      <c r="U2512" s="43">
        <f ca="1">_xll.BInterpol('Base CDI'!$H$4:$H$28,'Base CDI'!$I$4:$I$29,S2512,"Cubic","Extrapolate=Linear","MultiX=Average","Skip=True","Sort=True")</f>
        <v>13.161746339172723</v>
      </c>
    </row>
    <row r="2513" spans="16:21" x14ac:dyDescent="0.25">
      <c r="P2513" s="10">
        <v>38167</v>
      </c>
      <c r="Q2513">
        <v>10.94408</v>
      </c>
      <c r="S2513" s="42">
        <f t="shared" ca="1" si="45"/>
        <v>48496</v>
      </c>
      <c r="T2513" s="43">
        <f ca="1">_xll.BInterpol('Base CDI'!$H$4:$H$28,'Base CDI'!$J$4:$J$29,S2513,"Cubic","Extrapolate=Linear","MultiX=Average","Skip=True","Sort=True")</f>
        <v>13.129248828008775</v>
      </c>
      <c r="U2513" s="43">
        <f ca="1">_xll.BInterpol('Base CDI'!$H$4:$H$28,'Base CDI'!$I$4:$I$29,S2513,"Cubic","Extrapolate=Linear","MultiX=Average","Skip=True","Sort=True")</f>
        <v>13.161911436223138</v>
      </c>
    </row>
    <row r="2514" spans="16:21" x14ac:dyDescent="0.25">
      <c r="P2514" s="10">
        <v>38168</v>
      </c>
      <c r="Q2514">
        <v>10.95041</v>
      </c>
      <c r="S2514" s="42">
        <f t="shared" ca="1" si="45"/>
        <v>48497</v>
      </c>
      <c r="T2514" s="43">
        <f ca="1">_xll.BInterpol('Base CDI'!$H$4:$H$28,'Base CDI'!$J$4:$J$29,S2514,"Cubic","Extrapolate=Linear","MultiX=Average","Skip=True","Sort=True")</f>
        <v>13.129408863116661</v>
      </c>
      <c r="U2514" s="43">
        <f ca="1">_xll.BInterpol('Base CDI'!$H$4:$H$28,'Base CDI'!$I$4:$I$29,S2514,"Cubic","Extrapolate=Linear","MultiX=Average","Skip=True","Sort=True")</f>
        <v>13.162076245841112</v>
      </c>
    </row>
    <row r="2515" spans="16:21" x14ac:dyDescent="0.25">
      <c r="P2515" s="10">
        <v>38169</v>
      </c>
      <c r="Q2515">
        <v>10.956759999999999</v>
      </c>
      <c r="S2515" s="42">
        <f t="shared" ca="1" si="45"/>
        <v>48498</v>
      </c>
      <c r="T2515" s="43">
        <f ca="1">_xll.BInterpol('Base CDI'!$H$4:$H$28,'Base CDI'!$J$4:$J$29,S2515,"Cubic","Extrapolate=Linear","MultiX=Average","Skip=True","Sort=True")</f>
        <v>13.1295686279681</v>
      </c>
      <c r="U2515" s="43">
        <f ca="1">_xll.BInterpol('Base CDI'!$H$4:$H$28,'Base CDI'!$I$4:$I$29,S2515,"Cubic","Extrapolate=Linear","MultiX=Average","Skip=True","Sort=True")</f>
        <v>13.162240767701176</v>
      </c>
    </row>
    <row r="2516" spans="16:21" x14ac:dyDescent="0.25">
      <c r="P2516" s="10">
        <v>38170</v>
      </c>
      <c r="Q2516">
        <v>10.96311</v>
      </c>
      <c r="S2516" s="42">
        <f t="shared" ca="1" si="45"/>
        <v>48499</v>
      </c>
      <c r="T2516" s="43">
        <f ca="1">_xll.BInterpol('Base CDI'!$H$4:$H$28,'Base CDI'!$J$4:$J$29,S2516,"Cubic","Extrapolate=Linear","MultiX=Average","Skip=True","Sort=True")</f>
        <v>13.129728122327988</v>
      </c>
      <c r="U2516" s="43">
        <f ca="1">_xll.BInterpol('Base CDI'!$H$4:$H$28,'Base CDI'!$I$4:$I$29,S2516,"Cubic","Extrapolate=Linear","MultiX=Average","Skip=True","Sort=True")</f>
        <v>13.162405001477868</v>
      </c>
    </row>
    <row r="2517" spans="16:21" x14ac:dyDescent="0.25">
      <c r="P2517" s="10">
        <v>38173</v>
      </c>
      <c r="Q2517">
        <v>10.96945</v>
      </c>
      <c r="S2517" s="42">
        <f t="shared" ca="1" si="45"/>
        <v>48500</v>
      </c>
      <c r="T2517" s="43">
        <f ca="1">_xll.BInterpol('Base CDI'!$H$4:$H$28,'Base CDI'!$J$4:$J$29,S2517,"Cubic","Extrapolate=Linear","MultiX=Average","Skip=True","Sort=True")</f>
        <v>13.129887345961231</v>
      </c>
      <c r="U2517" s="43">
        <f ca="1">_xll.BInterpol('Base CDI'!$H$4:$H$28,'Base CDI'!$I$4:$I$29,S2517,"Cubic","Extrapolate=Linear","MultiX=Average","Skip=True","Sort=True")</f>
        <v>13.162568946845719</v>
      </c>
    </row>
    <row r="2518" spans="16:21" x14ac:dyDescent="0.25">
      <c r="P2518" s="10">
        <v>38174</v>
      </c>
      <c r="Q2518">
        <v>10.9758</v>
      </c>
      <c r="S2518" s="42">
        <f t="shared" ca="1" si="45"/>
        <v>48501</v>
      </c>
      <c r="T2518" s="43">
        <f ca="1">_xll.BInterpol('Base CDI'!$H$4:$H$28,'Base CDI'!$J$4:$J$29,S2518,"Cubic","Extrapolate=Linear","MultiX=Average","Skip=True","Sort=True")</f>
        <v>13.130046298632731</v>
      </c>
      <c r="U2518" s="43">
        <f ca="1">_xll.BInterpol('Base CDI'!$H$4:$H$28,'Base CDI'!$I$4:$I$29,S2518,"Cubic","Extrapolate=Linear","MultiX=Average","Skip=True","Sort=True")</f>
        <v>13.162732603479261</v>
      </c>
    </row>
    <row r="2519" spans="16:21" x14ac:dyDescent="0.25">
      <c r="P2519" s="10">
        <v>38175</v>
      </c>
      <c r="Q2519">
        <v>10.982150000000001</v>
      </c>
      <c r="S2519" s="42">
        <f t="shared" ca="1" si="45"/>
        <v>48502</v>
      </c>
      <c r="T2519" s="43">
        <f ca="1">_xll.BInterpol('Base CDI'!$H$4:$H$28,'Base CDI'!$J$4:$J$29,S2519,"Cubic","Extrapolate=Linear","MultiX=Average","Skip=True","Sort=True")</f>
        <v>13.130204980107388</v>
      </c>
      <c r="U2519" s="43">
        <f ca="1">_xll.BInterpol('Base CDI'!$H$4:$H$28,'Base CDI'!$I$4:$I$29,S2519,"Cubic","Extrapolate=Linear","MultiX=Average","Skip=True","Sort=True")</f>
        <v>13.162895971053032</v>
      </c>
    </row>
    <row r="2520" spans="16:21" x14ac:dyDescent="0.25">
      <c r="P2520" s="10">
        <v>38176</v>
      </c>
      <c r="Q2520">
        <v>10.9885</v>
      </c>
      <c r="S2520" s="42">
        <f t="shared" ca="1" si="45"/>
        <v>48503</v>
      </c>
      <c r="T2520" s="43">
        <f ca="1">_xll.BInterpol('Base CDI'!$H$4:$H$28,'Base CDI'!$J$4:$J$29,S2520,"Cubic","Extrapolate=Linear","MultiX=Average","Skip=True","Sort=True")</f>
        <v>13.130363390150103</v>
      </c>
      <c r="U2520" s="43">
        <f ca="1">_xll.BInterpol('Base CDI'!$H$4:$H$28,'Base CDI'!$I$4:$I$29,S2520,"Cubic","Extrapolate=Linear","MultiX=Average","Skip=True","Sort=True")</f>
        <v>13.163059049241564</v>
      </c>
    </row>
    <row r="2521" spans="16:21" x14ac:dyDescent="0.25">
      <c r="P2521" s="10">
        <v>38177</v>
      </c>
      <c r="Q2521">
        <v>10.994870000000001</v>
      </c>
      <c r="S2521" s="42">
        <f t="shared" ca="1" si="45"/>
        <v>48504</v>
      </c>
      <c r="T2521" s="43">
        <f ca="1">_xll.BInterpol('Base CDI'!$H$4:$H$28,'Base CDI'!$J$4:$J$29,S2521,"Cubic","Extrapolate=Linear","MultiX=Average","Skip=True","Sort=True")</f>
        <v>13.130521528525778</v>
      </c>
      <c r="U2521" s="43">
        <f ca="1">_xll.BInterpol('Base CDI'!$H$4:$H$28,'Base CDI'!$I$4:$I$29,S2521,"Cubic","Extrapolate=Linear","MultiX=Average","Skip=True","Sort=True")</f>
        <v>13.163221837719391</v>
      </c>
    </row>
    <row r="2522" spans="16:21" x14ac:dyDescent="0.25">
      <c r="P2522" s="10">
        <v>38180</v>
      </c>
      <c r="Q2522">
        <v>11.00127</v>
      </c>
      <c r="S2522" s="42">
        <f t="shared" ca="1" si="45"/>
        <v>48505</v>
      </c>
      <c r="T2522" s="43">
        <f ca="1">_xll.BInterpol('Base CDI'!$H$4:$H$28,'Base CDI'!$J$4:$J$29,S2522,"Cubic","Extrapolate=Linear","MultiX=Average","Skip=True","Sort=True")</f>
        <v>13.130679394999316</v>
      </c>
      <c r="U2522" s="43">
        <f ca="1">_xll.BInterpol('Base CDI'!$H$4:$H$28,'Base CDI'!$I$4:$I$29,S2522,"Cubic","Extrapolate=Linear","MultiX=Average","Skip=True","Sort=True")</f>
        <v>13.163384336161046</v>
      </c>
    </row>
    <row r="2523" spans="16:21" x14ac:dyDescent="0.25">
      <c r="P2523" s="10">
        <v>38181</v>
      </c>
      <c r="Q2523">
        <v>11.00764</v>
      </c>
      <c r="S2523" s="42">
        <f t="shared" ca="1" si="45"/>
        <v>48506</v>
      </c>
      <c r="T2523" s="43">
        <f ca="1">_xll.BInterpol('Base CDI'!$H$4:$H$28,'Base CDI'!$J$4:$J$29,S2523,"Cubic","Extrapolate=Linear","MultiX=Average","Skip=True","Sort=True")</f>
        <v>13.130836989335618</v>
      </c>
      <c r="U2523" s="43">
        <f ca="1">_xll.BInterpol('Base CDI'!$H$4:$H$28,'Base CDI'!$I$4:$I$29,S2523,"Cubic","Extrapolate=Linear","MultiX=Average","Skip=True","Sort=True")</f>
        <v>13.163546544241063</v>
      </c>
    </row>
    <row r="2524" spans="16:21" x14ac:dyDescent="0.25">
      <c r="P2524" s="10">
        <v>38182</v>
      </c>
      <c r="Q2524">
        <v>11.014010000000001</v>
      </c>
      <c r="S2524" s="42">
        <f t="shared" ca="1" si="45"/>
        <v>48507</v>
      </c>
      <c r="T2524" s="43">
        <f ca="1">_xll.BInterpol('Base CDI'!$H$4:$H$28,'Base CDI'!$J$4:$J$29,S2524,"Cubic","Extrapolate=Linear","MultiX=Average","Skip=True","Sort=True")</f>
        <v>13.130994311299585</v>
      </c>
      <c r="U2524" s="43">
        <f ca="1">_xll.BInterpol('Base CDI'!$H$4:$H$28,'Base CDI'!$I$4:$I$29,S2524,"Cubic","Extrapolate=Linear","MultiX=Average","Skip=True","Sort=True")</f>
        <v>13.163708461633975</v>
      </c>
    </row>
    <row r="2525" spans="16:21" x14ac:dyDescent="0.25">
      <c r="P2525" s="10">
        <v>38183</v>
      </c>
      <c r="Q2525">
        <v>11.020379999999999</v>
      </c>
      <c r="S2525" s="42">
        <f t="shared" ca="1" si="45"/>
        <v>48508</v>
      </c>
      <c r="T2525" s="43">
        <f ca="1">_xll.BInterpol('Base CDI'!$H$4:$H$28,'Base CDI'!$J$4:$J$29,S2525,"Cubic","Extrapolate=Linear","MultiX=Average","Skip=True","Sort=True")</f>
        <v>13.131151360656119</v>
      </c>
      <c r="U2525" s="43">
        <f ca="1">_xll.BInterpol('Base CDI'!$H$4:$H$28,'Base CDI'!$I$4:$I$29,S2525,"Cubic","Extrapolate=Linear","MultiX=Average","Skip=True","Sort=True")</f>
        <v>13.163870088014319</v>
      </c>
    </row>
    <row r="2526" spans="16:21" x14ac:dyDescent="0.25">
      <c r="P2526" s="10">
        <v>38184</v>
      </c>
      <c r="Q2526">
        <v>11.026770000000001</v>
      </c>
      <c r="S2526" s="42">
        <f t="shared" ca="1" si="45"/>
        <v>48509</v>
      </c>
      <c r="T2526" s="43">
        <f ca="1">_xll.BInterpol('Base CDI'!$H$4:$H$28,'Base CDI'!$J$4:$J$29,S2526,"Cubic","Extrapolate=Linear","MultiX=Average","Skip=True","Sort=True")</f>
        <v>13.131308137170123</v>
      </c>
      <c r="U2526" s="43">
        <f ca="1">_xll.BInterpol('Base CDI'!$H$4:$H$28,'Base CDI'!$I$4:$I$29,S2526,"Cubic","Extrapolate=Linear","MultiX=Average","Skip=True","Sort=True")</f>
        <v>13.164031423056624</v>
      </c>
    </row>
    <row r="2527" spans="16:21" x14ac:dyDescent="0.25">
      <c r="P2527" s="10">
        <v>38187</v>
      </c>
      <c r="Q2527">
        <v>11.033149999999999</v>
      </c>
      <c r="S2527" s="42">
        <f t="shared" ca="1" si="45"/>
        <v>48510</v>
      </c>
      <c r="T2527" s="43">
        <f ca="1">_xll.BInterpol('Base CDI'!$H$4:$H$28,'Base CDI'!$J$4:$J$29,S2527,"Cubic","Extrapolate=Linear","MultiX=Average","Skip=True","Sort=True")</f>
        <v>13.131464640606497</v>
      </c>
      <c r="U2527" s="43">
        <f ca="1">_xll.BInterpol('Base CDI'!$H$4:$H$28,'Base CDI'!$I$4:$I$29,S2527,"Cubic","Extrapolate=Linear","MultiX=Average","Skip=True","Sort=True")</f>
        <v>13.164192466435427</v>
      </c>
    </row>
    <row r="2528" spans="16:21" x14ac:dyDescent="0.25">
      <c r="P2528" s="10">
        <v>38188</v>
      </c>
      <c r="Q2528">
        <v>11.039540000000001</v>
      </c>
      <c r="S2528" s="42">
        <f t="shared" ca="1" si="45"/>
        <v>48511</v>
      </c>
      <c r="T2528" s="43">
        <f ca="1">_xll.BInterpol('Base CDI'!$H$4:$H$28,'Base CDI'!$J$4:$J$29,S2528,"Cubic","Extrapolate=Linear","MultiX=Average","Skip=True","Sort=True")</f>
        <v>13.131620870730142</v>
      </c>
      <c r="U2528" s="43">
        <f ca="1">_xll.BInterpol('Base CDI'!$H$4:$H$28,'Base CDI'!$I$4:$I$29,S2528,"Cubic","Extrapolate=Linear","MultiX=Average","Skip=True","Sort=True")</f>
        <v>13.16435321782526</v>
      </c>
    </row>
    <row r="2529" spans="16:21" x14ac:dyDescent="0.25">
      <c r="P2529" s="10">
        <v>38189</v>
      </c>
      <c r="Q2529">
        <v>11.04593</v>
      </c>
      <c r="S2529" s="42">
        <f t="shared" ca="1" si="45"/>
        <v>48512</v>
      </c>
      <c r="T2529" s="43">
        <f ca="1">_xll.BInterpol('Base CDI'!$H$4:$H$28,'Base CDI'!$J$4:$J$29,S2529,"Cubic","Extrapolate=Linear","MultiX=Average","Skip=True","Sort=True")</f>
        <v>13.131776827305961</v>
      </c>
      <c r="U2529" s="43">
        <f ca="1">_xll.BInterpol('Base CDI'!$H$4:$H$28,'Base CDI'!$I$4:$I$29,S2529,"Cubic","Extrapolate=Linear","MultiX=Average","Skip=True","Sort=True")</f>
        <v>13.164513676900659</v>
      </c>
    </row>
    <row r="2530" spans="16:21" x14ac:dyDescent="0.25">
      <c r="P2530" s="10">
        <v>38190</v>
      </c>
      <c r="Q2530">
        <v>11.05233</v>
      </c>
      <c r="S2530" s="42">
        <f t="shared" ca="1" si="45"/>
        <v>48513</v>
      </c>
      <c r="T2530" s="43">
        <f ca="1">_xll.BInterpol('Base CDI'!$H$4:$H$28,'Base CDI'!$J$4:$J$29,S2530,"Cubic","Extrapolate=Linear","MultiX=Average","Skip=True","Sort=True")</f>
        <v>13.131932510098856</v>
      </c>
      <c r="U2530" s="43">
        <f ca="1">_xll.BInterpol('Base CDI'!$H$4:$H$28,'Base CDI'!$I$4:$I$29,S2530,"Cubic","Extrapolate=Linear","MultiX=Average","Skip=True","Sort=True")</f>
        <v>13.164673843336155</v>
      </c>
    </row>
    <row r="2531" spans="16:21" x14ac:dyDescent="0.25">
      <c r="P2531" s="10">
        <v>38191</v>
      </c>
      <c r="Q2531">
        <v>11.058719999999999</v>
      </c>
      <c r="S2531" s="42">
        <f t="shared" ca="1" si="45"/>
        <v>48514</v>
      </c>
      <c r="T2531" s="43">
        <f ca="1">_xll.BInterpol('Base CDI'!$H$4:$H$28,'Base CDI'!$J$4:$J$29,S2531,"Cubic","Extrapolate=Linear","MultiX=Average","Skip=True","Sort=True")</f>
        <v>13.132087918873729</v>
      </c>
      <c r="U2531" s="43">
        <f ca="1">_xll.BInterpol('Base CDI'!$H$4:$H$28,'Base CDI'!$I$4:$I$29,S2531,"Cubic","Extrapolate=Linear","MultiX=Average","Skip=True","Sort=True")</f>
        <v>13.164833716806285</v>
      </c>
    </row>
    <row r="2532" spans="16:21" x14ac:dyDescent="0.25">
      <c r="P2532" s="10">
        <v>38194</v>
      </c>
      <c r="Q2532">
        <v>11.06512</v>
      </c>
      <c r="S2532" s="42">
        <f t="shared" ca="1" si="45"/>
        <v>48515</v>
      </c>
      <c r="T2532" s="43">
        <f ca="1">_xll.BInterpol('Base CDI'!$H$4:$H$28,'Base CDI'!$J$4:$J$29,S2532,"Cubic","Extrapolate=Linear","MultiX=Average","Skip=True","Sort=True")</f>
        <v>13.132243053395479</v>
      </c>
      <c r="U2532" s="43">
        <f ca="1">_xll.BInterpol('Base CDI'!$H$4:$H$28,'Base CDI'!$I$4:$I$29,S2532,"Cubic","Extrapolate=Linear","MultiX=Average","Skip=True","Sort=True")</f>
        <v>13.16499329698558</v>
      </c>
    </row>
    <row r="2533" spans="16:21" x14ac:dyDescent="0.25">
      <c r="P2533" s="10">
        <v>38195</v>
      </c>
      <c r="Q2533">
        <v>11.071529999999999</v>
      </c>
      <c r="S2533" s="42">
        <f t="shared" ca="1" si="45"/>
        <v>48516</v>
      </c>
      <c r="T2533" s="43">
        <f ca="1">_xll.BInterpol('Base CDI'!$H$4:$H$28,'Base CDI'!$J$4:$J$29,S2533,"Cubic","Extrapolate=Linear","MultiX=Average","Skip=True","Sort=True")</f>
        <v>13.13239791342901</v>
      </c>
      <c r="U2533" s="43">
        <f ca="1">_xll.BInterpol('Base CDI'!$H$4:$H$28,'Base CDI'!$I$4:$I$29,S2533,"Cubic","Extrapolate=Linear","MultiX=Average","Skip=True","Sort=True")</f>
        <v>13.165152583548574</v>
      </c>
    </row>
    <row r="2534" spans="16:21" x14ac:dyDescent="0.25">
      <c r="P2534" s="10">
        <v>38196</v>
      </c>
      <c r="Q2534">
        <v>11.07794</v>
      </c>
      <c r="S2534" s="42">
        <f t="shared" ca="1" si="45"/>
        <v>48517</v>
      </c>
      <c r="T2534" s="43">
        <f ca="1">_xll.BInterpol('Base CDI'!$H$4:$H$28,'Base CDI'!$J$4:$J$29,S2534,"Cubic","Extrapolate=Linear","MultiX=Average","Skip=True","Sort=True")</f>
        <v>13.132552498739225</v>
      </c>
      <c r="U2534" s="43">
        <f ca="1">_xll.BInterpol('Base CDI'!$H$4:$H$28,'Base CDI'!$I$4:$I$29,S2534,"Cubic","Extrapolate=Linear","MultiX=Average","Skip=True","Sort=True")</f>
        <v>13.165311576169803</v>
      </c>
    </row>
    <row r="2535" spans="16:21" x14ac:dyDescent="0.25">
      <c r="P2535" s="10">
        <v>38197</v>
      </c>
      <c r="Q2535">
        <v>11.084350000000001</v>
      </c>
      <c r="S2535" s="42">
        <f t="shared" ca="1" si="45"/>
        <v>48518</v>
      </c>
      <c r="T2535" s="43">
        <f ca="1">_xll.BInterpol('Base CDI'!$H$4:$H$28,'Base CDI'!$J$4:$J$29,S2535,"Cubic","Extrapolate=Linear","MultiX=Average","Skip=True","Sort=True")</f>
        <v>13.132706809091021</v>
      </c>
      <c r="U2535" s="43">
        <f ca="1">_xll.BInterpol('Base CDI'!$H$4:$H$28,'Base CDI'!$I$4:$I$29,S2535,"Cubic","Extrapolate=Linear","MultiX=Average","Skip=True","Sort=True")</f>
        <v>13.165470274523798</v>
      </c>
    </row>
    <row r="2536" spans="16:21" x14ac:dyDescent="0.25">
      <c r="P2536" s="10">
        <v>38198</v>
      </c>
      <c r="Q2536">
        <v>11.090769999999999</v>
      </c>
      <c r="S2536" s="42">
        <f t="shared" ca="1" si="45"/>
        <v>48519</v>
      </c>
      <c r="T2536" s="43">
        <f ca="1">_xll.BInterpol('Base CDI'!$H$4:$H$28,'Base CDI'!$J$4:$J$29,S2536,"Cubic","Extrapolate=Linear","MultiX=Average","Skip=True","Sort=True")</f>
        <v>13.132860844249302</v>
      </c>
      <c r="U2536" s="43">
        <f ca="1">_xll.BInterpol('Base CDI'!$H$4:$H$28,'Base CDI'!$I$4:$I$29,S2536,"Cubic","Extrapolate=Linear","MultiX=Average","Skip=True","Sort=True")</f>
        <v>13.165628678285094</v>
      </c>
    </row>
    <row r="2537" spans="16:21" x14ac:dyDescent="0.25">
      <c r="P2537" s="10">
        <v>38201</v>
      </c>
      <c r="Q2537">
        <v>11.097200000000001</v>
      </c>
      <c r="S2537" s="42">
        <f t="shared" ca="1" si="45"/>
        <v>48520</v>
      </c>
      <c r="T2537" s="43">
        <f ca="1">_xll.BInterpol('Base CDI'!$H$4:$H$28,'Base CDI'!$J$4:$J$29,S2537,"Cubic","Extrapolate=Linear","MultiX=Average","Skip=True","Sort=True")</f>
        <v>13.133014603978973</v>
      </c>
      <c r="U2537" s="43">
        <f ca="1">_xll.BInterpol('Base CDI'!$H$4:$H$28,'Base CDI'!$I$4:$I$29,S2537,"Cubic","Extrapolate=Linear","MultiX=Average","Skip=True","Sort=True")</f>
        <v>13.165786787128225</v>
      </c>
    </row>
    <row r="2538" spans="16:21" x14ac:dyDescent="0.25">
      <c r="P2538" s="10">
        <v>38202</v>
      </c>
      <c r="Q2538">
        <v>11.10365</v>
      </c>
      <c r="S2538" s="42">
        <f t="shared" ca="1" si="45"/>
        <v>48521</v>
      </c>
      <c r="T2538" s="43">
        <f ca="1">_xll.BInterpol('Base CDI'!$H$4:$H$28,'Base CDI'!$J$4:$J$29,S2538,"Cubic","Extrapolate=Linear","MultiX=Average","Skip=True","Sort=True")</f>
        <v>13.133168088044931</v>
      </c>
      <c r="U2538" s="43">
        <f ca="1">_xll.BInterpol('Base CDI'!$H$4:$H$28,'Base CDI'!$I$4:$I$29,S2538,"Cubic","Extrapolate=Linear","MultiX=Average","Skip=True","Sort=True")</f>
        <v>13.165944600727725</v>
      </c>
    </row>
    <row r="2539" spans="16:21" x14ac:dyDescent="0.25">
      <c r="P2539" s="10">
        <v>38203</v>
      </c>
      <c r="Q2539">
        <v>11.110099999999999</v>
      </c>
      <c r="S2539" s="42">
        <f t="shared" ca="1" si="45"/>
        <v>48522</v>
      </c>
      <c r="T2539" s="43">
        <f ca="1">_xll.BInterpol('Base CDI'!$H$4:$H$28,'Base CDI'!$J$4:$J$29,S2539,"Cubic","Extrapolate=Linear","MultiX=Average","Skip=True","Sort=True")</f>
        <v>13.133321296212079</v>
      </c>
      <c r="U2539" s="43">
        <f ca="1">_xll.BInterpol('Base CDI'!$H$4:$H$28,'Base CDI'!$I$4:$I$29,S2539,"Cubic","Extrapolate=Linear","MultiX=Average","Skip=True","Sort=True")</f>
        <v>13.166102118758126</v>
      </c>
    </row>
    <row r="2540" spans="16:21" x14ac:dyDescent="0.25">
      <c r="P2540" s="10">
        <v>38204</v>
      </c>
      <c r="Q2540">
        <v>11.11655</v>
      </c>
      <c r="S2540" s="42">
        <f t="shared" ca="1" si="45"/>
        <v>48523</v>
      </c>
      <c r="T2540" s="43">
        <f ca="1">_xll.BInterpol('Base CDI'!$H$4:$H$28,'Base CDI'!$J$4:$J$29,S2540,"Cubic","Extrapolate=Linear","MultiX=Average","Skip=True","Sort=True")</f>
        <v>13.133474228245319</v>
      </c>
      <c r="U2540" s="43">
        <f ca="1">_xll.BInterpol('Base CDI'!$H$4:$H$28,'Base CDI'!$I$4:$I$29,S2540,"Cubic","Extrapolate=Linear","MultiX=Average","Skip=True","Sort=True")</f>
        <v>13.166259340893964</v>
      </c>
    </row>
    <row r="2541" spans="16:21" x14ac:dyDescent="0.25">
      <c r="P2541" s="10">
        <v>38205</v>
      </c>
      <c r="Q2541">
        <v>11.12302</v>
      </c>
      <c r="S2541" s="42">
        <f t="shared" ca="1" si="45"/>
        <v>48524</v>
      </c>
      <c r="T2541" s="43">
        <f ca="1">_xll.BInterpol('Base CDI'!$H$4:$H$28,'Base CDI'!$J$4:$J$29,S2541,"Cubic","Extrapolate=Linear","MultiX=Average","Skip=True","Sort=True")</f>
        <v>13.133626883909553</v>
      </c>
      <c r="U2541" s="43">
        <f ca="1">_xll.BInterpol('Base CDI'!$H$4:$H$28,'Base CDI'!$I$4:$I$29,S2541,"Cubic","Extrapolate=Linear","MultiX=Average","Skip=True","Sort=True")</f>
        <v>13.166416266809771</v>
      </c>
    </row>
    <row r="2542" spans="16:21" x14ac:dyDescent="0.25">
      <c r="P2542" s="10">
        <v>38208</v>
      </c>
      <c r="Q2542">
        <v>11.129490000000001</v>
      </c>
      <c r="S2542" s="42">
        <f t="shared" ca="1" si="45"/>
        <v>48525</v>
      </c>
      <c r="T2542" s="43">
        <f ca="1">_xll.BInterpol('Base CDI'!$H$4:$H$28,'Base CDI'!$J$4:$J$29,S2542,"Cubic","Extrapolate=Linear","MultiX=Average","Skip=True","Sort=True")</f>
        <v>13.133779262969684</v>
      </c>
      <c r="U2542" s="43">
        <f ca="1">_xll.BInterpol('Base CDI'!$H$4:$H$28,'Base CDI'!$I$4:$I$29,S2542,"Cubic","Extrapolate=Linear","MultiX=Average","Skip=True","Sort=True")</f>
        <v>13.166572896180082</v>
      </c>
    </row>
    <row r="2543" spans="16:21" x14ac:dyDescent="0.25">
      <c r="P2543" s="10">
        <v>38209</v>
      </c>
      <c r="Q2543">
        <v>11.135949999999999</v>
      </c>
      <c r="S2543" s="42">
        <f t="shared" ca="1" si="45"/>
        <v>48526</v>
      </c>
      <c r="T2543" s="43">
        <f ca="1">_xll.BInterpol('Base CDI'!$H$4:$H$28,'Base CDI'!$J$4:$J$29,S2543,"Cubic","Extrapolate=Linear","MultiX=Average","Skip=True","Sort=True")</f>
        <v>13.133931365190609</v>
      </c>
      <c r="U2543" s="43">
        <f ca="1">_xll.BInterpol('Base CDI'!$H$4:$H$28,'Base CDI'!$I$4:$I$29,S2543,"Cubic","Extrapolate=Linear","MultiX=Average","Skip=True","Sort=True")</f>
        <v>13.166729228679431</v>
      </c>
    </row>
    <row r="2544" spans="16:21" x14ac:dyDescent="0.25">
      <c r="P2544" s="10">
        <v>38210</v>
      </c>
      <c r="Q2544">
        <v>11.14242</v>
      </c>
      <c r="S2544" s="42">
        <f t="shared" ca="1" si="45"/>
        <v>48527</v>
      </c>
      <c r="T2544" s="43">
        <f ca="1">_xll.BInterpol('Base CDI'!$H$4:$H$28,'Base CDI'!$J$4:$J$29,S2544,"Cubic","Extrapolate=Linear","MultiX=Average","Skip=True","Sort=True")</f>
        <v>13.134083190337234</v>
      </c>
      <c r="U2544" s="43">
        <f ca="1">_xll.BInterpol('Base CDI'!$H$4:$H$28,'Base CDI'!$I$4:$I$29,S2544,"Cubic","Extrapolate=Linear","MultiX=Average","Skip=True","Sort=True")</f>
        <v>13.166885263982349</v>
      </c>
    </row>
    <row r="2545" spans="16:21" x14ac:dyDescent="0.25">
      <c r="P2545" s="10">
        <v>38211</v>
      </c>
      <c r="Q2545">
        <v>11.148899999999999</v>
      </c>
      <c r="S2545" s="42">
        <f t="shared" ca="1" si="45"/>
        <v>48528</v>
      </c>
      <c r="T2545" s="43">
        <f ca="1">_xll.BInterpol('Base CDI'!$H$4:$H$28,'Base CDI'!$J$4:$J$29,S2545,"Cubic","Extrapolate=Linear","MultiX=Average","Skip=True","Sort=True")</f>
        <v>13.13423473817446</v>
      </c>
      <c r="U2545" s="43">
        <f ca="1">_xll.BInterpol('Base CDI'!$H$4:$H$28,'Base CDI'!$I$4:$I$29,S2545,"Cubic","Extrapolate=Linear","MultiX=Average","Skip=True","Sort=True")</f>
        <v>13.167041001763373</v>
      </c>
    </row>
    <row r="2546" spans="16:21" x14ac:dyDescent="0.25">
      <c r="P2546" s="10">
        <v>38212</v>
      </c>
      <c r="Q2546">
        <v>11.155379999999999</v>
      </c>
      <c r="S2546" s="42">
        <f t="shared" ca="1" si="45"/>
        <v>48529</v>
      </c>
      <c r="T2546" s="43">
        <f ca="1">_xll.BInterpol('Base CDI'!$H$4:$H$28,'Base CDI'!$J$4:$J$29,S2546,"Cubic","Extrapolate=Linear","MultiX=Average","Skip=True","Sort=True")</f>
        <v>13.134386008467187</v>
      </c>
      <c r="U2546" s="43">
        <f ca="1">_xll.BInterpol('Base CDI'!$H$4:$H$28,'Base CDI'!$I$4:$I$29,S2546,"Cubic","Extrapolate=Linear","MultiX=Average","Skip=True","Sort=True")</f>
        <v>13.167196441697035</v>
      </c>
    </row>
    <row r="2547" spans="16:21" x14ac:dyDescent="0.25">
      <c r="P2547" s="10">
        <v>38215</v>
      </c>
      <c r="Q2547">
        <v>11.161849999999999</v>
      </c>
      <c r="S2547" s="42">
        <f t="shared" ca="1" si="45"/>
        <v>48530</v>
      </c>
      <c r="T2547" s="43">
        <f ca="1">_xll.BInterpol('Base CDI'!$H$4:$H$28,'Base CDI'!$J$4:$J$29,S2547,"Cubic","Extrapolate=Linear","MultiX=Average","Skip=True","Sort=True")</f>
        <v>13.134537000980318</v>
      </c>
      <c r="U2547" s="43">
        <f ca="1">_xll.BInterpol('Base CDI'!$H$4:$H$28,'Base CDI'!$I$4:$I$29,S2547,"Cubic","Extrapolate=Linear","MultiX=Average","Skip=True","Sort=True")</f>
        <v>13.16735158345787</v>
      </c>
    </row>
    <row r="2548" spans="16:21" x14ac:dyDescent="0.25">
      <c r="P2548" s="10">
        <v>38216</v>
      </c>
      <c r="Q2548">
        <v>11.168340000000001</v>
      </c>
      <c r="S2548" s="42">
        <f t="shared" ca="1" si="45"/>
        <v>48531</v>
      </c>
      <c r="T2548" s="43">
        <f ca="1">_xll.BInterpol('Base CDI'!$H$4:$H$28,'Base CDI'!$J$4:$J$29,S2548,"Cubic","Extrapolate=Linear","MultiX=Average","Skip=True","Sort=True")</f>
        <v>13.134687715478755</v>
      </c>
      <c r="U2548" s="43">
        <f ca="1">_xll.BInterpol('Base CDI'!$H$4:$H$28,'Base CDI'!$I$4:$I$29,S2548,"Cubic","Extrapolate=Linear","MultiX=Average","Skip=True","Sort=True")</f>
        <v>13.167506426720411</v>
      </c>
    </row>
    <row r="2549" spans="16:21" x14ac:dyDescent="0.25">
      <c r="P2549" s="10">
        <v>38217</v>
      </c>
      <c r="Q2549">
        <v>11.17482</v>
      </c>
      <c r="S2549" s="42">
        <f t="shared" ca="1" si="45"/>
        <v>48532</v>
      </c>
      <c r="T2549" s="43">
        <f ca="1">_xll.BInterpol('Base CDI'!$H$4:$H$28,'Base CDI'!$J$4:$J$29,S2549,"Cubic","Extrapolate=Linear","MultiX=Average","Skip=True","Sort=True")</f>
        <v>13.134838151727397</v>
      </c>
      <c r="U2549" s="43">
        <f ca="1">_xll.BInterpol('Base CDI'!$H$4:$H$28,'Base CDI'!$I$4:$I$29,S2549,"Cubic","Extrapolate=Linear","MultiX=Average","Skip=True","Sort=True")</f>
        <v>13.167660971159192</v>
      </c>
    </row>
    <row r="2550" spans="16:21" x14ac:dyDescent="0.25">
      <c r="P2550" s="10">
        <v>38218</v>
      </c>
      <c r="Q2550">
        <v>11.1813</v>
      </c>
      <c r="S2550" s="42">
        <f t="shared" ca="1" si="45"/>
        <v>48533</v>
      </c>
      <c r="T2550" s="43">
        <f ca="1">_xll.BInterpol('Base CDI'!$H$4:$H$28,'Base CDI'!$J$4:$J$29,S2550,"Cubic","Extrapolate=Linear","MultiX=Average","Skip=True","Sort=True")</f>
        <v>13.134988309491149</v>
      </c>
      <c r="U2550" s="43">
        <f ca="1">_xll.BInterpol('Base CDI'!$H$4:$H$28,'Base CDI'!$I$4:$I$29,S2550,"Cubic","Extrapolate=Linear","MultiX=Average","Skip=True","Sort=True")</f>
        <v>13.167815216448746</v>
      </c>
    </row>
    <row r="2551" spans="16:21" x14ac:dyDescent="0.25">
      <c r="P2551" s="10">
        <v>38219</v>
      </c>
      <c r="Q2551">
        <v>11.18779</v>
      </c>
      <c r="S2551" s="42">
        <f t="shared" ca="1" si="45"/>
        <v>48534</v>
      </c>
      <c r="T2551" s="43">
        <f ca="1">_xll.BInterpol('Base CDI'!$H$4:$H$28,'Base CDI'!$J$4:$J$29,S2551,"Cubic","Extrapolate=Linear","MultiX=Average","Skip=True","Sort=True")</f>
        <v>13.13513818853491</v>
      </c>
      <c r="U2551" s="43">
        <f ca="1">_xll.BInterpol('Base CDI'!$H$4:$H$28,'Base CDI'!$I$4:$I$29,S2551,"Cubic","Extrapolate=Linear","MultiX=Average","Skip=True","Sort=True")</f>
        <v>13.167969162263608</v>
      </c>
    </row>
    <row r="2552" spans="16:21" x14ac:dyDescent="0.25">
      <c r="P2552" s="10">
        <v>38222</v>
      </c>
      <c r="Q2552">
        <v>11.194279999999999</v>
      </c>
      <c r="S2552" s="42">
        <f t="shared" ca="1" si="45"/>
        <v>48535</v>
      </c>
      <c r="T2552" s="43">
        <f ca="1">_xll.BInterpol('Base CDI'!$H$4:$H$28,'Base CDI'!$J$4:$J$29,S2552,"Cubic","Extrapolate=Linear","MultiX=Average","Skip=True","Sort=True")</f>
        <v>13.135287788623584</v>
      </c>
      <c r="U2552" s="43">
        <f ca="1">_xll.BInterpol('Base CDI'!$H$4:$H$28,'Base CDI'!$I$4:$I$29,S2552,"Cubic","Extrapolate=Linear","MultiX=Average","Skip=True","Sort=True")</f>
        <v>13.16812280827831</v>
      </c>
    </row>
    <row r="2553" spans="16:21" x14ac:dyDescent="0.25">
      <c r="P2553" s="10">
        <v>38223</v>
      </c>
      <c r="Q2553">
        <v>11.20079</v>
      </c>
      <c r="S2553" s="42">
        <f t="shared" ca="1" si="45"/>
        <v>48536</v>
      </c>
      <c r="T2553" s="43">
        <f ca="1">_xll.BInterpol('Base CDI'!$H$4:$H$28,'Base CDI'!$J$4:$J$29,S2553,"Cubic","Extrapolate=Linear","MultiX=Average","Skip=True","Sort=True")</f>
        <v>13.135437109522071</v>
      </c>
      <c r="U2553" s="43">
        <f ca="1">_xll.BInterpol('Base CDI'!$H$4:$H$28,'Base CDI'!$I$4:$I$29,S2553,"Cubic","Extrapolate=Linear","MultiX=Average","Skip=True","Sort=True")</f>
        <v>13.168276154167387</v>
      </c>
    </row>
    <row r="2554" spans="16:21" x14ac:dyDescent="0.25">
      <c r="P2554" s="10">
        <v>38224</v>
      </c>
      <c r="Q2554">
        <v>11.2073</v>
      </c>
      <c r="S2554" s="42">
        <f t="shared" ca="1" si="45"/>
        <v>48537</v>
      </c>
      <c r="T2554" s="43">
        <f ca="1">_xll.BInterpol('Base CDI'!$H$4:$H$28,'Base CDI'!$J$4:$J$29,S2554,"Cubic","Extrapolate=Linear","MultiX=Average","Skip=True","Sort=True")</f>
        <v>13.135586150995275</v>
      </c>
      <c r="U2554" s="43">
        <f ca="1">_xll.BInterpol('Base CDI'!$H$4:$H$28,'Base CDI'!$I$4:$I$29,S2554,"Cubic","Extrapolate=Linear","MultiX=Average","Skip=True","Sort=True")</f>
        <v>13.168429199605374</v>
      </c>
    </row>
    <row r="2555" spans="16:21" x14ac:dyDescent="0.25">
      <c r="P2555" s="10">
        <v>38225</v>
      </c>
      <c r="Q2555">
        <v>11.213800000000001</v>
      </c>
      <c r="S2555" s="42">
        <f t="shared" ca="1" si="45"/>
        <v>48538</v>
      </c>
      <c r="T2555" s="43">
        <f ca="1">_xll.BInterpol('Base CDI'!$H$4:$H$28,'Base CDI'!$J$4:$J$29,S2555,"Cubic","Extrapolate=Linear","MultiX=Average","Skip=True","Sort=True")</f>
        <v>13.135734912808093</v>
      </c>
      <c r="U2555" s="43">
        <f ca="1">_xll.BInterpol('Base CDI'!$H$4:$H$28,'Base CDI'!$I$4:$I$29,S2555,"Cubic","Extrapolate=Linear","MultiX=Average","Skip=True","Sort=True")</f>
        <v>13.168581944266801</v>
      </c>
    </row>
    <row r="2556" spans="16:21" x14ac:dyDescent="0.25">
      <c r="P2556" s="10">
        <v>38226</v>
      </c>
      <c r="Q2556">
        <v>11.22031</v>
      </c>
      <c r="S2556" s="42">
        <f t="shared" ca="1" si="45"/>
        <v>48539</v>
      </c>
      <c r="T2556" s="43">
        <f ca="1">_xll.BInterpol('Base CDI'!$H$4:$H$28,'Base CDI'!$J$4:$J$29,S2556,"Cubic","Extrapolate=Linear","MultiX=Average","Skip=True","Sort=True")</f>
        <v>13.135883394725433</v>
      </c>
      <c r="U2556" s="43">
        <f ca="1">_xll.BInterpol('Base CDI'!$H$4:$H$28,'Base CDI'!$I$4:$I$29,S2556,"Cubic","Extrapolate=Linear","MultiX=Average","Skip=True","Sort=True")</f>
        <v>13.168734387826206</v>
      </c>
    </row>
    <row r="2557" spans="16:21" x14ac:dyDescent="0.25">
      <c r="P2557" s="10">
        <v>38229</v>
      </c>
      <c r="Q2557">
        <v>11.22683</v>
      </c>
      <c r="S2557" s="42">
        <f t="shared" ca="1" si="45"/>
        <v>48540</v>
      </c>
      <c r="T2557" s="43">
        <f ca="1">_xll.BInterpol('Base CDI'!$H$4:$H$28,'Base CDI'!$J$4:$J$29,S2557,"Cubic","Extrapolate=Linear","MultiX=Average","Skip=True","Sort=True")</f>
        <v>13.13603159651219</v>
      </c>
      <c r="U2557" s="43">
        <f ca="1">_xll.BInterpol('Base CDI'!$H$4:$H$28,'Base CDI'!$I$4:$I$29,S2557,"Cubic","Extrapolate=Linear","MultiX=Average","Skip=True","Sort=True")</f>
        <v>13.168886529958121</v>
      </c>
    </row>
    <row r="2558" spans="16:21" x14ac:dyDescent="0.25">
      <c r="P2558" s="10">
        <v>38230</v>
      </c>
      <c r="Q2558">
        <v>11.233370000000001</v>
      </c>
      <c r="S2558" s="42">
        <f t="shared" ca="1" si="45"/>
        <v>48541</v>
      </c>
      <c r="T2558" s="43">
        <f ca="1">_xll.BInterpol('Base CDI'!$H$4:$H$28,'Base CDI'!$J$4:$J$29,S2558,"Cubic","Extrapolate=Linear","MultiX=Average","Skip=True","Sort=True")</f>
        <v>13.13617951793327</v>
      </c>
      <c r="U2558" s="43">
        <f ca="1">_xll.BInterpol('Base CDI'!$H$4:$H$28,'Base CDI'!$I$4:$I$29,S2558,"Cubic","Extrapolate=Linear","MultiX=Average","Skip=True","Sort=True")</f>
        <v>13.169038370337079</v>
      </c>
    </row>
    <row r="2559" spans="16:21" x14ac:dyDescent="0.25">
      <c r="P2559" s="10">
        <v>38231</v>
      </c>
      <c r="Q2559">
        <v>11.23992</v>
      </c>
      <c r="S2559" s="42">
        <f t="shared" ca="1" si="45"/>
        <v>48542</v>
      </c>
      <c r="T2559" s="43">
        <f ca="1">_xll.BInterpol('Base CDI'!$H$4:$H$28,'Base CDI'!$J$4:$J$29,S2559,"Cubic","Extrapolate=Linear","MultiX=Average","Skip=True","Sort=True")</f>
        <v>13.136327158753573</v>
      </c>
      <c r="U2559" s="43">
        <f ca="1">_xll.BInterpol('Base CDI'!$H$4:$H$28,'Base CDI'!$I$4:$I$29,S2559,"Cubic","Extrapolate=Linear","MultiX=Average","Skip=True","Sort=True")</f>
        <v>13.169189908637613</v>
      </c>
    </row>
    <row r="2560" spans="16:21" x14ac:dyDescent="0.25">
      <c r="P2560" s="10">
        <v>38232</v>
      </c>
      <c r="Q2560">
        <v>11.246460000000001</v>
      </c>
      <c r="S2560" s="42">
        <f t="shared" ca="1" si="45"/>
        <v>48543</v>
      </c>
      <c r="T2560" s="43">
        <f ca="1">_xll.BInterpol('Base CDI'!$H$4:$H$28,'Base CDI'!$J$4:$J$29,S2560,"Cubic","Extrapolate=Linear","MultiX=Average","Skip=True","Sort=True")</f>
        <v>13.136474518738002</v>
      </c>
      <c r="U2560" s="43">
        <f ca="1">_xll.BInterpol('Base CDI'!$H$4:$H$28,'Base CDI'!$I$4:$I$29,S2560,"Cubic","Extrapolate=Linear","MultiX=Average","Skip=True","Sort=True")</f>
        <v>13.169341144534259</v>
      </c>
    </row>
    <row r="2561" spans="16:21" x14ac:dyDescent="0.25">
      <c r="P2561" s="10">
        <v>38233</v>
      </c>
      <c r="Q2561">
        <v>11.253019999999999</v>
      </c>
      <c r="S2561" s="42">
        <f t="shared" ca="1" si="45"/>
        <v>48544</v>
      </c>
      <c r="T2561" s="43">
        <f ca="1">_xll.BInterpol('Base CDI'!$H$4:$H$28,'Base CDI'!$J$4:$J$29,S2561,"Cubic","Extrapolate=Linear","MultiX=Average","Skip=True","Sort=True")</f>
        <v>13.136621597651457</v>
      </c>
      <c r="U2561" s="43">
        <f ca="1">_xll.BInterpol('Base CDI'!$H$4:$H$28,'Base CDI'!$I$4:$I$29,S2561,"Cubic","Extrapolate=Linear","MultiX=Average","Skip=True","Sort=True")</f>
        <v>13.16949207770155</v>
      </c>
    </row>
    <row r="2562" spans="16:21" x14ac:dyDescent="0.25">
      <c r="P2562" s="10">
        <v>38236</v>
      </c>
      <c r="Q2562">
        <v>11.25956</v>
      </c>
      <c r="S2562" s="42">
        <f t="shared" ca="1" si="45"/>
        <v>48545</v>
      </c>
      <c r="T2562" s="43">
        <f ca="1">_xll.BInterpol('Base CDI'!$H$4:$H$28,'Base CDI'!$J$4:$J$29,S2562,"Cubic","Extrapolate=Linear","MultiX=Average","Skip=True","Sort=True")</f>
        <v>13.136768395258841</v>
      </c>
      <c r="U2562" s="43">
        <f ca="1">_xll.BInterpol('Base CDI'!$H$4:$H$28,'Base CDI'!$I$4:$I$29,S2562,"Cubic","Extrapolate=Linear","MultiX=Average","Skip=True","Sort=True")</f>
        <v>13.16964270781402</v>
      </c>
    </row>
    <row r="2563" spans="16:21" x14ac:dyDescent="0.25">
      <c r="P2563" s="10">
        <v>38238</v>
      </c>
      <c r="Q2563">
        <v>11.266109999999999</v>
      </c>
      <c r="S2563" s="42">
        <f t="shared" ca="1" si="45"/>
        <v>48546</v>
      </c>
      <c r="T2563" s="43">
        <f ca="1">_xll.BInterpol('Base CDI'!$H$4:$H$28,'Base CDI'!$J$4:$J$29,S2563,"Cubic","Extrapolate=Linear","MultiX=Average","Skip=True","Sort=True")</f>
        <v>13.136914911325055</v>
      </c>
      <c r="U2563" s="43">
        <f ca="1">_xll.BInterpol('Base CDI'!$H$4:$H$28,'Base CDI'!$I$4:$I$29,S2563,"Cubic","Extrapolate=Linear","MultiX=Average","Skip=True","Sort=True")</f>
        <v>13.169793034546203</v>
      </c>
    </row>
    <row r="2564" spans="16:21" x14ac:dyDescent="0.25">
      <c r="P2564" s="10">
        <v>38239</v>
      </c>
      <c r="Q2564">
        <v>11.27267</v>
      </c>
      <c r="S2564" s="42">
        <f t="shared" ca="1" si="45"/>
        <v>48547</v>
      </c>
      <c r="T2564" s="43">
        <f ca="1">_xll.BInterpol('Base CDI'!$H$4:$H$28,'Base CDI'!$J$4:$J$29,S2564,"Cubic","Extrapolate=Linear","MultiX=Average","Skip=True","Sort=True")</f>
        <v>13.137061145615</v>
      </c>
      <c r="U2564" s="43">
        <f ca="1">_xll.BInterpol('Base CDI'!$H$4:$H$28,'Base CDI'!$I$4:$I$29,S2564,"Cubic","Extrapolate=Linear","MultiX=Average","Skip=True","Sort=True")</f>
        <v>13.169943057572631</v>
      </c>
    </row>
    <row r="2565" spans="16:21" x14ac:dyDescent="0.25">
      <c r="P2565" s="10">
        <v>38240</v>
      </c>
      <c r="Q2565">
        <v>11.27923</v>
      </c>
      <c r="S2565" s="42">
        <f t="shared" ca="1" si="45"/>
        <v>48548</v>
      </c>
      <c r="T2565" s="43">
        <f ca="1">_xll.BInterpol('Base CDI'!$H$4:$H$28,'Base CDI'!$J$4:$J$29,S2565,"Cubic","Extrapolate=Linear","MultiX=Average","Skip=True","Sort=True")</f>
        <v>13.13720709789358</v>
      </c>
      <c r="U2565" s="43">
        <f ca="1">_xll.BInterpol('Base CDI'!$H$4:$H$28,'Base CDI'!$I$4:$I$29,S2565,"Cubic","Extrapolate=Linear","MultiX=Average","Skip=True","Sort=True")</f>
        <v>13.17009277656784</v>
      </c>
    </row>
    <row r="2566" spans="16:21" x14ac:dyDescent="0.25">
      <c r="P2566" s="10">
        <v>38243</v>
      </c>
      <c r="Q2566">
        <v>11.2858</v>
      </c>
      <c r="S2566" s="42">
        <f t="shared" ca="1" si="45"/>
        <v>48549</v>
      </c>
      <c r="T2566" s="43">
        <f ca="1">_xll.BInterpol('Base CDI'!$H$4:$H$28,'Base CDI'!$J$4:$J$29,S2566,"Cubic","Extrapolate=Linear","MultiX=Average","Skip=True","Sort=True")</f>
        <v>13.137352767925695</v>
      </c>
      <c r="U2566" s="43">
        <f ca="1">_xll.BInterpol('Base CDI'!$H$4:$H$28,'Base CDI'!$I$4:$I$29,S2566,"Cubic","Extrapolate=Linear","MultiX=Average","Skip=True","Sort=True")</f>
        <v>13.170242191206361</v>
      </c>
    </row>
    <row r="2567" spans="16:21" x14ac:dyDescent="0.25">
      <c r="P2567" s="10">
        <v>38244</v>
      </c>
      <c r="Q2567">
        <v>11.292400000000001</v>
      </c>
      <c r="S2567" s="42">
        <f t="shared" ca="1" si="45"/>
        <v>48550</v>
      </c>
      <c r="T2567" s="43">
        <f ca="1">_xll.BInterpol('Base CDI'!$H$4:$H$28,'Base CDI'!$J$4:$J$29,S2567,"Cubic","Extrapolate=Linear","MultiX=Average","Skip=True","Sort=True")</f>
        <v>13.137498155476246</v>
      </c>
      <c r="U2567" s="43">
        <f ca="1">_xll.BInterpol('Base CDI'!$H$4:$H$28,'Base CDI'!$I$4:$I$29,S2567,"Cubic","Extrapolate=Linear","MultiX=Average","Skip=True","Sort=True")</f>
        <v>13.170391301162731</v>
      </c>
    </row>
    <row r="2568" spans="16:21" x14ac:dyDescent="0.25">
      <c r="P2568" s="10">
        <v>38245</v>
      </c>
      <c r="Q2568">
        <v>11.298999999999999</v>
      </c>
      <c r="S2568" s="42">
        <f t="shared" ca="1" si="45"/>
        <v>48551</v>
      </c>
      <c r="T2568" s="43">
        <f ca="1">_xll.BInterpol('Base CDI'!$H$4:$H$28,'Base CDI'!$J$4:$J$29,S2568,"Cubic","Extrapolate=Linear","MultiX=Average","Skip=True","Sort=True")</f>
        <v>13.137643260310135</v>
      </c>
      <c r="U2568" s="43">
        <f ca="1">_xll.BInterpol('Base CDI'!$H$4:$H$28,'Base CDI'!$I$4:$I$29,S2568,"Cubic","Extrapolate=Linear","MultiX=Average","Skip=True","Sort=True")</f>
        <v>13.170540106111481</v>
      </c>
    </row>
    <row r="2569" spans="16:21" x14ac:dyDescent="0.25">
      <c r="P2569" s="10">
        <v>38246</v>
      </c>
      <c r="Q2569">
        <v>11.30561</v>
      </c>
      <c r="S2569" s="42">
        <f t="shared" ca="1" si="45"/>
        <v>48552</v>
      </c>
      <c r="T2569" s="43">
        <f ca="1">_xll.BInterpol('Base CDI'!$H$4:$H$28,'Base CDI'!$J$4:$J$29,S2569,"Cubic","Extrapolate=Linear","MultiX=Average","Skip=True","Sort=True")</f>
        <v>13.137788082192264</v>
      </c>
      <c r="U2569" s="43">
        <f ca="1">_xll.BInterpol('Base CDI'!$H$4:$H$28,'Base CDI'!$I$4:$I$29,S2569,"Cubic","Extrapolate=Linear","MultiX=Average","Skip=True","Sort=True")</f>
        <v>13.170688605727147</v>
      </c>
    </row>
    <row r="2570" spans="16:21" x14ac:dyDescent="0.25">
      <c r="P2570" s="10">
        <v>38247</v>
      </c>
      <c r="Q2570">
        <v>11.312340000000001</v>
      </c>
      <c r="S2570" s="42">
        <f t="shared" ca="1" si="45"/>
        <v>48553</v>
      </c>
      <c r="T2570" s="43">
        <f ca="1">_xll.BInterpol('Base CDI'!$H$4:$H$28,'Base CDI'!$J$4:$J$29,S2570,"Cubic","Extrapolate=Linear","MultiX=Average","Skip=True","Sort=True")</f>
        <v>13.137932620887536</v>
      </c>
      <c r="U2570" s="43">
        <f ca="1">_xll.BInterpol('Base CDI'!$H$4:$H$28,'Base CDI'!$I$4:$I$29,S2570,"Cubic","Extrapolate=Linear","MultiX=Average","Skip=True","Sort=True")</f>
        <v>13.170836799684261</v>
      </c>
    </row>
    <row r="2571" spans="16:21" x14ac:dyDescent="0.25">
      <c r="P2571" s="10">
        <v>38250</v>
      </c>
      <c r="Q2571">
        <v>11.31906</v>
      </c>
      <c r="S2571" s="42">
        <f t="shared" ref="S2571:S2634" ca="1" si="46">S2570+1</f>
        <v>48554</v>
      </c>
      <c r="T2571" s="43">
        <f ca="1">_xll.BInterpol('Base CDI'!$H$4:$H$28,'Base CDI'!$J$4:$J$29,S2571,"Cubic","Extrapolate=Linear","MultiX=Average","Skip=True","Sort=True")</f>
        <v>13.13807687616085</v>
      </c>
      <c r="U2571" s="43">
        <f ca="1">_xll.BInterpol('Base CDI'!$H$4:$H$28,'Base CDI'!$I$4:$I$29,S2571,"Cubic","Extrapolate=Linear","MultiX=Average","Skip=True","Sort=True")</f>
        <v>13.170984687657359</v>
      </c>
    </row>
    <row r="2572" spans="16:21" x14ac:dyDescent="0.25">
      <c r="P2572" s="10">
        <v>38251</v>
      </c>
      <c r="Q2572">
        <v>11.32579</v>
      </c>
      <c r="S2572" s="42">
        <f t="shared" ca="1" si="46"/>
        <v>48555</v>
      </c>
      <c r="T2572" s="43">
        <f ca="1">_xll.BInterpol('Base CDI'!$H$4:$H$28,'Base CDI'!$J$4:$J$29,S2572,"Cubic","Extrapolate=Linear","MultiX=Average","Skip=True","Sort=True")</f>
        <v>13.138220847777109</v>
      </c>
      <c r="U2572" s="43">
        <f ca="1">_xll.BInterpol('Base CDI'!$H$4:$H$28,'Base CDI'!$I$4:$I$29,S2572,"Cubic","Extrapolate=Linear","MultiX=Average","Skip=True","Sort=True")</f>
        <v>13.171132269320971</v>
      </c>
    </row>
    <row r="2573" spans="16:21" x14ac:dyDescent="0.25">
      <c r="P2573" s="10">
        <v>38252</v>
      </c>
      <c r="Q2573">
        <v>11.332509999999999</v>
      </c>
      <c r="S2573" s="42">
        <f t="shared" ca="1" si="46"/>
        <v>48556</v>
      </c>
      <c r="T2573" s="43">
        <f ca="1">_xll.BInterpol('Base CDI'!$H$4:$H$28,'Base CDI'!$J$4:$J$29,S2573,"Cubic","Extrapolate=Linear","MultiX=Average","Skip=True","Sort=True")</f>
        <v>13.138364535501216</v>
      </c>
      <c r="U2573" s="43">
        <f ca="1">_xll.BInterpol('Base CDI'!$H$4:$H$28,'Base CDI'!$I$4:$I$29,S2573,"Cubic","Extrapolate=Linear","MultiX=Average","Skip=True","Sort=True")</f>
        <v>13.171279544349634</v>
      </c>
    </row>
    <row r="2574" spans="16:21" x14ac:dyDescent="0.25">
      <c r="P2574" s="10">
        <v>38253</v>
      </c>
      <c r="Q2574">
        <v>11.33925</v>
      </c>
      <c r="S2574" s="42">
        <f t="shared" ca="1" si="46"/>
        <v>48557</v>
      </c>
      <c r="T2574" s="43">
        <f ca="1">_xll.BInterpol('Base CDI'!$H$4:$H$28,'Base CDI'!$J$4:$J$29,S2574,"Cubic","Extrapolate=Linear","MultiX=Average","Skip=True","Sort=True")</f>
        <v>13.138507939098071</v>
      </c>
      <c r="U2574" s="43">
        <f ca="1">_xll.BInterpol('Base CDI'!$H$4:$H$28,'Base CDI'!$I$4:$I$29,S2574,"Cubic","Extrapolate=Linear","MultiX=Average","Skip=True","Sort=True")</f>
        <v>13.171426512417881</v>
      </c>
    </row>
    <row r="2575" spans="16:21" x14ac:dyDescent="0.25">
      <c r="P2575" s="10">
        <v>38254</v>
      </c>
      <c r="Q2575">
        <v>11.345980000000001</v>
      </c>
      <c r="S2575" s="42">
        <f t="shared" ca="1" si="46"/>
        <v>48558</v>
      </c>
      <c r="T2575" s="43">
        <f ca="1">_xll.BInterpol('Base CDI'!$H$4:$H$28,'Base CDI'!$J$4:$J$29,S2575,"Cubic","Extrapolate=Linear","MultiX=Average","Skip=True","Sort=True")</f>
        <v>13.138651058332576</v>
      </c>
      <c r="U2575" s="43">
        <f ca="1">_xll.BInterpol('Base CDI'!$H$4:$H$28,'Base CDI'!$I$4:$I$29,S2575,"Cubic","Extrapolate=Linear","MultiX=Average","Skip=True","Sort=True")</f>
        <v>13.171573173200246</v>
      </c>
    </row>
    <row r="2576" spans="16:21" x14ac:dyDescent="0.25">
      <c r="P2576" s="10">
        <v>38257</v>
      </c>
      <c r="Q2576">
        <v>11.352729999999999</v>
      </c>
      <c r="S2576" s="42">
        <f t="shared" ca="1" si="46"/>
        <v>48559</v>
      </c>
      <c r="T2576" s="43">
        <f ca="1">_xll.BInterpol('Base CDI'!$H$4:$H$28,'Base CDI'!$J$4:$J$29,S2576,"Cubic","Extrapolate=Linear","MultiX=Average","Skip=True","Sort=True")</f>
        <v>13.138793892969632</v>
      </c>
      <c r="U2576" s="43">
        <f ca="1">_xll.BInterpol('Base CDI'!$H$4:$H$28,'Base CDI'!$I$4:$I$29,S2576,"Cubic","Extrapolate=Linear","MultiX=Average","Skip=True","Sort=True")</f>
        <v>13.171719526371261</v>
      </c>
    </row>
    <row r="2577" spans="16:21" x14ac:dyDescent="0.25">
      <c r="P2577" s="10">
        <v>38258</v>
      </c>
      <c r="Q2577">
        <v>11.359489999999999</v>
      </c>
      <c r="S2577" s="42">
        <f t="shared" ca="1" si="46"/>
        <v>48560</v>
      </c>
      <c r="T2577" s="43">
        <f ca="1">_xll.BInterpol('Base CDI'!$H$4:$H$28,'Base CDI'!$J$4:$J$29,S2577,"Cubic","Extrapolate=Linear","MultiX=Average","Skip=True","Sort=True")</f>
        <v>13.138936442774142</v>
      </c>
      <c r="U2577" s="43">
        <f ca="1">_xll.BInterpol('Base CDI'!$H$4:$H$28,'Base CDI'!$I$4:$I$29,S2577,"Cubic","Extrapolate=Linear","MultiX=Average","Skip=True","Sort=True")</f>
        <v>13.171865571605462</v>
      </c>
    </row>
    <row r="2578" spans="16:21" x14ac:dyDescent="0.25">
      <c r="P2578" s="10">
        <v>38259</v>
      </c>
      <c r="Q2578">
        <v>11.366239999999999</v>
      </c>
      <c r="S2578" s="42">
        <f t="shared" ca="1" si="46"/>
        <v>48561</v>
      </c>
      <c r="T2578" s="43">
        <f ca="1">_xll.BInterpol('Base CDI'!$H$4:$H$28,'Base CDI'!$J$4:$J$29,S2578,"Cubic","Extrapolate=Linear","MultiX=Average","Skip=True","Sort=True")</f>
        <v>13.139078707511006</v>
      </c>
      <c r="U2578" s="43">
        <f ca="1">_xll.BInterpol('Base CDI'!$H$4:$H$28,'Base CDI'!$I$4:$I$29,S2578,"Cubic","Extrapolate=Linear","MultiX=Average","Skip=True","Sort=True")</f>
        <v>13.17201130857738</v>
      </c>
    </row>
    <row r="2579" spans="16:21" x14ac:dyDescent="0.25">
      <c r="P2579" s="10">
        <v>38260</v>
      </c>
      <c r="Q2579">
        <v>11.372999999999999</v>
      </c>
      <c r="S2579" s="42">
        <f t="shared" ca="1" si="46"/>
        <v>48562</v>
      </c>
      <c r="T2579" s="43">
        <f ca="1">_xll.BInterpol('Base CDI'!$H$4:$H$28,'Base CDI'!$J$4:$J$29,S2579,"Cubic","Extrapolate=Linear","MultiX=Average","Skip=True","Sort=True")</f>
        <v>13.139220686945126</v>
      </c>
      <c r="U2579" s="43">
        <f ca="1">_xll.BInterpol('Base CDI'!$H$4:$H$28,'Base CDI'!$I$4:$I$29,S2579,"Cubic","Extrapolate=Linear","MultiX=Average","Skip=True","Sort=True")</f>
        <v>13.172156736961552</v>
      </c>
    </row>
    <row r="2580" spans="16:21" x14ac:dyDescent="0.25">
      <c r="P2580" s="10">
        <v>38261</v>
      </c>
      <c r="Q2580">
        <v>11.379759999999999</v>
      </c>
      <c r="S2580" s="42">
        <f t="shared" ca="1" si="46"/>
        <v>48563</v>
      </c>
      <c r="T2580" s="43">
        <f ca="1">_xll.BInterpol('Base CDI'!$H$4:$H$28,'Base CDI'!$J$4:$J$29,S2580,"Cubic","Extrapolate=Linear","MultiX=Average","Skip=True","Sort=True")</f>
        <v>13.139362380841407</v>
      </c>
      <c r="U2580" s="43">
        <f ca="1">_xll.BInterpol('Base CDI'!$H$4:$H$28,'Base CDI'!$I$4:$I$29,S2580,"Cubic","Extrapolate=Linear","MultiX=Average","Skip=True","Sort=True")</f>
        <v>13.17230185643251</v>
      </c>
    </row>
    <row r="2581" spans="16:21" x14ac:dyDescent="0.25">
      <c r="P2581" s="10">
        <v>38264</v>
      </c>
      <c r="Q2581">
        <v>11.38654</v>
      </c>
      <c r="S2581" s="42">
        <f t="shared" ca="1" si="46"/>
        <v>48564</v>
      </c>
      <c r="T2581" s="43">
        <f ca="1">_xll.BInterpol('Base CDI'!$H$4:$H$28,'Base CDI'!$J$4:$J$29,S2581,"Cubic","Extrapolate=Linear","MultiX=Average","Skip=True","Sort=True")</f>
        <v>13.139503788964747</v>
      </c>
      <c r="U2581" s="43">
        <f ca="1">_xll.BInterpol('Base CDI'!$H$4:$H$28,'Base CDI'!$I$4:$I$29,S2581,"Cubic","Extrapolate=Linear","MultiX=Average","Skip=True","Sort=True")</f>
        <v>13.172446666664788</v>
      </c>
    </row>
    <row r="2582" spans="16:21" x14ac:dyDescent="0.25">
      <c r="P2582" s="10">
        <v>38265</v>
      </c>
      <c r="Q2582">
        <v>11.39331</v>
      </c>
      <c r="S2582" s="42">
        <f t="shared" ca="1" si="46"/>
        <v>48565</v>
      </c>
      <c r="T2582" s="43">
        <f ca="1">_xll.BInterpol('Base CDI'!$H$4:$H$28,'Base CDI'!$J$4:$J$29,S2582,"Cubic","Extrapolate=Linear","MultiX=Average","Skip=True","Sort=True")</f>
        <v>13.139644911080048</v>
      </c>
      <c r="U2582" s="43">
        <f ca="1">_xll.BInterpol('Base CDI'!$H$4:$H$28,'Base CDI'!$I$4:$I$29,S2582,"Cubic","Extrapolate=Linear","MultiX=Average","Skip=True","Sort=True")</f>
        <v>13.17259116733292</v>
      </c>
    </row>
    <row r="2583" spans="16:21" x14ac:dyDescent="0.25">
      <c r="P2583" s="10">
        <v>38266</v>
      </c>
      <c r="Q2583">
        <v>11.400080000000001</v>
      </c>
      <c r="S2583" s="42">
        <f t="shared" ca="1" si="46"/>
        <v>48566</v>
      </c>
      <c r="T2583" s="43">
        <f ca="1">_xll.BInterpol('Base CDI'!$H$4:$H$28,'Base CDI'!$J$4:$J$29,S2583,"Cubic","Extrapolate=Linear","MultiX=Average","Skip=True","Sort=True")</f>
        <v>13.139785746952212</v>
      </c>
      <c r="U2583" s="43">
        <f ca="1">_xll.BInterpol('Base CDI'!$H$4:$H$28,'Base CDI'!$I$4:$I$29,S2583,"Cubic","Extrapolate=Linear","MultiX=Average","Skip=True","Sort=True")</f>
        <v>13.172735358111439</v>
      </c>
    </row>
    <row r="2584" spans="16:21" x14ac:dyDescent="0.25">
      <c r="P2584" s="10">
        <v>38267</v>
      </c>
      <c r="Q2584">
        <v>11.40685</v>
      </c>
      <c r="S2584" s="42">
        <f t="shared" ca="1" si="46"/>
        <v>48567</v>
      </c>
      <c r="T2584" s="43">
        <f ca="1">_xll.BInterpol('Base CDI'!$H$4:$H$28,'Base CDI'!$J$4:$J$29,S2584,"Cubic","Extrapolate=Linear","MultiX=Average","Skip=True","Sort=True")</f>
        <v>13.139926296346141</v>
      </c>
      <c r="U2584" s="43">
        <f ca="1">_xll.BInterpol('Base CDI'!$H$4:$H$28,'Base CDI'!$I$4:$I$29,S2584,"Cubic","Extrapolate=Linear","MultiX=Average","Skip=True","Sort=True")</f>
        <v>13.172879238674879</v>
      </c>
    </row>
    <row r="2585" spans="16:21" x14ac:dyDescent="0.25">
      <c r="P2585" s="10">
        <v>38268</v>
      </c>
      <c r="Q2585">
        <v>11.413629999999999</v>
      </c>
      <c r="S2585" s="42">
        <f t="shared" ca="1" si="46"/>
        <v>48568</v>
      </c>
      <c r="T2585" s="43">
        <f ca="1">_xll.BInterpol('Base CDI'!$H$4:$H$28,'Base CDI'!$J$4:$J$29,S2585,"Cubic","Extrapolate=Linear","MultiX=Average","Skip=True","Sort=True")</f>
        <v>13.140066559026737</v>
      </c>
      <c r="U2585" s="43">
        <f ca="1">_xll.BInterpol('Base CDI'!$H$4:$H$28,'Base CDI'!$I$4:$I$29,S2585,"Cubic","Extrapolate=Linear","MultiX=Average","Skip=True","Sort=True")</f>
        <v>13.173022808697775</v>
      </c>
    </row>
    <row r="2586" spans="16:21" x14ac:dyDescent="0.25">
      <c r="P2586" s="10">
        <v>38271</v>
      </c>
      <c r="Q2586">
        <v>11.42041</v>
      </c>
      <c r="S2586" s="42">
        <f t="shared" ca="1" si="46"/>
        <v>48569</v>
      </c>
      <c r="T2586" s="43">
        <f ca="1">_xll.BInterpol('Base CDI'!$H$4:$H$28,'Base CDI'!$J$4:$J$29,S2586,"Cubic","Extrapolate=Linear","MultiX=Average","Skip=True","Sort=True")</f>
        <v>13.140206534758901</v>
      </c>
      <c r="U2586" s="43">
        <f ca="1">_xll.BInterpol('Base CDI'!$H$4:$H$28,'Base CDI'!$I$4:$I$29,S2586,"Cubic","Extrapolate=Linear","MultiX=Average","Skip=True","Sort=True")</f>
        <v>13.173166067854661</v>
      </c>
    </row>
    <row r="2587" spans="16:21" x14ac:dyDescent="0.25">
      <c r="P2587" s="10">
        <v>38273</v>
      </c>
      <c r="Q2587">
        <v>11.427199999999999</v>
      </c>
      <c r="S2587" s="42">
        <f t="shared" ca="1" si="46"/>
        <v>48570</v>
      </c>
      <c r="T2587" s="43">
        <f ca="1">_xll.BInterpol('Base CDI'!$H$4:$H$28,'Base CDI'!$J$4:$J$29,S2587,"Cubic","Extrapolate=Linear","MultiX=Average","Skip=True","Sort=True")</f>
        <v>13.140346223307535</v>
      </c>
      <c r="U2587" s="43">
        <f ca="1">_xll.BInterpol('Base CDI'!$H$4:$H$28,'Base CDI'!$I$4:$I$29,S2587,"Cubic","Extrapolate=Linear","MultiX=Average","Skip=True","Sort=True")</f>
        <v>13.173309015820067</v>
      </c>
    </row>
    <row r="2588" spans="16:21" x14ac:dyDescent="0.25">
      <c r="P2588" s="10">
        <v>38274</v>
      </c>
      <c r="Q2588">
        <v>11.433999999999999</v>
      </c>
      <c r="S2588" s="42">
        <f t="shared" ca="1" si="46"/>
        <v>48571</v>
      </c>
      <c r="T2588" s="43">
        <f ca="1">_xll.BInterpol('Base CDI'!$H$4:$H$28,'Base CDI'!$J$4:$J$29,S2588,"Cubic","Extrapolate=Linear","MultiX=Average","Skip=True","Sort=True")</f>
        <v>13.140485624437542</v>
      </c>
      <c r="U2588" s="43">
        <f ca="1">_xll.BInterpol('Base CDI'!$H$4:$H$28,'Base CDI'!$I$4:$I$29,S2588,"Cubic","Extrapolate=Linear","MultiX=Average","Skip=True","Sort=True")</f>
        <v>13.173451652268531</v>
      </c>
    </row>
    <row r="2589" spans="16:21" x14ac:dyDescent="0.25">
      <c r="P2589" s="10">
        <v>38275</v>
      </c>
      <c r="Q2589">
        <v>11.440799999999999</v>
      </c>
      <c r="S2589" s="42">
        <f t="shared" ca="1" si="46"/>
        <v>48572</v>
      </c>
      <c r="T2589" s="43">
        <f ca="1">_xll.BInterpol('Base CDI'!$H$4:$H$28,'Base CDI'!$J$4:$J$29,S2589,"Cubic","Extrapolate=Linear","MultiX=Average","Skip=True","Sort=True")</f>
        <v>13.14062473791382</v>
      </c>
      <c r="U2589" s="43">
        <f ca="1">_xll.BInterpol('Base CDI'!$H$4:$H$28,'Base CDI'!$I$4:$I$29,S2589,"Cubic","Extrapolate=Linear","MultiX=Average","Skip=True","Sort=True")</f>
        <v>13.173593976874583</v>
      </c>
    </row>
    <row r="2590" spans="16:21" x14ac:dyDescent="0.25">
      <c r="P2590" s="10">
        <v>38278</v>
      </c>
      <c r="Q2590">
        <v>11.4476</v>
      </c>
      <c r="S2590" s="42">
        <f t="shared" ca="1" si="46"/>
        <v>48573</v>
      </c>
      <c r="T2590" s="43">
        <f ca="1">_xll.BInterpol('Base CDI'!$H$4:$H$28,'Base CDI'!$J$4:$J$29,S2590,"Cubic","Extrapolate=Linear","MultiX=Average","Skip=True","Sort=True")</f>
        <v>13.140763563501274</v>
      </c>
      <c r="U2590" s="43">
        <f ca="1">_xll.BInterpol('Base CDI'!$H$4:$H$28,'Base CDI'!$I$4:$I$29,S2590,"Cubic","Extrapolate=Linear","MultiX=Average","Skip=True","Sort=True")</f>
        <v>13.173735989312762</v>
      </c>
    </row>
    <row r="2591" spans="16:21" x14ac:dyDescent="0.25">
      <c r="P2591" s="10">
        <v>38279</v>
      </c>
      <c r="Q2591">
        <v>11.454409999999999</v>
      </c>
      <c r="S2591" s="42">
        <f t="shared" ca="1" si="46"/>
        <v>48574</v>
      </c>
      <c r="T2591" s="43">
        <f ca="1">_xll.BInterpol('Base CDI'!$H$4:$H$28,'Base CDI'!$J$4:$J$29,S2591,"Cubic","Extrapolate=Linear","MultiX=Average","Skip=True","Sort=True")</f>
        <v>13.140902100964803</v>
      </c>
      <c r="U2591" s="43">
        <f ca="1">_xll.BInterpol('Base CDI'!$H$4:$H$28,'Base CDI'!$I$4:$I$29,S2591,"Cubic","Extrapolate=Linear","MultiX=Average","Skip=True","Sort=True")</f>
        <v>13.173877689257596</v>
      </c>
    </row>
    <row r="2592" spans="16:21" x14ac:dyDescent="0.25">
      <c r="P2592" s="10">
        <v>38280</v>
      </c>
      <c r="Q2592">
        <v>11.461209999999999</v>
      </c>
      <c r="S2592" s="42">
        <f t="shared" ca="1" si="46"/>
        <v>48575</v>
      </c>
      <c r="T2592" s="43">
        <f ca="1">_xll.BInterpol('Base CDI'!$H$4:$H$28,'Base CDI'!$J$4:$J$29,S2592,"Cubic","Extrapolate=Linear","MultiX=Average","Skip=True","Sort=True")</f>
        <v>13.141040350069312</v>
      </c>
      <c r="U2592" s="43">
        <f ca="1">_xll.BInterpol('Base CDI'!$H$4:$H$28,'Base CDI'!$I$4:$I$29,S2592,"Cubic","Extrapolate=Linear","MultiX=Average","Skip=True","Sort=True")</f>
        <v>13.174019076383622</v>
      </c>
    </row>
    <row r="2593" spans="16:21" x14ac:dyDescent="0.25">
      <c r="P2593" s="10">
        <v>38281</v>
      </c>
      <c r="Q2593">
        <v>11.468030000000001</v>
      </c>
      <c r="S2593" s="42">
        <f t="shared" ca="1" si="46"/>
        <v>48576</v>
      </c>
      <c r="T2593" s="43">
        <f ca="1">_xll.BInterpol('Base CDI'!$H$4:$H$28,'Base CDI'!$J$4:$J$29,S2593,"Cubic","Extrapolate=Linear","MultiX=Average","Skip=True","Sort=True")</f>
        <v>13.141178310579701</v>
      </c>
      <c r="U2593" s="43">
        <f ca="1">_xll.BInterpol('Base CDI'!$H$4:$H$28,'Base CDI'!$I$4:$I$29,S2593,"Cubic","Extrapolate=Linear","MultiX=Average","Skip=True","Sort=True")</f>
        <v>13.174160150365374</v>
      </c>
    </row>
    <row r="2594" spans="16:21" x14ac:dyDescent="0.25">
      <c r="P2594" s="10">
        <v>38282</v>
      </c>
      <c r="Q2594">
        <v>11.47503</v>
      </c>
      <c r="S2594" s="42">
        <f t="shared" ca="1" si="46"/>
        <v>48577</v>
      </c>
      <c r="T2594" s="43">
        <f ca="1">_xll.BInterpol('Base CDI'!$H$4:$H$28,'Base CDI'!$J$4:$J$29,S2594,"Cubic","Extrapolate=Linear","MultiX=Average","Skip=True","Sort=True")</f>
        <v>13.14131598226087</v>
      </c>
      <c r="U2594" s="43">
        <f ca="1">_xll.BInterpol('Base CDI'!$H$4:$H$28,'Base CDI'!$I$4:$I$29,S2594,"Cubic","Extrapolate=Linear","MultiX=Average","Skip=True","Sort=True")</f>
        <v>13.174300910877385</v>
      </c>
    </row>
    <row r="2595" spans="16:21" x14ac:dyDescent="0.25">
      <c r="P2595" s="10">
        <v>38285</v>
      </c>
      <c r="Q2595">
        <v>11.482049999999999</v>
      </c>
      <c r="S2595" s="42">
        <f t="shared" ca="1" si="46"/>
        <v>48578</v>
      </c>
      <c r="T2595" s="43">
        <f ca="1">_xll.BInterpol('Base CDI'!$H$4:$H$28,'Base CDI'!$J$4:$J$29,S2595,"Cubic","Extrapolate=Linear","MultiX=Average","Skip=True","Sort=True")</f>
        <v>13.141453364877723</v>
      </c>
      <c r="U2595" s="43">
        <f ca="1">_xll.BInterpol('Base CDI'!$H$4:$H$28,'Base CDI'!$I$4:$I$29,S2595,"Cubic","Extrapolate=Linear","MultiX=Average","Skip=True","Sort=True")</f>
        <v>13.174441357594187</v>
      </c>
    </row>
    <row r="2596" spans="16:21" x14ac:dyDescent="0.25">
      <c r="P2596" s="10">
        <v>38286</v>
      </c>
      <c r="Q2596">
        <v>11.489089999999999</v>
      </c>
      <c r="S2596" s="42">
        <f t="shared" ca="1" si="46"/>
        <v>48579</v>
      </c>
      <c r="T2596" s="43">
        <f ca="1">_xll.BInterpol('Base CDI'!$H$4:$H$28,'Base CDI'!$J$4:$J$29,S2596,"Cubic","Extrapolate=Linear","MultiX=Average","Skip=True","Sort=True")</f>
        <v>13.141590458195161</v>
      </c>
      <c r="U2596" s="43">
        <f ca="1">_xll.BInterpol('Base CDI'!$H$4:$H$28,'Base CDI'!$I$4:$I$29,S2596,"Cubic","Extrapolate=Linear","MultiX=Average","Skip=True","Sort=True")</f>
        <v>13.174581490190317</v>
      </c>
    </row>
    <row r="2597" spans="16:21" x14ac:dyDescent="0.25">
      <c r="P2597" s="10">
        <v>38287</v>
      </c>
      <c r="Q2597">
        <v>11.496130000000001</v>
      </c>
      <c r="S2597" s="42">
        <f t="shared" ca="1" si="46"/>
        <v>48580</v>
      </c>
      <c r="T2597" s="43">
        <f ca="1">_xll.BInterpol('Base CDI'!$H$4:$H$28,'Base CDI'!$J$4:$J$29,S2597,"Cubic","Extrapolate=Linear","MultiX=Average","Skip=True","Sort=True")</f>
        <v>13.141727261978085</v>
      </c>
      <c r="U2597" s="43">
        <f ca="1">_xll.BInterpol('Base CDI'!$H$4:$H$28,'Base CDI'!$I$4:$I$29,S2597,"Cubic","Extrapolate=Linear","MultiX=Average","Skip=True","Sort=True")</f>
        <v>13.174721308340306</v>
      </c>
    </row>
    <row r="2598" spans="16:21" x14ac:dyDescent="0.25">
      <c r="P2598" s="10">
        <v>38288</v>
      </c>
      <c r="Q2598">
        <v>11.503159999999999</v>
      </c>
      <c r="S2598" s="42">
        <f t="shared" ca="1" si="46"/>
        <v>48581</v>
      </c>
      <c r="T2598" s="43">
        <f ca="1">_xll.BInterpol('Base CDI'!$H$4:$H$28,'Base CDI'!$J$4:$J$29,S2598,"Cubic","Extrapolate=Linear","MultiX=Average","Skip=True","Sort=True")</f>
        <v>13.141863775991398</v>
      </c>
      <c r="U2598" s="43">
        <f ca="1">_xll.BInterpol('Base CDI'!$H$4:$H$28,'Base CDI'!$I$4:$I$29,S2598,"Cubic","Extrapolate=Linear","MultiX=Average","Skip=True","Sort=True")</f>
        <v>13.174860811718689</v>
      </c>
    </row>
    <row r="2599" spans="16:21" x14ac:dyDescent="0.25">
      <c r="P2599" s="10">
        <v>38289</v>
      </c>
      <c r="Q2599">
        <v>11.510199999999999</v>
      </c>
      <c r="S2599" s="42">
        <f t="shared" ca="1" si="46"/>
        <v>48582</v>
      </c>
      <c r="T2599" s="43">
        <f ca="1">_xll.BInterpol('Base CDI'!$H$4:$H$28,'Base CDI'!$J$4:$J$29,S2599,"Cubic","Extrapolate=Linear","MultiX=Average","Skip=True","Sort=True")</f>
        <v>13.141999999999999</v>
      </c>
      <c r="U2599" s="43">
        <f ca="1">_xll.BInterpol('Base CDI'!$H$4:$H$28,'Base CDI'!$I$4:$I$29,S2599,"Cubic","Extrapolate=Linear","MultiX=Average","Skip=True","Sort=True")</f>
        <v>13.175000000000001</v>
      </c>
    </row>
    <row r="2600" spans="16:21" x14ac:dyDescent="0.25">
      <c r="P2600" s="10">
        <v>38292</v>
      </c>
      <c r="Q2600">
        <v>11.517239999999999</v>
      </c>
      <c r="S2600" s="42">
        <f t="shared" ca="1" si="46"/>
        <v>48583</v>
      </c>
      <c r="T2600" s="43">
        <f ca="1">_xll.BInterpol('Base CDI'!$H$4:$H$28,'Base CDI'!$J$4:$J$29,S2600,"Cubic","Extrapolate=Linear","MultiX=Average","Skip=True","Sort=True")</f>
        <v>13.14213593384649</v>
      </c>
      <c r="U2600" s="43">
        <f ca="1">_xll.BInterpol('Base CDI'!$H$4:$H$28,'Base CDI'!$I$4:$I$29,S2600,"Cubic","Extrapolate=Linear","MultiX=Average","Skip=True","Sort=True")</f>
        <v>13.175138872958087</v>
      </c>
    </row>
    <row r="2601" spans="16:21" x14ac:dyDescent="0.25">
      <c r="P2601" s="10">
        <v>38294</v>
      </c>
      <c r="Q2601">
        <v>11.524290000000001</v>
      </c>
      <c r="S2601" s="42">
        <f t="shared" ca="1" si="46"/>
        <v>48584</v>
      </c>
      <c r="T2601" s="43">
        <f ca="1">_xll.BInterpol('Base CDI'!$H$4:$H$28,'Base CDI'!$J$4:$J$29,S2601,"Cubic","Extrapolate=Linear","MultiX=Average","Skip=True","Sort=True")</f>
        <v>13.142271577684257</v>
      </c>
      <c r="U2601" s="43">
        <f ca="1">_xll.BInterpol('Base CDI'!$H$4:$H$28,'Base CDI'!$I$4:$I$29,S2601,"Cubic","Extrapolate=Linear","MultiX=Average","Skip=True","Sort=True")</f>
        <v>13.175277430764053</v>
      </c>
    </row>
    <row r="2602" spans="16:21" x14ac:dyDescent="0.25">
      <c r="P2602" s="10">
        <v>38295</v>
      </c>
      <c r="Q2602">
        <v>11.53135</v>
      </c>
      <c r="S2602" s="42">
        <f t="shared" ca="1" si="46"/>
        <v>48585</v>
      </c>
      <c r="T2602" s="43">
        <f ca="1">_xll.BInterpol('Base CDI'!$H$4:$H$28,'Base CDI'!$J$4:$J$29,S2602,"Cubic","Extrapolate=Linear","MultiX=Average","Skip=True","Sort=True")</f>
        <v>13.142406931744382</v>
      </c>
      <c r="U2602" s="43">
        <f ca="1">_xll.BInterpol('Base CDI'!$H$4:$H$28,'Base CDI'!$I$4:$I$29,S2602,"Cubic","Extrapolate=Linear","MultiX=Average","Skip=True","Sort=True")</f>
        <v>13.175415673688317</v>
      </c>
    </row>
    <row r="2603" spans="16:21" x14ac:dyDescent="0.25">
      <c r="P2603" s="10">
        <v>38296</v>
      </c>
      <c r="Q2603">
        <v>11.53842</v>
      </c>
      <c r="S2603" s="42">
        <f t="shared" ca="1" si="46"/>
        <v>48586</v>
      </c>
      <c r="T2603" s="43">
        <f ca="1">_xll.BInterpol('Base CDI'!$H$4:$H$28,'Base CDI'!$J$4:$J$29,S2603,"Cubic","Extrapolate=Linear","MultiX=Average","Skip=True","Sort=True")</f>
        <v>13.142541996257952</v>
      </c>
      <c r="U2603" s="43">
        <f ca="1">_xll.BInterpol('Base CDI'!$H$4:$H$28,'Base CDI'!$I$4:$I$29,S2603,"Cubic","Extrapolate=Linear","MultiX=Average","Skip=True","Sort=True")</f>
        <v>13.175553602001296</v>
      </c>
    </row>
    <row r="2604" spans="16:21" x14ac:dyDescent="0.25">
      <c r="P2604" s="10">
        <v>38299</v>
      </c>
      <c r="Q2604">
        <v>11.545500000000001</v>
      </c>
      <c r="S2604" s="42">
        <f t="shared" ca="1" si="46"/>
        <v>48587</v>
      </c>
      <c r="T2604" s="43">
        <f ca="1">_xll.BInterpol('Base CDI'!$H$4:$H$28,'Base CDI'!$J$4:$J$29,S2604,"Cubic","Extrapolate=Linear","MultiX=Average","Skip=True","Sort=True")</f>
        <v>13.142676771456053</v>
      </c>
      <c r="U2604" s="43">
        <f ca="1">_xll.BInterpol('Base CDI'!$H$4:$H$28,'Base CDI'!$I$4:$I$29,S2604,"Cubic","Extrapolate=Linear","MultiX=Average","Skip=True","Sort=True")</f>
        <v>13.175691215973407</v>
      </c>
    </row>
    <row r="2605" spans="16:21" x14ac:dyDescent="0.25">
      <c r="P2605" s="10">
        <v>38300</v>
      </c>
      <c r="Q2605">
        <v>11.552580000000001</v>
      </c>
      <c r="S2605" s="42">
        <f t="shared" ca="1" si="46"/>
        <v>48588</v>
      </c>
      <c r="T2605" s="43">
        <f ca="1">_xll.BInterpol('Base CDI'!$H$4:$H$28,'Base CDI'!$J$4:$J$29,S2605,"Cubic","Extrapolate=Linear","MultiX=Average","Skip=True","Sort=True")</f>
        <v>13.142811257569763</v>
      </c>
      <c r="U2605" s="43">
        <f ca="1">_xll.BInterpol('Base CDI'!$H$4:$H$28,'Base CDI'!$I$4:$I$29,S2605,"Cubic","Extrapolate=Linear","MultiX=Average","Skip=True","Sort=True")</f>
        <v>13.17582851587507</v>
      </c>
    </row>
    <row r="2606" spans="16:21" x14ac:dyDescent="0.25">
      <c r="P2606" s="10">
        <v>38301</v>
      </c>
      <c r="Q2606">
        <v>11.559670000000001</v>
      </c>
      <c r="S2606" s="42">
        <f t="shared" ca="1" si="46"/>
        <v>48589</v>
      </c>
      <c r="T2606" s="43">
        <f ca="1">_xll.BInterpol('Base CDI'!$H$4:$H$28,'Base CDI'!$J$4:$J$29,S2606,"Cubic","Extrapolate=Linear","MultiX=Average","Skip=True","Sort=True")</f>
        <v>13.142945454830171</v>
      </c>
      <c r="U2606" s="43">
        <f ca="1">_xll.BInterpol('Base CDI'!$H$4:$H$28,'Base CDI'!$I$4:$I$29,S2606,"Cubic","Extrapolate=Linear","MultiX=Average","Skip=True","Sort=True")</f>
        <v>13.175965501976702</v>
      </c>
    </row>
    <row r="2607" spans="16:21" x14ac:dyDescent="0.25">
      <c r="P2607" s="10">
        <v>38302</v>
      </c>
      <c r="Q2607">
        <v>11.56676</v>
      </c>
      <c r="S2607" s="42">
        <f t="shared" ca="1" si="46"/>
        <v>48590</v>
      </c>
      <c r="T2607" s="43">
        <f ca="1">_xll.BInterpol('Base CDI'!$H$4:$H$28,'Base CDI'!$J$4:$J$29,S2607,"Cubic","Extrapolate=Linear","MultiX=Average","Skip=True","Sort=True")</f>
        <v>13.143079363468361</v>
      </c>
      <c r="U2607" s="43">
        <f ca="1">_xll.BInterpol('Base CDI'!$H$4:$H$28,'Base CDI'!$I$4:$I$29,S2607,"Cubic","Extrapolate=Linear","MultiX=Average","Skip=True","Sort=True")</f>
        <v>13.176102174548721</v>
      </c>
    </row>
    <row r="2608" spans="16:21" x14ac:dyDescent="0.25">
      <c r="P2608" s="10">
        <v>38303</v>
      </c>
      <c r="Q2608">
        <v>11.57385</v>
      </c>
      <c r="S2608" s="42">
        <f t="shared" ca="1" si="46"/>
        <v>48591</v>
      </c>
      <c r="T2608" s="43">
        <f ca="1">_xll.BInterpol('Base CDI'!$H$4:$H$28,'Base CDI'!$J$4:$J$29,S2608,"Cubic","Extrapolate=Linear","MultiX=Average","Skip=True","Sort=True")</f>
        <v>13.143212983715417</v>
      </c>
      <c r="U2608" s="43">
        <f ca="1">_xll.BInterpol('Base CDI'!$H$4:$H$28,'Base CDI'!$I$4:$I$29,S2608,"Cubic","Extrapolate=Linear","MultiX=Average","Skip=True","Sort=True")</f>
        <v>13.176238533861545</v>
      </c>
    </row>
    <row r="2609" spans="16:21" x14ac:dyDescent="0.25">
      <c r="P2609" s="10">
        <v>38307</v>
      </c>
      <c r="Q2609">
        <v>11.580959999999999</v>
      </c>
      <c r="S2609" s="42">
        <f t="shared" ca="1" si="46"/>
        <v>48592</v>
      </c>
      <c r="T2609" s="43">
        <f ca="1">_xll.BInterpol('Base CDI'!$H$4:$H$28,'Base CDI'!$J$4:$J$29,S2609,"Cubic","Extrapolate=Linear","MultiX=Average","Skip=True","Sort=True")</f>
        <v>13.143346315802422</v>
      </c>
      <c r="U2609" s="43">
        <f ca="1">_xll.BInterpol('Base CDI'!$H$4:$H$28,'Base CDI'!$I$4:$I$29,S2609,"Cubic","Extrapolate=Linear","MultiX=Average","Skip=True","Sort=True")</f>
        <v>13.176374580185593</v>
      </c>
    </row>
    <row r="2610" spans="16:21" x14ac:dyDescent="0.25">
      <c r="P2610" s="10">
        <v>38308</v>
      </c>
      <c r="Q2610">
        <v>11.58807</v>
      </c>
      <c r="S2610" s="42">
        <f t="shared" ca="1" si="46"/>
        <v>48593</v>
      </c>
      <c r="T2610" s="43">
        <f ca="1">_xll.BInterpol('Base CDI'!$H$4:$H$28,'Base CDI'!$J$4:$J$29,S2610,"Cubic","Extrapolate=Linear","MultiX=Average","Skip=True","Sort=True")</f>
        <v>13.143479359960459</v>
      </c>
      <c r="U2610" s="43">
        <f ca="1">_xll.BInterpol('Base CDI'!$H$4:$H$28,'Base CDI'!$I$4:$I$29,S2610,"Cubic","Extrapolate=Linear","MultiX=Average","Skip=True","Sort=True")</f>
        <v>13.176510313791281</v>
      </c>
    </row>
    <row r="2611" spans="16:21" x14ac:dyDescent="0.25">
      <c r="P2611" s="10">
        <v>38309</v>
      </c>
      <c r="Q2611">
        <v>11.595179999999999</v>
      </c>
      <c r="S2611" s="42">
        <f t="shared" ca="1" si="46"/>
        <v>48594</v>
      </c>
      <c r="T2611" s="43">
        <f ca="1">_xll.BInterpol('Base CDI'!$H$4:$H$28,'Base CDI'!$J$4:$J$29,S2611,"Cubic","Extrapolate=Linear","MultiX=Average","Skip=True","Sort=True")</f>
        <v>13.143612116420616</v>
      </c>
      <c r="U2611" s="43">
        <f ca="1">_xll.BInterpol('Base CDI'!$H$4:$H$28,'Base CDI'!$I$4:$I$29,S2611,"Cubic","Extrapolate=Linear","MultiX=Average","Skip=True","Sort=True")</f>
        <v>13.176645734949028</v>
      </c>
    </row>
    <row r="2612" spans="16:21" x14ac:dyDescent="0.25">
      <c r="P2612" s="10">
        <v>38310</v>
      </c>
      <c r="Q2612">
        <v>11.60249</v>
      </c>
      <c r="S2612" s="42">
        <f t="shared" ca="1" si="46"/>
        <v>48595</v>
      </c>
      <c r="T2612" s="43">
        <f ca="1">_xll.BInterpol('Base CDI'!$H$4:$H$28,'Base CDI'!$J$4:$J$29,S2612,"Cubic","Extrapolate=Linear","MultiX=Average","Skip=True","Sort=True")</f>
        <v>13.143744585413975</v>
      </c>
      <c r="U2612" s="43">
        <f ca="1">_xll.BInterpol('Base CDI'!$H$4:$H$28,'Base CDI'!$I$4:$I$29,S2612,"Cubic","Extrapolate=Linear","MultiX=Average","Skip=True","Sort=True")</f>
        <v>13.176780843929253</v>
      </c>
    </row>
    <row r="2613" spans="16:21" x14ac:dyDescent="0.25">
      <c r="P2613" s="10">
        <v>38313</v>
      </c>
      <c r="Q2613">
        <v>11.6098</v>
      </c>
      <c r="S2613" s="42">
        <f t="shared" ca="1" si="46"/>
        <v>48596</v>
      </c>
      <c r="T2613" s="43">
        <f ca="1">_xll.BInterpol('Base CDI'!$H$4:$H$28,'Base CDI'!$J$4:$J$29,S2613,"Cubic","Extrapolate=Linear","MultiX=Average","Skip=True","Sort=True")</f>
        <v>13.143876767171621</v>
      </c>
      <c r="U2613" s="43">
        <f ca="1">_xll.BInterpol('Base CDI'!$H$4:$H$28,'Base CDI'!$I$4:$I$29,S2613,"Cubic","Extrapolate=Linear","MultiX=Average","Skip=True","Sort=True")</f>
        <v>13.176915641002372</v>
      </c>
    </row>
    <row r="2614" spans="16:21" x14ac:dyDescent="0.25">
      <c r="P2614" s="10">
        <v>38314</v>
      </c>
      <c r="Q2614">
        <v>11.61712</v>
      </c>
      <c r="S2614" s="42">
        <f t="shared" ca="1" si="46"/>
        <v>48597</v>
      </c>
      <c r="T2614" s="43">
        <f ca="1">_xll.BInterpol('Base CDI'!$H$4:$H$28,'Base CDI'!$J$4:$J$29,S2614,"Cubic","Extrapolate=Linear","MultiX=Average","Skip=True","Sort=True")</f>
        <v>13.144008661924637</v>
      </c>
      <c r="U2614" s="43">
        <f ca="1">_xll.BInterpol('Base CDI'!$H$4:$H$28,'Base CDI'!$I$4:$I$29,S2614,"Cubic","Extrapolate=Linear","MultiX=Average","Skip=True","Sort=True")</f>
        <v>13.177050126438804</v>
      </c>
    </row>
    <row r="2615" spans="16:21" x14ac:dyDescent="0.25">
      <c r="P2615" s="10">
        <v>38315</v>
      </c>
      <c r="Q2615">
        <v>11.62444</v>
      </c>
      <c r="S2615" s="42">
        <f t="shared" ca="1" si="46"/>
        <v>48598</v>
      </c>
      <c r="T2615" s="43">
        <f ca="1">_xll.BInterpol('Base CDI'!$H$4:$H$28,'Base CDI'!$J$4:$J$29,S2615,"Cubic","Extrapolate=Linear","MultiX=Average","Skip=True","Sort=True")</f>
        <v>13.14414026990411</v>
      </c>
      <c r="U2615" s="43">
        <f ca="1">_xll.BInterpol('Base CDI'!$H$4:$H$28,'Base CDI'!$I$4:$I$29,S2615,"Cubic","Extrapolate=Linear","MultiX=Average","Skip=True","Sort=True")</f>
        <v>13.177184300508967</v>
      </c>
    </row>
    <row r="2616" spans="16:21" x14ac:dyDescent="0.25">
      <c r="P2616" s="10">
        <v>38316</v>
      </c>
      <c r="Q2616">
        <v>11.63176</v>
      </c>
      <c r="S2616" s="42">
        <f t="shared" ca="1" si="46"/>
        <v>48599</v>
      </c>
      <c r="T2616" s="43">
        <f ca="1">_xll.BInterpol('Base CDI'!$H$4:$H$28,'Base CDI'!$J$4:$J$29,S2616,"Cubic","Extrapolate=Linear","MultiX=Average","Skip=True","Sort=True")</f>
        <v>13.14427159134112</v>
      </c>
      <c r="U2616" s="43">
        <f ca="1">_xll.BInterpol('Base CDI'!$H$4:$H$28,'Base CDI'!$I$4:$I$29,S2616,"Cubic","Extrapolate=Linear","MultiX=Average","Skip=True","Sort=True")</f>
        <v>13.177318163483278</v>
      </c>
    </row>
    <row r="2617" spans="16:21" x14ac:dyDescent="0.25">
      <c r="P2617" s="10">
        <v>38317</v>
      </c>
      <c r="Q2617">
        <v>11.63907</v>
      </c>
      <c r="S2617" s="42">
        <f t="shared" ca="1" si="46"/>
        <v>48600</v>
      </c>
      <c r="T2617" s="43">
        <f ca="1">_xll.BInterpol('Base CDI'!$H$4:$H$28,'Base CDI'!$J$4:$J$29,S2617,"Cubic","Extrapolate=Linear","MultiX=Average","Skip=True","Sort=True")</f>
        <v>13.144402626466755</v>
      </c>
      <c r="U2617" s="43">
        <f ca="1">_xll.BInterpol('Base CDI'!$H$4:$H$28,'Base CDI'!$I$4:$I$29,S2617,"Cubic","Extrapolate=Linear","MultiX=Average","Skip=True","Sort=True")</f>
        <v>13.177451715632156</v>
      </c>
    </row>
    <row r="2618" spans="16:21" x14ac:dyDescent="0.25">
      <c r="P2618" s="10">
        <v>38320</v>
      </c>
      <c r="Q2618">
        <v>11.64639</v>
      </c>
      <c r="S2618" s="42">
        <f t="shared" ca="1" si="46"/>
        <v>48601</v>
      </c>
      <c r="T2618" s="43">
        <f ca="1">_xll.BInterpol('Base CDI'!$H$4:$H$28,'Base CDI'!$J$4:$J$29,S2618,"Cubic","Extrapolate=Linear","MultiX=Average","Skip=True","Sort=True")</f>
        <v>13.144533375512099</v>
      </c>
      <c r="U2618" s="43">
        <f ca="1">_xll.BInterpol('Base CDI'!$H$4:$H$28,'Base CDI'!$I$4:$I$29,S2618,"Cubic","Extrapolate=Linear","MultiX=Average","Skip=True","Sort=True")</f>
        <v>13.177584957226019</v>
      </c>
    </row>
    <row r="2619" spans="16:21" x14ac:dyDescent="0.25">
      <c r="P2619" s="10">
        <v>38321</v>
      </c>
      <c r="Q2619">
        <v>11.65372</v>
      </c>
      <c r="S2619" s="42">
        <f t="shared" ca="1" si="46"/>
        <v>48602</v>
      </c>
      <c r="T2619" s="43">
        <f ca="1">_xll.BInterpol('Base CDI'!$H$4:$H$28,'Base CDI'!$J$4:$J$29,S2619,"Cubic","Extrapolate=Linear","MultiX=Average","Skip=True","Sort=True")</f>
        <v>13.144663838708233</v>
      </c>
      <c r="U2619" s="43">
        <f ca="1">_xll.BInterpol('Base CDI'!$H$4:$H$28,'Base CDI'!$I$4:$I$29,S2619,"Cubic","Extrapolate=Linear","MultiX=Average","Skip=True","Sort=True")</f>
        <v>13.177717888535284</v>
      </c>
    </row>
    <row r="2620" spans="16:21" x14ac:dyDescent="0.25">
      <c r="P2620" s="10">
        <v>38322</v>
      </c>
      <c r="Q2620">
        <v>11.661060000000001</v>
      </c>
      <c r="S2620" s="42">
        <f t="shared" ca="1" si="46"/>
        <v>48603</v>
      </c>
      <c r="T2620" s="43">
        <f ca="1">_xll.BInterpol('Base CDI'!$H$4:$H$28,'Base CDI'!$J$4:$J$29,S2620,"Cubic","Extrapolate=Linear","MultiX=Average","Skip=True","Sort=True")</f>
        <v>13.144794016286244</v>
      </c>
      <c r="U2620" s="43">
        <f ca="1">_xll.BInterpol('Base CDI'!$H$4:$H$28,'Base CDI'!$I$4:$I$29,S2620,"Cubic","Extrapolate=Linear","MultiX=Average","Skip=True","Sort=True")</f>
        <v>13.177850509830371</v>
      </c>
    </row>
    <row r="2621" spans="16:21" x14ac:dyDescent="0.25">
      <c r="P2621" s="10">
        <v>38323</v>
      </c>
      <c r="Q2621">
        <v>11.668419999999999</v>
      </c>
      <c r="S2621" s="42">
        <f t="shared" ca="1" si="46"/>
        <v>48604</v>
      </c>
      <c r="T2621" s="43">
        <f ca="1">_xll.BInterpol('Base CDI'!$H$4:$H$28,'Base CDI'!$J$4:$J$29,S2621,"Cubic","Extrapolate=Linear","MultiX=Average","Skip=True","Sort=True")</f>
        <v>13.144923908477216</v>
      </c>
      <c r="U2621" s="43">
        <f ca="1">_xll.BInterpol('Base CDI'!$H$4:$H$28,'Base CDI'!$I$4:$I$29,S2621,"Cubic","Extrapolate=Linear","MultiX=Average","Skip=True","Sort=True")</f>
        <v>13.177982821381695</v>
      </c>
    </row>
    <row r="2622" spans="16:21" x14ac:dyDescent="0.25">
      <c r="P2622" s="10">
        <v>38324</v>
      </c>
      <c r="Q2622">
        <v>11.67577</v>
      </c>
      <c r="S2622" s="42">
        <f t="shared" ca="1" si="46"/>
        <v>48605</v>
      </c>
      <c r="T2622" s="43">
        <f ca="1">_xll.BInterpol('Base CDI'!$H$4:$H$28,'Base CDI'!$J$4:$J$29,S2622,"Cubic","Extrapolate=Linear","MultiX=Average","Skip=True","Sort=True")</f>
        <v>13.145053515512233</v>
      </c>
      <c r="U2622" s="43">
        <f ca="1">_xll.BInterpol('Base CDI'!$H$4:$H$28,'Base CDI'!$I$4:$I$29,S2622,"Cubic","Extrapolate=Linear","MultiX=Average","Skip=True","Sort=True")</f>
        <v>13.178114823459676</v>
      </c>
    </row>
    <row r="2623" spans="16:21" x14ac:dyDescent="0.25">
      <c r="P2623" s="10">
        <v>38327</v>
      </c>
      <c r="Q2623">
        <v>11.68313</v>
      </c>
      <c r="S2623" s="42">
        <f t="shared" ca="1" si="46"/>
        <v>48606</v>
      </c>
      <c r="T2623" s="43">
        <f ca="1">_xll.BInterpol('Base CDI'!$H$4:$H$28,'Base CDI'!$J$4:$J$29,S2623,"Cubic","Extrapolate=Linear","MultiX=Average","Skip=True","Sort=True")</f>
        <v>13.145182837622379</v>
      </c>
      <c r="U2623" s="43">
        <f ca="1">_xll.BInterpol('Base CDI'!$H$4:$H$28,'Base CDI'!$I$4:$I$29,S2623,"Cubic","Extrapolate=Linear","MultiX=Average","Skip=True","Sort=True")</f>
        <v>13.178246516334731</v>
      </c>
    </row>
    <row r="2624" spans="16:21" x14ac:dyDescent="0.25">
      <c r="P2624" s="10">
        <v>38328</v>
      </c>
      <c r="Q2624">
        <v>11.69049</v>
      </c>
      <c r="S2624" s="42">
        <f t="shared" ca="1" si="46"/>
        <v>48607</v>
      </c>
      <c r="T2624" s="43">
        <f ca="1">_xll.BInterpol('Base CDI'!$H$4:$H$28,'Base CDI'!$J$4:$J$29,S2624,"Cubic","Extrapolate=Linear","MultiX=Average","Skip=True","Sort=True")</f>
        <v>13.145311875038738</v>
      </c>
      <c r="U2624" s="43">
        <f ca="1">_xll.BInterpol('Base CDI'!$H$4:$H$28,'Base CDI'!$I$4:$I$29,S2624,"Cubic","Extrapolate=Linear","MultiX=Average","Skip=True","Sort=True")</f>
        <v>13.17837790027728</v>
      </c>
    </row>
    <row r="2625" spans="16:21" x14ac:dyDescent="0.25">
      <c r="P2625" s="10">
        <v>38329</v>
      </c>
      <c r="Q2625">
        <v>11.697850000000001</v>
      </c>
      <c r="S2625" s="42">
        <f t="shared" ca="1" si="46"/>
        <v>48608</v>
      </c>
      <c r="T2625" s="43">
        <f ca="1">_xll.BInterpol('Base CDI'!$H$4:$H$28,'Base CDI'!$J$4:$J$29,S2625,"Cubic","Extrapolate=Linear","MultiX=Average","Skip=True","Sort=True")</f>
        <v>13.145440627992393</v>
      </c>
      <c r="U2625" s="43">
        <f ca="1">_xll.BInterpol('Base CDI'!$H$4:$H$28,'Base CDI'!$I$4:$I$29,S2625,"Cubic","Extrapolate=Linear","MultiX=Average","Skip=True","Sort=True")</f>
        <v>13.178508975557738</v>
      </c>
    </row>
    <row r="2626" spans="16:21" x14ac:dyDescent="0.25">
      <c r="P2626" s="10">
        <v>38330</v>
      </c>
      <c r="Q2626">
        <v>11.7052</v>
      </c>
      <c r="S2626" s="42">
        <f t="shared" ca="1" si="46"/>
        <v>48609</v>
      </c>
      <c r="T2626" s="43">
        <f ca="1">_xll.BInterpol('Base CDI'!$H$4:$H$28,'Base CDI'!$J$4:$J$29,S2626,"Cubic","Extrapolate=Linear","MultiX=Average","Skip=True","Sort=True")</f>
        <v>13.145569096714432</v>
      </c>
      <c r="U2626" s="43">
        <f ca="1">_xll.BInterpol('Base CDI'!$H$4:$H$28,'Base CDI'!$I$4:$I$29,S2626,"Cubic","Extrapolate=Linear","MultiX=Average","Skip=True","Sort=True")</f>
        <v>13.178639742446524</v>
      </c>
    </row>
    <row r="2627" spans="16:21" x14ac:dyDescent="0.25">
      <c r="P2627" s="10">
        <v>38331</v>
      </c>
      <c r="Q2627">
        <v>11.712569999999999</v>
      </c>
      <c r="S2627" s="42">
        <f t="shared" ca="1" si="46"/>
        <v>48610</v>
      </c>
      <c r="T2627" s="43">
        <f ca="1">_xll.BInterpol('Base CDI'!$H$4:$H$28,'Base CDI'!$J$4:$J$29,S2627,"Cubic","Extrapolate=Linear","MultiX=Average","Skip=True","Sort=True")</f>
        <v>13.145697281435936</v>
      </c>
      <c r="U2627" s="43">
        <f ca="1">_xll.BInterpol('Base CDI'!$H$4:$H$28,'Base CDI'!$I$4:$I$29,S2627,"Cubic","Extrapolate=Linear","MultiX=Average","Skip=True","Sort=True")</f>
        <v>13.178770201214057</v>
      </c>
    </row>
    <row r="2628" spans="16:21" x14ac:dyDescent="0.25">
      <c r="P2628" s="10">
        <v>38334</v>
      </c>
      <c r="Q2628">
        <v>11.719939999999999</v>
      </c>
      <c r="S2628" s="42">
        <f t="shared" ca="1" si="46"/>
        <v>48611</v>
      </c>
      <c r="T2628" s="43">
        <f ca="1">_xll.BInterpol('Base CDI'!$H$4:$H$28,'Base CDI'!$J$4:$J$29,S2628,"Cubic","Extrapolate=Linear","MultiX=Average","Skip=True","Sort=True")</f>
        <v>13.145825182387991</v>
      </c>
      <c r="U2628" s="43">
        <f ca="1">_xll.BInterpol('Base CDI'!$H$4:$H$28,'Base CDI'!$I$4:$I$29,S2628,"Cubic","Extrapolate=Linear","MultiX=Average","Skip=True","Sort=True")</f>
        <v>13.178900352130754</v>
      </c>
    </row>
    <row r="2629" spans="16:21" x14ac:dyDescent="0.25">
      <c r="P2629" s="10">
        <v>38335</v>
      </c>
      <c r="Q2629">
        <v>11.727320000000001</v>
      </c>
      <c r="S2629" s="42">
        <f t="shared" ca="1" si="46"/>
        <v>48612</v>
      </c>
      <c r="T2629" s="43">
        <f ca="1">_xll.BInterpol('Base CDI'!$H$4:$H$28,'Base CDI'!$J$4:$J$29,S2629,"Cubic","Extrapolate=Linear","MultiX=Average","Skip=True","Sort=True")</f>
        <v>13.145952799801682</v>
      </c>
      <c r="U2629" s="43">
        <f ca="1">_xll.BInterpol('Base CDI'!$H$4:$H$28,'Base CDI'!$I$4:$I$29,S2629,"Cubic","Extrapolate=Linear","MultiX=Average","Skip=True","Sort=True")</f>
        <v>13.179030195467034</v>
      </c>
    </row>
    <row r="2630" spans="16:21" x14ac:dyDescent="0.25">
      <c r="P2630" s="10">
        <v>38336</v>
      </c>
      <c r="Q2630">
        <v>11.73471</v>
      </c>
      <c r="S2630" s="42">
        <f t="shared" ca="1" si="46"/>
        <v>48613</v>
      </c>
      <c r="T2630" s="43">
        <f ca="1">_xll.BInterpol('Base CDI'!$H$4:$H$28,'Base CDI'!$J$4:$J$29,S2630,"Cubic","Extrapolate=Linear","MultiX=Average","Skip=True","Sort=True")</f>
        <v>13.146080133908089</v>
      </c>
      <c r="U2630" s="43">
        <f ca="1">_xll.BInterpol('Base CDI'!$H$4:$H$28,'Base CDI'!$I$4:$I$29,S2630,"Cubic","Extrapolate=Linear","MultiX=Average","Skip=True","Sort=True")</f>
        <v>13.179159731493312</v>
      </c>
    </row>
    <row r="2631" spans="16:21" x14ac:dyDescent="0.25">
      <c r="P2631" s="10">
        <v>38337</v>
      </c>
      <c r="Q2631">
        <v>11.742100000000001</v>
      </c>
      <c r="S2631" s="42">
        <f t="shared" ca="1" si="46"/>
        <v>48614</v>
      </c>
      <c r="T2631" s="43">
        <f ca="1">_xll.BInterpol('Base CDI'!$H$4:$H$28,'Base CDI'!$J$4:$J$29,S2631,"Cubic","Extrapolate=Linear","MultiX=Average","Skip=True","Sort=True")</f>
        <v>13.146207184938302</v>
      </c>
      <c r="U2631" s="43">
        <f ca="1">_xll.BInterpol('Base CDI'!$H$4:$H$28,'Base CDI'!$I$4:$I$29,S2631,"Cubic","Extrapolate=Linear","MultiX=Average","Skip=True","Sort=True")</f>
        <v>13.17928896048001</v>
      </c>
    </row>
    <row r="2632" spans="16:21" x14ac:dyDescent="0.25">
      <c r="P2632" s="10">
        <v>38338</v>
      </c>
      <c r="Q2632">
        <v>11.749700000000001</v>
      </c>
      <c r="S2632" s="42">
        <f t="shared" ca="1" si="46"/>
        <v>48615</v>
      </c>
      <c r="T2632" s="43">
        <f ca="1">_xll.BInterpol('Base CDI'!$H$4:$H$28,'Base CDI'!$J$4:$J$29,S2632,"Cubic","Extrapolate=Linear","MultiX=Average","Skip=True","Sort=True")</f>
        <v>13.146333953123399</v>
      </c>
      <c r="U2632" s="43">
        <f ca="1">_xll.BInterpol('Base CDI'!$H$4:$H$28,'Base CDI'!$I$4:$I$29,S2632,"Cubic","Extrapolate=Linear","MultiX=Average","Skip=True","Sort=True")</f>
        <v>13.179417882697544</v>
      </c>
    </row>
    <row r="2633" spans="16:21" x14ac:dyDescent="0.25">
      <c r="P2633" s="10">
        <v>38341</v>
      </c>
      <c r="Q2633">
        <v>11.757289999999999</v>
      </c>
      <c r="S2633" s="42">
        <f t="shared" ca="1" si="46"/>
        <v>48616</v>
      </c>
      <c r="T2633" s="43">
        <f ca="1">_xll.BInterpol('Base CDI'!$H$4:$H$28,'Base CDI'!$J$4:$J$29,S2633,"Cubic","Extrapolate=Linear","MultiX=Average","Skip=True","Sort=True")</f>
        <v>13.14646043869447</v>
      </c>
      <c r="U2633" s="43">
        <f ca="1">_xll.BInterpol('Base CDI'!$H$4:$H$28,'Base CDI'!$I$4:$I$29,S2633,"Cubic","Extrapolate=Linear","MultiX=Average","Skip=True","Sort=True")</f>
        <v>13.179546498416331</v>
      </c>
    </row>
    <row r="2634" spans="16:21" x14ac:dyDescent="0.25">
      <c r="P2634" s="10">
        <v>38342</v>
      </c>
      <c r="Q2634">
        <v>11.764900000000001</v>
      </c>
      <c r="S2634" s="42">
        <f t="shared" ca="1" si="46"/>
        <v>48617</v>
      </c>
      <c r="T2634" s="43">
        <f ca="1">_xll.BInterpol('Base CDI'!$H$4:$H$28,'Base CDI'!$J$4:$J$29,S2634,"Cubic","Extrapolate=Linear","MultiX=Average","Skip=True","Sort=True")</f>
        <v>13.146586641882596</v>
      </c>
      <c r="U2634" s="43">
        <f ca="1">_xll.BInterpol('Base CDI'!$H$4:$H$28,'Base CDI'!$I$4:$I$29,S2634,"Cubic","Extrapolate=Linear","MultiX=Average","Skip=True","Sort=True")</f>
        <v>13.179674807906791</v>
      </c>
    </row>
    <row r="2635" spans="16:21" x14ac:dyDescent="0.25">
      <c r="P2635" s="10">
        <v>38343</v>
      </c>
      <c r="Q2635">
        <v>11.77251</v>
      </c>
      <c r="S2635" s="42">
        <f t="shared" ref="S2635:S2698" ca="1" si="47">S2634+1</f>
        <v>48618</v>
      </c>
      <c r="T2635" s="43">
        <f ca="1">_xll.BInterpol('Base CDI'!$H$4:$H$28,'Base CDI'!$J$4:$J$29,S2635,"Cubic","Extrapolate=Linear","MultiX=Average","Skip=True","Sort=True")</f>
        <v>13.146712562918863</v>
      </c>
      <c r="U2635" s="43">
        <f ca="1">_xll.BInterpol('Base CDI'!$H$4:$H$28,'Base CDI'!$I$4:$I$29,S2635,"Cubic","Extrapolate=Linear","MultiX=Average","Skip=True","Sort=True")</f>
        <v>13.179802811439341</v>
      </c>
    </row>
    <row r="2636" spans="16:21" x14ac:dyDescent="0.25">
      <c r="P2636" s="10">
        <v>38344</v>
      </c>
      <c r="Q2636">
        <v>11.78012</v>
      </c>
      <c r="S2636" s="42">
        <f t="shared" ca="1" si="47"/>
        <v>48619</v>
      </c>
      <c r="T2636" s="43">
        <f ca="1">_xll.BInterpol('Base CDI'!$H$4:$H$28,'Base CDI'!$J$4:$J$29,S2636,"Cubic","Extrapolate=Linear","MultiX=Average","Skip=True","Sort=True")</f>
        <v>13.146838202034353</v>
      </c>
      <c r="U2636" s="43">
        <f ca="1">_xll.BInterpol('Base CDI'!$H$4:$H$28,'Base CDI'!$I$4:$I$29,S2636,"Cubic","Extrapolate=Linear","MultiX=Average","Skip=True","Sort=True")</f>
        <v>13.179930509284398</v>
      </c>
    </row>
    <row r="2637" spans="16:21" x14ac:dyDescent="0.25">
      <c r="P2637" s="10">
        <v>38345</v>
      </c>
      <c r="Q2637">
        <v>11.787750000000001</v>
      </c>
      <c r="S2637" s="42">
        <f t="shared" ca="1" si="47"/>
        <v>48620</v>
      </c>
      <c r="T2637" s="43">
        <f ca="1">_xll.BInterpol('Base CDI'!$H$4:$H$28,'Base CDI'!$J$4:$J$29,S2637,"Cubic","Extrapolate=Linear","MultiX=Average","Skip=True","Sort=True")</f>
        <v>13.146963559460152</v>
      </c>
      <c r="U2637" s="43">
        <f ca="1">_xll.BInterpol('Base CDI'!$H$4:$H$28,'Base CDI'!$I$4:$I$29,S2637,"Cubic","Extrapolate=Linear","MultiX=Average","Skip=True","Sort=True")</f>
        <v>13.180057901712381</v>
      </c>
    </row>
    <row r="2638" spans="16:21" x14ac:dyDescent="0.25">
      <c r="P2638" s="10">
        <v>38348</v>
      </c>
      <c r="Q2638">
        <v>11.79538</v>
      </c>
      <c r="S2638" s="42">
        <f t="shared" ca="1" si="47"/>
        <v>48621</v>
      </c>
      <c r="T2638" s="43">
        <f ca="1">_xll.BInterpol('Base CDI'!$H$4:$H$28,'Base CDI'!$J$4:$J$29,S2638,"Cubic","Extrapolate=Linear","MultiX=Average","Skip=True","Sort=True")</f>
        <v>13.147088635427345</v>
      </c>
      <c r="U2638" s="43">
        <f ca="1">_xll.BInterpol('Base CDI'!$H$4:$H$28,'Base CDI'!$I$4:$I$29,S2638,"Cubic","Extrapolate=Linear","MultiX=Average","Skip=True","Sort=True")</f>
        <v>13.180184988993709</v>
      </c>
    </row>
    <row r="2639" spans="16:21" x14ac:dyDescent="0.25">
      <c r="P2639" s="10">
        <v>38349</v>
      </c>
      <c r="Q2639">
        <v>11.80301</v>
      </c>
      <c r="S2639" s="42">
        <f t="shared" ca="1" si="47"/>
        <v>48622</v>
      </c>
      <c r="T2639" s="43">
        <f ca="1">_xll.BInterpol('Base CDI'!$H$4:$H$28,'Base CDI'!$J$4:$J$29,S2639,"Cubic","Extrapolate=Linear","MultiX=Average","Skip=True","Sort=True")</f>
        <v>13.147213430167014</v>
      </c>
      <c r="U2639" s="43">
        <f ca="1">_xll.BInterpol('Base CDI'!$H$4:$H$28,'Base CDI'!$I$4:$I$29,S2639,"Cubic","Extrapolate=Linear","MultiX=Average","Skip=True","Sort=True")</f>
        <v>13.180311771398797</v>
      </c>
    </row>
    <row r="2640" spans="16:21" x14ac:dyDescent="0.25">
      <c r="P2640" s="10">
        <v>38350</v>
      </c>
      <c r="Q2640">
        <v>11.810650000000001</v>
      </c>
      <c r="S2640" s="42">
        <f t="shared" ca="1" si="47"/>
        <v>48623</v>
      </c>
      <c r="T2640" s="43">
        <f ca="1">_xll.BInterpol('Base CDI'!$H$4:$H$28,'Base CDI'!$J$4:$J$29,S2640,"Cubic","Extrapolate=Linear","MultiX=Average","Skip=True","Sort=True")</f>
        <v>13.147337943910243</v>
      </c>
      <c r="U2640" s="43">
        <f ca="1">_xll.BInterpol('Base CDI'!$H$4:$H$28,'Base CDI'!$I$4:$I$29,S2640,"Cubic","Extrapolate=Linear","MultiX=Average","Skip=True","Sort=True")</f>
        <v>13.180438249198065</v>
      </c>
    </row>
    <row r="2641" spans="16:21" x14ac:dyDescent="0.25">
      <c r="P2641" s="10">
        <v>38351</v>
      </c>
      <c r="Q2641">
        <v>11.818289999999999</v>
      </c>
      <c r="S2641" s="42">
        <f t="shared" ca="1" si="47"/>
        <v>48624</v>
      </c>
      <c r="T2641" s="43">
        <f ca="1">_xll.BInterpol('Base CDI'!$H$4:$H$28,'Base CDI'!$J$4:$J$29,S2641,"Cubic","Extrapolate=Linear","MultiX=Average","Skip=True","Sort=True")</f>
        <v>13.147462176888119</v>
      </c>
      <c r="U2641" s="43">
        <f ca="1">_xll.BInterpol('Base CDI'!$H$4:$H$28,'Base CDI'!$I$4:$I$29,S2641,"Cubic","Extrapolate=Linear","MultiX=Average","Skip=True","Sort=True")</f>
        <v>13.180564422661933</v>
      </c>
    </row>
    <row r="2642" spans="16:21" x14ac:dyDescent="0.25">
      <c r="P2642" s="10">
        <v>38352</v>
      </c>
      <c r="Q2642">
        <v>11.82596</v>
      </c>
      <c r="S2642" s="42">
        <f t="shared" ca="1" si="47"/>
        <v>48625</v>
      </c>
      <c r="T2642" s="43">
        <f ca="1">_xll.BInterpol('Base CDI'!$H$4:$H$28,'Base CDI'!$J$4:$J$29,S2642,"Cubic","Extrapolate=Linear","MultiX=Average","Skip=True","Sort=True")</f>
        <v>13.147586129331724</v>
      </c>
      <c r="U2642" s="43">
        <f ca="1">_xll.BInterpol('Base CDI'!$H$4:$H$28,'Base CDI'!$I$4:$I$29,S2642,"Cubic","Extrapolate=Linear","MultiX=Average","Skip=True","Sort=True")</f>
        <v>13.180690292060813</v>
      </c>
    </row>
    <row r="2643" spans="16:21" x14ac:dyDescent="0.25">
      <c r="P2643" s="10">
        <v>38355</v>
      </c>
      <c r="Q2643">
        <v>11.833629999999999</v>
      </c>
      <c r="S2643" s="42">
        <f t="shared" ca="1" si="47"/>
        <v>48626</v>
      </c>
      <c r="T2643" s="43">
        <f ca="1">_xll.BInterpol('Base CDI'!$H$4:$H$28,'Base CDI'!$J$4:$J$29,S2643,"Cubic","Extrapolate=Linear","MultiX=Average","Skip=True","Sort=True")</f>
        <v>13.147709801472145</v>
      </c>
      <c r="U2643" s="43">
        <f ca="1">_xll.BInterpol('Base CDI'!$H$4:$H$28,'Base CDI'!$I$4:$I$29,S2643,"Cubic","Extrapolate=Linear","MultiX=Average","Skip=True","Sort=True")</f>
        <v>13.180815857665129</v>
      </c>
    </row>
    <row r="2644" spans="16:21" x14ac:dyDescent="0.25">
      <c r="P2644" s="10">
        <v>38356</v>
      </c>
      <c r="Q2644">
        <v>11.84131</v>
      </c>
      <c r="S2644" s="42">
        <f t="shared" ca="1" si="47"/>
        <v>48627</v>
      </c>
      <c r="T2644" s="43">
        <f ca="1">_xll.BInterpol('Base CDI'!$H$4:$H$28,'Base CDI'!$J$4:$J$29,S2644,"Cubic","Extrapolate=Linear","MultiX=Average","Skip=True","Sort=True")</f>
        <v>13.147833193540462</v>
      </c>
      <c r="U2644" s="43">
        <f ca="1">_xll.BInterpol('Base CDI'!$H$4:$H$28,'Base CDI'!$I$4:$I$29,S2644,"Cubic","Extrapolate=Linear","MultiX=Average","Skip=True","Sort=True")</f>
        <v>13.180941119745295</v>
      </c>
    </row>
    <row r="2645" spans="16:21" x14ac:dyDescent="0.25">
      <c r="P2645" s="10">
        <v>38357</v>
      </c>
      <c r="Q2645">
        <v>11.848979999999999</v>
      </c>
      <c r="S2645" s="42">
        <f t="shared" ca="1" si="47"/>
        <v>48628</v>
      </c>
      <c r="T2645" s="43">
        <f ca="1">_xll.BInterpol('Base CDI'!$H$4:$H$28,'Base CDI'!$J$4:$J$29,S2645,"Cubic","Extrapolate=Linear","MultiX=Average","Skip=True","Sort=True")</f>
        <v>13.147956305767762</v>
      </c>
      <c r="U2645" s="43">
        <f ca="1">_xll.BInterpol('Base CDI'!$H$4:$H$28,'Base CDI'!$I$4:$I$29,S2645,"Cubic","Extrapolate=Linear","MultiX=Average","Skip=True","Sort=True")</f>
        <v>13.181066078571732</v>
      </c>
    </row>
    <row r="2646" spans="16:21" x14ac:dyDescent="0.25">
      <c r="P2646" s="10">
        <v>38358</v>
      </c>
      <c r="Q2646">
        <v>11.85665</v>
      </c>
      <c r="S2646" s="42">
        <f t="shared" ca="1" si="47"/>
        <v>48629</v>
      </c>
      <c r="T2646" s="43">
        <f ca="1">_xll.BInterpol('Base CDI'!$H$4:$H$28,'Base CDI'!$J$4:$J$29,S2646,"Cubic","Extrapolate=Linear","MultiX=Average","Skip=True","Sort=True")</f>
        <v>13.14807913838513</v>
      </c>
      <c r="U2646" s="43">
        <f ca="1">_xll.BInterpol('Base CDI'!$H$4:$H$28,'Base CDI'!$I$4:$I$29,S2646,"Cubic","Extrapolate=Linear","MultiX=Average","Skip=True","Sort=True")</f>
        <v>13.181190734414857</v>
      </c>
    </row>
    <row r="2647" spans="16:21" x14ac:dyDescent="0.25">
      <c r="P2647" s="10">
        <v>38359</v>
      </c>
      <c r="Q2647">
        <v>11.864330000000001</v>
      </c>
      <c r="S2647" s="42">
        <f t="shared" ca="1" si="47"/>
        <v>48630</v>
      </c>
      <c r="T2647" s="43">
        <f ca="1">_xll.BInterpol('Base CDI'!$H$4:$H$28,'Base CDI'!$J$4:$J$29,S2647,"Cubic","Extrapolate=Linear","MultiX=Average","Skip=True","Sort=True")</f>
        <v>13.148201691623647</v>
      </c>
      <c r="U2647" s="43">
        <f ca="1">_xll.BInterpol('Base CDI'!$H$4:$H$28,'Base CDI'!$I$4:$I$29,S2647,"Cubic","Extrapolate=Linear","MultiX=Average","Skip=True","Sort=True")</f>
        <v>13.181315087545086</v>
      </c>
    </row>
    <row r="2648" spans="16:21" x14ac:dyDescent="0.25">
      <c r="P2648" s="10">
        <v>38362</v>
      </c>
      <c r="Q2648">
        <v>11.87201</v>
      </c>
      <c r="S2648" s="42">
        <f t="shared" ca="1" si="47"/>
        <v>48631</v>
      </c>
      <c r="T2648" s="43">
        <f ca="1">_xll.BInterpol('Base CDI'!$H$4:$H$28,'Base CDI'!$J$4:$J$29,S2648,"Cubic","Extrapolate=Linear","MultiX=Average","Skip=True","Sort=True")</f>
        <v>13.148323965714402</v>
      </c>
      <c r="U2648" s="43">
        <f ca="1">_xll.BInterpol('Base CDI'!$H$4:$H$28,'Base CDI'!$I$4:$I$29,S2648,"Cubic","Extrapolate=Linear","MultiX=Average","Skip=True","Sort=True")</f>
        <v>13.181439138232838</v>
      </c>
    </row>
    <row r="2649" spans="16:21" x14ac:dyDescent="0.25">
      <c r="P2649" s="10">
        <v>38363</v>
      </c>
      <c r="Q2649">
        <v>11.8797</v>
      </c>
      <c r="S2649" s="42">
        <f t="shared" ca="1" si="47"/>
        <v>48632</v>
      </c>
      <c r="T2649" s="43">
        <f ca="1">_xll.BInterpol('Base CDI'!$H$4:$H$28,'Base CDI'!$J$4:$J$29,S2649,"Cubic","Extrapolate=Linear","MultiX=Average","Skip=True","Sort=True")</f>
        <v>13.148445960888475</v>
      </c>
      <c r="U2649" s="43">
        <f ca="1">_xll.BInterpol('Base CDI'!$H$4:$H$28,'Base CDI'!$I$4:$I$29,S2649,"Cubic","Extrapolate=Linear","MultiX=Average","Skip=True","Sort=True")</f>
        <v>13.181562886748532</v>
      </c>
    </row>
    <row r="2650" spans="16:21" x14ac:dyDescent="0.25">
      <c r="P2650" s="10">
        <v>38364</v>
      </c>
      <c r="Q2650">
        <v>11.88738</v>
      </c>
      <c r="S2650" s="42">
        <f t="shared" ca="1" si="47"/>
        <v>48633</v>
      </c>
      <c r="T2650" s="43">
        <f ca="1">_xll.BInterpol('Base CDI'!$H$4:$H$28,'Base CDI'!$J$4:$J$29,S2650,"Cubic","Extrapolate=Linear","MultiX=Average","Skip=True","Sort=True")</f>
        <v>13.148567677376951</v>
      </c>
      <c r="U2650" s="43">
        <f ca="1">_xll.BInterpol('Base CDI'!$H$4:$H$28,'Base CDI'!$I$4:$I$29,S2650,"Cubic","Extrapolate=Linear","MultiX=Average","Skip=True","Sort=True")</f>
        <v>13.181686333362586</v>
      </c>
    </row>
    <row r="2651" spans="16:21" x14ac:dyDescent="0.25">
      <c r="P2651" s="10">
        <v>38365</v>
      </c>
      <c r="Q2651">
        <v>11.89508</v>
      </c>
      <c r="S2651" s="42">
        <f t="shared" ca="1" si="47"/>
        <v>48634</v>
      </c>
      <c r="T2651" s="43">
        <f ca="1">_xll.BInterpol('Base CDI'!$H$4:$H$28,'Base CDI'!$J$4:$J$29,S2651,"Cubic","Extrapolate=Linear","MultiX=Average","Skip=True","Sort=True")</f>
        <v>13.148689115410916</v>
      </c>
      <c r="U2651" s="43">
        <f ca="1">_xll.BInterpol('Base CDI'!$H$4:$H$28,'Base CDI'!$I$4:$I$29,S2651,"Cubic","Extrapolate=Linear","MultiX=Average","Skip=True","Sort=True")</f>
        <v>13.181809478345416</v>
      </c>
    </row>
    <row r="2652" spans="16:21" x14ac:dyDescent="0.25">
      <c r="P2652" s="10">
        <v>38366</v>
      </c>
      <c r="Q2652">
        <v>11.90277</v>
      </c>
      <c r="S2652" s="42">
        <f t="shared" ca="1" si="47"/>
        <v>48635</v>
      </c>
      <c r="T2652" s="43">
        <f ca="1">_xll.BInterpol('Base CDI'!$H$4:$H$28,'Base CDI'!$J$4:$J$29,S2652,"Cubic","Extrapolate=Linear","MultiX=Average","Skip=True","Sort=True")</f>
        <v>13.148810275221454</v>
      </c>
      <c r="U2652" s="43">
        <f ca="1">_xll.BInterpol('Base CDI'!$H$4:$H$28,'Base CDI'!$I$4:$I$29,S2652,"Cubic","Extrapolate=Linear","MultiX=Average","Skip=True","Sort=True")</f>
        <v>13.181932321967443</v>
      </c>
    </row>
    <row r="2653" spans="16:21" x14ac:dyDescent="0.25">
      <c r="P2653" s="10">
        <v>38369</v>
      </c>
      <c r="Q2653">
        <v>11.91048</v>
      </c>
      <c r="S2653" s="42">
        <f t="shared" ca="1" si="47"/>
        <v>48636</v>
      </c>
      <c r="T2653" s="43">
        <f ca="1">_xll.BInterpol('Base CDI'!$H$4:$H$28,'Base CDI'!$J$4:$J$29,S2653,"Cubic","Extrapolate=Linear","MultiX=Average","Skip=True","Sort=True")</f>
        <v>13.148931157039646</v>
      </c>
      <c r="U2653" s="43">
        <f ca="1">_xll.BInterpol('Base CDI'!$H$4:$H$28,'Base CDI'!$I$4:$I$29,S2653,"Cubic","Extrapolate=Linear","MultiX=Average","Skip=True","Sort=True")</f>
        <v>13.182054864499081</v>
      </c>
    </row>
    <row r="2654" spans="16:21" x14ac:dyDescent="0.25">
      <c r="P2654" s="10">
        <v>38370</v>
      </c>
      <c r="Q2654">
        <v>11.918200000000001</v>
      </c>
      <c r="S2654" s="42">
        <f t="shared" ca="1" si="47"/>
        <v>48637</v>
      </c>
      <c r="T2654" s="43">
        <f ca="1">_xll.BInterpol('Base CDI'!$H$4:$H$28,'Base CDI'!$J$4:$J$29,S2654,"Cubic","Extrapolate=Linear","MultiX=Average","Skip=True","Sort=True")</f>
        <v>13.149051761096581</v>
      </c>
      <c r="U2654" s="43">
        <f ca="1">_xll.BInterpol('Base CDI'!$H$4:$H$28,'Base CDI'!$I$4:$I$29,S2654,"Cubic","Extrapolate=Linear","MultiX=Average","Skip=True","Sort=True")</f>
        <v>13.182177106210752</v>
      </c>
    </row>
    <row r="2655" spans="16:21" x14ac:dyDescent="0.25">
      <c r="P2655" s="10">
        <v>38371</v>
      </c>
      <c r="Q2655">
        <v>11.925929999999999</v>
      </c>
      <c r="S2655" s="42">
        <f t="shared" ca="1" si="47"/>
        <v>48638</v>
      </c>
      <c r="T2655" s="43">
        <f ca="1">_xll.BInterpol('Base CDI'!$H$4:$H$28,'Base CDI'!$J$4:$J$29,S2655,"Cubic","Extrapolate=Linear","MultiX=Average","Skip=True","Sort=True")</f>
        <v>13.14917208762334</v>
      </c>
      <c r="U2655" s="43">
        <f ca="1">_xll.BInterpol('Base CDI'!$H$4:$H$28,'Base CDI'!$I$4:$I$29,S2655,"Cubic","Extrapolate=Linear","MultiX=Average","Skip=True","Sort=True")</f>
        <v>13.182299047372871</v>
      </c>
    </row>
    <row r="2656" spans="16:21" x14ac:dyDescent="0.25">
      <c r="P2656" s="10">
        <v>38372</v>
      </c>
      <c r="Q2656">
        <v>11.93365</v>
      </c>
      <c r="S2656" s="42">
        <f t="shared" ca="1" si="47"/>
        <v>48639</v>
      </c>
      <c r="T2656" s="43">
        <f ca="1">_xll.BInterpol('Base CDI'!$H$4:$H$28,'Base CDI'!$J$4:$J$29,S2656,"Cubic","Extrapolate=Linear","MultiX=Average","Skip=True","Sort=True")</f>
        <v>13.149292136851008</v>
      </c>
      <c r="U2656" s="43">
        <f ca="1">_xll.BInterpol('Base CDI'!$H$4:$H$28,'Base CDI'!$I$4:$I$29,S2656,"Cubic","Extrapolate=Linear","MultiX=Average","Skip=True","Sort=True")</f>
        <v>13.182420688255858</v>
      </c>
    </row>
    <row r="2657" spans="16:21" x14ac:dyDescent="0.25">
      <c r="P2657" s="10">
        <v>38373</v>
      </c>
      <c r="Q2657">
        <v>11.94158</v>
      </c>
      <c r="S2657" s="42">
        <f t="shared" ca="1" si="47"/>
        <v>48640</v>
      </c>
      <c r="T2657" s="43">
        <f ca="1">_xll.BInterpol('Base CDI'!$H$4:$H$28,'Base CDI'!$J$4:$J$29,S2657,"Cubic","Extrapolate=Linear","MultiX=Average","Skip=True","Sort=True")</f>
        <v>13.14941190901067</v>
      </c>
      <c r="U2657" s="43">
        <f ca="1">_xll.BInterpol('Base CDI'!$H$4:$H$28,'Base CDI'!$I$4:$I$29,S2657,"Cubic","Extrapolate=Linear","MultiX=Average","Skip=True","Sort=True")</f>
        <v>13.182542029130129</v>
      </c>
    </row>
    <row r="2658" spans="16:21" x14ac:dyDescent="0.25">
      <c r="P2658" s="10">
        <v>38376</v>
      </c>
      <c r="Q2658">
        <v>11.94952</v>
      </c>
      <c r="S2658" s="42">
        <f t="shared" ca="1" si="47"/>
        <v>48641</v>
      </c>
      <c r="T2658" s="43">
        <f ca="1">_xll.BInterpol('Base CDI'!$H$4:$H$28,'Base CDI'!$J$4:$J$29,S2658,"Cubic","Extrapolate=Linear","MultiX=Average","Skip=True","Sort=True")</f>
        <v>13.149531404333411</v>
      </c>
      <c r="U2658" s="43">
        <f ca="1">_xll.BInterpol('Base CDI'!$H$4:$H$28,'Base CDI'!$I$4:$I$29,S2658,"Cubic","Extrapolate=Linear","MultiX=Average","Skip=True","Sort=True")</f>
        <v>13.182663070266104</v>
      </c>
    </row>
    <row r="2659" spans="16:21" x14ac:dyDescent="0.25">
      <c r="P2659" s="10">
        <v>38377</v>
      </c>
      <c r="Q2659">
        <v>11.957470000000001</v>
      </c>
      <c r="S2659" s="42">
        <f t="shared" ca="1" si="47"/>
        <v>48642</v>
      </c>
      <c r="T2659" s="43">
        <f ca="1">_xll.BInterpol('Base CDI'!$H$4:$H$28,'Base CDI'!$J$4:$J$29,S2659,"Cubic","Extrapolate=Linear","MultiX=Average","Skip=True","Sort=True")</f>
        <v>13.149650623050311</v>
      </c>
      <c r="U2659" s="43">
        <f ca="1">_xll.BInterpol('Base CDI'!$H$4:$H$28,'Base CDI'!$I$4:$I$29,S2659,"Cubic","Extrapolate=Linear","MultiX=Average","Skip=True","Sort=True")</f>
        <v>13.182783811934199</v>
      </c>
    </row>
    <row r="2660" spans="16:21" x14ac:dyDescent="0.25">
      <c r="P2660" s="10">
        <v>38378</v>
      </c>
      <c r="Q2660">
        <v>11.96542</v>
      </c>
      <c r="S2660" s="42">
        <f t="shared" ca="1" si="47"/>
        <v>48643</v>
      </c>
      <c r="T2660" s="43">
        <f ca="1">_xll.BInterpol('Base CDI'!$H$4:$H$28,'Base CDI'!$J$4:$J$29,S2660,"Cubic","Extrapolate=Linear","MultiX=Average","Skip=True","Sort=True")</f>
        <v>13.149769565392459</v>
      </c>
      <c r="U2660" s="43">
        <f ca="1">_xll.BInterpol('Base CDI'!$H$4:$H$28,'Base CDI'!$I$4:$I$29,S2660,"Cubic","Extrapolate=Linear","MultiX=Average","Skip=True","Sort=True")</f>
        <v>13.182904254404832</v>
      </c>
    </row>
    <row r="2661" spans="16:21" x14ac:dyDescent="0.25">
      <c r="P2661" s="10">
        <v>38379</v>
      </c>
      <c r="Q2661">
        <v>11.973369999999999</v>
      </c>
      <c r="S2661" s="42">
        <f t="shared" ca="1" si="47"/>
        <v>48644</v>
      </c>
      <c r="T2661" s="43">
        <f ca="1">_xll.BInterpol('Base CDI'!$H$4:$H$28,'Base CDI'!$J$4:$J$29,S2661,"Cubic","Extrapolate=Linear","MultiX=Average","Skip=True","Sort=True")</f>
        <v>13.149888231590939</v>
      </c>
      <c r="U2661" s="43">
        <f ca="1">_xll.BInterpol('Base CDI'!$H$4:$H$28,'Base CDI'!$I$4:$I$29,S2661,"Cubic","Extrapolate=Linear","MultiX=Average","Skip=True","Sort=True")</f>
        <v>13.183024397948422</v>
      </c>
    </row>
    <row r="2662" spans="16:21" x14ac:dyDescent="0.25">
      <c r="P2662" s="10">
        <v>38380</v>
      </c>
      <c r="Q2662">
        <v>11.98133</v>
      </c>
      <c r="S2662" s="42">
        <f t="shared" ca="1" si="47"/>
        <v>48645</v>
      </c>
      <c r="T2662" s="43">
        <f ca="1">_xll.BInterpol('Base CDI'!$H$4:$H$28,'Base CDI'!$J$4:$J$29,S2662,"Cubic","Extrapolate=Linear","MultiX=Average","Skip=True","Sort=True")</f>
        <v>13.150006621876832</v>
      </c>
      <c r="U2662" s="43">
        <f ca="1">_xll.BInterpol('Base CDI'!$H$4:$H$28,'Base CDI'!$I$4:$I$29,S2662,"Cubic","Extrapolate=Linear","MultiX=Average","Skip=True","Sort=True")</f>
        <v>13.18314424283539</v>
      </c>
    </row>
    <row r="2663" spans="16:21" x14ac:dyDescent="0.25">
      <c r="P2663" s="10">
        <v>38383</v>
      </c>
      <c r="Q2663">
        <v>11.98929</v>
      </c>
      <c r="S2663" s="42">
        <f t="shared" ca="1" si="47"/>
        <v>48646</v>
      </c>
      <c r="T2663" s="43">
        <f ca="1">_xll.BInterpol('Base CDI'!$H$4:$H$28,'Base CDI'!$J$4:$J$29,S2663,"Cubic","Extrapolate=Linear","MultiX=Average","Skip=True","Sort=True")</f>
        <v>13.150124736481224</v>
      </c>
      <c r="U2663" s="43">
        <f ca="1">_xll.BInterpol('Base CDI'!$H$4:$H$28,'Base CDI'!$I$4:$I$29,S2663,"Cubic","Extrapolate=Linear","MultiX=Average","Skip=True","Sort=True")</f>
        <v>13.183263789336147</v>
      </c>
    </row>
    <row r="2664" spans="16:21" x14ac:dyDescent="0.25">
      <c r="P2664" s="10">
        <v>38384</v>
      </c>
      <c r="Q2664">
        <v>11.99727</v>
      </c>
      <c r="S2664" s="42">
        <f t="shared" ca="1" si="47"/>
        <v>48647</v>
      </c>
      <c r="T2664" s="43">
        <f ca="1">_xll.BInterpol('Base CDI'!$H$4:$H$28,'Base CDI'!$J$4:$J$29,S2664,"Cubic","Extrapolate=Linear","MultiX=Average","Skip=True","Sort=True")</f>
        <v>13.150242575635199</v>
      </c>
      <c r="U2664" s="43">
        <f ca="1">_xll.BInterpol('Base CDI'!$H$4:$H$28,'Base CDI'!$I$4:$I$29,S2664,"Cubic","Extrapolate=Linear","MultiX=Average","Skip=True","Sort=True")</f>
        <v>13.183383037721116</v>
      </c>
    </row>
    <row r="2665" spans="16:21" x14ac:dyDescent="0.25">
      <c r="P2665" s="10">
        <v>38385</v>
      </c>
      <c r="Q2665">
        <v>12.00525</v>
      </c>
      <c r="S2665" s="42">
        <f t="shared" ca="1" si="47"/>
        <v>48648</v>
      </c>
      <c r="T2665" s="43">
        <f ca="1">_xll.BInterpol('Base CDI'!$H$4:$H$28,'Base CDI'!$J$4:$J$29,S2665,"Cubic","Extrapolate=Linear","MultiX=Average","Skip=True","Sort=True")</f>
        <v>13.150360139569841</v>
      </c>
      <c r="U2665" s="43">
        <f ca="1">_xll.BInterpol('Base CDI'!$H$4:$H$28,'Base CDI'!$I$4:$I$29,S2665,"Cubic","Extrapolate=Linear","MultiX=Average","Skip=True","Sort=True")</f>
        <v>13.183501988260714</v>
      </c>
    </row>
    <row r="2666" spans="16:21" x14ac:dyDescent="0.25">
      <c r="P2666" s="10">
        <v>38386</v>
      </c>
      <c r="Q2666">
        <v>12.01324</v>
      </c>
      <c r="S2666" s="42">
        <f t="shared" ca="1" si="47"/>
        <v>48649</v>
      </c>
      <c r="T2666" s="43">
        <f ca="1">_xll.BInterpol('Base CDI'!$H$4:$H$28,'Base CDI'!$J$4:$J$29,S2666,"Cubic","Extrapolate=Linear","MultiX=Average","Skip=True","Sort=True")</f>
        <v>13.150477428516236</v>
      </c>
      <c r="U2666" s="43">
        <f ca="1">_xll.BInterpol('Base CDI'!$H$4:$H$28,'Base CDI'!$I$4:$I$29,S2666,"Cubic","Extrapolate=Linear","MultiX=Average","Skip=True","Sort=True")</f>
        <v>13.183620641225358</v>
      </c>
    </row>
    <row r="2667" spans="16:21" x14ac:dyDescent="0.25">
      <c r="P2667" s="10">
        <v>38387</v>
      </c>
      <c r="Q2667">
        <v>12.021240000000001</v>
      </c>
      <c r="S2667" s="42">
        <f t="shared" ca="1" si="47"/>
        <v>48650</v>
      </c>
      <c r="T2667" s="43">
        <f ca="1">_xll.BInterpol('Base CDI'!$H$4:$H$28,'Base CDI'!$J$4:$J$29,S2667,"Cubic","Extrapolate=Linear","MultiX=Average","Skip=True","Sort=True")</f>
        <v>13.150594442705467</v>
      </c>
      <c r="U2667" s="43">
        <f ca="1">_xll.BInterpol('Base CDI'!$H$4:$H$28,'Base CDI'!$I$4:$I$29,S2667,"Cubic","Extrapolate=Linear","MultiX=Average","Skip=True","Sort=True")</f>
        <v>13.183738996885468</v>
      </c>
    </row>
    <row r="2668" spans="16:21" x14ac:dyDescent="0.25">
      <c r="P2668" s="10">
        <v>38392</v>
      </c>
      <c r="Q2668">
        <v>12.02924</v>
      </c>
      <c r="S2668" s="42">
        <f t="shared" ca="1" si="47"/>
        <v>48651</v>
      </c>
      <c r="T2668" s="43">
        <f ca="1">_xll.BInterpol('Base CDI'!$H$4:$H$28,'Base CDI'!$J$4:$J$29,S2668,"Cubic","Extrapolate=Linear","MultiX=Average","Skip=True","Sort=True")</f>
        <v>13.150711182368617</v>
      </c>
      <c r="U2668" s="43">
        <f ca="1">_xll.BInterpol('Base CDI'!$H$4:$H$28,'Base CDI'!$I$4:$I$29,S2668,"Cubic","Extrapolate=Linear","MultiX=Average","Skip=True","Sort=True")</f>
        <v>13.183857055511458</v>
      </c>
    </row>
    <row r="2669" spans="16:21" x14ac:dyDescent="0.25">
      <c r="P2669" s="10">
        <v>38393</v>
      </c>
      <c r="Q2669">
        <v>12.037240000000001</v>
      </c>
      <c r="S2669" s="42">
        <f t="shared" ca="1" si="47"/>
        <v>48652</v>
      </c>
      <c r="T2669" s="43">
        <f ca="1">_xll.BInterpol('Base CDI'!$H$4:$H$28,'Base CDI'!$J$4:$J$29,S2669,"Cubic","Extrapolate=Linear","MultiX=Average","Skip=True","Sort=True")</f>
        <v>13.150827647736772</v>
      </c>
      <c r="U2669" s="43">
        <f ca="1">_xll.BInterpol('Base CDI'!$H$4:$H$28,'Base CDI'!$I$4:$I$29,S2669,"Cubic","Extrapolate=Linear","MultiX=Average","Skip=True","Sort=True")</f>
        <v>13.183974817373752</v>
      </c>
    </row>
    <row r="2670" spans="16:21" x14ac:dyDescent="0.25">
      <c r="P2670" s="10">
        <v>38394</v>
      </c>
      <c r="Q2670">
        <v>12.04524</v>
      </c>
      <c r="S2670" s="42">
        <f t="shared" ca="1" si="47"/>
        <v>48653</v>
      </c>
      <c r="T2670" s="43">
        <f ca="1">_xll.BInterpol('Base CDI'!$H$4:$H$28,'Base CDI'!$J$4:$J$29,S2670,"Cubic","Extrapolate=Linear","MultiX=Average","Skip=True","Sort=True")</f>
        <v>13.150943839041016</v>
      </c>
      <c r="U2670" s="43">
        <f ca="1">_xll.BInterpol('Base CDI'!$H$4:$H$28,'Base CDI'!$I$4:$I$29,S2670,"Cubic","Extrapolate=Linear","MultiX=Average","Skip=True","Sort=True")</f>
        <v>13.184092282742762</v>
      </c>
    </row>
    <row r="2671" spans="16:21" x14ac:dyDescent="0.25">
      <c r="P2671" s="10">
        <v>38397</v>
      </c>
      <c r="Q2671">
        <v>12.05325</v>
      </c>
      <c r="S2671" s="42">
        <f t="shared" ca="1" si="47"/>
        <v>48654</v>
      </c>
      <c r="T2671" s="43">
        <f ca="1">_xll.BInterpol('Base CDI'!$H$4:$H$28,'Base CDI'!$J$4:$J$29,S2671,"Cubic","Extrapolate=Linear","MultiX=Average","Skip=True","Sort=True")</f>
        <v>13.151059756512433</v>
      </c>
      <c r="U2671" s="43">
        <f ca="1">_xll.BInterpol('Base CDI'!$H$4:$H$28,'Base CDI'!$I$4:$I$29,S2671,"Cubic","Extrapolate=Linear","MultiX=Average","Skip=True","Sort=True")</f>
        <v>13.184209451888908</v>
      </c>
    </row>
    <row r="2672" spans="16:21" x14ac:dyDescent="0.25">
      <c r="P2672" s="10">
        <v>38398</v>
      </c>
      <c r="Q2672">
        <v>12.061260000000001</v>
      </c>
      <c r="S2672" s="42">
        <f t="shared" ca="1" si="47"/>
        <v>48655</v>
      </c>
      <c r="T2672" s="43">
        <f ca="1">_xll.BInterpol('Base CDI'!$H$4:$H$28,'Base CDI'!$J$4:$J$29,S2672,"Cubic","Extrapolate=Linear","MultiX=Average","Skip=True","Sort=True")</f>
        <v>13.151175400382106</v>
      </c>
      <c r="U2672" s="43">
        <f ca="1">_xll.BInterpol('Base CDI'!$H$4:$H$28,'Base CDI'!$I$4:$I$29,S2672,"Cubic","Extrapolate=Linear","MultiX=Average","Skip=True","Sort=True")</f>
        <v>13.18432632508261</v>
      </c>
    </row>
    <row r="2673" spans="16:21" x14ac:dyDescent="0.25">
      <c r="P2673" s="10">
        <v>38399</v>
      </c>
      <c r="Q2673">
        <v>12.069269999999999</v>
      </c>
      <c r="S2673" s="42">
        <f t="shared" ca="1" si="47"/>
        <v>48656</v>
      </c>
      <c r="T2673" s="43">
        <f ca="1">_xll.BInterpol('Base CDI'!$H$4:$H$28,'Base CDI'!$J$4:$J$29,S2673,"Cubic","Extrapolate=Linear","MultiX=Average","Skip=True","Sort=True")</f>
        <v>13.151290770881122</v>
      </c>
      <c r="U2673" s="43">
        <f ca="1">_xll.BInterpol('Base CDI'!$H$4:$H$28,'Base CDI'!$I$4:$I$29,S2673,"Cubic","Extrapolate=Linear","MultiX=Average","Skip=True","Sort=True")</f>
        <v>13.184442902594283</v>
      </c>
    </row>
    <row r="2674" spans="16:21" x14ac:dyDescent="0.25">
      <c r="P2674" s="10">
        <v>38400</v>
      </c>
      <c r="Q2674">
        <v>12.07728</v>
      </c>
      <c r="S2674" s="42">
        <f t="shared" ca="1" si="47"/>
        <v>48657</v>
      </c>
      <c r="T2674" s="43">
        <f ca="1">_xll.BInterpol('Base CDI'!$H$4:$H$28,'Base CDI'!$J$4:$J$29,S2674,"Cubic","Extrapolate=Linear","MultiX=Average","Skip=True","Sort=True")</f>
        <v>13.151405868240563</v>
      </c>
      <c r="U2674" s="43">
        <f ca="1">_xll.BInterpol('Base CDI'!$H$4:$H$28,'Base CDI'!$I$4:$I$29,S2674,"Cubic","Extrapolate=Linear","MultiX=Average","Skip=True","Sort=True")</f>
        <v>13.184559184694347</v>
      </c>
    </row>
    <row r="2675" spans="16:21" x14ac:dyDescent="0.25">
      <c r="P2675" s="10">
        <v>38401</v>
      </c>
      <c r="Q2675">
        <v>12.0855</v>
      </c>
      <c r="S2675" s="42">
        <f t="shared" ca="1" si="47"/>
        <v>48658</v>
      </c>
      <c r="T2675" s="43">
        <f ca="1">_xll.BInterpol('Base CDI'!$H$4:$H$28,'Base CDI'!$J$4:$J$29,S2675,"Cubic","Extrapolate=Linear","MultiX=Average","Skip=True","Sort=True")</f>
        <v>13.151520692691513</v>
      </c>
      <c r="U2675" s="43">
        <f ca="1">_xll.BInterpol('Base CDI'!$H$4:$H$28,'Base CDI'!$I$4:$I$29,S2675,"Cubic","Extrapolate=Linear","MultiX=Average","Skip=True","Sort=True")</f>
        <v>13.184675171653218</v>
      </c>
    </row>
    <row r="2676" spans="16:21" x14ac:dyDescent="0.25">
      <c r="P2676" s="10">
        <v>38404</v>
      </c>
      <c r="Q2676">
        <v>12.093719999999999</v>
      </c>
      <c r="S2676" s="42">
        <f t="shared" ca="1" si="47"/>
        <v>48659</v>
      </c>
      <c r="T2676" s="43">
        <f ca="1">_xll.BInterpol('Base CDI'!$H$4:$H$28,'Base CDI'!$J$4:$J$29,S2676,"Cubic","Extrapolate=Linear","MultiX=Average","Skip=True","Sort=True")</f>
        <v>13.151635244465059</v>
      </c>
      <c r="U2676" s="43">
        <f ca="1">_xll.BInterpol('Base CDI'!$H$4:$H$28,'Base CDI'!$I$4:$I$29,S2676,"Cubic","Extrapolate=Linear","MultiX=Average","Skip=True","Sort=True")</f>
        <v>13.184790863741318</v>
      </c>
    </row>
    <row r="2677" spans="16:21" x14ac:dyDescent="0.25">
      <c r="P2677" s="10">
        <v>38405</v>
      </c>
      <c r="Q2677">
        <v>12.10195</v>
      </c>
      <c r="S2677" s="42">
        <f t="shared" ca="1" si="47"/>
        <v>48660</v>
      </c>
      <c r="T2677" s="43">
        <f ca="1">_xll.BInterpol('Base CDI'!$H$4:$H$28,'Base CDI'!$J$4:$J$29,S2677,"Cubic","Extrapolate=Linear","MultiX=Average","Skip=True","Sort=True")</f>
        <v>13.151749523792281</v>
      </c>
      <c r="U2677" s="43">
        <f ca="1">_xll.BInterpol('Base CDI'!$H$4:$H$28,'Base CDI'!$I$4:$I$29,S2677,"Cubic","Extrapolate=Linear","MultiX=Average","Skip=True","Sort=True")</f>
        <v>13.18490626122906</v>
      </c>
    </row>
    <row r="2678" spans="16:21" x14ac:dyDescent="0.25">
      <c r="P2678" s="10">
        <v>38406</v>
      </c>
      <c r="Q2678">
        <v>12.11018</v>
      </c>
      <c r="S2678" s="42">
        <f t="shared" ca="1" si="47"/>
        <v>48661</v>
      </c>
      <c r="T2678" s="43">
        <f ca="1">_xll.BInterpol('Base CDI'!$H$4:$H$28,'Base CDI'!$J$4:$J$29,S2678,"Cubic","Extrapolate=Linear","MultiX=Average","Skip=True","Sort=True")</f>
        <v>13.151863530904269</v>
      </c>
      <c r="U2678" s="43">
        <f ca="1">_xll.BInterpol('Base CDI'!$H$4:$H$28,'Base CDI'!$I$4:$I$29,S2678,"Cubic","Extrapolate=Linear","MultiX=Average","Skip=True","Sort=True")</f>
        <v>13.185021364386865</v>
      </c>
    </row>
    <row r="2679" spans="16:21" x14ac:dyDescent="0.25">
      <c r="P2679" s="10">
        <v>38407</v>
      </c>
      <c r="Q2679">
        <v>12.118410000000001</v>
      </c>
      <c r="S2679" s="42">
        <f t="shared" ca="1" si="47"/>
        <v>48662</v>
      </c>
      <c r="T2679" s="43">
        <f ca="1">_xll.BInterpol('Base CDI'!$H$4:$H$28,'Base CDI'!$J$4:$J$29,S2679,"Cubic","Extrapolate=Linear","MultiX=Average","Skip=True","Sort=True")</f>
        <v>13.151977266032102</v>
      </c>
      <c r="U2679" s="43">
        <f ca="1">_xll.BInterpol('Base CDI'!$H$4:$H$28,'Base CDI'!$I$4:$I$29,S2679,"Cubic","Extrapolate=Linear","MultiX=Average","Skip=True","Sort=True")</f>
        <v>13.185136173485148</v>
      </c>
    </row>
    <row r="2680" spans="16:21" x14ac:dyDescent="0.25">
      <c r="P2680" s="10">
        <v>38408</v>
      </c>
      <c r="Q2680">
        <v>12.12665</v>
      </c>
      <c r="S2680" s="42">
        <f t="shared" ca="1" si="47"/>
        <v>48663</v>
      </c>
      <c r="T2680" s="43">
        <f ca="1">_xll.BInterpol('Base CDI'!$H$4:$H$28,'Base CDI'!$J$4:$J$29,S2680,"Cubic","Extrapolate=Linear","MultiX=Average","Skip=True","Sort=True")</f>
        <v>13.152090729406865</v>
      </c>
      <c r="U2680" s="43">
        <f ca="1">_xll.BInterpol('Base CDI'!$H$4:$H$28,'Base CDI'!$I$4:$I$29,S2680,"Cubic","Extrapolate=Linear","MultiX=Average","Skip=True","Sort=True")</f>
        <v>13.185250688794332</v>
      </c>
    </row>
    <row r="2681" spans="16:21" x14ac:dyDescent="0.25">
      <c r="P2681" s="10">
        <v>38411</v>
      </c>
      <c r="Q2681">
        <v>12.1349</v>
      </c>
      <c r="S2681" s="42">
        <f t="shared" ca="1" si="47"/>
        <v>48664</v>
      </c>
      <c r="T2681" s="43">
        <f ca="1">_xll.BInterpol('Base CDI'!$H$4:$H$28,'Base CDI'!$J$4:$J$29,S2681,"Cubic","Extrapolate=Linear","MultiX=Average","Skip=True","Sort=True")</f>
        <v>13.152203921259645</v>
      </c>
      <c r="U2681" s="43">
        <f ca="1">_xll.BInterpol('Base CDI'!$H$4:$H$28,'Base CDI'!$I$4:$I$29,S2681,"Cubic","Extrapolate=Linear","MultiX=Average","Skip=True","Sort=True")</f>
        <v>13.185364910584831</v>
      </c>
    </row>
    <row r="2682" spans="16:21" x14ac:dyDescent="0.25">
      <c r="P2682" s="10">
        <v>38412</v>
      </c>
      <c r="Q2682">
        <v>12.143140000000001</v>
      </c>
      <c r="S2682" s="42">
        <f t="shared" ca="1" si="47"/>
        <v>48665</v>
      </c>
      <c r="T2682" s="43">
        <f ca="1">_xll.BInterpol('Base CDI'!$H$4:$H$28,'Base CDI'!$J$4:$J$29,S2682,"Cubic","Extrapolate=Linear","MultiX=Average","Skip=True","Sort=True")</f>
        <v>13.152316841821523</v>
      </c>
      <c r="U2682" s="43">
        <f ca="1">_xll.BInterpol('Base CDI'!$H$4:$H$28,'Base CDI'!$I$4:$I$29,S2682,"Cubic","Extrapolate=Linear","MultiX=Average","Skip=True","Sort=True")</f>
        <v>13.185478839127063</v>
      </c>
    </row>
    <row r="2683" spans="16:21" x14ac:dyDescent="0.25">
      <c r="P2683" s="10">
        <v>38413</v>
      </c>
      <c r="Q2683">
        <v>12.151400000000001</v>
      </c>
      <c r="S2683" s="42">
        <f t="shared" ca="1" si="47"/>
        <v>48666</v>
      </c>
      <c r="T2683" s="43">
        <f ca="1">_xll.BInterpol('Base CDI'!$H$4:$H$28,'Base CDI'!$J$4:$J$29,S2683,"Cubic","Extrapolate=Linear","MultiX=Average","Skip=True","Sort=True")</f>
        <v>13.152429491323588</v>
      </c>
      <c r="U2683" s="43">
        <f ca="1">_xll.BInterpol('Base CDI'!$H$4:$H$28,'Base CDI'!$I$4:$I$29,S2683,"Cubic","Extrapolate=Linear","MultiX=Average","Skip=True","Sort=True")</f>
        <v>13.185592474691447</v>
      </c>
    </row>
    <row r="2684" spans="16:21" x14ac:dyDescent="0.25">
      <c r="P2684" s="10">
        <v>38414</v>
      </c>
      <c r="Q2684">
        <v>12.159649999999999</v>
      </c>
      <c r="S2684" s="42">
        <f t="shared" ca="1" si="47"/>
        <v>48667</v>
      </c>
      <c r="T2684" s="43">
        <f ca="1">_xll.BInterpol('Base CDI'!$H$4:$H$28,'Base CDI'!$J$4:$J$29,S2684,"Cubic","Extrapolate=Linear","MultiX=Average","Skip=True","Sort=True")</f>
        <v>13.152541869996918</v>
      </c>
      <c r="U2684" s="43">
        <f ca="1">_xll.BInterpol('Base CDI'!$H$4:$H$28,'Base CDI'!$I$4:$I$29,S2684,"Cubic","Extrapolate=Linear","MultiX=Average","Skip=True","Sort=True")</f>
        <v>13.185705817548401</v>
      </c>
    </row>
    <row r="2685" spans="16:21" x14ac:dyDescent="0.25">
      <c r="P2685" s="10">
        <v>38415</v>
      </c>
      <c r="Q2685">
        <v>12.167899999999999</v>
      </c>
      <c r="S2685" s="42">
        <f t="shared" ca="1" si="47"/>
        <v>48668</v>
      </c>
      <c r="T2685" s="43">
        <f ca="1">_xll.BInterpol('Base CDI'!$H$4:$H$28,'Base CDI'!$J$4:$J$29,S2685,"Cubic","Extrapolate=Linear","MultiX=Average","Skip=True","Sort=True")</f>
        <v>13.152653978072602</v>
      </c>
      <c r="U2685" s="43">
        <f ca="1">_xll.BInterpol('Base CDI'!$H$4:$H$28,'Base CDI'!$I$4:$I$29,S2685,"Cubic","Extrapolate=Linear","MultiX=Average","Skip=True","Sort=True")</f>
        <v>13.185818867968344</v>
      </c>
    </row>
    <row r="2686" spans="16:21" x14ac:dyDescent="0.25">
      <c r="P2686" s="10">
        <v>38418</v>
      </c>
      <c r="Q2686">
        <v>12.176159999999999</v>
      </c>
      <c r="S2686" s="42">
        <f t="shared" ca="1" si="47"/>
        <v>48669</v>
      </c>
      <c r="T2686" s="43">
        <f ca="1">_xll.BInterpol('Base CDI'!$H$4:$H$28,'Base CDI'!$J$4:$J$29,S2686,"Cubic","Extrapolate=Linear","MultiX=Average","Skip=True","Sort=True")</f>
        <v>13.152765815781722</v>
      </c>
      <c r="U2686" s="43">
        <f ca="1">_xll.BInterpol('Base CDI'!$H$4:$H$28,'Base CDI'!$I$4:$I$29,S2686,"Cubic","Extrapolate=Linear","MultiX=Average","Skip=True","Sort=True")</f>
        <v>13.185931626221691</v>
      </c>
    </row>
    <row r="2687" spans="16:21" x14ac:dyDescent="0.25">
      <c r="P2687" s="10">
        <v>38419</v>
      </c>
      <c r="Q2687">
        <v>12.184419999999999</v>
      </c>
      <c r="S2687" s="42">
        <f t="shared" ca="1" si="47"/>
        <v>48670</v>
      </c>
      <c r="T2687" s="43">
        <f ca="1">_xll.BInterpol('Base CDI'!$H$4:$H$28,'Base CDI'!$J$4:$J$29,S2687,"Cubic","Extrapolate=Linear","MultiX=Average","Skip=True","Sort=True")</f>
        <v>13.152877383355364</v>
      </c>
      <c r="U2687" s="43">
        <f ca="1">_xll.BInterpol('Base CDI'!$H$4:$H$28,'Base CDI'!$I$4:$I$29,S2687,"Cubic","Extrapolate=Linear","MultiX=Average","Skip=True","Sort=True")</f>
        <v>13.186044092578863</v>
      </c>
    </row>
    <row r="2688" spans="16:21" x14ac:dyDescent="0.25">
      <c r="P2688" s="10">
        <v>38420</v>
      </c>
      <c r="Q2688">
        <v>12.192690000000001</v>
      </c>
      <c r="S2688" s="42">
        <f t="shared" ca="1" si="47"/>
        <v>48671</v>
      </c>
      <c r="T2688" s="43">
        <f ca="1">_xll.BInterpol('Base CDI'!$H$4:$H$28,'Base CDI'!$J$4:$J$29,S2688,"Cubic","Extrapolate=Linear","MultiX=Average","Skip=True","Sort=True")</f>
        <v>13.15298868102461</v>
      </c>
      <c r="U2688" s="43">
        <f ca="1">_xll.BInterpol('Base CDI'!$H$4:$H$28,'Base CDI'!$I$4:$I$29,S2688,"Cubic","Extrapolate=Linear","MultiX=Average","Skip=True","Sort=True")</f>
        <v>13.186156267310276</v>
      </c>
    </row>
    <row r="2689" spans="16:21" x14ac:dyDescent="0.25">
      <c r="P2689" s="10">
        <v>38421</v>
      </c>
      <c r="Q2689">
        <v>12.20096</v>
      </c>
      <c r="S2689" s="42">
        <f t="shared" ca="1" si="47"/>
        <v>48672</v>
      </c>
      <c r="T2689" s="43">
        <f ca="1">_xll.BInterpol('Base CDI'!$H$4:$H$28,'Base CDI'!$J$4:$J$29,S2689,"Cubic","Extrapolate=Linear","MultiX=Average","Skip=True","Sort=True")</f>
        <v>13.153099709020545</v>
      </c>
      <c r="U2689" s="43">
        <f ca="1">_xll.BInterpol('Base CDI'!$H$4:$H$28,'Base CDI'!$I$4:$I$29,S2689,"Cubic","Extrapolate=Linear","MultiX=Average","Skip=True","Sort=True")</f>
        <v>13.186268150686349</v>
      </c>
    </row>
    <row r="2690" spans="16:21" x14ac:dyDescent="0.25">
      <c r="P2690" s="10">
        <v>38422</v>
      </c>
      <c r="Q2690">
        <v>12.20923</v>
      </c>
      <c r="S2690" s="42">
        <f t="shared" ca="1" si="47"/>
        <v>48673</v>
      </c>
      <c r="T2690" s="43">
        <f ca="1">_xll.BInterpol('Base CDI'!$H$4:$H$28,'Base CDI'!$J$4:$J$29,S2690,"Cubic","Extrapolate=Linear","MultiX=Average","Skip=True","Sort=True")</f>
        <v>13.153210467574254</v>
      </c>
      <c r="U2690" s="43">
        <f ca="1">_xll.BInterpol('Base CDI'!$H$4:$H$28,'Base CDI'!$I$4:$I$29,S2690,"Cubic","Extrapolate=Linear","MultiX=Average","Skip=True","Sort=True")</f>
        <v>13.186379742977499</v>
      </c>
    </row>
    <row r="2691" spans="16:21" x14ac:dyDescent="0.25">
      <c r="P2691" s="10">
        <v>38425</v>
      </c>
      <c r="Q2691">
        <v>12.217510000000001</v>
      </c>
      <c r="S2691" s="42">
        <f t="shared" ca="1" si="47"/>
        <v>48674</v>
      </c>
      <c r="T2691" s="43">
        <f ca="1">_xll.BInterpol('Base CDI'!$H$4:$H$28,'Base CDI'!$J$4:$J$29,S2691,"Cubic","Extrapolate=Linear","MultiX=Average","Skip=True","Sort=True")</f>
        <v>13.153320956916822</v>
      </c>
      <c r="U2691" s="43">
        <f ca="1">_xll.BInterpol('Base CDI'!$H$4:$H$28,'Base CDI'!$I$4:$I$29,S2691,"Cubic","Extrapolate=Linear","MultiX=Average","Skip=True","Sort=True")</f>
        <v>13.186491044454145</v>
      </c>
    </row>
    <row r="2692" spans="16:21" x14ac:dyDescent="0.25">
      <c r="P2692" s="10">
        <v>38426</v>
      </c>
      <c r="Q2692">
        <v>12.22579</v>
      </c>
      <c r="S2692" s="42">
        <f t="shared" ca="1" si="47"/>
        <v>48675</v>
      </c>
      <c r="T2692" s="43">
        <f ca="1">_xll.BInterpol('Base CDI'!$H$4:$H$28,'Base CDI'!$J$4:$J$29,S2692,"Cubic","Extrapolate=Linear","MultiX=Average","Skip=True","Sort=True")</f>
        <v>13.15343117727933</v>
      </c>
      <c r="U2692" s="43">
        <f ca="1">_xll.BInterpol('Base CDI'!$H$4:$H$28,'Base CDI'!$I$4:$I$29,S2692,"Cubic","Extrapolate=Linear","MultiX=Average","Skip=True","Sort=True")</f>
        <v>13.186602055386706</v>
      </c>
    </row>
    <row r="2693" spans="16:21" x14ac:dyDescent="0.25">
      <c r="P2693" s="10">
        <v>38427</v>
      </c>
      <c r="Q2693">
        <v>12.234080000000001</v>
      </c>
      <c r="S2693" s="42">
        <f t="shared" ca="1" si="47"/>
        <v>48676</v>
      </c>
      <c r="T2693" s="43">
        <f ca="1">_xll.BInterpol('Base CDI'!$H$4:$H$28,'Base CDI'!$J$4:$J$29,S2693,"Cubic","Extrapolate=Linear","MultiX=Average","Skip=True","Sort=True")</f>
        <v>13.153541128892867</v>
      </c>
      <c r="U2693" s="43">
        <f ca="1">_xll.BInterpol('Base CDI'!$H$4:$H$28,'Base CDI'!$I$4:$I$29,S2693,"Cubic","Extrapolate=Linear","MultiX=Average","Skip=True","Sort=True")</f>
        <v>13.186712776045596</v>
      </c>
    </row>
    <row r="2694" spans="16:21" x14ac:dyDescent="0.25">
      <c r="P2694" s="10">
        <v>38428</v>
      </c>
      <c r="Q2694">
        <v>12.242380000000001</v>
      </c>
      <c r="S2694" s="42">
        <f t="shared" ca="1" si="47"/>
        <v>48677</v>
      </c>
      <c r="T2694" s="43">
        <f ca="1">_xll.BInterpol('Base CDI'!$H$4:$H$28,'Base CDI'!$J$4:$J$29,S2694,"Cubic","Extrapolate=Linear","MultiX=Average","Skip=True","Sort=True")</f>
        <v>13.153650811988513</v>
      </c>
      <c r="U2694" s="43">
        <f ca="1">_xll.BInterpol('Base CDI'!$H$4:$H$28,'Base CDI'!$I$4:$I$29,S2694,"Cubic","Extrapolate=Linear","MultiX=Average","Skip=True","Sort=True")</f>
        <v>13.186823206701236</v>
      </c>
    </row>
    <row r="2695" spans="16:21" x14ac:dyDescent="0.25">
      <c r="P2695" s="10">
        <v>38429</v>
      </c>
      <c r="Q2695">
        <v>12.25089</v>
      </c>
      <c r="S2695" s="42">
        <f t="shared" ca="1" si="47"/>
        <v>48678</v>
      </c>
      <c r="T2695" s="43">
        <f ca="1">_xll.BInterpol('Base CDI'!$H$4:$H$28,'Base CDI'!$J$4:$J$29,S2695,"Cubic","Extrapolate=Linear","MultiX=Average","Skip=True","Sort=True")</f>
        <v>13.153760226797354</v>
      </c>
      <c r="U2695" s="43">
        <f ca="1">_xll.BInterpol('Base CDI'!$H$4:$H$28,'Base CDI'!$I$4:$I$29,S2695,"Cubic","Extrapolate=Linear","MultiX=Average","Skip=True","Sort=True")</f>
        <v>13.186933347624045</v>
      </c>
    </row>
    <row r="2696" spans="16:21" x14ac:dyDescent="0.25">
      <c r="P2696" s="10">
        <v>38432</v>
      </c>
      <c r="Q2696">
        <v>12.25942</v>
      </c>
      <c r="S2696" s="42">
        <f t="shared" ca="1" si="47"/>
        <v>48679</v>
      </c>
      <c r="T2696" s="43">
        <f ca="1">_xll.BInterpol('Base CDI'!$H$4:$H$28,'Base CDI'!$J$4:$J$29,S2696,"Cubic","Extrapolate=Linear","MultiX=Average","Skip=True","Sort=True")</f>
        <v>13.153869373550474</v>
      </c>
      <c r="U2696" s="43">
        <f ca="1">_xll.BInterpol('Base CDI'!$H$4:$H$28,'Base CDI'!$I$4:$I$29,S2696,"Cubic","Extrapolate=Linear","MultiX=Average","Skip=True","Sort=True")</f>
        <v>13.187043199084437</v>
      </c>
    </row>
    <row r="2697" spans="16:21" x14ac:dyDescent="0.25">
      <c r="P2697" s="10">
        <v>38433</v>
      </c>
      <c r="Q2697">
        <v>12.26796</v>
      </c>
      <c r="S2697" s="42">
        <f t="shared" ca="1" si="47"/>
        <v>48680</v>
      </c>
      <c r="T2697" s="43">
        <f ca="1">_xll.BInterpol('Base CDI'!$H$4:$H$28,'Base CDI'!$J$4:$J$29,S2697,"Cubic","Extrapolate=Linear","MultiX=Average","Skip=True","Sort=True")</f>
        <v>13.153978252478957</v>
      </c>
      <c r="U2697" s="43">
        <f ca="1">_xll.BInterpol('Base CDI'!$H$4:$H$28,'Base CDI'!$I$4:$I$29,S2697,"Cubic","Extrapolate=Linear","MultiX=Average","Skip=True","Sort=True")</f>
        <v>13.187152761352834</v>
      </c>
    </row>
    <row r="2698" spans="16:21" x14ac:dyDescent="0.25">
      <c r="P2698" s="10">
        <v>38434</v>
      </c>
      <c r="Q2698">
        <v>12.27651</v>
      </c>
      <c r="S2698" s="42">
        <f t="shared" ca="1" si="47"/>
        <v>48681</v>
      </c>
      <c r="T2698" s="43">
        <f ca="1">_xll.BInterpol('Base CDI'!$H$4:$H$28,'Base CDI'!$J$4:$J$29,S2698,"Cubic","Extrapolate=Linear","MultiX=Average","Skip=True","Sort=True")</f>
        <v>13.154086863813887</v>
      </c>
      <c r="U2698" s="43">
        <f ca="1">_xll.BInterpol('Base CDI'!$H$4:$H$28,'Base CDI'!$I$4:$I$29,S2698,"Cubic","Extrapolate=Linear","MultiX=Average","Skip=True","Sort=True")</f>
        <v>13.187262034699652</v>
      </c>
    </row>
    <row r="2699" spans="16:21" x14ac:dyDescent="0.25">
      <c r="P2699" s="10">
        <v>38435</v>
      </c>
      <c r="Q2699">
        <v>12.285069999999999</v>
      </c>
      <c r="S2699" s="42">
        <f t="shared" ref="S2699:S2762" ca="1" si="48">S2698+1</f>
        <v>48682</v>
      </c>
      <c r="T2699" s="43">
        <f ca="1">_xll.BInterpol('Base CDI'!$H$4:$H$28,'Base CDI'!$J$4:$J$29,S2699,"Cubic","Extrapolate=Linear","MultiX=Average","Skip=True","Sort=True")</f>
        <v>13.154195207786351</v>
      </c>
      <c r="U2699" s="43">
        <f ca="1">_xll.BInterpol('Base CDI'!$H$4:$H$28,'Base CDI'!$I$4:$I$29,S2699,"Cubic","Extrapolate=Linear","MultiX=Average","Skip=True","Sort=True")</f>
        <v>13.187371019395309</v>
      </c>
    </row>
    <row r="2700" spans="16:21" x14ac:dyDescent="0.25">
      <c r="P2700" s="10">
        <v>38439</v>
      </c>
      <c r="Q2700">
        <v>12.29364</v>
      </c>
      <c r="S2700" s="42">
        <f t="shared" ca="1" si="48"/>
        <v>48683</v>
      </c>
      <c r="T2700" s="43">
        <f ca="1">_xll.BInterpol('Base CDI'!$H$4:$H$28,'Base CDI'!$J$4:$J$29,S2700,"Cubic","Extrapolate=Linear","MultiX=Average","Skip=True","Sort=True")</f>
        <v>13.15430328462743</v>
      </c>
      <c r="U2700" s="43">
        <f ca="1">_xll.BInterpol('Base CDI'!$H$4:$H$28,'Base CDI'!$I$4:$I$29,S2700,"Cubic","Extrapolate=Linear","MultiX=Average","Skip=True","Sort=True")</f>
        <v>13.187479715710223</v>
      </c>
    </row>
    <row r="2701" spans="16:21" x14ac:dyDescent="0.25">
      <c r="P2701" s="10">
        <v>38440</v>
      </c>
      <c r="Q2701">
        <v>12.302210000000001</v>
      </c>
      <c r="S2701" s="42">
        <f t="shared" ca="1" si="48"/>
        <v>48684</v>
      </c>
      <c r="T2701" s="43">
        <f ca="1">_xll.BInterpol('Base CDI'!$H$4:$H$28,'Base CDI'!$J$4:$J$29,S2701,"Cubic","Extrapolate=Linear","MultiX=Average","Skip=True","Sort=True")</f>
        <v>13.154411094568209</v>
      </c>
      <c r="U2701" s="43">
        <f ca="1">_xll.BInterpol('Base CDI'!$H$4:$H$28,'Base CDI'!$I$4:$I$29,S2701,"Cubic","Extrapolate=Linear","MultiX=Average","Skip=True","Sort=True")</f>
        <v>13.187588123914812</v>
      </c>
    </row>
    <row r="2702" spans="16:21" x14ac:dyDescent="0.25">
      <c r="P2702" s="10">
        <v>38441</v>
      </c>
      <c r="Q2702">
        <v>12.310790000000001</v>
      </c>
      <c r="S2702" s="42">
        <f t="shared" ca="1" si="48"/>
        <v>48685</v>
      </c>
      <c r="T2702" s="43">
        <f ca="1">_xll.BInterpol('Base CDI'!$H$4:$H$28,'Base CDI'!$J$4:$J$29,S2702,"Cubic","Extrapolate=Linear","MultiX=Average","Skip=True","Sort=True")</f>
        <v>13.154518637839773</v>
      </c>
      <c r="U2702" s="43">
        <f ca="1">_xll.BInterpol('Base CDI'!$H$4:$H$28,'Base CDI'!$I$4:$I$29,S2702,"Cubic","Extrapolate=Linear","MultiX=Average","Skip=True","Sort=True")</f>
        <v>13.187696244279495</v>
      </c>
    </row>
    <row r="2703" spans="16:21" x14ac:dyDescent="0.25">
      <c r="P2703" s="10">
        <v>38442</v>
      </c>
      <c r="Q2703">
        <v>12.319369999999999</v>
      </c>
      <c r="S2703" s="42">
        <f t="shared" ca="1" si="48"/>
        <v>48686</v>
      </c>
      <c r="T2703" s="43">
        <f ca="1">_xll.BInterpol('Base CDI'!$H$4:$H$28,'Base CDI'!$J$4:$J$29,S2703,"Cubic","Extrapolate=Linear","MultiX=Average","Skip=True","Sort=True")</f>
        <v>13.154625914673206</v>
      </c>
      <c r="U2703" s="43">
        <f ca="1">_xll.BInterpol('Base CDI'!$H$4:$H$28,'Base CDI'!$I$4:$I$29,S2703,"Cubic","Extrapolate=Linear","MultiX=Average","Skip=True","Sort=True")</f>
        <v>13.187804077074688</v>
      </c>
    </row>
    <row r="2704" spans="16:21" x14ac:dyDescent="0.25">
      <c r="P2704" s="10">
        <v>38443</v>
      </c>
      <c r="Q2704">
        <v>12.327959999999999</v>
      </c>
      <c r="S2704" s="42">
        <f t="shared" ca="1" si="48"/>
        <v>48687</v>
      </c>
      <c r="T2704" s="43">
        <f ca="1">_xll.BInterpol('Base CDI'!$H$4:$H$28,'Base CDI'!$J$4:$J$29,S2704,"Cubic","Extrapolate=Linear","MultiX=Average","Skip=True","Sort=True")</f>
        <v>13.154732925299593</v>
      </c>
      <c r="U2704" s="43">
        <f ca="1">_xll.BInterpol('Base CDI'!$H$4:$H$28,'Base CDI'!$I$4:$I$29,S2704,"Cubic","Extrapolate=Linear","MultiX=Average","Skip=True","Sort=True")</f>
        <v>13.187911622570811</v>
      </c>
    </row>
    <row r="2705" spans="16:21" x14ac:dyDescent="0.25">
      <c r="P2705" s="10">
        <v>38446</v>
      </c>
      <c r="Q2705">
        <v>12.33656</v>
      </c>
      <c r="S2705" s="42">
        <f t="shared" ca="1" si="48"/>
        <v>48688</v>
      </c>
      <c r="T2705" s="43">
        <f ca="1">_xll.BInterpol('Base CDI'!$H$4:$H$28,'Base CDI'!$J$4:$J$29,S2705,"Cubic","Extrapolate=Linear","MultiX=Average","Skip=True","Sort=True")</f>
        <v>13.154839669950015</v>
      </c>
      <c r="U2705" s="43">
        <f ca="1">_xll.BInterpol('Base CDI'!$H$4:$H$28,'Base CDI'!$I$4:$I$29,S2705,"Cubic","Extrapolate=Linear","MultiX=Average","Skip=True","Sort=True")</f>
        <v>13.18801888103828</v>
      </c>
    </row>
    <row r="2706" spans="16:21" x14ac:dyDescent="0.25">
      <c r="P2706" s="10">
        <v>38447</v>
      </c>
      <c r="Q2706">
        <v>12.34516</v>
      </c>
      <c r="S2706" s="42">
        <f t="shared" ca="1" si="48"/>
        <v>48689</v>
      </c>
      <c r="T2706" s="43">
        <f ca="1">_xll.BInterpol('Base CDI'!$H$4:$H$28,'Base CDI'!$J$4:$J$29,S2706,"Cubic","Extrapolate=Linear","MultiX=Average","Skip=True","Sort=True")</f>
        <v>13.15494614885556</v>
      </c>
      <c r="U2706" s="43">
        <f ca="1">_xll.BInterpol('Base CDI'!$H$4:$H$28,'Base CDI'!$I$4:$I$29,S2706,"Cubic","Extrapolate=Linear","MultiX=Average","Skip=True","Sort=True")</f>
        <v>13.188125852747515</v>
      </c>
    </row>
    <row r="2707" spans="16:21" x14ac:dyDescent="0.25">
      <c r="P2707" s="10">
        <v>38448</v>
      </c>
      <c r="Q2707">
        <v>12.35378</v>
      </c>
      <c r="S2707" s="42">
        <f t="shared" ca="1" si="48"/>
        <v>48690</v>
      </c>
      <c r="T2707" s="43">
        <f ca="1">_xll.BInterpol('Base CDI'!$H$4:$H$28,'Base CDI'!$J$4:$J$29,S2707,"Cubic","Extrapolate=Linear","MultiX=Average","Skip=True","Sort=True")</f>
        <v>13.155052362247311</v>
      </c>
      <c r="U2707" s="43">
        <f ca="1">_xll.BInterpol('Base CDI'!$H$4:$H$28,'Base CDI'!$I$4:$I$29,S2707,"Cubic","Extrapolate=Linear","MultiX=Average","Skip=True","Sort=True")</f>
        <v>13.188232537968933</v>
      </c>
    </row>
    <row r="2708" spans="16:21" x14ac:dyDescent="0.25">
      <c r="P2708" s="10">
        <v>38449</v>
      </c>
      <c r="Q2708">
        <v>12.362399999999999</v>
      </c>
      <c r="S2708" s="42">
        <f t="shared" ca="1" si="48"/>
        <v>48691</v>
      </c>
      <c r="T2708" s="43">
        <f ca="1">_xll.BInterpol('Base CDI'!$H$4:$H$28,'Base CDI'!$J$4:$J$29,S2708,"Cubic","Extrapolate=Linear","MultiX=Average","Skip=True","Sort=True")</f>
        <v>13.155158310356351</v>
      </c>
      <c r="U2708" s="43">
        <f ca="1">_xll.BInterpol('Base CDI'!$H$4:$H$28,'Base CDI'!$I$4:$I$29,S2708,"Cubic","Extrapolate=Linear","MultiX=Average","Skip=True","Sort=True")</f>
        <v>13.188338936972951</v>
      </c>
    </row>
    <row r="2709" spans="16:21" x14ac:dyDescent="0.25">
      <c r="P2709" s="10">
        <v>38450</v>
      </c>
      <c r="Q2709">
        <v>12.37102</v>
      </c>
      <c r="S2709" s="42">
        <f t="shared" ca="1" si="48"/>
        <v>48692</v>
      </c>
      <c r="T2709" s="43">
        <f ca="1">_xll.BInterpol('Base CDI'!$H$4:$H$28,'Base CDI'!$J$4:$J$29,S2709,"Cubic","Extrapolate=Linear","MultiX=Average","Skip=True","Sort=True")</f>
        <v>13.155263993413765</v>
      </c>
      <c r="U2709" s="43">
        <f ca="1">_xll.BInterpol('Base CDI'!$H$4:$H$28,'Base CDI'!$I$4:$I$29,S2709,"Cubic","Extrapolate=Linear","MultiX=Average","Skip=True","Sort=True")</f>
        <v>13.188445050029987</v>
      </c>
    </row>
    <row r="2710" spans="16:21" x14ac:dyDescent="0.25">
      <c r="P2710" s="10">
        <v>38453</v>
      </c>
      <c r="Q2710">
        <v>12.37965</v>
      </c>
      <c r="S2710" s="42">
        <f t="shared" ca="1" si="48"/>
        <v>48693</v>
      </c>
      <c r="T2710" s="43">
        <f ca="1">_xll.BInterpol('Base CDI'!$H$4:$H$28,'Base CDI'!$J$4:$J$29,S2710,"Cubic","Extrapolate=Linear","MultiX=Average","Skip=True","Sort=True")</f>
        <v>13.155369411650639</v>
      </c>
      <c r="U2710" s="43">
        <f ca="1">_xll.BInterpol('Base CDI'!$H$4:$H$28,'Base CDI'!$I$4:$I$29,S2710,"Cubic","Extrapolate=Linear","MultiX=Average","Skip=True","Sort=True")</f>
        <v>13.18855087741046</v>
      </c>
    </row>
    <row r="2711" spans="16:21" x14ac:dyDescent="0.25">
      <c r="P2711" s="10">
        <v>38454</v>
      </c>
      <c r="Q2711">
        <v>12.38828</v>
      </c>
      <c r="S2711" s="42">
        <f t="shared" ca="1" si="48"/>
        <v>48694</v>
      </c>
      <c r="T2711" s="43">
        <f ca="1">_xll.BInterpol('Base CDI'!$H$4:$H$28,'Base CDI'!$J$4:$J$29,S2711,"Cubic","Extrapolate=Linear","MultiX=Average","Skip=True","Sort=True")</f>
        <v>13.155474565298055</v>
      </c>
      <c r="U2711" s="43">
        <f ca="1">_xll.BInterpol('Base CDI'!$H$4:$H$28,'Base CDI'!$I$4:$I$29,S2711,"Cubic","Extrapolate=Linear","MultiX=Average","Skip=True","Sort=True")</f>
        <v>13.188656419384788</v>
      </c>
    </row>
    <row r="2712" spans="16:21" x14ac:dyDescent="0.25">
      <c r="P2712" s="10">
        <v>38455</v>
      </c>
      <c r="Q2712">
        <v>12.3969</v>
      </c>
      <c r="S2712" s="42">
        <f t="shared" ca="1" si="48"/>
        <v>48695</v>
      </c>
      <c r="T2712" s="43">
        <f ca="1">_xll.BInterpol('Base CDI'!$H$4:$H$28,'Base CDI'!$J$4:$J$29,S2712,"Cubic","Extrapolate=Linear","MultiX=Average","Skip=True","Sort=True")</f>
        <v>13.155579454587098</v>
      </c>
      <c r="U2712" s="43">
        <f ca="1">_xll.BInterpol('Base CDI'!$H$4:$H$28,'Base CDI'!$I$4:$I$29,S2712,"Cubic","Extrapolate=Linear","MultiX=Average","Skip=True","Sort=True")</f>
        <v>13.18876167622339</v>
      </c>
    </row>
    <row r="2713" spans="16:21" x14ac:dyDescent="0.25">
      <c r="P2713" s="10">
        <v>38456</v>
      </c>
      <c r="Q2713">
        <v>12.40554</v>
      </c>
      <c r="S2713" s="42">
        <f t="shared" ca="1" si="48"/>
        <v>48696</v>
      </c>
      <c r="T2713" s="43">
        <f ca="1">_xll.BInterpol('Base CDI'!$H$4:$H$28,'Base CDI'!$J$4:$J$29,S2713,"Cubic","Extrapolate=Linear","MultiX=Average","Skip=True","Sort=True")</f>
        <v>13.155684079748852</v>
      </c>
      <c r="U2713" s="43">
        <f ca="1">_xll.BInterpol('Base CDI'!$H$4:$H$28,'Base CDI'!$I$4:$I$29,S2713,"Cubic","Extrapolate=Linear","MultiX=Average","Skip=True","Sort=True")</f>
        <v>13.188866648196681</v>
      </c>
    </row>
    <row r="2714" spans="16:21" x14ac:dyDescent="0.25">
      <c r="P2714" s="10">
        <v>38457</v>
      </c>
      <c r="Q2714">
        <v>12.41419</v>
      </c>
      <c r="S2714" s="42">
        <f t="shared" ca="1" si="48"/>
        <v>48697</v>
      </c>
      <c r="T2714" s="43">
        <f ca="1">_xll.BInterpol('Base CDI'!$H$4:$H$28,'Base CDI'!$J$4:$J$29,S2714,"Cubic","Extrapolate=Linear","MultiX=Average","Skip=True","Sort=True")</f>
        <v>13.155788441014403</v>
      </c>
      <c r="U2714" s="43">
        <f ca="1">_xll.BInterpol('Base CDI'!$H$4:$H$28,'Base CDI'!$I$4:$I$29,S2714,"Cubic","Extrapolate=Linear","MultiX=Average","Skip=True","Sort=True")</f>
        <v>13.188971335575081</v>
      </c>
    </row>
    <row r="2715" spans="16:21" x14ac:dyDescent="0.25">
      <c r="P2715" s="10">
        <v>38460</v>
      </c>
      <c r="Q2715">
        <v>12.422840000000001</v>
      </c>
      <c r="S2715" s="42">
        <f t="shared" ca="1" si="48"/>
        <v>48698</v>
      </c>
      <c r="T2715" s="43">
        <f ca="1">_xll.BInterpol('Base CDI'!$H$4:$H$28,'Base CDI'!$J$4:$J$29,S2715,"Cubic","Extrapolate=Linear","MultiX=Average","Skip=True","Sort=True")</f>
        <v>13.155892538614832</v>
      </c>
      <c r="U2715" s="43">
        <f ca="1">_xll.BInterpol('Base CDI'!$H$4:$H$28,'Base CDI'!$I$4:$I$29,S2715,"Cubic","Extrapolate=Linear","MultiX=Average","Skip=True","Sort=True")</f>
        <v>13.189075738629008</v>
      </c>
    </row>
    <row r="2716" spans="16:21" x14ac:dyDescent="0.25">
      <c r="P2716" s="10">
        <v>38461</v>
      </c>
      <c r="Q2716">
        <v>12.43149</v>
      </c>
      <c r="S2716" s="42">
        <f t="shared" ca="1" si="48"/>
        <v>48699</v>
      </c>
      <c r="T2716" s="43">
        <f ca="1">_xll.BInterpol('Base CDI'!$H$4:$H$28,'Base CDI'!$J$4:$J$29,S2716,"Cubic","Extrapolate=Linear","MultiX=Average","Skip=True","Sort=True")</f>
        <v>13.155996372781226</v>
      </c>
      <c r="U2716" s="43">
        <f ca="1">_xll.BInterpol('Base CDI'!$H$4:$H$28,'Base CDI'!$I$4:$I$29,S2716,"Cubic","Extrapolate=Linear","MultiX=Average","Skip=True","Sort=True")</f>
        <v>13.189179857628879</v>
      </c>
    </row>
    <row r="2717" spans="16:21" x14ac:dyDescent="0.25">
      <c r="P2717" s="10">
        <v>38462</v>
      </c>
      <c r="Q2717">
        <v>12.440149999999999</v>
      </c>
      <c r="S2717" s="42">
        <f t="shared" ca="1" si="48"/>
        <v>48700</v>
      </c>
      <c r="T2717" s="43">
        <f ca="1">_xll.BInterpol('Base CDI'!$H$4:$H$28,'Base CDI'!$J$4:$J$29,S2717,"Cubic","Extrapolate=Linear","MultiX=Average","Skip=True","Sort=True")</f>
        <v>13.156099943744669</v>
      </c>
      <c r="U2717" s="43">
        <f ca="1">_xll.BInterpol('Base CDI'!$H$4:$H$28,'Base CDI'!$I$4:$I$29,S2717,"Cubic","Extrapolate=Linear","MultiX=Average","Skip=True","Sort=True")</f>
        <v>13.189283692845112</v>
      </c>
    </row>
    <row r="2718" spans="16:21" x14ac:dyDescent="0.25">
      <c r="P2718" s="10">
        <v>38464</v>
      </c>
      <c r="Q2718">
        <v>12.44882</v>
      </c>
      <c r="S2718" s="42">
        <f t="shared" ca="1" si="48"/>
        <v>48701</v>
      </c>
      <c r="T2718" s="43">
        <f ca="1">_xll.BInterpol('Base CDI'!$H$4:$H$28,'Base CDI'!$J$4:$J$29,S2718,"Cubic","Extrapolate=Linear","MultiX=Average","Skip=True","Sort=True")</f>
        <v>13.156203251736244</v>
      </c>
      <c r="U2718" s="43">
        <f ca="1">_xll.BInterpol('Base CDI'!$H$4:$H$28,'Base CDI'!$I$4:$I$29,S2718,"Cubic","Extrapolate=Linear","MultiX=Average","Skip=True","Sort=True")</f>
        <v>13.189387244548127</v>
      </c>
    </row>
    <row r="2719" spans="16:21" x14ac:dyDescent="0.25">
      <c r="P2719" s="10">
        <v>38467</v>
      </c>
      <c r="Q2719">
        <v>12.45757</v>
      </c>
      <c r="S2719" s="42">
        <f t="shared" ca="1" si="48"/>
        <v>48702</v>
      </c>
      <c r="T2719" s="43">
        <f ca="1">_xll.BInterpol('Base CDI'!$H$4:$H$28,'Base CDI'!$J$4:$J$29,S2719,"Cubic","Extrapolate=Linear","MultiX=Average","Skip=True","Sort=True")</f>
        <v>13.156306296987035</v>
      </c>
      <c r="U2719" s="43">
        <f ca="1">_xll.BInterpol('Base CDI'!$H$4:$H$28,'Base CDI'!$I$4:$I$29,S2719,"Cubic","Extrapolate=Linear","MultiX=Average","Skip=True","Sort=True")</f>
        <v>13.189490513008339</v>
      </c>
    </row>
    <row r="2720" spans="16:21" x14ac:dyDescent="0.25">
      <c r="P2720" s="10">
        <v>38468</v>
      </c>
      <c r="Q2720">
        <v>12.46635</v>
      </c>
      <c r="S2720" s="42">
        <f t="shared" ca="1" si="48"/>
        <v>48703</v>
      </c>
      <c r="T2720" s="43">
        <f ca="1">_xll.BInterpol('Base CDI'!$H$4:$H$28,'Base CDI'!$J$4:$J$29,S2720,"Cubic","Extrapolate=Linear","MultiX=Average","Skip=True","Sort=True")</f>
        <v>13.156409079728126</v>
      </c>
      <c r="U2720" s="43">
        <f ca="1">_xll.BInterpol('Base CDI'!$H$4:$H$28,'Base CDI'!$I$4:$I$29,S2720,"Cubic","Extrapolate=Linear","MultiX=Average","Skip=True","Sort=True")</f>
        <v>13.189593498496167</v>
      </c>
    </row>
    <row r="2721" spans="16:21" x14ac:dyDescent="0.25">
      <c r="P2721" s="10">
        <v>38469</v>
      </c>
      <c r="Q2721">
        <v>12.47513</v>
      </c>
      <c r="S2721" s="42">
        <f t="shared" ca="1" si="48"/>
        <v>48704</v>
      </c>
      <c r="T2721" s="43">
        <f ca="1">_xll.BInterpol('Base CDI'!$H$4:$H$28,'Base CDI'!$J$4:$J$29,S2721,"Cubic","Extrapolate=Linear","MultiX=Average","Skip=True","Sort=True")</f>
        <v>13.156511600190605</v>
      </c>
      <c r="U2721" s="43">
        <f ca="1">_xll.BInterpol('Base CDI'!$H$4:$H$28,'Base CDI'!$I$4:$I$29,S2721,"Cubic","Extrapolate=Linear","MultiX=Average","Skip=True","Sort=True")</f>
        <v>13.189696201282031</v>
      </c>
    </row>
    <row r="2722" spans="16:21" x14ac:dyDescent="0.25">
      <c r="P2722" s="10">
        <v>38470</v>
      </c>
      <c r="Q2722">
        <v>12.483919999999999</v>
      </c>
      <c r="S2722" s="42">
        <f t="shared" ca="1" si="48"/>
        <v>48705</v>
      </c>
      <c r="T2722" s="43">
        <f ca="1">_xll.BInterpol('Base CDI'!$H$4:$H$28,'Base CDI'!$J$4:$J$29,S2722,"Cubic","Extrapolate=Linear","MultiX=Average","Skip=True","Sort=True")</f>
        <v>13.156613858605551</v>
      </c>
      <c r="U2722" s="43">
        <f ca="1">_xll.BInterpol('Base CDI'!$H$4:$H$28,'Base CDI'!$I$4:$I$29,S2722,"Cubic","Extrapolate=Linear","MultiX=Average","Skip=True","Sort=True")</f>
        <v>13.189798621636347</v>
      </c>
    </row>
    <row r="2723" spans="16:21" x14ac:dyDescent="0.25">
      <c r="P2723" s="10">
        <v>38471</v>
      </c>
      <c r="Q2723">
        <v>12.49272</v>
      </c>
      <c r="S2723" s="42">
        <f t="shared" ca="1" si="48"/>
        <v>48706</v>
      </c>
      <c r="T2723" s="43">
        <f ca="1">_xll.BInterpol('Base CDI'!$H$4:$H$28,'Base CDI'!$J$4:$J$29,S2723,"Cubic","Extrapolate=Linear","MultiX=Average","Skip=True","Sort=True")</f>
        <v>13.156715855204052</v>
      </c>
      <c r="U2723" s="43">
        <f ca="1">_xll.BInterpol('Base CDI'!$H$4:$H$28,'Base CDI'!$I$4:$I$29,S2723,"Cubic","Extrapolate=Linear","MultiX=Average","Skip=True","Sort=True")</f>
        <v>13.189900759829532</v>
      </c>
    </row>
    <row r="2724" spans="16:21" x14ac:dyDescent="0.25">
      <c r="P2724" s="10">
        <v>38474</v>
      </c>
      <c r="Q2724">
        <v>12.50154</v>
      </c>
      <c r="S2724" s="42">
        <f t="shared" ca="1" si="48"/>
        <v>48707</v>
      </c>
      <c r="T2724" s="43">
        <f ca="1">_xll.BInterpol('Base CDI'!$H$4:$H$28,'Base CDI'!$J$4:$J$29,S2724,"Cubic","Extrapolate=Linear","MultiX=Average","Skip=True","Sort=True")</f>
        <v>13.156817590217191</v>
      </c>
      <c r="U2724" s="43">
        <f ca="1">_xll.BInterpol('Base CDI'!$H$4:$H$28,'Base CDI'!$I$4:$I$29,S2724,"Cubic","Extrapolate=Linear","MultiX=Average","Skip=True","Sort=True")</f>
        <v>13.190002616132006</v>
      </c>
    </row>
    <row r="2725" spans="16:21" x14ac:dyDescent="0.25">
      <c r="P2725" s="10">
        <v>38475</v>
      </c>
      <c r="Q2725">
        <v>12.51037</v>
      </c>
      <c r="S2725" s="42">
        <f t="shared" ca="1" si="48"/>
        <v>48708</v>
      </c>
      <c r="T2725" s="43">
        <f ca="1">_xll.BInterpol('Base CDI'!$H$4:$H$28,'Base CDI'!$J$4:$J$29,S2725,"Cubic","Extrapolate=Linear","MultiX=Average","Skip=True","Sort=True")</f>
        <v>13.156919063876053</v>
      </c>
      <c r="U2725" s="43">
        <f ca="1">_xll.BInterpol('Base CDI'!$H$4:$H$28,'Base CDI'!$I$4:$I$29,S2725,"Cubic","Extrapolate=Linear","MultiX=Average","Skip=True","Sort=True")</f>
        <v>13.190104190814186</v>
      </c>
    </row>
    <row r="2726" spans="16:21" x14ac:dyDescent="0.25">
      <c r="P2726" s="10">
        <v>38476</v>
      </c>
      <c r="Q2726">
        <v>12.519209999999999</v>
      </c>
      <c r="S2726" s="42">
        <f t="shared" ca="1" si="48"/>
        <v>48709</v>
      </c>
      <c r="T2726" s="43">
        <f ca="1">_xll.BInterpol('Base CDI'!$H$4:$H$28,'Base CDI'!$J$4:$J$29,S2726,"Cubic","Extrapolate=Linear","MultiX=Average","Skip=True","Sort=True")</f>
        <v>13.157020276411719</v>
      </c>
      <c r="U2726" s="43">
        <f ca="1">_xll.BInterpol('Base CDI'!$H$4:$H$28,'Base CDI'!$I$4:$I$29,S2726,"Cubic","Extrapolate=Linear","MultiX=Average","Skip=True","Sort=True")</f>
        <v>13.190205484146489</v>
      </c>
    </row>
    <row r="2727" spans="16:21" x14ac:dyDescent="0.25">
      <c r="P2727" s="10">
        <v>38477</v>
      </c>
      <c r="Q2727">
        <v>12.52806</v>
      </c>
      <c r="S2727" s="42">
        <f t="shared" ca="1" si="48"/>
        <v>48710</v>
      </c>
      <c r="T2727" s="43">
        <f ca="1">_xll.BInterpol('Base CDI'!$H$4:$H$28,'Base CDI'!$J$4:$J$29,S2727,"Cubic","Extrapolate=Linear","MultiX=Average","Skip=True","Sort=True")</f>
        <v>13.157121228055278</v>
      </c>
      <c r="U2727" s="43">
        <f ca="1">_xll.BInterpol('Base CDI'!$H$4:$H$28,'Base CDI'!$I$4:$I$29,S2727,"Cubic","Extrapolate=Linear","MultiX=Average","Skip=True","Sort=True")</f>
        <v>13.190306496399336</v>
      </c>
    </row>
    <row r="2728" spans="16:21" x14ac:dyDescent="0.25">
      <c r="P2728" s="10">
        <v>38478</v>
      </c>
      <c r="Q2728">
        <v>12.536910000000001</v>
      </c>
      <c r="S2728" s="42">
        <f t="shared" ca="1" si="48"/>
        <v>48711</v>
      </c>
      <c r="T2728" s="43">
        <f ca="1">_xll.BInterpol('Base CDI'!$H$4:$H$28,'Base CDI'!$J$4:$J$29,S2728,"Cubic","Extrapolate=Linear","MultiX=Average","Skip=True","Sort=True")</f>
        <v>13.157221919037813</v>
      </c>
      <c r="U2728" s="43">
        <f ca="1">_xll.BInterpol('Base CDI'!$H$4:$H$28,'Base CDI'!$I$4:$I$29,S2728,"Cubic","Extrapolate=Linear","MultiX=Average","Skip=True","Sort=True")</f>
        <v>13.19040722784314</v>
      </c>
    </row>
    <row r="2729" spans="16:21" x14ac:dyDescent="0.25">
      <c r="P2729" s="10">
        <v>38481</v>
      </c>
      <c r="Q2729">
        <v>12.545769999999999</v>
      </c>
      <c r="S2729" s="42">
        <f t="shared" ca="1" si="48"/>
        <v>48712</v>
      </c>
      <c r="T2729" s="43">
        <f ca="1">_xll.BInterpol('Base CDI'!$H$4:$H$28,'Base CDI'!$J$4:$J$29,S2729,"Cubic","Extrapolate=Linear","MultiX=Average","Skip=True","Sort=True")</f>
        <v>13.157322349590405</v>
      </c>
      <c r="U2729" s="43">
        <f ca="1">_xll.BInterpol('Base CDI'!$H$4:$H$28,'Base CDI'!$I$4:$I$29,S2729,"Cubic","Extrapolate=Linear","MultiX=Average","Skip=True","Sort=True")</f>
        <v>13.190507678748325</v>
      </c>
    </row>
    <row r="2730" spans="16:21" x14ac:dyDescent="0.25">
      <c r="P2730" s="10">
        <v>38482</v>
      </c>
      <c r="Q2730">
        <v>12.55463</v>
      </c>
      <c r="S2730" s="42">
        <f t="shared" ca="1" si="48"/>
        <v>48713</v>
      </c>
      <c r="T2730" s="43">
        <f ca="1">_xll.BInterpol('Base CDI'!$H$4:$H$28,'Base CDI'!$J$4:$J$29,S2730,"Cubic","Extrapolate=Linear","MultiX=Average","Skip=True","Sort=True")</f>
        <v>13.15742251994414</v>
      </c>
      <c r="U2730" s="43">
        <f ca="1">_xll.BInterpol('Base CDI'!$H$4:$H$28,'Base CDI'!$I$4:$I$29,S2730,"Cubic","Extrapolate=Linear","MultiX=Average","Skip=True","Sort=True")</f>
        <v>13.190607849385305</v>
      </c>
    </row>
    <row r="2731" spans="16:21" x14ac:dyDescent="0.25">
      <c r="P2731" s="10">
        <v>38483</v>
      </c>
      <c r="Q2731">
        <v>12.56349</v>
      </c>
      <c r="S2731" s="42">
        <f t="shared" ca="1" si="48"/>
        <v>48714</v>
      </c>
      <c r="T2731" s="43">
        <f ca="1">_xll.BInterpol('Base CDI'!$H$4:$H$28,'Base CDI'!$J$4:$J$29,S2731,"Cubic","Extrapolate=Linear","MultiX=Average","Skip=True","Sort=True")</f>
        <v>13.157522430330104</v>
      </c>
      <c r="U2731" s="43">
        <f ca="1">_xll.BInterpol('Base CDI'!$H$4:$H$28,'Base CDI'!$I$4:$I$29,S2731,"Cubic","Extrapolate=Linear","MultiX=Average","Skip=True","Sort=True")</f>
        <v>13.190707740024498</v>
      </c>
    </row>
    <row r="2732" spans="16:21" x14ac:dyDescent="0.25">
      <c r="P2732" s="10">
        <v>38484</v>
      </c>
      <c r="Q2732">
        <v>12.572369999999999</v>
      </c>
      <c r="S2732" s="42">
        <f t="shared" ca="1" si="48"/>
        <v>48715</v>
      </c>
      <c r="T2732" s="43">
        <f ca="1">_xll.BInterpol('Base CDI'!$H$4:$H$28,'Base CDI'!$J$4:$J$29,S2732,"Cubic","Extrapolate=Linear","MultiX=Average","Skip=True","Sort=True")</f>
        <v>13.15762208097938</v>
      </c>
      <c r="U2732" s="43">
        <f ca="1">_xll.BInterpol('Base CDI'!$H$4:$H$28,'Base CDI'!$I$4:$I$29,S2732,"Cubic","Extrapolate=Linear","MultiX=Average","Skip=True","Sort=True")</f>
        <v>13.190807350936323</v>
      </c>
    </row>
    <row r="2733" spans="16:21" x14ac:dyDescent="0.25">
      <c r="P2733" s="10">
        <v>38485</v>
      </c>
      <c r="Q2733">
        <v>12.581250000000001</v>
      </c>
      <c r="S2733" s="42">
        <f t="shared" ca="1" si="48"/>
        <v>48716</v>
      </c>
      <c r="T2733" s="43">
        <f ca="1">_xll.BInterpol('Base CDI'!$H$4:$H$28,'Base CDI'!$J$4:$J$29,S2733,"Cubic","Extrapolate=Linear","MultiX=Average","Skip=True","Sort=True")</f>
        <v>13.157721472123052</v>
      </c>
      <c r="U2733" s="43">
        <f ca="1">_xll.BInterpol('Base CDI'!$H$4:$H$28,'Base CDI'!$I$4:$I$29,S2733,"Cubic","Extrapolate=Linear","MultiX=Average","Skip=True","Sort=True")</f>
        <v>13.190906682391198</v>
      </c>
    </row>
    <row r="2734" spans="16:21" x14ac:dyDescent="0.25">
      <c r="P2734" s="10">
        <v>38488</v>
      </c>
      <c r="Q2734">
        <v>12.59013</v>
      </c>
      <c r="S2734" s="42">
        <f t="shared" ca="1" si="48"/>
        <v>48717</v>
      </c>
      <c r="T2734" s="43">
        <f ca="1">_xll.BInterpol('Base CDI'!$H$4:$H$28,'Base CDI'!$J$4:$J$29,S2734,"Cubic","Extrapolate=Linear","MultiX=Average","Skip=True","Sort=True")</f>
        <v>13.157820603992205</v>
      </c>
      <c r="U2734" s="43">
        <f ca="1">_xll.BInterpol('Base CDI'!$H$4:$H$28,'Base CDI'!$I$4:$I$29,S2734,"Cubic","Extrapolate=Linear","MultiX=Average","Skip=True","Sort=True")</f>
        <v>13.191005734659541</v>
      </c>
    </row>
    <row r="2735" spans="16:21" x14ac:dyDescent="0.25">
      <c r="P2735" s="10">
        <v>38489</v>
      </c>
      <c r="Q2735">
        <v>12.599019999999999</v>
      </c>
      <c r="S2735" s="42">
        <f t="shared" ca="1" si="48"/>
        <v>48718</v>
      </c>
      <c r="T2735" s="43">
        <f ca="1">_xll.BInterpol('Base CDI'!$H$4:$H$28,'Base CDI'!$J$4:$J$29,S2735,"Cubic","Extrapolate=Linear","MultiX=Average","Skip=True","Sort=True")</f>
        <v>13.157919476817922</v>
      </c>
      <c r="U2735" s="43">
        <f ca="1">_xll.BInterpol('Base CDI'!$H$4:$H$28,'Base CDI'!$I$4:$I$29,S2735,"Cubic","Extrapolate=Linear","MultiX=Average","Skip=True","Sort=True")</f>
        <v>13.191104508011771</v>
      </c>
    </row>
    <row r="2736" spans="16:21" x14ac:dyDescent="0.25">
      <c r="P2736" s="10">
        <v>38490</v>
      </c>
      <c r="Q2736">
        <v>12.60792</v>
      </c>
      <c r="S2736" s="42">
        <f t="shared" ca="1" si="48"/>
        <v>48719</v>
      </c>
      <c r="T2736" s="43">
        <f ca="1">_xll.BInterpol('Base CDI'!$H$4:$H$28,'Base CDI'!$J$4:$J$29,S2736,"Cubic","Extrapolate=Linear","MultiX=Average","Skip=True","Sort=True")</f>
        <v>13.158018090831288</v>
      </c>
      <c r="U2736" s="43">
        <f ca="1">_xll.BInterpol('Base CDI'!$H$4:$H$28,'Base CDI'!$I$4:$I$29,S2736,"Cubic","Extrapolate=Linear","MultiX=Average","Skip=True","Sort=True")</f>
        <v>13.191203002718302</v>
      </c>
    </row>
    <row r="2737" spans="16:21" x14ac:dyDescent="0.25">
      <c r="P2737" s="10">
        <v>38491</v>
      </c>
      <c r="Q2737">
        <v>12.61683</v>
      </c>
      <c r="S2737" s="42">
        <f t="shared" ca="1" si="48"/>
        <v>48720</v>
      </c>
      <c r="T2737" s="43">
        <f ca="1">_xll.BInterpol('Base CDI'!$H$4:$H$28,'Base CDI'!$J$4:$J$29,S2737,"Cubic","Extrapolate=Linear","MultiX=Average","Skip=True","Sort=True")</f>
        <v>13.158116446263387</v>
      </c>
      <c r="U2737" s="43">
        <f ca="1">_xll.BInterpol('Base CDI'!$H$4:$H$28,'Base CDI'!$I$4:$I$29,S2737,"Cubic","Extrapolate=Linear","MultiX=Average","Skip=True","Sort=True")</f>
        <v>13.191301219049556</v>
      </c>
    </row>
    <row r="2738" spans="16:21" x14ac:dyDescent="0.25">
      <c r="P2738" s="10">
        <v>38492</v>
      </c>
      <c r="Q2738">
        <v>12.62584</v>
      </c>
      <c r="S2738" s="42">
        <f t="shared" ca="1" si="48"/>
        <v>48721</v>
      </c>
      <c r="T2738" s="43">
        <f ca="1">_xll.BInterpol('Base CDI'!$H$4:$H$28,'Base CDI'!$J$4:$J$29,S2738,"Cubic","Extrapolate=Linear","MultiX=Average","Skip=True","Sort=True")</f>
        <v>13.158214543345304</v>
      </c>
      <c r="U2738" s="43">
        <f ca="1">_xll.BInterpol('Base CDI'!$H$4:$H$28,'Base CDI'!$I$4:$I$29,S2738,"Cubic","Extrapolate=Linear","MultiX=Average","Skip=True","Sort=True")</f>
        <v>13.191399157275949</v>
      </c>
    </row>
    <row r="2739" spans="16:21" x14ac:dyDescent="0.25">
      <c r="P2739" s="10">
        <v>38495</v>
      </c>
      <c r="Q2739">
        <v>12.63485</v>
      </c>
      <c r="S2739" s="42">
        <f t="shared" ca="1" si="48"/>
        <v>48722</v>
      </c>
      <c r="T2739" s="43">
        <f ca="1">_xll.BInterpol('Base CDI'!$H$4:$H$28,'Base CDI'!$J$4:$J$29,S2739,"Cubic","Extrapolate=Linear","MultiX=Average","Skip=True","Sort=True")</f>
        <v>13.158312382308122</v>
      </c>
      <c r="U2739" s="43">
        <f ca="1">_xll.BInterpol('Base CDI'!$H$4:$H$28,'Base CDI'!$I$4:$I$29,S2739,"Cubic","Extrapolate=Linear","MultiX=Average","Skip=True","Sort=True")</f>
        <v>13.1914968176679</v>
      </c>
    </row>
    <row r="2740" spans="16:21" x14ac:dyDescent="0.25">
      <c r="P2740" s="10">
        <v>38496</v>
      </c>
      <c r="Q2740">
        <v>12.643879999999999</v>
      </c>
      <c r="S2740" s="42">
        <f t="shared" ca="1" si="48"/>
        <v>48723</v>
      </c>
      <c r="T2740" s="43">
        <f ca="1">_xll.BInterpol('Base CDI'!$H$4:$H$28,'Base CDI'!$J$4:$J$29,S2740,"Cubic","Extrapolate=Linear","MultiX=Average","Skip=True","Sort=True")</f>
        <v>13.158409963382926</v>
      </c>
      <c r="U2740" s="43">
        <f ca="1">_xll.BInterpol('Base CDI'!$H$4:$H$28,'Base CDI'!$I$4:$I$29,S2740,"Cubic","Extrapolate=Linear","MultiX=Average","Skip=True","Sort=True")</f>
        <v>13.191594200495826</v>
      </c>
    </row>
    <row r="2741" spans="16:21" x14ac:dyDescent="0.25">
      <c r="P2741" s="10">
        <v>38497</v>
      </c>
      <c r="Q2741">
        <v>12.65291</v>
      </c>
      <c r="S2741" s="42">
        <f t="shared" ca="1" si="48"/>
        <v>48724</v>
      </c>
      <c r="T2741" s="43">
        <f ca="1">_xll.BInterpol('Base CDI'!$H$4:$H$28,'Base CDI'!$J$4:$J$29,S2741,"Cubic","Extrapolate=Linear","MultiX=Average","Skip=True","Sort=True")</f>
        <v>13.1585072868008</v>
      </c>
      <c r="U2741" s="43">
        <f ca="1">_xll.BInterpol('Base CDI'!$H$4:$H$28,'Base CDI'!$I$4:$I$29,S2741,"Cubic","Extrapolate=Linear","MultiX=Average","Skip=True","Sort=True")</f>
        <v>13.191691306030146</v>
      </c>
    </row>
    <row r="2742" spans="16:21" x14ac:dyDescent="0.25">
      <c r="P2742" s="10">
        <v>38499</v>
      </c>
      <c r="Q2742">
        <v>12.66194</v>
      </c>
      <c r="S2742" s="42">
        <f t="shared" ca="1" si="48"/>
        <v>48725</v>
      </c>
      <c r="T2742" s="43">
        <f ca="1">_xll.BInterpol('Base CDI'!$H$4:$H$28,'Base CDI'!$J$4:$J$29,S2742,"Cubic","Extrapolate=Linear","MultiX=Average","Skip=True","Sort=True")</f>
        <v>13.15860435279283</v>
      </c>
      <c r="U2742" s="43">
        <f ca="1">_xll.BInterpol('Base CDI'!$H$4:$H$28,'Base CDI'!$I$4:$I$29,S2742,"Cubic","Extrapolate=Linear","MultiX=Average","Skip=True","Sort=True")</f>
        <v>13.191788134541278</v>
      </c>
    </row>
    <row r="2743" spans="16:21" x14ac:dyDescent="0.25">
      <c r="P2743" s="10">
        <v>38502</v>
      </c>
      <c r="Q2743">
        <v>12.67098</v>
      </c>
      <c r="S2743" s="42">
        <f t="shared" ca="1" si="48"/>
        <v>48726</v>
      </c>
      <c r="T2743" s="43">
        <f ca="1">_xll.BInterpol('Base CDI'!$H$4:$H$28,'Base CDI'!$J$4:$J$29,S2743,"Cubic","Extrapolate=Linear","MultiX=Average","Skip=True","Sort=True")</f>
        <v>13.158701161590098</v>
      </c>
      <c r="U2743" s="43">
        <f ca="1">_xll.BInterpol('Base CDI'!$H$4:$H$28,'Base CDI'!$I$4:$I$29,S2743,"Cubic","Extrapolate=Linear","MultiX=Average","Skip=True","Sort=True")</f>
        <v>13.191884686299638</v>
      </c>
    </row>
    <row r="2744" spans="16:21" x14ac:dyDescent="0.25">
      <c r="P2744" s="10">
        <v>38503</v>
      </c>
      <c r="Q2744">
        <v>12.68004</v>
      </c>
      <c r="S2744" s="42">
        <f t="shared" ca="1" si="48"/>
        <v>48727</v>
      </c>
      <c r="T2744" s="43">
        <f ca="1">_xll.BInterpol('Base CDI'!$H$4:$H$28,'Base CDI'!$J$4:$J$29,S2744,"Cubic","Extrapolate=Linear","MultiX=Average","Skip=True","Sort=True")</f>
        <v>13.158797713423688</v>
      </c>
      <c r="U2744" s="43">
        <f ca="1">_xll.BInterpol('Base CDI'!$H$4:$H$28,'Base CDI'!$I$4:$I$29,S2744,"Cubic","Extrapolate=Linear","MultiX=Average","Skip=True","Sort=True")</f>
        <v>13.191980961575647</v>
      </c>
    </row>
    <row r="2745" spans="16:21" x14ac:dyDescent="0.25">
      <c r="P2745" s="10">
        <v>38504</v>
      </c>
      <c r="Q2745">
        <v>12.689120000000001</v>
      </c>
      <c r="S2745" s="42">
        <f t="shared" ca="1" si="48"/>
        <v>48728</v>
      </c>
      <c r="T2745" s="43">
        <f ca="1">_xll.BInterpol('Base CDI'!$H$4:$H$28,'Base CDI'!$J$4:$J$29,S2745,"Cubic","Extrapolate=Linear","MultiX=Average","Skip=True","Sort=True")</f>
        <v>13.158894008524687</v>
      </c>
      <c r="U2745" s="43">
        <f ca="1">_xll.BInterpol('Base CDI'!$H$4:$H$28,'Base CDI'!$I$4:$I$29,S2745,"Cubic","Extrapolate=Linear","MultiX=Average","Skip=True","Sort=True")</f>
        <v>13.192076960639719</v>
      </c>
    </row>
    <row r="2746" spans="16:21" x14ac:dyDescent="0.25">
      <c r="P2746" s="10">
        <v>38505</v>
      </c>
      <c r="Q2746">
        <v>12.6982</v>
      </c>
      <c r="S2746" s="42">
        <f t="shared" ca="1" si="48"/>
        <v>48729</v>
      </c>
      <c r="T2746" s="43">
        <f ca="1">_xll.BInterpol('Base CDI'!$H$4:$H$28,'Base CDI'!$J$4:$J$29,S2746,"Cubic","Extrapolate=Linear","MultiX=Average","Skip=True","Sort=True")</f>
        <v>13.158990047124176</v>
      </c>
      <c r="U2746" s="43">
        <f ca="1">_xll.BInterpol('Base CDI'!$H$4:$H$28,'Base CDI'!$I$4:$I$29,S2746,"Cubic","Extrapolate=Linear","MultiX=Average","Skip=True","Sort=True")</f>
        <v>13.192172683762276</v>
      </c>
    </row>
    <row r="2747" spans="16:21" x14ac:dyDescent="0.25">
      <c r="P2747" s="10">
        <v>38506</v>
      </c>
      <c r="Q2747">
        <v>12.70729</v>
      </c>
      <c r="S2747" s="42">
        <f t="shared" ca="1" si="48"/>
        <v>48730</v>
      </c>
      <c r="T2747" s="43">
        <f ca="1">_xll.BInterpol('Base CDI'!$H$4:$H$28,'Base CDI'!$J$4:$J$29,S2747,"Cubic","Extrapolate=Linear","MultiX=Average","Skip=True","Sort=True")</f>
        <v>13.15908582945324</v>
      </c>
      <c r="U2747" s="43">
        <f ca="1">_xll.BInterpol('Base CDI'!$H$4:$H$28,'Base CDI'!$I$4:$I$29,S2747,"Cubic","Extrapolate=Linear","MultiX=Average","Skip=True","Sort=True")</f>
        <v>13.192268131213734</v>
      </c>
    </row>
    <row r="2748" spans="16:21" x14ac:dyDescent="0.25">
      <c r="P2748" s="10">
        <v>38509</v>
      </c>
      <c r="Q2748">
        <v>12.716379999999999</v>
      </c>
      <c r="S2748" s="42">
        <f t="shared" ca="1" si="48"/>
        <v>48731</v>
      </c>
      <c r="T2748" s="43">
        <f ca="1">_xll.BInterpol('Base CDI'!$H$4:$H$28,'Base CDI'!$J$4:$J$29,S2748,"Cubic","Extrapolate=Linear","MultiX=Average","Skip=True","Sort=True")</f>
        <v>13.159181355742964</v>
      </c>
      <c r="U2748" s="43">
        <f ca="1">_xll.BInterpol('Base CDI'!$H$4:$H$28,'Base CDI'!$I$4:$I$29,S2748,"Cubic","Extrapolate=Linear","MultiX=Average","Skip=True","Sort=True")</f>
        <v>13.192363303264511</v>
      </c>
    </row>
    <row r="2749" spans="16:21" x14ac:dyDescent="0.25">
      <c r="P2749" s="10">
        <v>38510</v>
      </c>
      <c r="Q2749">
        <v>12.72547</v>
      </c>
      <c r="S2749" s="42">
        <f t="shared" ca="1" si="48"/>
        <v>48732</v>
      </c>
      <c r="T2749" s="43">
        <f ca="1">_xll.BInterpol('Base CDI'!$H$4:$H$28,'Base CDI'!$J$4:$J$29,S2749,"Cubic","Extrapolate=Linear","MultiX=Average","Skip=True","Sort=True")</f>
        <v>13.159276626224434</v>
      </c>
      <c r="U2749" s="43">
        <f ca="1">_xll.BInterpol('Base CDI'!$H$4:$H$28,'Base CDI'!$I$4:$I$29,S2749,"Cubic","Extrapolate=Linear","MultiX=Average","Skip=True","Sort=True")</f>
        <v>13.192458200185024</v>
      </c>
    </row>
    <row r="2750" spans="16:21" x14ac:dyDescent="0.25">
      <c r="P2750" s="10">
        <v>38511</v>
      </c>
      <c r="Q2750">
        <v>12.73456</v>
      </c>
      <c r="S2750" s="42">
        <f t="shared" ca="1" si="48"/>
        <v>48733</v>
      </c>
      <c r="T2750" s="43">
        <f ca="1">_xll.BInterpol('Base CDI'!$H$4:$H$28,'Base CDI'!$J$4:$J$29,S2750,"Cubic","Extrapolate=Linear","MultiX=Average","Skip=True","Sort=True")</f>
        <v>13.159371641128731</v>
      </c>
      <c r="U2750" s="43">
        <f ca="1">_xll.BInterpol('Base CDI'!$H$4:$H$28,'Base CDI'!$I$4:$I$29,S2750,"Cubic","Extrapolate=Linear","MultiX=Average","Skip=True","Sort=True")</f>
        <v>13.192552822245693</v>
      </c>
    </row>
    <row r="2751" spans="16:21" x14ac:dyDescent="0.25">
      <c r="P2751" s="10">
        <v>38512</v>
      </c>
      <c r="Q2751">
        <v>12.74366</v>
      </c>
      <c r="S2751" s="42">
        <f t="shared" ca="1" si="48"/>
        <v>48734</v>
      </c>
      <c r="T2751" s="43">
        <f ca="1">_xll.BInterpol('Base CDI'!$H$4:$H$28,'Base CDI'!$J$4:$J$29,S2751,"Cubic","Extrapolate=Linear","MultiX=Average","Skip=True","Sort=True")</f>
        <v>13.159466400686942</v>
      </c>
      <c r="U2751" s="43">
        <f ca="1">_xll.BInterpol('Base CDI'!$H$4:$H$28,'Base CDI'!$I$4:$I$29,S2751,"Cubic","Extrapolate=Linear","MultiX=Average","Skip=True","Sort=True")</f>
        <v>13.192647169716935</v>
      </c>
    </row>
    <row r="2752" spans="16:21" x14ac:dyDescent="0.25">
      <c r="P2752" s="10">
        <v>38513</v>
      </c>
      <c r="Q2752">
        <v>12.75276</v>
      </c>
      <c r="S2752" s="42">
        <f t="shared" ca="1" si="48"/>
        <v>48735</v>
      </c>
      <c r="T2752" s="43">
        <f ca="1">_xll.BInterpol('Base CDI'!$H$4:$H$28,'Base CDI'!$J$4:$J$29,S2752,"Cubic","Extrapolate=Linear","MultiX=Average","Skip=True","Sort=True")</f>
        <v>13.159560905130148</v>
      </c>
      <c r="U2752" s="43">
        <f ca="1">_xll.BInterpol('Base CDI'!$H$4:$H$28,'Base CDI'!$I$4:$I$29,S2752,"Cubic","Extrapolate=Linear","MultiX=Average","Skip=True","Sort=True")</f>
        <v>13.192741242869166</v>
      </c>
    </row>
    <row r="2753" spans="16:21" x14ac:dyDescent="0.25">
      <c r="P2753" s="10">
        <v>38516</v>
      </c>
      <c r="Q2753">
        <v>12.76187</v>
      </c>
      <c r="S2753" s="42">
        <f t="shared" ca="1" si="48"/>
        <v>48736</v>
      </c>
      <c r="T2753" s="43">
        <f ca="1">_xll.BInterpol('Base CDI'!$H$4:$H$28,'Base CDI'!$J$4:$J$29,S2753,"Cubic","Extrapolate=Linear","MultiX=Average","Skip=True","Sort=True")</f>
        <v>13.159655154689435</v>
      </c>
      <c r="U2753" s="43">
        <f ca="1">_xll.BInterpol('Base CDI'!$H$4:$H$28,'Base CDI'!$I$4:$I$29,S2753,"Cubic","Extrapolate=Linear","MultiX=Average","Skip=True","Sort=True")</f>
        <v>13.192835041972808</v>
      </c>
    </row>
    <row r="2754" spans="16:21" x14ac:dyDescent="0.25">
      <c r="P2754" s="10">
        <v>38517</v>
      </c>
      <c r="Q2754">
        <v>12.770989999999999</v>
      </c>
      <c r="S2754" s="42">
        <f t="shared" ca="1" si="48"/>
        <v>48737</v>
      </c>
      <c r="T2754" s="43">
        <f ca="1">_xll.BInterpol('Base CDI'!$H$4:$H$28,'Base CDI'!$J$4:$J$29,S2754,"Cubic","Extrapolate=Linear","MultiX=Average","Skip=True","Sort=True")</f>
        <v>13.159749149595889</v>
      </c>
      <c r="U2754" s="43">
        <f ca="1">_xll.BInterpol('Base CDI'!$H$4:$H$28,'Base CDI'!$I$4:$I$29,S2754,"Cubic","Extrapolate=Linear","MultiX=Average","Skip=True","Sort=True")</f>
        <v>13.192928567298278</v>
      </c>
    </row>
    <row r="2755" spans="16:21" x14ac:dyDescent="0.25">
      <c r="P2755" s="10">
        <v>38518</v>
      </c>
      <c r="Q2755">
        <v>12.78012</v>
      </c>
      <c r="S2755" s="42">
        <f t="shared" ca="1" si="48"/>
        <v>48738</v>
      </c>
      <c r="T2755" s="43">
        <f ca="1">_xll.BInterpol('Base CDI'!$H$4:$H$28,'Base CDI'!$J$4:$J$29,S2755,"Cubic","Extrapolate=Linear","MultiX=Average","Skip=True","Sort=True")</f>
        <v>13.159842890080592</v>
      </c>
      <c r="U2755" s="43">
        <f ca="1">_xll.BInterpol('Base CDI'!$H$4:$H$28,'Base CDI'!$I$4:$I$29,S2755,"Cubic","Extrapolate=Linear","MultiX=Average","Skip=True","Sort=True")</f>
        <v>13.193021819115991</v>
      </c>
    </row>
    <row r="2756" spans="16:21" x14ac:dyDescent="0.25">
      <c r="P2756" s="10">
        <v>38519</v>
      </c>
      <c r="Q2756">
        <v>12.789260000000001</v>
      </c>
      <c r="S2756" s="42">
        <f t="shared" ca="1" si="48"/>
        <v>48739</v>
      </c>
      <c r="T2756" s="43">
        <f ca="1">_xll.BInterpol('Base CDI'!$H$4:$H$28,'Base CDI'!$J$4:$J$29,S2756,"Cubic","Extrapolate=Linear","MultiX=Average","Skip=True","Sort=True")</f>
        <v>13.159936376374629</v>
      </c>
      <c r="U2756" s="43">
        <f ca="1">_xll.BInterpol('Base CDI'!$H$4:$H$28,'Base CDI'!$I$4:$I$29,S2756,"Cubic","Extrapolate=Linear","MultiX=Average","Skip=True","Sort=True")</f>
        <v>13.193114797696367</v>
      </c>
    </row>
    <row r="2757" spans="16:21" x14ac:dyDescent="0.25">
      <c r="P2757" s="10">
        <v>38520</v>
      </c>
      <c r="Q2757">
        <v>12.798400000000001</v>
      </c>
      <c r="S2757" s="42">
        <f t="shared" ca="1" si="48"/>
        <v>48740</v>
      </c>
      <c r="T2757" s="43">
        <f ca="1">_xll.BInterpol('Base CDI'!$H$4:$H$28,'Base CDI'!$J$4:$J$29,S2757,"Cubic","Extrapolate=Linear","MultiX=Average","Skip=True","Sort=True")</f>
        <v>13.160029608709085</v>
      </c>
      <c r="U2757" s="43">
        <f ca="1">_xll.BInterpol('Base CDI'!$H$4:$H$28,'Base CDI'!$I$4:$I$29,S2757,"Cubic","Extrapolate=Linear","MultiX=Average","Skip=True","Sort=True")</f>
        <v>13.193207503309823</v>
      </c>
    </row>
    <row r="2758" spans="16:21" x14ac:dyDescent="0.25">
      <c r="P2758" s="10">
        <v>38523</v>
      </c>
      <c r="Q2758">
        <v>12.807539999999999</v>
      </c>
      <c r="S2758" s="42">
        <f t="shared" ca="1" si="48"/>
        <v>48741</v>
      </c>
      <c r="T2758" s="43">
        <f ca="1">_xll.BInterpol('Base CDI'!$H$4:$H$28,'Base CDI'!$J$4:$J$29,S2758,"Cubic","Extrapolate=Linear","MultiX=Average","Skip=True","Sort=True")</f>
        <v>13.160122587315042</v>
      </c>
      <c r="U2758" s="43">
        <f ca="1">_xll.BInterpol('Base CDI'!$H$4:$H$28,'Base CDI'!$I$4:$I$29,S2758,"Cubic","Extrapolate=Linear","MultiX=Average","Skip=True","Sort=True")</f>
        <v>13.193299936226779</v>
      </c>
    </row>
    <row r="2759" spans="16:21" x14ac:dyDescent="0.25">
      <c r="P2759" s="10">
        <v>38524</v>
      </c>
      <c r="Q2759">
        <v>12.816689999999999</v>
      </c>
      <c r="S2759" s="42">
        <f t="shared" ca="1" si="48"/>
        <v>48742</v>
      </c>
      <c r="T2759" s="43">
        <f ca="1">_xll.BInterpol('Base CDI'!$H$4:$H$28,'Base CDI'!$J$4:$J$29,S2759,"Cubic","Extrapolate=Linear","MultiX=Average","Skip=True","Sort=True")</f>
        <v>13.160215312423585</v>
      </c>
      <c r="U2759" s="43">
        <f ca="1">_xll.BInterpol('Base CDI'!$H$4:$H$28,'Base CDI'!$I$4:$I$29,S2759,"Cubic","Extrapolate=Linear","MultiX=Average","Skip=True","Sort=True")</f>
        <v>13.193392096717652</v>
      </c>
    </row>
    <row r="2760" spans="16:21" x14ac:dyDescent="0.25">
      <c r="P2760" s="10">
        <v>38525</v>
      </c>
      <c r="Q2760">
        <v>12.825850000000001</v>
      </c>
      <c r="S2760" s="42">
        <f t="shared" ca="1" si="48"/>
        <v>48743</v>
      </c>
      <c r="T2760" s="43">
        <f ca="1">_xll.BInterpol('Base CDI'!$H$4:$H$28,'Base CDI'!$J$4:$J$29,S2760,"Cubic","Extrapolate=Linear","MultiX=Average","Skip=True","Sort=True")</f>
        <v>13.1603077842658</v>
      </c>
      <c r="U2760" s="43">
        <f ca="1">_xll.BInterpol('Base CDI'!$H$4:$H$28,'Base CDI'!$I$4:$I$29,S2760,"Cubic","Extrapolate=Linear","MultiX=Average","Skip=True","Sort=True")</f>
        <v>13.193483985052859</v>
      </c>
    </row>
    <row r="2761" spans="16:21" x14ac:dyDescent="0.25">
      <c r="P2761" s="10">
        <v>38526</v>
      </c>
      <c r="Q2761">
        <v>12.83501</v>
      </c>
      <c r="S2761" s="42">
        <f t="shared" ca="1" si="48"/>
        <v>48744</v>
      </c>
      <c r="T2761" s="43">
        <f ca="1">_xll.BInterpol('Base CDI'!$H$4:$H$28,'Base CDI'!$J$4:$J$29,S2761,"Cubic","Extrapolate=Linear","MultiX=Average","Skip=True","Sort=True")</f>
        <v>13.16040000307277</v>
      </c>
      <c r="U2761" s="43">
        <f ca="1">_xll.BInterpol('Base CDI'!$H$4:$H$28,'Base CDI'!$I$4:$I$29,S2761,"Cubic","Extrapolate=Linear","MultiX=Average","Skip=True","Sort=True")</f>
        <v>13.193575601502818</v>
      </c>
    </row>
    <row r="2762" spans="16:21" x14ac:dyDescent="0.25">
      <c r="P2762" s="10">
        <v>38527</v>
      </c>
      <c r="Q2762">
        <v>12.84418</v>
      </c>
      <c r="S2762" s="42">
        <f t="shared" ca="1" si="48"/>
        <v>48745</v>
      </c>
      <c r="T2762" s="43">
        <f ca="1">_xll.BInterpol('Base CDI'!$H$4:$H$28,'Base CDI'!$J$4:$J$29,S2762,"Cubic","Extrapolate=Linear","MultiX=Average","Skip=True","Sort=True")</f>
        <v>13.160491969075579</v>
      </c>
      <c r="U2762" s="43">
        <f ca="1">_xll.BInterpol('Base CDI'!$H$4:$H$28,'Base CDI'!$I$4:$I$29,S2762,"Cubic","Extrapolate=Linear","MultiX=Average","Skip=True","Sort=True")</f>
        <v>13.193666946337949</v>
      </c>
    </row>
    <row r="2763" spans="16:21" x14ac:dyDescent="0.25">
      <c r="P2763" s="10">
        <v>38530</v>
      </c>
      <c r="Q2763">
        <v>12.85336</v>
      </c>
      <c r="S2763" s="42">
        <f t="shared" ref="S2763:S2826" ca="1" si="49">S2762+1</f>
        <v>48746</v>
      </c>
      <c r="T2763" s="43">
        <f ca="1">_xll.BInterpol('Base CDI'!$H$4:$H$28,'Base CDI'!$J$4:$J$29,S2763,"Cubic","Extrapolate=Linear","MultiX=Average","Skip=True","Sort=True")</f>
        <v>13.160583682505314</v>
      </c>
      <c r="U2763" s="43">
        <f ca="1">_xll.BInterpol('Base CDI'!$H$4:$H$28,'Base CDI'!$I$4:$I$29,S2763,"Cubic","Extrapolate=Linear","MultiX=Average","Skip=True","Sort=True")</f>
        <v>13.193758019828667</v>
      </c>
    </row>
    <row r="2764" spans="16:21" x14ac:dyDescent="0.25">
      <c r="P2764" s="10">
        <v>38531</v>
      </c>
      <c r="Q2764">
        <v>12.862550000000001</v>
      </c>
      <c r="S2764" s="42">
        <f t="shared" ca="1" si="49"/>
        <v>48747</v>
      </c>
      <c r="T2764" s="43">
        <f ca="1">_xll.BInterpol('Base CDI'!$H$4:$H$28,'Base CDI'!$J$4:$J$29,S2764,"Cubic","Extrapolate=Linear","MultiX=Average","Skip=True","Sort=True")</f>
        <v>13.160675143593053</v>
      </c>
      <c r="U2764" s="43">
        <f ca="1">_xll.BInterpol('Base CDI'!$H$4:$H$28,'Base CDI'!$I$4:$I$29,S2764,"Cubic","Extrapolate=Linear","MultiX=Average","Skip=True","Sort=True")</f>
        <v>13.193848822245393</v>
      </c>
    </row>
    <row r="2765" spans="16:21" x14ac:dyDescent="0.25">
      <c r="P2765" s="10">
        <v>38532</v>
      </c>
      <c r="Q2765">
        <v>12.87175</v>
      </c>
      <c r="S2765" s="42">
        <f t="shared" ca="1" si="49"/>
        <v>48748</v>
      </c>
      <c r="T2765" s="43">
        <f ca="1">_xll.BInterpol('Base CDI'!$H$4:$H$28,'Base CDI'!$J$4:$J$29,S2765,"Cubic","Extrapolate=Linear","MultiX=Average","Skip=True","Sort=True")</f>
        <v>13.160766352569887</v>
      </c>
      <c r="U2765" s="43">
        <f ca="1">_xll.BInterpol('Base CDI'!$H$4:$H$28,'Base CDI'!$I$4:$I$29,S2765,"Cubic","Extrapolate=Linear","MultiX=Average","Skip=True","Sort=True")</f>
        <v>13.193939353858543</v>
      </c>
    </row>
    <row r="2766" spans="16:21" x14ac:dyDescent="0.25">
      <c r="P2766" s="10">
        <v>38533</v>
      </c>
      <c r="Q2766">
        <v>12.88096</v>
      </c>
      <c r="S2766" s="42">
        <f t="shared" ca="1" si="49"/>
        <v>48749</v>
      </c>
      <c r="T2766" s="43">
        <f ca="1">_xll.BInterpol('Base CDI'!$H$4:$H$28,'Base CDI'!$J$4:$J$29,S2766,"Cubic","Extrapolate=Linear","MultiX=Average","Skip=True","Sort=True")</f>
        <v>13.160857309666897</v>
      </c>
      <c r="U2766" s="43">
        <f ca="1">_xll.BInterpol('Base CDI'!$H$4:$H$28,'Base CDI'!$I$4:$I$29,S2766,"Cubic","Extrapolate=Linear","MultiX=Average","Skip=True","Sort=True")</f>
        <v>13.194029614938534</v>
      </c>
    </row>
    <row r="2767" spans="16:21" x14ac:dyDescent="0.25">
      <c r="P2767" s="10">
        <v>38534</v>
      </c>
      <c r="Q2767">
        <v>12.890169999999999</v>
      </c>
      <c r="S2767" s="42">
        <f t="shared" ca="1" si="49"/>
        <v>48750</v>
      </c>
      <c r="T2767" s="43">
        <f ca="1">_xll.BInterpol('Base CDI'!$H$4:$H$28,'Base CDI'!$J$4:$J$29,S2767,"Cubic","Extrapolate=Linear","MultiX=Average","Skip=True","Sort=True")</f>
        <v>13.160948015115165</v>
      </c>
      <c r="U2767" s="43">
        <f ca="1">_xll.BInterpol('Base CDI'!$H$4:$H$28,'Base CDI'!$I$4:$I$29,S2767,"Cubic","Extrapolate=Linear","MultiX=Average","Skip=True","Sort=True")</f>
        <v>13.194119605755786</v>
      </c>
    </row>
    <row r="2768" spans="16:21" x14ac:dyDescent="0.25">
      <c r="P2768" s="10">
        <v>38537</v>
      </c>
      <c r="Q2768">
        <v>12.899380000000001</v>
      </c>
      <c r="S2768" s="42">
        <f t="shared" ca="1" si="49"/>
        <v>48751</v>
      </c>
      <c r="T2768" s="43">
        <f ca="1">_xll.BInterpol('Base CDI'!$H$4:$H$28,'Base CDI'!$J$4:$J$29,S2768,"Cubic","Extrapolate=Linear","MultiX=Average","Skip=True","Sort=True")</f>
        <v>13.161038469145781</v>
      </c>
      <c r="U2768" s="43">
        <f ca="1">_xll.BInterpol('Base CDI'!$H$4:$H$28,'Base CDI'!$I$4:$I$29,S2768,"Cubic","Extrapolate=Linear","MultiX=Average","Skip=True","Sort=True")</f>
        <v>13.194209326580717</v>
      </c>
    </row>
    <row r="2769" spans="16:21" x14ac:dyDescent="0.25">
      <c r="P2769" s="10">
        <v>38538</v>
      </c>
      <c r="Q2769">
        <v>12.908609999999999</v>
      </c>
      <c r="S2769" s="42">
        <f t="shared" ca="1" si="49"/>
        <v>48752</v>
      </c>
      <c r="T2769" s="43">
        <f ca="1">_xll.BInterpol('Base CDI'!$H$4:$H$28,'Base CDI'!$J$4:$J$29,S2769,"Cubic","Extrapolate=Linear","MultiX=Average","Skip=True","Sort=True")</f>
        <v>13.161128671989825</v>
      </c>
      <c r="U2769" s="43">
        <f ca="1">_xll.BInterpol('Base CDI'!$H$4:$H$28,'Base CDI'!$I$4:$I$29,S2769,"Cubic","Extrapolate=Linear","MultiX=Average","Skip=True","Sort=True")</f>
        <v>13.194298777683743</v>
      </c>
    </row>
    <row r="2770" spans="16:21" x14ac:dyDescent="0.25">
      <c r="P2770" s="10">
        <v>38539</v>
      </c>
      <c r="Q2770">
        <v>12.91783</v>
      </c>
      <c r="S2770" s="42">
        <f t="shared" ca="1" si="49"/>
        <v>48753</v>
      </c>
      <c r="T2770" s="43">
        <f ca="1">_xll.BInterpol('Base CDI'!$H$4:$H$28,'Base CDI'!$J$4:$J$29,S2770,"Cubic","Extrapolate=Linear","MultiX=Average","Skip=True","Sort=True")</f>
        <v>13.161218623878382</v>
      </c>
      <c r="U2770" s="43">
        <f ca="1">_xll.BInterpol('Base CDI'!$H$4:$H$28,'Base CDI'!$I$4:$I$29,S2770,"Cubic","Extrapolate=Linear","MultiX=Average","Skip=True","Sort=True")</f>
        <v>13.194387959335284</v>
      </c>
    </row>
    <row r="2771" spans="16:21" x14ac:dyDescent="0.25">
      <c r="P2771" s="10">
        <v>38540</v>
      </c>
      <c r="Q2771">
        <v>12.927060000000001</v>
      </c>
      <c r="S2771" s="42">
        <f t="shared" ca="1" si="49"/>
        <v>48754</v>
      </c>
      <c r="T2771" s="43">
        <f ca="1">_xll.BInterpol('Base CDI'!$H$4:$H$28,'Base CDI'!$J$4:$J$29,S2771,"Cubic","Extrapolate=Linear","MultiX=Average","Skip=True","Sort=True")</f>
        <v>13.161308325042537</v>
      </c>
      <c r="U2771" s="43">
        <f ca="1">_xll.BInterpol('Base CDI'!$H$4:$H$28,'Base CDI'!$I$4:$I$29,S2771,"Cubic","Extrapolate=Linear","MultiX=Average","Skip=True","Sort=True")</f>
        <v>13.194476871805758</v>
      </c>
    </row>
    <row r="2772" spans="16:21" x14ac:dyDescent="0.25">
      <c r="P2772" s="10">
        <v>38541</v>
      </c>
      <c r="Q2772">
        <v>12.93629</v>
      </c>
      <c r="S2772" s="42">
        <f t="shared" ca="1" si="49"/>
        <v>48755</v>
      </c>
      <c r="T2772" s="43">
        <f ca="1">_xll.BInterpol('Base CDI'!$H$4:$H$28,'Base CDI'!$J$4:$J$29,S2772,"Cubic","Extrapolate=Linear","MultiX=Average","Skip=True","Sort=True")</f>
        <v>13.161397775713374</v>
      </c>
      <c r="U2772" s="43">
        <f ca="1">_xll.BInterpol('Base CDI'!$H$4:$H$28,'Base CDI'!$I$4:$I$29,S2772,"Cubic","Extrapolate=Linear","MultiX=Average","Skip=True","Sort=True")</f>
        <v>13.19456551536558</v>
      </c>
    </row>
    <row r="2773" spans="16:21" x14ac:dyDescent="0.25">
      <c r="P2773" s="10">
        <v>38544</v>
      </c>
      <c r="Q2773">
        <v>12.94552</v>
      </c>
      <c r="S2773" s="42">
        <f t="shared" ca="1" si="49"/>
        <v>48756</v>
      </c>
      <c r="T2773" s="43">
        <f ca="1">_xll.BInterpol('Base CDI'!$H$4:$H$28,'Base CDI'!$J$4:$J$29,S2773,"Cubic","Extrapolate=Linear","MultiX=Average","Skip=True","Sort=True")</f>
        <v>13.161486976121976</v>
      </c>
      <c r="U2773" s="43">
        <f ca="1">_xll.BInterpol('Base CDI'!$H$4:$H$28,'Base CDI'!$I$4:$I$29,S2773,"Cubic","Extrapolate=Linear","MultiX=Average","Skip=True","Sort=True")</f>
        <v>13.194653890285172</v>
      </c>
    </row>
    <row r="2774" spans="16:21" x14ac:dyDescent="0.25">
      <c r="P2774" s="10">
        <v>38545</v>
      </c>
      <c r="Q2774">
        <v>12.95477</v>
      </c>
      <c r="S2774" s="42">
        <f t="shared" ca="1" si="49"/>
        <v>48757</v>
      </c>
      <c r="T2774" s="43">
        <f ca="1">_xll.BInterpol('Base CDI'!$H$4:$H$28,'Base CDI'!$J$4:$J$29,S2774,"Cubic","Extrapolate=Linear","MultiX=Average","Skip=True","Sort=True")</f>
        <v>13.161575926499429</v>
      </c>
      <c r="U2774" s="43">
        <f ca="1">_xll.BInterpol('Base CDI'!$H$4:$H$28,'Base CDI'!$I$4:$I$29,S2774,"Cubic","Extrapolate=Linear","MultiX=Average","Skip=True","Sort=True")</f>
        <v>13.194741996834949</v>
      </c>
    </row>
    <row r="2775" spans="16:21" x14ac:dyDescent="0.25">
      <c r="P2775" s="10">
        <v>38546</v>
      </c>
      <c r="Q2775">
        <v>12.96402</v>
      </c>
      <c r="S2775" s="42">
        <f t="shared" ca="1" si="49"/>
        <v>48758</v>
      </c>
      <c r="T2775" s="43">
        <f ca="1">_xll.BInterpol('Base CDI'!$H$4:$H$28,'Base CDI'!$J$4:$J$29,S2775,"Cubic","Extrapolate=Linear","MultiX=Average","Skip=True","Sort=True")</f>
        <v>13.161664627076815</v>
      </c>
      <c r="U2775" s="43">
        <f ca="1">_xll.BInterpol('Base CDI'!$H$4:$H$28,'Base CDI'!$I$4:$I$29,S2775,"Cubic","Extrapolate=Linear","MultiX=Average","Skip=True","Sort=True")</f>
        <v>13.194829835285331</v>
      </c>
    </row>
    <row r="2776" spans="16:21" x14ac:dyDescent="0.25">
      <c r="P2776" s="10">
        <v>38547</v>
      </c>
      <c r="Q2776">
        <v>12.973269999999999</v>
      </c>
      <c r="S2776" s="42">
        <f t="shared" ca="1" si="49"/>
        <v>48759</v>
      </c>
      <c r="T2776" s="43">
        <f ca="1">_xll.BInterpol('Base CDI'!$H$4:$H$28,'Base CDI'!$J$4:$J$29,S2776,"Cubic","Extrapolate=Linear","MultiX=Average","Skip=True","Sort=True")</f>
        <v>13.161753078085223</v>
      </c>
      <c r="U2776" s="43">
        <f ca="1">_xll.BInterpol('Base CDI'!$H$4:$H$28,'Base CDI'!$I$4:$I$29,S2776,"Cubic","Extrapolate=Linear","MultiX=Average","Skip=True","Sort=True")</f>
        <v>13.194917405906734</v>
      </c>
    </row>
    <row r="2777" spans="16:21" x14ac:dyDescent="0.25">
      <c r="P2777" s="10">
        <v>38548</v>
      </c>
      <c r="Q2777">
        <v>12.982530000000001</v>
      </c>
      <c r="S2777" s="42">
        <f t="shared" ca="1" si="49"/>
        <v>48760</v>
      </c>
      <c r="T2777" s="43">
        <f ca="1">_xll.BInterpol('Base CDI'!$H$4:$H$28,'Base CDI'!$J$4:$J$29,S2777,"Cubic","Extrapolate=Linear","MultiX=Average","Skip=True","Sort=True")</f>
        <v>13.161841279755732</v>
      </c>
      <c r="U2777" s="43">
        <f ca="1">_xll.BInterpol('Base CDI'!$H$4:$H$28,'Base CDI'!$I$4:$I$29,S2777,"Cubic","Extrapolate=Linear","MultiX=Average","Skip=True","Sort=True")</f>
        <v>13.195004708969577</v>
      </c>
    </row>
    <row r="2778" spans="16:21" x14ac:dyDescent="0.25">
      <c r="P2778" s="10">
        <v>38551</v>
      </c>
      <c r="Q2778">
        <v>12.991809999999999</v>
      </c>
      <c r="S2778" s="42">
        <f t="shared" ca="1" si="49"/>
        <v>48761</v>
      </c>
      <c r="T2778" s="43">
        <f ca="1">_xll.BInterpol('Base CDI'!$H$4:$H$28,'Base CDI'!$J$4:$J$29,S2778,"Cubic","Extrapolate=Linear","MultiX=Average","Skip=True","Sort=True")</f>
        <v>13.161929232319428</v>
      </c>
      <c r="U2778" s="43">
        <f ca="1">_xll.BInterpol('Base CDI'!$H$4:$H$28,'Base CDI'!$I$4:$I$29,S2778,"Cubic","Extrapolate=Linear","MultiX=Average","Skip=True","Sort=True")</f>
        <v>13.195091744744278</v>
      </c>
    </row>
    <row r="2779" spans="16:21" x14ac:dyDescent="0.25">
      <c r="P2779" s="10">
        <v>38552</v>
      </c>
      <c r="Q2779">
        <v>13.00108</v>
      </c>
      <c r="S2779" s="42">
        <f t="shared" ca="1" si="49"/>
        <v>48762</v>
      </c>
      <c r="T2779" s="43">
        <f ca="1">_xll.BInterpol('Base CDI'!$H$4:$H$28,'Base CDI'!$J$4:$J$29,S2779,"Cubic","Extrapolate=Linear","MultiX=Average","Skip=True","Sort=True")</f>
        <v>13.162016936007397</v>
      </c>
      <c r="U2779" s="43">
        <f ca="1">_xll.BInterpol('Base CDI'!$H$4:$H$28,'Base CDI'!$I$4:$I$29,S2779,"Cubic","Extrapolate=Linear","MultiX=Average","Skip=True","Sort=True")</f>
        <v>13.195178513501256</v>
      </c>
    </row>
    <row r="2780" spans="16:21" x14ac:dyDescent="0.25">
      <c r="P2780" s="10">
        <v>38553</v>
      </c>
      <c r="Q2780">
        <v>13.01036</v>
      </c>
      <c r="S2780" s="42">
        <f t="shared" ca="1" si="49"/>
        <v>48763</v>
      </c>
      <c r="T2780" s="43">
        <f ca="1">_xll.BInterpol('Base CDI'!$H$4:$H$28,'Base CDI'!$J$4:$J$29,S2780,"Cubic","Extrapolate=Linear","MultiX=Average","Skip=True","Sort=True")</f>
        <v>13.16210439105072</v>
      </c>
      <c r="U2780" s="43">
        <f ca="1">_xll.BInterpol('Base CDI'!$H$4:$H$28,'Base CDI'!$I$4:$I$29,S2780,"Cubic","Extrapolate=Linear","MultiX=Average","Skip=True","Sort=True")</f>
        <v>13.195265015510927</v>
      </c>
    </row>
    <row r="2781" spans="16:21" x14ac:dyDescent="0.25">
      <c r="P2781" s="10">
        <v>38554</v>
      </c>
      <c r="Q2781">
        <v>13.019640000000001</v>
      </c>
      <c r="S2781" s="42">
        <f t="shared" ca="1" si="49"/>
        <v>48764</v>
      </c>
      <c r="T2781" s="43">
        <f ca="1">_xll.BInterpol('Base CDI'!$H$4:$H$28,'Base CDI'!$J$4:$J$29,S2781,"Cubic","Extrapolate=Linear","MultiX=Average","Skip=True","Sort=True")</f>
        <v>13.162191597680485</v>
      </c>
      <c r="U2781" s="43">
        <f ca="1">_xll.BInterpol('Base CDI'!$H$4:$H$28,'Base CDI'!$I$4:$I$29,S2781,"Cubic","Extrapolate=Linear","MultiX=Average","Skip=True","Sort=True")</f>
        <v>13.195351251043709</v>
      </c>
    </row>
    <row r="2782" spans="16:21" x14ac:dyDescent="0.25">
      <c r="P2782" s="10">
        <v>38555</v>
      </c>
      <c r="Q2782">
        <v>13.028930000000001</v>
      </c>
      <c r="S2782" s="42">
        <f t="shared" ca="1" si="49"/>
        <v>48765</v>
      </c>
      <c r="T2782" s="43">
        <f ca="1">_xll.BInterpol('Base CDI'!$H$4:$H$28,'Base CDI'!$J$4:$J$29,S2782,"Cubic","Extrapolate=Linear","MultiX=Average","Skip=True","Sort=True")</f>
        <v>13.162278556127774</v>
      </c>
      <c r="U2782" s="43">
        <f ca="1">_xll.BInterpol('Base CDI'!$H$4:$H$28,'Base CDI'!$I$4:$I$29,S2782,"Cubic","Extrapolate=Linear","MultiX=Average","Skip=True","Sort=True")</f>
        <v>13.195437220370021</v>
      </c>
    </row>
    <row r="2783" spans="16:21" x14ac:dyDescent="0.25">
      <c r="P2783" s="10">
        <v>38558</v>
      </c>
      <c r="Q2783">
        <v>13.03823</v>
      </c>
      <c r="S2783" s="42">
        <f t="shared" ca="1" si="49"/>
        <v>48766</v>
      </c>
      <c r="T2783" s="43">
        <f ca="1">_xll.BInterpol('Base CDI'!$H$4:$H$28,'Base CDI'!$J$4:$J$29,S2783,"Cubic","Extrapolate=Linear","MultiX=Average","Skip=True","Sort=True")</f>
        <v>13.16236526662367</v>
      </c>
      <c r="U2783" s="43">
        <f ca="1">_xll.BInterpol('Base CDI'!$H$4:$H$28,'Base CDI'!$I$4:$I$29,S2783,"Cubic","Extrapolate=Linear","MultiX=Average","Skip=True","Sort=True")</f>
        <v>13.195522923760279</v>
      </c>
    </row>
    <row r="2784" spans="16:21" x14ac:dyDescent="0.25">
      <c r="P2784" s="10">
        <v>38559</v>
      </c>
      <c r="Q2784">
        <v>13.04753</v>
      </c>
      <c r="S2784" s="42">
        <f t="shared" ca="1" si="49"/>
        <v>48767</v>
      </c>
      <c r="T2784" s="43">
        <f ca="1">_xll.BInterpol('Base CDI'!$H$4:$H$28,'Base CDI'!$J$4:$J$29,S2784,"Cubic","Extrapolate=Linear","MultiX=Average","Skip=True","Sort=True")</f>
        <v>13.16245172939926</v>
      </c>
      <c r="U2784" s="43">
        <f ca="1">_xll.BInterpol('Base CDI'!$H$4:$H$28,'Base CDI'!$I$4:$I$29,S2784,"Cubic","Extrapolate=Linear","MultiX=Average","Skip=True","Sort=True")</f>
        <v>13.195608361484906</v>
      </c>
    </row>
    <row r="2785" spans="16:21" x14ac:dyDescent="0.25">
      <c r="P2785" s="10">
        <v>38560</v>
      </c>
      <c r="Q2785">
        <v>13.056839999999999</v>
      </c>
      <c r="S2785" s="42">
        <f t="shared" ca="1" si="49"/>
        <v>48768</v>
      </c>
      <c r="T2785" s="43">
        <f ca="1">_xll.BInterpol('Base CDI'!$H$4:$H$28,'Base CDI'!$J$4:$J$29,S2785,"Cubic","Extrapolate=Linear","MultiX=Average","Skip=True","Sort=True")</f>
        <v>13.162537944685626</v>
      </c>
      <c r="U2785" s="43">
        <f ca="1">_xll.BInterpol('Base CDI'!$H$4:$H$28,'Base CDI'!$I$4:$I$29,S2785,"Cubic","Extrapolate=Linear","MultiX=Average","Skip=True","Sort=True")</f>
        <v>13.195693533814314</v>
      </c>
    </row>
    <row r="2786" spans="16:21" x14ac:dyDescent="0.25">
      <c r="P2786" s="10">
        <v>38561</v>
      </c>
      <c r="Q2786">
        <v>13.066140000000001</v>
      </c>
      <c r="S2786" s="42">
        <f t="shared" ca="1" si="49"/>
        <v>48769</v>
      </c>
      <c r="T2786" s="43">
        <f ca="1">_xll.BInterpol('Base CDI'!$H$4:$H$28,'Base CDI'!$J$4:$J$29,S2786,"Cubic","Extrapolate=Linear","MultiX=Average","Skip=True","Sort=True")</f>
        <v>13.162623912713855</v>
      </c>
      <c r="U2786" s="43">
        <f ca="1">_xll.BInterpol('Base CDI'!$H$4:$H$28,'Base CDI'!$I$4:$I$29,S2786,"Cubic","Extrapolate=Linear","MultiX=Average","Skip=True","Sort=True")</f>
        <v>13.195778441018925</v>
      </c>
    </row>
    <row r="2787" spans="16:21" x14ac:dyDescent="0.25">
      <c r="P2787" s="10">
        <v>38562</v>
      </c>
      <c r="Q2787">
        <v>13.07546</v>
      </c>
      <c r="S2787" s="42">
        <f t="shared" ca="1" si="49"/>
        <v>48770</v>
      </c>
      <c r="T2787" s="43">
        <f ca="1">_xll.BInterpol('Base CDI'!$H$4:$H$28,'Base CDI'!$J$4:$J$29,S2787,"Cubic","Extrapolate=Linear","MultiX=Average","Skip=True","Sort=True")</f>
        <v>13.162709633715028</v>
      </c>
      <c r="U2787" s="43">
        <f ca="1">_xll.BInterpol('Base CDI'!$H$4:$H$28,'Base CDI'!$I$4:$I$29,S2787,"Cubic","Extrapolate=Linear","MultiX=Average","Skip=True","Sort=True")</f>
        <v>13.195863083369154</v>
      </c>
    </row>
    <row r="2788" spans="16:21" x14ac:dyDescent="0.25">
      <c r="P2788" s="10">
        <v>38565</v>
      </c>
      <c r="Q2788">
        <v>13.08478</v>
      </c>
      <c r="S2788" s="42">
        <f t="shared" ca="1" si="49"/>
        <v>48771</v>
      </c>
      <c r="T2788" s="43">
        <f ca="1">_xll.BInterpol('Base CDI'!$H$4:$H$28,'Base CDI'!$J$4:$J$29,S2788,"Cubic","Extrapolate=Linear","MultiX=Average","Skip=True","Sort=True")</f>
        <v>13.162795107920232</v>
      </c>
      <c r="U2788" s="43">
        <f ca="1">_xll.BInterpol('Base CDI'!$H$4:$H$28,'Base CDI'!$I$4:$I$29,S2788,"Cubic","Extrapolate=Linear","MultiX=Average","Skip=True","Sort=True")</f>
        <v>13.195947461135422</v>
      </c>
    </row>
    <row r="2789" spans="16:21" x14ac:dyDescent="0.25">
      <c r="P2789" s="10">
        <v>38566</v>
      </c>
      <c r="Q2789">
        <v>13.09412</v>
      </c>
      <c r="S2789" s="42">
        <f t="shared" ca="1" si="49"/>
        <v>48772</v>
      </c>
      <c r="T2789" s="43">
        <f ca="1">_xll.BInterpol('Base CDI'!$H$4:$H$28,'Base CDI'!$J$4:$J$29,S2789,"Cubic","Extrapolate=Linear","MultiX=Average","Skip=True","Sort=True")</f>
        <v>13.162880335560548</v>
      </c>
      <c r="U2789" s="43">
        <f ca="1">_xll.BInterpol('Base CDI'!$H$4:$H$28,'Base CDI'!$I$4:$I$29,S2789,"Cubic","Extrapolate=Linear","MultiX=Average","Skip=True","Sort=True")</f>
        <v>13.196031574588146</v>
      </c>
    </row>
    <row r="2790" spans="16:21" x14ac:dyDescent="0.25">
      <c r="P2790" s="10">
        <v>38567</v>
      </c>
      <c r="Q2790">
        <v>13.10347</v>
      </c>
      <c r="S2790" s="42">
        <f t="shared" ca="1" si="49"/>
        <v>48773</v>
      </c>
      <c r="T2790" s="43">
        <f ca="1">_xll.BInterpol('Base CDI'!$H$4:$H$28,'Base CDI'!$J$4:$J$29,S2790,"Cubic","Extrapolate=Linear","MultiX=Average","Skip=True","Sort=True")</f>
        <v>13.162965316867064</v>
      </c>
      <c r="U2790" s="43">
        <f ca="1">_xll.BInterpol('Base CDI'!$H$4:$H$28,'Base CDI'!$I$4:$I$29,S2790,"Cubic","Extrapolate=Linear","MultiX=Average","Skip=True","Sort=True")</f>
        <v>13.196115423997741</v>
      </c>
    </row>
    <row r="2791" spans="16:21" x14ac:dyDescent="0.25">
      <c r="P2791" s="10">
        <v>38568</v>
      </c>
      <c r="Q2791">
        <v>13.112819999999999</v>
      </c>
      <c r="S2791" s="42">
        <f t="shared" ca="1" si="49"/>
        <v>48774</v>
      </c>
      <c r="T2791" s="43">
        <f ca="1">_xll.BInterpol('Base CDI'!$H$4:$H$28,'Base CDI'!$J$4:$J$29,S2791,"Cubic","Extrapolate=Linear","MultiX=Average","Skip=True","Sort=True")</f>
        <v>13.163050052070862</v>
      </c>
      <c r="U2791" s="43">
        <f ca="1">_xll.BInterpol('Base CDI'!$H$4:$H$28,'Base CDI'!$I$4:$I$29,S2791,"Cubic","Extrapolate=Linear","MultiX=Average","Skip=True","Sort=True")</f>
        <v>13.196199009634629</v>
      </c>
    </row>
    <row r="2792" spans="16:21" x14ac:dyDescent="0.25">
      <c r="P2792" s="10">
        <v>38569</v>
      </c>
      <c r="Q2792">
        <v>13.12218</v>
      </c>
      <c r="S2792" s="42">
        <f t="shared" ca="1" si="49"/>
        <v>48775</v>
      </c>
      <c r="T2792" s="43">
        <f ca="1">_xll.BInterpol('Base CDI'!$H$4:$H$28,'Base CDI'!$J$4:$J$29,S2792,"Cubic","Extrapolate=Linear","MultiX=Average","Skip=True","Sort=True")</f>
        <v>13.163134541403027</v>
      </c>
      <c r="U2792" s="43">
        <f ca="1">_xll.BInterpol('Base CDI'!$H$4:$H$28,'Base CDI'!$I$4:$I$29,S2792,"Cubic","Extrapolate=Linear","MultiX=Average","Skip=True","Sort=True")</f>
        <v>13.196282331769225</v>
      </c>
    </row>
    <row r="2793" spans="16:21" x14ac:dyDescent="0.25">
      <c r="P2793" s="10">
        <v>38572</v>
      </c>
      <c r="Q2793">
        <v>13.131539999999999</v>
      </c>
      <c r="S2793" s="42">
        <f t="shared" ca="1" si="49"/>
        <v>48776</v>
      </c>
      <c r="T2793" s="43">
        <f ca="1">_xll.BInterpol('Base CDI'!$H$4:$H$28,'Base CDI'!$J$4:$J$29,S2793,"Cubic","Extrapolate=Linear","MultiX=Average","Skip=True","Sort=True")</f>
        <v>13.163218785094642</v>
      </c>
      <c r="U2793" s="43">
        <f ca="1">_xll.BInterpol('Base CDI'!$H$4:$H$28,'Base CDI'!$I$4:$I$29,S2793,"Cubic","Extrapolate=Linear","MultiX=Average","Skip=True","Sort=True")</f>
        <v>13.196365390671948</v>
      </c>
    </row>
    <row r="2794" spans="16:21" x14ac:dyDescent="0.25">
      <c r="P2794" s="10">
        <v>38573</v>
      </c>
      <c r="Q2794">
        <v>13.14091</v>
      </c>
      <c r="S2794" s="42">
        <f t="shared" ca="1" si="49"/>
        <v>48777</v>
      </c>
      <c r="T2794" s="43">
        <f ca="1">_xll.BInterpol('Base CDI'!$H$4:$H$28,'Base CDI'!$J$4:$J$29,S2794,"Cubic","Extrapolate=Linear","MultiX=Average","Skip=True","Sort=True")</f>
        <v>13.163302783376794</v>
      </c>
      <c r="U2794" s="43">
        <f ca="1">_xll.BInterpol('Base CDI'!$H$4:$H$28,'Base CDI'!$I$4:$I$29,S2794,"Cubic","Extrapolate=Linear","MultiX=Average","Skip=True","Sort=True")</f>
        <v>13.196448186613218</v>
      </c>
    </row>
    <row r="2795" spans="16:21" x14ac:dyDescent="0.25">
      <c r="P2795" s="10">
        <v>38574</v>
      </c>
      <c r="Q2795">
        <v>13.15028</v>
      </c>
      <c r="S2795" s="42">
        <f t="shared" ca="1" si="49"/>
        <v>48778</v>
      </c>
      <c r="T2795" s="43">
        <f ca="1">_xll.BInterpol('Base CDI'!$H$4:$H$28,'Base CDI'!$J$4:$J$29,S2795,"Cubic","Extrapolate=Linear","MultiX=Average","Skip=True","Sort=True")</f>
        <v>13.163386536480564</v>
      </c>
      <c r="U2795" s="43">
        <f ca="1">_xll.BInterpol('Base CDI'!$H$4:$H$28,'Base CDI'!$I$4:$I$29,S2795,"Cubic","Extrapolate=Linear","MultiX=Average","Skip=True","Sort=True")</f>
        <v>13.19653071986345</v>
      </c>
    </row>
    <row r="2796" spans="16:21" x14ac:dyDescent="0.25">
      <c r="P2796" s="10">
        <v>38575</v>
      </c>
      <c r="Q2796">
        <v>13.159660000000001</v>
      </c>
      <c r="S2796" s="42">
        <f t="shared" ca="1" si="49"/>
        <v>48779</v>
      </c>
      <c r="T2796" s="43">
        <f ca="1">_xll.BInterpol('Base CDI'!$H$4:$H$28,'Base CDI'!$J$4:$J$29,S2796,"Cubic","Extrapolate=Linear","MultiX=Average","Skip=True","Sort=True")</f>
        <v>13.163470044637039</v>
      </c>
      <c r="U2796" s="43">
        <f ca="1">_xll.BInterpol('Base CDI'!$H$4:$H$28,'Base CDI'!$I$4:$I$29,S2796,"Cubic","Extrapolate=Linear","MultiX=Average","Skip=True","Sort=True")</f>
        <v>13.196612990693064</v>
      </c>
    </row>
    <row r="2797" spans="16:21" x14ac:dyDescent="0.25">
      <c r="P2797" s="10">
        <v>38576</v>
      </c>
      <c r="Q2797">
        <v>13.16905</v>
      </c>
      <c r="S2797" s="42">
        <f t="shared" ca="1" si="49"/>
        <v>48780</v>
      </c>
      <c r="T2797" s="43">
        <f ca="1">_xll.BInterpol('Base CDI'!$H$4:$H$28,'Base CDI'!$J$4:$J$29,S2797,"Cubic","Extrapolate=Linear","MultiX=Average","Skip=True","Sort=True")</f>
        <v>13.163553308077301</v>
      </c>
      <c r="U2797" s="43">
        <f ca="1">_xll.BInterpol('Base CDI'!$H$4:$H$28,'Base CDI'!$I$4:$I$29,S2797,"Cubic","Extrapolate=Linear","MultiX=Average","Skip=True","Sort=True")</f>
        <v>13.196694999372477</v>
      </c>
    </row>
    <row r="2798" spans="16:21" x14ac:dyDescent="0.25">
      <c r="P2798" s="10">
        <v>38579</v>
      </c>
      <c r="Q2798">
        <v>13.17844</v>
      </c>
      <c r="S2798" s="42">
        <f t="shared" ca="1" si="49"/>
        <v>48781</v>
      </c>
      <c r="T2798" s="43">
        <f ca="1">_xll.BInterpol('Base CDI'!$H$4:$H$28,'Base CDI'!$J$4:$J$29,S2798,"Cubic","Extrapolate=Linear","MultiX=Average","Skip=True","Sort=True")</f>
        <v>13.163636327032435</v>
      </c>
      <c r="U2798" s="43">
        <f ca="1">_xll.BInterpol('Base CDI'!$H$4:$H$28,'Base CDI'!$I$4:$I$29,S2798,"Cubic","Extrapolate=Linear","MultiX=Average","Skip=True","Sort=True")</f>
        <v>13.196776746172105</v>
      </c>
    </row>
    <row r="2799" spans="16:21" x14ac:dyDescent="0.25">
      <c r="P2799" s="10">
        <v>38580</v>
      </c>
      <c r="Q2799">
        <v>13.18783</v>
      </c>
      <c r="S2799" s="42">
        <f t="shared" ca="1" si="49"/>
        <v>48782</v>
      </c>
      <c r="T2799" s="43">
        <f ca="1">_xll.BInterpol('Base CDI'!$H$4:$H$28,'Base CDI'!$J$4:$J$29,S2799,"Cubic","Extrapolate=Linear","MultiX=Average","Skip=True","Sort=True")</f>
        <v>13.163719101733527</v>
      </c>
      <c r="U2799" s="43">
        <f ca="1">_xll.BInterpol('Base CDI'!$H$4:$H$28,'Base CDI'!$I$4:$I$29,S2799,"Cubic","Extrapolate=Linear","MultiX=Average","Skip=True","Sort=True")</f>
        <v>13.19685823136237</v>
      </c>
    </row>
    <row r="2800" spans="16:21" x14ac:dyDescent="0.25">
      <c r="P2800" s="10">
        <v>38581</v>
      </c>
      <c r="Q2800">
        <v>13.197229999999999</v>
      </c>
      <c r="S2800" s="42">
        <f t="shared" ca="1" si="49"/>
        <v>48783</v>
      </c>
      <c r="T2800" s="43">
        <f ca="1">_xll.BInterpol('Base CDI'!$H$4:$H$28,'Base CDI'!$J$4:$J$29,S2800,"Cubic","Extrapolate=Linear","MultiX=Average","Skip=True","Sort=True")</f>
        <v>13.163801632411658</v>
      </c>
      <c r="U2800" s="43">
        <f ca="1">_xll.BInterpol('Base CDI'!$H$4:$H$28,'Base CDI'!$I$4:$I$29,S2800,"Cubic","Extrapolate=Linear","MultiX=Average","Skip=True","Sort=True")</f>
        <v>13.196939455213688</v>
      </c>
    </row>
    <row r="2801" spans="16:21" x14ac:dyDescent="0.25">
      <c r="P2801" s="10">
        <v>38582</v>
      </c>
      <c r="Q2801">
        <v>13.206619999999999</v>
      </c>
      <c r="S2801" s="42">
        <f t="shared" ca="1" si="49"/>
        <v>48784</v>
      </c>
      <c r="T2801" s="43">
        <f ca="1">_xll.BInterpol('Base CDI'!$H$4:$H$28,'Base CDI'!$J$4:$J$29,S2801,"Cubic","Extrapolate=Linear","MultiX=Average","Skip=True","Sort=True")</f>
        <v>13.163883919297914</v>
      </c>
      <c r="U2801" s="43">
        <f ca="1">_xll.BInterpol('Base CDI'!$H$4:$H$28,'Base CDI'!$I$4:$I$29,S2801,"Cubic","Extrapolate=Linear","MultiX=Average","Skip=True","Sort=True")</f>
        <v>13.197020417996475</v>
      </c>
    </row>
    <row r="2802" spans="16:21" x14ac:dyDescent="0.25">
      <c r="P2802" s="10">
        <v>38583</v>
      </c>
      <c r="Q2802">
        <v>13.216010000000001</v>
      </c>
      <c r="S2802" s="42">
        <f t="shared" ca="1" si="49"/>
        <v>48785</v>
      </c>
      <c r="T2802" s="43">
        <f ca="1">_xll.BInterpol('Base CDI'!$H$4:$H$28,'Base CDI'!$J$4:$J$29,S2802,"Cubic","Extrapolate=Linear","MultiX=Average","Skip=True","Sort=True")</f>
        <v>13.163965962623381</v>
      </c>
      <c r="U2802" s="43">
        <f ca="1">_xll.BInterpol('Base CDI'!$H$4:$H$28,'Base CDI'!$I$4:$I$29,S2802,"Cubic","Extrapolate=Linear","MultiX=Average","Skip=True","Sort=True")</f>
        <v>13.197101119981152</v>
      </c>
    </row>
    <row r="2803" spans="16:21" x14ac:dyDescent="0.25">
      <c r="P2803" s="10">
        <v>38586</v>
      </c>
      <c r="Q2803">
        <v>13.22542</v>
      </c>
      <c r="S2803" s="42">
        <f t="shared" ca="1" si="49"/>
        <v>48786</v>
      </c>
      <c r="T2803" s="43">
        <f ca="1">_xll.BInterpol('Base CDI'!$H$4:$H$28,'Base CDI'!$J$4:$J$29,S2803,"Cubic","Extrapolate=Linear","MultiX=Average","Skip=True","Sort=True")</f>
        <v>13.164047762619139</v>
      </c>
      <c r="U2803" s="43">
        <f ca="1">_xll.BInterpol('Base CDI'!$H$4:$H$28,'Base CDI'!$I$4:$I$29,S2803,"Cubic","Extrapolate=Linear","MultiX=Average","Skip=True","Sort=True")</f>
        <v>13.197181561438137</v>
      </c>
    </row>
    <row r="2804" spans="16:21" x14ac:dyDescent="0.25">
      <c r="P2804" s="10">
        <v>38587</v>
      </c>
      <c r="Q2804">
        <v>13.23485</v>
      </c>
      <c r="S2804" s="42">
        <f t="shared" ca="1" si="49"/>
        <v>48787</v>
      </c>
      <c r="T2804" s="43">
        <f ca="1">_xll.BInterpol('Base CDI'!$H$4:$H$28,'Base CDI'!$J$4:$J$29,S2804,"Cubic","Extrapolate=Linear","MultiX=Average","Skip=True","Sort=True")</f>
        <v>13.164129319516277</v>
      </c>
      <c r="U2804" s="43">
        <f ca="1">_xll.BInterpol('Base CDI'!$H$4:$H$28,'Base CDI'!$I$4:$I$29,S2804,"Cubic","Extrapolate=Linear","MultiX=Average","Skip=True","Sort=True")</f>
        <v>13.197261742637846</v>
      </c>
    </row>
    <row r="2805" spans="16:21" x14ac:dyDescent="0.25">
      <c r="P2805" s="10">
        <v>38588</v>
      </c>
      <c r="Q2805">
        <v>13.24428</v>
      </c>
      <c r="S2805" s="42">
        <f t="shared" ca="1" si="49"/>
        <v>48788</v>
      </c>
      <c r="T2805" s="43">
        <f ca="1">_xll.BInterpol('Base CDI'!$H$4:$H$28,'Base CDI'!$J$4:$J$29,S2805,"Cubic","Extrapolate=Linear","MultiX=Average","Skip=True","Sort=True")</f>
        <v>13.164210633545876</v>
      </c>
      <c r="U2805" s="43">
        <f ca="1">_xll.BInterpol('Base CDI'!$H$4:$H$28,'Base CDI'!$I$4:$I$29,S2805,"Cubic","Extrapolate=Linear","MultiX=Average","Skip=True","Sort=True")</f>
        <v>13.197341663850697</v>
      </c>
    </row>
    <row r="2806" spans="16:21" x14ac:dyDescent="0.25">
      <c r="P2806" s="10">
        <v>38589</v>
      </c>
      <c r="Q2806">
        <v>13.25372</v>
      </c>
      <c r="S2806" s="42">
        <f t="shared" ca="1" si="49"/>
        <v>48789</v>
      </c>
      <c r="T2806" s="43">
        <f ca="1">_xll.BInterpol('Base CDI'!$H$4:$H$28,'Base CDI'!$J$4:$J$29,S2806,"Cubic","Extrapolate=Linear","MultiX=Average","Skip=True","Sort=True")</f>
        <v>13.164291704939021</v>
      </c>
      <c r="U2806" s="43">
        <f ca="1">_xll.BInterpol('Base CDI'!$H$4:$H$28,'Base CDI'!$I$4:$I$29,S2806,"Cubic","Extrapolate=Linear","MultiX=Average","Skip=True","Sort=True")</f>
        <v>13.197421325347108</v>
      </c>
    </row>
    <row r="2807" spans="16:21" x14ac:dyDescent="0.25">
      <c r="P2807" s="10">
        <v>38590</v>
      </c>
      <c r="Q2807">
        <v>13.263170000000001</v>
      </c>
      <c r="S2807" s="42">
        <f t="shared" ca="1" si="49"/>
        <v>48790</v>
      </c>
      <c r="T2807" s="43">
        <f ca="1">_xll.BInterpol('Base CDI'!$H$4:$H$28,'Base CDI'!$J$4:$J$29,S2807,"Cubic","Extrapolate=Linear","MultiX=Average","Skip=True","Sort=True")</f>
        <v>13.164372533926796</v>
      </c>
      <c r="U2807" s="43">
        <f ca="1">_xll.BInterpol('Base CDI'!$H$4:$H$28,'Base CDI'!$I$4:$I$29,S2807,"Cubic","Extrapolate=Linear","MultiX=Average","Skip=True","Sort=True")</f>
        <v>13.197500727397498</v>
      </c>
    </row>
    <row r="2808" spans="16:21" x14ac:dyDescent="0.25">
      <c r="P2808" s="10">
        <v>38593</v>
      </c>
      <c r="Q2808">
        <v>13.27262</v>
      </c>
      <c r="S2808" s="42">
        <f t="shared" ca="1" si="49"/>
        <v>48791</v>
      </c>
      <c r="T2808" s="43">
        <f ca="1">_xll.BInterpol('Base CDI'!$H$4:$H$28,'Base CDI'!$J$4:$J$29,S2808,"Cubic","Extrapolate=Linear","MultiX=Average","Skip=True","Sort=True")</f>
        <v>13.164453120740287</v>
      </c>
      <c r="U2808" s="43">
        <f ca="1">_xll.BInterpol('Base CDI'!$H$4:$H$28,'Base CDI'!$I$4:$I$29,S2808,"Cubic","Extrapolate=Linear","MultiX=Average","Skip=True","Sort=True")</f>
        <v>13.197579870272287</v>
      </c>
    </row>
    <row r="2809" spans="16:21" x14ac:dyDescent="0.25">
      <c r="P2809" s="10">
        <v>38594</v>
      </c>
      <c r="Q2809">
        <v>13.28209</v>
      </c>
      <c r="S2809" s="42">
        <f t="shared" ca="1" si="49"/>
        <v>48792</v>
      </c>
      <c r="T2809" s="43">
        <f ca="1">_xll.BInterpol('Base CDI'!$H$4:$H$28,'Base CDI'!$J$4:$J$29,S2809,"Cubic","Extrapolate=Linear","MultiX=Average","Skip=True","Sort=True")</f>
        <v>13.164533465610576</v>
      </c>
      <c r="U2809" s="43">
        <f ca="1">_xll.BInterpol('Base CDI'!$H$4:$H$28,'Base CDI'!$I$4:$I$29,S2809,"Cubic","Extrapolate=Linear","MultiX=Average","Skip=True","Sort=True")</f>
        <v>13.197658754241889</v>
      </c>
    </row>
    <row r="2810" spans="16:21" x14ac:dyDescent="0.25">
      <c r="P2810" s="10">
        <v>38595</v>
      </c>
      <c r="Q2810">
        <v>13.29156</v>
      </c>
      <c r="S2810" s="42">
        <f t="shared" ca="1" si="49"/>
        <v>48793</v>
      </c>
      <c r="T2810" s="43">
        <f ca="1">_xll.BInterpol('Base CDI'!$H$4:$H$28,'Base CDI'!$J$4:$J$29,S2810,"Cubic","Extrapolate=Linear","MultiX=Average","Skip=True","Sort=True")</f>
        <v>13.164613568768749</v>
      </c>
      <c r="U2810" s="43">
        <f ca="1">_xll.BInterpol('Base CDI'!$H$4:$H$28,'Base CDI'!$I$4:$I$29,S2810,"Cubic","Extrapolate=Linear","MultiX=Average","Skip=True","Sort=True")</f>
        <v>13.197737379576722</v>
      </c>
    </row>
    <row r="2811" spans="16:21" x14ac:dyDescent="0.25">
      <c r="P2811" s="10">
        <v>38596</v>
      </c>
      <c r="Q2811">
        <v>13.30105</v>
      </c>
      <c r="S2811" s="42">
        <f t="shared" ca="1" si="49"/>
        <v>48794</v>
      </c>
      <c r="T2811" s="43">
        <f ca="1">_xll.BInterpol('Base CDI'!$H$4:$H$28,'Base CDI'!$J$4:$J$29,S2811,"Cubic","Extrapolate=Linear","MultiX=Average","Skip=True","Sort=True")</f>
        <v>13.164693430445888</v>
      </c>
      <c r="U2811" s="43">
        <f ca="1">_xll.BInterpol('Base CDI'!$H$4:$H$28,'Base CDI'!$I$4:$I$29,S2811,"Cubic","Extrapolate=Linear","MultiX=Average","Skip=True","Sort=True")</f>
        <v>13.197815746547207</v>
      </c>
    </row>
    <row r="2812" spans="16:21" x14ac:dyDescent="0.25">
      <c r="P2812" s="10">
        <v>38597</v>
      </c>
      <c r="Q2812">
        <v>13.310560000000001</v>
      </c>
      <c r="S2812" s="42">
        <f t="shared" ca="1" si="49"/>
        <v>48795</v>
      </c>
      <c r="T2812" s="43">
        <f ca="1">_xll.BInterpol('Base CDI'!$H$4:$H$28,'Base CDI'!$J$4:$J$29,S2812,"Cubic","Extrapolate=Linear","MultiX=Average","Skip=True","Sort=True")</f>
        <v>13.16477305087308</v>
      </c>
      <c r="U2812" s="43">
        <f ca="1">_xll.BInterpol('Base CDI'!$H$4:$H$28,'Base CDI'!$I$4:$I$29,S2812,"Cubic","Extrapolate=Linear","MultiX=Average","Skip=True","Sort=True")</f>
        <v>13.197893855423761</v>
      </c>
    </row>
    <row r="2813" spans="16:21" x14ac:dyDescent="0.25">
      <c r="P2813" s="10">
        <v>38600</v>
      </c>
      <c r="Q2813">
        <v>13.320069999999999</v>
      </c>
      <c r="S2813" s="42">
        <f t="shared" ca="1" si="49"/>
        <v>48796</v>
      </c>
      <c r="T2813" s="43">
        <f ca="1">_xll.BInterpol('Base CDI'!$H$4:$H$28,'Base CDI'!$J$4:$J$29,S2813,"Cubic","Extrapolate=Linear","MultiX=Average","Skip=True","Sort=True")</f>
        <v>13.164852430281409</v>
      </c>
      <c r="U2813" s="43">
        <f ca="1">_xll.BInterpol('Base CDI'!$H$4:$H$28,'Base CDI'!$I$4:$I$29,S2813,"Cubic","Extrapolate=Linear","MultiX=Average","Skip=True","Sort=True")</f>
        <v>13.1979717064768</v>
      </c>
    </row>
    <row r="2814" spans="16:21" x14ac:dyDescent="0.25">
      <c r="P2814" s="10">
        <v>38601</v>
      </c>
      <c r="Q2814">
        <v>13.32959</v>
      </c>
      <c r="S2814" s="42">
        <f t="shared" ca="1" si="49"/>
        <v>48797</v>
      </c>
      <c r="T2814" s="43">
        <f ca="1">_xll.BInterpol('Base CDI'!$H$4:$H$28,'Base CDI'!$J$4:$J$29,S2814,"Cubic","Extrapolate=Linear","MultiX=Average","Skip=True","Sort=True")</f>
        <v>13.164931568901956</v>
      </c>
      <c r="U2814" s="43">
        <f ca="1">_xll.BInterpol('Base CDI'!$H$4:$H$28,'Base CDI'!$I$4:$I$29,S2814,"Cubic","Extrapolate=Linear","MultiX=Average","Skip=True","Sort=True")</f>
        <v>13.198049299976743</v>
      </c>
    </row>
    <row r="2815" spans="16:21" x14ac:dyDescent="0.25">
      <c r="P2815" s="10">
        <v>38603</v>
      </c>
      <c r="Q2815">
        <v>13.3391</v>
      </c>
      <c r="S2815" s="42">
        <f t="shared" ca="1" si="49"/>
        <v>48798</v>
      </c>
      <c r="T2815" s="43">
        <f ca="1">_xll.BInterpol('Base CDI'!$H$4:$H$28,'Base CDI'!$J$4:$J$29,S2815,"Cubic","Extrapolate=Linear","MultiX=Average","Skip=True","Sort=True")</f>
        <v>13.165010466965809</v>
      </c>
      <c r="U2815" s="43">
        <f ca="1">_xll.BInterpol('Base CDI'!$H$4:$H$28,'Base CDI'!$I$4:$I$29,S2815,"Cubic","Extrapolate=Linear","MultiX=Average","Skip=True","Sort=True")</f>
        <v>13.19812663619401</v>
      </c>
    </row>
    <row r="2816" spans="16:21" x14ac:dyDescent="0.25">
      <c r="P2816" s="10">
        <v>38604</v>
      </c>
      <c r="Q2816">
        <v>13.34862</v>
      </c>
      <c r="S2816" s="42">
        <f t="shared" ca="1" si="49"/>
        <v>48799</v>
      </c>
      <c r="T2816" s="43">
        <f ca="1">_xll.BInterpol('Base CDI'!$H$4:$H$28,'Base CDI'!$J$4:$J$29,S2816,"Cubic","Extrapolate=Linear","MultiX=Average","Skip=True","Sort=True")</f>
        <v>13.16508912470405</v>
      </c>
      <c r="U2816" s="43">
        <f ca="1">_xll.BInterpol('Base CDI'!$H$4:$H$28,'Base CDI'!$I$4:$I$29,S2816,"Cubic","Extrapolate=Linear","MultiX=Average","Skip=True","Sort=True")</f>
        <v>13.198203715399016</v>
      </c>
    </row>
    <row r="2817" spans="16:21" x14ac:dyDescent="0.25">
      <c r="P2817" s="10">
        <v>38607</v>
      </c>
      <c r="Q2817">
        <v>13.35815</v>
      </c>
      <c r="S2817" s="42">
        <f t="shared" ca="1" si="49"/>
        <v>48800</v>
      </c>
      <c r="T2817" s="43">
        <f ca="1">_xll.BInterpol('Base CDI'!$H$4:$H$28,'Base CDI'!$J$4:$J$29,S2817,"Cubic","Extrapolate=Linear","MultiX=Average","Skip=True","Sort=True")</f>
        <v>13.165167542347763</v>
      </c>
      <c r="U2817" s="43">
        <f ca="1">_xll.BInterpol('Base CDI'!$H$4:$H$28,'Base CDI'!$I$4:$I$29,S2817,"Cubic","Extrapolate=Linear","MultiX=Average","Skip=True","Sort=True")</f>
        <v>13.198280537862182</v>
      </c>
    </row>
    <row r="2818" spans="16:21" x14ac:dyDescent="0.25">
      <c r="P2818" s="10">
        <v>38608</v>
      </c>
      <c r="Q2818">
        <v>13.36768</v>
      </c>
      <c r="S2818" s="42">
        <f t="shared" ca="1" si="49"/>
        <v>48801</v>
      </c>
      <c r="T2818" s="43">
        <f ca="1">_xll.BInterpol('Base CDI'!$H$4:$H$28,'Base CDI'!$J$4:$J$29,S2818,"Cubic","Extrapolate=Linear","MultiX=Average","Skip=True","Sort=True")</f>
        <v>13.165245720128034</v>
      </c>
      <c r="U2818" s="43">
        <f ca="1">_xll.BInterpol('Base CDI'!$H$4:$H$28,'Base CDI'!$I$4:$I$29,S2818,"Cubic","Extrapolate=Linear","MultiX=Average","Skip=True","Sort=True")</f>
        <v>13.198357103853922</v>
      </c>
    </row>
    <row r="2819" spans="16:21" x14ac:dyDescent="0.25">
      <c r="P2819" s="10">
        <v>38609</v>
      </c>
      <c r="Q2819">
        <v>13.377219999999999</v>
      </c>
      <c r="S2819" s="42">
        <f t="shared" ca="1" si="49"/>
        <v>48802</v>
      </c>
      <c r="T2819" s="43">
        <f ca="1">_xll.BInterpol('Base CDI'!$H$4:$H$28,'Base CDI'!$J$4:$J$29,S2819,"Cubic","Extrapolate=Linear","MultiX=Average","Skip=True","Sort=True")</f>
        <v>13.165323658275947</v>
      </c>
      <c r="U2819" s="43">
        <f ca="1">_xll.BInterpol('Base CDI'!$H$4:$H$28,'Base CDI'!$I$4:$I$29,S2819,"Cubic","Extrapolate=Linear","MultiX=Average","Skip=True","Sort=True")</f>
        <v>13.198433413644658</v>
      </c>
    </row>
    <row r="2820" spans="16:21" x14ac:dyDescent="0.25">
      <c r="P2820" s="10">
        <v>38610</v>
      </c>
      <c r="Q2820">
        <v>13.386760000000001</v>
      </c>
      <c r="S2820" s="42">
        <f t="shared" ca="1" si="49"/>
        <v>48803</v>
      </c>
      <c r="T2820" s="43">
        <f ca="1">_xll.BInterpol('Base CDI'!$H$4:$H$28,'Base CDI'!$J$4:$J$29,S2820,"Cubic","Extrapolate=Linear","MultiX=Average","Skip=True","Sort=True")</f>
        <v>13.165401357022585</v>
      </c>
      <c r="U2820" s="43">
        <f ca="1">_xll.BInterpol('Base CDI'!$H$4:$H$28,'Base CDI'!$I$4:$I$29,S2820,"Cubic","Extrapolate=Linear","MultiX=Average","Skip=True","Sort=True")</f>
        <v>13.198509467504804</v>
      </c>
    </row>
    <row r="2821" spans="16:21" x14ac:dyDescent="0.25">
      <c r="P2821" s="10">
        <v>38611</v>
      </c>
      <c r="Q2821">
        <v>13.39621</v>
      </c>
      <c r="S2821" s="42">
        <f t="shared" ca="1" si="49"/>
        <v>48804</v>
      </c>
      <c r="T2821" s="43">
        <f ca="1">_xll.BInterpol('Base CDI'!$H$4:$H$28,'Base CDI'!$J$4:$J$29,S2821,"Cubic","Extrapolate=Linear","MultiX=Average","Skip=True","Sort=True")</f>
        <v>13.165478816599032</v>
      </c>
      <c r="U2821" s="43">
        <f ca="1">_xll.BInterpol('Base CDI'!$H$4:$H$28,'Base CDI'!$I$4:$I$29,S2821,"Cubic","Extrapolate=Linear","MultiX=Average","Skip=True","Sort=True")</f>
        <v>13.19858526570478</v>
      </c>
    </row>
    <row r="2822" spans="16:21" x14ac:dyDescent="0.25">
      <c r="P2822" s="10">
        <v>38614</v>
      </c>
      <c r="Q2822">
        <v>13.405670000000001</v>
      </c>
      <c r="S2822" s="42">
        <f t="shared" ca="1" si="49"/>
        <v>48805</v>
      </c>
      <c r="T2822" s="43">
        <f ca="1">_xll.BInterpol('Base CDI'!$H$4:$H$28,'Base CDI'!$J$4:$J$29,S2822,"Cubic","Extrapolate=Linear","MultiX=Average","Skip=True","Sort=True")</f>
        <v>13.165556037236374</v>
      </c>
      <c r="U2822" s="43">
        <f ca="1">_xll.BInterpol('Base CDI'!$H$4:$H$28,'Base CDI'!$I$4:$I$29,S2822,"Cubic","Extrapolate=Linear","MultiX=Average","Skip=True","Sort=True")</f>
        <v>13.198660808515006</v>
      </c>
    </row>
    <row r="2823" spans="16:21" x14ac:dyDescent="0.25">
      <c r="P2823" s="10">
        <v>38615</v>
      </c>
      <c r="Q2823">
        <v>13.41513</v>
      </c>
      <c r="S2823" s="42">
        <f t="shared" ca="1" si="49"/>
        <v>48806</v>
      </c>
      <c r="T2823" s="43">
        <f ca="1">_xll.BInterpol('Base CDI'!$H$4:$H$28,'Base CDI'!$J$4:$J$29,S2823,"Cubic","Extrapolate=Linear","MultiX=Average","Skip=True","Sort=True")</f>
        <v>13.165633019165695</v>
      </c>
      <c r="U2823" s="43">
        <f ca="1">_xll.BInterpol('Base CDI'!$H$4:$H$28,'Base CDI'!$I$4:$I$29,S2823,"Cubic","Extrapolate=Linear","MultiX=Average","Skip=True","Sort=True")</f>
        <v>13.198736096205897</v>
      </c>
    </row>
    <row r="2824" spans="16:21" x14ac:dyDescent="0.25">
      <c r="P2824" s="10">
        <v>38616</v>
      </c>
      <c r="Q2824">
        <v>13.42459</v>
      </c>
      <c r="S2824" s="42">
        <f t="shared" ca="1" si="49"/>
        <v>48807</v>
      </c>
      <c r="T2824" s="43">
        <f ca="1">_xll.BInterpol('Base CDI'!$H$4:$H$28,'Base CDI'!$J$4:$J$29,S2824,"Cubic","Extrapolate=Linear","MultiX=Average","Skip=True","Sort=True")</f>
        <v>13.165709762618077</v>
      </c>
      <c r="U2824" s="43">
        <f ca="1">_xll.BInterpol('Base CDI'!$H$4:$H$28,'Base CDI'!$I$4:$I$29,S2824,"Cubic","Extrapolate=Linear","MultiX=Average","Skip=True","Sort=True")</f>
        <v>13.198811129047872</v>
      </c>
    </row>
    <row r="2825" spans="16:21" x14ac:dyDescent="0.25">
      <c r="P2825" s="10">
        <v>38617</v>
      </c>
      <c r="Q2825">
        <v>13.434049999999999</v>
      </c>
      <c r="S2825" s="42">
        <f t="shared" ca="1" si="49"/>
        <v>48808</v>
      </c>
      <c r="T2825" s="43">
        <f ca="1">_xll.BInterpol('Base CDI'!$H$4:$H$28,'Base CDI'!$J$4:$J$29,S2825,"Cubic","Extrapolate=Linear","MultiX=Average","Skip=True","Sort=True")</f>
        <v>13.165786267824608</v>
      </c>
      <c r="U2825" s="43">
        <f ca="1">_xll.BInterpol('Base CDI'!$H$4:$H$28,'Base CDI'!$I$4:$I$29,S2825,"Cubic","Extrapolate=Linear","MultiX=Average","Skip=True","Sort=True")</f>
        <v>13.198885907311348</v>
      </c>
    </row>
    <row r="2826" spans="16:21" x14ac:dyDescent="0.25">
      <c r="P2826" s="10">
        <v>38618</v>
      </c>
      <c r="Q2826">
        <v>13.443519999999999</v>
      </c>
      <c r="S2826" s="42">
        <f t="shared" ca="1" si="49"/>
        <v>48809</v>
      </c>
      <c r="T2826" s="43">
        <f ca="1">_xll.BInterpol('Base CDI'!$H$4:$H$28,'Base CDI'!$J$4:$J$29,S2826,"Cubic","Extrapolate=Linear","MultiX=Average","Skip=True","Sort=True")</f>
        <v>13.165862535016368</v>
      </c>
      <c r="U2826" s="43">
        <f ca="1">_xll.BInterpol('Base CDI'!$H$4:$H$28,'Base CDI'!$I$4:$I$29,S2826,"Cubic","Extrapolate=Linear","MultiX=Average","Skip=True","Sort=True")</f>
        <v>13.198960431266746</v>
      </c>
    </row>
    <row r="2827" spans="16:21" x14ac:dyDescent="0.25">
      <c r="P2827" s="10">
        <v>38621</v>
      </c>
      <c r="Q2827">
        <v>13.45299</v>
      </c>
      <c r="S2827" s="42">
        <f t="shared" ref="S2827:S2890" ca="1" si="50">S2826+1</f>
        <v>48810</v>
      </c>
      <c r="T2827" s="43">
        <f ca="1">_xll.BInterpol('Base CDI'!$H$4:$H$28,'Base CDI'!$J$4:$J$29,S2827,"Cubic","Extrapolate=Linear","MultiX=Average","Skip=True","Sort=True")</f>
        <v>13.165938564424446</v>
      </c>
      <c r="U2827" s="43">
        <f ca="1">_xll.BInterpol('Base CDI'!$H$4:$H$28,'Base CDI'!$I$4:$I$29,S2827,"Cubic","Extrapolate=Linear","MultiX=Average","Skip=True","Sort=True")</f>
        <v>13.19903470118448</v>
      </c>
    </row>
    <row r="2828" spans="16:21" x14ac:dyDescent="0.25">
      <c r="P2828" s="10">
        <v>38622</v>
      </c>
      <c r="Q2828">
        <v>13.462479999999999</v>
      </c>
      <c r="S2828" s="42">
        <f t="shared" ca="1" si="50"/>
        <v>48811</v>
      </c>
      <c r="T2828" s="43">
        <f ca="1">_xll.BInterpol('Base CDI'!$H$4:$H$28,'Base CDI'!$J$4:$J$29,S2828,"Cubic","Extrapolate=Linear","MultiX=Average","Skip=True","Sort=True")</f>
        <v>13.166014356279922</v>
      </c>
      <c r="U2828" s="43">
        <f ca="1">_xll.BInterpol('Base CDI'!$H$4:$H$28,'Base CDI'!$I$4:$I$29,S2828,"Cubic","Extrapolate=Linear","MultiX=Average","Skip=True","Sort=True")</f>
        <v>13.199108717334971</v>
      </c>
    </row>
    <row r="2829" spans="16:21" x14ac:dyDescent="0.25">
      <c r="P2829" s="10">
        <v>38623</v>
      </c>
      <c r="Q2829">
        <v>13.471970000000001</v>
      </c>
      <c r="S2829" s="42">
        <f t="shared" ca="1" si="50"/>
        <v>48812</v>
      </c>
      <c r="T2829" s="43">
        <f ca="1">_xll.BInterpol('Base CDI'!$H$4:$H$28,'Base CDI'!$J$4:$J$29,S2829,"Cubic","Extrapolate=Linear","MultiX=Average","Skip=True","Sort=True")</f>
        <v>13.166089910813881</v>
      </c>
      <c r="U2829" s="43">
        <f ca="1">_xll.BInterpol('Base CDI'!$H$4:$H$28,'Base CDI'!$I$4:$I$29,S2829,"Cubic","Extrapolate=Linear","MultiX=Average","Skip=True","Sort=True")</f>
        <v>13.199182479988634</v>
      </c>
    </row>
    <row r="2830" spans="16:21" x14ac:dyDescent="0.25">
      <c r="P2830" s="10">
        <v>38624</v>
      </c>
      <c r="Q2830">
        <v>13.48147</v>
      </c>
      <c r="S2830" s="42">
        <f t="shared" ca="1" si="50"/>
        <v>48813</v>
      </c>
      <c r="T2830" s="43">
        <f ca="1">_xll.BInterpol('Base CDI'!$H$4:$H$28,'Base CDI'!$J$4:$J$29,S2830,"Cubic","Extrapolate=Linear","MultiX=Average","Skip=True","Sort=True")</f>
        <v>13.166165228257409</v>
      </c>
      <c r="U2830" s="43">
        <f ca="1">_xll.BInterpol('Base CDI'!$H$4:$H$28,'Base CDI'!$I$4:$I$29,S2830,"Cubic","Extrapolate=Linear","MultiX=Average","Skip=True","Sort=True")</f>
        <v>13.199255989415889</v>
      </c>
    </row>
    <row r="2831" spans="16:21" x14ac:dyDescent="0.25">
      <c r="P2831" s="10">
        <v>38625</v>
      </c>
      <c r="Q2831">
        <v>13.49098</v>
      </c>
      <c r="S2831" s="42">
        <f t="shared" ca="1" si="50"/>
        <v>48814</v>
      </c>
      <c r="T2831" s="43">
        <f ca="1">_xll.BInterpol('Base CDI'!$H$4:$H$28,'Base CDI'!$J$4:$J$29,S2831,"Cubic","Extrapolate=Linear","MultiX=Average","Skip=True","Sort=True")</f>
        <v>13.166240308841589</v>
      </c>
      <c r="U2831" s="43">
        <f ca="1">_xll.BInterpol('Base CDI'!$H$4:$H$28,'Base CDI'!$I$4:$I$29,S2831,"Cubic","Extrapolate=Linear","MultiX=Average","Skip=True","Sort=True")</f>
        <v>13.199329245887155</v>
      </c>
    </row>
    <row r="2832" spans="16:21" x14ac:dyDescent="0.25">
      <c r="P2832" s="10">
        <v>38628</v>
      </c>
      <c r="Q2832">
        <v>13.500529999999999</v>
      </c>
      <c r="S2832" s="42">
        <f t="shared" ca="1" si="50"/>
        <v>48815</v>
      </c>
      <c r="T2832" s="43">
        <f ca="1">_xll.BInterpol('Base CDI'!$H$4:$H$28,'Base CDI'!$J$4:$J$29,S2832,"Cubic","Extrapolate=Linear","MultiX=Average","Skip=True","Sort=True")</f>
        <v>13.166315152797507</v>
      </c>
      <c r="U2832" s="43">
        <f ca="1">_xll.BInterpol('Base CDI'!$H$4:$H$28,'Base CDI'!$I$4:$I$29,S2832,"Cubic","Extrapolate=Linear","MultiX=Average","Skip=True","Sort=True")</f>
        <v>13.199402249672847</v>
      </c>
    </row>
    <row r="2833" spans="16:21" x14ac:dyDescent="0.25">
      <c r="P2833" s="10">
        <v>38629</v>
      </c>
      <c r="Q2833">
        <v>13.510059999999999</v>
      </c>
      <c r="S2833" s="42">
        <f t="shared" ca="1" si="50"/>
        <v>48816</v>
      </c>
      <c r="T2833" s="43">
        <f ca="1">_xll.BInterpol('Base CDI'!$H$4:$H$28,'Base CDI'!$J$4:$J$29,S2833,"Cubic","Extrapolate=Linear","MultiX=Average","Skip=True","Sort=True")</f>
        <v>13.166389760356244</v>
      </c>
      <c r="U2833" s="43">
        <f ca="1">_xll.BInterpol('Base CDI'!$H$4:$H$28,'Base CDI'!$I$4:$I$29,S2833,"Cubic","Extrapolate=Linear","MultiX=Average","Skip=True","Sort=True")</f>
        <v>13.199475001043385</v>
      </c>
    </row>
    <row r="2834" spans="16:21" x14ac:dyDescent="0.25">
      <c r="P2834" s="10">
        <v>38630</v>
      </c>
      <c r="Q2834">
        <v>13.519579999999999</v>
      </c>
      <c r="S2834" s="42">
        <f t="shared" ca="1" si="50"/>
        <v>48817</v>
      </c>
      <c r="T2834" s="43">
        <f ca="1">_xll.BInterpol('Base CDI'!$H$4:$H$28,'Base CDI'!$J$4:$J$29,S2834,"Cubic","Extrapolate=Linear","MultiX=Average","Skip=True","Sort=True")</f>
        <v>13.166464131748889</v>
      </c>
      <c r="U2834" s="43">
        <f ca="1">_xll.BInterpol('Base CDI'!$H$4:$H$28,'Base CDI'!$I$4:$I$29,S2834,"Cubic","Extrapolate=Linear","MultiX=Average","Skip=True","Sort=True")</f>
        <v>13.199547500269187</v>
      </c>
    </row>
    <row r="2835" spans="16:21" x14ac:dyDescent="0.25">
      <c r="P2835" s="10">
        <v>38631</v>
      </c>
      <c r="Q2835">
        <v>13.529109999999999</v>
      </c>
      <c r="S2835" s="42">
        <f t="shared" ca="1" si="50"/>
        <v>48818</v>
      </c>
      <c r="T2835" s="43">
        <f ca="1">_xll.BInterpol('Base CDI'!$H$4:$H$28,'Base CDI'!$J$4:$J$29,S2835,"Cubic","Extrapolate=Linear","MultiX=Average","Skip=True","Sort=True")</f>
        <v>13.166538267206521</v>
      </c>
      <c r="U2835" s="43">
        <f ca="1">_xll.BInterpol('Base CDI'!$H$4:$H$28,'Base CDI'!$I$4:$I$29,S2835,"Cubic","Extrapolate=Linear","MultiX=Average","Skip=True","Sort=True")</f>
        <v>13.19961974762067</v>
      </c>
    </row>
    <row r="2836" spans="16:21" x14ac:dyDescent="0.25">
      <c r="P2836" s="10">
        <v>38632</v>
      </c>
      <c r="Q2836">
        <v>13.538629999999999</v>
      </c>
      <c r="S2836" s="42">
        <f t="shared" ca="1" si="50"/>
        <v>48819</v>
      </c>
      <c r="T2836" s="43">
        <f ca="1">_xll.BInterpol('Base CDI'!$H$4:$H$28,'Base CDI'!$J$4:$J$29,S2836,"Cubic","Extrapolate=Linear","MultiX=Average","Skip=True","Sort=True")</f>
        <v>13.166612166960226</v>
      </c>
      <c r="U2836" s="43">
        <f ca="1">_xll.BInterpol('Base CDI'!$H$4:$H$28,'Base CDI'!$I$4:$I$29,S2836,"Cubic","Extrapolate=Linear","MultiX=Average","Skip=True","Sort=True")</f>
        <v>13.199691743368254</v>
      </c>
    </row>
    <row r="2837" spans="16:21" x14ac:dyDescent="0.25">
      <c r="P2837" s="10">
        <v>38635</v>
      </c>
      <c r="Q2837">
        <v>13.548159999999999</v>
      </c>
      <c r="S2837" s="42">
        <f t="shared" ca="1" si="50"/>
        <v>48820</v>
      </c>
      <c r="T2837" s="43">
        <f ca="1">_xll.BInterpol('Base CDI'!$H$4:$H$28,'Base CDI'!$J$4:$J$29,S2837,"Cubic","Extrapolate=Linear","MultiX=Average","Skip=True","Sort=True")</f>
        <v>13.166685831241089</v>
      </c>
      <c r="U2837" s="43">
        <f ca="1">_xll.BInterpol('Base CDI'!$H$4:$H$28,'Base CDI'!$I$4:$I$29,S2837,"Cubic","Extrapolate=Linear","MultiX=Average","Skip=True","Sort=True")</f>
        <v>13.199763487782352</v>
      </c>
    </row>
    <row r="2838" spans="16:21" x14ac:dyDescent="0.25">
      <c r="P2838" s="10">
        <v>38636</v>
      </c>
      <c r="Q2838">
        <v>13.557700000000001</v>
      </c>
      <c r="S2838" s="42">
        <f t="shared" ca="1" si="50"/>
        <v>48821</v>
      </c>
      <c r="T2838" s="43">
        <f ca="1">_xll.BInterpol('Base CDI'!$H$4:$H$28,'Base CDI'!$J$4:$J$29,S2838,"Cubic","Extrapolate=Linear","MultiX=Average","Skip=True","Sort=True")</f>
        <v>13.166759260280196</v>
      </c>
      <c r="U2838" s="43">
        <f ca="1">_xll.BInterpol('Base CDI'!$H$4:$H$28,'Base CDI'!$I$4:$I$29,S2838,"Cubic","Extrapolate=Linear","MultiX=Average","Skip=True","Sort=True")</f>
        <v>13.199834981133389</v>
      </c>
    </row>
    <row r="2839" spans="16:21" x14ac:dyDescent="0.25">
      <c r="P2839" s="10">
        <v>38638</v>
      </c>
      <c r="Q2839">
        <v>13.56725</v>
      </c>
      <c r="S2839" s="42">
        <f t="shared" ca="1" si="50"/>
        <v>48822</v>
      </c>
      <c r="T2839" s="43">
        <f ca="1">_xll.BInterpol('Base CDI'!$H$4:$H$28,'Base CDI'!$J$4:$J$29,S2839,"Cubic","Extrapolate=Linear","MultiX=Average","Skip=True","Sort=True")</f>
        <v>13.166832454308627</v>
      </c>
      <c r="U2839" s="43">
        <f ca="1">_xll.BInterpol('Base CDI'!$H$4:$H$28,'Base CDI'!$I$4:$I$29,S2839,"Cubic","Extrapolate=Linear","MultiX=Average","Skip=True","Sort=True")</f>
        <v>13.199906223691777</v>
      </c>
    </row>
    <row r="2840" spans="16:21" x14ac:dyDescent="0.25">
      <c r="P2840" s="10">
        <v>38639</v>
      </c>
      <c r="Q2840">
        <v>13.576790000000001</v>
      </c>
      <c r="S2840" s="42">
        <f t="shared" ca="1" si="50"/>
        <v>48823</v>
      </c>
      <c r="T2840" s="43">
        <f ca="1">_xll.BInterpol('Base CDI'!$H$4:$H$28,'Base CDI'!$J$4:$J$29,S2840,"Cubic","Extrapolate=Linear","MultiX=Average","Skip=True","Sort=True")</f>
        <v>13.166905413557471</v>
      </c>
      <c r="U2840" s="43">
        <f ca="1">_xll.BInterpol('Base CDI'!$H$4:$H$28,'Base CDI'!$I$4:$I$29,S2840,"Cubic","Extrapolate=Linear","MultiX=Average","Skip=True","Sort=True")</f>
        <v>13.199977215727936</v>
      </c>
    </row>
    <row r="2841" spans="16:21" x14ac:dyDescent="0.25">
      <c r="P2841" s="10">
        <v>38642</v>
      </c>
      <c r="Q2841">
        <v>13.58633</v>
      </c>
      <c r="S2841" s="42">
        <f t="shared" ca="1" si="50"/>
        <v>48824</v>
      </c>
      <c r="T2841" s="43">
        <f ca="1">_xll.BInterpol('Base CDI'!$H$4:$H$28,'Base CDI'!$J$4:$J$29,S2841,"Cubic","Extrapolate=Linear","MultiX=Average","Skip=True","Sort=True")</f>
        <v>13.166978138257809</v>
      </c>
      <c r="U2841" s="43">
        <f ca="1">_xll.BInterpol('Base CDI'!$H$4:$H$28,'Base CDI'!$I$4:$I$29,S2841,"Cubic","Extrapolate=Linear","MultiX=Average","Skip=True","Sort=True")</f>
        <v>13.200047957512286</v>
      </c>
    </row>
    <row r="2842" spans="16:21" x14ac:dyDescent="0.25">
      <c r="P2842" s="10">
        <v>38643</v>
      </c>
      <c r="Q2842">
        <v>13.595879999999999</v>
      </c>
      <c r="S2842" s="42">
        <f t="shared" ca="1" si="50"/>
        <v>48825</v>
      </c>
      <c r="T2842" s="43">
        <f ca="1">_xll.BInterpol('Base CDI'!$H$4:$H$28,'Base CDI'!$J$4:$J$29,S2842,"Cubic","Extrapolate=Linear","MultiX=Average","Skip=True","Sort=True")</f>
        <v>13.167050628640725</v>
      </c>
      <c r="U2842" s="43">
        <f ca="1">_xll.BInterpol('Base CDI'!$H$4:$H$28,'Base CDI'!$I$4:$I$29,S2842,"Cubic","Extrapolate=Linear","MultiX=Average","Skip=True","Sort=True")</f>
        <v>13.200118449315241</v>
      </c>
    </row>
    <row r="2843" spans="16:21" x14ac:dyDescent="0.25">
      <c r="P2843" s="10">
        <v>38644</v>
      </c>
      <c r="Q2843">
        <v>13.60543</v>
      </c>
      <c r="S2843" s="42">
        <f t="shared" ca="1" si="50"/>
        <v>48826</v>
      </c>
      <c r="T2843" s="43">
        <f ca="1">_xll.BInterpol('Base CDI'!$H$4:$H$28,'Base CDI'!$J$4:$J$29,S2843,"Cubic","Extrapolate=Linear","MultiX=Average","Skip=True","Sort=True")</f>
        <v>13.167122884937305</v>
      </c>
      <c r="U2843" s="43">
        <f ca="1">_xll.BInterpol('Base CDI'!$H$4:$H$28,'Base CDI'!$I$4:$I$29,S2843,"Cubic","Extrapolate=Linear","MultiX=Average","Skip=True","Sort=True")</f>
        <v>13.200188691407222</v>
      </c>
    </row>
    <row r="2844" spans="16:21" x14ac:dyDescent="0.25">
      <c r="P2844" s="10">
        <v>38645</v>
      </c>
      <c r="Q2844">
        <v>13.615</v>
      </c>
      <c r="S2844" s="42">
        <f t="shared" ca="1" si="50"/>
        <v>48827</v>
      </c>
      <c r="T2844" s="43">
        <f ca="1">_xll.BInterpol('Base CDI'!$H$4:$H$28,'Base CDI'!$J$4:$J$29,S2844,"Cubic","Extrapolate=Linear","MultiX=Average","Skip=True","Sort=True")</f>
        <v>13.167194907378633</v>
      </c>
      <c r="U2844" s="43">
        <f ca="1">_xll.BInterpol('Base CDI'!$H$4:$H$28,'Base CDI'!$I$4:$I$29,S2844,"Cubic","Extrapolate=Linear","MultiX=Average","Skip=True","Sort=True")</f>
        <v>13.200258684058646</v>
      </c>
    </row>
    <row r="2845" spans="16:21" x14ac:dyDescent="0.25">
      <c r="P2845" s="10">
        <v>38646</v>
      </c>
      <c r="Q2845">
        <v>13.62435</v>
      </c>
      <c r="S2845" s="42">
        <f t="shared" ca="1" si="50"/>
        <v>48828</v>
      </c>
      <c r="T2845" s="43">
        <f ca="1">_xll.BInterpol('Base CDI'!$H$4:$H$28,'Base CDI'!$J$4:$J$29,S2845,"Cubic","Extrapolate=Linear","MultiX=Average","Skip=True","Sort=True")</f>
        <v>13.167266696195792</v>
      </c>
      <c r="U2845" s="43">
        <f ca="1">_xll.BInterpol('Base CDI'!$H$4:$H$28,'Base CDI'!$I$4:$I$29,S2845,"Cubic","Extrapolate=Linear","MultiX=Average","Skip=True","Sort=True")</f>
        <v>13.200328427539931</v>
      </c>
    </row>
    <row r="2846" spans="16:21" x14ac:dyDescent="0.25">
      <c r="P2846" s="10">
        <v>38649</v>
      </c>
      <c r="Q2846">
        <v>13.633710000000001</v>
      </c>
      <c r="S2846" s="42">
        <f t="shared" ca="1" si="50"/>
        <v>48829</v>
      </c>
      <c r="T2846" s="43">
        <f ca="1">_xll.BInterpol('Base CDI'!$H$4:$H$28,'Base CDI'!$J$4:$J$29,S2846,"Cubic","Extrapolate=Linear","MultiX=Average","Skip=True","Sort=True")</f>
        <v>13.167338251619867</v>
      </c>
      <c r="U2846" s="43">
        <f ca="1">_xll.BInterpol('Base CDI'!$H$4:$H$28,'Base CDI'!$I$4:$I$29,S2846,"Cubic","Extrapolate=Linear","MultiX=Average","Skip=True","Sort=True")</f>
        <v>13.200397922121496</v>
      </c>
    </row>
    <row r="2847" spans="16:21" x14ac:dyDescent="0.25">
      <c r="P2847" s="10">
        <v>38650</v>
      </c>
      <c r="Q2847">
        <v>13.64307</v>
      </c>
      <c r="S2847" s="42">
        <f t="shared" ca="1" si="50"/>
        <v>48830</v>
      </c>
      <c r="T2847" s="43">
        <f ca="1">_xll.BInterpol('Base CDI'!$H$4:$H$28,'Base CDI'!$J$4:$J$29,S2847,"Cubic","Extrapolate=Linear","MultiX=Average","Skip=True","Sort=True")</f>
        <v>13.167409573881944</v>
      </c>
      <c r="U2847" s="43">
        <f ca="1">_xll.BInterpol('Base CDI'!$H$4:$H$28,'Base CDI'!$I$4:$I$29,S2847,"Cubic","Extrapolate=Linear","MultiX=Average","Skip=True","Sort=True")</f>
        <v>13.200467168073757</v>
      </c>
    </row>
    <row r="2848" spans="16:21" x14ac:dyDescent="0.25">
      <c r="P2848" s="10">
        <v>38651</v>
      </c>
      <c r="Q2848">
        <v>13.65244</v>
      </c>
      <c r="S2848" s="42">
        <f t="shared" ca="1" si="50"/>
        <v>48831</v>
      </c>
      <c r="T2848" s="43">
        <f ca="1">_xll.BInterpol('Base CDI'!$H$4:$H$28,'Base CDI'!$J$4:$J$29,S2848,"Cubic","Extrapolate=Linear","MultiX=Average","Skip=True","Sort=True")</f>
        <v>13.167480663213103</v>
      </c>
      <c r="U2848" s="43">
        <f ca="1">_xll.BInterpol('Base CDI'!$H$4:$H$28,'Base CDI'!$I$4:$I$29,S2848,"Cubic","Extrapolate=Linear","MultiX=Average","Skip=True","Sort=True")</f>
        <v>13.200536165667133</v>
      </c>
    </row>
    <row r="2849" spans="16:21" x14ac:dyDescent="0.25">
      <c r="P2849" s="10">
        <v>38652</v>
      </c>
      <c r="Q2849">
        <v>13.661809999999999</v>
      </c>
      <c r="S2849" s="42">
        <f t="shared" ca="1" si="50"/>
        <v>48832</v>
      </c>
      <c r="T2849" s="43">
        <f ca="1">_xll.BInterpol('Base CDI'!$H$4:$H$28,'Base CDI'!$J$4:$J$29,S2849,"Cubic","Extrapolate=Linear","MultiX=Average","Skip=True","Sort=True")</f>
        <v>13.167551519844434</v>
      </c>
      <c r="U2849" s="43">
        <f ca="1">_xll.BInterpol('Base CDI'!$H$4:$H$28,'Base CDI'!$I$4:$I$29,S2849,"Cubic","Extrapolate=Linear","MultiX=Average","Skip=True","Sort=True")</f>
        <v>13.200604915172041</v>
      </c>
    </row>
    <row r="2850" spans="16:21" x14ac:dyDescent="0.25">
      <c r="P2850" s="10">
        <v>38653</v>
      </c>
      <c r="Q2850">
        <v>13.671189999999999</v>
      </c>
      <c r="S2850" s="42">
        <f t="shared" ca="1" si="50"/>
        <v>48833</v>
      </c>
      <c r="T2850" s="43">
        <f ca="1">_xll.BInterpol('Base CDI'!$H$4:$H$28,'Base CDI'!$J$4:$J$29,S2850,"Cubic","Extrapolate=Linear","MultiX=Average","Skip=True","Sort=True")</f>
        <v>13.167622144007016</v>
      </c>
      <c r="U2850" s="43">
        <f ca="1">_xll.BInterpol('Base CDI'!$H$4:$H$28,'Base CDI'!$I$4:$I$29,S2850,"Cubic","Extrapolate=Linear","MultiX=Average","Skip=True","Sort=True")</f>
        <v>13.200673416858901</v>
      </c>
    </row>
    <row r="2851" spans="16:21" x14ac:dyDescent="0.25">
      <c r="P2851" s="10">
        <v>38656</v>
      </c>
      <c r="Q2851">
        <v>13.680569999999999</v>
      </c>
      <c r="S2851" s="42">
        <f t="shared" ca="1" si="50"/>
        <v>48834</v>
      </c>
      <c r="T2851" s="43">
        <f ca="1">_xll.BInterpol('Base CDI'!$H$4:$H$28,'Base CDI'!$J$4:$J$29,S2851,"Cubic","Extrapolate=Linear","MultiX=Average","Skip=True","Sort=True")</f>
        <v>13.167692535931934</v>
      </c>
      <c r="U2851" s="43">
        <f ca="1">_xll.BInterpol('Base CDI'!$H$4:$H$28,'Base CDI'!$I$4:$I$29,S2851,"Cubic","Extrapolate=Linear","MultiX=Average","Skip=True","Sort=True")</f>
        <v>13.200741670998131</v>
      </c>
    </row>
    <row r="2852" spans="16:21" x14ac:dyDescent="0.25">
      <c r="P2852" s="10">
        <v>38657</v>
      </c>
      <c r="Q2852">
        <v>13.68998</v>
      </c>
      <c r="S2852" s="42">
        <f t="shared" ca="1" si="50"/>
        <v>48835</v>
      </c>
      <c r="T2852" s="43">
        <f ca="1">_xll.BInterpol('Base CDI'!$H$4:$H$28,'Base CDI'!$J$4:$J$29,S2852,"Cubic","Extrapolate=Linear","MultiX=Average","Skip=True","Sort=True")</f>
        <v>13.167762695850277</v>
      </c>
      <c r="U2852" s="43">
        <f ca="1">_xll.BInterpol('Base CDI'!$H$4:$H$28,'Base CDI'!$I$4:$I$29,S2852,"Cubic","Extrapolate=Linear","MultiX=Average","Skip=True","Sort=True")</f>
        <v>13.200809677860146</v>
      </c>
    </row>
    <row r="2853" spans="16:21" x14ac:dyDescent="0.25">
      <c r="P2853" s="10">
        <v>38659</v>
      </c>
      <c r="Q2853">
        <v>13.69942</v>
      </c>
      <c r="S2853" s="42">
        <f t="shared" ca="1" si="50"/>
        <v>48836</v>
      </c>
      <c r="T2853" s="43">
        <f ca="1">_xll.BInterpol('Base CDI'!$H$4:$H$28,'Base CDI'!$J$4:$J$29,S2853,"Cubic","Extrapolate=Linear","MultiX=Average","Skip=True","Sort=True")</f>
        <v>13.167832623993123</v>
      </c>
      <c r="U2853" s="43">
        <f ca="1">_xll.BInterpol('Base CDI'!$H$4:$H$28,'Base CDI'!$I$4:$I$29,S2853,"Cubic","Extrapolate=Linear","MultiX=Average","Skip=True","Sort=True")</f>
        <v>13.200877437715366</v>
      </c>
    </row>
    <row r="2854" spans="16:21" x14ac:dyDescent="0.25">
      <c r="P2854" s="10">
        <v>38660</v>
      </c>
      <c r="Q2854">
        <v>13.70884</v>
      </c>
      <c r="S2854" s="42">
        <f t="shared" ca="1" si="50"/>
        <v>48837</v>
      </c>
      <c r="T2854" s="43">
        <f ca="1">_xll.BInterpol('Base CDI'!$H$4:$H$28,'Base CDI'!$J$4:$J$29,S2854,"Cubic","Extrapolate=Linear","MultiX=Average","Skip=True","Sort=True")</f>
        <v>13.16790232059156</v>
      </c>
      <c r="U2854" s="43">
        <f ca="1">_xll.BInterpol('Base CDI'!$H$4:$H$28,'Base CDI'!$I$4:$I$29,S2854,"Cubic","Extrapolate=Linear","MultiX=Average","Skip=True","Sort=True")</f>
        <v>13.200944950834208</v>
      </c>
    </row>
    <row r="2855" spans="16:21" x14ac:dyDescent="0.25">
      <c r="P2855" s="10">
        <v>38663</v>
      </c>
      <c r="Q2855">
        <v>13.71829</v>
      </c>
      <c r="S2855" s="42">
        <f t="shared" ca="1" si="50"/>
        <v>48838</v>
      </c>
      <c r="T2855" s="43">
        <f ca="1">_xll.BInterpol('Base CDI'!$H$4:$H$28,'Base CDI'!$J$4:$J$29,S2855,"Cubic","Extrapolate=Linear","MultiX=Average","Skip=True","Sort=True")</f>
        <v>13.16797178587667</v>
      </c>
      <c r="U2855" s="43">
        <f ca="1">_xll.BInterpol('Base CDI'!$H$4:$H$28,'Base CDI'!$I$4:$I$29,S2855,"Cubic","Extrapolate=Linear","MultiX=Average","Skip=True","Sort=True")</f>
        <v>13.201012217487092</v>
      </c>
    </row>
    <row r="2856" spans="16:21" x14ac:dyDescent="0.25">
      <c r="P2856" s="10">
        <v>38664</v>
      </c>
      <c r="Q2856">
        <v>13.727740000000001</v>
      </c>
      <c r="S2856" s="42">
        <f t="shared" ca="1" si="50"/>
        <v>48839</v>
      </c>
      <c r="T2856" s="43">
        <f ca="1">_xll.BInterpol('Base CDI'!$H$4:$H$28,'Base CDI'!$J$4:$J$29,S2856,"Cubic","Extrapolate=Linear","MultiX=Average","Skip=True","Sort=True")</f>
        <v>13.16804102007954</v>
      </c>
      <c r="U2856" s="43">
        <f ca="1">_xll.BInterpol('Base CDI'!$H$4:$H$28,'Base CDI'!$I$4:$I$29,S2856,"Cubic","Extrapolate=Linear","MultiX=Average","Skip=True","Sort=True")</f>
        <v>13.201079237944432</v>
      </c>
    </row>
    <row r="2857" spans="16:21" x14ac:dyDescent="0.25">
      <c r="P2857" s="10">
        <v>38665</v>
      </c>
      <c r="Q2857">
        <v>13.73719</v>
      </c>
      <c r="S2857" s="42">
        <f t="shared" ca="1" si="50"/>
        <v>48840</v>
      </c>
      <c r="T2857" s="43">
        <f ca="1">_xll.BInterpol('Base CDI'!$H$4:$H$28,'Base CDI'!$J$4:$J$29,S2857,"Cubic","Extrapolate=Linear","MultiX=Average","Skip=True","Sort=True")</f>
        <v>13.168110023431252</v>
      </c>
      <c r="U2857" s="43">
        <f ca="1">_xll.BInterpol('Base CDI'!$H$4:$H$28,'Base CDI'!$I$4:$I$29,S2857,"Cubic","Extrapolate=Linear","MultiX=Average","Skip=True","Sort=True")</f>
        <v>13.20114601247665</v>
      </c>
    </row>
    <row r="2858" spans="16:21" x14ac:dyDescent="0.25">
      <c r="P2858" s="10">
        <v>38666</v>
      </c>
      <c r="Q2858">
        <v>13.746650000000001</v>
      </c>
      <c r="S2858" s="42">
        <f t="shared" ca="1" si="50"/>
        <v>48841</v>
      </c>
      <c r="T2858" s="43">
        <f ca="1">_xll.BInterpol('Base CDI'!$H$4:$H$28,'Base CDI'!$J$4:$J$29,S2858,"Cubic","Extrapolate=Linear","MultiX=Average","Skip=True","Sort=True")</f>
        <v>13.168178796162893</v>
      </c>
      <c r="U2858" s="43">
        <f ca="1">_xll.BInterpol('Base CDI'!$H$4:$H$28,'Base CDI'!$I$4:$I$29,S2858,"Cubic","Extrapolate=Linear","MultiX=Average","Skip=True","Sort=True")</f>
        <v>13.201212541354163</v>
      </c>
    </row>
    <row r="2859" spans="16:21" x14ac:dyDescent="0.25">
      <c r="P2859" s="10">
        <v>38667</v>
      </c>
      <c r="Q2859">
        <v>13.756119999999999</v>
      </c>
      <c r="S2859" s="42">
        <f t="shared" ca="1" si="50"/>
        <v>48842</v>
      </c>
      <c r="T2859" s="43">
        <f ca="1">_xll.BInterpol('Base CDI'!$H$4:$H$28,'Base CDI'!$J$4:$J$29,S2859,"Cubic","Extrapolate=Linear","MultiX=Average","Skip=True","Sort=True")</f>
        <v>13.168247338505543</v>
      </c>
      <c r="U2859" s="43">
        <f ca="1">_xll.BInterpol('Base CDI'!$H$4:$H$28,'Base CDI'!$I$4:$I$29,S2859,"Cubic","Extrapolate=Linear","MultiX=Average","Skip=True","Sort=True")</f>
        <v>13.201278824847389</v>
      </c>
    </row>
    <row r="2860" spans="16:21" x14ac:dyDescent="0.25">
      <c r="P2860" s="10">
        <v>38670</v>
      </c>
      <c r="Q2860">
        <v>13.76559</v>
      </c>
      <c r="S2860" s="42">
        <f t="shared" ca="1" si="50"/>
        <v>48843</v>
      </c>
      <c r="T2860" s="43">
        <f ca="1">_xll.BInterpol('Base CDI'!$H$4:$H$28,'Base CDI'!$J$4:$J$29,S2860,"Cubic","Extrapolate=Linear","MultiX=Average","Skip=True","Sort=True")</f>
        <v>13.168315650690289</v>
      </c>
      <c r="U2860" s="43">
        <f ca="1">_xll.BInterpol('Base CDI'!$H$4:$H$28,'Base CDI'!$I$4:$I$29,S2860,"Cubic","Extrapolate=Linear","MultiX=Average","Skip=True","Sort=True")</f>
        <v>13.201344863226744</v>
      </c>
    </row>
    <row r="2861" spans="16:21" x14ac:dyDescent="0.25">
      <c r="P2861" s="10">
        <v>38672</v>
      </c>
      <c r="Q2861">
        <v>13.775069999999999</v>
      </c>
      <c r="S2861" s="42">
        <f t="shared" ca="1" si="50"/>
        <v>48844</v>
      </c>
      <c r="T2861" s="43">
        <f ca="1">_xll.BInterpol('Base CDI'!$H$4:$H$28,'Base CDI'!$J$4:$J$29,S2861,"Cubic","Extrapolate=Linear","MultiX=Average","Skip=True","Sort=True")</f>
        <v>13.168383732948215</v>
      </c>
      <c r="U2861" s="43">
        <f ca="1">_xll.BInterpol('Base CDI'!$H$4:$H$28,'Base CDI'!$I$4:$I$29,S2861,"Cubic","Extrapolate=Linear","MultiX=Average","Skip=True","Sort=True")</f>
        <v>13.201410656762649</v>
      </c>
    </row>
    <row r="2862" spans="16:21" x14ac:dyDescent="0.25">
      <c r="P2862" s="10">
        <v>38673</v>
      </c>
      <c r="Q2862">
        <v>13.784549999999999</v>
      </c>
      <c r="S2862" s="42">
        <f t="shared" ca="1" si="50"/>
        <v>48845</v>
      </c>
      <c r="T2862" s="43">
        <f ca="1">_xll.BInterpol('Base CDI'!$H$4:$H$28,'Base CDI'!$J$4:$J$29,S2862,"Cubic","Extrapolate=Linear","MultiX=Average","Skip=True","Sort=True")</f>
        <v>13.168451585510406</v>
      </c>
      <c r="U2862" s="43">
        <f ca="1">_xll.BInterpol('Base CDI'!$H$4:$H$28,'Base CDI'!$I$4:$I$29,S2862,"Cubic","Extrapolate=Linear","MultiX=Average","Skip=True","Sort=True")</f>
        <v>13.201476205725518</v>
      </c>
    </row>
    <row r="2863" spans="16:21" x14ac:dyDescent="0.25">
      <c r="P2863" s="10">
        <v>38674</v>
      </c>
      <c r="Q2863">
        <v>13.794029999999999</v>
      </c>
      <c r="S2863" s="42">
        <f t="shared" ca="1" si="50"/>
        <v>48846</v>
      </c>
      <c r="T2863" s="43">
        <f ca="1">_xll.BInterpol('Base CDI'!$H$4:$H$28,'Base CDI'!$J$4:$J$29,S2863,"Cubic","Extrapolate=Linear","MultiX=Average","Skip=True","Sort=True")</f>
        <v>13.168519208607943</v>
      </c>
      <c r="U2863" s="43">
        <f ca="1">_xll.BInterpol('Base CDI'!$H$4:$H$28,'Base CDI'!$I$4:$I$29,S2863,"Cubic","Extrapolate=Linear","MultiX=Average","Skip=True","Sort=True")</f>
        <v>13.201541510385773</v>
      </c>
    </row>
    <row r="2864" spans="16:21" x14ac:dyDescent="0.25">
      <c r="P2864" s="10">
        <v>38677</v>
      </c>
      <c r="Q2864">
        <v>13.803520000000001</v>
      </c>
      <c r="S2864" s="42">
        <f t="shared" ca="1" si="50"/>
        <v>48847</v>
      </c>
      <c r="T2864" s="43">
        <f ca="1">_xll.BInterpol('Base CDI'!$H$4:$H$28,'Base CDI'!$J$4:$J$29,S2864,"Cubic","Extrapolate=Linear","MultiX=Average","Skip=True","Sort=True")</f>
        <v>13.168586602471914</v>
      </c>
      <c r="U2864" s="43">
        <f ca="1">_xll.BInterpol('Base CDI'!$H$4:$H$28,'Base CDI'!$I$4:$I$29,S2864,"Cubic","Extrapolate=Linear","MultiX=Average","Skip=True","Sort=True")</f>
        <v>13.20160657101383</v>
      </c>
    </row>
    <row r="2865" spans="16:21" x14ac:dyDescent="0.25">
      <c r="P2865" s="10">
        <v>38678</v>
      </c>
      <c r="Q2865">
        <v>13.813000000000001</v>
      </c>
      <c r="S2865" s="42">
        <f t="shared" ca="1" si="50"/>
        <v>48848</v>
      </c>
      <c r="T2865" s="43">
        <f ca="1">_xll.BInterpol('Base CDI'!$H$4:$H$28,'Base CDI'!$J$4:$J$29,S2865,"Cubic","Extrapolate=Linear","MultiX=Average","Skip=True","Sort=True")</f>
        <v>13.168653767333401</v>
      </c>
      <c r="U2865" s="43">
        <f ca="1">_xll.BInterpol('Base CDI'!$H$4:$H$28,'Base CDI'!$I$4:$I$29,S2865,"Cubic","Extrapolate=Linear","MultiX=Average","Skip=True","Sort=True")</f>
        <v>13.201671387880106</v>
      </c>
    </row>
    <row r="2866" spans="16:21" x14ac:dyDescent="0.25">
      <c r="P2866" s="10">
        <v>38679</v>
      </c>
      <c r="Q2866">
        <v>13.82249</v>
      </c>
      <c r="S2866" s="42">
        <f t="shared" ca="1" si="50"/>
        <v>48849</v>
      </c>
      <c r="T2866" s="43">
        <f ca="1">_xll.BInterpol('Base CDI'!$H$4:$H$28,'Base CDI'!$J$4:$J$29,S2866,"Cubic","Extrapolate=Linear","MultiX=Average","Skip=True","Sort=True")</f>
        <v>13.168720703423491</v>
      </c>
      <c r="U2866" s="43">
        <f ca="1">_xll.BInterpol('Base CDI'!$H$4:$H$28,'Base CDI'!$I$4:$I$29,S2866,"Cubic","Extrapolate=Linear","MultiX=Average","Skip=True","Sort=True")</f>
        <v>13.201735961255022</v>
      </c>
    </row>
    <row r="2867" spans="16:21" x14ac:dyDescent="0.25">
      <c r="P2867" s="10">
        <v>38680</v>
      </c>
      <c r="Q2867">
        <v>13.83197</v>
      </c>
      <c r="S2867" s="42">
        <f t="shared" ca="1" si="50"/>
        <v>48850</v>
      </c>
      <c r="T2867" s="43">
        <f ca="1">_xll.BInterpol('Base CDI'!$H$4:$H$28,'Base CDI'!$J$4:$J$29,S2867,"Cubic","Extrapolate=Linear","MultiX=Average","Skip=True","Sort=True")</f>
        <v>13.168787410973264</v>
      </c>
      <c r="U2867" s="43">
        <f ca="1">_xll.BInterpol('Base CDI'!$H$4:$H$28,'Base CDI'!$I$4:$I$29,S2867,"Cubic","Extrapolate=Linear","MultiX=Average","Skip=True","Sort=True")</f>
        <v>13.201800291408992</v>
      </c>
    </row>
    <row r="2868" spans="16:21" x14ac:dyDescent="0.25">
      <c r="P2868" s="10">
        <v>38681</v>
      </c>
      <c r="Q2868">
        <v>13.841229999999999</v>
      </c>
      <c r="S2868" s="42">
        <f t="shared" ca="1" si="50"/>
        <v>48851</v>
      </c>
      <c r="T2868" s="43">
        <f ca="1">_xll.BInterpol('Base CDI'!$H$4:$H$28,'Base CDI'!$J$4:$J$29,S2868,"Cubic","Extrapolate=Linear","MultiX=Average","Skip=True","Sort=True")</f>
        <v>13.168853890213807</v>
      </c>
      <c r="U2868" s="43">
        <f ca="1">_xll.BInterpol('Base CDI'!$H$4:$H$28,'Base CDI'!$I$4:$I$29,S2868,"Cubic","Extrapolate=Linear","MultiX=Average","Skip=True","Sort=True")</f>
        <v>13.201864378612436</v>
      </c>
    </row>
    <row r="2869" spans="16:21" x14ac:dyDescent="0.25">
      <c r="P2869" s="10">
        <v>38684</v>
      </c>
      <c r="Q2869">
        <v>13.85051</v>
      </c>
      <c r="S2869" s="42">
        <f t="shared" ca="1" si="50"/>
        <v>48852</v>
      </c>
      <c r="T2869" s="43">
        <f ca="1">_xll.BInterpol('Base CDI'!$H$4:$H$28,'Base CDI'!$J$4:$J$29,S2869,"Cubic","Extrapolate=Linear","MultiX=Average","Skip=True","Sort=True")</f>
        <v>13.168920141376205</v>
      </c>
      <c r="U2869" s="43">
        <f ca="1">_xll.BInterpol('Base CDI'!$H$4:$H$28,'Base CDI'!$I$4:$I$29,S2869,"Cubic","Extrapolate=Linear","MultiX=Average","Skip=True","Sort=True")</f>
        <v>13.201928223135774</v>
      </c>
    </row>
    <row r="2870" spans="16:21" x14ac:dyDescent="0.25">
      <c r="P2870" s="10">
        <v>38685</v>
      </c>
      <c r="Q2870">
        <v>13.85979</v>
      </c>
      <c r="S2870" s="42">
        <f t="shared" ca="1" si="50"/>
        <v>48853</v>
      </c>
      <c r="T2870" s="43">
        <f ca="1">_xll.BInterpol('Base CDI'!$H$4:$H$28,'Base CDI'!$J$4:$J$29,S2870,"Cubic","Extrapolate=Linear","MultiX=Average","Skip=True","Sort=True")</f>
        <v>13.168986164691539</v>
      </c>
      <c r="U2870" s="43">
        <f ca="1">_xll.BInterpol('Base CDI'!$H$4:$H$28,'Base CDI'!$I$4:$I$29,S2870,"Cubic","Extrapolate=Linear","MultiX=Average","Skip=True","Sort=True")</f>
        <v>13.20199182524942</v>
      </c>
    </row>
    <row r="2871" spans="16:21" x14ac:dyDescent="0.25">
      <c r="P2871" s="10">
        <v>38686</v>
      </c>
      <c r="Q2871">
        <v>13.86909</v>
      </c>
      <c r="S2871" s="42">
        <f t="shared" ca="1" si="50"/>
        <v>48854</v>
      </c>
      <c r="T2871" s="43">
        <f ca="1">_xll.BInterpol('Base CDI'!$H$4:$H$28,'Base CDI'!$J$4:$J$29,S2871,"Cubic","Extrapolate=Linear","MultiX=Average","Skip=True","Sort=True")</f>
        <v>13.169051960390895</v>
      </c>
      <c r="U2871" s="43">
        <f ca="1">_xll.BInterpol('Base CDI'!$H$4:$H$28,'Base CDI'!$I$4:$I$29,S2871,"Cubic","Extrapolate=Linear","MultiX=Average","Skip=True","Sort=True")</f>
        <v>13.202055185223795</v>
      </c>
    </row>
    <row r="2872" spans="16:21" x14ac:dyDescent="0.25">
      <c r="P2872" s="10">
        <v>38687</v>
      </c>
      <c r="Q2872">
        <v>13.878399999999999</v>
      </c>
      <c r="S2872" s="42">
        <f t="shared" ca="1" si="50"/>
        <v>48855</v>
      </c>
      <c r="T2872" s="43">
        <f ca="1">_xll.BInterpol('Base CDI'!$H$4:$H$28,'Base CDI'!$J$4:$J$29,S2872,"Cubic","Extrapolate=Linear","MultiX=Average","Skip=True","Sort=True")</f>
        <v>13.16911752870536</v>
      </c>
      <c r="U2872" s="43">
        <f ca="1">_xll.BInterpol('Base CDI'!$H$4:$H$28,'Base CDI'!$I$4:$I$29,S2872,"Cubic","Extrapolate=Linear","MultiX=Average","Skip=True","Sort=True")</f>
        <v>13.202118303329316</v>
      </c>
    </row>
    <row r="2873" spans="16:21" x14ac:dyDescent="0.25">
      <c r="P2873" s="10">
        <v>38688</v>
      </c>
      <c r="Q2873">
        <v>13.88772</v>
      </c>
      <c r="S2873" s="42">
        <f t="shared" ca="1" si="50"/>
        <v>48856</v>
      </c>
      <c r="T2873" s="43">
        <f ca="1">_xll.BInterpol('Base CDI'!$H$4:$H$28,'Base CDI'!$J$4:$J$29,S2873,"Cubic","Extrapolate=Linear","MultiX=Average","Skip=True","Sort=True")</f>
        <v>13.169182869866015</v>
      </c>
      <c r="U2873" s="43">
        <f ca="1">_xll.BInterpol('Base CDI'!$H$4:$H$28,'Base CDI'!$I$4:$I$29,S2873,"Cubic","Extrapolate=Linear","MultiX=Average","Skip=True","Sort=True")</f>
        <v>13.202181179836401</v>
      </c>
    </row>
    <row r="2874" spans="16:21" x14ac:dyDescent="0.25">
      <c r="P2874" s="10">
        <v>38691</v>
      </c>
      <c r="Q2874">
        <v>13.897040000000001</v>
      </c>
      <c r="S2874" s="42">
        <f t="shared" ca="1" si="50"/>
        <v>48857</v>
      </c>
      <c r="T2874" s="43">
        <f ca="1">_xll.BInterpol('Base CDI'!$H$4:$H$28,'Base CDI'!$J$4:$J$29,S2874,"Cubic","Extrapolate=Linear","MultiX=Average","Skip=True","Sort=True")</f>
        <v>13.169247984103944</v>
      </c>
      <c r="U2874" s="43">
        <f ca="1">_xll.BInterpol('Base CDI'!$H$4:$H$28,'Base CDI'!$I$4:$I$29,S2874,"Cubic","Extrapolate=Linear","MultiX=Average","Skip=True","Sort=True")</f>
        <v>13.202243815015468</v>
      </c>
    </row>
    <row r="2875" spans="16:21" x14ac:dyDescent="0.25">
      <c r="P2875" s="10">
        <v>38692</v>
      </c>
      <c r="Q2875">
        <v>13.906370000000001</v>
      </c>
      <c r="S2875" s="42">
        <f t="shared" ca="1" si="50"/>
        <v>48858</v>
      </c>
      <c r="T2875" s="43">
        <f ca="1">_xll.BInterpol('Base CDI'!$H$4:$H$28,'Base CDI'!$J$4:$J$29,S2875,"Cubic","Extrapolate=Linear","MultiX=Average","Skip=True","Sort=True")</f>
        <v>13.169312871650233</v>
      </c>
      <c r="U2875" s="43">
        <f ca="1">_xll.BInterpol('Base CDI'!$H$4:$H$28,'Base CDI'!$I$4:$I$29,S2875,"Cubic","Extrapolate=Linear","MultiX=Average","Skip=True","Sort=True")</f>
        <v>13.202306209136934</v>
      </c>
    </row>
    <row r="2876" spans="16:21" x14ac:dyDescent="0.25">
      <c r="P2876" s="10">
        <v>38693</v>
      </c>
      <c r="Q2876">
        <v>13.915699999999999</v>
      </c>
      <c r="S2876" s="42">
        <f t="shared" ca="1" si="50"/>
        <v>48859</v>
      </c>
      <c r="T2876" s="43">
        <f ca="1">_xll.BInterpol('Base CDI'!$H$4:$H$28,'Base CDI'!$J$4:$J$29,S2876,"Cubic","Extrapolate=Linear","MultiX=Average","Skip=True","Sort=True")</f>
        <v>13.169377532735965</v>
      </c>
      <c r="U2876" s="43">
        <f ca="1">_xll.BInterpol('Base CDI'!$H$4:$H$28,'Base CDI'!$I$4:$I$29,S2876,"Cubic","Extrapolate=Linear","MultiX=Average","Skip=True","Sort=True")</f>
        <v>13.202368362471217</v>
      </c>
    </row>
    <row r="2877" spans="16:21" x14ac:dyDescent="0.25">
      <c r="P2877" s="10">
        <v>38694</v>
      </c>
      <c r="Q2877">
        <v>13.925039999999999</v>
      </c>
      <c r="S2877" s="42">
        <f t="shared" ca="1" si="50"/>
        <v>48860</v>
      </c>
      <c r="T2877" s="43">
        <f ca="1">_xll.BInterpol('Base CDI'!$H$4:$H$28,'Base CDI'!$J$4:$J$29,S2877,"Cubic","Extrapolate=Linear","MultiX=Average","Skip=True","Sort=True")</f>
        <v>13.169441967592224</v>
      </c>
      <c r="U2877" s="43">
        <f ca="1">_xll.BInterpol('Base CDI'!$H$4:$H$28,'Base CDI'!$I$4:$I$29,S2877,"Cubic","Extrapolate=Linear","MultiX=Average","Skip=True","Sort=True")</f>
        <v>13.202430275288737</v>
      </c>
    </row>
    <row r="2878" spans="16:21" x14ac:dyDescent="0.25">
      <c r="P2878" s="10">
        <v>38695</v>
      </c>
      <c r="Q2878">
        <v>13.934369999999999</v>
      </c>
      <c r="S2878" s="42">
        <f t="shared" ca="1" si="50"/>
        <v>48861</v>
      </c>
      <c r="T2878" s="43">
        <f ca="1">_xll.BInterpol('Base CDI'!$H$4:$H$28,'Base CDI'!$J$4:$J$29,S2878,"Cubic","Extrapolate=Linear","MultiX=Average","Skip=True","Sort=True")</f>
        <v>13.169506176450096</v>
      </c>
      <c r="U2878" s="43">
        <f ca="1">_xll.BInterpol('Base CDI'!$H$4:$H$28,'Base CDI'!$I$4:$I$29,S2878,"Cubic","Extrapolate=Linear","MultiX=Average","Skip=True","Sort=True")</f>
        <v>13.20249194785991</v>
      </c>
    </row>
    <row r="2879" spans="16:21" x14ac:dyDescent="0.25">
      <c r="P2879" s="10">
        <v>38698</v>
      </c>
      <c r="Q2879">
        <v>13.943709999999999</v>
      </c>
      <c r="S2879" s="42">
        <f t="shared" ca="1" si="50"/>
        <v>48862</v>
      </c>
      <c r="T2879" s="43">
        <f ca="1">_xll.BInterpol('Base CDI'!$H$4:$H$28,'Base CDI'!$J$4:$J$29,S2879,"Cubic","Extrapolate=Linear","MultiX=Average","Skip=True","Sort=True")</f>
        <v>13.169570159540664</v>
      </c>
      <c r="U2879" s="43">
        <f ca="1">_xll.BInterpol('Base CDI'!$H$4:$H$28,'Base CDI'!$I$4:$I$29,S2879,"Cubic","Extrapolate=Linear","MultiX=Average","Skip=True","Sort=True")</f>
        <v>13.202553380455155</v>
      </c>
    </row>
    <row r="2880" spans="16:21" x14ac:dyDescent="0.25">
      <c r="P2880" s="10">
        <v>38699</v>
      </c>
      <c r="Q2880">
        <v>13.953060000000001</v>
      </c>
      <c r="S2880" s="42">
        <f t="shared" ca="1" si="50"/>
        <v>48863</v>
      </c>
      <c r="T2880" s="43">
        <f ca="1">_xll.BInterpol('Base CDI'!$H$4:$H$28,'Base CDI'!$J$4:$J$29,S2880,"Cubic","Extrapolate=Linear","MultiX=Average","Skip=True","Sort=True")</f>
        <v>13.169633917095011</v>
      </c>
      <c r="U2880" s="43">
        <f ca="1">_xll.BInterpol('Base CDI'!$H$4:$H$28,'Base CDI'!$I$4:$I$29,S2880,"Cubic","Extrapolate=Linear","MultiX=Average","Skip=True","Sort=True")</f>
        <v>13.202614573344889</v>
      </c>
    </row>
    <row r="2881" spans="16:21" x14ac:dyDescent="0.25">
      <c r="P2881" s="10">
        <v>38700</v>
      </c>
      <c r="Q2881">
        <v>13.962400000000001</v>
      </c>
      <c r="S2881" s="42">
        <f t="shared" ca="1" si="50"/>
        <v>48864</v>
      </c>
      <c r="T2881" s="43">
        <f ca="1">_xll.BInterpol('Base CDI'!$H$4:$H$28,'Base CDI'!$J$4:$J$29,S2881,"Cubic","Extrapolate=Linear","MultiX=Average","Skip=True","Sort=True")</f>
        <v>13.169697449344223</v>
      </c>
      <c r="U2881" s="43">
        <f ca="1">_xll.BInterpol('Base CDI'!$H$4:$H$28,'Base CDI'!$I$4:$I$29,S2881,"Cubic","Extrapolate=Linear","MultiX=Average","Skip=True","Sort=True")</f>
        <v>13.202675526799531</v>
      </c>
    </row>
    <row r="2882" spans="16:21" x14ac:dyDescent="0.25">
      <c r="P2882" s="10">
        <v>38701</v>
      </c>
      <c r="Q2882">
        <v>13.97174</v>
      </c>
      <c r="S2882" s="42">
        <f t="shared" ca="1" si="50"/>
        <v>48865</v>
      </c>
      <c r="T2882" s="43">
        <f ca="1">_xll.BInterpol('Base CDI'!$H$4:$H$28,'Base CDI'!$J$4:$J$29,S2882,"Cubic","Extrapolate=Linear","MultiX=Average","Skip=True","Sort=True")</f>
        <v>13.169760756519386</v>
      </c>
      <c r="U2882" s="43">
        <f ca="1">_xll.BInterpol('Base CDI'!$H$4:$H$28,'Base CDI'!$I$4:$I$29,S2882,"Cubic","Extrapolate=Linear","MultiX=Average","Skip=True","Sort=True")</f>
        <v>13.202736241089498</v>
      </c>
    </row>
    <row r="2883" spans="16:21" x14ac:dyDescent="0.25">
      <c r="P2883" s="10">
        <v>38702</v>
      </c>
      <c r="Q2883">
        <v>13.980880000000001</v>
      </c>
      <c r="S2883" s="42">
        <f t="shared" ca="1" si="50"/>
        <v>48866</v>
      </c>
      <c r="T2883" s="43">
        <f ca="1">_xll.BInterpol('Base CDI'!$H$4:$H$28,'Base CDI'!$J$4:$J$29,S2883,"Cubic","Extrapolate=Linear","MultiX=Average","Skip=True","Sort=True")</f>
        <v>13.169823838851581</v>
      </c>
      <c r="U2883" s="43">
        <f ca="1">_xll.BInterpol('Base CDI'!$H$4:$H$28,'Base CDI'!$I$4:$I$29,S2883,"Cubic","Extrapolate=Linear","MultiX=Average","Skip=True","Sort=True")</f>
        <v>13.202796716485208</v>
      </c>
    </row>
    <row r="2884" spans="16:21" x14ac:dyDescent="0.25">
      <c r="P2884" s="10">
        <v>38705</v>
      </c>
      <c r="Q2884">
        <v>13.990019999999999</v>
      </c>
      <c r="S2884" s="42">
        <f t="shared" ca="1" si="50"/>
        <v>48867</v>
      </c>
      <c r="T2884" s="43">
        <f ca="1">_xll.BInterpol('Base CDI'!$H$4:$H$28,'Base CDI'!$J$4:$J$29,S2884,"Cubic","Extrapolate=Linear","MultiX=Average","Skip=True","Sort=True")</f>
        <v>13.169886696571893</v>
      </c>
      <c r="U2884" s="43">
        <f ca="1">_xll.BInterpol('Base CDI'!$H$4:$H$28,'Base CDI'!$I$4:$I$29,S2884,"Cubic","Extrapolate=Linear","MultiX=Average","Skip=True","Sort=True")</f>
        <v>13.202856953257079</v>
      </c>
    </row>
    <row r="2885" spans="16:21" x14ac:dyDescent="0.25">
      <c r="P2885" s="10">
        <v>38706</v>
      </c>
      <c r="Q2885">
        <v>13.999180000000001</v>
      </c>
      <c r="S2885" s="42">
        <f t="shared" ca="1" si="50"/>
        <v>48868</v>
      </c>
      <c r="T2885" s="43">
        <f ca="1">_xll.BInterpol('Base CDI'!$H$4:$H$28,'Base CDI'!$J$4:$J$29,S2885,"Cubic","Extrapolate=Linear","MultiX=Average","Skip=True","Sort=True")</f>
        <v>13.169949329911407</v>
      </c>
      <c r="U2885" s="43">
        <f ca="1">_xll.BInterpol('Base CDI'!$H$4:$H$28,'Base CDI'!$I$4:$I$29,S2885,"Cubic","Extrapolate=Linear","MultiX=Average","Skip=True","Sort=True")</f>
        <v>13.202916951675531</v>
      </c>
    </row>
    <row r="2886" spans="16:21" x14ac:dyDescent="0.25">
      <c r="P2886" s="10">
        <v>38707</v>
      </c>
      <c r="Q2886">
        <v>14.00835</v>
      </c>
      <c r="S2886" s="42">
        <f t="shared" ca="1" si="50"/>
        <v>48869</v>
      </c>
      <c r="T2886" s="43">
        <f ca="1">_xll.BInterpol('Base CDI'!$H$4:$H$28,'Base CDI'!$J$4:$J$29,S2886,"Cubic","Extrapolate=Linear","MultiX=Average","Skip=True","Sort=True")</f>
        <v>13.170011739101207</v>
      </c>
      <c r="U2886" s="43">
        <f ca="1">_xll.BInterpol('Base CDI'!$H$4:$H$28,'Base CDI'!$I$4:$I$29,S2886,"Cubic","Extrapolate=Linear","MultiX=Average","Skip=True","Sort=True")</f>
        <v>13.20297671201098</v>
      </c>
    </row>
    <row r="2887" spans="16:21" x14ac:dyDescent="0.25">
      <c r="P2887" s="10">
        <v>38708</v>
      </c>
      <c r="Q2887">
        <v>14.017530000000001</v>
      </c>
      <c r="S2887" s="42">
        <f t="shared" ca="1" si="50"/>
        <v>48870</v>
      </c>
      <c r="T2887" s="43">
        <f ca="1">_xll.BInterpol('Base CDI'!$H$4:$H$28,'Base CDI'!$J$4:$J$29,S2887,"Cubic","Extrapolate=Linear","MultiX=Average","Skip=True","Sort=True")</f>
        <v>13.170073924372378</v>
      </c>
      <c r="U2887" s="43">
        <f ca="1">_xll.BInterpol('Base CDI'!$H$4:$H$28,'Base CDI'!$I$4:$I$29,S2887,"Cubic","Extrapolate=Linear","MultiX=Average","Skip=True","Sort=True")</f>
        <v>13.203036234533844</v>
      </c>
    </row>
    <row r="2888" spans="16:21" x14ac:dyDescent="0.25">
      <c r="P2888" s="10">
        <v>38709</v>
      </c>
      <c r="Q2888">
        <v>14.026719999999999</v>
      </c>
      <c r="S2888" s="42">
        <f t="shared" ca="1" si="50"/>
        <v>48871</v>
      </c>
      <c r="T2888" s="43">
        <f ca="1">_xll.BInterpol('Base CDI'!$H$4:$H$28,'Base CDI'!$J$4:$J$29,S2888,"Cubic","Extrapolate=Linear","MultiX=Average","Skip=True","Sort=True")</f>
        <v>13.170135885956002</v>
      </c>
      <c r="U2888" s="43">
        <f ca="1">_xll.BInterpol('Base CDI'!$H$4:$H$28,'Base CDI'!$I$4:$I$29,S2888,"Cubic","Extrapolate=Linear","MultiX=Average","Skip=True","Sort=True")</f>
        <v>13.203095519514541</v>
      </c>
    </row>
    <row r="2889" spans="16:21" x14ac:dyDescent="0.25">
      <c r="P2889" s="10">
        <v>38712</v>
      </c>
      <c r="Q2889">
        <v>14.035909999999999</v>
      </c>
      <c r="S2889" s="42">
        <f t="shared" ca="1" si="50"/>
        <v>48872</v>
      </c>
      <c r="T2889" s="43">
        <f ca="1">_xll.BInterpol('Base CDI'!$H$4:$H$28,'Base CDI'!$J$4:$J$29,S2889,"Cubic","Extrapolate=Linear","MultiX=Average","Skip=True","Sort=True")</f>
        <v>13.170197624083166</v>
      </c>
      <c r="U2889" s="43">
        <f ca="1">_xll.BInterpol('Base CDI'!$H$4:$H$28,'Base CDI'!$I$4:$I$29,S2889,"Cubic","Extrapolate=Linear","MultiX=Average","Skip=True","Sort=True")</f>
        <v>13.203154567223489</v>
      </c>
    </row>
    <row r="2890" spans="16:21" x14ac:dyDescent="0.25">
      <c r="P2890" s="10">
        <v>38713</v>
      </c>
      <c r="Q2890">
        <v>14.0451</v>
      </c>
      <c r="S2890" s="42">
        <f t="shared" ca="1" si="50"/>
        <v>48873</v>
      </c>
      <c r="T2890" s="43">
        <f ca="1">_xll.BInterpol('Base CDI'!$H$4:$H$28,'Base CDI'!$J$4:$J$29,S2890,"Cubic","Extrapolate=Linear","MultiX=Average","Skip=True","Sort=True")</f>
        <v>13.170259138984951</v>
      </c>
      <c r="U2890" s="43">
        <f ca="1">_xll.BInterpol('Base CDI'!$H$4:$H$28,'Base CDI'!$I$4:$I$29,S2890,"Cubic","Extrapolate=Linear","MultiX=Average","Skip=True","Sort=True")</f>
        <v>13.203213377931107</v>
      </c>
    </row>
    <row r="2891" spans="16:21" x14ac:dyDescent="0.25">
      <c r="P2891" s="10">
        <v>38714</v>
      </c>
      <c r="Q2891">
        <v>14.0543</v>
      </c>
      <c r="S2891" s="42">
        <f t="shared" ref="S2891:S2954" ca="1" si="51">S2890+1</f>
        <v>48874</v>
      </c>
      <c r="T2891" s="43">
        <f ca="1">_xll.BInterpol('Base CDI'!$H$4:$H$28,'Base CDI'!$J$4:$J$29,S2891,"Cubic","Extrapolate=Linear","MultiX=Average","Skip=True","Sort=True")</f>
        <v>13.170320430892446</v>
      </c>
      <c r="U2891" s="43">
        <f ca="1">_xll.BInterpol('Base CDI'!$H$4:$H$28,'Base CDI'!$I$4:$I$29,S2891,"Cubic","Extrapolate=Linear","MultiX=Average","Skip=True","Sort=True")</f>
        <v>13.20327195190781</v>
      </c>
    </row>
    <row r="2892" spans="16:21" x14ac:dyDescent="0.25">
      <c r="P2892" s="10">
        <v>38715</v>
      </c>
      <c r="Q2892">
        <v>14.063499999999999</v>
      </c>
      <c r="S2892" s="42">
        <f t="shared" ca="1" si="51"/>
        <v>48875</v>
      </c>
      <c r="T2892" s="43">
        <f ca="1">_xll.BInterpol('Base CDI'!$H$4:$H$28,'Base CDI'!$J$4:$J$29,S2892,"Cubic","Extrapolate=Linear","MultiX=Average","Skip=True","Sort=True")</f>
        <v>13.170381500036729</v>
      </c>
      <c r="U2892" s="43">
        <f ca="1">_xll.BInterpol('Base CDI'!$H$4:$H$28,'Base CDI'!$I$4:$I$29,S2892,"Cubic","Extrapolate=Linear","MultiX=Average","Skip=True","Sort=True")</f>
        <v>13.20333028942402</v>
      </c>
    </row>
    <row r="2893" spans="16:21" x14ac:dyDescent="0.25">
      <c r="P2893" s="10">
        <v>38716</v>
      </c>
      <c r="Q2893">
        <v>14.07273</v>
      </c>
      <c r="S2893" s="42">
        <f t="shared" ca="1" si="51"/>
        <v>48876</v>
      </c>
      <c r="T2893" s="43">
        <f ca="1">_xll.BInterpol('Base CDI'!$H$4:$H$28,'Base CDI'!$J$4:$J$29,S2893,"Cubic","Extrapolate=Linear","MultiX=Average","Skip=True","Sort=True")</f>
        <v>13.17044234664889</v>
      </c>
      <c r="U2893" s="43">
        <f ca="1">_xll.BInterpol('Base CDI'!$H$4:$H$28,'Base CDI'!$I$4:$I$29,S2893,"Cubic","Extrapolate=Linear","MultiX=Average","Skip=True","Sort=True")</f>
        <v>13.203388390750153</v>
      </c>
    </row>
    <row r="2894" spans="16:21" x14ac:dyDescent="0.25">
      <c r="P2894" s="10">
        <v>38719</v>
      </c>
      <c r="Q2894">
        <v>14.08197</v>
      </c>
      <c r="S2894" s="42">
        <f t="shared" ca="1" si="51"/>
        <v>48877</v>
      </c>
      <c r="T2894" s="43">
        <f ca="1">_xll.BInterpol('Base CDI'!$H$4:$H$28,'Base CDI'!$J$4:$J$29,S2894,"Cubic","Extrapolate=Linear","MultiX=Average","Skip=True","Sort=True")</f>
        <v>13.17050297096001</v>
      </c>
      <c r="U2894" s="43">
        <f ca="1">_xll.BInterpol('Base CDI'!$H$4:$H$28,'Base CDI'!$I$4:$I$29,S2894,"Cubic","Extrapolate=Linear","MultiX=Average","Skip=True","Sort=True")</f>
        <v>13.203446256156624</v>
      </c>
    </row>
    <row r="2895" spans="16:21" x14ac:dyDescent="0.25">
      <c r="P2895" s="10">
        <v>38720</v>
      </c>
      <c r="Q2895">
        <v>14.091200000000001</v>
      </c>
      <c r="S2895" s="42">
        <f t="shared" ca="1" si="51"/>
        <v>48878</v>
      </c>
      <c r="T2895" s="43">
        <f ca="1">_xll.BInterpol('Base CDI'!$H$4:$H$28,'Base CDI'!$J$4:$J$29,S2895,"Cubic","Extrapolate=Linear","MultiX=Average","Skip=True","Sort=True")</f>
        <v>13.170563373201174</v>
      </c>
      <c r="U2895" s="43">
        <f ca="1">_xll.BInterpol('Base CDI'!$H$4:$H$28,'Base CDI'!$I$4:$I$29,S2895,"Cubic","Extrapolate=Linear","MultiX=Average","Skip=True","Sort=True")</f>
        <v>13.203503885913857</v>
      </c>
    </row>
    <row r="2896" spans="16:21" x14ac:dyDescent="0.25">
      <c r="P2896" s="10">
        <v>38721</v>
      </c>
      <c r="Q2896">
        <v>14.100429999999999</v>
      </c>
      <c r="S2896" s="42">
        <f t="shared" ca="1" si="51"/>
        <v>48879</v>
      </c>
      <c r="T2896" s="43">
        <f ca="1">_xll.BInterpol('Base CDI'!$H$4:$H$28,'Base CDI'!$J$4:$J$29,S2896,"Cubic","Extrapolate=Linear","MultiX=Average","Skip=True","Sort=True")</f>
        <v>13.170623553603468</v>
      </c>
      <c r="U2896" s="43">
        <f ca="1">_xll.BInterpol('Base CDI'!$H$4:$H$28,'Base CDI'!$I$4:$I$29,S2896,"Cubic","Extrapolate=Linear","MultiX=Average","Skip=True","Sort=True")</f>
        <v>13.203561280292266</v>
      </c>
    </row>
    <row r="2897" spans="16:21" x14ac:dyDescent="0.25">
      <c r="P2897" s="10">
        <v>38722</v>
      </c>
      <c r="Q2897">
        <v>14.10966</v>
      </c>
      <c r="S2897" s="42">
        <f t="shared" ca="1" si="51"/>
        <v>48880</v>
      </c>
      <c r="T2897" s="43">
        <f ca="1">_xll.BInterpol('Base CDI'!$H$4:$H$28,'Base CDI'!$J$4:$J$29,S2897,"Cubic","Extrapolate=Linear","MultiX=Average","Skip=True","Sort=True")</f>
        <v>13.170683512397973</v>
      </c>
      <c r="U2897" s="43">
        <f ca="1">_xll.BInterpol('Base CDI'!$H$4:$H$28,'Base CDI'!$I$4:$I$29,S2897,"Cubic","Extrapolate=Linear","MultiX=Average","Skip=True","Sort=True")</f>
        <v>13.20361843956227</v>
      </c>
    </row>
    <row r="2898" spans="16:21" x14ac:dyDescent="0.25">
      <c r="P2898" s="10">
        <v>38723</v>
      </c>
      <c r="Q2898">
        <v>14.11889</v>
      </c>
      <c r="S2898" s="42">
        <f t="shared" ca="1" si="51"/>
        <v>48881</v>
      </c>
      <c r="T2898" s="43">
        <f ca="1">_xll.BInterpol('Base CDI'!$H$4:$H$28,'Base CDI'!$J$4:$J$29,S2898,"Cubic","Extrapolate=Linear","MultiX=Average","Skip=True","Sort=True")</f>
        <v>13.170743249815775</v>
      </c>
      <c r="U2898" s="43">
        <f ca="1">_xll.BInterpol('Base CDI'!$H$4:$H$28,'Base CDI'!$I$4:$I$29,S2898,"Cubic","Extrapolate=Linear","MultiX=Average","Skip=True","Sort=True")</f>
        <v>13.203675363994286</v>
      </c>
    </row>
    <row r="2899" spans="16:21" x14ac:dyDescent="0.25">
      <c r="P2899" s="10">
        <v>38726</v>
      </c>
      <c r="Q2899">
        <v>14.128130000000001</v>
      </c>
      <c r="S2899" s="42">
        <f t="shared" ca="1" si="51"/>
        <v>48882</v>
      </c>
      <c r="T2899" s="43">
        <f ca="1">_xll.BInterpol('Base CDI'!$H$4:$H$28,'Base CDI'!$J$4:$J$29,S2899,"Cubic","Extrapolate=Linear","MultiX=Average","Skip=True","Sort=True")</f>
        <v>13.170802766087959</v>
      </c>
      <c r="U2899" s="43">
        <f ca="1">_xll.BInterpol('Base CDI'!$H$4:$H$28,'Base CDI'!$I$4:$I$29,S2899,"Cubic","Extrapolate=Linear","MultiX=Average","Skip=True","Sort=True")</f>
        <v>13.203732053858733</v>
      </c>
    </row>
    <row r="2900" spans="16:21" x14ac:dyDescent="0.25">
      <c r="P2900" s="10">
        <v>38727</v>
      </c>
      <c r="Q2900">
        <v>14.137370000000001</v>
      </c>
      <c r="S2900" s="42">
        <f t="shared" ca="1" si="51"/>
        <v>48883</v>
      </c>
      <c r="T2900" s="43">
        <f ca="1">_xll.BInterpol('Base CDI'!$H$4:$H$28,'Base CDI'!$J$4:$J$29,S2900,"Cubic","Extrapolate=Linear","MultiX=Average","Skip=True","Sort=True")</f>
        <v>13.170862061445607</v>
      </c>
      <c r="U2900" s="43">
        <f ca="1">_xll.BInterpol('Base CDI'!$H$4:$H$28,'Base CDI'!$I$4:$I$29,S2900,"Cubic","Extrapolate=Linear","MultiX=Average","Skip=True","Sort=True")</f>
        <v>13.20378850942603</v>
      </c>
    </row>
    <row r="2901" spans="16:21" x14ac:dyDescent="0.25">
      <c r="P2901" s="10">
        <v>38728</v>
      </c>
      <c r="Q2901">
        <v>14.146599999999999</v>
      </c>
      <c r="S2901" s="42">
        <f t="shared" ca="1" si="51"/>
        <v>48884</v>
      </c>
      <c r="T2901" s="43">
        <f ca="1">_xll.BInterpol('Base CDI'!$H$4:$H$28,'Base CDI'!$J$4:$J$29,S2901,"Cubic","Extrapolate=Linear","MultiX=Average","Skip=True","Sort=True")</f>
        <v>13.170921136119805</v>
      </c>
      <c r="U2901" s="43">
        <f ca="1">_xll.BInterpol('Base CDI'!$H$4:$H$28,'Base CDI'!$I$4:$I$29,S2901,"Cubic","Extrapolate=Linear","MultiX=Average","Skip=True","Sort=True")</f>
        <v>13.203844730966592</v>
      </c>
    </row>
    <row r="2902" spans="16:21" x14ac:dyDescent="0.25">
      <c r="P2902" s="10">
        <v>38729</v>
      </c>
      <c r="Q2902">
        <v>14.155849999999999</v>
      </c>
      <c r="S2902" s="42">
        <f t="shared" ca="1" si="51"/>
        <v>48885</v>
      </c>
      <c r="T2902" s="43">
        <f ca="1">_xll.BInterpol('Base CDI'!$H$4:$H$28,'Base CDI'!$J$4:$J$29,S2902,"Cubic","Extrapolate=Linear","MultiX=Average","Skip=True","Sort=True")</f>
        <v>13.170979990341639</v>
      </c>
      <c r="U2902" s="43">
        <f ca="1">_xll.BInterpol('Base CDI'!$H$4:$H$28,'Base CDI'!$I$4:$I$29,S2902,"Cubic","Extrapolate=Linear","MultiX=Average","Skip=True","Sort=True")</f>
        <v>13.203900718750839</v>
      </c>
    </row>
    <row r="2903" spans="16:21" x14ac:dyDescent="0.25">
      <c r="P2903" s="10">
        <v>38730</v>
      </c>
      <c r="Q2903">
        <v>14.165100000000001</v>
      </c>
      <c r="S2903" s="42">
        <f t="shared" ca="1" si="51"/>
        <v>48886</v>
      </c>
      <c r="T2903" s="43">
        <f ca="1">_xll.BInterpol('Base CDI'!$H$4:$H$28,'Base CDI'!$J$4:$J$29,S2903,"Cubic","Extrapolate=Linear","MultiX=Average","Skip=True","Sort=True")</f>
        <v>13.171038624342188</v>
      </c>
      <c r="U2903" s="43">
        <f ca="1">_xll.BInterpol('Base CDI'!$H$4:$H$28,'Base CDI'!$I$4:$I$29,S2903,"Cubic","Extrapolate=Linear","MultiX=Average","Skip=True","Sort=True")</f>
        <v>13.203956473049189</v>
      </c>
    </row>
    <row r="2904" spans="16:21" x14ac:dyDescent="0.25">
      <c r="P2904" s="10">
        <v>38733</v>
      </c>
      <c r="Q2904">
        <v>14.17435</v>
      </c>
      <c r="S2904" s="42">
        <f t="shared" ca="1" si="51"/>
        <v>48887</v>
      </c>
      <c r="T2904" s="43">
        <f ca="1">_xll.BInterpol('Base CDI'!$H$4:$H$28,'Base CDI'!$J$4:$J$29,S2904,"Cubic","Extrapolate=Linear","MultiX=Average","Skip=True","Sort=True")</f>
        <v>13.171097038352542</v>
      </c>
      <c r="U2904" s="43">
        <f ca="1">_xll.BInterpol('Base CDI'!$H$4:$H$28,'Base CDI'!$I$4:$I$29,S2904,"Cubic","Extrapolate=Linear","MultiX=Average","Skip=True","Sort=True")</f>
        <v>13.20401199413206</v>
      </c>
    </row>
    <row r="2905" spans="16:21" x14ac:dyDescent="0.25">
      <c r="P2905" s="10">
        <v>38734</v>
      </c>
      <c r="Q2905">
        <v>14.18361</v>
      </c>
      <c r="S2905" s="42">
        <f t="shared" ca="1" si="51"/>
        <v>48888</v>
      </c>
      <c r="T2905" s="43">
        <f ca="1">_xll.BInterpol('Base CDI'!$H$4:$H$28,'Base CDI'!$J$4:$J$29,S2905,"Cubic","Extrapolate=Linear","MultiX=Average","Skip=True","Sort=True")</f>
        <v>13.17115523260378</v>
      </c>
      <c r="U2905" s="43">
        <f ca="1">_xll.BInterpol('Base CDI'!$H$4:$H$28,'Base CDI'!$I$4:$I$29,S2905,"Cubic","Extrapolate=Linear","MultiX=Average","Skip=True","Sort=True")</f>
        <v>13.204067282269868</v>
      </c>
    </row>
    <row r="2906" spans="16:21" x14ac:dyDescent="0.25">
      <c r="P2906" s="10">
        <v>38735</v>
      </c>
      <c r="Q2906">
        <v>14.192880000000001</v>
      </c>
      <c r="S2906" s="42">
        <f t="shared" ca="1" si="51"/>
        <v>48889</v>
      </c>
      <c r="T2906" s="43">
        <f ca="1">_xll.BInterpol('Base CDI'!$H$4:$H$28,'Base CDI'!$J$4:$J$29,S2906,"Cubic","Extrapolate=Linear","MultiX=Average","Skip=True","Sort=True")</f>
        <v>13.171213207326991</v>
      </c>
      <c r="U2906" s="43">
        <f ca="1">_xll.BInterpol('Base CDI'!$H$4:$H$28,'Base CDI'!$I$4:$I$29,S2906,"Cubic","Extrapolate=Linear","MultiX=Average","Skip=True","Sort=True")</f>
        <v>13.204122337733034</v>
      </c>
    </row>
    <row r="2907" spans="16:21" x14ac:dyDescent="0.25">
      <c r="P2907" s="10">
        <v>38736</v>
      </c>
      <c r="Q2907">
        <v>14.20214</v>
      </c>
      <c r="S2907" s="42">
        <f t="shared" ca="1" si="51"/>
        <v>48890</v>
      </c>
      <c r="T2907" s="43">
        <f ca="1">_xll.BInterpol('Base CDI'!$H$4:$H$28,'Base CDI'!$J$4:$J$29,S2907,"Cubic","Extrapolate=Linear","MultiX=Average","Skip=True","Sort=True")</f>
        <v>13.171270962753256</v>
      </c>
      <c r="U2907" s="43">
        <f ca="1">_xll.BInterpol('Base CDI'!$H$4:$H$28,'Base CDI'!$I$4:$I$29,S2907,"Cubic","Extrapolate=Linear","MultiX=Average","Skip=True","Sort=True")</f>
        <v>13.204177160791973</v>
      </c>
    </row>
    <row r="2908" spans="16:21" x14ac:dyDescent="0.25">
      <c r="P2908" s="10">
        <v>38737</v>
      </c>
      <c r="Q2908">
        <v>14.21105</v>
      </c>
      <c r="S2908" s="42">
        <f t="shared" ca="1" si="51"/>
        <v>48891</v>
      </c>
      <c r="T2908" s="43">
        <f ca="1">_xll.BInterpol('Base CDI'!$H$4:$H$28,'Base CDI'!$J$4:$J$29,S2908,"Cubic","Extrapolate=Linear","MultiX=Average","Skip=True","Sort=True")</f>
        <v>13.171328499113661</v>
      </c>
      <c r="U2908" s="43">
        <f ca="1">_xll.BInterpol('Base CDI'!$H$4:$H$28,'Base CDI'!$I$4:$I$29,S2908,"Cubic","Extrapolate=Linear","MultiX=Average","Skip=True","Sort=True")</f>
        <v>13.204231751717105</v>
      </c>
    </row>
    <row r="2909" spans="16:21" x14ac:dyDescent="0.25">
      <c r="P2909" s="10">
        <v>38740</v>
      </c>
      <c r="Q2909">
        <v>14.21996</v>
      </c>
      <c r="S2909" s="42">
        <f t="shared" ca="1" si="51"/>
        <v>48892</v>
      </c>
      <c r="T2909" s="43">
        <f ca="1">_xll.BInterpol('Base CDI'!$H$4:$H$28,'Base CDI'!$J$4:$J$29,S2909,"Cubic","Extrapolate=Linear","MultiX=Average","Skip=True","Sort=True")</f>
        <v>13.171385816639289</v>
      </c>
      <c r="U2909" s="43">
        <f ca="1">_xll.BInterpol('Base CDI'!$H$4:$H$28,'Base CDI'!$I$4:$I$29,S2909,"Cubic","Extrapolate=Linear","MultiX=Average","Skip=True","Sort=True")</f>
        <v>13.204286110778847</v>
      </c>
    </row>
    <row r="2910" spans="16:21" x14ac:dyDescent="0.25">
      <c r="P2910" s="10">
        <v>38741</v>
      </c>
      <c r="Q2910">
        <v>14.228899999999999</v>
      </c>
      <c r="S2910" s="42">
        <f t="shared" ca="1" si="51"/>
        <v>48893</v>
      </c>
      <c r="T2910" s="43">
        <f ca="1">_xll.BInterpol('Base CDI'!$H$4:$H$28,'Base CDI'!$J$4:$J$29,S2910,"Cubic","Extrapolate=Linear","MultiX=Average","Skip=True","Sort=True")</f>
        <v>13.171442915561226</v>
      </c>
      <c r="U2910" s="43">
        <f ca="1">_xll.BInterpol('Base CDI'!$H$4:$H$28,'Base CDI'!$I$4:$I$29,S2910,"Cubic","Extrapolate=Linear","MultiX=Average","Skip=True","Sort=True")</f>
        <v>13.204340238247617</v>
      </c>
    </row>
    <row r="2911" spans="16:21" x14ac:dyDescent="0.25">
      <c r="P2911" s="10">
        <v>38742</v>
      </c>
      <c r="Q2911">
        <v>14.23786</v>
      </c>
      <c r="S2911" s="42">
        <f t="shared" ca="1" si="51"/>
        <v>48894</v>
      </c>
      <c r="T2911" s="43">
        <f ca="1">_xll.BInterpol('Base CDI'!$H$4:$H$28,'Base CDI'!$J$4:$J$29,S2911,"Cubic","Extrapolate=Linear","MultiX=Average","Skip=True","Sort=True")</f>
        <v>13.171499796110552</v>
      </c>
      <c r="U2911" s="43">
        <f ca="1">_xll.BInterpol('Base CDI'!$H$4:$H$28,'Base CDI'!$I$4:$I$29,S2911,"Cubic","Extrapolate=Linear","MultiX=Average","Skip=True","Sort=True")</f>
        <v>13.204394134393835</v>
      </c>
    </row>
    <row r="2912" spans="16:21" x14ac:dyDescent="0.25">
      <c r="P2912" s="10">
        <v>38743</v>
      </c>
      <c r="Q2912">
        <v>14.246840000000001</v>
      </c>
      <c r="S2912" s="42">
        <f t="shared" ca="1" si="51"/>
        <v>48895</v>
      </c>
      <c r="T2912" s="43">
        <f ca="1">_xll.BInterpol('Base CDI'!$H$4:$H$28,'Base CDI'!$J$4:$J$29,S2912,"Cubic","Extrapolate=Linear","MultiX=Average","Skip=True","Sort=True")</f>
        <v>13.171556458518358</v>
      </c>
      <c r="U2912" s="43">
        <f ca="1">_xll.BInterpol('Base CDI'!$H$4:$H$28,'Base CDI'!$I$4:$I$29,S2912,"Cubic","Extrapolate=Linear","MultiX=Average","Skip=True","Sort=True")</f>
        <v>13.204447799487916</v>
      </c>
    </row>
    <row r="2913" spans="16:21" x14ac:dyDescent="0.25">
      <c r="P2913" s="10">
        <v>38744</v>
      </c>
      <c r="Q2913">
        <v>14.255850000000001</v>
      </c>
      <c r="S2913" s="42">
        <f t="shared" ca="1" si="51"/>
        <v>48896</v>
      </c>
      <c r="T2913" s="43">
        <f ca="1">_xll.BInterpol('Base CDI'!$H$4:$H$28,'Base CDI'!$J$4:$J$29,S2913,"Cubic","Extrapolate=Linear","MultiX=Average","Skip=True","Sort=True")</f>
        <v>13.171612903015722</v>
      </c>
      <c r="U2913" s="43">
        <f ca="1">_xll.BInterpol('Base CDI'!$H$4:$H$28,'Base CDI'!$I$4:$I$29,S2913,"Cubic","Extrapolate=Linear","MultiX=Average","Skip=True","Sort=True")</f>
        <v>13.204501233800279</v>
      </c>
    </row>
    <row r="2914" spans="16:21" x14ac:dyDescent="0.25">
      <c r="P2914" s="10">
        <v>38747</v>
      </c>
      <c r="Q2914">
        <v>14.26483</v>
      </c>
      <c r="S2914" s="42">
        <f t="shared" ca="1" si="51"/>
        <v>48897</v>
      </c>
      <c r="T2914" s="43">
        <f ca="1">_xll.BInterpol('Base CDI'!$H$4:$H$28,'Base CDI'!$J$4:$J$29,S2914,"Cubic","Extrapolate=Linear","MultiX=Average","Skip=True","Sort=True")</f>
        <v>13.171669129833733</v>
      </c>
      <c r="U2914" s="43">
        <f ca="1">_xll.BInterpol('Base CDI'!$H$4:$H$28,'Base CDI'!$I$4:$I$29,S2914,"Cubic","Extrapolate=Linear","MultiX=Average","Skip=True","Sort=True")</f>
        <v>13.204554437601342</v>
      </c>
    </row>
    <row r="2915" spans="16:21" x14ac:dyDescent="0.25">
      <c r="P2915" s="10">
        <v>38748</v>
      </c>
      <c r="Q2915">
        <v>14.27378</v>
      </c>
      <c r="S2915" s="42">
        <f t="shared" ca="1" si="51"/>
        <v>48898</v>
      </c>
      <c r="T2915" s="43">
        <f ca="1">_xll.BInterpol('Base CDI'!$H$4:$H$28,'Base CDI'!$J$4:$J$29,S2915,"Cubic","Extrapolate=Linear","MultiX=Average","Skip=True","Sort=True")</f>
        <v>13.17172513920347</v>
      </c>
      <c r="U2915" s="43">
        <f ca="1">_xll.BInterpol('Base CDI'!$H$4:$H$28,'Base CDI'!$I$4:$I$29,S2915,"Cubic","Extrapolate=Linear","MultiX=Average","Skip=True","Sort=True")</f>
        <v>13.204607411161524</v>
      </c>
    </row>
    <row r="2916" spans="16:21" x14ac:dyDescent="0.25">
      <c r="P2916" s="10">
        <v>38749</v>
      </c>
      <c r="Q2916">
        <v>14.282730000000001</v>
      </c>
      <c r="S2916" s="42">
        <f t="shared" ca="1" si="51"/>
        <v>48899</v>
      </c>
      <c r="T2916" s="43">
        <f ca="1">_xll.BInterpol('Base CDI'!$H$4:$H$28,'Base CDI'!$J$4:$J$29,S2916,"Cubic","Extrapolate=Linear","MultiX=Average","Skip=True","Sort=True")</f>
        <v>13.171780931356023</v>
      </c>
      <c r="U2916" s="43">
        <f ca="1">_xll.BInterpol('Base CDI'!$H$4:$H$28,'Base CDI'!$I$4:$I$29,S2916,"Cubic","Extrapolate=Linear","MultiX=Average","Skip=True","Sort=True")</f>
        <v>13.20466015475124</v>
      </c>
    </row>
    <row r="2917" spans="16:21" x14ac:dyDescent="0.25">
      <c r="P2917" s="10">
        <v>38750</v>
      </c>
      <c r="Q2917">
        <v>14.291700000000001</v>
      </c>
      <c r="S2917" s="42">
        <f t="shared" ca="1" si="51"/>
        <v>48900</v>
      </c>
      <c r="T2917" s="43">
        <f ca="1">_xll.BInterpol('Base CDI'!$H$4:$H$28,'Base CDI'!$J$4:$J$29,S2917,"Cubic","Extrapolate=Linear","MultiX=Average","Skip=True","Sort=True")</f>
        <v>13.171836506522473</v>
      </c>
      <c r="U2917" s="43">
        <f ca="1">_xll.BInterpol('Base CDI'!$H$4:$H$28,'Base CDI'!$I$4:$I$29,S2917,"Cubic","Extrapolate=Linear","MultiX=Average","Skip=True","Sort=True")</f>
        <v>13.204712668640912</v>
      </c>
    </row>
    <row r="2918" spans="16:21" x14ac:dyDescent="0.25">
      <c r="P2918" s="10">
        <v>38751</v>
      </c>
      <c r="Q2918">
        <v>14.300700000000001</v>
      </c>
      <c r="S2918" s="42">
        <f t="shared" ca="1" si="51"/>
        <v>48901</v>
      </c>
      <c r="T2918" s="43">
        <f ca="1">_xll.BInterpol('Base CDI'!$H$4:$H$28,'Base CDI'!$J$4:$J$29,S2918,"Cubic","Extrapolate=Linear","MultiX=Average","Skip=True","Sort=True")</f>
        <v>13.171891864933905</v>
      </c>
      <c r="U2918" s="43">
        <f ca="1">_xll.BInterpol('Base CDI'!$H$4:$H$28,'Base CDI'!$I$4:$I$29,S2918,"Cubic","Extrapolate=Linear","MultiX=Average","Skip=True","Sort=True")</f>
        <v>13.204764953100954</v>
      </c>
    </row>
    <row r="2919" spans="16:21" x14ac:dyDescent="0.25">
      <c r="P2919" s="10">
        <v>38754</v>
      </c>
      <c r="Q2919">
        <v>14.309699999999999</v>
      </c>
      <c r="S2919" s="42">
        <f t="shared" ca="1" si="51"/>
        <v>48902</v>
      </c>
      <c r="T2919" s="43">
        <f ca="1">_xll.BInterpol('Base CDI'!$H$4:$H$28,'Base CDI'!$J$4:$J$29,S2919,"Cubic","Extrapolate=Linear","MultiX=Average","Skip=True","Sort=True")</f>
        <v>13.171947006821402</v>
      </c>
      <c r="U2919" s="43">
        <f ca="1">_xll.BInterpol('Base CDI'!$H$4:$H$28,'Base CDI'!$I$4:$I$29,S2919,"Cubic","Extrapolate=Linear","MultiX=Average","Skip=True","Sort=True")</f>
        <v>13.204817008401788</v>
      </c>
    </row>
    <row r="2920" spans="16:21" x14ac:dyDescent="0.25">
      <c r="P2920" s="10">
        <v>38755</v>
      </c>
      <c r="Q2920">
        <v>14.3187</v>
      </c>
      <c r="S2920" s="42">
        <f t="shared" ca="1" si="51"/>
        <v>48903</v>
      </c>
      <c r="T2920" s="43">
        <f ca="1">_xll.BInterpol('Base CDI'!$H$4:$H$28,'Base CDI'!$J$4:$J$29,S2920,"Cubic","Extrapolate=Linear","MultiX=Average","Skip=True","Sort=True")</f>
        <v>13.17200193241605</v>
      </c>
      <c r="U2920" s="43">
        <f ca="1">_xll.BInterpol('Base CDI'!$H$4:$H$28,'Base CDI'!$I$4:$I$29,S2920,"Cubic","Extrapolate=Linear","MultiX=Average","Skip=True","Sort=True")</f>
        <v>13.204868834813828</v>
      </c>
    </row>
    <row r="2921" spans="16:21" x14ac:dyDescent="0.25">
      <c r="P2921" s="10">
        <v>38756</v>
      </c>
      <c r="Q2921">
        <v>14.32771</v>
      </c>
      <c r="S2921" s="42">
        <f t="shared" ca="1" si="51"/>
        <v>48904</v>
      </c>
      <c r="T2921" s="43">
        <f ca="1">_xll.BInterpol('Base CDI'!$H$4:$H$28,'Base CDI'!$J$4:$J$29,S2921,"Cubic","Extrapolate=Linear","MultiX=Average","Skip=True","Sort=True")</f>
        <v>13.172056641948933</v>
      </c>
      <c r="U2921" s="43">
        <f ca="1">_xll.BInterpol('Base CDI'!$H$4:$H$28,'Base CDI'!$I$4:$I$29,S2921,"Cubic","Extrapolate=Linear","MultiX=Average","Skip=True","Sort=True")</f>
        <v>13.204920432607494</v>
      </c>
    </row>
    <row r="2922" spans="16:21" x14ac:dyDescent="0.25">
      <c r="P2922" s="10">
        <v>38757</v>
      </c>
      <c r="Q2922">
        <v>14.336729999999999</v>
      </c>
      <c r="S2922" s="42">
        <f t="shared" ca="1" si="51"/>
        <v>48905</v>
      </c>
      <c r="T2922" s="43">
        <f ca="1">_xll.BInterpol('Base CDI'!$H$4:$H$28,'Base CDI'!$J$4:$J$29,S2922,"Cubic","Extrapolate=Linear","MultiX=Average","Skip=True","Sort=True")</f>
        <v>13.172111135651134</v>
      </c>
      <c r="U2922" s="43">
        <f ca="1">_xll.BInterpol('Base CDI'!$H$4:$H$28,'Base CDI'!$I$4:$I$29,S2922,"Cubic","Extrapolate=Linear","MultiX=Average","Skip=True","Sort=True")</f>
        <v>13.204971802053205</v>
      </c>
    </row>
    <row r="2923" spans="16:21" x14ac:dyDescent="0.25">
      <c r="P2923" s="10">
        <v>38758</v>
      </c>
      <c r="Q2923">
        <v>14.345750000000001</v>
      </c>
      <c r="S2923" s="42">
        <f t="shared" ca="1" si="51"/>
        <v>48906</v>
      </c>
      <c r="T2923" s="43">
        <f ca="1">_xll.BInterpol('Base CDI'!$H$4:$H$28,'Base CDI'!$J$4:$J$29,S2923,"Cubic","Extrapolate=Linear","MultiX=Average","Skip=True","Sort=True")</f>
        <v>13.172165413753739</v>
      </c>
      <c r="U2923" s="43">
        <f ca="1">_xll.BInterpol('Base CDI'!$H$4:$H$28,'Base CDI'!$I$4:$I$29,S2923,"Cubic","Extrapolate=Linear","MultiX=Average","Skip=True","Sort=True")</f>
        <v>13.205022943421378</v>
      </c>
    </row>
    <row r="2924" spans="16:21" x14ac:dyDescent="0.25">
      <c r="P2924" s="10">
        <v>38761</v>
      </c>
      <c r="Q2924">
        <v>14.35478</v>
      </c>
      <c r="S2924" s="42">
        <f t="shared" ca="1" si="51"/>
        <v>48907</v>
      </c>
      <c r="T2924" s="43">
        <f ca="1">_xll.BInterpol('Base CDI'!$H$4:$H$28,'Base CDI'!$J$4:$J$29,S2924,"Cubic","Extrapolate=Linear","MultiX=Average","Skip=True","Sort=True")</f>
        <v>13.172219476487831</v>
      </c>
      <c r="U2924" s="43">
        <f ca="1">_xll.BInterpol('Base CDI'!$H$4:$H$28,'Base CDI'!$I$4:$I$29,S2924,"Cubic","Extrapolate=Linear","MultiX=Average","Skip=True","Sort=True")</f>
        <v>13.205073856982429</v>
      </c>
    </row>
    <row r="2925" spans="16:21" x14ac:dyDescent="0.25">
      <c r="P2925" s="10">
        <v>38762</v>
      </c>
      <c r="Q2925">
        <v>14.363799999999999</v>
      </c>
      <c r="S2925" s="42">
        <f t="shared" ca="1" si="51"/>
        <v>48908</v>
      </c>
      <c r="T2925" s="43">
        <f ca="1">_xll.BInterpol('Base CDI'!$H$4:$H$28,'Base CDI'!$J$4:$J$29,S2925,"Cubic","Extrapolate=Linear","MultiX=Average","Skip=True","Sort=True")</f>
        <v>13.172273324084493</v>
      </c>
      <c r="U2925" s="43">
        <f ca="1">_xll.BInterpol('Base CDI'!$H$4:$H$28,'Base CDI'!$I$4:$I$29,S2925,"Cubic","Extrapolate=Linear","MultiX=Average","Skip=True","Sort=True")</f>
        <v>13.205124543006779</v>
      </c>
    </row>
    <row r="2926" spans="16:21" x14ac:dyDescent="0.25">
      <c r="P2926" s="10">
        <v>38763</v>
      </c>
      <c r="Q2926">
        <v>14.37284</v>
      </c>
      <c r="S2926" s="42">
        <f t="shared" ca="1" si="51"/>
        <v>48909</v>
      </c>
      <c r="T2926" s="43">
        <f ca="1">_xll.BInterpol('Base CDI'!$H$4:$H$28,'Base CDI'!$J$4:$J$29,S2926,"Cubic","Extrapolate=Linear","MultiX=Average","Skip=True","Sort=True")</f>
        <v>13.172326956774812</v>
      </c>
      <c r="U2926" s="43">
        <f ca="1">_xll.BInterpol('Base CDI'!$H$4:$H$28,'Base CDI'!$I$4:$I$29,S2926,"Cubic","Extrapolate=Linear","MultiX=Average","Skip=True","Sort=True")</f>
        <v>13.205175001764843</v>
      </c>
    </row>
    <row r="2927" spans="16:21" x14ac:dyDescent="0.25">
      <c r="P2927" s="10">
        <v>38764</v>
      </c>
      <c r="Q2927">
        <v>14.3819</v>
      </c>
      <c r="S2927" s="42">
        <f t="shared" ca="1" si="51"/>
        <v>48910</v>
      </c>
      <c r="T2927" s="43">
        <f ca="1">_xll.BInterpol('Base CDI'!$H$4:$H$28,'Base CDI'!$J$4:$J$29,S2927,"Cubic","Extrapolate=Linear","MultiX=Average","Skip=True","Sort=True")</f>
        <v>13.172380374789871</v>
      </c>
      <c r="U2927" s="43">
        <f ca="1">_xll.BInterpol('Base CDI'!$H$4:$H$28,'Base CDI'!$I$4:$I$29,S2927,"Cubic","Extrapolate=Linear","MultiX=Average","Skip=True","Sort=True")</f>
        <v>13.205225233527042</v>
      </c>
    </row>
    <row r="2928" spans="16:21" x14ac:dyDescent="0.25">
      <c r="P2928" s="10">
        <v>38765</v>
      </c>
      <c r="Q2928">
        <v>14.390969999999999</v>
      </c>
      <c r="S2928" s="42">
        <f t="shared" ca="1" si="51"/>
        <v>48911</v>
      </c>
      <c r="T2928" s="43">
        <f ca="1">_xll.BInterpol('Base CDI'!$H$4:$H$28,'Base CDI'!$J$4:$J$29,S2928,"Cubic","Extrapolate=Linear","MultiX=Average","Skip=True","Sort=True")</f>
        <v>13.172433578360755</v>
      </c>
      <c r="U2928" s="43">
        <f ca="1">_xll.BInterpol('Base CDI'!$H$4:$H$28,'Base CDI'!$I$4:$I$29,S2928,"Cubic","Extrapolate=Linear","MultiX=Average","Skip=True","Sort=True")</f>
        <v>13.205275238563791</v>
      </c>
    </row>
    <row r="2929" spans="16:21" x14ac:dyDescent="0.25">
      <c r="P2929" s="10">
        <v>38768</v>
      </c>
      <c r="Q2929">
        <v>14.400040000000001</v>
      </c>
      <c r="S2929" s="42">
        <f t="shared" ca="1" si="51"/>
        <v>48912</v>
      </c>
      <c r="T2929" s="43">
        <f ca="1">_xll.BInterpol('Base CDI'!$H$4:$H$28,'Base CDI'!$J$4:$J$29,S2929,"Cubic","Extrapolate=Linear","MultiX=Average","Skip=True","Sort=True")</f>
        <v>13.172486567718545</v>
      </c>
      <c r="U2929" s="43">
        <f ca="1">_xll.BInterpol('Base CDI'!$H$4:$H$28,'Base CDI'!$I$4:$I$29,S2929,"Cubic","Extrapolate=Linear","MultiX=Average","Skip=True","Sort=True")</f>
        <v>13.20532501714551</v>
      </c>
    </row>
    <row r="2930" spans="16:21" x14ac:dyDescent="0.25">
      <c r="P2930" s="10">
        <v>38769</v>
      </c>
      <c r="Q2930">
        <v>14.40912</v>
      </c>
      <c r="S2930" s="42">
        <f t="shared" ca="1" si="51"/>
        <v>48913</v>
      </c>
      <c r="T2930" s="43">
        <f ca="1">_xll.BInterpol('Base CDI'!$H$4:$H$28,'Base CDI'!$J$4:$J$29,S2930,"Cubic","Extrapolate=Linear","MultiX=Average","Skip=True","Sort=True")</f>
        <v>13.17253934309433</v>
      </c>
      <c r="U2930" s="43">
        <f ca="1">_xll.BInterpol('Base CDI'!$H$4:$H$28,'Base CDI'!$I$4:$I$29,S2930,"Cubic","Extrapolate=Linear","MultiX=Average","Skip=True","Sort=True")</f>
        <v>13.205374569542618</v>
      </c>
    </row>
    <row r="2931" spans="16:21" x14ac:dyDescent="0.25">
      <c r="P2931" s="10">
        <v>38770</v>
      </c>
      <c r="Q2931">
        <v>14.41821</v>
      </c>
      <c r="S2931" s="42">
        <f t="shared" ca="1" si="51"/>
        <v>48914</v>
      </c>
      <c r="T2931" s="43">
        <f ca="1">_xll.BInterpol('Base CDI'!$H$4:$H$28,'Base CDI'!$J$4:$J$29,S2931,"Cubic","Extrapolate=Linear","MultiX=Average","Skip=True","Sort=True")</f>
        <v>13.172591904719191</v>
      </c>
      <c r="U2931" s="43">
        <f ca="1">_xll.BInterpol('Base CDI'!$H$4:$H$28,'Base CDI'!$I$4:$I$29,S2931,"Cubic","Extrapolate=Linear","MultiX=Average","Skip=True","Sort=True")</f>
        <v>13.205423896025529</v>
      </c>
    </row>
    <row r="2932" spans="16:21" x14ac:dyDescent="0.25">
      <c r="P2932" s="10">
        <v>38771</v>
      </c>
      <c r="Q2932">
        <v>14.42731</v>
      </c>
      <c r="S2932" s="42">
        <f t="shared" ca="1" si="51"/>
        <v>48915</v>
      </c>
      <c r="T2932" s="43">
        <f ca="1">_xll.BInterpol('Base CDI'!$H$4:$H$28,'Base CDI'!$J$4:$J$29,S2932,"Cubic","Extrapolate=Linear","MultiX=Average","Skip=True","Sort=True")</f>
        <v>13.172644252824215</v>
      </c>
      <c r="U2932" s="43">
        <f ca="1">_xll.BInterpol('Base CDI'!$H$4:$H$28,'Base CDI'!$I$4:$I$29,S2932,"Cubic","Extrapolate=Linear","MultiX=Average","Skip=True","Sort=True")</f>
        <v>13.205472996864666</v>
      </c>
    </row>
    <row r="2933" spans="16:21" x14ac:dyDescent="0.25">
      <c r="P2933" s="10">
        <v>38772</v>
      </c>
      <c r="Q2933">
        <v>14.43642</v>
      </c>
      <c r="S2933" s="42">
        <f t="shared" ca="1" si="51"/>
        <v>48916</v>
      </c>
      <c r="T2933" s="43">
        <f ca="1">_xll.BInterpol('Base CDI'!$H$4:$H$28,'Base CDI'!$J$4:$J$29,S2933,"Cubic","Extrapolate=Linear","MultiX=Average","Skip=True","Sort=True")</f>
        <v>13.172696387640482</v>
      </c>
      <c r="U2933" s="43">
        <f ca="1">_xll.BInterpol('Base CDI'!$H$4:$H$28,'Base CDI'!$I$4:$I$29,S2933,"Cubic","Extrapolate=Linear","MultiX=Average","Skip=True","Sort=True")</f>
        <v>13.205521872330442</v>
      </c>
    </row>
    <row r="2934" spans="16:21" x14ac:dyDescent="0.25">
      <c r="P2934" s="10">
        <v>38777</v>
      </c>
      <c r="Q2934">
        <v>14.44556</v>
      </c>
      <c r="S2934" s="42">
        <f t="shared" ca="1" si="51"/>
        <v>48917</v>
      </c>
      <c r="T2934" s="43">
        <f ca="1">_xll.BInterpol('Base CDI'!$H$4:$H$28,'Base CDI'!$J$4:$J$29,S2934,"Cubic","Extrapolate=Linear","MultiX=Average","Skip=True","Sort=True")</f>
        <v>13.172748309399081</v>
      </c>
      <c r="U2934" s="43">
        <f ca="1">_xll.BInterpol('Base CDI'!$H$4:$H$28,'Base CDI'!$I$4:$I$29,S2934,"Cubic","Extrapolate=Linear","MultiX=Average","Skip=True","Sort=True")</f>
        <v>13.205570522693279</v>
      </c>
    </row>
    <row r="2935" spans="16:21" x14ac:dyDescent="0.25">
      <c r="P2935" s="10">
        <v>38778</v>
      </c>
      <c r="Q2935">
        <v>14.45471</v>
      </c>
      <c r="S2935" s="42">
        <f t="shared" ca="1" si="51"/>
        <v>48918</v>
      </c>
      <c r="T2935" s="43">
        <f ca="1">_xll.BInterpol('Base CDI'!$H$4:$H$28,'Base CDI'!$J$4:$J$29,S2935,"Cubic","Extrapolate=Linear","MultiX=Average","Skip=True","Sort=True")</f>
        <v>13.172800018331092</v>
      </c>
      <c r="U2935" s="43">
        <f ca="1">_xll.BInterpol('Base CDI'!$H$4:$H$28,'Base CDI'!$I$4:$I$29,S2935,"Cubic","Extrapolate=Linear","MultiX=Average","Skip=True","Sort=True")</f>
        <v>13.205618948223592</v>
      </c>
    </row>
    <row r="2936" spans="16:21" x14ac:dyDescent="0.25">
      <c r="P2936" s="10">
        <v>38779</v>
      </c>
      <c r="Q2936">
        <v>14.46386</v>
      </c>
      <c r="S2936" s="42">
        <f t="shared" ca="1" si="51"/>
        <v>48919</v>
      </c>
      <c r="T2936" s="43">
        <f ca="1">_xll.BInterpol('Base CDI'!$H$4:$H$28,'Base CDI'!$J$4:$J$29,S2936,"Cubic","Extrapolate=Linear","MultiX=Average","Skip=True","Sort=True")</f>
        <v>13.172851514667602</v>
      </c>
      <c r="U2936" s="43">
        <f ca="1">_xll.BInterpol('Base CDI'!$H$4:$H$28,'Base CDI'!$I$4:$I$29,S2936,"Cubic","Extrapolate=Linear","MultiX=Average","Skip=True","Sort=True")</f>
        <v>13.2056671491918</v>
      </c>
    </row>
    <row r="2937" spans="16:21" x14ac:dyDescent="0.25">
      <c r="P2937" s="10">
        <v>38782</v>
      </c>
      <c r="Q2937">
        <v>14.47301</v>
      </c>
      <c r="S2937" s="42">
        <f t="shared" ca="1" si="51"/>
        <v>48920</v>
      </c>
      <c r="T2937" s="43">
        <f ca="1">_xll.BInterpol('Base CDI'!$H$4:$H$28,'Base CDI'!$J$4:$J$29,S2937,"Cubic","Extrapolate=Linear","MultiX=Average","Skip=True","Sort=True")</f>
        <v>13.172902798639695</v>
      </c>
      <c r="U2937" s="43">
        <f ca="1">_xll.BInterpol('Base CDI'!$H$4:$H$28,'Base CDI'!$I$4:$I$29,S2937,"Cubic","Extrapolate=Linear","MultiX=Average","Skip=True","Sort=True")</f>
        <v>13.205715125868322</v>
      </c>
    </row>
    <row r="2938" spans="16:21" x14ac:dyDescent="0.25">
      <c r="P2938" s="10">
        <v>38783</v>
      </c>
      <c r="Q2938">
        <v>14.48216</v>
      </c>
      <c r="S2938" s="42">
        <f t="shared" ca="1" si="51"/>
        <v>48921</v>
      </c>
      <c r="T2938" s="43">
        <f ca="1">_xll.BInterpol('Base CDI'!$H$4:$H$28,'Base CDI'!$J$4:$J$29,S2938,"Cubic","Extrapolate=Linear","MultiX=Average","Skip=True","Sort=True")</f>
        <v>13.172953870478455</v>
      </c>
      <c r="U2938" s="43">
        <f ca="1">_xll.BInterpol('Base CDI'!$H$4:$H$28,'Base CDI'!$I$4:$I$29,S2938,"Cubic","Extrapolate=Linear","MultiX=Average","Skip=True","Sort=True")</f>
        <v>13.205762878523574</v>
      </c>
    </row>
    <row r="2939" spans="16:21" x14ac:dyDescent="0.25">
      <c r="P2939" s="10">
        <v>38784</v>
      </c>
      <c r="Q2939">
        <v>14.49131</v>
      </c>
      <c r="S2939" s="42">
        <f t="shared" ca="1" si="51"/>
        <v>48922</v>
      </c>
      <c r="T2939" s="43">
        <f ca="1">_xll.BInterpol('Base CDI'!$H$4:$H$28,'Base CDI'!$J$4:$J$29,S2939,"Cubic","Extrapolate=Linear","MultiX=Average","Skip=True","Sort=True")</f>
        <v>13.173004730414965</v>
      </c>
      <c r="U2939" s="43">
        <f ca="1">_xll.BInterpol('Base CDI'!$H$4:$H$28,'Base CDI'!$I$4:$I$29,S2939,"Cubic","Extrapolate=Linear","MultiX=Average","Skip=True","Sort=True")</f>
        <v>13.205810407427975</v>
      </c>
    </row>
    <row r="2940" spans="16:21" x14ac:dyDescent="0.25">
      <c r="P2940" s="10">
        <v>38785</v>
      </c>
      <c r="Q2940">
        <v>14.50046</v>
      </c>
      <c r="S2940" s="42">
        <f t="shared" ca="1" si="51"/>
        <v>48923</v>
      </c>
      <c r="T2940" s="43">
        <f ca="1">_xll.BInterpol('Base CDI'!$H$4:$H$28,'Base CDI'!$J$4:$J$29,S2940,"Cubic","Extrapolate=Linear","MultiX=Average","Skip=True","Sort=True")</f>
        <v>13.17305537868031</v>
      </c>
      <c r="U2940" s="43">
        <f ca="1">_xll.BInterpol('Base CDI'!$H$4:$H$28,'Base CDI'!$I$4:$I$29,S2940,"Cubic","Extrapolate=Linear","MultiX=Average","Skip=True","Sort=True")</f>
        <v>13.205857712851945</v>
      </c>
    </row>
    <row r="2941" spans="16:21" x14ac:dyDescent="0.25">
      <c r="P2941" s="10">
        <v>38786</v>
      </c>
      <c r="Q2941">
        <v>14.509259999999999</v>
      </c>
      <c r="S2941" s="42">
        <f t="shared" ca="1" si="51"/>
        <v>48924</v>
      </c>
      <c r="T2941" s="43">
        <f ca="1">_xll.BInterpol('Base CDI'!$H$4:$H$28,'Base CDI'!$J$4:$J$29,S2941,"Cubic","Extrapolate=Linear","MultiX=Average","Skip=True","Sort=True")</f>
        <v>13.173105815505576</v>
      </c>
      <c r="U2941" s="43">
        <f ca="1">_xll.BInterpol('Base CDI'!$H$4:$H$28,'Base CDI'!$I$4:$I$29,S2941,"Cubic","Extrapolate=Linear","MultiX=Average","Skip=True","Sort=True")</f>
        <v>13.205904795065898</v>
      </c>
    </row>
    <row r="2942" spans="16:21" x14ac:dyDescent="0.25">
      <c r="P2942" s="10">
        <v>38789</v>
      </c>
      <c r="Q2942">
        <v>14.518050000000001</v>
      </c>
      <c r="S2942" s="42">
        <f t="shared" ca="1" si="51"/>
        <v>48925</v>
      </c>
      <c r="T2942" s="43">
        <f ca="1">_xll.BInterpol('Base CDI'!$H$4:$H$28,'Base CDI'!$J$4:$J$29,S2942,"Cubic","Extrapolate=Linear","MultiX=Average","Skip=True","Sort=True")</f>
        <v>13.173156041121844</v>
      </c>
      <c r="U2942" s="43">
        <f ca="1">_xll.BInterpol('Base CDI'!$H$4:$H$28,'Base CDI'!$I$4:$I$29,S2942,"Cubic","Extrapolate=Linear","MultiX=Average","Skip=True","Sort=True")</f>
        <v>13.205951654340254</v>
      </c>
    </row>
    <row r="2943" spans="16:21" x14ac:dyDescent="0.25">
      <c r="P2943" s="10">
        <v>38790</v>
      </c>
      <c r="Q2943">
        <v>14.52685</v>
      </c>
      <c r="S2943" s="42">
        <f t="shared" ca="1" si="51"/>
        <v>48926</v>
      </c>
      <c r="T2943" s="43">
        <f ca="1">_xll.BInterpol('Base CDI'!$H$4:$H$28,'Base CDI'!$J$4:$J$29,S2943,"Cubic","Extrapolate=Linear","MultiX=Average","Skip=True","Sort=True")</f>
        <v>13.173206055760202</v>
      </c>
      <c r="U2943" s="43">
        <f ca="1">_xll.BInterpol('Base CDI'!$H$4:$H$28,'Base CDI'!$I$4:$I$29,S2943,"Cubic","Extrapolate=Linear","MultiX=Average","Skip=True","Sort=True")</f>
        <v>13.205998290945431</v>
      </c>
    </row>
    <row r="2944" spans="16:21" x14ac:dyDescent="0.25">
      <c r="P2944" s="10">
        <v>38791</v>
      </c>
      <c r="Q2944">
        <v>14.535640000000001</v>
      </c>
      <c r="S2944" s="42">
        <f t="shared" ca="1" si="51"/>
        <v>48927</v>
      </c>
      <c r="T2944" s="43">
        <f ca="1">_xll.BInterpol('Base CDI'!$H$4:$H$28,'Base CDI'!$J$4:$J$29,S2944,"Cubic","Extrapolate=Linear","MultiX=Average","Skip=True","Sort=True")</f>
        <v>13.17325585965173</v>
      </c>
      <c r="U2944" s="43">
        <f ca="1">_xll.BInterpol('Base CDI'!$H$4:$H$28,'Base CDI'!$I$4:$I$29,S2944,"Cubic","Extrapolate=Linear","MultiX=Average","Skip=True","Sort=True")</f>
        <v>13.206044705151847</v>
      </c>
    </row>
    <row r="2945" spans="16:21" x14ac:dyDescent="0.25">
      <c r="P2945" s="10">
        <v>38792</v>
      </c>
      <c r="Q2945">
        <v>14.54444</v>
      </c>
      <c r="S2945" s="42">
        <f t="shared" ca="1" si="51"/>
        <v>48928</v>
      </c>
      <c r="T2945" s="43">
        <f ca="1">_xll.BInterpol('Base CDI'!$H$4:$H$28,'Base CDI'!$J$4:$J$29,S2945,"Cubic","Extrapolate=Linear","MultiX=Average","Skip=True","Sort=True")</f>
        <v>13.173305453027515</v>
      </c>
      <c r="U2945" s="43">
        <f ca="1">_xll.BInterpol('Base CDI'!$H$4:$H$28,'Base CDI'!$I$4:$I$29,S2945,"Cubic","Extrapolate=Linear","MultiX=Average","Skip=True","Sort=True")</f>
        <v>13.20609089722992</v>
      </c>
    </row>
    <row r="2946" spans="16:21" x14ac:dyDescent="0.25">
      <c r="P2946" s="10">
        <v>38793</v>
      </c>
      <c r="Q2946">
        <v>14.553240000000001</v>
      </c>
      <c r="S2946" s="42">
        <f t="shared" ca="1" si="51"/>
        <v>48929</v>
      </c>
      <c r="T2946" s="43">
        <f ca="1">_xll.BInterpol('Base CDI'!$H$4:$H$28,'Base CDI'!$J$4:$J$29,S2946,"Cubic","Extrapolate=Linear","MultiX=Average","Skip=True","Sort=True")</f>
        <v>13.173354836118643</v>
      </c>
      <c r="U2946" s="43">
        <f ca="1">_xll.BInterpol('Base CDI'!$H$4:$H$28,'Base CDI'!$I$4:$I$29,S2946,"Cubic","Extrapolate=Linear","MultiX=Average","Skip=True","Sort=True")</f>
        <v>13.206136867450068</v>
      </c>
    </row>
    <row r="2947" spans="16:21" x14ac:dyDescent="0.25">
      <c r="P2947" s="10">
        <v>38796</v>
      </c>
      <c r="Q2947">
        <v>14.56204</v>
      </c>
      <c r="S2947" s="42">
        <f t="shared" ca="1" si="51"/>
        <v>48930</v>
      </c>
      <c r="T2947" s="43">
        <f ca="1">_xll.BInterpol('Base CDI'!$H$4:$H$28,'Base CDI'!$J$4:$J$29,S2947,"Cubic","Extrapolate=Linear","MultiX=Average","Skip=True","Sort=True")</f>
        <v>13.173404009156194</v>
      </c>
      <c r="U2947" s="43">
        <f ca="1">_xll.BInterpol('Base CDI'!$H$4:$H$28,'Base CDI'!$I$4:$I$29,S2947,"Cubic","Extrapolate=Linear","MultiX=Average","Skip=True","Sort=True")</f>
        <v>13.206182616082708</v>
      </c>
    </row>
    <row r="2948" spans="16:21" x14ac:dyDescent="0.25">
      <c r="P2948" s="10">
        <v>38797</v>
      </c>
      <c r="Q2948">
        <v>14.57085</v>
      </c>
      <c r="S2948" s="42">
        <f t="shared" ca="1" si="51"/>
        <v>48931</v>
      </c>
      <c r="T2948" s="43">
        <f ca="1">_xll.BInterpol('Base CDI'!$H$4:$H$28,'Base CDI'!$J$4:$J$29,S2948,"Cubic","Extrapolate=Linear","MultiX=Average","Skip=True","Sort=True")</f>
        <v>13.173452972371253</v>
      </c>
      <c r="U2948" s="43">
        <f ca="1">_xll.BInterpol('Base CDI'!$H$4:$H$28,'Base CDI'!$I$4:$I$29,S2948,"Cubic","Extrapolate=Linear","MultiX=Average","Skip=True","Sort=True")</f>
        <v>13.20622814339826</v>
      </c>
    </row>
    <row r="2949" spans="16:21" x14ac:dyDescent="0.25">
      <c r="P2949" s="10">
        <v>38798</v>
      </c>
      <c r="Q2949">
        <v>14.579660000000001</v>
      </c>
      <c r="S2949" s="42">
        <f t="shared" ca="1" si="51"/>
        <v>48932</v>
      </c>
      <c r="T2949" s="43">
        <f ca="1">_xll.BInterpol('Base CDI'!$H$4:$H$28,'Base CDI'!$J$4:$J$29,S2949,"Cubic","Extrapolate=Linear","MultiX=Average","Skip=True","Sort=True")</f>
        <v>13.173501725994907</v>
      </c>
      <c r="U2949" s="43">
        <f ca="1">_xll.BInterpol('Base CDI'!$H$4:$H$28,'Base CDI'!$I$4:$I$29,S2949,"Cubic","Extrapolate=Linear","MultiX=Average","Skip=True","Sort=True")</f>
        <v>13.206273449667139</v>
      </c>
    </row>
    <row r="2950" spans="16:21" x14ac:dyDescent="0.25">
      <c r="P2950" s="10">
        <v>38799</v>
      </c>
      <c r="Q2950">
        <v>14.588480000000001</v>
      </c>
      <c r="S2950" s="42">
        <f t="shared" ca="1" si="51"/>
        <v>48933</v>
      </c>
      <c r="T2950" s="43">
        <f ca="1">_xll.BInterpol('Base CDI'!$H$4:$H$28,'Base CDI'!$J$4:$J$29,S2950,"Cubic","Extrapolate=Linear","MultiX=Average","Skip=True","Sort=True")</f>
        <v>13.173550270258239</v>
      </c>
      <c r="U2950" s="43">
        <f ca="1">_xll.BInterpol('Base CDI'!$H$4:$H$28,'Base CDI'!$I$4:$I$29,S2950,"Cubic","Extrapolate=Linear","MultiX=Average","Skip=True","Sort=True")</f>
        <v>13.206318535159765</v>
      </c>
    </row>
    <row r="2951" spans="16:21" x14ac:dyDescent="0.25">
      <c r="P2951" s="10">
        <v>38800</v>
      </c>
      <c r="Q2951">
        <v>14.59732</v>
      </c>
      <c r="S2951" s="42">
        <f t="shared" ca="1" si="51"/>
        <v>48934</v>
      </c>
      <c r="T2951" s="43">
        <f ca="1">_xll.BInterpol('Base CDI'!$H$4:$H$28,'Base CDI'!$J$4:$J$29,S2951,"Cubic","Extrapolate=Linear","MultiX=Average","Skip=True","Sort=True")</f>
        <v>13.173598605392332</v>
      </c>
      <c r="U2951" s="43">
        <f ca="1">_xll.BInterpol('Base CDI'!$H$4:$H$28,'Base CDI'!$I$4:$I$29,S2951,"Cubic","Extrapolate=Linear","MultiX=Average","Skip=True","Sort=True")</f>
        <v>13.206363400146556</v>
      </c>
    </row>
    <row r="2952" spans="16:21" x14ac:dyDescent="0.25">
      <c r="P2952" s="10">
        <v>38803</v>
      </c>
      <c r="Q2952">
        <v>14.606159999999999</v>
      </c>
      <c r="S2952" s="42">
        <f t="shared" ca="1" si="51"/>
        <v>48935</v>
      </c>
      <c r="T2952" s="43">
        <f ca="1">_xll.BInterpol('Base CDI'!$H$4:$H$28,'Base CDI'!$J$4:$J$29,S2952,"Cubic","Extrapolate=Linear","MultiX=Average","Skip=True","Sort=True")</f>
        <v>13.173646731628272</v>
      </c>
      <c r="U2952" s="43">
        <f ca="1">_xll.BInterpol('Base CDI'!$H$4:$H$28,'Base CDI'!$I$4:$I$29,S2952,"Cubic","Extrapolate=Linear","MultiX=Average","Skip=True","Sort=True")</f>
        <v>13.206408044897929</v>
      </c>
    </row>
    <row r="2953" spans="16:21" x14ac:dyDescent="0.25">
      <c r="P2953" s="10">
        <v>38804</v>
      </c>
      <c r="Q2953">
        <v>14.615</v>
      </c>
      <c r="S2953" s="42">
        <f t="shared" ca="1" si="51"/>
        <v>48936</v>
      </c>
      <c r="T2953" s="43">
        <f ca="1">_xll.BInterpol('Base CDI'!$H$4:$H$28,'Base CDI'!$J$4:$J$29,S2953,"Cubic","Extrapolate=Linear","MultiX=Average","Skip=True","Sort=True")</f>
        <v>13.173694649197142</v>
      </c>
      <c r="U2953" s="43">
        <f ca="1">_xll.BInterpol('Base CDI'!$H$4:$H$28,'Base CDI'!$I$4:$I$29,S2953,"Cubic","Extrapolate=Linear","MultiX=Average","Skip=True","Sort=True")</f>
        <v>13.206452469684303</v>
      </c>
    </row>
    <row r="2954" spans="16:21" x14ac:dyDescent="0.25">
      <c r="P2954" s="10">
        <v>38805</v>
      </c>
      <c r="Q2954">
        <v>14.623849999999999</v>
      </c>
      <c r="S2954" s="42">
        <f t="shared" ca="1" si="51"/>
        <v>48937</v>
      </c>
      <c r="T2954" s="43">
        <f ca="1">_xll.BInterpol('Base CDI'!$H$4:$H$28,'Base CDI'!$J$4:$J$29,S2954,"Cubic","Extrapolate=Linear","MultiX=Average","Skip=True","Sort=True")</f>
        <v>13.173742358330026</v>
      </c>
      <c r="U2954" s="43">
        <f ca="1">_xll.BInterpol('Base CDI'!$H$4:$H$28,'Base CDI'!$I$4:$I$29,S2954,"Cubic","Extrapolate=Linear","MultiX=Average","Skip=True","Sort=True")</f>
        <v>13.206496674776094</v>
      </c>
    </row>
    <row r="2955" spans="16:21" x14ac:dyDescent="0.25">
      <c r="P2955" s="10">
        <v>38806</v>
      </c>
      <c r="Q2955">
        <v>14.6327</v>
      </c>
      <c r="S2955" s="42">
        <f t="shared" ref="S2955:S3018" ca="1" si="52">S2954+1</f>
        <v>48938</v>
      </c>
      <c r="T2955" s="43">
        <f ca="1">_xll.BInterpol('Base CDI'!$H$4:$H$28,'Base CDI'!$J$4:$J$29,S2955,"Cubic","Extrapolate=Linear","MultiX=Average","Skip=True","Sort=True")</f>
        <v>13.17378985925801</v>
      </c>
      <c r="U2955" s="43">
        <f ca="1">_xll.BInterpol('Base CDI'!$H$4:$H$28,'Base CDI'!$I$4:$I$29,S2955,"Cubic","Extrapolate=Linear","MultiX=Average","Skip=True","Sort=True")</f>
        <v>13.206540660443723</v>
      </c>
    </row>
    <row r="2956" spans="16:21" x14ac:dyDescent="0.25">
      <c r="P2956" s="10">
        <v>38807</v>
      </c>
      <c r="Q2956">
        <v>14.64157</v>
      </c>
      <c r="S2956" s="42">
        <f t="shared" ca="1" si="52"/>
        <v>48939</v>
      </c>
      <c r="T2956" s="43">
        <f ca="1">_xll.BInterpol('Base CDI'!$H$4:$H$28,'Base CDI'!$J$4:$J$29,S2956,"Cubic","Extrapolate=Linear","MultiX=Average","Skip=True","Sort=True")</f>
        <v>13.173837152212176</v>
      </c>
      <c r="U2956" s="43">
        <f ca="1">_xll.BInterpol('Base CDI'!$H$4:$H$28,'Base CDI'!$I$4:$I$29,S2956,"Cubic","Extrapolate=Linear","MultiX=Average","Skip=True","Sort=True")</f>
        <v>13.206584426957605</v>
      </c>
    </row>
    <row r="2957" spans="16:21" x14ac:dyDescent="0.25">
      <c r="P2957" s="10">
        <v>38810</v>
      </c>
      <c r="Q2957">
        <v>14.650449999999999</v>
      </c>
      <c r="S2957" s="42">
        <f t="shared" ca="1" si="52"/>
        <v>48940</v>
      </c>
      <c r="T2957" s="43">
        <f ca="1">_xll.BInterpol('Base CDI'!$H$4:$H$28,'Base CDI'!$J$4:$J$29,S2957,"Cubic","Extrapolate=Linear","MultiX=Average","Skip=True","Sort=True")</f>
        <v>13.173884237423611</v>
      </c>
      <c r="U2957" s="43">
        <f ca="1">_xll.BInterpol('Base CDI'!$H$4:$H$28,'Base CDI'!$I$4:$I$29,S2957,"Cubic","Extrapolate=Linear","MultiX=Average","Skip=True","Sort=True")</f>
        <v>13.206627974588161</v>
      </c>
    </row>
    <row r="2958" spans="16:21" x14ac:dyDescent="0.25">
      <c r="P2958" s="10">
        <v>38811</v>
      </c>
      <c r="Q2958">
        <v>14.65931</v>
      </c>
      <c r="S2958" s="42">
        <f t="shared" ca="1" si="52"/>
        <v>48941</v>
      </c>
      <c r="T2958" s="43">
        <f ca="1">_xll.BInterpol('Base CDI'!$H$4:$H$28,'Base CDI'!$J$4:$J$29,S2958,"Cubic","Extrapolate=Linear","MultiX=Average","Skip=True","Sort=True")</f>
        <v>13.173931115123397</v>
      </c>
      <c r="U2958" s="43">
        <f ca="1">_xll.BInterpol('Base CDI'!$H$4:$H$28,'Base CDI'!$I$4:$I$29,S2958,"Cubic","Extrapolate=Linear","MultiX=Average","Skip=True","Sort=True")</f>
        <v>13.206671303605805</v>
      </c>
    </row>
    <row r="2959" spans="16:21" x14ac:dyDescent="0.25">
      <c r="P2959" s="10">
        <v>38812</v>
      </c>
      <c r="Q2959">
        <v>14.66816</v>
      </c>
      <c r="S2959" s="42">
        <f t="shared" ca="1" si="52"/>
        <v>48942</v>
      </c>
      <c r="T2959" s="43">
        <f ca="1">_xll.BInterpol('Base CDI'!$H$4:$H$28,'Base CDI'!$J$4:$J$29,S2959,"Cubic","Extrapolate=Linear","MultiX=Average","Skip=True","Sort=True")</f>
        <v>13.173977785542618</v>
      </c>
      <c r="U2959" s="43">
        <f ca="1">_xll.BInterpol('Base CDI'!$H$4:$H$28,'Base CDI'!$I$4:$I$29,S2959,"Cubic","Extrapolate=Linear","MultiX=Average","Skip=True","Sort=True")</f>
        <v>13.206714414280958</v>
      </c>
    </row>
    <row r="2960" spans="16:21" x14ac:dyDescent="0.25">
      <c r="P2960" s="10">
        <v>38813</v>
      </c>
      <c r="Q2960">
        <v>14.677009999999999</v>
      </c>
      <c r="S2960" s="42">
        <f t="shared" ca="1" si="52"/>
        <v>48943</v>
      </c>
      <c r="T2960" s="43">
        <f ca="1">_xll.BInterpol('Base CDI'!$H$4:$H$28,'Base CDI'!$J$4:$J$29,S2960,"Cubic","Extrapolate=Linear","MultiX=Average","Skip=True","Sort=True")</f>
        <v>13.17402424891236</v>
      </c>
      <c r="U2960" s="43">
        <f ca="1">_xll.BInterpol('Base CDI'!$H$4:$H$28,'Base CDI'!$I$4:$I$29,S2960,"Cubic","Extrapolate=Linear","MultiX=Average","Skip=True","Sort=True")</f>
        <v>13.206757306884038</v>
      </c>
    </row>
    <row r="2961" spans="16:21" x14ac:dyDescent="0.25">
      <c r="P2961" s="10">
        <v>38814</v>
      </c>
      <c r="Q2961">
        <v>14.68586</v>
      </c>
      <c r="S2961" s="42">
        <f t="shared" ca="1" si="52"/>
        <v>48944</v>
      </c>
      <c r="T2961" s="43">
        <f ca="1">_xll.BInterpol('Base CDI'!$H$4:$H$28,'Base CDI'!$J$4:$J$29,S2961,"Cubic","Extrapolate=Linear","MultiX=Average","Skip=True","Sort=True")</f>
        <v>13.174070505463707</v>
      </c>
      <c r="U2961" s="43">
        <f ca="1">_xll.BInterpol('Base CDI'!$H$4:$H$28,'Base CDI'!$I$4:$I$29,S2961,"Cubic","Extrapolate=Linear","MultiX=Average","Skip=True","Sort=True")</f>
        <v>13.206799981685462</v>
      </c>
    </row>
    <row r="2962" spans="16:21" x14ac:dyDescent="0.25">
      <c r="P2962" s="10">
        <v>38817</v>
      </c>
      <c r="Q2962">
        <v>14.694710000000001</v>
      </c>
      <c r="S2962" s="42">
        <f t="shared" ca="1" si="52"/>
        <v>48945</v>
      </c>
      <c r="T2962" s="43">
        <f ca="1">_xll.BInterpol('Base CDI'!$H$4:$H$28,'Base CDI'!$J$4:$J$29,S2962,"Cubic","Extrapolate=Linear","MultiX=Average","Skip=True","Sort=True")</f>
        <v>13.174116555427741</v>
      </c>
      <c r="U2962" s="43">
        <f ca="1">_xll.BInterpol('Base CDI'!$H$4:$H$28,'Base CDI'!$I$4:$I$29,S2962,"Cubic","Extrapolate=Linear","MultiX=Average","Skip=True","Sort=True")</f>
        <v>13.206842438955647</v>
      </c>
    </row>
    <row r="2963" spans="16:21" x14ac:dyDescent="0.25">
      <c r="P2963" s="10">
        <v>38818</v>
      </c>
      <c r="Q2963">
        <v>14.703569999999999</v>
      </c>
      <c r="S2963" s="42">
        <f t="shared" ca="1" si="52"/>
        <v>48946</v>
      </c>
      <c r="T2963" s="43">
        <f ca="1">_xll.BInterpol('Base CDI'!$H$4:$H$28,'Base CDI'!$J$4:$J$29,S2963,"Cubic","Extrapolate=Linear","MultiX=Average","Skip=True","Sort=True")</f>
        <v>13.17416239903555</v>
      </c>
      <c r="U2963" s="43">
        <f ca="1">_xll.BInterpol('Base CDI'!$H$4:$H$28,'Base CDI'!$I$4:$I$29,S2963,"Cubic","Extrapolate=Linear","MultiX=Average","Skip=True","Sort=True")</f>
        <v>13.206884678965013</v>
      </c>
    </row>
    <row r="2964" spans="16:21" x14ac:dyDescent="0.25">
      <c r="P2964" s="10">
        <v>38819</v>
      </c>
      <c r="Q2964">
        <v>14.712440000000001</v>
      </c>
      <c r="S2964" s="42">
        <f t="shared" ca="1" si="52"/>
        <v>48947</v>
      </c>
      <c r="T2964" s="43">
        <f ca="1">_xll.BInterpol('Base CDI'!$H$4:$H$28,'Base CDI'!$J$4:$J$29,S2964,"Cubic","Extrapolate=Linear","MultiX=Average","Skip=True","Sort=True")</f>
        <v>13.174208036518214</v>
      </c>
      <c r="U2964" s="43">
        <f ca="1">_xll.BInterpol('Base CDI'!$H$4:$H$28,'Base CDI'!$I$4:$I$29,S2964,"Cubic","Extrapolate=Linear","MultiX=Average","Skip=True","Sort=True")</f>
        <v>13.206926701983976</v>
      </c>
    </row>
    <row r="2965" spans="16:21" x14ac:dyDescent="0.25">
      <c r="P2965" s="10">
        <v>38820</v>
      </c>
      <c r="Q2965">
        <v>14.721299999999999</v>
      </c>
      <c r="S2965" s="42">
        <f t="shared" ca="1" si="52"/>
        <v>48948</v>
      </c>
      <c r="T2965" s="43">
        <f ca="1">_xll.BInterpol('Base CDI'!$H$4:$H$28,'Base CDI'!$J$4:$J$29,S2965,"Cubic","Extrapolate=Linear","MultiX=Average","Skip=True","Sort=True")</f>
        <v>13.174253468106821</v>
      </c>
      <c r="U2965" s="43">
        <f ca="1">_xll.BInterpol('Base CDI'!$H$4:$H$28,'Base CDI'!$I$4:$I$29,S2965,"Cubic","Extrapolate=Linear","MultiX=Average","Skip=True","Sort=True")</f>
        <v>13.206968508282955</v>
      </c>
    </row>
    <row r="2966" spans="16:21" x14ac:dyDescent="0.25">
      <c r="P2966" s="10">
        <v>38824</v>
      </c>
      <c r="Q2966">
        <v>14.730180000000001</v>
      </c>
      <c r="S2966" s="42">
        <f t="shared" ca="1" si="52"/>
        <v>48949</v>
      </c>
      <c r="T2966" s="43">
        <f ca="1">_xll.BInterpol('Base CDI'!$H$4:$H$28,'Base CDI'!$J$4:$J$29,S2966,"Cubic","Extrapolate=Linear","MultiX=Average","Skip=True","Sort=True")</f>
        <v>13.174298694032453</v>
      </c>
      <c r="U2966" s="43">
        <f ca="1">_xll.BInterpol('Base CDI'!$H$4:$H$28,'Base CDI'!$I$4:$I$29,S2966,"Cubic","Extrapolate=Linear","MultiX=Average","Skip=True","Sort=True")</f>
        <v>13.207010098132368</v>
      </c>
    </row>
    <row r="2967" spans="16:21" x14ac:dyDescent="0.25">
      <c r="P2967" s="10">
        <v>38825</v>
      </c>
      <c r="Q2967">
        <v>14.73906</v>
      </c>
      <c r="S2967" s="42">
        <f t="shared" ca="1" si="52"/>
        <v>48950</v>
      </c>
      <c r="T2967" s="43">
        <f ca="1">_xll.BInterpol('Base CDI'!$H$4:$H$28,'Base CDI'!$J$4:$J$29,S2967,"Cubic","Extrapolate=Linear","MultiX=Average","Skip=True","Sort=True")</f>
        <v>13.174343714526195</v>
      </c>
      <c r="U2967" s="43">
        <f ca="1">_xll.BInterpol('Base CDI'!$H$4:$H$28,'Base CDI'!$I$4:$I$29,S2967,"Cubic","Extrapolate=Linear","MultiX=Average","Skip=True","Sort=True")</f>
        <v>13.207051471802634</v>
      </c>
    </row>
    <row r="2968" spans="16:21" x14ac:dyDescent="0.25">
      <c r="P2968" s="10">
        <v>38826</v>
      </c>
      <c r="Q2968">
        <v>14.74794</v>
      </c>
      <c r="S2968" s="42">
        <f t="shared" ca="1" si="52"/>
        <v>48951</v>
      </c>
      <c r="T2968" s="43">
        <f ca="1">_xll.BInterpol('Base CDI'!$H$4:$H$28,'Base CDI'!$J$4:$J$29,S2968,"Cubic","Extrapolate=Linear","MultiX=Average","Skip=True","Sort=True")</f>
        <v>13.174388529819131</v>
      </c>
      <c r="U2968" s="43">
        <f ca="1">_xll.BInterpol('Base CDI'!$H$4:$H$28,'Base CDI'!$I$4:$I$29,S2968,"Cubic","Extrapolate=Linear","MultiX=Average","Skip=True","Sort=True")</f>
        <v>13.207092629564169</v>
      </c>
    </row>
    <row r="2969" spans="16:21" x14ac:dyDescent="0.25">
      <c r="P2969" s="10">
        <v>38827</v>
      </c>
      <c r="Q2969">
        <v>14.756830000000001</v>
      </c>
      <c r="S2969" s="42">
        <f t="shared" ca="1" si="52"/>
        <v>48952</v>
      </c>
      <c r="T2969" s="43">
        <f ca="1">_xll.BInterpol('Base CDI'!$H$4:$H$28,'Base CDI'!$J$4:$J$29,S2969,"Cubic","Extrapolate=Linear","MultiX=Average","Skip=True","Sort=True")</f>
        <v>13.174433140142344</v>
      </c>
      <c r="U2969" s="43">
        <f ca="1">_xll.BInterpol('Base CDI'!$H$4:$H$28,'Base CDI'!$I$4:$I$29,S2969,"Cubic","Extrapolate=Linear","MultiX=Average","Skip=True","Sort=True")</f>
        <v>13.207133571687391</v>
      </c>
    </row>
    <row r="2970" spans="16:21" x14ac:dyDescent="0.25">
      <c r="P2970" s="10">
        <v>38831</v>
      </c>
      <c r="Q2970">
        <v>14.76535</v>
      </c>
      <c r="S2970" s="42">
        <f t="shared" ca="1" si="52"/>
        <v>48953</v>
      </c>
      <c r="T2970" s="43">
        <f ca="1">_xll.BInterpol('Base CDI'!$H$4:$H$28,'Base CDI'!$J$4:$J$29,S2970,"Cubic","Extrapolate=Linear","MultiX=Average","Skip=True","Sort=True")</f>
        <v>13.174477545726923</v>
      </c>
      <c r="U2970" s="43">
        <f ca="1">_xll.BInterpol('Base CDI'!$H$4:$H$28,'Base CDI'!$I$4:$I$29,S2970,"Cubic","Extrapolate=Linear","MultiX=Average","Skip=True","Sort=True")</f>
        <v>13.20717429844272</v>
      </c>
    </row>
    <row r="2971" spans="16:21" x14ac:dyDescent="0.25">
      <c r="P2971" s="10">
        <v>38832</v>
      </c>
      <c r="Q2971">
        <v>14.773870000000001</v>
      </c>
      <c r="S2971" s="42">
        <f t="shared" ca="1" si="52"/>
        <v>48954</v>
      </c>
      <c r="T2971" s="43">
        <f ca="1">_xll.BInterpol('Base CDI'!$H$4:$H$28,'Base CDI'!$J$4:$J$29,S2971,"Cubic","Extrapolate=Linear","MultiX=Average","Skip=True","Sort=True")</f>
        <v>13.174521746803945</v>
      </c>
      <c r="U2971" s="43">
        <f ca="1">_xll.BInterpol('Base CDI'!$H$4:$H$28,'Base CDI'!$I$4:$I$29,S2971,"Cubic","Extrapolate=Linear","MultiX=Average","Skip=True","Sort=True")</f>
        <v>13.207214810100572</v>
      </c>
    </row>
    <row r="2972" spans="16:21" x14ac:dyDescent="0.25">
      <c r="P2972" s="10">
        <v>38833</v>
      </c>
      <c r="Q2972">
        <v>14.78238</v>
      </c>
      <c r="S2972" s="42">
        <f t="shared" ca="1" si="52"/>
        <v>48955</v>
      </c>
      <c r="T2972" s="43">
        <f ca="1">_xll.BInterpol('Base CDI'!$H$4:$H$28,'Base CDI'!$J$4:$J$29,S2972,"Cubic","Extrapolate=Linear","MultiX=Average","Skip=True","Sort=True")</f>
        <v>13.174565743604502</v>
      </c>
      <c r="U2972" s="43">
        <f ca="1">_xll.BInterpol('Base CDI'!$H$4:$H$28,'Base CDI'!$I$4:$I$29,S2972,"Cubic","Extrapolate=Linear","MultiX=Average","Skip=True","Sort=True")</f>
        <v>13.207255106931367</v>
      </c>
    </row>
    <row r="2973" spans="16:21" x14ac:dyDescent="0.25">
      <c r="P2973" s="10">
        <v>38834</v>
      </c>
      <c r="Q2973">
        <v>14.790900000000001</v>
      </c>
      <c r="S2973" s="42">
        <f t="shared" ca="1" si="52"/>
        <v>48956</v>
      </c>
      <c r="T2973" s="43">
        <f ca="1">_xll.BInterpol('Base CDI'!$H$4:$H$28,'Base CDI'!$J$4:$J$29,S2973,"Cubic","Extrapolate=Linear","MultiX=Average","Skip=True","Sort=True")</f>
        <v>13.174609536359672</v>
      </c>
      <c r="U2973" s="43">
        <f ca="1">_xll.BInterpol('Base CDI'!$H$4:$H$28,'Base CDI'!$I$4:$I$29,S2973,"Cubic","Extrapolate=Linear","MultiX=Average","Skip=True","Sort=True")</f>
        <v>13.207295189205519</v>
      </c>
    </row>
    <row r="2974" spans="16:21" x14ac:dyDescent="0.25">
      <c r="P2974" s="10">
        <v>38835</v>
      </c>
      <c r="Q2974">
        <v>14.799429999999999</v>
      </c>
      <c r="S2974" s="42">
        <f t="shared" ca="1" si="52"/>
        <v>48957</v>
      </c>
      <c r="T2974" s="43">
        <f ca="1">_xll.BInterpol('Base CDI'!$H$4:$H$28,'Base CDI'!$J$4:$J$29,S2974,"Cubic","Extrapolate=Linear","MultiX=Average","Skip=True","Sort=True")</f>
        <v>13.174653125300541</v>
      </c>
      <c r="U2974" s="43">
        <f ca="1">_xll.BInterpol('Base CDI'!$H$4:$H$28,'Base CDI'!$I$4:$I$29,S2974,"Cubic","Extrapolate=Linear","MultiX=Average","Skip=True","Sort=True")</f>
        <v>13.20733505719345</v>
      </c>
    </row>
    <row r="2975" spans="16:21" x14ac:dyDescent="0.25">
      <c r="P2975" s="10">
        <v>38839</v>
      </c>
      <c r="Q2975">
        <v>14.80799</v>
      </c>
      <c r="S2975" s="42">
        <f t="shared" ca="1" si="52"/>
        <v>48958</v>
      </c>
      <c r="T2975" s="43">
        <f ca="1">_xll.BInterpol('Base CDI'!$H$4:$H$28,'Base CDI'!$J$4:$J$29,S2975,"Cubic","Extrapolate=Linear","MultiX=Average","Skip=True","Sort=True")</f>
        <v>13.174696510658196</v>
      </c>
      <c r="U2975" s="43">
        <f ca="1">_xll.BInterpol('Base CDI'!$H$4:$H$28,'Base CDI'!$I$4:$I$29,S2975,"Cubic","Extrapolate=Linear","MultiX=Average","Skip=True","Sort=True")</f>
        <v>13.207374711165576</v>
      </c>
    </row>
    <row r="2976" spans="16:21" x14ac:dyDescent="0.25">
      <c r="P2976" s="10">
        <v>38840</v>
      </c>
      <c r="Q2976">
        <v>14.816560000000001</v>
      </c>
      <c r="S2976" s="42">
        <f t="shared" ca="1" si="52"/>
        <v>48959</v>
      </c>
      <c r="T2976" s="43">
        <f ca="1">_xll.BInterpol('Base CDI'!$H$4:$H$28,'Base CDI'!$J$4:$J$29,S2976,"Cubic","Extrapolate=Linear","MultiX=Average","Skip=True","Sort=True")</f>
        <v>13.174739692663717</v>
      </c>
      <c r="U2976" s="43">
        <f ca="1">_xll.BInterpol('Base CDI'!$H$4:$H$28,'Base CDI'!$I$4:$I$29,S2976,"Cubic","Extrapolate=Linear","MultiX=Average","Skip=True","Sort=True")</f>
        <v>13.207414151392317</v>
      </c>
    </row>
    <row r="2977" spans="16:21" x14ac:dyDescent="0.25">
      <c r="P2977" s="10">
        <v>38841</v>
      </c>
      <c r="Q2977">
        <v>14.82513</v>
      </c>
      <c r="S2977" s="42">
        <f t="shared" ca="1" si="52"/>
        <v>48960</v>
      </c>
      <c r="T2977" s="43">
        <f ca="1">_xll.BInterpol('Base CDI'!$H$4:$H$28,'Base CDI'!$J$4:$J$29,S2977,"Cubic","Extrapolate=Linear","MultiX=Average","Skip=True","Sort=True")</f>
        <v>13.174782671548192</v>
      </c>
      <c r="U2977" s="43">
        <f ca="1">_xll.BInterpol('Base CDI'!$H$4:$H$28,'Base CDI'!$I$4:$I$29,S2977,"Cubic","Extrapolate=Linear","MultiX=Average","Skip=True","Sort=True")</f>
        <v>13.207453378144088</v>
      </c>
    </row>
    <row r="2978" spans="16:21" x14ac:dyDescent="0.25">
      <c r="P2978" s="10">
        <v>38842</v>
      </c>
      <c r="Q2978">
        <v>14.8337</v>
      </c>
      <c r="S2978" s="42">
        <f t="shared" ca="1" si="52"/>
        <v>48961</v>
      </c>
      <c r="T2978" s="43">
        <f ca="1">_xll.BInterpol('Base CDI'!$H$4:$H$28,'Base CDI'!$J$4:$J$29,S2978,"Cubic","Extrapolate=Linear","MultiX=Average","Skip=True","Sort=True")</f>
        <v>13.174825447542702</v>
      </c>
      <c r="U2978" s="43">
        <f ca="1">_xll.BInterpol('Base CDI'!$H$4:$H$28,'Base CDI'!$I$4:$I$29,S2978,"Cubic","Extrapolate=Linear","MultiX=Average","Skip=True","Sort=True")</f>
        <v>13.207492391691309</v>
      </c>
    </row>
    <row r="2979" spans="16:21" x14ac:dyDescent="0.25">
      <c r="P2979" s="10">
        <v>38845</v>
      </c>
      <c r="Q2979">
        <v>14.842280000000001</v>
      </c>
      <c r="S2979" s="42">
        <f t="shared" ca="1" si="52"/>
        <v>48962</v>
      </c>
      <c r="T2979" s="43">
        <f ca="1">_xll.BInterpol('Base CDI'!$H$4:$H$28,'Base CDI'!$J$4:$J$29,S2979,"Cubic","Extrapolate=Linear","MultiX=Average","Skip=True","Sort=True")</f>
        <v>13.174868020878334</v>
      </c>
      <c r="U2979" s="43">
        <f ca="1">_xll.BInterpol('Base CDI'!$H$4:$H$28,'Base CDI'!$I$4:$I$29,S2979,"Cubic","Extrapolate=Linear","MultiX=Average","Skip=True","Sort=True")</f>
        <v>13.207531192304396</v>
      </c>
    </row>
    <row r="2980" spans="16:21" x14ac:dyDescent="0.25">
      <c r="P2980" s="10">
        <v>38846</v>
      </c>
      <c r="Q2980">
        <v>14.85087</v>
      </c>
      <c r="S2980" s="42">
        <f t="shared" ca="1" si="52"/>
        <v>48963</v>
      </c>
      <c r="T2980" s="43">
        <f ca="1">_xll.BInterpol('Base CDI'!$H$4:$H$28,'Base CDI'!$J$4:$J$29,S2980,"Cubic","Extrapolate=Linear","MultiX=Average","Skip=True","Sort=True")</f>
        <v>13.17491039178617</v>
      </c>
      <c r="U2980" s="43">
        <f ca="1">_xll.BInterpol('Base CDI'!$H$4:$H$28,'Base CDI'!$I$4:$I$29,S2980,"Cubic","Extrapolate=Linear","MultiX=Average","Skip=True","Sort=True")</f>
        <v>13.20756978025377</v>
      </c>
    </row>
    <row r="2981" spans="16:21" x14ac:dyDescent="0.25">
      <c r="P2981" s="10">
        <v>38847</v>
      </c>
      <c r="Q2981">
        <v>14.85946</v>
      </c>
      <c r="S2981" s="42">
        <f t="shared" ca="1" si="52"/>
        <v>48964</v>
      </c>
      <c r="T2981" s="43">
        <f ca="1">_xll.BInterpol('Base CDI'!$H$4:$H$28,'Base CDI'!$J$4:$J$29,S2981,"Cubic","Extrapolate=Linear","MultiX=Average","Skip=True","Sort=True")</f>
        <v>13.174952560497296</v>
      </c>
      <c r="U2981" s="43">
        <f ca="1">_xll.BInterpol('Base CDI'!$H$4:$H$28,'Base CDI'!$I$4:$I$29,S2981,"Cubic","Extrapolate=Linear","MultiX=Average","Skip=True","Sort=True")</f>
        <v>13.207608155809845</v>
      </c>
    </row>
    <row r="2982" spans="16:21" x14ac:dyDescent="0.25">
      <c r="P2982" s="10">
        <v>38848</v>
      </c>
      <c r="Q2982">
        <v>14.868040000000001</v>
      </c>
      <c r="S2982" s="42">
        <f t="shared" ca="1" si="52"/>
        <v>48965</v>
      </c>
      <c r="T2982" s="43">
        <f ca="1">_xll.BInterpol('Base CDI'!$H$4:$H$28,'Base CDI'!$J$4:$J$29,S2982,"Cubic","Extrapolate=Linear","MultiX=Average","Skip=True","Sort=True")</f>
        <v>13.174994527242797</v>
      </c>
      <c r="U2982" s="43">
        <f ca="1">_xll.BInterpol('Base CDI'!$H$4:$H$28,'Base CDI'!$I$4:$I$29,S2982,"Cubic","Extrapolate=Linear","MultiX=Average","Skip=True","Sort=True")</f>
        <v>13.207646319243045</v>
      </c>
    </row>
    <row r="2983" spans="16:21" x14ac:dyDescent="0.25">
      <c r="P2983" s="10">
        <v>38849</v>
      </c>
      <c r="Q2983">
        <v>14.876620000000001</v>
      </c>
      <c r="S2983" s="42">
        <f t="shared" ca="1" si="52"/>
        <v>48966</v>
      </c>
      <c r="T2983" s="43">
        <f ca="1">_xll.BInterpol('Base CDI'!$H$4:$H$28,'Base CDI'!$J$4:$J$29,S2983,"Cubic","Extrapolate=Linear","MultiX=Average","Skip=True","Sort=True")</f>
        <v>13.175036292253754</v>
      </c>
      <c r="U2983" s="43">
        <f ca="1">_xll.BInterpol('Base CDI'!$H$4:$H$28,'Base CDI'!$I$4:$I$29,S2983,"Cubic","Extrapolate=Linear","MultiX=Average","Skip=True","Sort=True")</f>
        <v>13.207684270823782</v>
      </c>
    </row>
    <row r="2984" spans="16:21" x14ac:dyDescent="0.25">
      <c r="P2984" s="10">
        <v>38852</v>
      </c>
      <c r="Q2984">
        <v>14.885210000000001</v>
      </c>
      <c r="S2984" s="42">
        <f t="shared" ca="1" si="52"/>
        <v>48967</v>
      </c>
      <c r="T2984" s="43">
        <f ca="1">_xll.BInterpol('Base CDI'!$H$4:$H$28,'Base CDI'!$J$4:$J$29,S2984,"Cubic","Extrapolate=Linear","MultiX=Average","Skip=True","Sort=True")</f>
        <v>13.175077855761254</v>
      </c>
      <c r="U2984" s="43">
        <f ca="1">_xll.BInterpol('Base CDI'!$H$4:$H$28,'Base CDI'!$I$4:$I$29,S2984,"Cubic","Extrapolate=Linear","MultiX=Average","Skip=True","Sort=True")</f>
        <v>13.207722010822476</v>
      </c>
    </row>
    <row r="2985" spans="16:21" x14ac:dyDescent="0.25">
      <c r="P2985" s="10">
        <v>38853</v>
      </c>
      <c r="Q2985">
        <v>14.89382</v>
      </c>
      <c r="S2985" s="42">
        <f t="shared" ca="1" si="52"/>
        <v>48968</v>
      </c>
      <c r="T2985" s="43">
        <f ca="1">_xll.BInterpol('Base CDI'!$H$4:$H$28,'Base CDI'!$J$4:$J$29,S2985,"Cubic","Extrapolate=Linear","MultiX=Average","Skip=True","Sort=True")</f>
        <v>13.175119217996379</v>
      </c>
      <c r="U2985" s="43">
        <f ca="1">_xll.BInterpol('Base CDI'!$H$4:$H$28,'Base CDI'!$I$4:$I$29,S2985,"Cubic","Extrapolate=Linear","MultiX=Average","Skip=True","Sort=True")</f>
        <v>13.207759539509544</v>
      </c>
    </row>
    <row r="2986" spans="16:21" x14ac:dyDescent="0.25">
      <c r="P2986" s="10">
        <v>38854</v>
      </c>
      <c r="Q2986">
        <v>14.90245</v>
      </c>
      <c r="S2986" s="42">
        <f t="shared" ca="1" si="52"/>
        <v>48969</v>
      </c>
      <c r="T2986" s="43">
        <f ca="1">_xll.BInterpol('Base CDI'!$H$4:$H$28,'Base CDI'!$J$4:$J$29,S2986,"Cubic","Extrapolate=Linear","MultiX=Average","Skip=True","Sort=True")</f>
        <v>13.175160379190215</v>
      </c>
      <c r="U2986" s="43">
        <f ca="1">_xll.BInterpol('Base CDI'!$H$4:$H$28,'Base CDI'!$I$4:$I$29,S2986,"Cubic","Extrapolate=Linear","MultiX=Average","Skip=True","Sort=True")</f>
        <v>13.207796857155406</v>
      </c>
    </row>
    <row r="2987" spans="16:21" x14ac:dyDescent="0.25">
      <c r="P2987" s="10">
        <v>38855</v>
      </c>
      <c r="Q2987">
        <v>14.911049999999999</v>
      </c>
      <c r="S2987" s="42">
        <f t="shared" ca="1" si="52"/>
        <v>48970</v>
      </c>
      <c r="T2987" s="43">
        <f ca="1">_xll.BInterpol('Base CDI'!$H$4:$H$28,'Base CDI'!$J$4:$J$29,S2987,"Cubic","Extrapolate=Linear","MultiX=Average","Skip=True","Sort=True")</f>
        <v>13.175201339573848</v>
      </c>
      <c r="U2987" s="43">
        <f ca="1">_xll.BInterpol('Base CDI'!$H$4:$H$28,'Base CDI'!$I$4:$I$29,S2987,"Cubic","Extrapolate=Linear","MultiX=Average","Skip=True","Sort=True")</f>
        <v>13.207833964030479</v>
      </c>
    </row>
    <row r="2988" spans="16:21" x14ac:dyDescent="0.25">
      <c r="P2988" s="10">
        <v>38856</v>
      </c>
      <c r="Q2988">
        <v>14.91966</v>
      </c>
      <c r="S2988" s="42">
        <f t="shared" ca="1" si="52"/>
        <v>48971</v>
      </c>
      <c r="T2988" s="43">
        <f ca="1">_xll.BInterpol('Base CDI'!$H$4:$H$28,'Base CDI'!$J$4:$J$29,S2988,"Cubic","Extrapolate=Linear","MultiX=Average","Skip=True","Sort=True")</f>
        <v>13.175242099378357</v>
      </c>
      <c r="U2988" s="43">
        <f ca="1">_xll.BInterpol('Base CDI'!$H$4:$H$28,'Base CDI'!$I$4:$I$29,S2988,"Cubic","Extrapolate=Linear","MultiX=Average","Skip=True","Sort=True")</f>
        <v>13.207870860405182</v>
      </c>
    </row>
    <row r="2989" spans="16:21" x14ac:dyDescent="0.25">
      <c r="P2989" s="10">
        <v>38859</v>
      </c>
      <c r="Q2989">
        <v>14.928269999999999</v>
      </c>
      <c r="S2989" s="42">
        <f t="shared" ca="1" si="52"/>
        <v>48972</v>
      </c>
      <c r="T2989" s="43">
        <f ca="1">_xll.BInterpol('Base CDI'!$H$4:$H$28,'Base CDI'!$J$4:$J$29,S2989,"Cubic","Extrapolate=Linear","MultiX=Average","Skip=True","Sort=True")</f>
        <v>13.175282658834831</v>
      </c>
      <c r="U2989" s="43">
        <f ca="1">_xll.BInterpol('Base CDI'!$H$4:$H$28,'Base CDI'!$I$4:$I$29,S2989,"Cubic","Extrapolate=Linear","MultiX=Average","Skip=True","Sort=True")</f>
        <v>13.207907546549931</v>
      </c>
    </row>
    <row r="2990" spans="16:21" x14ac:dyDescent="0.25">
      <c r="P2990" s="10">
        <v>38860</v>
      </c>
      <c r="Q2990">
        <v>14.936870000000001</v>
      </c>
      <c r="S2990" s="42">
        <f t="shared" ca="1" si="52"/>
        <v>48973</v>
      </c>
      <c r="T2990" s="43">
        <f ca="1">_xll.BInterpol('Base CDI'!$H$4:$H$28,'Base CDI'!$J$4:$J$29,S2990,"Cubic","Extrapolate=Linear","MultiX=Average","Skip=True","Sort=True")</f>
        <v>13.175323018174351</v>
      </c>
      <c r="U2990" s="43">
        <f ca="1">_xll.BInterpol('Base CDI'!$H$4:$H$28,'Base CDI'!$I$4:$I$29,S2990,"Cubic","Extrapolate=Linear","MultiX=Average","Skip=True","Sort=True")</f>
        <v>13.207944022735145</v>
      </c>
    </row>
    <row r="2991" spans="16:21" x14ac:dyDescent="0.25">
      <c r="P2991" s="10">
        <v>38861</v>
      </c>
      <c r="Q2991">
        <v>14.94548</v>
      </c>
      <c r="S2991" s="42">
        <f t="shared" ca="1" si="52"/>
        <v>48974</v>
      </c>
      <c r="T2991" s="43">
        <f ca="1">_xll.BInterpol('Base CDI'!$H$4:$H$28,'Base CDI'!$J$4:$J$29,S2991,"Cubic","Extrapolate=Linear","MultiX=Average","Skip=True","Sort=True")</f>
        <v>13.175363177628006</v>
      </c>
      <c r="U2991" s="43">
        <f ca="1">_xll.BInterpol('Base CDI'!$H$4:$H$28,'Base CDI'!$I$4:$I$29,S2991,"Cubic","Extrapolate=Linear","MultiX=Average","Skip=True","Sort=True")</f>
        <v>13.207980289231241</v>
      </c>
    </row>
    <row r="2992" spans="16:21" x14ac:dyDescent="0.25">
      <c r="P2992" s="10">
        <v>38862</v>
      </c>
      <c r="Q2992">
        <v>14.9541</v>
      </c>
      <c r="S2992" s="42">
        <f t="shared" ca="1" si="52"/>
        <v>48975</v>
      </c>
      <c r="T2992" s="43">
        <f ca="1">_xll.BInterpol('Base CDI'!$H$4:$H$28,'Base CDI'!$J$4:$J$29,S2992,"Cubic","Extrapolate=Linear","MultiX=Average","Skip=True","Sort=True")</f>
        <v>13.175403137426875</v>
      </c>
      <c r="U2992" s="43">
        <f ca="1">_xll.BInterpol('Base CDI'!$H$4:$H$28,'Base CDI'!$I$4:$I$29,S2992,"Cubic","Extrapolate=Linear","MultiX=Average","Skip=True","Sort=True")</f>
        <v>13.208016346308638</v>
      </c>
    </row>
    <row r="2993" spans="16:21" x14ac:dyDescent="0.25">
      <c r="P2993" s="10">
        <v>38863</v>
      </c>
      <c r="Q2993">
        <v>14.962719999999999</v>
      </c>
      <c r="S2993" s="42">
        <f t="shared" ca="1" si="52"/>
        <v>48976</v>
      </c>
      <c r="T2993" s="43">
        <f ca="1">_xll.BInterpol('Base CDI'!$H$4:$H$28,'Base CDI'!$J$4:$J$29,S2993,"Cubic","Extrapolate=Linear","MultiX=Average","Skip=True","Sort=True")</f>
        <v>13.175442897802043</v>
      </c>
      <c r="U2993" s="43">
        <f ca="1">_xll.BInterpol('Base CDI'!$H$4:$H$28,'Base CDI'!$I$4:$I$29,S2993,"Cubic","Extrapolate=Linear","MultiX=Average","Skip=True","Sort=True")</f>
        <v>13.208052194237755</v>
      </c>
    </row>
    <row r="2994" spans="16:21" x14ac:dyDescent="0.25">
      <c r="P2994" s="10">
        <v>38866</v>
      </c>
      <c r="Q2994">
        <v>14.971349999999999</v>
      </c>
      <c r="S2994" s="42">
        <f t="shared" ca="1" si="52"/>
        <v>48977</v>
      </c>
      <c r="T2994" s="43">
        <f ca="1">_xll.BInterpol('Base CDI'!$H$4:$H$28,'Base CDI'!$J$4:$J$29,S2994,"Cubic","Extrapolate=Linear","MultiX=Average","Skip=True","Sort=True")</f>
        <v>13.175482458984597</v>
      </c>
      <c r="U2994" s="43">
        <f ca="1">_xll.BInterpol('Base CDI'!$H$4:$H$28,'Base CDI'!$I$4:$I$29,S2994,"Cubic","Extrapolate=Linear","MultiX=Average","Skip=True","Sort=True")</f>
        <v>13.208087833289007</v>
      </c>
    </row>
    <row r="2995" spans="16:21" x14ac:dyDescent="0.25">
      <c r="P2995" s="10">
        <v>38867</v>
      </c>
      <c r="Q2995">
        <v>14.979979999999999</v>
      </c>
      <c r="S2995" s="42">
        <f t="shared" ca="1" si="52"/>
        <v>48978</v>
      </c>
      <c r="T2995" s="43">
        <f ca="1">_xll.BInterpol('Base CDI'!$H$4:$H$28,'Base CDI'!$J$4:$J$29,S2995,"Cubic","Extrapolate=Linear","MultiX=Average","Skip=True","Sort=True")</f>
        <v>13.175521821205619</v>
      </c>
      <c r="U2995" s="43">
        <f ca="1">_xll.BInterpol('Base CDI'!$H$4:$H$28,'Base CDI'!$I$4:$I$29,S2995,"Cubic","Extrapolate=Linear","MultiX=Average","Skip=True","Sort=True")</f>
        <v>13.208123263732816</v>
      </c>
    </row>
    <row r="2996" spans="16:21" x14ac:dyDescent="0.25">
      <c r="P2996" s="10">
        <v>38868</v>
      </c>
      <c r="Q2996">
        <v>14.988619999999999</v>
      </c>
      <c r="S2996" s="42">
        <f t="shared" ca="1" si="52"/>
        <v>48979</v>
      </c>
      <c r="T2996" s="43">
        <f ca="1">_xll.BInterpol('Base CDI'!$H$4:$H$28,'Base CDI'!$J$4:$J$29,S2996,"Cubic","Extrapolate=Linear","MultiX=Average","Skip=True","Sort=True")</f>
        <v>13.175560984696196</v>
      </c>
      <c r="U2996" s="43">
        <f ca="1">_xll.BInterpol('Base CDI'!$H$4:$H$28,'Base CDI'!$I$4:$I$29,S2996,"Cubic","Extrapolate=Linear","MultiX=Average","Skip=True","Sort=True")</f>
        <v>13.208158485839595</v>
      </c>
    </row>
    <row r="2997" spans="16:21" x14ac:dyDescent="0.25">
      <c r="P2997" s="10">
        <v>38869</v>
      </c>
      <c r="Q2997">
        <v>14.99727</v>
      </c>
      <c r="S2997" s="42">
        <f t="shared" ca="1" si="52"/>
        <v>48980</v>
      </c>
      <c r="T2997" s="43">
        <f ca="1">_xll.BInterpol('Base CDI'!$H$4:$H$28,'Base CDI'!$J$4:$J$29,S2997,"Cubic","Extrapolate=Linear","MultiX=Average","Skip=True","Sort=True")</f>
        <v>13.175599949687408</v>
      </c>
      <c r="U2997" s="43">
        <f ca="1">_xll.BInterpol('Base CDI'!$H$4:$H$28,'Base CDI'!$I$4:$I$29,S2997,"Cubic","Extrapolate=Linear","MultiX=Average","Skip=True","Sort=True")</f>
        <v>13.208193499879766</v>
      </c>
    </row>
    <row r="2998" spans="16:21" x14ac:dyDescent="0.25">
      <c r="P2998" s="10">
        <v>38870</v>
      </c>
      <c r="Q2998">
        <v>15.00567</v>
      </c>
      <c r="S2998" s="42">
        <f t="shared" ca="1" si="52"/>
        <v>48981</v>
      </c>
      <c r="T2998" s="43">
        <f ca="1">_xll.BInterpol('Base CDI'!$H$4:$H$28,'Base CDI'!$J$4:$J$29,S2998,"Cubic","Extrapolate=Linear","MultiX=Average","Skip=True","Sort=True")</f>
        <v>13.175638716410342</v>
      </c>
      <c r="U2998" s="43">
        <f ca="1">_xll.BInterpol('Base CDI'!$H$4:$H$28,'Base CDI'!$I$4:$I$29,S2998,"Cubic","Extrapolate=Linear","MultiX=Average","Skip=True","Sort=True")</f>
        <v>13.208228306123745</v>
      </c>
    </row>
    <row r="2999" spans="16:21" x14ac:dyDescent="0.25">
      <c r="P2999" s="10">
        <v>38873</v>
      </c>
      <c r="Q2999">
        <v>15.01408</v>
      </c>
      <c r="S2999" s="42">
        <f t="shared" ca="1" si="52"/>
        <v>48982</v>
      </c>
      <c r="T2999" s="43">
        <f ca="1">_xll.BInterpol('Base CDI'!$H$4:$H$28,'Base CDI'!$J$4:$J$29,S2999,"Cubic","Extrapolate=Linear","MultiX=Average","Skip=True","Sort=True")</f>
        <v>13.175677285096082</v>
      </c>
      <c r="U2999" s="43">
        <f ca="1">_xll.BInterpol('Base CDI'!$H$4:$H$28,'Base CDI'!$I$4:$I$29,S2999,"Cubic","Extrapolate=Linear","MultiX=Average","Skip=True","Sort=True")</f>
        <v>13.20826290484195</v>
      </c>
    </row>
    <row r="3000" spans="16:21" x14ac:dyDescent="0.25">
      <c r="P3000" s="10">
        <v>38874</v>
      </c>
      <c r="Q3000">
        <v>15.022500000000001</v>
      </c>
      <c r="S3000" s="42">
        <f t="shared" ca="1" si="52"/>
        <v>48983</v>
      </c>
      <c r="T3000" s="43">
        <f ca="1">_xll.BInterpol('Base CDI'!$H$4:$H$28,'Base CDI'!$J$4:$J$29,S3000,"Cubic","Extrapolate=Linear","MultiX=Average","Skip=True","Sort=True")</f>
        <v>13.175715655975713</v>
      </c>
      <c r="U3000" s="43">
        <f ca="1">_xll.BInterpol('Base CDI'!$H$4:$H$28,'Base CDI'!$I$4:$I$29,S3000,"Cubic","Extrapolate=Linear","MultiX=Average","Skip=True","Sort=True")</f>
        <v>13.208297296304801</v>
      </c>
    </row>
    <row r="3001" spans="16:21" x14ac:dyDescent="0.25">
      <c r="P3001" s="10">
        <v>38875</v>
      </c>
      <c r="Q3001">
        <v>15.03091</v>
      </c>
      <c r="S3001" s="42">
        <f t="shared" ca="1" si="52"/>
        <v>48984</v>
      </c>
      <c r="T3001" s="43">
        <f ca="1">_xll.BInterpol('Base CDI'!$H$4:$H$28,'Base CDI'!$J$4:$J$29,S3001,"Cubic","Extrapolate=Linear","MultiX=Average","Skip=True","Sort=True")</f>
        <v>13.175753829280318</v>
      </c>
      <c r="U3001" s="43">
        <f ca="1">_xll.BInterpol('Base CDI'!$H$4:$H$28,'Base CDI'!$I$4:$I$29,S3001,"Cubic","Extrapolate=Linear","MultiX=Average","Skip=True","Sort=True")</f>
        <v>13.208331480782713</v>
      </c>
    </row>
    <row r="3002" spans="16:21" x14ac:dyDescent="0.25">
      <c r="P3002" s="10">
        <v>38876</v>
      </c>
      <c r="Q3002">
        <v>15.03933</v>
      </c>
      <c r="S3002" s="42">
        <f t="shared" ca="1" si="52"/>
        <v>48985</v>
      </c>
      <c r="T3002" s="43">
        <f ca="1">_xll.BInterpol('Base CDI'!$H$4:$H$28,'Base CDI'!$J$4:$J$29,S3002,"Cubic","Extrapolate=Linear","MultiX=Average","Skip=True","Sort=True")</f>
        <v>13.17579180524098</v>
      </c>
      <c r="U3002" s="43">
        <f ca="1">_xll.BInterpol('Base CDI'!$H$4:$H$28,'Base CDI'!$I$4:$I$29,S3002,"Cubic","Extrapolate=Linear","MultiX=Average","Skip=True","Sort=True")</f>
        <v>13.208365458546107</v>
      </c>
    </row>
    <row r="3003" spans="16:21" x14ac:dyDescent="0.25">
      <c r="P3003" s="10">
        <v>38877</v>
      </c>
      <c r="Q3003">
        <v>15.047739999999999</v>
      </c>
      <c r="S3003" s="42">
        <f t="shared" ca="1" si="52"/>
        <v>48986</v>
      </c>
      <c r="T3003" s="43">
        <f ca="1">_xll.BInterpol('Base CDI'!$H$4:$H$28,'Base CDI'!$J$4:$J$29,S3003,"Cubic","Extrapolate=Linear","MultiX=Average","Skip=True","Sort=True")</f>
        <v>13.175829584088786</v>
      </c>
      <c r="U3003" s="43">
        <f ca="1">_xll.BInterpol('Base CDI'!$H$4:$H$28,'Base CDI'!$I$4:$I$29,S3003,"Cubic","Extrapolate=Linear","MultiX=Average","Skip=True","Sort=True")</f>
        <v>13.208399229865398</v>
      </c>
    </row>
    <row r="3004" spans="16:21" x14ac:dyDescent="0.25">
      <c r="P3004" s="10">
        <v>38880</v>
      </c>
      <c r="Q3004">
        <v>15.05616</v>
      </c>
      <c r="S3004" s="42">
        <f t="shared" ca="1" si="52"/>
        <v>48987</v>
      </c>
      <c r="T3004" s="43">
        <f ca="1">_xll.BInterpol('Base CDI'!$H$4:$H$28,'Base CDI'!$J$4:$J$29,S3004,"Cubic","Extrapolate=Linear","MultiX=Average","Skip=True","Sort=True")</f>
        <v>13.175867166054818</v>
      </c>
      <c r="U3004" s="43">
        <f ca="1">_xll.BInterpol('Base CDI'!$H$4:$H$28,'Base CDI'!$I$4:$I$29,S3004,"Cubic","Extrapolate=Linear","MultiX=Average","Skip=True","Sort=True")</f>
        <v>13.208432795011005</v>
      </c>
    </row>
    <row r="3005" spans="16:21" x14ac:dyDescent="0.25">
      <c r="P3005" s="10">
        <v>38881</v>
      </c>
      <c r="Q3005">
        <v>15.064590000000001</v>
      </c>
      <c r="S3005" s="42">
        <f t="shared" ca="1" si="52"/>
        <v>48988</v>
      </c>
      <c r="T3005" s="43">
        <f ca="1">_xll.BInterpol('Base CDI'!$H$4:$H$28,'Base CDI'!$J$4:$J$29,S3005,"Cubic","Extrapolate=Linear","MultiX=Average","Skip=True","Sort=True")</f>
        <v>13.175904551370163</v>
      </c>
      <c r="U3005" s="43">
        <f ca="1">_xll.BInterpol('Base CDI'!$H$4:$H$28,'Base CDI'!$I$4:$I$29,S3005,"Cubic","Extrapolate=Linear","MultiX=Average","Skip=True","Sort=True")</f>
        <v>13.208466154253346</v>
      </c>
    </row>
    <row r="3006" spans="16:21" x14ac:dyDescent="0.25">
      <c r="P3006" s="10">
        <v>38882</v>
      </c>
      <c r="Q3006">
        <v>15.073029999999999</v>
      </c>
      <c r="S3006" s="42">
        <f t="shared" ca="1" si="52"/>
        <v>48989</v>
      </c>
      <c r="T3006" s="43">
        <f ca="1">_xll.BInterpol('Base CDI'!$H$4:$H$28,'Base CDI'!$J$4:$J$29,S3006,"Cubic","Extrapolate=Linear","MultiX=Average","Skip=True","Sort=True")</f>
        <v>13.175941740265902</v>
      </c>
      <c r="U3006" s="43">
        <f ca="1">_xll.BInterpol('Base CDI'!$H$4:$H$28,'Base CDI'!$I$4:$I$29,S3006,"Cubic","Extrapolate=Linear","MultiX=Average","Skip=True","Sort=True")</f>
        <v>13.208499307862841</v>
      </c>
    </row>
    <row r="3007" spans="16:21" x14ac:dyDescent="0.25">
      <c r="P3007" s="10">
        <v>38884</v>
      </c>
      <c r="Q3007">
        <v>15.08146</v>
      </c>
      <c r="S3007" s="42">
        <f t="shared" ca="1" si="52"/>
        <v>48990</v>
      </c>
      <c r="T3007" s="43">
        <f ca="1">_xll.BInterpol('Base CDI'!$H$4:$H$28,'Base CDI'!$J$4:$J$29,S3007,"Cubic","Extrapolate=Linear","MultiX=Average","Skip=True","Sort=True")</f>
        <v>13.175978732973121</v>
      </c>
      <c r="U3007" s="43">
        <f ca="1">_xll.BInterpol('Base CDI'!$H$4:$H$28,'Base CDI'!$I$4:$I$29,S3007,"Cubic","Extrapolate=Linear","MultiX=Average","Skip=True","Sort=True")</f>
        <v>13.208532256109905</v>
      </c>
    </row>
    <row r="3008" spans="16:21" x14ac:dyDescent="0.25">
      <c r="P3008" s="10">
        <v>38887</v>
      </c>
      <c r="Q3008">
        <v>15.0899</v>
      </c>
      <c r="S3008" s="42">
        <f t="shared" ca="1" si="52"/>
        <v>48991</v>
      </c>
      <c r="T3008" s="43">
        <f ca="1">_xll.BInterpol('Base CDI'!$H$4:$H$28,'Base CDI'!$J$4:$J$29,S3008,"Cubic","Extrapolate=Linear","MultiX=Average","Skip=True","Sort=True")</f>
        <v>13.176015529722905</v>
      </c>
      <c r="U3008" s="43">
        <f ca="1">_xll.BInterpol('Base CDI'!$H$4:$H$28,'Base CDI'!$I$4:$I$29,S3008,"Cubic","Extrapolate=Linear","MultiX=Average","Skip=True","Sort=True")</f>
        <v>13.208564999264956</v>
      </c>
    </row>
    <row r="3009" spans="16:21" x14ac:dyDescent="0.25">
      <c r="P3009" s="10">
        <v>38888</v>
      </c>
      <c r="Q3009">
        <v>15.09835</v>
      </c>
      <c r="S3009" s="42">
        <f t="shared" ca="1" si="52"/>
        <v>48992</v>
      </c>
      <c r="T3009" s="43">
        <f ca="1">_xll.BInterpol('Base CDI'!$H$4:$H$28,'Base CDI'!$J$4:$J$29,S3009,"Cubic","Extrapolate=Linear","MultiX=Average","Skip=True","Sort=True")</f>
        <v>13.176052130746337</v>
      </c>
      <c r="U3009" s="43">
        <f ca="1">_xll.BInterpol('Base CDI'!$H$4:$H$28,'Base CDI'!$I$4:$I$29,S3009,"Cubic","Extrapolate=Linear","MultiX=Average","Skip=True","Sort=True")</f>
        <v>13.208597537598415</v>
      </c>
    </row>
    <row r="3010" spans="16:21" x14ac:dyDescent="0.25">
      <c r="P3010" s="10">
        <v>38889</v>
      </c>
      <c r="Q3010">
        <v>15.1068</v>
      </c>
      <c r="S3010" s="42">
        <f t="shared" ca="1" si="52"/>
        <v>48993</v>
      </c>
      <c r="T3010" s="43">
        <f ca="1">_xll.BInterpol('Base CDI'!$H$4:$H$28,'Base CDI'!$J$4:$J$29,S3010,"Cubic","Extrapolate=Linear","MultiX=Average","Skip=True","Sort=True")</f>
        <v>13.1760885362745</v>
      </c>
      <c r="U3010" s="43">
        <f ca="1">_xll.BInterpol('Base CDI'!$H$4:$H$28,'Base CDI'!$I$4:$I$29,S3010,"Cubic","Extrapolate=Linear","MultiX=Average","Skip=True","Sort=True")</f>
        <v>13.208629871380698</v>
      </c>
    </row>
    <row r="3011" spans="16:21" x14ac:dyDescent="0.25">
      <c r="P3011" s="10">
        <v>38890</v>
      </c>
      <c r="Q3011">
        <v>15.11525</v>
      </c>
      <c r="S3011" s="42">
        <f t="shared" ca="1" si="52"/>
        <v>48994</v>
      </c>
      <c r="T3011" s="43">
        <f ca="1">_xll.BInterpol('Base CDI'!$H$4:$H$28,'Base CDI'!$J$4:$J$29,S3011,"Cubic","Extrapolate=Linear","MultiX=Average","Skip=True","Sort=True")</f>
        <v>13.176124746538481</v>
      </c>
      <c r="U3011" s="43">
        <f ca="1">_xll.BInterpol('Base CDI'!$H$4:$H$28,'Base CDI'!$I$4:$I$29,S3011,"Cubic","Extrapolate=Linear","MultiX=Average","Skip=True","Sort=True")</f>
        <v>13.208662000882221</v>
      </c>
    </row>
    <row r="3012" spans="16:21" x14ac:dyDescent="0.25">
      <c r="P3012" s="10">
        <v>38891</v>
      </c>
      <c r="Q3012">
        <v>15.123710000000001</v>
      </c>
      <c r="S3012" s="42">
        <f t="shared" ca="1" si="52"/>
        <v>48995</v>
      </c>
      <c r="T3012" s="43">
        <f ca="1">_xll.BInterpol('Base CDI'!$H$4:$H$28,'Base CDI'!$J$4:$J$29,S3012,"Cubic","Extrapolate=Linear","MultiX=Average","Skip=True","Sort=True")</f>
        <v>13.176160761769362</v>
      </c>
      <c r="U3012" s="43">
        <f ca="1">_xll.BInterpol('Base CDI'!$H$4:$H$28,'Base CDI'!$I$4:$I$29,S3012,"Cubic","Extrapolate=Linear","MultiX=Average","Skip=True","Sort=True")</f>
        <v>13.208693926373405</v>
      </c>
    </row>
    <row r="3013" spans="16:21" x14ac:dyDescent="0.25">
      <c r="P3013" s="10">
        <v>38894</v>
      </c>
      <c r="Q3013">
        <v>15.13218</v>
      </c>
      <c r="S3013" s="42">
        <f t="shared" ca="1" si="52"/>
        <v>48996</v>
      </c>
      <c r="T3013" s="43">
        <f ca="1">_xll.BInterpol('Base CDI'!$H$4:$H$28,'Base CDI'!$J$4:$J$29,S3013,"Cubic","Extrapolate=Linear","MultiX=Average","Skip=True","Sort=True")</f>
        <v>13.176196582198228</v>
      </c>
      <c r="U3013" s="43">
        <f ca="1">_xll.BInterpol('Base CDI'!$H$4:$H$28,'Base CDI'!$I$4:$I$29,S3013,"Cubic","Extrapolate=Linear","MultiX=Average","Skip=True","Sort=True")</f>
        <v>13.208725648124668</v>
      </c>
    </row>
    <row r="3014" spans="16:21" x14ac:dyDescent="0.25">
      <c r="P3014" s="10">
        <v>38895</v>
      </c>
      <c r="Q3014">
        <v>15.140639999999999</v>
      </c>
      <c r="S3014" s="42">
        <f t="shared" ca="1" si="52"/>
        <v>48997</v>
      </c>
      <c r="T3014" s="43">
        <f ca="1">_xll.BInterpol('Base CDI'!$H$4:$H$28,'Base CDI'!$J$4:$J$29,S3014,"Cubic","Extrapolate=Linear","MultiX=Average","Skip=True","Sort=True")</f>
        <v>13.176232208056165</v>
      </c>
      <c r="U3014" s="43">
        <f ca="1">_xll.BInterpol('Base CDI'!$H$4:$H$28,'Base CDI'!$I$4:$I$29,S3014,"Cubic","Extrapolate=Linear","MultiX=Average","Skip=True","Sort=True")</f>
        <v>13.208757166406425</v>
      </c>
    </row>
    <row r="3015" spans="16:21" x14ac:dyDescent="0.25">
      <c r="P3015" s="10">
        <v>38896</v>
      </c>
      <c r="Q3015">
        <v>15.14911</v>
      </c>
      <c r="S3015" s="42">
        <f t="shared" ca="1" si="52"/>
        <v>48998</v>
      </c>
      <c r="T3015" s="43">
        <f ca="1">_xll.BInterpol('Base CDI'!$H$4:$H$28,'Base CDI'!$J$4:$J$29,S3015,"Cubic","Extrapolate=Linear","MultiX=Average","Skip=True","Sort=True")</f>
        <v>13.176267639574254</v>
      </c>
      <c r="U3015" s="43">
        <f ca="1">_xll.BInterpol('Base CDI'!$H$4:$H$28,'Base CDI'!$I$4:$I$29,S3015,"Cubic","Extrapolate=Linear","MultiX=Average","Skip=True","Sort=True")</f>
        <v>13.208788481489096</v>
      </c>
    </row>
    <row r="3016" spans="16:21" x14ac:dyDescent="0.25">
      <c r="P3016" s="10">
        <v>38897</v>
      </c>
      <c r="Q3016">
        <v>15.157579999999999</v>
      </c>
      <c r="S3016" s="42">
        <f t="shared" ca="1" si="52"/>
        <v>48999</v>
      </c>
      <c r="T3016" s="43">
        <f ca="1">_xll.BInterpol('Base CDI'!$H$4:$H$28,'Base CDI'!$J$4:$J$29,S3016,"Cubic","Extrapolate=Linear","MultiX=Average","Skip=True","Sort=True")</f>
        <v>13.176302876983582</v>
      </c>
      <c r="U3016" s="43">
        <f ca="1">_xll.BInterpol('Base CDI'!$H$4:$H$28,'Base CDI'!$I$4:$I$29,S3016,"Cubic","Extrapolate=Linear","MultiX=Average","Skip=True","Sort=True")</f>
        <v>13.208819593643101</v>
      </c>
    </row>
    <row r="3017" spans="16:21" x14ac:dyDescent="0.25">
      <c r="P3017" s="10">
        <v>38898</v>
      </c>
      <c r="Q3017">
        <v>15.16606</v>
      </c>
      <c r="S3017" s="42">
        <f t="shared" ca="1" si="52"/>
        <v>49000</v>
      </c>
      <c r="T3017" s="43">
        <f ca="1">_xll.BInterpol('Base CDI'!$H$4:$H$28,'Base CDI'!$J$4:$J$29,S3017,"Cubic","Extrapolate=Linear","MultiX=Average","Skip=True","Sort=True")</f>
        <v>13.176337920515232</v>
      </c>
      <c r="U3017" s="43">
        <f ca="1">_xll.BInterpol('Base CDI'!$H$4:$H$28,'Base CDI'!$I$4:$I$29,S3017,"Cubic","Extrapolate=Linear","MultiX=Average","Skip=True","Sort=True")</f>
        <v>13.208850503138853</v>
      </c>
    </row>
    <row r="3018" spans="16:21" x14ac:dyDescent="0.25">
      <c r="P3018" s="10">
        <v>38901</v>
      </c>
      <c r="Q3018">
        <v>15.17456</v>
      </c>
      <c r="S3018" s="42">
        <f t="shared" ca="1" si="52"/>
        <v>49001</v>
      </c>
      <c r="T3018" s="43">
        <f ca="1">_xll.BInterpol('Base CDI'!$H$4:$H$28,'Base CDI'!$J$4:$J$29,S3018,"Cubic","Extrapolate=Linear","MultiX=Average","Skip=True","Sort=True")</f>
        <v>13.17637277040029</v>
      </c>
      <c r="U3018" s="43">
        <f ca="1">_xll.BInterpol('Base CDI'!$H$4:$H$28,'Base CDI'!$I$4:$I$29,S3018,"Cubic","Extrapolate=Linear","MultiX=Average","Skip=True","Sort=True")</f>
        <v>13.208881210246775</v>
      </c>
    </row>
    <row r="3019" spans="16:21" x14ac:dyDescent="0.25">
      <c r="P3019" s="10">
        <v>38902</v>
      </c>
      <c r="Q3019">
        <v>15.18308</v>
      </c>
      <c r="S3019" s="42">
        <f t="shared" ref="S3019:S3082" ca="1" si="53">S3018+1</f>
        <v>49002</v>
      </c>
      <c r="T3019" s="43">
        <f ca="1">_xll.BInterpol('Base CDI'!$H$4:$H$28,'Base CDI'!$J$4:$J$29,S3019,"Cubic","Extrapolate=Linear","MultiX=Average","Skip=True","Sort=True")</f>
        <v>13.176407426869837</v>
      </c>
      <c r="U3019" s="43">
        <f ca="1">_xll.BInterpol('Base CDI'!$H$4:$H$28,'Base CDI'!$I$4:$I$29,S3019,"Cubic","Extrapolate=Linear","MultiX=Average","Skip=True","Sort=True")</f>
        <v>13.208911715237281</v>
      </c>
    </row>
    <row r="3020" spans="16:21" x14ac:dyDescent="0.25">
      <c r="P3020" s="10">
        <v>38903</v>
      </c>
      <c r="Q3020">
        <v>15.19158</v>
      </c>
      <c r="S3020" s="42">
        <f t="shared" ca="1" si="53"/>
        <v>49003</v>
      </c>
      <c r="T3020" s="43">
        <f ca="1">_xll.BInterpol('Base CDI'!$H$4:$H$28,'Base CDI'!$J$4:$J$29,S3020,"Cubic","Extrapolate=Linear","MultiX=Average","Skip=True","Sort=True")</f>
        <v>13.176441890154958</v>
      </c>
      <c r="U3020" s="43">
        <f ca="1">_xll.BInterpol('Base CDI'!$H$4:$H$28,'Base CDI'!$I$4:$I$29,S3020,"Cubic","Extrapolate=Linear","MultiX=Average","Skip=True","Sort=True")</f>
        <v>13.208942018380791</v>
      </c>
    </row>
    <row r="3021" spans="16:21" x14ac:dyDescent="0.25">
      <c r="P3021" s="10">
        <v>38904</v>
      </c>
      <c r="Q3021">
        <v>15.200089999999999</v>
      </c>
      <c r="S3021" s="42">
        <f t="shared" ca="1" si="53"/>
        <v>49004</v>
      </c>
      <c r="T3021" s="43">
        <f ca="1">_xll.BInterpol('Base CDI'!$H$4:$H$28,'Base CDI'!$J$4:$J$29,S3021,"Cubic","Extrapolate=Linear","MultiX=Average","Skip=True","Sort=True")</f>
        <v>13.176476160486741</v>
      </c>
      <c r="U3021" s="43">
        <f ca="1">_xll.BInterpol('Base CDI'!$H$4:$H$28,'Base CDI'!$I$4:$I$29,S3021,"Cubic","Extrapolate=Linear","MultiX=Average","Skip=True","Sort=True")</f>
        <v>13.208972119947722</v>
      </c>
    </row>
    <row r="3022" spans="16:21" x14ac:dyDescent="0.25">
      <c r="P3022" s="10">
        <v>38905</v>
      </c>
      <c r="Q3022">
        <v>15.208600000000001</v>
      </c>
      <c r="S3022" s="42">
        <f t="shared" ca="1" si="53"/>
        <v>49005</v>
      </c>
      <c r="T3022" s="43">
        <f ca="1">_xll.BInterpol('Base CDI'!$H$4:$H$28,'Base CDI'!$J$4:$J$29,S3022,"Cubic","Extrapolate=Linear","MultiX=Average","Skip=True","Sort=True")</f>
        <v>13.176510238096265</v>
      </c>
      <c r="U3022" s="43">
        <f ca="1">_xll.BInterpol('Base CDI'!$H$4:$H$28,'Base CDI'!$I$4:$I$29,S3022,"Cubic","Extrapolate=Linear","MultiX=Average","Skip=True","Sort=True")</f>
        <v>13.209002020208493</v>
      </c>
    </row>
    <row r="3023" spans="16:21" x14ac:dyDescent="0.25">
      <c r="P3023" s="10">
        <v>38908</v>
      </c>
      <c r="Q3023">
        <v>15.21712</v>
      </c>
      <c r="S3023" s="42">
        <f t="shared" ca="1" si="53"/>
        <v>49006</v>
      </c>
      <c r="T3023" s="43">
        <f ca="1">_xll.BInterpol('Base CDI'!$H$4:$H$28,'Base CDI'!$J$4:$J$29,S3023,"Cubic","Extrapolate=Linear","MultiX=Average","Skip=True","Sort=True")</f>
        <v>13.176544123214617</v>
      </c>
      <c r="U3023" s="43">
        <f ca="1">_xll.BInterpol('Base CDI'!$H$4:$H$28,'Base CDI'!$I$4:$I$29,S3023,"Cubic","Extrapolate=Linear","MultiX=Average","Skip=True","Sort=True")</f>
        <v>13.209031719433522</v>
      </c>
    </row>
    <row r="3024" spans="16:21" x14ac:dyDescent="0.25">
      <c r="P3024" s="10">
        <v>38909</v>
      </c>
      <c r="Q3024">
        <v>15.225630000000001</v>
      </c>
      <c r="S3024" s="42">
        <f t="shared" ca="1" si="53"/>
        <v>49007</v>
      </c>
      <c r="T3024" s="43">
        <f ca="1">_xll.BInterpol('Base CDI'!$H$4:$H$28,'Base CDI'!$J$4:$J$29,S3024,"Cubic","Extrapolate=Linear","MultiX=Average","Skip=True","Sort=True")</f>
        <v>13.176577816072882</v>
      </c>
      <c r="U3024" s="43">
        <f ca="1">_xll.BInterpol('Base CDI'!$H$4:$H$28,'Base CDI'!$I$4:$I$29,S3024,"Cubic","Extrapolate=Linear","MultiX=Average","Skip=True","Sort=True")</f>
        <v>13.209061217893225</v>
      </c>
    </row>
    <row r="3025" spans="16:21" x14ac:dyDescent="0.25">
      <c r="P3025" s="10">
        <v>38910</v>
      </c>
      <c r="Q3025">
        <v>15.23415</v>
      </c>
      <c r="S3025" s="42">
        <f t="shared" ca="1" si="53"/>
        <v>49008</v>
      </c>
      <c r="T3025" s="43">
        <f ca="1">_xll.BInterpol('Base CDI'!$H$4:$H$28,'Base CDI'!$J$4:$J$29,S3025,"Cubic","Extrapolate=Linear","MultiX=Average","Skip=True","Sort=True")</f>
        <v>13.176611316902143</v>
      </c>
      <c r="U3025" s="43">
        <f ca="1">_xll.BInterpol('Base CDI'!$H$4:$H$28,'Base CDI'!$I$4:$I$29,S3025,"Cubic","Extrapolate=Linear","MultiX=Average","Skip=True","Sort=True")</f>
        <v>13.209090515858023</v>
      </c>
    </row>
    <row r="3026" spans="16:21" x14ac:dyDescent="0.25">
      <c r="P3026" s="10">
        <v>38911</v>
      </c>
      <c r="Q3026">
        <v>15.24267</v>
      </c>
      <c r="S3026" s="42">
        <f t="shared" ca="1" si="53"/>
        <v>49009</v>
      </c>
      <c r="T3026" s="43">
        <f ca="1">_xll.BInterpol('Base CDI'!$H$4:$H$28,'Base CDI'!$J$4:$J$29,S3026,"Cubic","Extrapolate=Linear","MultiX=Average","Skip=True","Sort=True")</f>
        <v>13.176644625933484</v>
      </c>
      <c r="U3026" s="43">
        <f ca="1">_xll.BInterpol('Base CDI'!$H$4:$H$28,'Base CDI'!$I$4:$I$29,S3026,"Cubic","Extrapolate=Linear","MultiX=Average","Skip=True","Sort=True")</f>
        <v>13.209119613598332</v>
      </c>
    </row>
    <row r="3027" spans="16:21" x14ac:dyDescent="0.25">
      <c r="P3027" s="10">
        <v>38912</v>
      </c>
      <c r="Q3027">
        <v>15.251200000000001</v>
      </c>
      <c r="S3027" s="42">
        <f t="shared" ca="1" si="53"/>
        <v>49010</v>
      </c>
      <c r="T3027" s="43">
        <f ca="1">_xll.BInterpol('Base CDI'!$H$4:$H$28,'Base CDI'!$J$4:$J$29,S3027,"Cubic","Extrapolate=Linear","MultiX=Average","Skip=True","Sort=True")</f>
        <v>13.17667774339799</v>
      </c>
      <c r="U3027" s="43">
        <f ca="1">_xll.BInterpol('Base CDI'!$H$4:$H$28,'Base CDI'!$I$4:$I$29,S3027,"Cubic","Extrapolate=Linear","MultiX=Average","Skip=True","Sort=True")</f>
        <v>13.209148511384569</v>
      </c>
    </row>
    <row r="3028" spans="16:21" x14ac:dyDescent="0.25">
      <c r="P3028" s="10">
        <v>38915</v>
      </c>
      <c r="Q3028">
        <v>15.25972</v>
      </c>
      <c r="S3028" s="42">
        <f t="shared" ca="1" si="53"/>
        <v>49011</v>
      </c>
      <c r="T3028" s="43">
        <f ca="1">_xll.BInterpol('Base CDI'!$H$4:$H$28,'Base CDI'!$J$4:$J$29,S3028,"Cubic","Extrapolate=Linear","MultiX=Average","Skip=True","Sort=True")</f>
        <v>13.176710669526743</v>
      </c>
      <c r="U3028" s="43">
        <f ca="1">_xll.BInterpol('Base CDI'!$H$4:$H$28,'Base CDI'!$I$4:$I$29,S3028,"Cubic","Extrapolate=Linear","MultiX=Average","Skip=True","Sort=True")</f>
        <v>13.209177209487155</v>
      </c>
    </row>
    <row r="3029" spans="16:21" x14ac:dyDescent="0.25">
      <c r="P3029" s="10">
        <v>38916</v>
      </c>
      <c r="Q3029">
        <v>15.26825</v>
      </c>
      <c r="S3029" s="42">
        <f t="shared" ca="1" si="53"/>
        <v>49012</v>
      </c>
      <c r="T3029" s="43">
        <f ca="1">_xll.BInterpol('Base CDI'!$H$4:$H$28,'Base CDI'!$J$4:$J$29,S3029,"Cubic","Extrapolate=Linear","MultiX=Average","Skip=True","Sort=True")</f>
        <v>13.176743404550832</v>
      </c>
      <c r="U3029" s="43">
        <f ca="1">_xll.BInterpol('Base CDI'!$H$4:$H$28,'Base CDI'!$I$4:$I$29,S3029,"Cubic","Extrapolate=Linear","MultiX=Average","Skip=True","Sort=True")</f>
        <v>13.209205708176505</v>
      </c>
    </row>
    <row r="3030" spans="16:21" x14ac:dyDescent="0.25">
      <c r="P3030" s="10">
        <v>38917</v>
      </c>
      <c r="Q3030">
        <v>15.27679</v>
      </c>
      <c r="S3030" s="42">
        <f t="shared" ca="1" si="53"/>
        <v>49013</v>
      </c>
      <c r="T3030" s="43">
        <f ca="1">_xll.BInterpol('Base CDI'!$H$4:$H$28,'Base CDI'!$J$4:$J$29,S3030,"Cubic","Extrapolate=Linear","MultiX=Average","Skip=True","Sort=True")</f>
        <v>13.176775948701337</v>
      </c>
      <c r="U3030" s="43">
        <f ca="1">_xll.BInterpol('Base CDI'!$H$4:$H$28,'Base CDI'!$I$4:$I$29,S3030,"Cubic","Extrapolate=Linear","MultiX=Average","Skip=True","Sort=True")</f>
        <v>13.209234007723039</v>
      </c>
    </row>
    <row r="3031" spans="16:21" x14ac:dyDescent="0.25">
      <c r="P3031" s="10">
        <v>38918</v>
      </c>
      <c r="Q3031">
        <v>15.28533</v>
      </c>
      <c r="S3031" s="42">
        <f t="shared" ca="1" si="53"/>
        <v>49014</v>
      </c>
      <c r="T3031" s="43">
        <f ca="1">_xll.BInterpol('Base CDI'!$H$4:$H$28,'Base CDI'!$J$4:$J$29,S3031,"Cubic","Extrapolate=Linear","MultiX=Average","Skip=True","Sort=True")</f>
        <v>13.176808302209343</v>
      </c>
      <c r="U3031" s="43">
        <f ca="1">_xll.BInterpol('Base CDI'!$H$4:$H$28,'Base CDI'!$I$4:$I$29,S3031,"Cubic","Extrapolate=Linear","MultiX=Average","Skip=True","Sort=True")</f>
        <v>13.209262108397175</v>
      </c>
    </row>
    <row r="3032" spans="16:21" x14ac:dyDescent="0.25">
      <c r="P3032" s="10">
        <v>38919</v>
      </c>
      <c r="Q3032">
        <v>15.293620000000001</v>
      </c>
      <c r="S3032" s="42">
        <f t="shared" ca="1" si="53"/>
        <v>49015</v>
      </c>
      <c r="T3032" s="43">
        <f ca="1">_xll.BInterpol('Base CDI'!$H$4:$H$28,'Base CDI'!$J$4:$J$29,S3032,"Cubic","Extrapolate=Linear","MultiX=Average","Skip=True","Sort=True")</f>
        <v>13.176840465305936</v>
      </c>
      <c r="U3032" s="43">
        <f ca="1">_xll.BInterpol('Base CDI'!$H$4:$H$28,'Base CDI'!$I$4:$I$29,S3032,"Cubic","Extrapolate=Linear","MultiX=Average","Skip=True","Sort=True")</f>
        <v>13.209290010469328</v>
      </c>
    </row>
    <row r="3033" spans="16:21" x14ac:dyDescent="0.25">
      <c r="P3033" s="10">
        <v>38922</v>
      </c>
      <c r="Q3033">
        <v>15.3019</v>
      </c>
      <c r="S3033" s="42">
        <f t="shared" ca="1" si="53"/>
        <v>49016</v>
      </c>
      <c r="T3033" s="43">
        <f ca="1">_xll.BInterpol('Base CDI'!$H$4:$H$28,'Base CDI'!$J$4:$J$29,S3033,"Cubic","Extrapolate=Linear","MultiX=Average","Skip=True","Sort=True")</f>
        <v>13.176872438222199</v>
      </c>
      <c r="U3033" s="43">
        <f ca="1">_xll.BInterpol('Base CDI'!$H$4:$H$28,'Base CDI'!$I$4:$I$29,S3033,"Cubic","Extrapolate=Linear","MultiX=Average","Skip=True","Sort=True")</f>
        <v>13.209317714209918</v>
      </c>
    </row>
    <row r="3034" spans="16:21" x14ac:dyDescent="0.25">
      <c r="P3034" s="10">
        <v>38923</v>
      </c>
      <c r="Q3034">
        <v>15.310180000000001</v>
      </c>
      <c r="S3034" s="42">
        <f t="shared" ca="1" si="53"/>
        <v>49017</v>
      </c>
      <c r="T3034" s="43">
        <f ca="1">_xll.BInterpol('Base CDI'!$H$4:$H$28,'Base CDI'!$J$4:$J$29,S3034,"Cubic","Extrapolate=Linear","MultiX=Average","Skip=True","Sort=True")</f>
        <v>13.176904221189217</v>
      </c>
      <c r="U3034" s="43">
        <f ca="1">_xll.BInterpol('Base CDI'!$H$4:$H$28,'Base CDI'!$I$4:$I$29,S3034,"Cubic","Extrapolate=Linear","MultiX=Average","Skip=True","Sort=True")</f>
        <v>13.209345219889364</v>
      </c>
    </row>
    <row r="3035" spans="16:21" x14ac:dyDescent="0.25">
      <c r="P3035" s="10">
        <v>38924</v>
      </c>
      <c r="Q3035">
        <v>15.31847</v>
      </c>
      <c r="S3035" s="42">
        <f t="shared" ca="1" si="53"/>
        <v>49018</v>
      </c>
      <c r="T3035" s="43">
        <f ca="1">_xll.BInterpol('Base CDI'!$H$4:$H$28,'Base CDI'!$J$4:$J$29,S3035,"Cubic","Extrapolate=Linear","MultiX=Average","Skip=True","Sort=True")</f>
        <v>13.176935814438073</v>
      </c>
      <c r="U3035" s="43">
        <f ca="1">_xll.BInterpol('Base CDI'!$H$4:$H$28,'Base CDI'!$I$4:$I$29,S3035,"Cubic","Extrapolate=Linear","MultiX=Average","Skip=True","Sort=True")</f>
        <v>13.209372527778083</v>
      </c>
    </row>
    <row r="3036" spans="16:21" x14ac:dyDescent="0.25">
      <c r="P3036" s="10">
        <v>38925</v>
      </c>
      <c r="Q3036">
        <v>15.326750000000001</v>
      </c>
      <c r="S3036" s="42">
        <f t="shared" ca="1" si="53"/>
        <v>49019</v>
      </c>
      <c r="T3036" s="43">
        <f ca="1">_xll.BInterpol('Base CDI'!$H$4:$H$28,'Base CDI'!$J$4:$J$29,S3036,"Cubic","Extrapolate=Linear","MultiX=Average","Skip=True","Sort=True")</f>
        <v>13.176967218199851</v>
      </c>
      <c r="U3036" s="43">
        <f ca="1">_xll.BInterpol('Base CDI'!$H$4:$H$28,'Base CDI'!$I$4:$I$29,S3036,"Cubic","Extrapolate=Linear","MultiX=Average","Skip=True","Sort=True")</f>
        <v>13.209399638146493</v>
      </c>
    </row>
    <row r="3037" spans="16:21" x14ac:dyDescent="0.25">
      <c r="P3037" s="10">
        <v>38926</v>
      </c>
      <c r="Q3037">
        <v>15.335039999999999</v>
      </c>
      <c r="S3037" s="42">
        <f t="shared" ca="1" si="53"/>
        <v>49020</v>
      </c>
      <c r="T3037" s="43">
        <f ca="1">_xll.BInterpol('Base CDI'!$H$4:$H$28,'Base CDI'!$J$4:$J$29,S3037,"Cubic","Extrapolate=Linear","MultiX=Average","Skip=True","Sort=True")</f>
        <v>13.176998432705638</v>
      </c>
      <c r="U3037" s="43">
        <f ca="1">_xll.BInterpol('Base CDI'!$H$4:$H$28,'Base CDI'!$I$4:$I$29,S3037,"Cubic","Extrapolate=Linear","MultiX=Average","Skip=True","Sort=True")</f>
        <v>13.209426551265011</v>
      </c>
    </row>
    <row r="3038" spans="16:21" x14ac:dyDescent="0.25">
      <c r="P3038" s="10">
        <v>38929</v>
      </c>
      <c r="Q3038">
        <v>15.34333</v>
      </c>
      <c r="S3038" s="42">
        <f t="shared" ca="1" si="53"/>
        <v>49021</v>
      </c>
      <c r="T3038" s="43">
        <f ca="1">_xll.BInterpol('Base CDI'!$H$4:$H$28,'Base CDI'!$J$4:$J$29,S3038,"Cubic","Extrapolate=Linear","MultiX=Average","Skip=True","Sort=True")</f>
        <v>13.177029458186514</v>
      </c>
      <c r="U3038" s="43">
        <f ca="1">_xll.BInterpol('Base CDI'!$H$4:$H$28,'Base CDI'!$I$4:$I$29,S3038,"Cubic","Extrapolate=Linear","MultiX=Average","Skip=True","Sort=True")</f>
        <v>13.209453267404056</v>
      </c>
    </row>
    <row r="3039" spans="16:21" x14ac:dyDescent="0.25">
      <c r="P3039" s="10">
        <v>38930</v>
      </c>
      <c r="Q3039">
        <v>15.351649999999999</v>
      </c>
      <c r="S3039" s="42">
        <f t="shared" ca="1" si="53"/>
        <v>49022</v>
      </c>
      <c r="T3039" s="43">
        <f ca="1">_xll.BInterpol('Base CDI'!$H$4:$H$28,'Base CDI'!$J$4:$J$29,S3039,"Cubic","Extrapolate=Linear","MultiX=Average","Skip=True","Sort=True")</f>
        <v>13.177060294873568</v>
      </c>
      <c r="U3039" s="43">
        <f ca="1">_xll.BInterpol('Base CDI'!$H$4:$H$28,'Base CDI'!$I$4:$I$29,S3039,"Cubic","Extrapolate=Linear","MultiX=Average","Skip=True","Sort=True")</f>
        <v>13.209479786834047</v>
      </c>
    </row>
    <row r="3040" spans="16:21" x14ac:dyDescent="0.25">
      <c r="P3040" s="10">
        <v>38931</v>
      </c>
      <c r="Q3040">
        <v>15.35995</v>
      </c>
      <c r="S3040" s="42">
        <f t="shared" ca="1" si="53"/>
        <v>49023</v>
      </c>
      <c r="T3040" s="43">
        <f ca="1">_xll.BInterpol('Base CDI'!$H$4:$H$28,'Base CDI'!$J$4:$J$29,S3040,"Cubic","Extrapolate=Linear","MultiX=Average","Skip=True","Sort=True")</f>
        <v>13.17709094299788</v>
      </c>
      <c r="U3040" s="43">
        <f ca="1">_xll.BInterpol('Base CDI'!$H$4:$H$28,'Base CDI'!$I$4:$I$29,S3040,"Cubic","Extrapolate=Linear","MultiX=Average","Skip=True","Sort=True")</f>
        <v>13.2095061098254</v>
      </c>
    </row>
    <row r="3041" spans="16:21" x14ac:dyDescent="0.25">
      <c r="P3041" s="10">
        <v>38932</v>
      </c>
      <c r="Q3041">
        <v>15.368270000000001</v>
      </c>
      <c r="S3041" s="42">
        <f t="shared" ca="1" si="53"/>
        <v>49024</v>
      </c>
      <c r="T3041" s="43">
        <f ca="1">_xll.BInterpol('Base CDI'!$H$4:$H$28,'Base CDI'!$J$4:$J$29,S3041,"Cubic","Extrapolate=Linear","MultiX=Average","Skip=True","Sort=True")</f>
        <v>13.177121402790537</v>
      </c>
      <c r="U3041" s="43">
        <f ca="1">_xll.BInterpol('Base CDI'!$H$4:$H$28,'Base CDI'!$I$4:$I$29,S3041,"Cubic","Extrapolate=Linear","MultiX=Average","Skip=True","Sort=True")</f>
        <v>13.209532236648533</v>
      </c>
    </row>
    <row r="3042" spans="16:21" x14ac:dyDescent="0.25">
      <c r="P3042" s="10">
        <v>38933</v>
      </c>
      <c r="Q3042">
        <v>15.37659</v>
      </c>
      <c r="S3042" s="42">
        <f t="shared" ca="1" si="53"/>
        <v>49025</v>
      </c>
      <c r="T3042" s="43">
        <f ca="1">_xll.BInterpol('Base CDI'!$H$4:$H$28,'Base CDI'!$J$4:$J$29,S3042,"Cubic","Extrapolate=Linear","MultiX=Average","Skip=True","Sort=True")</f>
        <v>13.177151674482623</v>
      </c>
      <c r="U3042" s="43">
        <f ca="1">_xll.BInterpol('Base CDI'!$H$4:$H$28,'Base CDI'!$I$4:$I$29,S3042,"Cubic","Extrapolate=Linear","MultiX=Average","Skip=True","Sort=True")</f>
        <v>13.209558167573865</v>
      </c>
    </row>
    <row r="3043" spans="16:21" x14ac:dyDescent="0.25">
      <c r="P3043" s="10">
        <v>38936</v>
      </c>
      <c r="Q3043">
        <v>15.38491</v>
      </c>
      <c r="S3043" s="42">
        <f t="shared" ca="1" si="53"/>
        <v>49026</v>
      </c>
      <c r="T3043" s="43">
        <f ca="1">_xll.BInterpol('Base CDI'!$H$4:$H$28,'Base CDI'!$J$4:$J$29,S3043,"Cubic","Extrapolate=Linear","MultiX=Average","Skip=True","Sort=True")</f>
        <v>13.17718175830522</v>
      </c>
      <c r="U3043" s="43">
        <f ca="1">_xll.BInterpol('Base CDI'!$H$4:$H$28,'Base CDI'!$I$4:$I$29,S3043,"Cubic","Extrapolate=Linear","MultiX=Average","Skip=True","Sort=True")</f>
        <v>13.209583902871815</v>
      </c>
    </row>
    <row r="3044" spans="16:21" x14ac:dyDescent="0.25">
      <c r="P3044" s="10">
        <v>38937</v>
      </c>
      <c r="Q3044">
        <v>15.393230000000001</v>
      </c>
      <c r="S3044" s="42">
        <f t="shared" ca="1" si="53"/>
        <v>49027</v>
      </c>
      <c r="T3044" s="43">
        <f ca="1">_xll.BInterpol('Base CDI'!$H$4:$H$28,'Base CDI'!$J$4:$J$29,S3044,"Cubic","Extrapolate=Linear","MultiX=Average","Skip=True","Sort=True")</f>
        <v>13.177211654489415</v>
      </c>
      <c r="U3044" s="43">
        <f ca="1">_xll.BInterpol('Base CDI'!$H$4:$H$28,'Base CDI'!$I$4:$I$29,S3044,"Cubic","Extrapolate=Linear","MultiX=Average","Skip=True","Sort=True")</f>
        <v>13.209609442812798</v>
      </c>
    </row>
    <row r="3045" spans="16:21" x14ac:dyDescent="0.25">
      <c r="P3045" s="10">
        <v>38938</v>
      </c>
      <c r="Q3045">
        <v>15.40156</v>
      </c>
      <c r="S3045" s="42">
        <f t="shared" ca="1" si="53"/>
        <v>49028</v>
      </c>
      <c r="T3045" s="43">
        <f ca="1">_xll.BInterpol('Base CDI'!$H$4:$H$28,'Base CDI'!$J$4:$J$29,S3045,"Cubic","Extrapolate=Linear","MultiX=Average","Skip=True","Sort=True")</f>
        <v>13.17724136326629</v>
      </c>
      <c r="U3045" s="43">
        <f ca="1">_xll.BInterpol('Base CDI'!$H$4:$H$28,'Base CDI'!$I$4:$I$29,S3045,"Cubic","Extrapolate=Linear","MultiX=Average","Skip=True","Sort=True")</f>
        <v>13.209634787667234</v>
      </c>
    </row>
    <row r="3046" spans="16:21" x14ac:dyDescent="0.25">
      <c r="P3046" s="10">
        <v>38939</v>
      </c>
      <c r="Q3046">
        <v>15.4099</v>
      </c>
      <c r="S3046" s="42">
        <f t="shared" ca="1" si="53"/>
        <v>49029</v>
      </c>
      <c r="T3046" s="43">
        <f ca="1">_xll.BInterpol('Base CDI'!$H$4:$H$28,'Base CDI'!$J$4:$J$29,S3046,"Cubic","Extrapolate=Linear","MultiX=Average","Skip=True","Sort=True")</f>
        <v>13.177270884866932</v>
      </c>
      <c r="U3046" s="43">
        <f ca="1">_xll.BInterpol('Base CDI'!$H$4:$H$28,'Base CDI'!$I$4:$I$29,S3046,"Cubic","Extrapolate=Linear","MultiX=Average","Skip=True","Sort=True")</f>
        <v>13.20965993770554</v>
      </c>
    </row>
    <row r="3047" spans="16:21" x14ac:dyDescent="0.25">
      <c r="P3047" s="10">
        <v>38940</v>
      </c>
      <c r="Q3047">
        <v>15.418240000000001</v>
      </c>
      <c r="S3047" s="42">
        <f t="shared" ca="1" si="53"/>
        <v>49030</v>
      </c>
      <c r="T3047" s="43">
        <f ca="1">_xll.BInterpol('Base CDI'!$H$4:$H$28,'Base CDI'!$J$4:$J$29,S3047,"Cubic","Extrapolate=Linear","MultiX=Average","Skip=True","Sort=True")</f>
        <v>13.177300219522422</v>
      </c>
      <c r="U3047" s="43">
        <f ca="1">_xll.BInterpol('Base CDI'!$H$4:$H$28,'Base CDI'!$I$4:$I$29,S3047,"Cubic","Extrapolate=Linear","MultiX=Average","Skip=True","Sort=True")</f>
        <v>13.209684893198135</v>
      </c>
    </row>
    <row r="3048" spans="16:21" x14ac:dyDescent="0.25">
      <c r="P3048" s="10">
        <v>38943</v>
      </c>
      <c r="Q3048">
        <v>15.426589999999999</v>
      </c>
      <c r="S3048" s="42">
        <f t="shared" ca="1" si="53"/>
        <v>49031</v>
      </c>
      <c r="T3048" s="43">
        <f ca="1">_xll.BInterpol('Base CDI'!$H$4:$H$28,'Base CDI'!$J$4:$J$29,S3048,"Cubic","Extrapolate=Linear","MultiX=Average","Skip=True","Sort=True")</f>
        <v>13.177329367463848</v>
      </c>
      <c r="U3048" s="43">
        <f ca="1">_xll.BInterpol('Base CDI'!$H$4:$H$28,'Base CDI'!$I$4:$I$29,S3048,"Cubic","Extrapolate=Linear","MultiX=Average","Skip=True","Sort=True")</f>
        <v>13.209709654415438</v>
      </c>
    </row>
    <row r="3049" spans="16:21" x14ac:dyDescent="0.25">
      <c r="P3049" s="10">
        <v>38944</v>
      </c>
      <c r="Q3049">
        <v>15.434950000000001</v>
      </c>
      <c r="S3049" s="42">
        <f t="shared" ca="1" si="53"/>
        <v>49032</v>
      </c>
      <c r="T3049" s="43">
        <f ca="1">_xll.BInterpol('Base CDI'!$H$4:$H$28,'Base CDI'!$J$4:$J$29,S3049,"Cubic","Extrapolate=Linear","MultiX=Average","Skip=True","Sort=True")</f>
        <v>13.17735832892229</v>
      </c>
      <c r="U3049" s="43">
        <f ca="1">_xll.BInterpol('Base CDI'!$H$4:$H$28,'Base CDI'!$I$4:$I$29,S3049,"Cubic","Extrapolate=Linear","MultiX=Average","Skip=True","Sort=True")</f>
        <v>13.209734221627864</v>
      </c>
    </row>
    <row r="3050" spans="16:21" x14ac:dyDescent="0.25">
      <c r="P3050" s="10">
        <v>38945</v>
      </c>
      <c r="Q3050">
        <v>15.44332</v>
      </c>
      <c r="S3050" s="42">
        <f t="shared" ca="1" si="53"/>
        <v>49033</v>
      </c>
      <c r="T3050" s="43">
        <f ca="1">_xll.BInterpol('Base CDI'!$H$4:$H$28,'Base CDI'!$J$4:$J$29,S3050,"Cubic","Extrapolate=Linear","MultiX=Average","Skip=True","Sort=True")</f>
        <v>13.177387104128835</v>
      </c>
      <c r="U3050" s="43">
        <f ca="1">_xll.BInterpol('Base CDI'!$H$4:$H$28,'Base CDI'!$I$4:$I$29,S3050,"Cubic","Extrapolate=Linear","MultiX=Average","Skip=True","Sort=True")</f>
        <v>13.20975859510583</v>
      </c>
    </row>
    <row r="3051" spans="16:21" x14ac:dyDescent="0.25">
      <c r="P3051" s="10">
        <v>38946</v>
      </c>
      <c r="Q3051">
        <v>15.451689999999999</v>
      </c>
      <c r="S3051" s="42">
        <f t="shared" ca="1" si="53"/>
        <v>49034</v>
      </c>
      <c r="T3051" s="43">
        <f ca="1">_xll.BInterpol('Base CDI'!$H$4:$H$28,'Base CDI'!$J$4:$J$29,S3051,"Cubic","Extrapolate=Linear","MultiX=Average","Skip=True","Sort=True")</f>
        <v>13.177415693314567</v>
      </c>
      <c r="U3051" s="43">
        <f ca="1">_xll.BInterpol('Base CDI'!$H$4:$H$28,'Base CDI'!$I$4:$I$29,S3051,"Cubic","Extrapolate=Linear","MultiX=Average","Skip=True","Sort=True")</f>
        <v>13.209782775119759</v>
      </c>
    </row>
    <row r="3052" spans="16:21" x14ac:dyDescent="0.25">
      <c r="P3052" s="10">
        <v>38947</v>
      </c>
      <c r="Q3052">
        <v>15.46007</v>
      </c>
      <c r="S3052" s="42">
        <f t="shared" ca="1" si="53"/>
        <v>49035</v>
      </c>
      <c r="T3052" s="43">
        <f ca="1">_xll.BInterpol('Base CDI'!$H$4:$H$28,'Base CDI'!$J$4:$J$29,S3052,"Cubic","Extrapolate=Linear","MultiX=Average","Skip=True","Sort=True")</f>
        <v>13.17744409671057</v>
      </c>
      <c r="U3052" s="43">
        <f ca="1">_xll.BInterpol('Base CDI'!$H$4:$H$28,'Base CDI'!$I$4:$I$29,S3052,"Cubic","Extrapolate=Linear","MultiX=Average","Skip=True","Sort=True")</f>
        <v>13.209806761940065</v>
      </c>
    </row>
    <row r="3053" spans="16:21" x14ac:dyDescent="0.25">
      <c r="P3053" s="10">
        <v>38950</v>
      </c>
      <c r="Q3053">
        <v>15.468450000000001</v>
      </c>
      <c r="S3053" s="42">
        <f t="shared" ca="1" si="53"/>
        <v>49036</v>
      </c>
      <c r="T3053" s="43">
        <f ca="1">_xll.BInterpol('Base CDI'!$H$4:$H$28,'Base CDI'!$J$4:$J$29,S3053,"Cubic","Extrapolate=Linear","MultiX=Average","Skip=True","Sort=True")</f>
        <v>13.177472314547927</v>
      </c>
      <c r="U3053" s="43">
        <f ca="1">_xll.BInterpol('Base CDI'!$H$4:$H$28,'Base CDI'!$I$4:$I$29,S3053,"Cubic","Extrapolate=Linear","MultiX=Average","Skip=True","Sort=True")</f>
        <v>13.209830555837168</v>
      </c>
    </row>
    <row r="3054" spans="16:21" x14ac:dyDescent="0.25">
      <c r="P3054" s="10">
        <v>38951</v>
      </c>
      <c r="Q3054">
        <v>15.476839999999999</v>
      </c>
      <c r="S3054" s="42">
        <f t="shared" ca="1" si="53"/>
        <v>49037</v>
      </c>
      <c r="T3054" s="43">
        <f ca="1">_xll.BInterpol('Base CDI'!$H$4:$H$28,'Base CDI'!$J$4:$J$29,S3054,"Cubic","Extrapolate=Linear","MultiX=Average","Skip=True","Sort=True")</f>
        <v>13.177500347057723</v>
      </c>
      <c r="U3054" s="43">
        <f ca="1">_xll.BInterpol('Base CDI'!$H$4:$H$28,'Base CDI'!$I$4:$I$29,S3054,"Cubic","Extrapolate=Linear","MultiX=Average","Skip=True","Sort=True")</f>
        <v>13.209854157081486</v>
      </c>
    </row>
    <row r="3055" spans="16:21" x14ac:dyDescent="0.25">
      <c r="P3055" s="10">
        <v>38952</v>
      </c>
      <c r="Q3055">
        <v>15.485239999999999</v>
      </c>
      <c r="S3055" s="42">
        <f t="shared" ca="1" si="53"/>
        <v>49038</v>
      </c>
      <c r="T3055" s="43">
        <f ca="1">_xll.BInterpol('Base CDI'!$H$4:$H$28,'Base CDI'!$J$4:$J$29,S3055,"Cubic","Extrapolate=Linear","MultiX=Average","Skip=True","Sort=True")</f>
        <v>13.177528194471044</v>
      </c>
      <c r="U3055" s="43">
        <f ca="1">_xll.BInterpol('Base CDI'!$H$4:$H$28,'Base CDI'!$I$4:$I$29,S3055,"Cubic","Extrapolate=Linear","MultiX=Average","Skip=True","Sort=True")</f>
        <v>13.209877565943435</v>
      </c>
    </row>
    <row r="3056" spans="16:21" x14ac:dyDescent="0.25">
      <c r="P3056" s="10">
        <v>38953</v>
      </c>
      <c r="Q3056">
        <v>15.49363</v>
      </c>
      <c r="S3056" s="42">
        <f t="shared" ca="1" si="53"/>
        <v>49039</v>
      </c>
      <c r="T3056" s="43">
        <f ca="1">_xll.BInterpol('Base CDI'!$H$4:$H$28,'Base CDI'!$J$4:$J$29,S3056,"Cubic","Extrapolate=Linear","MultiX=Average","Skip=True","Sort=True")</f>
        <v>13.177555857018971</v>
      </c>
      <c r="U3056" s="43">
        <f ca="1">_xll.BInterpol('Base CDI'!$H$4:$H$28,'Base CDI'!$I$4:$I$29,S3056,"Cubic","Extrapolate=Linear","MultiX=Average","Skip=True","Sort=True")</f>
        <v>13.209900782693433</v>
      </c>
    </row>
    <row r="3057" spans="16:21" x14ac:dyDescent="0.25">
      <c r="P3057" s="10">
        <v>38954</v>
      </c>
      <c r="Q3057">
        <v>15.50202</v>
      </c>
      <c r="S3057" s="42">
        <f t="shared" ca="1" si="53"/>
        <v>49040</v>
      </c>
      <c r="T3057" s="43">
        <f ca="1">_xll.BInterpol('Base CDI'!$H$4:$H$28,'Base CDI'!$J$4:$J$29,S3057,"Cubic","Extrapolate=Linear","MultiX=Average","Skip=True","Sort=True")</f>
        <v>13.177583334932592</v>
      </c>
      <c r="U3057" s="43">
        <f ca="1">_xll.BInterpol('Base CDI'!$H$4:$H$28,'Base CDI'!$I$4:$I$29,S3057,"Cubic","Extrapolate=Linear","MultiX=Average","Skip=True","Sort=True")</f>
        <v>13.2099238076019</v>
      </c>
    </row>
    <row r="3058" spans="16:21" x14ac:dyDescent="0.25">
      <c r="P3058" s="10">
        <v>38957</v>
      </c>
      <c r="Q3058">
        <v>15.51042</v>
      </c>
      <c r="S3058" s="42">
        <f t="shared" ca="1" si="53"/>
        <v>49041</v>
      </c>
      <c r="T3058" s="43">
        <f ca="1">_xll.BInterpol('Base CDI'!$H$4:$H$28,'Base CDI'!$J$4:$J$29,S3058,"Cubic","Extrapolate=Linear","MultiX=Average","Skip=True","Sort=True")</f>
        <v>13.177610628442988</v>
      </c>
      <c r="U3058" s="43">
        <f ca="1">_xll.BInterpol('Base CDI'!$H$4:$H$28,'Base CDI'!$I$4:$I$29,S3058,"Cubic","Extrapolate=Linear","MultiX=Average","Skip=True","Sort=True")</f>
        <v>13.209946640939254</v>
      </c>
    </row>
    <row r="3059" spans="16:21" x14ac:dyDescent="0.25">
      <c r="P3059" s="10">
        <v>38958</v>
      </c>
      <c r="Q3059">
        <v>15.51881</v>
      </c>
      <c r="S3059" s="42">
        <f t="shared" ca="1" si="53"/>
        <v>49042</v>
      </c>
      <c r="T3059" s="43">
        <f ca="1">_xll.BInterpol('Base CDI'!$H$4:$H$28,'Base CDI'!$J$4:$J$29,S3059,"Cubic","Extrapolate=Linear","MultiX=Average","Skip=True","Sort=True")</f>
        <v>13.177637737781247</v>
      </c>
      <c r="U3059" s="43">
        <f ca="1">_xll.BInterpol('Base CDI'!$H$4:$H$28,'Base CDI'!$I$4:$I$29,S3059,"Cubic","Extrapolate=Linear","MultiX=Average","Skip=True","Sort=True")</f>
        <v>13.20996928297591</v>
      </c>
    </row>
    <row r="3060" spans="16:21" x14ac:dyDescent="0.25">
      <c r="P3060" s="10">
        <v>38959</v>
      </c>
      <c r="Q3060">
        <v>15.52721</v>
      </c>
      <c r="S3060" s="42">
        <f t="shared" ca="1" si="53"/>
        <v>49043</v>
      </c>
      <c r="T3060" s="43">
        <f ca="1">_xll.BInterpol('Base CDI'!$H$4:$H$28,'Base CDI'!$J$4:$J$29,S3060,"Cubic","Extrapolate=Linear","MultiX=Average","Skip=True","Sort=True")</f>
        <v>13.177664663178447</v>
      </c>
      <c r="U3060" s="43">
        <f ca="1">_xll.BInterpol('Base CDI'!$H$4:$H$28,'Base CDI'!$I$4:$I$29,S3060,"Cubic","Extrapolate=Linear","MultiX=Average","Skip=True","Sort=True")</f>
        <v>13.209991733982289</v>
      </c>
    </row>
    <row r="3061" spans="16:21" x14ac:dyDescent="0.25">
      <c r="P3061" s="10">
        <v>38960</v>
      </c>
      <c r="Q3061">
        <v>15.535600000000001</v>
      </c>
      <c r="S3061" s="42">
        <f t="shared" ca="1" si="53"/>
        <v>49044</v>
      </c>
      <c r="T3061" s="43">
        <f ca="1">_xll.BInterpol('Base CDI'!$H$4:$H$28,'Base CDI'!$J$4:$J$29,S3061,"Cubic","Extrapolate=Linear","MultiX=Average","Skip=True","Sort=True")</f>
        <v>13.177691404865678</v>
      </c>
      <c r="U3061" s="43">
        <f ca="1">_xll.BInterpol('Base CDI'!$H$4:$H$28,'Base CDI'!$I$4:$I$29,S3061,"Cubic","Extrapolate=Linear","MultiX=Average","Skip=True","Sort=True")</f>
        <v>13.210013994228808</v>
      </c>
    </row>
    <row r="3062" spans="16:21" x14ac:dyDescent="0.25">
      <c r="P3062" s="10">
        <v>38961</v>
      </c>
      <c r="Q3062">
        <v>15.54374</v>
      </c>
      <c r="S3062" s="42">
        <f t="shared" ca="1" si="53"/>
        <v>49045</v>
      </c>
      <c r="T3062" s="43">
        <f ca="1">_xll.BInterpol('Base CDI'!$H$4:$H$28,'Base CDI'!$J$4:$J$29,S3062,"Cubic","Extrapolate=Linear","MultiX=Average","Skip=True","Sort=True")</f>
        <v>13.177717963074024</v>
      </c>
      <c r="U3062" s="43">
        <f ca="1">_xll.BInterpol('Base CDI'!$H$4:$H$28,'Base CDI'!$I$4:$I$29,S3062,"Cubic","Extrapolate=Linear","MultiX=Average","Skip=True","Sort=True")</f>
        <v>13.210036063985886</v>
      </c>
    </row>
    <row r="3063" spans="16:21" x14ac:dyDescent="0.25">
      <c r="P3063" s="10">
        <v>38964</v>
      </c>
      <c r="Q3063">
        <v>15.5519</v>
      </c>
      <c r="S3063" s="42">
        <f t="shared" ca="1" si="53"/>
        <v>49046</v>
      </c>
      <c r="T3063" s="43">
        <f ca="1">_xll.BInterpol('Base CDI'!$H$4:$H$28,'Base CDI'!$J$4:$J$29,S3063,"Cubic","Extrapolate=Linear","MultiX=Average","Skip=True","Sort=True")</f>
        <v>13.177744338034564</v>
      </c>
      <c r="U3063" s="43">
        <f ca="1">_xll.BInterpol('Base CDI'!$H$4:$H$28,'Base CDI'!$I$4:$I$29,S3063,"Cubic","Extrapolate=Linear","MultiX=Average","Skip=True","Sort=True")</f>
        <v>13.210057943523937</v>
      </c>
    </row>
    <row r="3064" spans="16:21" x14ac:dyDescent="0.25">
      <c r="P3064" s="10">
        <v>38965</v>
      </c>
      <c r="Q3064">
        <v>15.56006</v>
      </c>
      <c r="S3064" s="42">
        <f t="shared" ca="1" si="53"/>
        <v>49047</v>
      </c>
      <c r="T3064" s="43">
        <f ca="1">_xll.BInterpol('Base CDI'!$H$4:$H$28,'Base CDI'!$J$4:$J$29,S3064,"Cubic","Extrapolate=Linear","MultiX=Average","Skip=True","Sort=True")</f>
        <v>13.177770529978389</v>
      </c>
      <c r="U3064" s="43">
        <f ca="1">_xll.BInterpol('Base CDI'!$H$4:$H$28,'Base CDI'!$I$4:$I$29,S3064,"Cubic","Extrapolate=Linear","MultiX=Average","Skip=True","Sort=True")</f>
        <v>13.210079633113383</v>
      </c>
    </row>
    <row r="3065" spans="16:21" x14ac:dyDescent="0.25">
      <c r="P3065" s="10">
        <v>38966</v>
      </c>
      <c r="Q3065">
        <v>15.56822</v>
      </c>
      <c r="S3065" s="42">
        <f t="shared" ca="1" si="53"/>
        <v>49048</v>
      </c>
      <c r="T3065" s="43">
        <f ca="1">_xll.BInterpol('Base CDI'!$H$4:$H$28,'Base CDI'!$J$4:$J$29,S3065,"Cubic","Extrapolate=Linear","MultiX=Average","Skip=True","Sort=True")</f>
        <v>13.177796539136578</v>
      </c>
      <c r="U3065" s="43">
        <f ca="1">_xll.BInterpol('Base CDI'!$H$4:$H$28,'Base CDI'!$I$4:$I$29,S3065,"Cubic","Extrapolate=Linear","MultiX=Average","Skip=True","Sort=True")</f>
        <v>13.21010113302464</v>
      </c>
    </row>
    <row r="3066" spans="16:21" x14ac:dyDescent="0.25">
      <c r="P3066" s="10">
        <v>38968</v>
      </c>
      <c r="Q3066">
        <v>15.57638</v>
      </c>
      <c r="S3066" s="42">
        <f t="shared" ca="1" si="53"/>
        <v>49049</v>
      </c>
      <c r="T3066" s="43">
        <f ca="1">_xll.BInterpol('Base CDI'!$H$4:$H$28,'Base CDI'!$J$4:$J$29,S3066,"Cubic","Extrapolate=Linear","MultiX=Average","Skip=True","Sort=True")</f>
        <v>13.177822365740218</v>
      </c>
      <c r="U3066" s="43">
        <f ca="1">_xll.BInterpol('Base CDI'!$H$4:$H$28,'Base CDI'!$I$4:$I$29,S3066,"Cubic","Extrapolate=Linear","MultiX=Average","Skip=True","Sort=True")</f>
        <v>13.210122443528128</v>
      </c>
    </row>
    <row r="3067" spans="16:21" x14ac:dyDescent="0.25">
      <c r="P3067" s="10">
        <v>38971</v>
      </c>
      <c r="Q3067">
        <v>15.58455</v>
      </c>
      <c r="S3067" s="42">
        <f t="shared" ca="1" si="53"/>
        <v>49050</v>
      </c>
      <c r="T3067" s="43">
        <f ca="1">_xll.BInterpol('Base CDI'!$H$4:$H$28,'Base CDI'!$J$4:$J$29,S3067,"Cubic","Extrapolate=Linear","MultiX=Average","Skip=True","Sort=True")</f>
        <v>13.177848010020393</v>
      </c>
      <c r="U3067" s="43">
        <f ca="1">_xll.BInterpol('Base CDI'!$H$4:$H$28,'Base CDI'!$I$4:$I$29,S3067,"Cubic","Extrapolate=Linear","MultiX=Average","Skip=True","Sort=True")</f>
        <v>13.210143564894263</v>
      </c>
    </row>
    <row r="3068" spans="16:21" x14ac:dyDescent="0.25">
      <c r="P3068" s="10">
        <v>38972</v>
      </c>
      <c r="Q3068">
        <v>15.59271</v>
      </c>
      <c r="S3068" s="42">
        <f t="shared" ca="1" si="53"/>
        <v>49051</v>
      </c>
      <c r="T3068" s="43">
        <f ca="1">_xll.BInterpol('Base CDI'!$H$4:$H$28,'Base CDI'!$J$4:$J$29,S3068,"Cubic","Extrapolate=Linear","MultiX=Average","Skip=True","Sort=True")</f>
        <v>13.177873472208185</v>
      </c>
      <c r="U3068" s="43">
        <f ca="1">_xll.BInterpol('Base CDI'!$H$4:$H$28,'Base CDI'!$I$4:$I$29,S3068,"Cubic","Extrapolate=Linear","MultiX=Average","Skip=True","Sort=True")</f>
        <v>13.210164497393464</v>
      </c>
    </row>
    <row r="3069" spans="16:21" x14ac:dyDescent="0.25">
      <c r="P3069" s="10">
        <v>38973</v>
      </c>
      <c r="Q3069">
        <v>15.60087</v>
      </c>
      <c r="S3069" s="42">
        <f t="shared" ca="1" si="53"/>
        <v>49052</v>
      </c>
      <c r="T3069" s="43">
        <f ca="1">_xll.BInterpol('Base CDI'!$H$4:$H$28,'Base CDI'!$J$4:$J$29,S3069,"Cubic","Extrapolate=Linear","MultiX=Average","Skip=True","Sort=True")</f>
        <v>13.177898752534682</v>
      </c>
      <c r="U3069" s="43">
        <f ca="1">_xll.BInterpol('Base CDI'!$H$4:$H$28,'Base CDI'!$I$4:$I$29,S3069,"Cubic","Extrapolate=Linear","MultiX=Average","Skip=True","Sort=True")</f>
        <v>13.210185241296148</v>
      </c>
    </row>
    <row r="3070" spans="16:21" x14ac:dyDescent="0.25">
      <c r="P3070" s="10">
        <v>38974</v>
      </c>
      <c r="Q3070">
        <v>15.60904</v>
      </c>
      <c r="S3070" s="42">
        <f t="shared" ca="1" si="53"/>
        <v>49053</v>
      </c>
      <c r="T3070" s="43">
        <f ca="1">_xll.BInterpol('Base CDI'!$H$4:$H$28,'Base CDI'!$J$4:$J$29,S3070,"Cubic","Extrapolate=Linear","MultiX=Average","Skip=True","Sort=True")</f>
        <v>13.177923851230965</v>
      </c>
      <c r="U3070" s="43">
        <f ca="1">_xll.BInterpol('Base CDI'!$H$4:$H$28,'Base CDI'!$I$4:$I$29,S3070,"Cubic","Extrapolate=Linear","MultiX=Average","Skip=True","Sort=True")</f>
        <v>13.210205796872733</v>
      </c>
    </row>
    <row r="3071" spans="16:21" x14ac:dyDescent="0.25">
      <c r="P3071" s="10">
        <v>38975</v>
      </c>
      <c r="Q3071">
        <v>15.61721</v>
      </c>
      <c r="S3071" s="42">
        <f t="shared" ca="1" si="53"/>
        <v>49054</v>
      </c>
      <c r="T3071" s="43">
        <f ca="1">_xll.BInterpol('Base CDI'!$H$4:$H$28,'Base CDI'!$J$4:$J$29,S3071,"Cubic","Extrapolate=Linear","MultiX=Average","Skip=True","Sort=True")</f>
        <v>13.17794876852812</v>
      </c>
      <c r="U3071" s="43">
        <f ca="1">_xll.BInterpol('Base CDI'!$H$4:$H$28,'Base CDI'!$I$4:$I$29,S3071,"Cubic","Extrapolate=Linear","MultiX=Average","Skip=True","Sort=True")</f>
        <v>13.210226164393639</v>
      </c>
    </row>
    <row r="3072" spans="16:21" x14ac:dyDescent="0.25">
      <c r="P3072" s="10">
        <v>38978</v>
      </c>
      <c r="Q3072">
        <v>15.62538</v>
      </c>
      <c r="S3072" s="42">
        <f t="shared" ca="1" si="53"/>
        <v>49055</v>
      </c>
      <c r="T3072" s="43">
        <f ca="1">_xll.BInterpol('Base CDI'!$H$4:$H$28,'Base CDI'!$J$4:$J$29,S3072,"Cubic","Extrapolate=Linear","MultiX=Average","Skip=True","Sort=True")</f>
        <v>13.177973504657231</v>
      </c>
      <c r="U3072" s="43">
        <f ca="1">_xll.BInterpol('Base CDI'!$H$4:$H$28,'Base CDI'!$I$4:$I$29,S3072,"Cubic","Extrapolate=Linear","MultiX=Average","Skip=True","Sort=True")</f>
        <v>13.210246344129279</v>
      </c>
    </row>
    <row r="3073" spans="16:21" x14ac:dyDescent="0.25">
      <c r="P3073" s="10">
        <v>38979</v>
      </c>
      <c r="Q3073">
        <v>15.633559999999999</v>
      </c>
      <c r="S3073" s="42">
        <f t="shared" ca="1" si="53"/>
        <v>49056</v>
      </c>
      <c r="T3073" s="43">
        <f ca="1">_xll.BInterpol('Base CDI'!$H$4:$H$28,'Base CDI'!$J$4:$J$29,S3073,"Cubic","Extrapolate=Linear","MultiX=Average","Skip=True","Sort=True")</f>
        <v>13.177998059849381</v>
      </c>
      <c r="U3073" s="43">
        <f ca="1">_xll.BInterpol('Base CDI'!$H$4:$H$28,'Base CDI'!$I$4:$I$29,S3073,"Cubic","Extrapolate=Linear","MultiX=Average","Skip=True","Sort=True")</f>
        <v>13.210266336350077</v>
      </c>
    </row>
    <row r="3074" spans="16:21" x14ac:dyDescent="0.25">
      <c r="P3074" s="10">
        <v>38980</v>
      </c>
      <c r="Q3074">
        <v>15.64174</v>
      </c>
      <c r="S3074" s="42">
        <f t="shared" ca="1" si="53"/>
        <v>49057</v>
      </c>
      <c r="T3074" s="43">
        <f ca="1">_xll.BInterpol('Base CDI'!$H$4:$H$28,'Base CDI'!$J$4:$J$29,S3074,"Cubic","Extrapolate=Linear","MultiX=Average","Skip=True","Sort=True")</f>
        <v>13.178022434335656</v>
      </c>
      <c r="U3074" s="43">
        <f ca="1">_xll.BInterpol('Base CDI'!$H$4:$H$28,'Base CDI'!$I$4:$I$29,S3074,"Cubic","Extrapolate=Linear","MultiX=Average","Skip=True","Sort=True")</f>
        <v>13.210286141326449</v>
      </c>
    </row>
    <row r="3075" spans="16:21" x14ac:dyDescent="0.25">
      <c r="P3075" s="10">
        <v>38981</v>
      </c>
      <c r="Q3075">
        <v>15.649929999999999</v>
      </c>
      <c r="S3075" s="42">
        <f t="shared" ca="1" si="53"/>
        <v>49058</v>
      </c>
      <c r="T3075" s="43">
        <f ca="1">_xll.BInterpol('Base CDI'!$H$4:$H$28,'Base CDI'!$J$4:$J$29,S3075,"Cubic","Extrapolate=Linear","MultiX=Average","Skip=True","Sort=True")</f>
        <v>13.17804662834714</v>
      </c>
      <c r="U3075" s="43">
        <f ca="1">_xll.BInterpol('Base CDI'!$H$4:$H$28,'Base CDI'!$I$4:$I$29,S3075,"Cubic","Extrapolate=Linear","MultiX=Average","Skip=True","Sort=True")</f>
        <v>13.210305759328811</v>
      </c>
    </row>
    <row r="3076" spans="16:21" x14ac:dyDescent="0.25">
      <c r="P3076" s="10">
        <v>38982</v>
      </c>
      <c r="Q3076">
        <v>15.65812</v>
      </c>
      <c r="S3076" s="42">
        <f t="shared" ca="1" si="53"/>
        <v>49059</v>
      </c>
      <c r="T3076" s="43">
        <f ca="1">_xll.BInterpol('Base CDI'!$H$4:$H$28,'Base CDI'!$J$4:$J$29,S3076,"Cubic","Extrapolate=Linear","MultiX=Average","Skip=True","Sort=True")</f>
        <v>13.178070642114916</v>
      </c>
      <c r="U3076" s="43">
        <f ca="1">_xll.BInterpol('Base CDI'!$H$4:$H$28,'Base CDI'!$I$4:$I$29,S3076,"Cubic","Extrapolate=Linear","MultiX=Average","Skip=True","Sort=True")</f>
        <v>13.210325190627582</v>
      </c>
    </row>
    <row r="3077" spans="16:21" x14ac:dyDescent="0.25">
      <c r="P3077" s="10">
        <v>38985</v>
      </c>
      <c r="Q3077">
        <v>15.666309999999999</v>
      </c>
      <c r="S3077" s="42">
        <f t="shared" ca="1" si="53"/>
        <v>49060</v>
      </c>
      <c r="T3077" s="43">
        <f ca="1">_xll.BInterpol('Base CDI'!$H$4:$H$28,'Base CDI'!$J$4:$J$29,S3077,"Cubic","Extrapolate=Linear","MultiX=Average","Skip=True","Sort=True")</f>
        <v>13.17809447587007</v>
      </c>
      <c r="U3077" s="43">
        <f ca="1">_xll.BInterpol('Base CDI'!$H$4:$H$28,'Base CDI'!$I$4:$I$29,S3077,"Cubic","Extrapolate=Linear","MultiX=Average","Skip=True","Sort=True")</f>
        <v>13.21034443549318</v>
      </c>
    </row>
    <row r="3078" spans="16:21" x14ac:dyDescent="0.25">
      <c r="P3078" s="10">
        <v>38986</v>
      </c>
      <c r="Q3078">
        <v>15.674519999999999</v>
      </c>
      <c r="S3078" s="42">
        <f t="shared" ca="1" si="53"/>
        <v>49061</v>
      </c>
      <c r="T3078" s="43">
        <f ca="1">_xll.BInterpol('Base CDI'!$H$4:$H$28,'Base CDI'!$J$4:$J$29,S3078,"Cubic","Extrapolate=Linear","MultiX=Average","Skip=True","Sort=True")</f>
        <v>13.178118129843684</v>
      </c>
      <c r="U3078" s="43">
        <f ca="1">_xll.BInterpol('Base CDI'!$H$4:$H$28,'Base CDI'!$I$4:$I$29,S3078,"Cubic","Extrapolate=Linear","MultiX=Average","Skip=True","Sort=True")</f>
        <v>13.210363494196026</v>
      </c>
    </row>
    <row r="3079" spans="16:21" x14ac:dyDescent="0.25">
      <c r="P3079" s="10">
        <v>38987</v>
      </c>
      <c r="Q3079">
        <v>15.68272</v>
      </c>
      <c r="S3079" s="42">
        <f t="shared" ca="1" si="53"/>
        <v>49062</v>
      </c>
      <c r="T3079" s="43">
        <f ca="1">_xll.BInterpol('Base CDI'!$H$4:$H$28,'Base CDI'!$J$4:$J$29,S3079,"Cubic","Extrapolate=Linear","MultiX=Average","Skip=True","Sort=True")</f>
        <v>13.178141604266843</v>
      </c>
      <c r="U3079" s="43">
        <f ca="1">_xll.BInterpol('Base CDI'!$H$4:$H$28,'Base CDI'!$I$4:$I$29,S3079,"Cubic","Extrapolate=Linear","MultiX=Average","Skip=True","Sort=True")</f>
        <v>13.210382367006531</v>
      </c>
    </row>
    <row r="3080" spans="16:21" x14ac:dyDescent="0.25">
      <c r="P3080" s="10">
        <v>38988</v>
      </c>
      <c r="Q3080">
        <v>15.690950000000001</v>
      </c>
      <c r="S3080" s="42">
        <f t="shared" ca="1" si="53"/>
        <v>49063</v>
      </c>
      <c r="T3080" s="43">
        <f ca="1">_xll.BInterpol('Base CDI'!$H$4:$H$28,'Base CDI'!$J$4:$J$29,S3080,"Cubic","Extrapolate=Linear","MultiX=Average","Skip=True","Sort=True")</f>
        <v>13.178164899370634</v>
      </c>
      <c r="U3080" s="43">
        <f ca="1">_xll.BInterpol('Base CDI'!$H$4:$H$28,'Base CDI'!$I$4:$I$29,S3080,"Cubic","Extrapolate=Linear","MultiX=Average","Skip=True","Sort=True")</f>
        <v>13.210401054195119</v>
      </c>
    </row>
    <row r="3081" spans="16:21" x14ac:dyDescent="0.25">
      <c r="P3081" s="10">
        <v>38989</v>
      </c>
      <c r="Q3081">
        <v>15.69918</v>
      </c>
      <c r="S3081" s="42">
        <f t="shared" ca="1" si="53"/>
        <v>49064</v>
      </c>
      <c r="T3081" s="43">
        <f ca="1">_xll.BInterpol('Base CDI'!$H$4:$H$28,'Base CDI'!$J$4:$J$29,S3081,"Cubic","Extrapolate=Linear","MultiX=Average","Skip=True","Sort=True")</f>
        <v>13.178188015386137</v>
      </c>
      <c r="U3081" s="43">
        <f ca="1">_xll.BInterpol('Base CDI'!$H$4:$H$28,'Base CDI'!$I$4:$I$29,S3081,"Cubic","Extrapolate=Linear","MultiX=Average","Skip=True","Sort=True")</f>
        <v>13.210419556032207</v>
      </c>
    </row>
    <row r="3082" spans="16:21" x14ac:dyDescent="0.25">
      <c r="P3082" s="10">
        <v>38992</v>
      </c>
      <c r="Q3082">
        <v>15.70745</v>
      </c>
      <c r="S3082" s="42">
        <f t="shared" ca="1" si="53"/>
        <v>49065</v>
      </c>
      <c r="T3082" s="43">
        <f ca="1">_xll.BInterpol('Base CDI'!$H$4:$H$28,'Base CDI'!$J$4:$J$29,S3082,"Cubic","Extrapolate=Linear","MultiX=Average","Skip=True","Sort=True")</f>
        <v>13.17821095254444</v>
      </c>
      <c r="U3082" s="43">
        <f ca="1">_xll.BInterpol('Base CDI'!$H$4:$H$28,'Base CDI'!$I$4:$I$29,S3082,"Cubic","Extrapolate=Linear","MultiX=Average","Skip=True","Sort=True")</f>
        <v>13.21043787278821</v>
      </c>
    </row>
    <row r="3083" spans="16:21" x14ac:dyDescent="0.25">
      <c r="P3083" s="10">
        <v>38993</v>
      </c>
      <c r="Q3083">
        <v>15.7157</v>
      </c>
      <c r="S3083" s="42">
        <f t="shared" ref="S3083:S3146" ca="1" si="54">S3082+1</f>
        <v>49066</v>
      </c>
      <c r="T3083" s="43">
        <f ca="1">_xll.BInterpol('Base CDI'!$H$4:$H$28,'Base CDI'!$J$4:$J$29,S3083,"Cubic","Extrapolate=Linear","MultiX=Average","Skip=True","Sort=True")</f>
        <v>13.178233711076624</v>
      </c>
      <c r="U3083" s="43">
        <f ca="1">_xll.BInterpol('Base CDI'!$H$4:$H$28,'Base CDI'!$I$4:$I$29,S3083,"Cubic","Extrapolate=Linear","MultiX=Average","Skip=True","Sort=True")</f>
        <v>13.210456004733549</v>
      </c>
    </row>
    <row r="3084" spans="16:21" x14ac:dyDescent="0.25">
      <c r="P3084" s="10">
        <v>38994</v>
      </c>
      <c r="Q3084">
        <v>15.72395</v>
      </c>
      <c r="S3084" s="42">
        <f t="shared" ca="1" si="54"/>
        <v>49067</v>
      </c>
      <c r="T3084" s="43">
        <f ca="1">_xll.BInterpol('Base CDI'!$H$4:$H$28,'Base CDI'!$J$4:$J$29,S3084,"Cubic","Extrapolate=Linear","MultiX=Average","Skip=True","Sort=True")</f>
        <v>13.178256291213774</v>
      </c>
      <c r="U3084" s="43">
        <f ca="1">_xll.BInterpol('Base CDI'!$H$4:$H$28,'Base CDI'!$I$4:$I$29,S3084,"Cubic","Extrapolate=Linear","MultiX=Average","Skip=True","Sort=True")</f>
        <v>13.21047395213864</v>
      </c>
    </row>
    <row r="3085" spans="16:21" x14ac:dyDescent="0.25">
      <c r="P3085" s="10">
        <v>38995</v>
      </c>
      <c r="Q3085">
        <v>15.73221</v>
      </c>
      <c r="S3085" s="42">
        <f t="shared" ca="1" si="54"/>
        <v>49068</v>
      </c>
      <c r="T3085" s="43">
        <f ca="1">_xll.BInterpol('Base CDI'!$H$4:$H$28,'Base CDI'!$J$4:$J$29,S3085,"Cubic","Extrapolate=Linear","MultiX=Average","Skip=True","Sort=True")</f>
        <v>13.178278693186977</v>
      </c>
      <c r="U3085" s="43">
        <f ca="1">_xll.BInterpol('Base CDI'!$H$4:$H$28,'Base CDI'!$I$4:$I$29,S3085,"Cubic","Extrapolate=Linear","MultiX=Average","Skip=True","Sort=True")</f>
        <v>13.210491715273903</v>
      </c>
    </row>
    <row r="3086" spans="16:21" x14ac:dyDescent="0.25">
      <c r="P3086" s="10">
        <v>38996</v>
      </c>
      <c r="Q3086">
        <v>15.74047</v>
      </c>
      <c r="S3086" s="42">
        <f t="shared" ca="1" si="54"/>
        <v>49069</v>
      </c>
      <c r="T3086" s="43">
        <f ca="1">_xll.BInterpol('Base CDI'!$H$4:$H$28,'Base CDI'!$J$4:$J$29,S3086,"Cubic","Extrapolate=Linear","MultiX=Average","Skip=True","Sort=True")</f>
        <v>13.178300917227313</v>
      </c>
      <c r="U3086" s="43">
        <f ca="1">_xll.BInterpol('Base CDI'!$H$4:$H$28,'Base CDI'!$I$4:$I$29,S3086,"Cubic","Extrapolate=Linear","MultiX=Average","Skip=True","Sort=True")</f>
        <v>13.210509294409754</v>
      </c>
    </row>
    <row r="3087" spans="16:21" x14ac:dyDescent="0.25">
      <c r="P3087" s="10">
        <v>38999</v>
      </c>
      <c r="Q3087">
        <v>15.74872</v>
      </c>
      <c r="S3087" s="42">
        <f t="shared" ca="1" si="54"/>
        <v>49070</v>
      </c>
      <c r="T3087" s="43">
        <f ca="1">_xll.BInterpol('Base CDI'!$H$4:$H$28,'Base CDI'!$J$4:$J$29,S3087,"Cubic","Extrapolate=Linear","MultiX=Average","Skip=True","Sort=True")</f>
        <v>13.17832296356587</v>
      </c>
      <c r="U3087" s="43">
        <f ca="1">_xll.BInterpol('Base CDI'!$H$4:$H$28,'Base CDI'!$I$4:$I$29,S3087,"Cubic","Extrapolate=Linear","MultiX=Average","Skip=True","Sort=True")</f>
        <v>13.210526689816612</v>
      </c>
    </row>
    <row r="3088" spans="16:21" x14ac:dyDescent="0.25">
      <c r="P3088" s="10">
        <v>39000</v>
      </c>
      <c r="Q3088">
        <v>15.75698</v>
      </c>
      <c r="S3088" s="42">
        <f t="shared" ca="1" si="54"/>
        <v>49071</v>
      </c>
      <c r="T3088" s="43">
        <f ca="1">_xll.BInterpol('Base CDI'!$H$4:$H$28,'Base CDI'!$J$4:$J$29,S3088,"Cubic","Extrapolate=Linear","MultiX=Average","Skip=True","Sort=True")</f>
        <v>13.17834483243373</v>
      </c>
      <c r="U3088" s="43">
        <f ca="1">_xll.BInterpol('Base CDI'!$H$4:$H$28,'Base CDI'!$I$4:$I$29,S3088,"Cubic","Extrapolate=Linear","MultiX=Average","Skip=True","Sort=True")</f>
        <v>13.210543901764895</v>
      </c>
    </row>
    <row r="3089" spans="16:21" x14ac:dyDescent="0.25">
      <c r="P3089" s="10">
        <v>39001</v>
      </c>
      <c r="Q3089">
        <v>15.765230000000001</v>
      </c>
      <c r="S3089" s="42">
        <f t="shared" ca="1" si="54"/>
        <v>49072</v>
      </c>
      <c r="T3089" s="43">
        <f ca="1">_xll.BInterpol('Base CDI'!$H$4:$H$28,'Base CDI'!$J$4:$J$29,S3089,"Cubic","Extrapolate=Linear","MultiX=Average","Skip=True","Sort=True")</f>
        <v>13.178366524061978</v>
      </c>
      <c r="U3089" s="43">
        <f ca="1">_xll.BInterpol('Base CDI'!$H$4:$H$28,'Base CDI'!$I$4:$I$29,S3089,"Cubic","Extrapolate=Linear","MultiX=Average","Skip=True","Sort=True")</f>
        <v>13.21056093052502</v>
      </c>
    </row>
    <row r="3090" spans="16:21" x14ac:dyDescent="0.25">
      <c r="P3090" s="10">
        <v>39003</v>
      </c>
      <c r="Q3090">
        <v>15.77347</v>
      </c>
      <c r="S3090" s="42">
        <f t="shared" ca="1" si="54"/>
        <v>49073</v>
      </c>
      <c r="T3090" s="43">
        <f ca="1">_xll.BInterpol('Base CDI'!$H$4:$H$28,'Base CDI'!$J$4:$J$29,S3090,"Cubic","Extrapolate=Linear","MultiX=Average","Skip=True","Sort=True")</f>
        <v>13.1783880386817</v>
      </c>
      <c r="U3090" s="43">
        <f ca="1">_xll.BInterpol('Base CDI'!$H$4:$H$28,'Base CDI'!$I$4:$I$29,S3090,"Cubic","Extrapolate=Linear","MultiX=Average","Skip=True","Sort=True")</f>
        <v>13.210577776367405</v>
      </c>
    </row>
    <row r="3091" spans="16:21" x14ac:dyDescent="0.25">
      <c r="P3091" s="10">
        <v>39006</v>
      </c>
      <c r="Q3091">
        <v>15.78172</v>
      </c>
      <c r="S3091" s="42">
        <f t="shared" ca="1" si="54"/>
        <v>49074</v>
      </c>
      <c r="T3091" s="43">
        <f ca="1">_xll.BInterpol('Base CDI'!$H$4:$H$28,'Base CDI'!$J$4:$J$29,S3091,"Cubic","Extrapolate=Linear","MultiX=Average","Skip=True","Sort=True")</f>
        <v>13.178409376523977</v>
      </c>
      <c r="U3091" s="43">
        <f ca="1">_xll.BInterpol('Base CDI'!$H$4:$H$28,'Base CDI'!$I$4:$I$29,S3091,"Cubic","Extrapolate=Linear","MultiX=Average","Skip=True","Sort=True")</f>
        <v>13.21059443956247</v>
      </c>
    </row>
    <row r="3092" spans="16:21" x14ac:dyDescent="0.25">
      <c r="P3092" s="10">
        <v>39007</v>
      </c>
      <c r="Q3092">
        <v>15.78997</v>
      </c>
      <c r="S3092" s="42">
        <f t="shared" ca="1" si="54"/>
        <v>49075</v>
      </c>
      <c r="T3092" s="43">
        <f ca="1">_xll.BInterpol('Base CDI'!$H$4:$H$28,'Base CDI'!$J$4:$J$29,S3092,"Cubic","Extrapolate=Linear","MultiX=Average","Skip=True","Sort=True")</f>
        <v>13.178430537819894</v>
      </c>
      <c r="U3092" s="43">
        <f ca="1">_xll.BInterpol('Base CDI'!$H$4:$H$28,'Base CDI'!$I$4:$I$29,S3092,"Cubic","Extrapolate=Linear","MultiX=Average","Skip=True","Sort=True")</f>
        <v>13.210610920380631</v>
      </c>
    </row>
    <row r="3093" spans="16:21" x14ac:dyDescent="0.25">
      <c r="P3093" s="10">
        <v>39008</v>
      </c>
      <c r="Q3093">
        <v>15.79823</v>
      </c>
      <c r="S3093" s="42">
        <f t="shared" ca="1" si="54"/>
        <v>49076</v>
      </c>
      <c r="T3093" s="43">
        <f ca="1">_xll.BInterpol('Base CDI'!$H$4:$H$28,'Base CDI'!$J$4:$J$29,S3093,"Cubic","Extrapolate=Linear","MultiX=Average","Skip=True","Sort=True")</f>
        <v>13.178451522800536</v>
      </c>
      <c r="U3093" s="43">
        <f ca="1">_xll.BInterpol('Base CDI'!$H$4:$H$28,'Base CDI'!$I$4:$I$29,S3093,"Cubic","Extrapolate=Linear","MultiX=Average","Skip=True","Sort=True")</f>
        <v>13.210627219092308</v>
      </c>
    </row>
    <row r="3094" spans="16:21" x14ac:dyDescent="0.25">
      <c r="P3094" s="10">
        <v>39009</v>
      </c>
      <c r="Q3094">
        <v>15.806509999999999</v>
      </c>
      <c r="S3094" s="42">
        <f t="shared" ca="1" si="54"/>
        <v>49077</v>
      </c>
      <c r="T3094" s="43">
        <f ca="1">_xll.BInterpol('Base CDI'!$H$4:$H$28,'Base CDI'!$J$4:$J$29,S3094,"Cubic","Extrapolate=Linear","MultiX=Average","Skip=True","Sort=True")</f>
        <v>13.178472331696987</v>
      </c>
      <c r="U3094" s="43">
        <f ca="1">_xll.BInterpol('Base CDI'!$H$4:$H$28,'Base CDI'!$I$4:$I$29,S3094,"Cubic","Extrapolate=Linear","MultiX=Average","Skip=True","Sort=True")</f>
        <v>13.210643335967914</v>
      </c>
    </row>
    <row r="3095" spans="16:21" x14ac:dyDescent="0.25">
      <c r="P3095" s="10">
        <v>39010</v>
      </c>
      <c r="Q3095">
        <v>15.81451</v>
      </c>
      <c r="S3095" s="42">
        <f t="shared" ca="1" si="54"/>
        <v>49078</v>
      </c>
      <c r="T3095" s="43">
        <f ca="1">_xll.BInterpol('Base CDI'!$H$4:$H$28,'Base CDI'!$J$4:$J$29,S3095,"Cubic","Extrapolate=Linear","MultiX=Average","Skip=True","Sort=True")</f>
        <v>13.178492964740332</v>
      </c>
      <c r="U3095" s="43">
        <f ca="1">_xll.BInterpol('Base CDI'!$H$4:$H$28,'Base CDI'!$I$4:$I$29,S3095,"Cubic","Extrapolate=Linear","MultiX=Average","Skip=True","Sort=True")</f>
        <v>13.210659271277873</v>
      </c>
    </row>
    <row r="3096" spans="16:21" x14ac:dyDescent="0.25">
      <c r="P3096" s="10">
        <v>39013</v>
      </c>
      <c r="Q3096">
        <v>15.822509999999999</v>
      </c>
      <c r="S3096" s="42">
        <f t="shared" ca="1" si="54"/>
        <v>49079</v>
      </c>
      <c r="T3096" s="43">
        <f ca="1">_xll.BInterpol('Base CDI'!$H$4:$H$28,'Base CDI'!$J$4:$J$29,S3096,"Cubic","Extrapolate=Linear","MultiX=Average","Skip=True","Sort=True")</f>
        <v>13.178513422161656</v>
      </c>
      <c r="U3096" s="43">
        <f ca="1">_xll.BInterpol('Base CDI'!$H$4:$H$28,'Base CDI'!$I$4:$I$29,S3096,"Cubic","Extrapolate=Linear","MultiX=Average","Skip=True","Sort=True")</f>
        <v>13.2106750252926</v>
      </c>
    </row>
    <row r="3097" spans="16:21" x14ac:dyDescent="0.25">
      <c r="P3097" s="10">
        <v>39014</v>
      </c>
      <c r="Q3097">
        <v>15.83052</v>
      </c>
      <c r="S3097" s="42">
        <f t="shared" ca="1" si="54"/>
        <v>49080</v>
      </c>
      <c r="T3097" s="43">
        <f ca="1">_xll.BInterpol('Base CDI'!$H$4:$H$28,'Base CDI'!$J$4:$J$29,S3097,"Cubic","Extrapolate=Linear","MultiX=Average","Skip=True","Sort=True")</f>
        <v>13.17853370419204</v>
      </c>
      <c r="U3097" s="43">
        <f ca="1">_xll.BInterpol('Base CDI'!$H$4:$H$28,'Base CDI'!$I$4:$I$29,S3097,"Cubic","Extrapolate=Linear","MultiX=Average","Skip=True","Sort=True")</f>
        <v>13.210690598282513</v>
      </c>
    </row>
    <row r="3098" spans="16:21" x14ac:dyDescent="0.25">
      <c r="P3098" s="10">
        <v>39015</v>
      </c>
      <c r="Q3098">
        <v>15.83853</v>
      </c>
      <c r="S3098" s="42">
        <f t="shared" ca="1" si="54"/>
        <v>49081</v>
      </c>
      <c r="T3098" s="43">
        <f ca="1">_xll.BInterpol('Base CDI'!$H$4:$H$28,'Base CDI'!$J$4:$J$29,S3098,"Cubic","Extrapolate=Linear","MultiX=Average","Skip=True","Sort=True")</f>
        <v>13.178553811062571</v>
      </c>
      <c r="U3098" s="43">
        <f ca="1">_xll.BInterpol('Base CDI'!$H$4:$H$28,'Base CDI'!$I$4:$I$29,S3098,"Cubic","Extrapolate=Linear","MultiX=Average","Skip=True","Sort=True")</f>
        <v>13.210705990518031</v>
      </c>
    </row>
    <row r="3099" spans="16:21" x14ac:dyDescent="0.25">
      <c r="P3099" s="10">
        <v>39016</v>
      </c>
      <c r="Q3099">
        <v>15.846550000000001</v>
      </c>
      <c r="S3099" s="42">
        <f t="shared" ca="1" si="54"/>
        <v>49082</v>
      </c>
      <c r="T3099" s="43">
        <f ca="1">_xll.BInterpol('Base CDI'!$H$4:$H$28,'Base CDI'!$J$4:$J$29,S3099,"Cubic","Extrapolate=Linear","MultiX=Average","Skip=True","Sort=True")</f>
        <v>13.178573743004332</v>
      </c>
      <c r="U3099" s="43">
        <f ca="1">_xll.BInterpol('Base CDI'!$H$4:$H$28,'Base CDI'!$I$4:$I$29,S3099,"Cubic","Extrapolate=Linear","MultiX=Average","Skip=True","Sort=True")</f>
        <v>13.210721202269569</v>
      </c>
    </row>
    <row r="3100" spans="16:21" x14ac:dyDescent="0.25">
      <c r="P3100" s="10">
        <v>39017</v>
      </c>
      <c r="Q3100">
        <v>15.854570000000001</v>
      </c>
      <c r="S3100" s="42">
        <f t="shared" ca="1" si="54"/>
        <v>49083</v>
      </c>
      <c r="T3100" s="43">
        <f ca="1">_xll.BInterpol('Base CDI'!$H$4:$H$28,'Base CDI'!$J$4:$J$29,S3100,"Cubic","Extrapolate=Linear","MultiX=Average","Skip=True","Sort=True")</f>
        <v>13.178593500248409</v>
      </c>
      <c r="U3100" s="43">
        <f ca="1">_xll.BInterpol('Base CDI'!$H$4:$H$28,'Base CDI'!$I$4:$I$29,S3100,"Cubic","Extrapolate=Linear","MultiX=Average","Skip=True","Sort=True")</f>
        <v>13.21073623380755</v>
      </c>
    </row>
    <row r="3101" spans="16:21" x14ac:dyDescent="0.25">
      <c r="P3101" s="10">
        <v>39020</v>
      </c>
      <c r="Q3101">
        <v>15.862590000000001</v>
      </c>
      <c r="S3101" s="42">
        <f t="shared" ca="1" si="54"/>
        <v>49084</v>
      </c>
      <c r="T3101" s="43">
        <f ca="1">_xll.BInterpol('Base CDI'!$H$4:$H$28,'Base CDI'!$J$4:$J$29,S3101,"Cubic","Extrapolate=Linear","MultiX=Average","Skip=True","Sort=True")</f>
        <v>13.178613083025883</v>
      </c>
      <c r="U3101" s="43">
        <f ca="1">_xll.BInterpol('Base CDI'!$H$4:$H$28,'Base CDI'!$I$4:$I$29,S3101,"Cubic","Extrapolate=Linear","MultiX=Average","Skip=True","Sort=True")</f>
        <v>13.210751085402388</v>
      </c>
    </row>
    <row r="3102" spans="16:21" x14ac:dyDescent="0.25">
      <c r="P3102" s="10">
        <v>39021</v>
      </c>
      <c r="Q3102">
        <v>15.870620000000001</v>
      </c>
      <c r="S3102" s="42">
        <f t="shared" ca="1" si="54"/>
        <v>49085</v>
      </c>
      <c r="T3102" s="43">
        <f ca="1">_xll.BInterpol('Base CDI'!$H$4:$H$28,'Base CDI'!$J$4:$J$29,S3102,"Cubic","Extrapolate=Linear","MultiX=Average","Skip=True","Sort=True")</f>
        <v>13.178632491567841</v>
      </c>
      <c r="U3102" s="43">
        <f ca="1">_xll.BInterpol('Base CDI'!$H$4:$H$28,'Base CDI'!$I$4:$I$29,S3102,"Cubic","Extrapolate=Linear","MultiX=Average","Skip=True","Sort=True")</f>
        <v>13.210765757324502</v>
      </c>
    </row>
    <row r="3103" spans="16:21" x14ac:dyDescent="0.25">
      <c r="P3103" s="10">
        <v>39022</v>
      </c>
      <c r="Q3103">
        <v>15.878679999999999</v>
      </c>
      <c r="S3103" s="42">
        <f t="shared" ca="1" si="54"/>
        <v>49086</v>
      </c>
      <c r="T3103" s="43">
        <f ca="1">_xll.BInterpol('Base CDI'!$H$4:$H$28,'Base CDI'!$J$4:$J$29,S3103,"Cubic","Extrapolate=Linear","MultiX=Average","Skip=True","Sort=True")</f>
        <v>13.178651726105366</v>
      </c>
      <c r="U3103" s="43">
        <f ca="1">_xll.BInterpol('Base CDI'!$H$4:$H$28,'Base CDI'!$I$4:$I$29,S3103,"Cubic","Extrapolate=Linear","MultiX=Average","Skip=True","Sort=True")</f>
        <v>13.21078024984431</v>
      </c>
    </row>
    <row r="3104" spans="16:21" x14ac:dyDescent="0.25">
      <c r="P3104" s="10">
        <v>39024</v>
      </c>
      <c r="Q3104">
        <v>15.88673</v>
      </c>
      <c r="S3104" s="42">
        <f t="shared" ca="1" si="54"/>
        <v>49087</v>
      </c>
      <c r="T3104" s="43">
        <f ca="1">_xll.BInterpol('Base CDI'!$H$4:$H$28,'Base CDI'!$J$4:$J$29,S3104,"Cubic","Extrapolate=Linear","MultiX=Average","Skip=True","Sort=True")</f>
        <v>13.178670786869544</v>
      </c>
      <c r="U3104" s="43">
        <f ca="1">_xll.BInterpol('Base CDI'!$H$4:$H$28,'Base CDI'!$I$4:$I$29,S3104,"Cubic","Extrapolate=Linear","MultiX=Average","Skip=True","Sort=True")</f>
        <v>13.210794563232231</v>
      </c>
    </row>
    <row r="3105" spans="16:21" x14ac:dyDescent="0.25">
      <c r="P3105" s="10">
        <v>39027</v>
      </c>
      <c r="Q3105">
        <v>15.8948</v>
      </c>
      <c r="S3105" s="42">
        <f t="shared" ca="1" si="54"/>
        <v>49088</v>
      </c>
      <c r="T3105" s="43">
        <f ca="1">_xll.BInterpol('Base CDI'!$H$4:$H$28,'Base CDI'!$J$4:$J$29,S3105,"Cubic","Extrapolate=Linear","MultiX=Average","Skip=True","Sort=True")</f>
        <v>13.178689674091457</v>
      </c>
      <c r="U3105" s="43">
        <f ca="1">_xll.BInterpol('Base CDI'!$H$4:$H$28,'Base CDI'!$I$4:$I$29,S3105,"Cubic","Extrapolate=Linear","MultiX=Average","Skip=True","Sort=True")</f>
        <v>13.210808697758679</v>
      </c>
    </row>
    <row r="3106" spans="16:21" x14ac:dyDescent="0.25">
      <c r="P3106" s="10">
        <v>39028</v>
      </c>
      <c r="Q3106">
        <v>15.902889999999999</v>
      </c>
      <c r="S3106" s="42">
        <f t="shared" ca="1" si="54"/>
        <v>49089</v>
      </c>
      <c r="T3106" s="43">
        <f ca="1">_xll.BInterpol('Base CDI'!$H$4:$H$28,'Base CDI'!$J$4:$J$29,S3106,"Cubic","Extrapolate=Linear","MultiX=Average","Skip=True","Sort=True")</f>
        <v>13.178708388002189</v>
      </c>
      <c r="U3106" s="43">
        <f ca="1">_xll.BInterpol('Base CDI'!$H$4:$H$28,'Base CDI'!$I$4:$I$29,S3106,"Cubic","Extrapolate=Linear","MultiX=Average","Skip=True","Sort=True")</f>
        <v>13.210822653694079</v>
      </c>
    </row>
    <row r="3107" spans="16:21" x14ac:dyDescent="0.25">
      <c r="P3107" s="10">
        <v>39029</v>
      </c>
      <c r="Q3107">
        <v>15.910970000000001</v>
      </c>
      <c r="S3107" s="42">
        <f t="shared" ca="1" si="54"/>
        <v>49090</v>
      </c>
      <c r="T3107" s="43">
        <f ca="1">_xll.BInterpol('Base CDI'!$H$4:$H$28,'Base CDI'!$J$4:$J$29,S3107,"Cubic","Extrapolate=Linear","MultiX=Average","Skip=True","Sort=True")</f>
        <v>13.178726928832827</v>
      </c>
      <c r="U3107" s="43">
        <f ca="1">_xll.BInterpol('Base CDI'!$H$4:$H$28,'Base CDI'!$I$4:$I$29,S3107,"Cubic","Extrapolate=Linear","MultiX=Average","Skip=True","Sort=True")</f>
        <v>13.210836431308842</v>
      </c>
    </row>
    <row r="3108" spans="16:21" x14ac:dyDescent="0.25">
      <c r="P3108" s="10">
        <v>39030</v>
      </c>
      <c r="Q3108">
        <v>15.91906</v>
      </c>
      <c r="S3108" s="42">
        <f t="shared" ca="1" si="54"/>
        <v>49091</v>
      </c>
      <c r="T3108" s="43">
        <f ca="1">_xll.BInterpol('Base CDI'!$H$4:$H$28,'Base CDI'!$J$4:$J$29,S3108,"Cubic","Extrapolate=Linear","MultiX=Average","Skip=True","Sort=True")</f>
        <v>13.178745296814453</v>
      </c>
      <c r="U3108" s="43">
        <f ca="1">_xll.BInterpol('Base CDI'!$H$4:$H$28,'Base CDI'!$I$4:$I$29,S3108,"Cubic","Extrapolate=Linear","MultiX=Average","Skip=True","Sort=True")</f>
        <v>13.21085003087339</v>
      </c>
    </row>
    <row r="3109" spans="16:21" x14ac:dyDescent="0.25">
      <c r="P3109" s="10">
        <v>39031</v>
      </c>
      <c r="Q3109">
        <v>15.92713</v>
      </c>
      <c r="S3109" s="42">
        <f t="shared" ca="1" si="54"/>
        <v>49092</v>
      </c>
      <c r="T3109" s="43">
        <f ca="1">_xll.BInterpol('Base CDI'!$H$4:$H$28,'Base CDI'!$J$4:$J$29,S3109,"Cubic","Extrapolate=Linear","MultiX=Average","Skip=True","Sort=True")</f>
        <v>13.178763492178152</v>
      </c>
      <c r="U3109" s="43">
        <f ca="1">_xll.BInterpol('Base CDI'!$H$4:$H$28,'Base CDI'!$I$4:$I$29,S3109,"Cubic","Extrapolate=Linear","MultiX=Average","Skip=True","Sort=True")</f>
        <v>13.21086345265814</v>
      </c>
    </row>
    <row r="3110" spans="16:21" x14ac:dyDescent="0.25">
      <c r="P3110" s="10">
        <v>39034</v>
      </c>
      <c r="Q3110">
        <v>15.93521</v>
      </c>
      <c r="S3110" s="42">
        <f t="shared" ca="1" si="54"/>
        <v>49093</v>
      </c>
      <c r="T3110" s="43">
        <f ca="1">_xll.BInterpol('Base CDI'!$H$4:$H$28,'Base CDI'!$J$4:$J$29,S3110,"Cubic","Extrapolate=Linear","MultiX=Average","Skip=True","Sort=True")</f>
        <v>13.178781515155007</v>
      </c>
      <c r="U3110" s="43">
        <f ca="1">_xll.BInterpol('Base CDI'!$H$4:$H$28,'Base CDI'!$I$4:$I$29,S3110,"Cubic","Extrapolate=Linear","MultiX=Average","Skip=True","Sort=True")</f>
        <v>13.210876696933509</v>
      </c>
    </row>
    <row r="3111" spans="16:21" x14ac:dyDescent="0.25">
      <c r="P3111" s="10">
        <v>39035</v>
      </c>
      <c r="Q3111">
        <v>15.943289999999999</v>
      </c>
      <c r="S3111" s="42">
        <f t="shared" ca="1" si="54"/>
        <v>49094</v>
      </c>
      <c r="T3111" s="43">
        <f ca="1">_xll.BInterpol('Base CDI'!$H$4:$H$28,'Base CDI'!$J$4:$J$29,S3111,"Cubic","Extrapolate=Linear","MultiX=Average","Skip=True","Sort=True")</f>
        <v>13.178799365976106</v>
      </c>
      <c r="U3111" s="43">
        <f ca="1">_xll.BInterpol('Base CDI'!$H$4:$H$28,'Base CDI'!$I$4:$I$29,S3111,"Cubic","Extrapolate=Linear","MultiX=Average","Skip=True","Sort=True")</f>
        <v>13.210889763969917</v>
      </c>
    </row>
    <row r="3112" spans="16:21" x14ac:dyDescent="0.25">
      <c r="P3112" s="10">
        <v>39037</v>
      </c>
      <c r="Q3112">
        <v>15.95138</v>
      </c>
      <c r="S3112" s="42">
        <f t="shared" ca="1" si="54"/>
        <v>49095</v>
      </c>
      <c r="T3112" s="43">
        <f ca="1">_xll.BInterpol('Base CDI'!$H$4:$H$28,'Base CDI'!$J$4:$J$29,S3112,"Cubic","Extrapolate=Linear","MultiX=Average","Skip=True","Sort=True")</f>
        <v>13.178817044872529</v>
      </c>
      <c r="U3112" s="43">
        <f ca="1">_xll.BInterpol('Base CDI'!$H$4:$H$28,'Base CDI'!$I$4:$I$29,S3112,"Cubic","Extrapolate=Linear","MultiX=Average","Skip=True","Sort=True")</f>
        <v>13.210902654037779</v>
      </c>
    </row>
    <row r="3113" spans="16:21" x14ac:dyDescent="0.25">
      <c r="P3113" s="10">
        <v>39038</v>
      </c>
      <c r="Q3113">
        <v>15.95946</v>
      </c>
      <c r="S3113" s="42">
        <f t="shared" ca="1" si="54"/>
        <v>49096</v>
      </c>
      <c r="T3113" s="43">
        <f ca="1">_xll.BInterpol('Base CDI'!$H$4:$H$28,'Base CDI'!$J$4:$J$29,S3113,"Cubic","Extrapolate=Linear","MultiX=Average","Skip=True","Sort=True")</f>
        <v>13.178834552075362</v>
      </c>
      <c r="U3113" s="43">
        <f ca="1">_xll.BInterpol('Base CDI'!$H$4:$H$28,'Base CDI'!$I$4:$I$29,S3113,"Cubic","Extrapolate=Linear","MultiX=Average","Skip=True","Sort=True")</f>
        <v>13.210915367407516</v>
      </c>
    </row>
    <row r="3114" spans="16:21" x14ac:dyDescent="0.25">
      <c r="P3114" s="10">
        <v>39041</v>
      </c>
      <c r="Q3114">
        <v>15.96754</v>
      </c>
      <c r="S3114" s="42">
        <f t="shared" ca="1" si="54"/>
        <v>49097</v>
      </c>
      <c r="T3114" s="43">
        <f ca="1">_xll.BInterpol('Base CDI'!$H$4:$H$28,'Base CDI'!$J$4:$J$29,S3114,"Cubic","Extrapolate=Linear","MultiX=Average","Skip=True","Sort=True")</f>
        <v>13.178851887815689</v>
      </c>
      <c r="U3114" s="43">
        <f ca="1">_xll.BInterpol('Base CDI'!$H$4:$H$28,'Base CDI'!$I$4:$I$29,S3114,"Cubic","Extrapolate=Linear","MultiX=Average","Skip=True","Sort=True")</f>
        <v>13.210927904349544</v>
      </c>
    </row>
    <row r="3115" spans="16:21" x14ac:dyDescent="0.25">
      <c r="P3115" s="10">
        <v>39042</v>
      </c>
      <c r="Q3115">
        <v>15.975630000000001</v>
      </c>
      <c r="S3115" s="42">
        <f t="shared" ca="1" si="54"/>
        <v>49098</v>
      </c>
      <c r="T3115" s="43">
        <f ca="1">_xll.BInterpol('Base CDI'!$H$4:$H$28,'Base CDI'!$J$4:$J$29,S3115,"Cubic","Extrapolate=Linear","MultiX=Average","Skip=True","Sort=True")</f>
        <v>13.178869052324593</v>
      </c>
      <c r="U3115" s="43">
        <f ca="1">_xll.BInterpol('Base CDI'!$H$4:$H$28,'Base CDI'!$I$4:$I$29,S3115,"Cubic","Extrapolate=Linear","MultiX=Average","Skip=True","Sort=True")</f>
        <v>13.210940265134282</v>
      </c>
    </row>
    <row r="3116" spans="16:21" x14ac:dyDescent="0.25">
      <c r="P3116" s="10">
        <v>39043</v>
      </c>
      <c r="Q3116">
        <v>15.98373</v>
      </c>
      <c r="S3116" s="42">
        <f t="shared" ca="1" si="54"/>
        <v>49099</v>
      </c>
      <c r="T3116" s="43">
        <f ca="1">_xll.BInterpol('Base CDI'!$H$4:$H$28,'Base CDI'!$J$4:$J$29,S3116,"Cubic","Extrapolate=Linear","MultiX=Average","Skip=True","Sort=True")</f>
        <v>13.178886045833162</v>
      </c>
      <c r="U3116" s="43">
        <f ca="1">_xll.BInterpol('Base CDI'!$H$4:$H$28,'Base CDI'!$I$4:$I$29,S3116,"Cubic","Extrapolate=Linear","MultiX=Average","Skip=True","Sort=True")</f>
        <v>13.210952450032147</v>
      </c>
    </row>
    <row r="3117" spans="16:21" x14ac:dyDescent="0.25">
      <c r="P3117" s="10">
        <v>39044</v>
      </c>
      <c r="Q3117">
        <v>15.991820000000001</v>
      </c>
      <c r="S3117" s="42">
        <f t="shared" ca="1" si="54"/>
        <v>49100</v>
      </c>
      <c r="T3117" s="43">
        <f ca="1">_xll.BInterpol('Base CDI'!$H$4:$H$28,'Base CDI'!$J$4:$J$29,S3117,"Cubic","Extrapolate=Linear","MultiX=Average","Skip=True","Sort=True")</f>
        <v>13.178902868572477</v>
      </c>
      <c r="U3117" s="43">
        <f ca="1">_xll.BInterpol('Base CDI'!$H$4:$H$28,'Base CDI'!$I$4:$I$29,S3117,"Cubic","Extrapolate=Linear","MultiX=Average","Skip=True","Sort=True")</f>
        <v>13.210964459313557</v>
      </c>
    </row>
    <row r="3118" spans="16:21" x14ac:dyDescent="0.25">
      <c r="P3118" s="10">
        <v>39045</v>
      </c>
      <c r="Q3118">
        <v>15.999930000000001</v>
      </c>
      <c r="S3118" s="42">
        <f t="shared" ca="1" si="54"/>
        <v>49101</v>
      </c>
      <c r="T3118" s="43">
        <f ca="1">_xll.BInterpol('Base CDI'!$H$4:$H$28,'Base CDI'!$J$4:$J$29,S3118,"Cubic","Extrapolate=Linear","MultiX=Average","Skip=True","Sort=True")</f>
        <v>13.178919520773622</v>
      </c>
      <c r="U3118" s="43">
        <f ca="1">_xll.BInterpol('Base CDI'!$H$4:$H$28,'Base CDI'!$I$4:$I$29,S3118,"Cubic","Extrapolate=Linear","MultiX=Average","Skip=True","Sort=True")</f>
        <v>13.210976293248931</v>
      </c>
    </row>
    <row r="3119" spans="16:21" x14ac:dyDescent="0.25">
      <c r="P3119" s="10">
        <v>39048</v>
      </c>
      <c r="Q3119">
        <v>16.008030000000002</v>
      </c>
      <c r="S3119" s="42">
        <f t="shared" ca="1" si="54"/>
        <v>49102</v>
      </c>
      <c r="T3119" s="43">
        <f ca="1">_xll.BInterpol('Base CDI'!$H$4:$H$28,'Base CDI'!$J$4:$J$29,S3119,"Cubic","Extrapolate=Linear","MultiX=Average","Skip=True","Sort=True")</f>
        <v>13.178936002667683</v>
      </c>
      <c r="U3119" s="43">
        <f ca="1">_xll.BInterpol('Base CDI'!$H$4:$H$28,'Base CDI'!$I$4:$I$29,S3119,"Cubic","Extrapolate=Linear","MultiX=Average","Skip=True","Sort=True")</f>
        <v>13.210987952108686</v>
      </c>
    </row>
    <row r="3120" spans="16:21" x14ac:dyDescent="0.25">
      <c r="P3120" s="10">
        <v>39049</v>
      </c>
      <c r="Q3120">
        <v>16.01614</v>
      </c>
      <c r="S3120" s="42">
        <f t="shared" ca="1" si="54"/>
        <v>49103</v>
      </c>
      <c r="T3120" s="43">
        <f ca="1">_xll.BInterpol('Base CDI'!$H$4:$H$28,'Base CDI'!$J$4:$J$29,S3120,"Cubic","Extrapolate=Linear","MultiX=Average","Skip=True","Sort=True")</f>
        <v>13.178952314485745</v>
      </c>
      <c r="U3120" s="43">
        <f ca="1">_xll.BInterpol('Base CDI'!$H$4:$H$28,'Base CDI'!$I$4:$I$29,S3120,"Cubic","Extrapolate=Linear","MultiX=Average","Skip=True","Sort=True")</f>
        <v>13.210999436163242</v>
      </c>
    </row>
    <row r="3121" spans="16:21" x14ac:dyDescent="0.25">
      <c r="P3121" s="10">
        <v>39050</v>
      </c>
      <c r="Q3121">
        <v>16.024249999999999</v>
      </c>
      <c r="S3121" s="42">
        <f t="shared" ca="1" si="54"/>
        <v>49104</v>
      </c>
      <c r="T3121" s="43">
        <f ca="1">_xll.BInterpol('Base CDI'!$H$4:$H$28,'Base CDI'!$J$4:$J$29,S3121,"Cubic","Extrapolate=Linear","MultiX=Average","Skip=True","Sort=True")</f>
        <v>13.17896845645889</v>
      </c>
      <c r="U3121" s="43">
        <f ca="1">_xll.BInterpol('Base CDI'!$H$4:$H$28,'Base CDI'!$I$4:$I$29,S3121,"Cubic","Extrapolate=Linear","MultiX=Average","Skip=True","Sort=True")</f>
        <v>13.211010745683014</v>
      </c>
    </row>
    <row r="3122" spans="16:21" x14ac:dyDescent="0.25">
      <c r="P3122" s="10">
        <v>39051</v>
      </c>
      <c r="Q3122">
        <v>16.032360000000001</v>
      </c>
      <c r="S3122" s="42">
        <f t="shared" ca="1" si="54"/>
        <v>49105</v>
      </c>
      <c r="T3122" s="43">
        <f ca="1">_xll.BInterpol('Base CDI'!$H$4:$H$28,'Base CDI'!$J$4:$J$29,S3122,"Cubic","Extrapolate=Linear","MultiX=Average","Skip=True","Sort=True")</f>
        <v>13.178984428818202</v>
      </c>
      <c r="U3122" s="43">
        <f ca="1">_xll.BInterpol('Base CDI'!$H$4:$H$28,'Base CDI'!$I$4:$I$29,S3122,"Cubic","Extrapolate=Linear","MultiX=Average","Skip=True","Sort=True")</f>
        <v>13.211021880938421</v>
      </c>
    </row>
    <row r="3123" spans="16:21" x14ac:dyDescent="0.25">
      <c r="P3123" s="10">
        <v>39052</v>
      </c>
      <c r="Q3123">
        <v>16.040209999999998</v>
      </c>
      <c r="S3123" s="42">
        <f t="shared" ca="1" si="54"/>
        <v>49106</v>
      </c>
      <c r="T3123" s="43">
        <f ca="1">_xll.BInterpol('Base CDI'!$H$4:$H$28,'Base CDI'!$J$4:$J$29,S3123,"Cubic","Extrapolate=Linear","MultiX=Average","Skip=True","Sort=True")</f>
        <v>13.179000231794767</v>
      </c>
      <c r="U3123" s="43">
        <f ca="1">_xll.BInterpol('Base CDI'!$H$4:$H$28,'Base CDI'!$I$4:$I$29,S3123,"Cubic","Extrapolate=Linear","MultiX=Average","Skip=True","Sort=True")</f>
        <v>13.211032842199881</v>
      </c>
    </row>
    <row r="3124" spans="16:21" x14ac:dyDescent="0.25">
      <c r="P3124" s="10">
        <v>39055</v>
      </c>
      <c r="Q3124">
        <v>16.048069999999999</v>
      </c>
      <c r="S3124" s="42">
        <f t="shared" ca="1" si="54"/>
        <v>49107</v>
      </c>
      <c r="T3124" s="43">
        <f ca="1">_xll.BInterpol('Base CDI'!$H$4:$H$28,'Base CDI'!$J$4:$J$29,S3124,"Cubic","Extrapolate=Linear","MultiX=Average","Skip=True","Sort=True")</f>
        <v>13.179015865619668</v>
      </c>
      <c r="U3124" s="43">
        <f ca="1">_xll.BInterpol('Base CDI'!$H$4:$H$28,'Base CDI'!$I$4:$I$29,S3124,"Cubic","Extrapolate=Linear","MultiX=Average","Skip=True","Sort=True")</f>
        <v>13.211043629737814</v>
      </c>
    </row>
    <row r="3125" spans="16:21" x14ac:dyDescent="0.25">
      <c r="P3125" s="10">
        <v>39056</v>
      </c>
      <c r="Q3125">
        <v>16.05594</v>
      </c>
      <c r="S3125" s="42">
        <f t="shared" ca="1" si="54"/>
        <v>49108</v>
      </c>
      <c r="T3125" s="43">
        <f ca="1">_xll.BInterpol('Base CDI'!$H$4:$H$28,'Base CDI'!$J$4:$J$29,S3125,"Cubic","Extrapolate=Linear","MultiX=Average","Skip=True","Sort=True")</f>
        <v>13.179031330523991</v>
      </c>
      <c r="U3125" s="43">
        <f ca="1">_xll.BInterpol('Base CDI'!$H$4:$H$28,'Base CDI'!$I$4:$I$29,S3125,"Cubic","Extrapolate=Linear","MultiX=Average","Skip=True","Sort=True")</f>
        <v>13.211054243822634</v>
      </c>
    </row>
    <row r="3126" spans="16:21" x14ac:dyDescent="0.25">
      <c r="P3126" s="10">
        <v>39057</v>
      </c>
      <c r="Q3126">
        <v>16.06381</v>
      </c>
      <c r="S3126" s="42">
        <f t="shared" ca="1" si="54"/>
        <v>49109</v>
      </c>
      <c r="T3126" s="43">
        <f ca="1">_xll.BInterpol('Base CDI'!$H$4:$H$28,'Base CDI'!$J$4:$J$29,S3126,"Cubic","Extrapolate=Linear","MultiX=Average","Skip=True","Sort=True")</f>
        <v>13.179046626738819</v>
      </c>
      <c r="U3126" s="43">
        <f ca="1">_xll.BInterpol('Base CDI'!$H$4:$H$28,'Base CDI'!$I$4:$I$29,S3126,"Cubic","Extrapolate=Linear","MultiX=Average","Skip=True","Sort=True")</f>
        <v>13.211064684724763</v>
      </c>
    </row>
    <row r="3127" spans="16:21" x14ac:dyDescent="0.25">
      <c r="P3127" s="10">
        <v>39058</v>
      </c>
      <c r="Q3127">
        <v>16.071680000000001</v>
      </c>
      <c r="S3127" s="42">
        <f t="shared" ca="1" si="54"/>
        <v>49110</v>
      </c>
      <c r="T3127" s="43">
        <f ca="1">_xll.BInterpol('Base CDI'!$H$4:$H$28,'Base CDI'!$J$4:$J$29,S3127,"Cubic","Extrapolate=Linear","MultiX=Average","Skip=True","Sort=True")</f>
        <v>13.179061754495235</v>
      </c>
      <c r="U3127" s="43">
        <f ca="1">_xll.BInterpol('Base CDI'!$H$4:$H$28,'Base CDI'!$I$4:$I$29,S3127,"Cubic","Extrapolate=Linear","MultiX=Average","Skip=True","Sort=True")</f>
        <v>13.211074952714615</v>
      </c>
    </row>
    <row r="3128" spans="16:21" x14ac:dyDescent="0.25">
      <c r="P3128" s="10">
        <v>39059</v>
      </c>
      <c r="Q3128">
        <v>16.079550000000001</v>
      </c>
      <c r="S3128" s="42">
        <f t="shared" ca="1" si="54"/>
        <v>49111</v>
      </c>
      <c r="T3128" s="43">
        <f ca="1">_xll.BInterpol('Base CDI'!$H$4:$H$28,'Base CDI'!$J$4:$J$29,S3128,"Cubic","Extrapolate=Linear","MultiX=Average","Skip=True","Sort=True")</f>
        <v>13.179076714024326</v>
      </c>
      <c r="U3128" s="43">
        <f ca="1">_xll.BInterpol('Base CDI'!$H$4:$H$28,'Base CDI'!$I$4:$I$29,S3128,"Cubic","Extrapolate=Linear","MultiX=Average","Skip=True","Sort=True")</f>
        <v>13.211085048062611</v>
      </c>
    </row>
    <row r="3129" spans="16:21" x14ac:dyDescent="0.25">
      <c r="P3129" s="10">
        <v>39062</v>
      </c>
      <c r="Q3129">
        <v>16.087420000000002</v>
      </c>
      <c r="S3129" s="42">
        <f t="shared" ca="1" si="54"/>
        <v>49112</v>
      </c>
      <c r="T3129" s="43">
        <f ca="1">_xll.BInterpol('Base CDI'!$H$4:$H$28,'Base CDI'!$J$4:$J$29,S3129,"Cubic","Extrapolate=Linear","MultiX=Average","Skip=True","Sort=True")</f>
        <v>13.179091505557174</v>
      </c>
      <c r="U3129" s="43">
        <f ca="1">_xll.BInterpol('Base CDI'!$H$4:$H$28,'Base CDI'!$I$4:$I$29,S3129,"Cubic","Extrapolate=Linear","MultiX=Average","Skip=True","Sort=True")</f>
        <v>13.211094971039168</v>
      </c>
    </row>
    <row r="3130" spans="16:21" x14ac:dyDescent="0.25">
      <c r="P3130" s="10">
        <v>39063</v>
      </c>
      <c r="Q3130">
        <v>16.095289999999999</v>
      </c>
      <c r="S3130" s="42">
        <f t="shared" ca="1" si="54"/>
        <v>49113</v>
      </c>
      <c r="T3130" s="43">
        <f ca="1">_xll.BInterpol('Base CDI'!$H$4:$H$28,'Base CDI'!$J$4:$J$29,S3130,"Cubic","Extrapolate=Linear","MultiX=Average","Skip=True","Sort=True")</f>
        <v>13.179106129324865</v>
      </c>
      <c r="U3130" s="43">
        <f ca="1">_xll.BInterpol('Base CDI'!$H$4:$H$28,'Base CDI'!$I$4:$I$29,S3130,"Cubic","Extrapolate=Linear","MultiX=Average","Skip=True","Sort=True")</f>
        <v>13.211104721914705</v>
      </c>
    </row>
    <row r="3131" spans="16:21" x14ac:dyDescent="0.25">
      <c r="P3131" s="10">
        <v>39064</v>
      </c>
      <c r="Q3131">
        <v>16.103149999999999</v>
      </c>
      <c r="S3131" s="42">
        <f t="shared" ca="1" si="54"/>
        <v>49114</v>
      </c>
      <c r="T3131" s="43">
        <f ca="1">_xll.BInterpol('Base CDI'!$H$4:$H$28,'Base CDI'!$J$4:$J$29,S3131,"Cubic","Extrapolate=Linear","MultiX=Average","Skip=True","Sort=True")</f>
        <v>13.179120585558481</v>
      </c>
      <c r="U3131" s="43">
        <f ca="1">_xll.BInterpol('Base CDI'!$H$4:$H$28,'Base CDI'!$I$4:$I$29,S3131,"Cubic","Extrapolate=Linear","MultiX=Average","Skip=True","Sort=True")</f>
        <v>13.211114300959636</v>
      </c>
    </row>
    <row r="3132" spans="16:21" x14ac:dyDescent="0.25">
      <c r="P3132" s="10">
        <v>39065</v>
      </c>
      <c r="Q3132">
        <v>16.11102</v>
      </c>
      <c r="S3132" s="42">
        <f t="shared" ca="1" si="54"/>
        <v>49115</v>
      </c>
      <c r="T3132" s="43">
        <f ca="1">_xll.BInterpol('Base CDI'!$H$4:$H$28,'Base CDI'!$J$4:$J$29,S3132,"Cubic","Extrapolate=Linear","MultiX=Average","Skip=True","Sort=True")</f>
        <v>13.179134874489108</v>
      </c>
      <c r="U3132" s="43">
        <f ca="1">_xll.BInterpol('Base CDI'!$H$4:$H$28,'Base CDI'!$I$4:$I$29,S3132,"Cubic","Extrapolate=Linear","MultiX=Average","Skip=True","Sort=True")</f>
        <v>13.211123708444385</v>
      </c>
    </row>
    <row r="3133" spans="16:21" x14ac:dyDescent="0.25">
      <c r="P3133" s="10">
        <v>39066</v>
      </c>
      <c r="Q3133">
        <v>16.11889</v>
      </c>
      <c r="S3133" s="42">
        <f t="shared" ca="1" si="54"/>
        <v>49116</v>
      </c>
      <c r="T3133" s="43">
        <f ca="1">_xll.BInterpol('Base CDI'!$H$4:$H$28,'Base CDI'!$J$4:$J$29,S3133,"Cubic","Extrapolate=Linear","MultiX=Average","Skip=True","Sort=True")</f>
        <v>13.179148996347829</v>
      </c>
      <c r="U3133" s="43">
        <f ca="1">_xll.BInterpol('Base CDI'!$H$4:$H$28,'Base CDI'!$I$4:$I$29,S3133,"Cubic","Extrapolate=Linear","MultiX=Average","Skip=True","Sort=True")</f>
        <v>13.211132944639365</v>
      </c>
    </row>
    <row r="3134" spans="16:21" x14ac:dyDescent="0.25">
      <c r="P3134" s="10">
        <v>39069</v>
      </c>
      <c r="Q3134">
        <v>16.12677</v>
      </c>
      <c r="S3134" s="42">
        <f t="shared" ca="1" si="54"/>
        <v>49117</v>
      </c>
      <c r="T3134" s="43">
        <f ca="1">_xll.BInterpol('Base CDI'!$H$4:$H$28,'Base CDI'!$J$4:$J$29,S3134,"Cubic","Extrapolate=Linear","MultiX=Average","Skip=True","Sort=True")</f>
        <v>13.179162951365731</v>
      </c>
      <c r="U3134" s="43">
        <f ca="1">_xll.BInterpol('Base CDI'!$H$4:$H$28,'Base CDI'!$I$4:$I$29,S3134,"Cubic","Extrapolate=Linear","MultiX=Average","Skip=True","Sort=True")</f>
        <v>13.211142009814996</v>
      </c>
    </row>
    <row r="3135" spans="16:21" x14ac:dyDescent="0.25">
      <c r="P3135" s="10">
        <v>39070</v>
      </c>
      <c r="Q3135">
        <v>16.13466</v>
      </c>
      <c r="S3135" s="42">
        <f t="shared" ca="1" si="54"/>
        <v>49118</v>
      </c>
      <c r="T3135" s="43">
        <f ca="1">_xll.BInterpol('Base CDI'!$H$4:$H$28,'Base CDI'!$J$4:$J$29,S3135,"Cubic","Extrapolate=Linear","MultiX=Average","Skip=True","Sort=True")</f>
        <v>13.179176739773894</v>
      </c>
      <c r="U3135" s="43">
        <f ca="1">_xll.BInterpol('Base CDI'!$H$4:$H$28,'Base CDI'!$I$4:$I$29,S3135,"Cubic","Extrapolate=Linear","MultiX=Average","Skip=True","Sort=True")</f>
        <v>13.211150904241697</v>
      </c>
    </row>
    <row r="3136" spans="16:21" x14ac:dyDescent="0.25">
      <c r="P3136" s="10">
        <v>39071</v>
      </c>
      <c r="Q3136">
        <v>16.142569999999999</v>
      </c>
      <c r="S3136" s="42">
        <f t="shared" ca="1" si="54"/>
        <v>49119</v>
      </c>
      <c r="T3136" s="43">
        <f ca="1">_xll.BInterpol('Base CDI'!$H$4:$H$28,'Base CDI'!$J$4:$J$29,S3136,"Cubic","Extrapolate=Linear","MultiX=Average","Skip=True","Sort=True")</f>
        <v>13.179190361803407</v>
      </c>
      <c r="U3136" s="43">
        <f ca="1">_xll.BInterpol('Base CDI'!$H$4:$H$28,'Base CDI'!$I$4:$I$29,S3136,"Cubic","Extrapolate=Linear","MultiX=Average","Skip=True","Sort=True")</f>
        <v>13.211159628189883</v>
      </c>
    </row>
    <row r="3137" spans="16:21" x14ac:dyDescent="0.25">
      <c r="P3137" s="10">
        <v>39072</v>
      </c>
      <c r="Q3137">
        <v>16.150490000000001</v>
      </c>
      <c r="S3137" s="42">
        <f t="shared" ca="1" si="54"/>
        <v>49120</v>
      </c>
      <c r="T3137" s="43">
        <f ca="1">_xll.BInterpol('Base CDI'!$H$4:$H$28,'Base CDI'!$J$4:$J$29,S3137,"Cubic","Extrapolate=Linear","MultiX=Average","Skip=True","Sort=True")</f>
        <v>13.17920381768535</v>
      </c>
      <c r="U3137" s="43">
        <f ca="1">_xll.BInterpol('Base CDI'!$H$4:$H$28,'Base CDI'!$I$4:$I$29,S3137,"Cubic","Extrapolate=Linear","MultiX=Average","Skip=True","Sort=True")</f>
        <v>13.211168181929974</v>
      </c>
    </row>
    <row r="3138" spans="16:21" x14ac:dyDescent="0.25">
      <c r="P3138" s="10">
        <v>39073</v>
      </c>
      <c r="Q3138">
        <v>16.15841</v>
      </c>
      <c r="S3138" s="42">
        <f t="shared" ca="1" si="54"/>
        <v>49121</v>
      </c>
      <c r="T3138" s="43">
        <f ca="1">_xll.BInterpol('Base CDI'!$H$4:$H$28,'Base CDI'!$J$4:$J$29,S3138,"Cubic","Extrapolate=Linear","MultiX=Average","Skip=True","Sort=True")</f>
        <v>13.179217107650809</v>
      </c>
      <c r="U3138" s="43">
        <f ca="1">_xll.BInterpol('Base CDI'!$H$4:$H$28,'Base CDI'!$I$4:$I$29,S3138,"Cubic","Extrapolate=Linear","MultiX=Average","Skip=True","Sort=True")</f>
        <v>13.211176565732387</v>
      </c>
    </row>
    <row r="3139" spans="16:21" x14ac:dyDescent="0.25">
      <c r="P3139" s="10">
        <v>39077</v>
      </c>
      <c r="Q3139">
        <v>16.166319999999999</v>
      </c>
      <c r="S3139" s="42">
        <f t="shared" ca="1" si="54"/>
        <v>49122</v>
      </c>
      <c r="T3139" s="43">
        <f ca="1">_xll.BInterpol('Base CDI'!$H$4:$H$28,'Base CDI'!$J$4:$J$29,S3139,"Cubic","Extrapolate=Linear","MultiX=Average","Skip=True","Sort=True")</f>
        <v>13.17923023193087</v>
      </c>
      <c r="U3139" s="43">
        <f ca="1">_xll.BInterpol('Base CDI'!$H$4:$H$28,'Base CDI'!$I$4:$I$29,S3139,"Cubic","Extrapolate=Linear","MultiX=Average","Skip=True","Sort=True")</f>
        <v>13.211184779867542</v>
      </c>
    </row>
    <row r="3140" spans="16:21" x14ac:dyDescent="0.25">
      <c r="P3140" s="10">
        <v>39078</v>
      </c>
      <c r="Q3140">
        <v>16.17426</v>
      </c>
      <c r="S3140" s="42">
        <f t="shared" ca="1" si="54"/>
        <v>49123</v>
      </c>
      <c r="T3140" s="43">
        <f ca="1">_xll.BInterpol('Base CDI'!$H$4:$H$28,'Base CDI'!$J$4:$J$29,S3140,"Cubic","Extrapolate=Linear","MultiX=Average","Skip=True","Sort=True")</f>
        <v>13.179243190756614</v>
      </c>
      <c r="U3140" s="43">
        <f ca="1">_xll.BInterpol('Base CDI'!$H$4:$H$28,'Base CDI'!$I$4:$I$29,S3140,"Cubic","Extrapolate=Linear","MultiX=Average","Skip=True","Sort=True")</f>
        <v>13.211192824605854</v>
      </c>
    </row>
    <row r="3141" spans="16:21" x14ac:dyDescent="0.25">
      <c r="P3141" s="10">
        <v>39079</v>
      </c>
      <c r="Q3141">
        <v>16.182189999999999</v>
      </c>
      <c r="S3141" s="42">
        <f t="shared" ca="1" si="54"/>
        <v>49124</v>
      </c>
      <c r="T3141" s="43">
        <f ca="1">_xll.BInterpol('Base CDI'!$H$4:$H$28,'Base CDI'!$J$4:$J$29,S3141,"Cubic","Extrapolate=Linear","MultiX=Average","Skip=True","Sort=True")</f>
        <v>13.179255984359127</v>
      </c>
      <c r="U3141" s="43">
        <f ca="1">_xll.BInterpol('Base CDI'!$H$4:$H$28,'Base CDI'!$I$4:$I$29,S3141,"Cubic","Extrapolate=Linear","MultiX=Average","Skip=True","Sort=True")</f>
        <v>13.211200700217743</v>
      </c>
    </row>
    <row r="3142" spans="16:21" x14ac:dyDescent="0.25">
      <c r="P3142" s="10">
        <v>39080</v>
      </c>
      <c r="Q3142">
        <v>16.19014</v>
      </c>
      <c r="S3142" s="42">
        <f t="shared" ca="1" si="54"/>
        <v>49125</v>
      </c>
      <c r="T3142" s="43">
        <f ca="1">_xll.BInterpol('Base CDI'!$H$4:$H$28,'Base CDI'!$J$4:$J$29,S3142,"Cubic","Extrapolate=Linear","MultiX=Average","Skip=True","Sort=True")</f>
        <v>13.179268612969492</v>
      </c>
      <c r="U3142" s="43">
        <f ca="1">_xll.BInterpol('Base CDI'!$H$4:$H$28,'Base CDI'!$I$4:$I$29,S3142,"Cubic","Extrapolate=Linear","MultiX=Average","Skip=True","Sort=True")</f>
        <v>13.211208406973627</v>
      </c>
    </row>
    <row r="3143" spans="16:21" x14ac:dyDescent="0.25">
      <c r="P3143" s="10">
        <v>39084</v>
      </c>
      <c r="Q3143">
        <v>16.198090000000001</v>
      </c>
      <c r="S3143" s="42">
        <f t="shared" ca="1" si="54"/>
        <v>49126</v>
      </c>
      <c r="T3143" s="43">
        <f ca="1">_xll.BInterpol('Base CDI'!$H$4:$H$28,'Base CDI'!$J$4:$J$29,S3143,"Cubic","Extrapolate=Linear","MultiX=Average","Skip=True","Sort=True")</f>
        <v>13.179281076818796</v>
      </c>
      <c r="U3143" s="43">
        <f ca="1">_xll.BInterpol('Base CDI'!$H$4:$H$28,'Base CDI'!$I$4:$I$29,S3143,"Cubic","Extrapolate=Linear","MultiX=Average","Skip=True","Sort=True")</f>
        <v>13.211215945143923</v>
      </c>
    </row>
    <row r="3144" spans="16:21" x14ac:dyDescent="0.25">
      <c r="P3144" s="10">
        <v>39085</v>
      </c>
      <c r="Q3144">
        <v>16.206040000000002</v>
      </c>
      <c r="S3144" s="42">
        <f t="shared" ca="1" si="54"/>
        <v>49127</v>
      </c>
      <c r="T3144" s="43">
        <f ca="1">_xll.BInterpol('Base CDI'!$H$4:$H$28,'Base CDI'!$J$4:$J$29,S3144,"Cubic","Extrapolate=Linear","MultiX=Average","Skip=True","Sort=True")</f>
        <v>13.179293376138121</v>
      </c>
      <c r="U3144" s="43">
        <f ca="1">_xll.BInterpol('Base CDI'!$H$4:$H$28,'Base CDI'!$I$4:$I$29,S3144,"Cubic","Extrapolate=Linear","MultiX=Average","Skip=True","Sort=True")</f>
        <v>13.211223314999049</v>
      </c>
    </row>
    <row r="3145" spans="16:21" x14ac:dyDescent="0.25">
      <c r="P3145" s="10">
        <v>39086</v>
      </c>
      <c r="Q3145">
        <v>16.213989999999999</v>
      </c>
      <c r="S3145" s="42">
        <f t="shared" ca="1" si="54"/>
        <v>49128</v>
      </c>
      <c r="T3145" s="43">
        <f ca="1">_xll.BInterpol('Base CDI'!$H$4:$H$28,'Base CDI'!$J$4:$J$29,S3145,"Cubic","Extrapolate=Linear","MultiX=Average","Skip=True","Sort=True")</f>
        <v>13.179305511158551</v>
      </c>
      <c r="U3145" s="43">
        <f ca="1">_xll.BInterpol('Base CDI'!$H$4:$H$28,'Base CDI'!$I$4:$I$29,S3145,"Cubic","Extrapolate=Linear","MultiX=Average","Skip=True","Sort=True")</f>
        <v>13.211230516809424</v>
      </c>
    </row>
    <row r="3146" spans="16:21" x14ac:dyDescent="0.25">
      <c r="P3146" s="10">
        <v>39087</v>
      </c>
      <c r="Q3146">
        <v>16.22195</v>
      </c>
      <c r="S3146" s="42">
        <f t="shared" ca="1" si="54"/>
        <v>49129</v>
      </c>
      <c r="T3146" s="43">
        <f ca="1">_xll.BInterpol('Base CDI'!$H$4:$H$28,'Base CDI'!$J$4:$J$29,S3146,"Cubic","Extrapolate=Linear","MultiX=Average","Skip=True","Sort=True")</f>
        <v>13.179317482111172</v>
      </c>
      <c r="U3146" s="43">
        <f ca="1">_xll.BInterpol('Base CDI'!$H$4:$H$28,'Base CDI'!$I$4:$I$29,S3146,"Cubic","Extrapolate=Linear","MultiX=Average","Skip=True","Sort=True")</f>
        <v>13.211237550845466</v>
      </c>
    </row>
    <row r="3147" spans="16:21" x14ac:dyDescent="0.25">
      <c r="P3147" s="10">
        <v>39090</v>
      </c>
      <c r="Q3147">
        <v>16.22992</v>
      </c>
      <c r="S3147" s="42">
        <f t="shared" ref="S3147:S3210" ca="1" si="55">S3146+1</f>
        <v>49130</v>
      </c>
      <c r="T3147" s="43">
        <f ca="1">_xll.BInterpol('Base CDI'!$H$4:$H$28,'Base CDI'!$J$4:$J$29,S3147,"Cubic","Extrapolate=Linear","MultiX=Average","Skip=True","Sort=True")</f>
        <v>13.179329289227066</v>
      </c>
      <c r="U3147" s="43">
        <f ca="1">_xll.BInterpol('Base CDI'!$H$4:$H$28,'Base CDI'!$I$4:$I$29,S3147,"Cubic","Extrapolate=Linear","MultiX=Average","Skip=True","Sort=True")</f>
        <v>13.211244417377591</v>
      </c>
    </row>
    <row r="3148" spans="16:21" x14ac:dyDescent="0.25">
      <c r="P3148" s="10">
        <v>39091</v>
      </c>
      <c r="Q3148">
        <v>16.23789</v>
      </c>
      <c r="S3148" s="42">
        <f t="shared" ca="1" si="55"/>
        <v>49131</v>
      </c>
      <c r="T3148" s="43">
        <f ca="1">_xll.BInterpol('Base CDI'!$H$4:$H$28,'Base CDI'!$J$4:$J$29,S3148,"Cubic","Extrapolate=Linear","MultiX=Average","Skip=True","Sort=True")</f>
        <v>13.17934093273732</v>
      </c>
      <c r="U3148" s="43">
        <f ca="1">_xll.BInterpol('Base CDI'!$H$4:$H$28,'Base CDI'!$I$4:$I$29,S3148,"Cubic","Extrapolate=Linear","MultiX=Average","Skip=True","Sort=True")</f>
        <v>13.211251116676218</v>
      </c>
    </row>
    <row r="3149" spans="16:21" x14ac:dyDescent="0.25">
      <c r="P3149" s="10">
        <v>39092</v>
      </c>
      <c r="Q3149">
        <v>16.24587</v>
      </c>
      <c r="S3149" s="42">
        <f t="shared" ca="1" si="55"/>
        <v>49132</v>
      </c>
      <c r="T3149" s="43">
        <f ca="1">_xll.BInterpol('Base CDI'!$H$4:$H$28,'Base CDI'!$J$4:$J$29,S3149,"Cubic","Extrapolate=Linear","MultiX=Average","Skip=True","Sort=True")</f>
        <v>13.179352412873016</v>
      </c>
      <c r="U3149" s="43">
        <f ca="1">_xll.BInterpol('Base CDI'!$H$4:$H$28,'Base CDI'!$I$4:$I$29,S3149,"Cubic","Extrapolate=Linear","MultiX=Average","Skip=True","Sort=True")</f>
        <v>13.211257649011765</v>
      </c>
    </row>
    <row r="3150" spans="16:21" x14ac:dyDescent="0.25">
      <c r="P3150" s="10">
        <v>39093</v>
      </c>
      <c r="Q3150">
        <v>16.25384</v>
      </c>
      <c r="S3150" s="42">
        <f t="shared" ca="1" si="55"/>
        <v>49133</v>
      </c>
      <c r="T3150" s="43">
        <f ca="1">_xll.BInterpol('Base CDI'!$H$4:$H$28,'Base CDI'!$J$4:$J$29,S3150,"Cubic","Extrapolate=Linear","MultiX=Average","Skip=True","Sort=True")</f>
        <v>13.179363729865239</v>
      </c>
      <c r="U3150" s="43">
        <f ca="1">_xll.BInterpol('Base CDI'!$H$4:$H$28,'Base CDI'!$I$4:$I$29,S3150,"Cubic","Extrapolate=Linear","MultiX=Average","Skip=True","Sort=True")</f>
        <v>13.211264014654651</v>
      </c>
    </row>
    <row r="3151" spans="16:21" x14ac:dyDescent="0.25">
      <c r="P3151" s="10">
        <v>39094</v>
      </c>
      <c r="Q3151">
        <v>16.261790000000001</v>
      </c>
      <c r="S3151" s="42">
        <f t="shared" ca="1" si="55"/>
        <v>49134</v>
      </c>
      <c r="T3151" s="43">
        <f ca="1">_xll.BInterpol('Base CDI'!$H$4:$H$28,'Base CDI'!$J$4:$J$29,S3151,"Cubic","Extrapolate=Linear","MultiX=Average","Skip=True","Sort=True")</f>
        <v>13.179374883945073</v>
      </c>
      <c r="U3151" s="43">
        <f ca="1">_xll.BInterpol('Base CDI'!$H$4:$H$28,'Base CDI'!$I$4:$I$29,S3151,"Cubic","Extrapolate=Linear","MultiX=Average","Skip=True","Sort=True")</f>
        <v>13.211270213875292</v>
      </c>
    </row>
    <row r="3152" spans="16:21" x14ac:dyDescent="0.25">
      <c r="P3152" s="10">
        <v>39097</v>
      </c>
      <c r="Q3152">
        <v>16.269749999999998</v>
      </c>
      <c r="S3152" s="42">
        <f t="shared" ca="1" si="55"/>
        <v>49135</v>
      </c>
      <c r="T3152" s="43">
        <f ca="1">_xll.BInterpol('Base CDI'!$H$4:$H$28,'Base CDI'!$J$4:$J$29,S3152,"Cubic","Extrapolate=Linear","MultiX=Average","Skip=True","Sort=True")</f>
        <v>13.179385875343602</v>
      </c>
      <c r="U3152" s="43">
        <f ca="1">_xll.BInterpol('Base CDI'!$H$4:$H$28,'Base CDI'!$I$4:$I$29,S3152,"Cubic","Extrapolate=Linear","MultiX=Average","Skip=True","Sort=True")</f>
        <v>13.211276246944108</v>
      </c>
    </row>
    <row r="3153" spans="16:21" x14ac:dyDescent="0.25">
      <c r="P3153" s="10">
        <v>39098</v>
      </c>
      <c r="Q3153">
        <v>16.277729999999998</v>
      </c>
      <c r="S3153" s="42">
        <f t="shared" ca="1" si="55"/>
        <v>49136</v>
      </c>
      <c r="T3153" s="43">
        <f ca="1">_xll.BInterpol('Base CDI'!$H$4:$H$28,'Base CDI'!$J$4:$J$29,S3153,"Cubic","Extrapolate=Linear","MultiX=Average","Skip=True","Sort=True")</f>
        <v>13.179396704291911</v>
      </c>
      <c r="U3153" s="43">
        <f ca="1">_xll.BInterpol('Base CDI'!$H$4:$H$28,'Base CDI'!$I$4:$I$29,S3153,"Cubic","Extrapolate=Linear","MultiX=Average","Skip=True","Sort=True")</f>
        <v>13.211282114131516</v>
      </c>
    </row>
    <row r="3154" spans="16:21" x14ac:dyDescent="0.25">
      <c r="P3154" s="10">
        <v>39099</v>
      </c>
      <c r="Q3154">
        <v>16.285689999999999</v>
      </c>
      <c r="S3154" s="42">
        <f t="shared" ca="1" si="55"/>
        <v>49137</v>
      </c>
      <c r="T3154" s="43">
        <f ca="1">_xll.BInterpol('Base CDI'!$H$4:$H$28,'Base CDI'!$J$4:$J$29,S3154,"Cubic","Extrapolate=Linear","MultiX=Average","Skip=True","Sort=True")</f>
        <v>13.179407371021085</v>
      </c>
      <c r="U3154" s="43">
        <f ca="1">_xll.BInterpol('Base CDI'!$H$4:$H$28,'Base CDI'!$I$4:$I$29,S3154,"Cubic","Extrapolate=Linear","MultiX=Average","Skip=True","Sort=True")</f>
        <v>13.211287815707932</v>
      </c>
    </row>
    <row r="3155" spans="16:21" x14ac:dyDescent="0.25">
      <c r="P3155" s="10">
        <v>39100</v>
      </c>
      <c r="Q3155">
        <v>16.293659999999999</v>
      </c>
      <c r="S3155" s="42">
        <f t="shared" ca="1" si="55"/>
        <v>49138</v>
      </c>
      <c r="T3155" s="43">
        <f ca="1">_xll.BInterpol('Base CDI'!$H$4:$H$28,'Base CDI'!$J$4:$J$29,S3155,"Cubic","Extrapolate=Linear","MultiX=Average","Skip=True","Sort=True")</f>
        <v>13.179417875762207</v>
      </c>
      <c r="U3155" s="43">
        <f ca="1">_xll.BInterpol('Base CDI'!$H$4:$H$28,'Base CDI'!$I$4:$I$29,S3155,"Cubic","Extrapolate=Linear","MultiX=Average","Skip=True","Sort=True")</f>
        <v>13.211293351943777</v>
      </c>
    </row>
    <row r="3156" spans="16:21" x14ac:dyDescent="0.25">
      <c r="P3156" s="10">
        <v>39101</v>
      </c>
      <c r="Q3156">
        <v>16.301639999999999</v>
      </c>
      <c r="S3156" s="42">
        <f t="shared" ca="1" si="55"/>
        <v>49139</v>
      </c>
      <c r="T3156" s="43">
        <f ca="1">_xll.BInterpol('Base CDI'!$H$4:$H$28,'Base CDI'!$J$4:$J$29,S3156,"Cubic","Extrapolate=Linear","MultiX=Average","Skip=True","Sort=True")</f>
        <v>13.179428218746359</v>
      </c>
      <c r="U3156" s="43">
        <f ca="1">_xll.BInterpol('Base CDI'!$H$4:$H$28,'Base CDI'!$I$4:$I$29,S3156,"Cubic","Extrapolate=Linear","MultiX=Average","Skip=True","Sort=True")</f>
        <v>13.211298723109469</v>
      </c>
    </row>
    <row r="3157" spans="16:21" x14ac:dyDescent="0.25">
      <c r="P3157" s="10">
        <v>39104</v>
      </c>
      <c r="Q3157">
        <v>16.309609999999999</v>
      </c>
      <c r="S3157" s="42">
        <f t="shared" ca="1" si="55"/>
        <v>49140</v>
      </c>
      <c r="T3157" s="43">
        <f ca="1">_xll.BInterpol('Base CDI'!$H$4:$H$28,'Base CDI'!$J$4:$J$29,S3157,"Cubic","Extrapolate=Linear","MultiX=Average","Skip=True","Sort=True")</f>
        <v>13.179438400204631</v>
      </c>
      <c r="U3157" s="43">
        <f ca="1">_xll.BInterpol('Base CDI'!$H$4:$H$28,'Base CDI'!$I$4:$I$29,S3157,"Cubic","Extrapolate=Linear","MultiX=Average","Skip=True","Sort=True")</f>
        <v>13.211303929475424</v>
      </c>
    </row>
    <row r="3158" spans="16:21" x14ac:dyDescent="0.25">
      <c r="P3158" s="10">
        <v>39105</v>
      </c>
      <c r="Q3158">
        <v>16.317589999999999</v>
      </c>
      <c r="S3158" s="42">
        <f t="shared" ca="1" si="55"/>
        <v>49141</v>
      </c>
      <c r="T3158" s="43">
        <f ca="1">_xll.BInterpol('Base CDI'!$H$4:$H$28,'Base CDI'!$J$4:$J$29,S3158,"Cubic","Extrapolate=Linear","MultiX=Average","Skip=True","Sort=True")</f>
        <v>13.179448420368102</v>
      </c>
      <c r="U3158" s="43">
        <f ca="1">_xll.BInterpol('Base CDI'!$H$4:$H$28,'Base CDI'!$I$4:$I$29,S3158,"Cubic","Extrapolate=Linear","MultiX=Average","Skip=True","Sort=True")</f>
        <v>13.211308971312059</v>
      </c>
    </row>
    <row r="3159" spans="16:21" x14ac:dyDescent="0.25">
      <c r="P3159" s="10">
        <v>39106</v>
      </c>
      <c r="Q3159">
        <v>16.325569999999999</v>
      </c>
      <c r="S3159" s="42">
        <f t="shared" ca="1" si="55"/>
        <v>49142</v>
      </c>
      <c r="T3159" s="43">
        <f ca="1">_xll.BInterpol('Base CDI'!$H$4:$H$28,'Base CDI'!$J$4:$J$29,S3159,"Cubic","Extrapolate=Linear","MultiX=Average","Skip=True","Sort=True")</f>
        <v>13.179458279467859</v>
      </c>
      <c r="U3159" s="43">
        <f ca="1">_xll.BInterpol('Base CDI'!$H$4:$H$28,'Base CDI'!$I$4:$I$29,S3159,"Cubic","Extrapolate=Linear","MultiX=Average","Skip=True","Sort=True")</f>
        <v>13.211313848889796</v>
      </c>
    </row>
    <row r="3160" spans="16:21" x14ac:dyDescent="0.25">
      <c r="P3160" s="10">
        <v>39107</v>
      </c>
      <c r="Q3160">
        <v>16.333490000000001</v>
      </c>
      <c r="S3160" s="42">
        <f t="shared" ca="1" si="55"/>
        <v>49143</v>
      </c>
      <c r="T3160" s="43">
        <f ca="1">_xll.BInterpol('Base CDI'!$H$4:$H$28,'Base CDI'!$J$4:$J$29,S3160,"Cubic","Extrapolate=Linear","MultiX=Average","Skip=True","Sort=True")</f>
        <v>13.179467977734985</v>
      </c>
      <c r="U3160" s="43">
        <f ca="1">_xll.BInterpol('Base CDI'!$H$4:$H$28,'Base CDI'!$I$4:$I$29,S3160,"Cubic","Extrapolate=Linear","MultiX=Average","Skip=True","Sort=True")</f>
        <v>13.21131856247905</v>
      </c>
    </row>
    <row r="3161" spans="16:21" x14ac:dyDescent="0.25">
      <c r="P3161" s="10">
        <v>39108</v>
      </c>
      <c r="Q3161">
        <v>16.341339999999999</v>
      </c>
      <c r="S3161" s="42">
        <f t="shared" ca="1" si="55"/>
        <v>49144</v>
      </c>
      <c r="T3161" s="43">
        <f ca="1">_xll.BInterpol('Base CDI'!$H$4:$H$28,'Base CDI'!$J$4:$J$29,S3161,"Cubic","Extrapolate=Linear","MultiX=Average","Skip=True","Sort=True")</f>
        <v>13.179477515400565</v>
      </c>
      <c r="U3161" s="43">
        <f ca="1">_xll.BInterpol('Base CDI'!$H$4:$H$28,'Base CDI'!$I$4:$I$29,S3161,"Cubic","Extrapolate=Linear","MultiX=Average","Skip=True","Sort=True")</f>
        <v>13.211323112350239</v>
      </c>
    </row>
    <row r="3162" spans="16:21" x14ac:dyDescent="0.25">
      <c r="P3162" s="10">
        <v>39111</v>
      </c>
      <c r="Q3162">
        <v>16.34918</v>
      </c>
      <c r="S3162" s="42">
        <f t="shared" ca="1" si="55"/>
        <v>49145</v>
      </c>
      <c r="T3162" s="43">
        <f ca="1">_xll.BInterpol('Base CDI'!$H$4:$H$28,'Base CDI'!$J$4:$J$29,S3162,"Cubic","Extrapolate=Linear","MultiX=Average","Skip=True","Sort=True")</f>
        <v>13.179486892695683</v>
      </c>
      <c r="U3162" s="43">
        <f ca="1">_xll.BInterpol('Base CDI'!$H$4:$H$28,'Base CDI'!$I$4:$I$29,S3162,"Cubic","Extrapolate=Linear","MultiX=Average","Skip=True","Sort=True")</f>
        <v>13.211327498773782</v>
      </c>
    </row>
    <row r="3163" spans="16:21" x14ac:dyDescent="0.25">
      <c r="P3163" s="10">
        <v>39112</v>
      </c>
      <c r="Q3163">
        <v>16.357019999999999</v>
      </c>
      <c r="S3163" s="42">
        <f t="shared" ca="1" si="55"/>
        <v>49146</v>
      </c>
      <c r="T3163" s="43">
        <f ca="1">_xll.BInterpol('Base CDI'!$H$4:$H$28,'Base CDI'!$J$4:$J$29,S3163,"Cubic","Extrapolate=Linear","MultiX=Average","Skip=True","Sort=True")</f>
        <v>13.179496109851424</v>
      </c>
      <c r="U3163" s="43">
        <f ca="1">_xll.BInterpol('Base CDI'!$H$4:$H$28,'Base CDI'!$I$4:$I$29,S3163,"Cubic","Extrapolate=Linear","MultiX=Average","Skip=True","Sort=True")</f>
        <v>13.211331722020097</v>
      </c>
    </row>
    <row r="3164" spans="16:21" x14ac:dyDescent="0.25">
      <c r="P3164" s="10">
        <v>39113</v>
      </c>
      <c r="Q3164">
        <v>16.364879999999999</v>
      </c>
      <c r="S3164" s="42">
        <f t="shared" ca="1" si="55"/>
        <v>49147</v>
      </c>
      <c r="T3164" s="43">
        <f ca="1">_xll.BInterpol('Base CDI'!$H$4:$H$28,'Base CDI'!$J$4:$J$29,S3164,"Cubic","Extrapolate=Linear","MultiX=Average","Skip=True","Sort=True")</f>
        <v>13.179505167098871</v>
      </c>
      <c r="U3164" s="43">
        <f ca="1">_xll.BInterpol('Base CDI'!$H$4:$H$28,'Base CDI'!$I$4:$I$29,S3164,"Cubic","Extrapolate=Linear","MultiX=Average","Skip=True","Sort=True")</f>
        <v>13.211335782359601</v>
      </c>
    </row>
    <row r="3165" spans="16:21" x14ac:dyDescent="0.25">
      <c r="P3165" s="10">
        <v>39114</v>
      </c>
      <c r="Q3165">
        <v>16.372769999999999</v>
      </c>
      <c r="S3165" s="42">
        <f t="shared" ca="1" si="55"/>
        <v>49148</v>
      </c>
      <c r="T3165" s="43">
        <f ca="1">_xll.BInterpol('Base CDI'!$H$4:$H$28,'Base CDI'!$J$4:$J$29,S3165,"Cubic","Extrapolate=Linear","MultiX=Average","Skip=True","Sort=True")</f>
        <v>13.179514064669107</v>
      </c>
      <c r="U3165" s="43">
        <f ca="1">_xll.BInterpol('Base CDI'!$H$4:$H$28,'Base CDI'!$I$4:$I$29,S3165,"Cubic","Extrapolate=Linear","MultiX=Average","Skip=True","Sort=True")</f>
        <v>13.211339680062713</v>
      </c>
    </row>
    <row r="3166" spans="16:21" x14ac:dyDescent="0.25">
      <c r="P3166" s="10">
        <v>39115</v>
      </c>
      <c r="Q3166">
        <v>16.380669999999999</v>
      </c>
      <c r="S3166" s="42">
        <f t="shared" ca="1" si="55"/>
        <v>49149</v>
      </c>
      <c r="T3166" s="43">
        <f ca="1">_xll.BInterpol('Base CDI'!$H$4:$H$28,'Base CDI'!$J$4:$J$29,S3166,"Cubic","Extrapolate=Linear","MultiX=Average","Skip=True","Sort=True")</f>
        <v>13.179522802793219</v>
      </c>
      <c r="U3166" s="43">
        <f ca="1">_xll.BInterpol('Base CDI'!$H$4:$H$28,'Base CDI'!$I$4:$I$29,S3166,"Cubic","Extrapolate=Linear","MultiX=Average","Skip=True","Sort=True")</f>
        <v>13.211343415399849</v>
      </c>
    </row>
    <row r="3167" spans="16:21" x14ac:dyDescent="0.25">
      <c r="P3167" s="10">
        <v>39118</v>
      </c>
      <c r="Q3167">
        <v>16.388559999999998</v>
      </c>
      <c r="S3167" s="42">
        <f t="shared" ca="1" si="55"/>
        <v>49150</v>
      </c>
      <c r="T3167" s="43">
        <f ca="1">_xll.BInterpol('Base CDI'!$H$4:$H$28,'Base CDI'!$J$4:$J$29,S3167,"Cubic","Extrapolate=Linear","MultiX=Average","Skip=True","Sort=True")</f>
        <v>13.17953138170229</v>
      </c>
      <c r="U3167" s="43">
        <f ca="1">_xll.BInterpol('Base CDI'!$H$4:$H$28,'Base CDI'!$I$4:$I$29,S3167,"Cubic","Extrapolate=Linear","MultiX=Average","Skip=True","Sort=True")</f>
        <v>13.211346988641429</v>
      </c>
    </row>
    <row r="3168" spans="16:21" x14ac:dyDescent="0.25">
      <c r="P3168" s="10">
        <v>39119</v>
      </c>
      <c r="Q3168">
        <v>16.396470000000001</v>
      </c>
      <c r="S3168" s="42">
        <f t="shared" ca="1" si="55"/>
        <v>49151</v>
      </c>
      <c r="T3168" s="43">
        <f ca="1">_xll.BInterpol('Base CDI'!$H$4:$H$28,'Base CDI'!$J$4:$J$29,S3168,"Cubic","Extrapolate=Linear","MultiX=Average","Skip=True","Sort=True")</f>
        <v>13.179539801627405</v>
      </c>
      <c r="U3168" s="43">
        <f ca="1">_xll.BInterpol('Base CDI'!$H$4:$H$28,'Base CDI'!$I$4:$I$29,S3168,"Cubic","Extrapolate=Linear","MultiX=Average","Skip=True","Sort=True")</f>
        <v>13.211350400057871</v>
      </c>
    </row>
    <row r="3169" spans="16:21" x14ac:dyDescent="0.25">
      <c r="P3169" s="10">
        <v>39120</v>
      </c>
      <c r="Q3169">
        <v>16.40436</v>
      </c>
      <c r="S3169" s="42">
        <f t="shared" ca="1" si="55"/>
        <v>49152</v>
      </c>
      <c r="T3169" s="43">
        <f ca="1">_xll.BInterpol('Base CDI'!$H$4:$H$28,'Base CDI'!$J$4:$J$29,S3169,"Cubic","Extrapolate=Linear","MultiX=Average","Skip=True","Sort=True")</f>
        <v>13.179548062799647</v>
      </c>
      <c r="U3169" s="43">
        <f ca="1">_xll.BInterpol('Base CDI'!$H$4:$H$28,'Base CDI'!$I$4:$I$29,S3169,"Cubic","Extrapolate=Linear","MultiX=Average","Skip=True","Sort=True")</f>
        <v>13.211353649919591</v>
      </c>
    </row>
    <row r="3170" spans="16:21" x14ac:dyDescent="0.25">
      <c r="P3170" s="10">
        <v>39121</v>
      </c>
      <c r="Q3170">
        <v>16.41226</v>
      </c>
      <c r="S3170" s="42">
        <f t="shared" ca="1" si="55"/>
        <v>49153</v>
      </c>
      <c r="T3170" s="43">
        <f ca="1">_xll.BInterpol('Base CDI'!$H$4:$H$28,'Base CDI'!$J$4:$J$29,S3170,"Cubic","Extrapolate=Linear","MultiX=Average","Skip=True","Sort=True")</f>
        <v>13.179556165450101</v>
      </c>
      <c r="U3170" s="43">
        <f ca="1">_xll.BInterpol('Base CDI'!$H$4:$H$28,'Base CDI'!$I$4:$I$29,S3170,"Cubic","Extrapolate=Linear","MultiX=Average","Skip=True","Sort=True")</f>
        <v>13.21135673849701</v>
      </c>
    </row>
    <row r="3171" spans="16:21" x14ac:dyDescent="0.25">
      <c r="P3171" s="10">
        <v>39122</v>
      </c>
      <c r="Q3171">
        <v>16.42015</v>
      </c>
      <c r="S3171" s="42">
        <f t="shared" ca="1" si="55"/>
        <v>49154</v>
      </c>
      <c r="T3171" s="43">
        <f ca="1">_xll.BInterpol('Base CDI'!$H$4:$H$28,'Base CDI'!$J$4:$J$29,S3171,"Cubic","Extrapolate=Linear","MultiX=Average","Skip=True","Sort=True")</f>
        <v>13.179564109809853</v>
      </c>
      <c r="U3171" s="43">
        <f ca="1">_xll.BInterpol('Base CDI'!$H$4:$H$28,'Base CDI'!$I$4:$I$29,S3171,"Cubic","Extrapolate=Linear","MultiX=Average","Skip=True","Sort=True")</f>
        <v>13.211359666060543</v>
      </c>
    </row>
    <row r="3172" spans="16:21" x14ac:dyDescent="0.25">
      <c r="P3172" s="10">
        <v>39125</v>
      </c>
      <c r="Q3172">
        <v>16.428049999999999</v>
      </c>
      <c r="S3172" s="42">
        <f t="shared" ca="1" si="55"/>
        <v>49155</v>
      </c>
      <c r="T3172" s="43">
        <f ca="1">_xll.BInterpol('Base CDI'!$H$4:$H$28,'Base CDI'!$J$4:$J$29,S3172,"Cubic","Extrapolate=Linear","MultiX=Average","Skip=True","Sort=True")</f>
        <v>13.179571896109984</v>
      </c>
      <c r="U3172" s="43">
        <f ca="1">_xll.BInterpol('Base CDI'!$H$4:$H$28,'Base CDI'!$I$4:$I$29,S3172,"Cubic","Extrapolate=Linear","MultiX=Average","Skip=True","Sort=True")</f>
        <v>13.211362432880609</v>
      </c>
    </row>
    <row r="3173" spans="16:21" x14ac:dyDescent="0.25">
      <c r="P3173" s="10">
        <v>39126</v>
      </c>
      <c r="Q3173">
        <v>16.435949999999998</v>
      </c>
      <c r="S3173" s="42">
        <f t="shared" ca="1" si="55"/>
        <v>49156</v>
      </c>
      <c r="T3173" s="43">
        <f ca="1">_xll.BInterpol('Base CDI'!$H$4:$H$28,'Base CDI'!$J$4:$J$29,S3173,"Cubic","Extrapolate=Linear","MultiX=Average","Skip=True","Sort=True")</f>
        <v>13.179579524581579</v>
      </c>
      <c r="U3173" s="43">
        <f ca="1">_xll.BInterpol('Base CDI'!$H$4:$H$28,'Base CDI'!$I$4:$I$29,S3173,"Cubic","Extrapolate=Linear","MultiX=Average","Skip=True","Sort=True")</f>
        <v>13.211365039227626</v>
      </c>
    </row>
    <row r="3174" spans="16:21" x14ac:dyDescent="0.25">
      <c r="P3174" s="10">
        <v>39127</v>
      </c>
      <c r="Q3174">
        <v>16.443860000000001</v>
      </c>
      <c r="S3174" s="42">
        <f t="shared" ca="1" si="55"/>
        <v>49157</v>
      </c>
      <c r="T3174" s="43">
        <f ca="1">_xll.BInterpol('Base CDI'!$H$4:$H$28,'Base CDI'!$J$4:$J$29,S3174,"Cubic","Extrapolate=Linear","MultiX=Average","Skip=True","Sort=True")</f>
        <v>13.179586995455724</v>
      </c>
      <c r="U3174" s="43">
        <f ca="1">_xll.BInterpol('Base CDI'!$H$4:$H$28,'Base CDI'!$I$4:$I$29,S3174,"Cubic","Extrapolate=Linear","MultiX=Average","Skip=True","Sort=True")</f>
        <v>13.211367485372012</v>
      </c>
    </row>
    <row r="3175" spans="16:21" x14ac:dyDescent="0.25">
      <c r="P3175" s="10">
        <v>39128</v>
      </c>
      <c r="Q3175">
        <v>16.45177</v>
      </c>
      <c r="S3175" s="42">
        <f t="shared" ca="1" si="55"/>
        <v>49158</v>
      </c>
      <c r="T3175" s="43">
        <f ca="1">_xll.BInterpol('Base CDI'!$H$4:$H$28,'Base CDI'!$J$4:$J$29,S3175,"Cubic","Extrapolate=Linear","MultiX=Average","Skip=True","Sort=True")</f>
        <v>13.1795943089635</v>
      </c>
      <c r="U3175" s="43">
        <f ca="1">_xll.BInterpol('Base CDI'!$H$4:$H$28,'Base CDI'!$I$4:$I$29,S3175,"Cubic","Extrapolate=Linear","MultiX=Average","Skip=True","Sort=True")</f>
        <v>13.211369771584186</v>
      </c>
    </row>
    <row r="3176" spans="16:21" x14ac:dyDescent="0.25">
      <c r="P3176" s="10">
        <v>39129</v>
      </c>
      <c r="Q3176">
        <v>16.459689999999998</v>
      </c>
      <c r="S3176" s="42">
        <f t="shared" ca="1" si="55"/>
        <v>49159</v>
      </c>
      <c r="T3176" s="43">
        <f ca="1">_xll.BInterpol('Base CDI'!$H$4:$H$28,'Base CDI'!$J$4:$J$29,S3176,"Cubic","Extrapolate=Linear","MultiX=Average","Skip=True","Sort=True")</f>
        <v>13.179601465335995</v>
      </c>
      <c r="U3176" s="43">
        <f ca="1">_xll.BInterpol('Base CDI'!$H$4:$H$28,'Base CDI'!$I$4:$I$29,S3176,"Cubic","Extrapolate=Linear","MultiX=Average","Skip=True","Sort=True")</f>
        <v>13.211371898134564</v>
      </c>
    </row>
    <row r="3177" spans="16:21" x14ac:dyDescent="0.25">
      <c r="P3177" s="10">
        <v>39134</v>
      </c>
      <c r="Q3177">
        <v>16.467610000000001</v>
      </c>
      <c r="S3177" s="42">
        <f t="shared" ca="1" si="55"/>
        <v>49160</v>
      </c>
      <c r="T3177" s="43">
        <f ca="1">_xll.BInterpol('Base CDI'!$H$4:$H$28,'Base CDI'!$J$4:$J$29,S3177,"Cubic","Extrapolate=Linear","MultiX=Average","Skip=True","Sort=True")</f>
        <v>13.179608464804291</v>
      </c>
      <c r="U3177" s="43">
        <f ca="1">_xll.BInterpol('Base CDI'!$H$4:$H$28,'Base CDI'!$I$4:$I$29,S3177,"Cubic","Extrapolate=Linear","MultiX=Average","Skip=True","Sort=True")</f>
        <v>13.211373865293567</v>
      </c>
    </row>
    <row r="3178" spans="16:21" x14ac:dyDescent="0.25">
      <c r="P3178" s="10">
        <v>39135</v>
      </c>
      <c r="Q3178">
        <v>16.475539999999999</v>
      </c>
      <c r="S3178" s="42">
        <f t="shared" ca="1" si="55"/>
        <v>49161</v>
      </c>
      <c r="T3178" s="43">
        <f ca="1">_xll.BInterpol('Base CDI'!$H$4:$H$28,'Base CDI'!$J$4:$J$29,S3178,"Cubic","Extrapolate=Linear","MultiX=Average","Skip=True","Sort=True")</f>
        <v>13.179615307599475</v>
      </c>
      <c r="U3178" s="43">
        <f ca="1">_xll.BInterpol('Base CDI'!$H$4:$H$28,'Base CDI'!$I$4:$I$29,S3178,"Cubic","Extrapolate=Linear","MultiX=Average","Skip=True","Sort=True")</f>
        <v>13.211375673331608</v>
      </c>
    </row>
    <row r="3179" spans="16:21" x14ac:dyDescent="0.25">
      <c r="P3179" s="10">
        <v>39136</v>
      </c>
      <c r="Q3179">
        <v>16.483460000000001</v>
      </c>
      <c r="S3179" s="42">
        <f t="shared" ca="1" si="55"/>
        <v>49162</v>
      </c>
      <c r="T3179" s="43">
        <f ca="1">_xll.BInterpol('Base CDI'!$H$4:$H$28,'Base CDI'!$J$4:$J$29,S3179,"Cubic","Extrapolate=Linear","MultiX=Average","Skip=True","Sort=True")</f>
        <v>13.179621993952626</v>
      </c>
      <c r="U3179" s="43">
        <f ca="1">_xll.BInterpol('Base CDI'!$H$4:$H$28,'Base CDI'!$I$4:$I$29,S3179,"Cubic","Extrapolate=Linear","MultiX=Average","Skip=True","Sort=True")</f>
        <v>13.211377322519109</v>
      </c>
    </row>
    <row r="3180" spans="16:21" x14ac:dyDescent="0.25">
      <c r="P3180" s="10">
        <v>39139</v>
      </c>
      <c r="Q3180">
        <v>16.491379999999999</v>
      </c>
      <c r="S3180" s="42">
        <f t="shared" ca="1" si="55"/>
        <v>49163</v>
      </c>
      <c r="T3180" s="43">
        <f ca="1">_xll.BInterpol('Base CDI'!$H$4:$H$28,'Base CDI'!$J$4:$J$29,S3180,"Cubic","Extrapolate=Linear","MultiX=Average","Skip=True","Sort=True")</f>
        <v>13.179628524094834</v>
      </c>
      <c r="U3180" s="43">
        <f ca="1">_xll.BInterpol('Base CDI'!$H$4:$H$28,'Base CDI'!$I$4:$I$29,S3180,"Cubic","Extrapolate=Linear","MultiX=Average","Skip=True","Sort=True")</f>
        <v>13.211378813126487</v>
      </c>
    </row>
    <row r="3181" spans="16:21" x14ac:dyDescent="0.25">
      <c r="P3181" s="10">
        <v>39140</v>
      </c>
      <c r="Q3181">
        <v>16.499310000000001</v>
      </c>
      <c r="S3181" s="42">
        <f t="shared" ca="1" si="55"/>
        <v>49164</v>
      </c>
      <c r="T3181" s="43">
        <f ca="1">_xll.BInterpol('Base CDI'!$H$4:$H$28,'Base CDI'!$J$4:$J$29,S3181,"Cubic","Extrapolate=Linear","MultiX=Average","Skip=True","Sort=True")</f>
        <v>13.179634898257179</v>
      </c>
      <c r="U3181" s="43">
        <f ca="1">_xll.BInterpol('Base CDI'!$H$4:$H$28,'Base CDI'!$I$4:$I$29,S3181,"Cubic","Extrapolate=Linear","MultiX=Average","Skip=True","Sort=True")</f>
        <v>13.21138014542416</v>
      </c>
    </row>
    <row r="3182" spans="16:21" x14ac:dyDescent="0.25">
      <c r="P3182" s="10">
        <v>39141</v>
      </c>
      <c r="Q3182">
        <v>16.50723</v>
      </c>
      <c r="S3182" s="42">
        <f t="shared" ca="1" si="55"/>
        <v>49165</v>
      </c>
      <c r="T3182" s="43">
        <f ca="1">_xll.BInterpol('Base CDI'!$H$4:$H$28,'Base CDI'!$J$4:$J$29,S3182,"Cubic","Extrapolate=Linear","MultiX=Average","Skip=True","Sort=True")</f>
        <v>13.179641116670748</v>
      </c>
      <c r="U3182" s="43">
        <f ca="1">_xll.BInterpol('Base CDI'!$H$4:$H$28,'Base CDI'!$I$4:$I$29,S3182,"Cubic","Extrapolate=Linear","MultiX=Average","Skip=True","Sort=True")</f>
        <v>13.211381319682545</v>
      </c>
    </row>
    <row r="3183" spans="16:21" x14ac:dyDescent="0.25">
      <c r="P3183" s="10">
        <v>39142</v>
      </c>
      <c r="Q3183">
        <v>16.515180000000001</v>
      </c>
      <c r="S3183" s="42">
        <f t="shared" ca="1" si="55"/>
        <v>49166</v>
      </c>
      <c r="T3183" s="43">
        <f ca="1">_xll.BInterpol('Base CDI'!$H$4:$H$28,'Base CDI'!$J$4:$J$29,S3183,"Cubic","Extrapolate=Linear","MultiX=Average","Skip=True","Sort=True")</f>
        <v>13.179647179566622</v>
      </c>
      <c r="U3183" s="43">
        <f ca="1">_xll.BInterpol('Base CDI'!$H$4:$H$28,'Base CDI'!$I$4:$I$29,S3183,"Cubic","Extrapolate=Linear","MultiX=Average","Skip=True","Sort=True")</f>
        <v>13.211382336172061</v>
      </c>
    </row>
    <row r="3184" spans="16:21" x14ac:dyDescent="0.25">
      <c r="P3184" s="10">
        <v>39143</v>
      </c>
      <c r="Q3184">
        <v>16.523129999999998</v>
      </c>
      <c r="S3184" s="42">
        <f t="shared" ca="1" si="55"/>
        <v>49167</v>
      </c>
      <c r="T3184" s="43">
        <f ca="1">_xll.BInterpol('Base CDI'!$H$4:$H$28,'Base CDI'!$J$4:$J$29,S3184,"Cubic","Extrapolate=Linear","MultiX=Average","Skip=True","Sort=True")</f>
        <v>13.17965308717589</v>
      </c>
      <c r="U3184" s="43">
        <f ca="1">_xll.BInterpol('Base CDI'!$H$4:$H$28,'Base CDI'!$I$4:$I$29,S3184,"Cubic","Extrapolate=Linear","MultiX=Average","Skip=True","Sort=True")</f>
        <v>13.211383195163126</v>
      </c>
    </row>
    <row r="3185" spans="16:21" x14ac:dyDescent="0.25">
      <c r="P3185" s="10">
        <v>39146</v>
      </c>
      <c r="Q3185">
        <v>16.531089999999999</v>
      </c>
      <c r="S3185" s="42">
        <f t="shared" ca="1" si="55"/>
        <v>49168</v>
      </c>
      <c r="T3185" s="43">
        <f ca="1">_xll.BInterpol('Base CDI'!$H$4:$H$28,'Base CDI'!$J$4:$J$29,S3185,"Cubic","Extrapolate=Linear","MultiX=Average","Skip=True","Sort=True")</f>
        <v>13.179658839729631</v>
      </c>
      <c r="U3185" s="43">
        <f ca="1">_xll.BInterpol('Base CDI'!$H$4:$H$28,'Base CDI'!$I$4:$I$29,S3185,"Cubic","Extrapolate=Linear","MultiX=Average","Skip=True","Sort=True")</f>
        <v>13.211383896926158</v>
      </c>
    </row>
    <row r="3186" spans="16:21" x14ac:dyDescent="0.25">
      <c r="P3186" s="10">
        <v>39147</v>
      </c>
      <c r="Q3186">
        <v>16.53905</v>
      </c>
      <c r="S3186" s="42">
        <f t="shared" ca="1" si="55"/>
        <v>49169</v>
      </c>
      <c r="T3186" s="43">
        <f ca="1">_xll.BInterpol('Base CDI'!$H$4:$H$28,'Base CDI'!$J$4:$J$29,S3186,"Cubic","Extrapolate=Linear","MultiX=Average","Skip=True","Sort=True")</f>
        <v>13.179664437458934</v>
      </c>
      <c r="U3186" s="43">
        <f ca="1">_xll.BInterpol('Base CDI'!$H$4:$H$28,'Base CDI'!$I$4:$I$29,S3186,"Cubic","Extrapolate=Linear","MultiX=Average","Skip=True","Sort=True")</f>
        <v>13.211384441731573</v>
      </c>
    </row>
    <row r="3187" spans="16:21" x14ac:dyDescent="0.25">
      <c r="P3187" s="10">
        <v>39148</v>
      </c>
      <c r="Q3187">
        <v>16.54701</v>
      </c>
      <c r="S3187" s="42">
        <f t="shared" ca="1" si="55"/>
        <v>49170</v>
      </c>
      <c r="T3187" s="43">
        <f ca="1">_xll.BInterpol('Base CDI'!$H$4:$H$28,'Base CDI'!$J$4:$J$29,S3187,"Cubic","Extrapolate=Linear","MultiX=Average","Skip=True","Sort=True")</f>
        <v>13.179669880594881</v>
      </c>
      <c r="U3187" s="43">
        <f ca="1">_xll.BInterpol('Base CDI'!$H$4:$H$28,'Base CDI'!$I$4:$I$29,S3187,"Cubic","Extrapolate=Linear","MultiX=Average","Skip=True","Sort=True")</f>
        <v>13.211384829849791</v>
      </c>
    </row>
    <row r="3188" spans="16:21" x14ac:dyDescent="0.25">
      <c r="P3188" s="10">
        <v>39149</v>
      </c>
      <c r="Q3188">
        <v>16.554960000000001</v>
      </c>
      <c r="S3188" s="42">
        <f t="shared" ca="1" si="55"/>
        <v>49171</v>
      </c>
      <c r="T3188" s="43">
        <f ca="1">_xll.BInterpol('Base CDI'!$H$4:$H$28,'Base CDI'!$J$4:$J$29,S3188,"Cubic","Extrapolate=Linear","MultiX=Average","Skip=True","Sort=True")</f>
        <v>13.179675169368556</v>
      </c>
      <c r="U3188" s="43">
        <f ca="1">_xll.BInterpol('Base CDI'!$H$4:$H$28,'Base CDI'!$I$4:$I$29,S3188,"Cubic","Extrapolate=Linear","MultiX=Average","Skip=True","Sort=True")</f>
        <v>13.21138506155123</v>
      </c>
    </row>
    <row r="3189" spans="16:21" x14ac:dyDescent="0.25">
      <c r="P3189" s="10">
        <v>39150</v>
      </c>
      <c r="Q3189">
        <v>16.56278</v>
      </c>
      <c r="S3189" s="42">
        <f t="shared" ca="1" si="55"/>
        <v>49172</v>
      </c>
      <c r="T3189" s="43">
        <f ca="1">_xll.BInterpol('Base CDI'!$H$4:$H$28,'Base CDI'!$J$4:$J$29,S3189,"Cubic","Extrapolate=Linear","MultiX=Average","Skip=True","Sort=True")</f>
        <v>13.179680304011043</v>
      </c>
      <c r="U3189" s="43">
        <f ca="1">_xll.BInterpol('Base CDI'!$H$4:$H$28,'Base CDI'!$I$4:$I$29,S3189,"Cubic","Extrapolate=Linear","MultiX=Average","Skip=True","Sort=True")</f>
        <v>13.211385137106307</v>
      </c>
    </row>
    <row r="3190" spans="16:21" x14ac:dyDescent="0.25">
      <c r="P3190" s="10">
        <v>39153</v>
      </c>
      <c r="Q3190">
        <v>16.570620000000002</v>
      </c>
      <c r="S3190" s="42">
        <f t="shared" ca="1" si="55"/>
        <v>49173</v>
      </c>
      <c r="T3190" s="43">
        <f ca="1">_xll.BInterpol('Base CDI'!$H$4:$H$28,'Base CDI'!$J$4:$J$29,S3190,"Cubic","Extrapolate=Linear","MultiX=Average","Skip=True","Sort=True")</f>
        <v>13.179685284753427</v>
      </c>
      <c r="U3190" s="43">
        <f ca="1">_xll.BInterpol('Base CDI'!$H$4:$H$28,'Base CDI'!$I$4:$I$29,S3190,"Cubic","Extrapolate=Linear","MultiX=Average","Skip=True","Sort=True")</f>
        <v>13.21138505678544</v>
      </c>
    </row>
    <row r="3191" spans="16:21" x14ac:dyDescent="0.25">
      <c r="P3191" s="10">
        <v>39154</v>
      </c>
      <c r="Q3191">
        <v>16.57845</v>
      </c>
      <c r="S3191" s="42">
        <f t="shared" ca="1" si="55"/>
        <v>49174</v>
      </c>
      <c r="T3191" s="43">
        <f ca="1">_xll.BInterpol('Base CDI'!$H$4:$H$28,'Base CDI'!$J$4:$J$29,S3191,"Cubic","Extrapolate=Linear","MultiX=Average","Skip=True","Sort=True")</f>
        <v>13.179690111826792</v>
      </c>
      <c r="U3191" s="43">
        <f ca="1">_xll.BInterpol('Base CDI'!$H$4:$H$28,'Base CDI'!$I$4:$I$29,S3191,"Cubic","Extrapolate=Linear","MultiX=Average","Skip=True","Sort=True")</f>
        <v>13.211384820859049</v>
      </c>
    </row>
    <row r="3192" spans="16:21" x14ac:dyDescent="0.25">
      <c r="P3192" s="10">
        <v>39155</v>
      </c>
      <c r="Q3192">
        <v>16.586279999999999</v>
      </c>
      <c r="S3192" s="42">
        <f t="shared" ca="1" si="55"/>
        <v>49175</v>
      </c>
      <c r="T3192" s="43">
        <f ca="1">_xll.BInterpol('Base CDI'!$H$4:$H$28,'Base CDI'!$J$4:$J$29,S3192,"Cubic","Extrapolate=Linear","MultiX=Average","Skip=True","Sort=True")</f>
        <v>13.179694785462223</v>
      </c>
      <c r="U3192" s="43">
        <f ca="1">_xll.BInterpol('Base CDI'!$H$4:$H$28,'Base CDI'!$I$4:$I$29,S3192,"Cubic","Extrapolate=Linear","MultiX=Average","Skip=True","Sort=True")</f>
        <v>13.211384429597549</v>
      </c>
    </row>
    <row r="3193" spans="16:21" x14ac:dyDescent="0.25">
      <c r="P3193" s="10">
        <v>39156</v>
      </c>
      <c r="Q3193">
        <v>16.594100000000001</v>
      </c>
      <c r="S3193" s="42">
        <f t="shared" ca="1" si="55"/>
        <v>49176</v>
      </c>
      <c r="T3193" s="43">
        <f ca="1">_xll.BInterpol('Base CDI'!$H$4:$H$28,'Base CDI'!$J$4:$J$29,S3193,"Cubic","Extrapolate=Linear","MultiX=Average","Skip=True","Sort=True")</f>
        <v>13.179699305890802</v>
      </c>
      <c r="U3193" s="43">
        <f ca="1">_xll.BInterpol('Base CDI'!$H$4:$H$28,'Base CDI'!$I$4:$I$29,S3193,"Cubic","Extrapolate=Linear","MultiX=Average","Skip=True","Sort=True")</f>
        <v>13.21138388327136</v>
      </c>
    </row>
    <row r="3194" spans="16:21" x14ac:dyDescent="0.25">
      <c r="P3194" s="10">
        <v>39157</v>
      </c>
      <c r="Q3194">
        <v>16.601939999999999</v>
      </c>
      <c r="S3194" s="42">
        <f t="shared" ca="1" si="55"/>
        <v>49177</v>
      </c>
      <c r="T3194" s="43">
        <f ca="1">_xll.BInterpol('Base CDI'!$H$4:$H$28,'Base CDI'!$J$4:$J$29,S3194,"Cubic","Extrapolate=Linear","MultiX=Average","Skip=True","Sort=True")</f>
        <v>13.179703673343617</v>
      </c>
      <c r="U3194" s="43">
        <f ca="1">_xll.BInterpol('Base CDI'!$H$4:$H$28,'Base CDI'!$I$4:$I$29,S3194,"Cubic","Extrapolate=Linear","MultiX=Average","Skip=True","Sort=True")</f>
        <v>13.211383182150898</v>
      </c>
    </row>
    <row r="3195" spans="16:21" x14ac:dyDescent="0.25">
      <c r="P3195" s="10">
        <v>39160</v>
      </c>
      <c r="Q3195">
        <v>16.60979</v>
      </c>
      <c r="S3195" s="42">
        <f t="shared" ca="1" si="55"/>
        <v>49178</v>
      </c>
      <c r="T3195" s="43">
        <f ca="1">_xll.BInterpol('Base CDI'!$H$4:$H$28,'Base CDI'!$J$4:$J$29,S3195,"Cubic","Extrapolate=Linear","MultiX=Average","Skip=True","Sort=True")</f>
        <v>13.179707888051748</v>
      </c>
      <c r="U3195" s="43">
        <f ca="1">_xll.BInterpol('Base CDI'!$H$4:$H$28,'Base CDI'!$I$4:$I$29,S3195,"Cubic","Extrapolate=Linear","MultiX=Average","Skip=True","Sort=True")</f>
        <v>13.211382326506582</v>
      </c>
    </row>
    <row r="3196" spans="16:21" x14ac:dyDescent="0.25">
      <c r="P3196" s="10">
        <v>39161</v>
      </c>
      <c r="Q3196">
        <v>16.617640000000002</v>
      </c>
      <c r="S3196" s="42">
        <f t="shared" ca="1" si="55"/>
        <v>49179</v>
      </c>
      <c r="T3196" s="43">
        <f ca="1">_xll.BInterpol('Base CDI'!$H$4:$H$28,'Base CDI'!$J$4:$J$29,S3196,"Cubic","Extrapolate=Linear","MultiX=Average","Skip=True","Sort=True")</f>
        <v>13.179711950246283</v>
      </c>
      <c r="U3196" s="43">
        <f ca="1">_xll.BInterpol('Base CDI'!$H$4:$H$28,'Base CDI'!$I$4:$I$29,S3196,"Cubic","Extrapolate=Linear","MultiX=Average","Skip=True","Sort=True")</f>
        <v>13.211381316608831</v>
      </c>
    </row>
    <row r="3197" spans="16:21" x14ac:dyDescent="0.25">
      <c r="P3197" s="10">
        <v>39162</v>
      </c>
      <c r="Q3197">
        <v>16.625489999999999</v>
      </c>
      <c r="S3197" s="42">
        <f t="shared" ca="1" si="55"/>
        <v>49180</v>
      </c>
      <c r="T3197" s="43">
        <f ca="1">_xll.BInterpol('Base CDI'!$H$4:$H$28,'Base CDI'!$J$4:$J$29,S3197,"Cubic","Extrapolate=Linear","MultiX=Average","Skip=True","Sort=True")</f>
        <v>13.179715860158304</v>
      </c>
      <c r="U3197" s="43">
        <f ca="1">_xll.BInterpol('Base CDI'!$H$4:$H$28,'Base CDI'!$I$4:$I$29,S3197,"Cubic","Extrapolate=Linear","MultiX=Average","Skip=True","Sort=True")</f>
        <v>13.211380152728063</v>
      </c>
    </row>
    <row r="3198" spans="16:21" x14ac:dyDescent="0.25">
      <c r="P3198" s="10">
        <v>39163</v>
      </c>
      <c r="Q3198">
        <v>16.63335</v>
      </c>
      <c r="S3198" s="42">
        <f t="shared" ca="1" si="55"/>
        <v>49181</v>
      </c>
      <c r="T3198" s="43">
        <f ca="1">_xll.BInterpol('Base CDI'!$H$4:$H$28,'Base CDI'!$J$4:$J$29,S3198,"Cubic","Extrapolate=Linear","MultiX=Average","Skip=True","Sort=True")</f>
        <v>13.179719618018895</v>
      </c>
      <c r="U3198" s="43">
        <f ca="1">_xll.BInterpol('Base CDI'!$H$4:$H$28,'Base CDI'!$I$4:$I$29,S3198,"Cubic","Extrapolate=Linear","MultiX=Average","Skip=True","Sort=True")</f>
        <v>13.211378835134694</v>
      </c>
    </row>
    <row r="3199" spans="16:21" x14ac:dyDescent="0.25">
      <c r="P3199" s="10">
        <v>39164</v>
      </c>
      <c r="Q3199">
        <v>16.641200000000001</v>
      </c>
      <c r="S3199" s="42">
        <f t="shared" ca="1" si="55"/>
        <v>49182</v>
      </c>
      <c r="T3199" s="43">
        <f ca="1">_xll.BInterpol('Base CDI'!$H$4:$H$28,'Base CDI'!$J$4:$J$29,S3199,"Cubic","Extrapolate=Linear","MultiX=Average","Skip=True","Sort=True")</f>
        <v>13.179723224059142</v>
      </c>
      <c r="U3199" s="43">
        <f ca="1">_xll.BInterpol('Base CDI'!$H$4:$H$28,'Base CDI'!$I$4:$I$29,S3199,"Cubic","Extrapolate=Linear","MultiX=Average","Skip=True","Sort=True")</f>
        <v>13.211377364099143</v>
      </c>
    </row>
    <row r="3200" spans="16:21" x14ac:dyDescent="0.25">
      <c r="P3200" s="10">
        <v>39167</v>
      </c>
      <c r="Q3200">
        <v>16.649049999999999</v>
      </c>
      <c r="S3200" s="42">
        <f t="shared" ca="1" si="55"/>
        <v>49183</v>
      </c>
      <c r="T3200" s="43">
        <f ca="1">_xll.BInterpol('Base CDI'!$H$4:$H$28,'Base CDI'!$J$4:$J$29,S3200,"Cubic","Extrapolate=Linear","MultiX=Average","Skip=True","Sort=True")</f>
        <v>13.179726678510129</v>
      </c>
      <c r="U3200" s="43">
        <f ca="1">_xll.BInterpol('Base CDI'!$H$4:$H$28,'Base CDI'!$I$4:$I$29,S3200,"Cubic","Extrapolate=Linear","MultiX=Average","Skip=True","Sort=True")</f>
        <v>13.211375739891828</v>
      </c>
    </row>
    <row r="3201" spans="16:21" x14ac:dyDescent="0.25">
      <c r="P3201" s="10">
        <v>39168</v>
      </c>
      <c r="Q3201">
        <v>16.656890000000001</v>
      </c>
      <c r="S3201" s="42">
        <f t="shared" ca="1" si="55"/>
        <v>49184</v>
      </c>
      <c r="T3201" s="43">
        <f ca="1">_xll.BInterpol('Base CDI'!$H$4:$H$28,'Base CDI'!$J$4:$J$29,S3201,"Cubic","Extrapolate=Linear","MultiX=Average","Skip=True","Sort=True")</f>
        <v>13.179729981602938</v>
      </c>
      <c r="U3201" s="43">
        <f ca="1">_xll.BInterpol('Base CDI'!$H$4:$H$28,'Base CDI'!$I$4:$I$29,S3201,"Cubic","Extrapolate=Linear","MultiX=Average","Skip=True","Sort=True")</f>
        <v>13.211373962783167</v>
      </c>
    </row>
    <row r="3202" spans="16:21" x14ac:dyDescent="0.25">
      <c r="P3202" s="10">
        <v>39169</v>
      </c>
      <c r="Q3202">
        <v>16.664739999999998</v>
      </c>
      <c r="S3202" s="42">
        <f t="shared" ca="1" si="55"/>
        <v>49185</v>
      </c>
      <c r="T3202" s="43">
        <f ca="1">_xll.BInterpol('Base CDI'!$H$4:$H$28,'Base CDI'!$J$4:$J$29,S3202,"Cubic","Extrapolate=Linear","MultiX=Average","Skip=True","Sort=True")</f>
        <v>13.179733133568655</v>
      </c>
      <c r="U3202" s="43">
        <f ca="1">_xll.BInterpol('Base CDI'!$H$4:$H$28,'Base CDI'!$I$4:$I$29,S3202,"Cubic","Extrapolate=Linear","MultiX=Average","Skip=True","Sort=True")</f>
        <v>13.211372033043578</v>
      </c>
    </row>
    <row r="3203" spans="16:21" x14ac:dyDescent="0.25">
      <c r="P3203" s="10">
        <v>39170</v>
      </c>
      <c r="Q3203">
        <v>16.67259</v>
      </c>
      <c r="S3203" s="42">
        <f t="shared" ca="1" si="55"/>
        <v>49186</v>
      </c>
      <c r="T3203" s="43">
        <f ca="1">_xll.BInterpol('Base CDI'!$H$4:$H$28,'Base CDI'!$J$4:$J$29,S3203,"Cubic","Extrapolate=Linear","MultiX=Average","Skip=True","Sort=True")</f>
        <v>13.179736134638365</v>
      </c>
      <c r="U3203" s="43">
        <f ca="1">_xll.BInterpol('Base CDI'!$H$4:$H$28,'Base CDI'!$I$4:$I$29,S3203,"Cubic","Extrapolate=Linear","MultiX=Average","Skip=True","Sort=True")</f>
        <v>13.211369950943478</v>
      </c>
    </row>
    <row r="3204" spans="16:21" x14ac:dyDescent="0.25">
      <c r="P3204" s="10">
        <v>39171</v>
      </c>
      <c r="Q3204">
        <v>16.68046</v>
      </c>
      <c r="S3204" s="42">
        <f t="shared" ca="1" si="55"/>
        <v>49187</v>
      </c>
      <c r="T3204" s="43">
        <f ca="1">_xll.BInterpol('Base CDI'!$H$4:$H$28,'Base CDI'!$J$4:$J$29,S3204,"Cubic","Extrapolate=Linear","MultiX=Average","Skip=True","Sort=True")</f>
        <v>13.17973898504315</v>
      </c>
      <c r="U3204" s="43">
        <f ca="1">_xll.BInterpol('Base CDI'!$H$4:$H$28,'Base CDI'!$I$4:$I$29,S3204,"Cubic","Extrapolate=Linear","MultiX=Average","Skip=True","Sort=True")</f>
        <v>13.211367716753285</v>
      </c>
    </row>
    <row r="3205" spans="16:21" x14ac:dyDescent="0.25">
      <c r="P3205" s="10">
        <v>39174</v>
      </c>
      <c r="Q3205">
        <v>16.68835</v>
      </c>
      <c r="S3205" s="42">
        <f t="shared" ca="1" si="55"/>
        <v>49188</v>
      </c>
      <c r="T3205" s="43">
        <f ca="1">_xll.BInterpol('Base CDI'!$H$4:$H$28,'Base CDI'!$J$4:$J$29,S3205,"Cubic","Extrapolate=Linear","MultiX=Average","Skip=True","Sort=True")</f>
        <v>13.179741685014097</v>
      </c>
      <c r="U3205" s="43">
        <f ca="1">_xll.BInterpol('Base CDI'!$H$4:$H$28,'Base CDI'!$I$4:$I$29,S3205,"Cubic","Extrapolate=Linear","MultiX=Average","Skip=True","Sort=True")</f>
        <v>13.211365330743419</v>
      </c>
    </row>
    <row r="3206" spans="16:21" x14ac:dyDescent="0.25">
      <c r="P3206" s="10">
        <v>39175</v>
      </c>
      <c r="Q3206">
        <v>16.696249999999999</v>
      </c>
      <c r="S3206" s="42">
        <f t="shared" ca="1" si="55"/>
        <v>49189</v>
      </c>
      <c r="T3206" s="43">
        <f ca="1">_xll.BInterpol('Base CDI'!$H$4:$H$28,'Base CDI'!$J$4:$J$29,S3206,"Cubic","Extrapolate=Linear","MultiX=Average","Skip=True","Sort=True")</f>
        <v>13.179744234782287</v>
      </c>
      <c r="U3206" s="43">
        <f ca="1">_xll.BInterpol('Base CDI'!$H$4:$H$28,'Base CDI'!$I$4:$I$29,S3206,"Cubic","Extrapolate=Linear","MultiX=Average","Skip=True","Sort=True")</f>
        <v>13.211362793184298</v>
      </c>
    </row>
    <row r="3207" spans="16:21" x14ac:dyDescent="0.25">
      <c r="P3207" s="10">
        <v>39176</v>
      </c>
      <c r="Q3207">
        <v>16.704149999999998</v>
      </c>
      <c r="S3207" s="42">
        <f t="shared" ca="1" si="55"/>
        <v>49190</v>
      </c>
      <c r="T3207" s="43">
        <f ca="1">_xll.BInterpol('Base CDI'!$H$4:$H$28,'Base CDI'!$J$4:$J$29,S3207,"Cubic","Extrapolate=Linear","MultiX=Average","Skip=True","Sort=True")</f>
        <v>13.179746634578807</v>
      </c>
      <c r="U3207" s="43">
        <f ca="1">_xll.BInterpol('Base CDI'!$H$4:$H$28,'Base CDI'!$I$4:$I$29,S3207,"Cubic","Extrapolate=Linear","MultiX=Average","Skip=True","Sort=True")</f>
        <v>13.211360104346337</v>
      </c>
    </row>
    <row r="3208" spans="16:21" x14ac:dyDescent="0.25">
      <c r="P3208" s="10">
        <v>39177</v>
      </c>
      <c r="Q3208">
        <v>16.712039999999998</v>
      </c>
      <c r="S3208" s="42">
        <f t="shared" ca="1" si="55"/>
        <v>49191</v>
      </c>
      <c r="T3208" s="43">
        <f ca="1">_xll.BInterpol('Base CDI'!$H$4:$H$28,'Base CDI'!$J$4:$J$29,S3208,"Cubic","Extrapolate=Linear","MultiX=Average","Skip=True","Sort=True")</f>
        <v>13.179748884634741</v>
      </c>
      <c r="U3208" s="43">
        <f ca="1">_xll.BInterpol('Base CDI'!$H$4:$H$28,'Base CDI'!$I$4:$I$29,S3208,"Cubic","Extrapolate=Linear","MultiX=Average","Skip=True","Sort=True")</f>
        <v>13.211357264499956</v>
      </c>
    </row>
    <row r="3209" spans="16:21" x14ac:dyDescent="0.25">
      <c r="P3209" s="10">
        <v>39181</v>
      </c>
      <c r="Q3209">
        <v>16.719940000000001</v>
      </c>
      <c r="S3209" s="42">
        <f t="shared" ca="1" si="55"/>
        <v>49192</v>
      </c>
      <c r="T3209" s="43">
        <f ca="1">_xll.BInterpol('Base CDI'!$H$4:$H$28,'Base CDI'!$J$4:$J$29,S3209,"Cubic","Extrapolate=Linear","MultiX=Average","Skip=True","Sort=True")</f>
        <v>13.179750985181171</v>
      </c>
      <c r="U3209" s="43">
        <f ca="1">_xll.BInterpol('Base CDI'!$H$4:$H$28,'Base CDI'!$I$4:$I$29,S3209,"Cubic","Extrapolate=Linear","MultiX=Average","Skip=True","Sort=True")</f>
        <v>13.211354273915573</v>
      </c>
    </row>
    <row r="3210" spans="16:21" x14ac:dyDescent="0.25">
      <c r="P3210" s="10">
        <v>39182</v>
      </c>
      <c r="Q3210">
        <v>16.72785</v>
      </c>
      <c r="S3210" s="42">
        <f t="shared" ca="1" si="55"/>
        <v>49193</v>
      </c>
      <c r="T3210" s="43">
        <f ca="1">_xll.BInterpol('Base CDI'!$H$4:$H$28,'Base CDI'!$J$4:$J$29,S3210,"Cubic","Extrapolate=Linear","MultiX=Average","Skip=True","Sort=True")</f>
        <v>13.179752936449184</v>
      </c>
      <c r="U3210" s="43">
        <f ca="1">_xll.BInterpol('Base CDI'!$H$4:$H$28,'Base CDI'!$I$4:$I$29,S3210,"Cubic","Extrapolate=Linear","MultiX=Average","Skip=True","Sort=True")</f>
        <v>13.211351132863605</v>
      </c>
    </row>
    <row r="3211" spans="16:21" x14ac:dyDescent="0.25">
      <c r="P3211" s="10">
        <v>39183</v>
      </c>
      <c r="Q3211">
        <v>16.735749999999999</v>
      </c>
      <c r="S3211" s="42">
        <f t="shared" ref="S3211:S3274" ca="1" si="56">S3210+1</f>
        <v>49194</v>
      </c>
      <c r="T3211" s="43">
        <f ca="1">_xll.BInterpol('Base CDI'!$H$4:$H$28,'Base CDI'!$J$4:$J$29,S3211,"Cubic","Extrapolate=Linear","MultiX=Average","Skip=True","Sort=True")</f>
        <v>13.179754738669862</v>
      </c>
      <c r="U3211" s="43">
        <f ca="1">_xll.BInterpol('Base CDI'!$H$4:$H$28,'Base CDI'!$I$4:$I$29,S3211,"Cubic","Extrapolate=Linear","MultiX=Average","Skip=True","Sort=True")</f>
        <v>13.211347841614471</v>
      </c>
    </row>
    <row r="3212" spans="16:21" x14ac:dyDescent="0.25">
      <c r="P3212" s="10">
        <v>39184</v>
      </c>
      <c r="Q3212">
        <v>16.743649999999999</v>
      </c>
      <c r="S3212" s="42">
        <f t="shared" ca="1" si="56"/>
        <v>49195</v>
      </c>
      <c r="T3212" s="43">
        <f ca="1">_xll.BInterpol('Base CDI'!$H$4:$H$28,'Base CDI'!$J$4:$J$29,S3212,"Cubic","Extrapolate=Linear","MultiX=Average","Skip=True","Sort=True")</f>
        <v>13.179756392074292</v>
      </c>
      <c r="U3212" s="43">
        <f ca="1">_xll.BInterpol('Base CDI'!$H$4:$H$28,'Base CDI'!$I$4:$I$29,S3212,"Cubic","Extrapolate=Linear","MultiX=Average","Skip=True","Sort=True")</f>
        <v>13.211344400438588</v>
      </c>
    </row>
    <row r="3213" spans="16:21" x14ac:dyDescent="0.25">
      <c r="P3213" s="10">
        <v>39185</v>
      </c>
      <c r="Q3213">
        <v>16.751550000000002</v>
      </c>
      <c r="S3213" s="42">
        <f t="shared" ca="1" si="56"/>
        <v>49196</v>
      </c>
      <c r="T3213" s="43">
        <f ca="1">_xll.BInterpol('Base CDI'!$H$4:$H$28,'Base CDI'!$J$4:$J$29,S3213,"Cubic","Extrapolate=Linear","MultiX=Average","Skip=True","Sort=True")</f>
        <v>13.179757896893555</v>
      </c>
      <c r="U3213" s="43">
        <f ca="1">_xll.BInterpol('Base CDI'!$H$4:$H$28,'Base CDI'!$I$4:$I$29,S3213,"Cubic","Extrapolate=Linear","MultiX=Average","Skip=True","Sort=True")</f>
        <v>13.211340809606375</v>
      </c>
    </row>
    <row r="3214" spans="16:21" x14ac:dyDescent="0.25">
      <c r="P3214" s="10">
        <v>39188</v>
      </c>
      <c r="Q3214">
        <v>16.759460000000001</v>
      </c>
      <c r="S3214" s="42">
        <f t="shared" ca="1" si="56"/>
        <v>49197</v>
      </c>
      <c r="T3214" s="43">
        <f ca="1">_xll.BInterpol('Base CDI'!$H$4:$H$28,'Base CDI'!$J$4:$J$29,S3214,"Cubic","Extrapolate=Linear","MultiX=Average","Skip=True","Sort=True")</f>
        <v>13.179759253358737</v>
      </c>
      <c r="U3214" s="43">
        <f ca="1">_xll.BInterpol('Base CDI'!$H$4:$H$28,'Base CDI'!$I$4:$I$29,S3214,"Cubic","Extrapolate=Linear","MultiX=Average","Skip=True","Sort=True")</f>
        <v>13.211337069388248</v>
      </c>
    </row>
    <row r="3215" spans="16:21" x14ac:dyDescent="0.25">
      <c r="P3215" s="10">
        <v>39189</v>
      </c>
      <c r="Q3215">
        <v>16.767379999999999</v>
      </c>
      <c r="S3215" s="42">
        <f t="shared" ca="1" si="56"/>
        <v>49198</v>
      </c>
      <c r="T3215" s="43">
        <f ca="1">_xll.BInterpol('Base CDI'!$H$4:$H$28,'Base CDI'!$J$4:$J$29,S3215,"Cubic","Extrapolate=Linear","MultiX=Average","Skip=True","Sort=True")</f>
        <v>13.179760461700923</v>
      </c>
      <c r="U3215" s="43">
        <f ca="1">_xll.BInterpol('Base CDI'!$H$4:$H$28,'Base CDI'!$I$4:$I$29,S3215,"Cubic","Extrapolate=Linear","MultiX=Average","Skip=True","Sort=True")</f>
        <v>13.211333180054627</v>
      </c>
    </row>
    <row r="3216" spans="16:21" x14ac:dyDescent="0.25">
      <c r="P3216" s="10">
        <v>39190</v>
      </c>
      <c r="Q3216">
        <v>16.775289999999998</v>
      </c>
      <c r="S3216" s="42">
        <f t="shared" ca="1" si="56"/>
        <v>49199</v>
      </c>
      <c r="T3216" s="43">
        <f ca="1">_xll.BInterpol('Base CDI'!$H$4:$H$28,'Base CDI'!$J$4:$J$29,S3216,"Cubic","Extrapolate=Linear","MultiX=Average","Skip=True","Sort=True")</f>
        <v>13.179761522151194</v>
      </c>
      <c r="U3216" s="43">
        <f ca="1">_xll.BInterpol('Base CDI'!$H$4:$H$28,'Base CDI'!$I$4:$I$29,S3216,"Cubic","Extrapolate=Linear","MultiX=Average","Skip=True","Sort=True")</f>
        <v>13.211329141875929</v>
      </c>
    </row>
    <row r="3217" spans="16:21" x14ac:dyDescent="0.25">
      <c r="P3217" s="10">
        <v>39191</v>
      </c>
      <c r="Q3217">
        <v>16.783190000000001</v>
      </c>
      <c r="S3217" s="42">
        <f t="shared" ca="1" si="56"/>
        <v>49200</v>
      </c>
      <c r="T3217" s="43">
        <f ca="1">_xll.BInterpol('Base CDI'!$H$4:$H$28,'Base CDI'!$J$4:$J$29,S3217,"Cubic","Extrapolate=Linear","MultiX=Average","Skip=True","Sort=True")</f>
        <v>13.179762434940638</v>
      </c>
      <c r="U3217" s="43">
        <f ca="1">_xll.BInterpol('Base CDI'!$H$4:$H$28,'Base CDI'!$I$4:$I$29,S3217,"Cubic","Extrapolate=Linear","MultiX=Average","Skip=True","Sort=True")</f>
        <v>13.211324955122572</v>
      </c>
    </row>
    <row r="3218" spans="16:21" x14ac:dyDescent="0.25">
      <c r="P3218" s="10">
        <v>39192</v>
      </c>
      <c r="Q3218">
        <v>16.790959999999998</v>
      </c>
      <c r="S3218" s="42">
        <f t="shared" ca="1" si="56"/>
        <v>49201</v>
      </c>
      <c r="T3218" s="43">
        <f ca="1">_xll.BInterpol('Base CDI'!$H$4:$H$28,'Base CDI'!$J$4:$J$29,S3218,"Cubic","Extrapolate=Linear","MultiX=Average","Skip=True","Sort=True")</f>
        <v>13.179763200300338</v>
      </c>
      <c r="U3218" s="43">
        <f ca="1">_xll.BInterpol('Base CDI'!$H$4:$H$28,'Base CDI'!$I$4:$I$29,S3218,"Cubic","Extrapolate=Linear","MultiX=Average","Skip=True","Sort=True")</f>
        <v>13.211320620064976</v>
      </c>
    </row>
    <row r="3219" spans="16:21" x14ac:dyDescent="0.25">
      <c r="P3219" s="10">
        <v>39195</v>
      </c>
      <c r="Q3219">
        <v>16.798729999999999</v>
      </c>
      <c r="S3219" s="42">
        <f t="shared" ca="1" si="56"/>
        <v>49202</v>
      </c>
      <c r="T3219" s="43">
        <f ca="1">_xll.BInterpol('Base CDI'!$H$4:$H$28,'Base CDI'!$J$4:$J$29,S3219,"Cubic","Extrapolate=Linear","MultiX=Average","Skip=True","Sort=True")</f>
        <v>13.179763818461378</v>
      </c>
      <c r="U3219" s="43">
        <f ca="1">_xll.BInterpol('Base CDI'!$H$4:$H$28,'Base CDI'!$I$4:$I$29,S3219,"Cubic","Extrapolate=Linear","MultiX=Average","Skip=True","Sort=True")</f>
        <v>13.211316136973556</v>
      </c>
    </row>
    <row r="3220" spans="16:21" x14ac:dyDescent="0.25">
      <c r="P3220" s="10">
        <v>39196</v>
      </c>
      <c r="Q3220">
        <v>16.8065</v>
      </c>
      <c r="S3220" s="42">
        <f t="shared" ca="1" si="56"/>
        <v>49203</v>
      </c>
      <c r="T3220" s="43">
        <f ca="1">_xll.BInterpol('Base CDI'!$H$4:$H$28,'Base CDI'!$J$4:$J$29,S3220,"Cubic","Extrapolate=Linear","MultiX=Average","Skip=True","Sort=True")</f>
        <v>13.179764289654841</v>
      </c>
      <c r="U3220" s="43">
        <f ca="1">_xll.BInterpol('Base CDI'!$H$4:$H$28,'Base CDI'!$I$4:$I$29,S3220,"Cubic","Extrapolate=Linear","MultiX=Average","Skip=True","Sort=True")</f>
        <v>13.211311506118731</v>
      </c>
    </row>
    <row r="3221" spans="16:21" x14ac:dyDescent="0.25">
      <c r="P3221" s="10">
        <v>39197</v>
      </c>
      <c r="Q3221">
        <v>16.814260000000001</v>
      </c>
      <c r="S3221" s="42">
        <f t="shared" ca="1" si="56"/>
        <v>49204</v>
      </c>
      <c r="T3221" s="43">
        <f ca="1">_xll.BInterpol('Base CDI'!$H$4:$H$28,'Base CDI'!$J$4:$J$29,S3221,"Cubic","Extrapolate=Linear","MultiX=Average","Skip=True","Sort=True")</f>
        <v>13.179764614111813</v>
      </c>
      <c r="U3221" s="43">
        <f ca="1">_xll.BInterpol('Base CDI'!$H$4:$H$28,'Base CDI'!$I$4:$I$29,S3221,"Cubic","Extrapolate=Linear","MultiX=Average","Skip=True","Sort=True")</f>
        <v>13.21130672777092</v>
      </c>
    </row>
    <row r="3222" spans="16:21" x14ac:dyDescent="0.25">
      <c r="P3222" s="10">
        <v>39198</v>
      </c>
      <c r="Q3222">
        <v>16.822019999999998</v>
      </c>
      <c r="S3222" s="42">
        <f t="shared" ca="1" si="56"/>
        <v>49205</v>
      </c>
      <c r="T3222" s="43">
        <f ca="1">_xll.BInterpol('Base CDI'!$H$4:$H$28,'Base CDI'!$J$4:$J$29,S3222,"Cubic","Extrapolate=Linear","MultiX=Average","Skip=True","Sort=True")</f>
        <v>13.179764792063379</v>
      </c>
      <c r="U3222" s="43">
        <f ca="1">_xll.BInterpol('Base CDI'!$H$4:$H$28,'Base CDI'!$I$4:$I$29,S3222,"Cubic","Extrapolate=Linear","MultiX=Average","Skip=True","Sort=True")</f>
        <v>13.211301802200538</v>
      </c>
    </row>
    <row r="3223" spans="16:21" x14ac:dyDescent="0.25">
      <c r="P3223" s="10">
        <v>39199</v>
      </c>
      <c r="Q3223">
        <v>16.829789999999999</v>
      </c>
      <c r="S3223" s="42">
        <f t="shared" ca="1" si="56"/>
        <v>49206</v>
      </c>
      <c r="T3223" s="43">
        <f ca="1">_xll.BInterpol('Base CDI'!$H$4:$H$28,'Base CDI'!$J$4:$J$29,S3223,"Cubic","Extrapolate=Linear","MultiX=Average","Skip=True","Sort=True")</f>
        <v>13.179764823740621</v>
      </c>
      <c r="U3223" s="43">
        <f ca="1">_xll.BInterpol('Base CDI'!$H$4:$H$28,'Base CDI'!$I$4:$I$29,S3223,"Cubic","Extrapolate=Linear","MultiX=Average","Skip=True","Sort=True")</f>
        <v>13.211296729678006</v>
      </c>
    </row>
    <row r="3224" spans="16:21" x14ac:dyDescent="0.25">
      <c r="P3224" s="10">
        <v>39202</v>
      </c>
      <c r="Q3224">
        <v>16.83755</v>
      </c>
      <c r="S3224" s="42">
        <f t="shared" ca="1" si="56"/>
        <v>49207</v>
      </c>
      <c r="T3224" s="43">
        <f ca="1">_xll.BInterpol('Base CDI'!$H$4:$H$28,'Base CDI'!$J$4:$J$29,S3224,"Cubic","Extrapolate=Linear","MultiX=Average","Skip=True","Sort=True")</f>
        <v>13.179764709374624</v>
      </c>
      <c r="U3224" s="43">
        <f ca="1">_xll.BInterpol('Base CDI'!$H$4:$H$28,'Base CDI'!$I$4:$I$29,S3224,"Cubic","Extrapolate=Linear","MultiX=Average","Skip=True","Sort=True")</f>
        <v>13.211291510473741</v>
      </c>
    </row>
    <row r="3225" spans="16:21" x14ac:dyDescent="0.25">
      <c r="P3225" s="10">
        <v>39204</v>
      </c>
      <c r="Q3225">
        <v>16.845320000000001</v>
      </c>
      <c r="S3225" s="42">
        <f t="shared" ca="1" si="56"/>
        <v>49208</v>
      </c>
      <c r="T3225" s="43">
        <f ca="1">_xll.BInterpol('Base CDI'!$H$4:$H$28,'Base CDI'!$J$4:$J$29,S3225,"Cubic","Extrapolate=Linear","MultiX=Average","Skip=True","Sort=True")</f>
        <v>13.179764449196472</v>
      </c>
      <c r="U3225" s="43">
        <f ca="1">_xll.BInterpol('Base CDI'!$H$4:$H$28,'Base CDI'!$I$4:$I$29,S3225,"Cubic","Extrapolate=Linear","MultiX=Average","Skip=True","Sort=True")</f>
        <v>13.21128614485816</v>
      </c>
    </row>
    <row r="3226" spans="16:21" x14ac:dyDescent="0.25">
      <c r="P3226" s="10">
        <v>39205</v>
      </c>
      <c r="Q3226">
        <v>16.853100000000001</v>
      </c>
      <c r="S3226" s="42">
        <f t="shared" ca="1" si="56"/>
        <v>49209</v>
      </c>
      <c r="T3226" s="43">
        <f ca="1">_xll.BInterpol('Base CDI'!$H$4:$H$28,'Base CDI'!$J$4:$J$29,S3226,"Cubic","Extrapolate=Linear","MultiX=Average","Skip=True","Sort=True")</f>
        <v>13.179764043437251</v>
      </c>
      <c r="U3226" s="43">
        <f ca="1">_xll.BInterpol('Base CDI'!$H$4:$H$28,'Base CDI'!$I$4:$I$29,S3226,"Cubic","Extrapolate=Linear","MultiX=Average","Skip=True","Sort=True")</f>
        <v>13.211280633101683</v>
      </c>
    </row>
    <row r="3227" spans="16:21" x14ac:dyDescent="0.25">
      <c r="P3227" s="10">
        <v>39206</v>
      </c>
      <c r="Q3227">
        <v>16.860880000000002</v>
      </c>
      <c r="S3227" s="42">
        <f t="shared" ca="1" si="56"/>
        <v>49210</v>
      </c>
      <c r="T3227" s="43">
        <f ca="1">_xll.BInterpol('Base CDI'!$H$4:$H$28,'Base CDI'!$J$4:$J$29,S3227,"Cubic","Extrapolate=Linear","MultiX=Average","Skip=True","Sort=True")</f>
        <v>13.179763492328043</v>
      </c>
      <c r="U3227" s="43">
        <f ca="1">_xll.BInterpol('Base CDI'!$H$4:$H$28,'Base CDI'!$I$4:$I$29,S3227,"Cubic","Extrapolate=Linear","MultiX=Average","Skip=True","Sort=True")</f>
        <v>13.211274975474728</v>
      </c>
    </row>
    <row r="3228" spans="16:21" x14ac:dyDescent="0.25">
      <c r="P3228" s="10">
        <v>39209</v>
      </c>
      <c r="Q3228">
        <v>16.868659999999998</v>
      </c>
      <c r="S3228" s="42">
        <f t="shared" ca="1" si="56"/>
        <v>49211</v>
      </c>
      <c r="T3228" s="43">
        <f ca="1">_xll.BInterpol('Base CDI'!$H$4:$H$28,'Base CDI'!$J$4:$J$29,S3228,"Cubic","Extrapolate=Linear","MultiX=Average","Skip=True","Sort=True")</f>
        <v>13.179762796099933</v>
      </c>
      <c r="U3228" s="43">
        <f ca="1">_xll.BInterpol('Base CDI'!$H$4:$H$28,'Base CDI'!$I$4:$I$29,S3228,"Cubic","Extrapolate=Linear","MultiX=Average","Skip=True","Sort=True")</f>
        <v>13.211269172247709</v>
      </c>
    </row>
    <row r="3229" spans="16:21" x14ac:dyDescent="0.25">
      <c r="P3229" s="10">
        <v>39210</v>
      </c>
      <c r="Q3229">
        <v>16.876460000000002</v>
      </c>
      <c r="S3229" s="42">
        <f t="shared" ca="1" si="56"/>
        <v>49212</v>
      </c>
      <c r="T3229" s="43">
        <f ca="1">_xll.BInterpol('Base CDI'!$H$4:$H$28,'Base CDI'!$J$4:$J$29,S3229,"Cubic","Extrapolate=Linear","MultiX=Average","Skip=True","Sort=True")</f>
        <v>13.179761954984006</v>
      </c>
      <c r="U3229" s="43">
        <f ca="1">_xll.BInterpol('Base CDI'!$H$4:$H$28,'Base CDI'!$I$4:$I$29,S3229,"Cubic","Extrapolate=Linear","MultiX=Average","Skip=True","Sort=True")</f>
        <v>13.211263223691049</v>
      </c>
    </row>
    <row r="3230" spans="16:21" x14ac:dyDescent="0.25">
      <c r="P3230" s="10">
        <v>39211</v>
      </c>
      <c r="Q3230">
        <v>16.884270000000001</v>
      </c>
      <c r="S3230" s="42">
        <f t="shared" ca="1" si="56"/>
        <v>49213</v>
      </c>
      <c r="T3230" s="43">
        <f ca="1">_xll.BInterpol('Base CDI'!$H$4:$H$28,'Base CDI'!$J$4:$J$29,S3230,"Cubic","Extrapolate=Linear","MultiX=Average","Skip=True","Sort=True")</f>
        <v>13.179760969211346</v>
      </c>
      <c r="U3230" s="43">
        <f ca="1">_xll.BInterpol('Base CDI'!$H$4:$H$28,'Base CDI'!$I$4:$I$29,S3230,"Cubic","Extrapolate=Linear","MultiX=Average","Skip=True","Sort=True")</f>
        <v>13.211257130075163</v>
      </c>
    </row>
    <row r="3231" spans="16:21" x14ac:dyDescent="0.25">
      <c r="P3231" s="10">
        <v>39212</v>
      </c>
      <c r="Q3231">
        <v>16.89207</v>
      </c>
      <c r="S3231" s="42">
        <f t="shared" ca="1" si="56"/>
        <v>49214</v>
      </c>
      <c r="T3231" s="43">
        <f ca="1">_xll.BInterpol('Base CDI'!$H$4:$H$28,'Base CDI'!$J$4:$J$29,S3231,"Cubic","Extrapolate=Linear","MultiX=Average","Skip=True","Sort=True")</f>
        <v>13.179759839013036</v>
      </c>
      <c r="U3231" s="43">
        <f ca="1">_xll.BInterpol('Base CDI'!$H$4:$H$28,'Base CDI'!$I$4:$I$29,S3231,"Cubic","Extrapolate=Linear","MultiX=Average","Skip=True","Sort=True")</f>
        <v>13.211250891670469</v>
      </c>
    </row>
    <row r="3232" spans="16:21" x14ac:dyDescent="0.25">
      <c r="P3232" s="10">
        <v>39213</v>
      </c>
      <c r="Q3232">
        <v>16.89988</v>
      </c>
      <c r="S3232" s="42">
        <f t="shared" ca="1" si="56"/>
        <v>49215</v>
      </c>
      <c r="T3232" s="43">
        <f ca="1">_xll.BInterpol('Base CDI'!$H$4:$H$28,'Base CDI'!$J$4:$J$29,S3232,"Cubic","Extrapolate=Linear","MultiX=Average","Skip=True","Sort=True")</f>
        <v>13.179758564620162</v>
      </c>
      <c r="U3232" s="43">
        <f ca="1">_xll.BInterpol('Base CDI'!$H$4:$H$28,'Base CDI'!$I$4:$I$29,S3232,"Cubic","Extrapolate=Linear","MultiX=Average","Skip=True","Sort=True")</f>
        <v>13.211244508747386</v>
      </c>
    </row>
    <row r="3233" spans="16:21" x14ac:dyDescent="0.25">
      <c r="P3233" s="10">
        <v>39216</v>
      </c>
      <c r="Q3233">
        <v>16.907699999999998</v>
      </c>
      <c r="S3233" s="42">
        <f t="shared" ca="1" si="56"/>
        <v>49216</v>
      </c>
      <c r="T3233" s="43">
        <f ca="1">_xll.BInterpol('Base CDI'!$H$4:$H$28,'Base CDI'!$J$4:$J$29,S3233,"Cubic","Extrapolate=Linear","MultiX=Average","Skip=True","Sort=True")</f>
        <v>13.179757146263807</v>
      </c>
      <c r="U3233" s="43">
        <f ca="1">_xll.BInterpol('Base CDI'!$H$4:$H$28,'Base CDI'!$I$4:$I$29,S3233,"Cubic","Extrapolate=Linear","MultiX=Average","Skip=True","Sort=True")</f>
        <v>13.211237981576332</v>
      </c>
    </row>
    <row r="3234" spans="16:21" x14ac:dyDescent="0.25">
      <c r="P3234" s="10">
        <v>39217</v>
      </c>
      <c r="Q3234">
        <v>16.915520000000001</v>
      </c>
      <c r="S3234" s="42">
        <f t="shared" ca="1" si="56"/>
        <v>49217</v>
      </c>
      <c r="T3234" s="43">
        <f ca="1">_xll.BInterpol('Base CDI'!$H$4:$H$28,'Base CDI'!$J$4:$J$29,S3234,"Cubic","Extrapolate=Linear","MultiX=Average","Skip=True","Sort=True")</f>
        <v>13.179755584175055</v>
      </c>
      <c r="U3234" s="43">
        <f ca="1">_xll.BInterpol('Base CDI'!$H$4:$H$28,'Base CDI'!$I$4:$I$29,S3234,"Cubic","Extrapolate=Linear","MultiX=Average","Skip=True","Sort=True")</f>
        <v>13.211231310427724</v>
      </c>
    </row>
    <row r="3235" spans="16:21" x14ac:dyDescent="0.25">
      <c r="P3235" s="10">
        <v>39218</v>
      </c>
      <c r="Q3235">
        <v>16.92333</v>
      </c>
      <c r="S3235" s="42">
        <f t="shared" ca="1" si="56"/>
        <v>49218</v>
      </c>
      <c r="T3235" s="43">
        <f ca="1">_xll.BInterpol('Base CDI'!$H$4:$H$28,'Base CDI'!$J$4:$J$29,S3235,"Cubic","Extrapolate=Linear","MultiX=Average","Skip=True","Sort=True")</f>
        <v>13.179753878584993</v>
      </c>
      <c r="U3235" s="43">
        <f ca="1">_xll.BInterpol('Base CDI'!$H$4:$H$28,'Base CDI'!$I$4:$I$29,S3235,"Cubic","Extrapolate=Linear","MultiX=Average","Skip=True","Sort=True")</f>
        <v>13.21122449557198</v>
      </c>
    </row>
    <row r="3236" spans="16:21" x14ac:dyDescent="0.25">
      <c r="P3236" s="10">
        <v>39219</v>
      </c>
      <c r="Q3236">
        <v>16.931149999999999</v>
      </c>
      <c r="S3236" s="42">
        <f t="shared" ca="1" si="56"/>
        <v>49219</v>
      </c>
      <c r="T3236" s="43">
        <f ca="1">_xll.BInterpol('Base CDI'!$H$4:$H$28,'Base CDI'!$J$4:$J$29,S3236,"Cubic","Extrapolate=Linear","MultiX=Average","Skip=True","Sort=True")</f>
        <v>13.179752029724702</v>
      </c>
      <c r="U3236" s="43">
        <f ca="1">_xll.BInterpol('Base CDI'!$H$4:$H$28,'Base CDI'!$I$4:$I$29,S3236,"Cubic","Extrapolate=Linear","MultiX=Average","Skip=True","Sort=True")</f>
        <v>13.211217537279518</v>
      </c>
    </row>
    <row r="3237" spans="16:21" x14ac:dyDescent="0.25">
      <c r="P3237" s="10">
        <v>39220</v>
      </c>
      <c r="Q3237">
        <v>16.938980000000001</v>
      </c>
      <c r="S3237" s="42">
        <f t="shared" ca="1" si="56"/>
        <v>49220</v>
      </c>
      <c r="T3237" s="43">
        <f ca="1">_xll.BInterpol('Base CDI'!$H$4:$H$28,'Base CDI'!$J$4:$J$29,S3237,"Cubic","Extrapolate=Linear","MultiX=Average","Skip=True","Sort=True")</f>
        <v>13.179750037825267</v>
      </c>
      <c r="U3237" s="43">
        <f ca="1">_xll.BInterpol('Base CDI'!$H$4:$H$28,'Base CDI'!$I$4:$I$29,S3237,"Cubic","Extrapolate=Linear","MultiX=Average","Skip=True","Sort=True")</f>
        <v>13.211210435820758</v>
      </c>
    </row>
    <row r="3238" spans="16:21" x14ac:dyDescent="0.25">
      <c r="P3238" s="10">
        <v>39223</v>
      </c>
      <c r="Q3238">
        <v>16.946809999999999</v>
      </c>
      <c r="S3238" s="42">
        <f t="shared" ca="1" si="56"/>
        <v>49221</v>
      </c>
      <c r="T3238" s="43">
        <f ca="1">_xll.BInterpol('Base CDI'!$H$4:$H$28,'Base CDI'!$J$4:$J$29,S3238,"Cubic","Extrapolate=Linear","MultiX=Average","Skip=True","Sort=True")</f>
        <v>13.179747903117773</v>
      </c>
      <c r="U3238" s="43">
        <f ca="1">_xll.BInterpol('Base CDI'!$H$4:$H$28,'Base CDI'!$I$4:$I$29,S3238,"Cubic","Extrapolate=Linear","MultiX=Average","Skip=True","Sort=True")</f>
        <v>13.211203191466115</v>
      </c>
    </row>
    <row r="3239" spans="16:21" x14ac:dyDescent="0.25">
      <c r="P3239" s="10">
        <v>39224</v>
      </c>
      <c r="Q3239">
        <v>16.954650000000001</v>
      </c>
      <c r="S3239" s="42">
        <f t="shared" ca="1" si="56"/>
        <v>49222</v>
      </c>
      <c r="T3239" s="43">
        <f ca="1">_xll.BInterpol('Base CDI'!$H$4:$H$28,'Base CDI'!$J$4:$J$29,S3239,"Cubic","Extrapolate=Linear","MultiX=Average","Skip=True","Sort=True")</f>
        <v>13.179745625833304</v>
      </c>
      <c r="U3239" s="43">
        <f ca="1">_xll.BInterpol('Base CDI'!$H$4:$H$28,'Base CDI'!$I$4:$I$29,S3239,"Cubic","Extrapolate=Linear","MultiX=Average","Skip=True","Sort=True")</f>
        <v>13.21119580448601</v>
      </c>
    </row>
    <row r="3240" spans="16:21" x14ac:dyDescent="0.25">
      <c r="P3240" s="10">
        <v>39225</v>
      </c>
      <c r="Q3240">
        <v>16.962479999999999</v>
      </c>
      <c r="S3240" s="42">
        <f t="shared" ca="1" si="56"/>
        <v>49223</v>
      </c>
      <c r="T3240" s="43">
        <f ca="1">_xll.BInterpol('Base CDI'!$H$4:$H$28,'Base CDI'!$J$4:$J$29,S3240,"Cubic","Extrapolate=Linear","MultiX=Average","Skip=True","Sort=True")</f>
        <v>13.179743206202945</v>
      </c>
      <c r="U3240" s="43">
        <f ca="1">_xll.BInterpol('Base CDI'!$H$4:$H$28,'Base CDI'!$I$4:$I$29,S3240,"Cubic","Extrapolate=Linear","MultiX=Average","Skip=True","Sort=True")</f>
        <v>13.211188275150858</v>
      </c>
    </row>
    <row r="3241" spans="16:21" x14ac:dyDescent="0.25">
      <c r="P3241" s="10">
        <v>39226</v>
      </c>
      <c r="Q3241">
        <v>16.970320000000001</v>
      </c>
      <c r="S3241" s="42">
        <f t="shared" ca="1" si="56"/>
        <v>49224</v>
      </c>
      <c r="T3241" s="43">
        <f ca="1">_xll.BInterpol('Base CDI'!$H$4:$H$28,'Base CDI'!$J$4:$J$29,S3241,"Cubic","Extrapolate=Linear","MultiX=Average","Skip=True","Sort=True")</f>
        <v>13.179740644457777</v>
      </c>
      <c r="U3241" s="43">
        <f ca="1">_xll.BInterpol('Base CDI'!$H$4:$H$28,'Base CDI'!$I$4:$I$29,S3241,"Cubic","Extrapolate=Linear","MultiX=Average","Skip=True","Sort=True")</f>
        <v>13.211180603731078</v>
      </c>
    </row>
    <row r="3242" spans="16:21" x14ac:dyDescent="0.25">
      <c r="P3242" s="10">
        <v>39227</v>
      </c>
      <c r="Q3242">
        <v>16.978159999999999</v>
      </c>
      <c r="S3242" s="42">
        <f t="shared" ca="1" si="56"/>
        <v>49225</v>
      </c>
      <c r="T3242" s="43">
        <f ca="1">_xll.BInterpol('Base CDI'!$H$4:$H$28,'Base CDI'!$J$4:$J$29,S3242,"Cubic","Extrapolate=Linear","MultiX=Average","Skip=True","Sort=True")</f>
        <v>13.179737940828888</v>
      </c>
      <c r="U3242" s="43">
        <f ca="1">_xll.BInterpol('Base CDI'!$H$4:$H$28,'Base CDI'!$I$4:$I$29,S3242,"Cubic","Extrapolate=Linear","MultiX=Average","Skip=True","Sort=True")</f>
        <v>13.211172790497088</v>
      </c>
    </row>
    <row r="3243" spans="16:21" x14ac:dyDescent="0.25">
      <c r="P3243" s="10">
        <v>39230</v>
      </c>
      <c r="Q3243">
        <v>16.98601</v>
      </c>
      <c r="S3243" s="42">
        <f t="shared" ca="1" si="56"/>
        <v>49226</v>
      </c>
      <c r="T3243" s="43">
        <f ca="1">_xll.BInterpol('Base CDI'!$H$4:$H$28,'Base CDI'!$J$4:$J$29,S3243,"Cubic","Extrapolate=Linear","MultiX=Average","Skip=True","Sort=True")</f>
        <v>13.179735095547361</v>
      </c>
      <c r="U3243" s="43">
        <f ca="1">_xll.BInterpol('Base CDI'!$H$4:$H$28,'Base CDI'!$I$4:$I$29,S3243,"Cubic","Extrapolate=Linear","MultiX=Average","Skip=True","Sort=True")</f>
        <v>13.211164835719307</v>
      </c>
    </row>
    <row r="3244" spans="16:21" x14ac:dyDescent="0.25">
      <c r="P3244" s="10">
        <v>39231</v>
      </c>
      <c r="Q3244">
        <v>16.993880000000001</v>
      </c>
      <c r="S3244" s="42">
        <f t="shared" ca="1" si="56"/>
        <v>49227</v>
      </c>
      <c r="T3244" s="43">
        <f ca="1">_xll.BInterpol('Base CDI'!$H$4:$H$28,'Base CDI'!$J$4:$J$29,S3244,"Cubic","Extrapolate=Linear","MultiX=Average","Skip=True","Sort=True")</f>
        <v>13.179732108844281</v>
      </c>
      <c r="U3244" s="43">
        <f ca="1">_xll.BInterpol('Base CDI'!$H$4:$H$28,'Base CDI'!$I$4:$I$29,S3244,"Cubic","Extrapolate=Linear","MultiX=Average","Skip=True","Sort=True")</f>
        <v>13.211156739668152</v>
      </c>
    </row>
    <row r="3245" spans="16:21" x14ac:dyDescent="0.25">
      <c r="P3245" s="10">
        <v>39232</v>
      </c>
      <c r="Q3245">
        <v>17.001750000000001</v>
      </c>
      <c r="S3245" s="42">
        <f t="shared" ca="1" si="56"/>
        <v>49228</v>
      </c>
      <c r="T3245" s="43">
        <f ca="1">_xll.BInterpol('Base CDI'!$H$4:$H$28,'Base CDI'!$J$4:$J$29,S3245,"Cubic","Extrapolate=Linear","MultiX=Average","Skip=True","Sort=True")</f>
        <v>13.179728980950731</v>
      </c>
      <c r="U3245" s="43">
        <f ca="1">_xll.BInterpol('Base CDI'!$H$4:$H$28,'Base CDI'!$I$4:$I$29,S3245,"Cubic","Extrapolate=Linear","MultiX=Average","Skip=True","Sort=True")</f>
        <v>13.211148502614041</v>
      </c>
    </row>
    <row r="3246" spans="16:21" x14ac:dyDescent="0.25">
      <c r="P3246" s="10">
        <v>39233</v>
      </c>
      <c r="Q3246">
        <v>17.009620000000002</v>
      </c>
      <c r="S3246" s="42">
        <f t="shared" ca="1" si="56"/>
        <v>49229</v>
      </c>
      <c r="T3246" s="43">
        <f ca="1">_xll.BInterpol('Base CDI'!$H$4:$H$28,'Base CDI'!$J$4:$J$29,S3246,"Cubic","Extrapolate=Linear","MultiX=Average","Skip=True","Sort=True")</f>
        <v>13.179725712097795</v>
      </c>
      <c r="U3246" s="43">
        <f ca="1">_xll.BInterpol('Base CDI'!$H$4:$H$28,'Base CDI'!$I$4:$I$29,S3246,"Cubic","Extrapolate=Linear","MultiX=Average","Skip=True","Sort=True")</f>
        <v>13.211140124827391</v>
      </c>
    </row>
    <row r="3247" spans="16:21" x14ac:dyDescent="0.25">
      <c r="P3247" s="10">
        <v>39234</v>
      </c>
      <c r="Q3247">
        <v>17.017499999999998</v>
      </c>
      <c r="S3247" s="42">
        <f t="shared" ca="1" si="56"/>
        <v>49230</v>
      </c>
      <c r="T3247" s="43">
        <f ca="1">_xll.BInterpol('Base CDI'!$H$4:$H$28,'Base CDI'!$J$4:$J$29,S3247,"Cubic","Extrapolate=Linear","MultiX=Average","Skip=True","Sort=True")</f>
        <v>13.179722302516558</v>
      </c>
      <c r="U3247" s="43">
        <f ca="1">_xll.BInterpol('Base CDI'!$H$4:$H$28,'Base CDI'!$I$4:$I$29,S3247,"Cubic","Extrapolate=Linear","MultiX=Average","Skip=True","Sort=True")</f>
        <v>13.211131606578622</v>
      </c>
    </row>
    <row r="3248" spans="16:21" x14ac:dyDescent="0.25">
      <c r="P3248" s="10">
        <v>39237</v>
      </c>
      <c r="Q3248">
        <v>17.025390000000002</v>
      </c>
      <c r="S3248" s="42">
        <f t="shared" ca="1" si="56"/>
        <v>49231</v>
      </c>
      <c r="T3248" s="43">
        <f ca="1">_xll.BInterpol('Base CDI'!$H$4:$H$28,'Base CDI'!$J$4:$J$29,S3248,"Cubic","Extrapolate=Linear","MultiX=Average","Skip=True","Sort=True")</f>
        <v>13.179718752438104</v>
      </c>
      <c r="U3248" s="43">
        <f ca="1">_xll.BInterpol('Base CDI'!$H$4:$H$28,'Base CDI'!$I$4:$I$29,S3248,"Cubic","Extrapolate=Linear","MultiX=Average","Skip=True","Sort=True")</f>
        <v>13.211122948138151</v>
      </c>
    </row>
    <row r="3249" spans="16:21" x14ac:dyDescent="0.25">
      <c r="P3249" s="10">
        <v>39238</v>
      </c>
      <c r="Q3249">
        <v>17.033290000000001</v>
      </c>
      <c r="S3249" s="42">
        <f t="shared" ca="1" si="56"/>
        <v>49232</v>
      </c>
      <c r="T3249" s="43">
        <f ca="1">_xll.BInterpol('Base CDI'!$H$4:$H$28,'Base CDI'!$J$4:$J$29,S3249,"Cubic","Extrapolate=Linear","MultiX=Average","Skip=True","Sort=True")</f>
        <v>13.179715062093518</v>
      </c>
      <c r="U3249" s="43">
        <f ca="1">_xll.BInterpol('Base CDI'!$H$4:$H$28,'Base CDI'!$I$4:$I$29,S3249,"Cubic","Extrapolate=Linear","MultiX=Average","Skip=True","Sort=True")</f>
        <v>13.211114149776396</v>
      </c>
    </row>
    <row r="3250" spans="16:21" x14ac:dyDescent="0.25">
      <c r="P3250" s="10">
        <v>39239</v>
      </c>
      <c r="Q3250">
        <v>17.04119</v>
      </c>
      <c r="S3250" s="42">
        <f t="shared" ca="1" si="56"/>
        <v>49233</v>
      </c>
      <c r="T3250" s="43">
        <f ca="1">_xll.BInterpol('Base CDI'!$H$4:$H$28,'Base CDI'!$J$4:$J$29,S3250,"Cubic","Extrapolate=Linear","MultiX=Average","Skip=True","Sort=True")</f>
        <v>13.179711231713883</v>
      </c>
      <c r="U3250" s="43">
        <f ca="1">_xll.BInterpol('Base CDI'!$H$4:$H$28,'Base CDI'!$I$4:$I$29,S3250,"Cubic","Extrapolate=Linear","MultiX=Average","Skip=True","Sort=True")</f>
        <v>13.211105211763774</v>
      </c>
    </row>
    <row r="3251" spans="16:21" x14ac:dyDescent="0.25">
      <c r="P3251" s="10">
        <v>39241</v>
      </c>
      <c r="Q3251">
        <v>17.04909</v>
      </c>
      <c r="S3251" s="42">
        <f t="shared" ca="1" si="56"/>
        <v>49234</v>
      </c>
      <c r="T3251" s="43">
        <f ca="1">_xll.BInterpol('Base CDI'!$H$4:$H$28,'Base CDI'!$J$4:$J$29,S3251,"Cubic","Extrapolate=Linear","MultiX=Average","Skip=True","Sort=True")</f>
        <v>13.179707261530284</v>
      </c>
      <c r="U3251" s="43">
        <f ca="1">_xll.BInterpol('Base CDI'!$H$4:$H$28,'Base CDI'!$I$4:$I$29,S3251,"Cubic","Extrapolate=Linear","MultiX=Average","Skip=True","Sort=True")</f>
        <v>13.211096134370704</v>
      </c>
    </row>
    <row r="3252" spans="16:21" x14ac:dyDescent="0.25">
      <c r="P3252" s="10">
        <v>39244</v>
      </c>
      <c r="Q3252">
        <v>17.05668</v>
      </c>
      <c r="S3252" s="42">
        <f t="shared" ca="1" si="56"/>
        <v>49235</v>
      </c>
      <c r="T3252" s="43">
        <f ca="1">_xll.BInterpol('Base CDI'!$H$4:$H$28,'Base CDI'!$J$4:$J$29,S3252,"Cubic","Extrapolate=Linear","MultiX=Average","Skip=True","Sort=True")</f>
        <v>13.179703151773804</v>
      </c>
      <c r="U3252" s="43">
        <f ca="1">_xll.BInterpol('Base CDI'!$H$4:$H$28,'Base CDI'!$I$4:$I$29,S3252,"Cubic","Extrapolate=Linear","MultiX=Average","Skip=True","Sort=True")</f>
        <v>13.211086917867604</v>
      </c>
    </row>
    <row r="3253" spans="16:21" x14ac:dyDescent="0.25">
      <c r="P3253" s="10">
        <v>39245</v>
      </c>
      <c r="Q3253">
        <v>17.06428</v>
      </c>
      <c r="S3253" s="42">
        <f t="shared" ca="1" si="56"/>
        <v>49236</v>
      </c>
      <c r="T3253" s="43">
        <f ca="1">_xll.BInterpol('Base CDI'!$H$4:$H$28,'Base CDI'!$J$4:$J$29,S3253,"Cubic","Extrapolate=Linear","MultiX=Average","Skip=True","Sort=True")</f>
        <v>13.179698902675531</v>
      </c>
      <c r="U3253" s="43">
        <f ca="1">_xll.BInterpol('Base CDI'!$H$4:$H$28,'Base CDI'!$I$4:$I$29,S3253,"Cubic","Extrapolate=Linear","MultiX=Average","Skip=True","Sort=True")</f>
        <v>13.211077562524892</v>
      </c>
    </row>
    <row r="3254" spans="16:21" x14ac:dyDescent="0.25">
      <c r="P3254" s="10">
        <v>39246</v>
      </c>
      <c r="Q3254">
        <v>17.07188</v>
      </c>
      <c r="S3254" s="42">
        <f t="shared" ca="1" si="56"/>
        <v>49237</v>
      </c>
      <c r="T3254" s="43">
        <f ca="1">_xll.BInterpol('Base CDI'!$H$4:$H$28,'Base CDI'!$J$4:$J$29,S3254,"Cubic","Extrapolate=Linear","MultiX=Average","Skip=True","Sort=True")</f>
        <v>13.179694514466545</v>
      </c>
      <c r="U3254" s="43">
        <f ca="1">_xll.BInterpol('Base CDI'!$H$4:$H$28,'Base CDI'!$I$4:$I$29,S3254,"Cubic","Extrapolate=Linear","MultiX=Average","Skip=True","Sort=True")</f>
        <v>13.211068068612985</v>
      </c>
    </row>
    <row r="3255" spans="16:21" x14ac:dyDescent="0.25">
      <c r="P3255" s="10">
        <v>39247</v>
      </c>
      <c r="Q3255">
        <v>17.07948</v>
      </c>
      <c r="S3255" s="42">
        <f t="shared" ca="1" si="56"/>
        <v>49238</v>
      </c>
      <c r="T3255" s="43">
        <f ca="1">_xll.BInterpol('Base CDI'!$H$4:$H$28,'Base CDI'!$J$4:$J$29,S3255,"Cubic","Extrapolate=Linear","MultiX=Average","Skip=True","Sort=True")</f>
        <v>13.179689987377932</v>
      </c>
      <c r="U3255" s="43">
        <f ca="1">_xll.BInterpol('Base CDI'!$H$4:$H$28,'Base CDI'!$I$4:$I$29,S3255,"Cubic","Extrapolate=Linear","MultiX=Average","Skip=True","Sort=True")</f>
        <v>13.211058436402302</v>
      </c>
    </row>
    <row r="3256" spans="16:21" x14ac:dyDescent="0.25">
      <c r="P3256" s="10">
        <v>39248</v>
      </c>
      <c r="Q3256">
        <v>17.08708</v>
      </c>
      <c r="S3256" s="42">
        <f t="shared" ca="1" si="56"/>
        <v>49239</v>
      </c>
      <c r="T3256" s="43">
        <f ca="1">_xll.BInterpol('Base CDI'!$H$4:$H$28,'Base CDI'!$J$4:$J$29,S3256,"Cubic","Extrapolate=Linear","MultiX=Average","Skip=True","Sort=True")</f>
        <v>13.179685321640775</v>
      </c>
      <c r="U3256" s="43">
        <f ca="1">_xll.BInterpol('Base CDI'!$H$4:$H$28,'Base CDI'!$I$4:$I$29,S3256,"Cubic","Extrapolate=Linear","MultiX=Average","Skip=True","Sort=True")</f>
        <v>13.21104866616326</v>
      </c>
    </row>
    <row r="3257" spans="16:21" x14ac:dyDescent="0.25">
      <c r="P3257" s="10">
        <v>39251</v>
      </c>
      <c r="Q3257">
        <v>17.09468</v>
      </c>
      <c r="S3257" s="42">
        <f t="shared" ca="1" si="56"/>
        <v>49240</v>
      </c>
      <c r="T3257" s="43">
        <f ca="1">_xll.BInterpol('Base CDI'!$H$4:$H$28,'Base CDI'!$J$4:$J$29,S3257,"Cubic","Extrapolate=Linear","MultiX=Average","Skip=True","Sort=True")</f>
        <v>13.179680517486162</v>
      </c>
      <c r="U3257" s="43">
        <f ca="1">_xll.BInterpol('Base CDI'!$H$4:$H$28,'Base CDI'!$I$4:$I$29,S3257,"Cubic","Extrapolate=Linear","MultiX=Average","Skip=True","Sort=True")</f>
        <v>13.211038758166278</v>
      </c>
    </row>
    <row r="3258" spans="16:21" x14ac:dyDescent="0.25">
      <c r="P3258" s="10">
        <v>39252</v>
      </c>
      <c r="Q3258">
        <v>17.10229</v>
      </c>
      <c r="S3258" s="42">
        <f t="shared" ca="1" si="56"/>
        <v>49241</v>
      </c>
      <c r="T3258" s="43">
        <f ca="1">_xll.BInterpol('Base CDI'!$H$4:$H$28,'Base CDI'!$J$4:$J$29,S3258,"Cubic","Extrapolate=Linear","MultiX=Average","Skip=True","Sort=True")</f>
        <v>13.179675575145172</v>
      </c>
      <c r="U3258" s="43">
        <f ca="1">_xll.BInterpol('Base CDI'!$H$4:$H$28,'Base CDI'!$I$4:$I$29,S3258,"Cubic","Extrapolate=Linear","MultiX=Average","Skip=True","Sort=True")</f>
        <v>13.211028712681774</v>
      </c>
    </row>
    <row r="3259" spans="16:21" x14ac:dyDescent="0.25">
      <c r="P3259" s="10">
        <v>39253</v>
      </c>
      <c r="Q3259">
        <v>17.1099</v>
      </c>
      <c r="S3259" s="42">
        <f t="shared" ca="1" si="56"/>
        <v>49242</v>
      </c>
      <c r="T3259" s="43">
        <f ca="1">_xll.BInterpol('Base CDI'!$H$4:$H$28,'Base CDI'!$J$4:$J$29,S3259,"Cubic","Extrapolate=Linear","MultiX=Average","Skip=True","Sort=True")</f>
        <v>13.179670494848892</v>
      </c>
      <c r="U3259" s="43">
        <f ca="1">_xll.BInterpol('Base CDI'!$H$4:$H$28,'Base CDI'!$I$4:$I$29,S3259,"Cubic","Extrapolate=Linear","MultiX=Average","Skip=True","Sort=True")</f>
        <v>13.211018529980164</v>
      </c>
    </row>
    <row r="3260" spans="16:21" x14ac:dyDescent="0.25">
      <c r="P3260" s="10">
        <v>39254</v>
      </c>
      <c r="Q3260">
        <v>17.117509999999999</v>
      </c>
      <c r="S3260" s="42">
        <f t="shared" ca="1" si="56"/>
        <v>49243</v>
      </c>
      <c r="T3260" s="43">
        <f ca="1">_xll.BInterpol('Base CDI'!$H$4:$H$28,'Base CDI'!$J$4:$J$29,S3260,"Cubic","Extrapolate=Linear","MultiX=Average","Skip=True","Sort=True")</f>
        <v>13.179665276828407</v>
      </c>
      <c r="U3260" s="43">
        <f ca="1">_xll.BInterpol('Base CDI'!$H$4:$H$28,'Base CDI'!$I$4:$I$29,S3260,"Cubic","Extrapolate=Linear","MultiX=Average","Skip=True","Sort=True")</f>
        <v>13.211008210331869</v>
      </c>
    </row>
    <row r="3261" spans="16:21" x14ac:dyDescent="0.25">
      <c r="P3261" s="10">
        <v>39255</v>
      </c>
      <c r="Q3261">
        <v>17.125129999999999</v>
      </c>
      <c r="S3261" s="42">
        <f t="shared" ca="1" si="56"/>
        <v>49244</v>
      </c>
      <c r="T3261" s="43">
        <f ca="1">_xll.BInterpol('Base CDI'!$H$4:$H$28,'Base CDI'!$J$4:$J$29,S3261,"Cubic","Extrapolate=Linear","MultiX=Average","Skip=True","Sort=True")</f>
        <v>13.179659921314801</v>
      </c>
      <c r="U3261" s="43">
        <f ca="1">_xll.BInterpol('Base CDI'!$H$4:$H$28,'Base CDI'!$I$4:$I$29,S3261,"Cubic","Extrapolate=Linear","MultiX=Average","Skip=True","Sort=True")</f>
        <v>13.210997754007304</v>
      </c>
    </row>
    <row r="3262" spans="16:21" x14ac:dyDescent="0.25">
      <c r="P3262" s="10">
        <v>39258</v>
      </c>
      <c r="Q3262">
        <v>17.132750000000001</v>
      </c>
      <c r="S3262" s="42">
        <f t="shared" ca="1" si="56"/>
        <v>49245</v>
      </c>
      <c r="T3262" s="43">
        <f ca="1">_xll.BInterpol('Base CDI'!$H$4:$H$28,'Base CDI'!$J$4:$J$29,S3262,"Cubic","Extrapolate=Linear","MultiX=Average","Skip=True","Sort=True")</f>
        <v>13.179654428539157</v>
      </c>
      <c r="U3262" s="43">
        <f ca="1">_xll.BInterpol('Base CDI'!$H$4:$H$28,'Base CDI'!$I$4:$I$29,S3262,"Cubic","Extrapolate=Linear","MultiX=Average","Skip=True","Sort=True")</f>
        <v>13.21098716127689</v>
      </c>
    </row>
    <row r="3263" spans="16:21" x14ac:dyDescent="0.25">
      <c r="P3263" s="10">
        <v>39259</v>
      </c>
      <c r="Q3263">
        <v>17.140370000000001</v>
      </c>
      <c r="S3263" s="42">
        <f t="shared" ca="1" si="56"/>
        <v>49246</v>
      </c>
      <c r="T3263" s="43">
        <f ca="1">_xll.BInterpol('Base CDI'!$H$4:$H$28,'Base CDI'!$J$4:$J$29,S3263,"Cubic","Extrapolate=Linear","MultiX=Average","Skip=True","Sort=True")</f>
        <v>13.179648798732559</v>
      </c>
      <c r="U3263" s="43">
        <f ca="1">_xll.BInterpol('Base CDI'!$H$4:$H$28,'Base CDI'!$I$4:$I$29,S3263,"Cubic","Extrapolate=Linear","MultiX=Average","Skip=True","Sort=True")</f>
        <v>13.210976432411041</v>
      </c>
    </row>
    <row r="3264" spans="16:21" x14ac:dyDescent="0.25">
      <c r="P3264" s="10">
        <v>39260</v>
      </c>
      <c r="Q3264">
        <v>17.14799</v>
      </c>
      <c r="S3264" s="42">
        <f t="shared" ca="1" si="56"/>
        <v>49247</v>
      </c>
      <c r="T3264" s="43">
        <f ca="1">_xll.BInterpol('Base CDI'!$H$4:$H$28,'Base CDI'!$J$4:$J$29,S3264,"Cubic","Extrapolate=Linear","MultiX=Average","Skip=True","Sort=True")</f>
        <v>13.179643032126094</v>
      </c>
      <c r="U3264" s="43">
        <f ca="1">_xll.BInterpol('Base CDI'!$H$4:$H$28,'Base CDI'!$I$4:$I$29,S3264,"Cubic","Extrapolate=Linear","MultiX=Average","Skip=True","Sort=True")</f>
        <v>13.210965567680178</v>
      </c>
    </row>
    <row r="3265" spans="16:21" x14ac:dyDescent="0.25">
      <c r="P3265" s="10">
        <v>39261</v>
      </c>
      <c r="Q3265">
        <v>17.155619999999999</v>
      </c>
      <c r="S3265" s="42">
        <f t="shared" ca="1" si="56"/>
        <v>49248</v>
      </c>
      <c r="T3265" s="43">
        <f ca="1">_xll.BInterpol('Base CDI'!$H$4:$H$28,'Base CDI'!$J$4:$J$29,S3265,"Cubic","Extrapolate=Linear","MultiX=Average","Skip=True","Sort=True")</f>
        <v>13.179637128950842</v>
      </c>
      <c r="U3265" s="43">
        <f ca="1">_xll.BInterpol('Base CDI'!$H$4:$H$28,'Base CDI'!$I$4:$I$29,S3265,"Cubic","Extrapolate=Linear","MultiX=Average","Skip=True","Sort=True")</f>
        <v>13.210954567354719</v>
      </c>
    </row>
    <row r="3266" spans="16:21" x14ac:dyDescent="0.25">
      <c r="P3266" s="10">
        <v>39262</v>
      </c>
      <c r="Q3266">
        <v>17.163260000000001</v>
      </c>
      <c r="S3266" s="42">
        <f t="shared" ca="1" si="56"/>
        <v>49249</v>
      </c>
      <c r="T3266" s="43">
        <f ca="1">_xll.BInterpol('Base CDI'!$H$4:$H$28,'Base CDI'!$J$4:$J$29,S3266,"Cubic","Extrapolate=Linear","MultiX=Average","Skip=True","Sort=True")</f>
        <v>13.179631089437892</v>
      </c>
      <c r="U3266" s="43">
        <f ca="1">_xll.BInterpol('Base CDI'!$H$4:$H$28,'Base CDI'!$I$4:$I$29,S3266,"Cubic","Extrapolate=Linear","MultiX=Average","Skip=True","Sort=True")</f>
        <v>13.210943431705081</v>
      </c>
    </row>
    <row r="3267" spans="16:21" x14ac:dyDescent="0.25">
      <c r="P3267" s="10">
        <v>39265</v>
      </c>
      <c r="Q3267">
        <v>17.170909999999999</v>
      </c>
      <c r="S3267" s="42">
        <f t="shared" ca="1" si="56"/>
        <v>49250</v>
      </c>
      <c r="T3267" s="43">
        <f ca="1">_xll.BInterpol('Base CDI'!$H$4:$H$28,'Base CDI'!$J$4:$J$29,S3267,"Cubic","Extrapolate=Linear","MultiX=Average","Skip=True","Sort=True")</f>
        <v>13.179624913818325</v>
      </c>
      <c r="U3267" s="43">
        <f ca="1">_xll.BInterpol('Base CDI'!$H$4:$H$28,'Base CDI'!$I$4:$I$29,S3267,"Cubic","Extrapolate=Linear","MultiX=Average","Skip=True","Sort=True")</f>
        <v>13.210932161001683</v>
      </c>
    </row>
    <row r="3268" spans="16:21" x14ac:dyDescent="0.25">
      <c r="P3268" s="10">
        <v>39266</v>
      </c>
      <c r="Q3268">
        <v>17.178560000000001</v>
      </c>
      <c r="S3268" s="42">
        <f t="shared" ca="1" si="56"/>
        <v>49251</v>
      </c>
      <c r="T3268" s="43">
        <f ca="1">_xll.BInterpol('Base CDI'!$H$4:$H$28,'Base CDI'!$J$4:$J$29,S3268,"Cubic","Extrapolate=Linear","MultiX=Average","Skip=True","Sort=True")</f>
        <v>13.179618602323224</v>
      </c>
      <c r="U3268" s="43">
        <f ca="1">_xll.BInterpol('Base CDI'!$H$4:$H$28,'Base CDI'!$I$4:$I$29,S3268,"Cubic","Extrapolate=Linear","MultiX=Average","Skip=True","Sort=True")</f>
        <v>13.210920755514941</v>
      </c>
    </row>
    <row r="3269" spans="16:21" x14ac:dyDescent="0.25">
      <c r="P3269" s="10">
        <v>39267</v>
      </c>
      <c r="Q3269">
        <v>17.186209999999999</v>
      </c>
      <c r="S3269" s="42">
        <f t="shared" ca="1" si="56"/>
        <v>49252</v>
      </c>
      <c r="T3269" s="43">
        <f ca="1">_xll.BInterpol('Base CDI'!$H$4:$H$28,'Base CDI'!$J$4:$J$29,S3269,"Cubic","Extrapolate=Linear","MultiX=Average","Skip=True","Sort=True")</f>
        <v>13.179612155183678</v>
      </c>
      <c r="U3269" s="43">
        <f ca="1">_xll.BInterpol('Base CDI'!$H$4:$H$28,'Base CDI'!$I$4:$I$29,S3269,"Cubic","Extrapolate=Linear","MultiX=Average","Skip=True","Sort=True")</f>
        <v>13.210909215515274</v>
      </c>
    </row>
    <row r="3270" spans="16:21" x14ac:dyDescent="0.25">
      <c r="P3270" s="10">
        <v>39268</v>
      </c>
      <c r="Q3270">
        <v>17.193860000000001</v>
      </c>
      <c r="S3270" s="42">
        <f t="shared" ca="1" si="56"/>
        <v>49253</v>
      </c>
      <c r="T3270" s="43">
        <f ca="1">_xll.BInterpol('Base CDI'!$H$4:$H$28,'Base CDI'!$J$4:$J$29,S3270,"Cubic","Extrapolate=Linear","MultiX=Average","Skip=True","Sort=True")</f>
        <v>13.179605572630766</v>
      </c>
      <c r="U3270" s="43">
        <f ca="1">_xll.BInterpol('Base CDI'!$H$4:$H$28,'Base CDI'!$I$4:$I$29,S3270,"Cubic","Extrapolate=Linear","MultiX=Average","Skip=True","Sort=True")</f>
        <v>13.210897541273098</v>
      </c>
    </row>
    <row r="3271" spans="16:21" x14ac:dyDescent="0.25">
      <c r="P3271" s="10">
        <v>39269</v>
      </c>
      <c r="Q3271">
        <v>17.201519999999999</v>
      </c>
      <c r="S3271" s="42">
        <f t="shared" ca="1" si="56"/>
        <v>49254</v>
      </c>
      <c r="T3271" s="43">
        <f ca="1">_xll.BInterpol('Base CDI'!$H$4:$H$28,'Base CDI'!$J$4:$J$29,S3271,"Cubic","Extrapolate=Linear","MultiX=Average","Skip=True","Sort=True")</f>
        <v>13.179598854895577</v>
      </c>
      <c r="U3271" s="43">
        <f ca="1">_xll.BInterpol('Base CDI'!$H$4:$H$28,'Base CDI'!$I$4:$I$29,S3271,"Cubic","Extrapolate=Linear","MultiX=Average","Skip=True","Sort=True")</f>
        <v>13.210885733058836</v>
      </c>
    </row>
    <row r="3272" spans="16:21" x14ac:dyDescent="0.25">
      <c r="P3272" s="10">
        <v>39272</v>
      </c>
      <c r="Q3272">
        <v>17.20918</v>
      </c>
      <c r="S3272" s="42">
        <f t="shared" ca="1" si="56"/>
        <v>49255</v>
      </c>
      <c r="T3272" s="43">
        <f ca="1">_xll.BInterpol('Base CDI'!$H$4:$H$28,'Base CDI'!$J$4:$J$29,S3272,"Cubic","Extrapolate=Linear","MultiX=Average","Skip=True","Sort=True")</f>
        <v>13.179592002209192</v>
      </c>
      <c r="U3272" s="43">
        <f ca="1">_xll.BInterpol('Base CDI'!$H$4:$H$28,'Base CDI'!$I$4:$I$29,S3272,"Cubic","Extrapolate=Linear","MultiX=Average","Skip=True","Sort=True")</f>
        <v>13.210873791142902</v>
      </c>
    </row>
    <row r="3273" spans="16:21" x14ac:dyDescent="0.25">
      <c r="P3273" s="10">
        <v>39273</v>
      </c>
      <c r="Q3273">
        <v>17.21686</v>
      </c>
      <c r="S3273" s="42">
        <f t="shared" ca="1" si="56"/>
        <v>49256</v>
      </c>
      <c r="T3273" s="43">
        <f ca="1">_xll.BInterpol('Base CDI'!$H$4:$H$28,'Base CDI'!$J$4:$J$29,S3273,"Cubic","Extrapolate=Linear","MultiX=Average","Skip=True","Sort=True")</f>
        <v>13.179585014802697</v>
      </c>
      <c r="U3273" s="43">
        <f ca="1">_xll.BInterpol('Base CDI'!$H$4:$H$28,'Base CDI'!$I$4:$I$29,S3273,"Cubic","Extrapolate=Linear","MultiX=Average","Skip=True","Sort=True")</f>
        <v>13.210861715795716</v>
      </c>
    </row>
    <row r="3274" spans="16:21" x14ac:dyDescent="0.25">
      <c r="P3274" s="10">
        <v>39274</v>
      </c>
      <c r="Q3274">
        <v>17.224519999999998</v>
      </c>
      <c r="S3274" s="42">
        <f t="shared" ca="1" si="56"/>
        <v>49257</v>
      </c>
      <c r="T3274" s="43">
        <f ca="1">_xll.BInterpol('Base CDI'!$H$4:$H$28,'Base CDI'!$J$4:$J$29,S3274,"Cubic","Extrapolate=Linear","MultiX=Average","Skip=True","Sort=True")</f>
        <v>13.179577892907174</v>
      </c>
      <c r="U3274" s="43">
        <f ca="1">_xll.BInterpol('Base CDI'!$H$4:$H$28,'Base CDI'!$I$4:$I$29,S3274,"Cubic","Extrapolate=Linear","MultiX=Average","Skip=True","Sort=True")</f>
        <v>13.210849507287692</v>
      </c>
    </row>
    <row r="3275" spans="16:21" x14ac:dyDescent="0.25">
      <c r="P3275" s="10">
        <v>39275</v>
      </c>
      <c r="Q3275">
        <v>17.232189999999999</v>
      </c>
      <c r="S3275" s="42">
        <f t="shared" ref="S3275:S3338" ca="1" si="57">S3274+1</f>
        <v>49258</v>
      </c>
      <c r="T3275" s="43">
        <f ca="1">_xll.BInterpol('Base CDI'!$H$4:$H$28,'Base CDI'!$J$4:$J$29,S3275,"Cubic","Extrapolate=Linear","MultiX=Average","Skip=True","Sort=True")</f>
        <v>13.179570636753711</v>
      </c>
      <c r="U3275" s="43">
        <f ca="1">_xll.BInterpol('Base CDI'!$H$4:$H$28,'Base CDI'!$I$4:$I$29,S3275,"Cubic","Extrapolate=Linear","MultiX=Average","Skip=True","Sort=True")</f>
        <v>13.210837165889252</v>
      </c>
    </row>
    <row r="3276" spans="16:21" x14ac:dyDescent="0.25">
      <c r="P3276" s="10">
        <v>39276</v>
      </c>
      <c r="Q3276">
        <v>17.23987</v>
      </c>
      <c r="S3276" s="42">
        <f t="shared" ca="1" si="57"/>
        <v>49259</v>
      </c>
      <c r="T3276" s="43">
        <f ca="1">_xll.BInterpol('Base CDI'!$H$4:$H$28,'Base CDI'!$J$4:$J$29,S3276,"Cubic","Extrapolate=Linear","MultiX=Average","Skip=True","Sort=True")</f>
        <v>13.179563246573389</v>
      </c>
      <c r="U3276" s="43">
        <f ca="1">_xll.BInterpol('Base CDI'!$H$4:$H$28,'Base CDI'!$I$4:$I$29,S3276,"Cubic","Extrapolate=Linear","MultiX=Average","Skip=True","Sort=True")</f>
        <v>13.210824691870814</v>
      </c>
    </row>
    <row r="3277" spans="16:21" x14ac:dyDescent="0.25">
      <c r="P3277" s="10">
        <v>39279</v>
      </c>
      <c r="Q3277">
        <v>17.247540000000001</v>
      </c>
      <c r="S3277" s="42">
        <f t="shared" ca="1" si="57"/>
        <v>49260</v>
      </c>
      <c r="T3277" s="43">
        <f ca="1">_xll.BInterpol('Base CDI'!$H$4:$H$28,'Base CDI'!$J$4:$J$29,S3277,"Cubic","Extrapolate=Linear","MultiX=Average","Skip=True","Sort=True")</f>
        <v>13.179555722597293</v>
      </c>
      <c r="U3277" s="43">
        <f ca="1">_xll.BInterpol('Base CDI'!$H$4:$H$28,'Base CDI'!$I$4:$I$29,S3277,"Cubic","Extrapolate=Linear","MultiX=Average","Skip=True","Sort=True")</f>
        <v>13.210812085502793</v>
      </c>
    </row>
    <row r="3278" spans="16:21" x14ac:dyDescent="0.25">
      <c r="P3278" s="10">
        <v>39280</v>
      </c>
      <c r="Q3278">
        <v>17.255210000000002</v>
      </c>
      <c r="S3278" s="42">
        <f t="shared" ca="1" si="57"/>
        <v>49261</v>
      </c>
      <c r="T3278" s="43">
        <f ca="1">_xll.BInterpol('Base CDI'!$H$4:$H$28,'Base CDI'!$J$4:$J$29,S3278,"Cubic","Extrapolate=Linear","MultiX=Average","Skip=True","Sort=True")</f>
        <v>13.179548065056506</v>
      </c>
      <c r="U3278" s="43">
        <f ca="1">_xll.BInterpol('Base CDI'!$H$4:$H$28,'Base CDI'!$I$4:$I$29,S3278,"Cubic","Extrapolate=Linear","MultiX=Average","Skip=True","Sort=True")</f>
        <v>13.210799347055609</v>
      </c>
    </row>
    <row r="3279" spans="16:21" x14ac:dyDescent="0.25">
      <c r="P3279" s="10">
        <v>39281</v>
      </c>
      <c r="Q3279">
        <v>17.262889999999999</v>
      </c>
      <c r="S3279" s="42">
        <f t="shared" ca="1" si="57"/>
        <v>49262</v>
      </c>
      <c r="T3279" s="43">
        <f ca="1">_xll.BInterpol('Base CDI'!$H$4:$H$28,'Base CDI'!$J$4:$J$29,S3279,"Cubic","Extrapolate=Linear","MultiX=Average","Skip=True","Sort=True")</f>
        <v>13.179540274182116</v>
      </c>
      <c r="U3279" s="43">
        <f ca="1">_xll.BInterpol('Base CDI'!$H$4:$H$28,'Base CDI'!$I$4:$I$29,S3279,"Cubic","Extrapolate=Linear","MultiX=Average","Skip=True","Sort=True")</f>
        <v>13.210786476799679</v>
      </c>
    </row>
    <row r="3280" spans="16:21" x14ac:dyDescent="0.25">
      <c r="P3280" s="10">
        <v>39282</v>
      </c>
      <c r="Q3280">
        <v>17.270579999999999</v>
      </c>
      <c r="S3280" s="42">
        <f t="shared" ca="1" si="57"/>
        <v>49263</v>
      </c>
      <c r="T3280" s="43">
        <f ca="1">_xll.BInterpol('Base CDI'!$H$4:$H$28,'Base CDI'!$J$4:$J$29,S3280,"Cubic","Extrapolate=Linear","MultiX=Average","Skip=True","Sort=True")</f>
        <v>13.179532350205205</v>
      </c>
      <c r="U3280" s="43">
        <f ca="1">_xll.BInterpol('Base CDI'!$H$4:$H$28,'Base CDI'!$I$4:$I$29,S3280,"Cubic","Extrapolate=Linear","MultiX=Average","Skip=True","Sort=True")</f>
        <v>13.210773475005423</v>
      </c>
    </row>
    <row r="3281" spans="16:21" x14ac:dyDescent="0.25">
      <c r="P3281" s="10">
        <v>39283</v>
      </c>
      <c r="Q3281">
        <v>17.277950000000001</v>
      </c>
      <c r="S3281" s="42">
        <f t="shared" ca="1" si="57"/>
        <v>49264</v>
      </c>
      <c r="T3281" s="43">
        <f ca="1">_xll.BInterpol('Base CDI'!$H$4:$H$28,'Base CDI'!$J$4:$J$29,S3281,"Cubic","Extrapolate=Linear","MultiX=Average","Skip=True","Sort=True")</f>
        <v>13.179524293356856</v>
      </c>
      <c r="U3281" s="43">
        <f ca="1">_xll.BInterpol('Base CDI'!$H$4:$H$28,'Base CDI'!$I$4:$I$29,S3281,"Cubic","Extrapolate=Linear","MultiX=Average","Skip=True","Sort=True")</f>
        <v>13.210760341943258</v>
      </c>
    </row>
    <row r="3282" spans="16:21" x14ac:dyDescent="0.25">
      <c r="P3282" s="10">
        <v>39286</v>
      </c>
      <c r="Q3282">
        <v>17.285329999999998</v>
      </c>
      <c r="S3282" s="42">
        <f t="shared" ca="1" si="57"/>
        <v>49265</v>
      </c>
      <c r="T3282" s="43">
        <f ca="1">_xll.BInterpol('Base CDI'!$H$4:$H$28,'Base CDI'!$J$4:$J$29,S3282,"Cubic","Extrapolate=Linear","MultiX=Average","Skip=True","Sort=True")</f>
        <v>13.179516103868156</v>
      </c>
      <c r="U3282" s="43">
        <f ca="1">_xll.BInterpol('Base CDI'!$H$4:$H$28,'Base CDI'!$I$4:$I$29,S3282,"Cubic","Extrapolate=Linear","MultiX=Average","Skip=True","Sort=True")</f>
        <v>13.2107470778836</v>
      </c>
    </row>
    <row r="3283" spans="16:21" x14ac:dyDescent="0.25">
      <c r="P3283" s="10">
        <v>39287</v>
      </c>
      <c r="Q3283">
        <v>17.292729999999999</v>
      </c>
      <c r="S3283" s="42">
        <f t="shared" ca="1" si="57"/>
        <v>49266</v>
      </c>
      <c r="T3283" s="43">
        <f ca="1">_xll.BInterpol('Base CDI'!$H$4:$H$28,'Base CDI'!$J$4:$J$29,S3283,"Cubic","Extrapolate=Linear","MultiX=Average","Skip=True","Sort=True")</f>
        <v>13.179507781970187</v>
      </c>
      <c r="U3283" s="43">
        <f ca="1">_xll.BInterpol('Base CDI'!$H$4:$H$28,'Base CDI'!$I$4:$I$29,S3283,"Cubic","Extrapolate=Linear","MultiX=Average","Skip=True","Sort=True")</f>
        <v>13.210733683096869</v>
      </c>
    </row>
    <row r="3284" spans="16:21" x14ac:dyDescent="0.25">
      <c r="P3284" s="10">
        <v>39288</v>
      </c>
      <c r="Q3284">
        <v>17.300129999999999</v>
      </c>
      <c r="S3284" s="42">
        <f t="shared" ca="1" si="57"/>
        <v>49267</v>
      </c>
      <c r="T3284" s="43">
        <f ca="1">_xll.BInterpol('Base CDI'!$H$4:$H$28,'Base CDI'!$J$4:$J$29,S3284,"Cubic","Extrapolate=Linear","MultiX=Average","Skip=True","Sort=True")</f>
        <v>13.179499327894034</v>
      </c>
      <c r="U3284" s="43">
        <f ca="1">_xll.BInterpol('Base CDI'!$H$4:$H$28,'Base CDI'!$I$4:$I$29,S3284,"Cubic","Extrapolate=Linear","MultiX=Average","Skip=True","Sort=True")</f>
        <v>13.210720157853482</v>
      </c>
    </row>
    <row r="3285" spans="16:21" x14ac:dyDescent="0.25">
      <c r="P3285" s="10">
        <v>39289</v>
      </c>
      <c r="Q3285">
        <v>17.30753</v>
      </c>
      <c r="S3285" s="42">
        <f t="shared" ca="1" si="57"/>
        <v>49268</v>
      </c>
      <c r="T3285" s="43">
        <f ca="1">_xll.BInterpol('Base CDI'!$H$4:$H$28,'Base CDI'!$J$4:$J$29,S3285,"Cubic","Extrapolate=Linear","MultiX=Average","Skip=True","Sort=True")</f>
        <v>13.179490741870781</v>
      </c>
      <c r="U3285" s="43">
        <f ca="1">_xll.BInterpol('Base CDI'!$H$4:$H$28,'Base CDI'!$I$4:$I$29,S3285,"Cubic","Extrapolate=Linear","MultiX=Average","Skip=True","Sort=True")</f>
        <v>13.210706502423857</v>
      </c>
    </row>
    <row r="3286" spans="16:21" x14ac:dyDescent="0.25">
      <c r="P3286" s="10">
        <v>39290</v>
      </c>
      <c r="Q3286">
        <v>17.31493</v>
      </c>
      <c r="S3286" s="42">
        <f t="shared" ca="1" si="57"/>
        <v>49269</v>
      </c>
      <c r="T3286" s="43">
        <f ca="1">_xll.BInterpol('Base CDI'!$H$4:$H$28,'Base CDI'!$J$4:$J$29,S3286,"Cubic","Extrapolate=Linear","MultiX=Average","Skip=True","Sort=True")</f>
        <v>13.179482024131513</v>
      </c>
      <c r="U3286" s="43">
        <f ca="1">_xll.BInterpol('Base CDI'!$H$4:$H$28,'Base CDI'!$I$4:$I$29,S3286,"Cubic","Extrapolate=Linear","MultiX=Average","Skip=True","Sort=True")</f>
        <v>13.210692717078414</v>
      </c>
    </row>
    <row r="3287" spans="16:21" x14ac:dyDescent="0.25">
      <c r="P3287" s="10">
        <v>39293</v>
      </c>
      <c r="Q3287">
        <v>17.322330000000001</v>
      </c>
      <c r="S3287" s="42">
        <f t="shared" ca="1" si="57"/>
        <v>49270</v>
      </c>
      <c r="T3287" s="43">
        <f ca="1">_xll.BInterpol('Base CDI'!$H$4:$H$28,'Base CDI'!$J$4:$J$29,S3287,"Cubic","Extrapolate=Linear","MultiX=Average","Skip=True","Sort=True")</f>
        <v>13.179473174907313</v>
      </c>
      <c r="U3287" s="43">
        <f ca="1">_xll.BInterpol('Base CDI'!$H$4:$H$28,'Base CDI'!$I$4:$I$29,S3287,"Cubic","Extrapolate=Linear","MultiX=Average","Skip=True","Sort=True")</f>
        <v>13.210678802087568</v>
      </c>
    </row>
    <row r="3288" spans="16:21" x14ac:dyDescent="0.25">
      <c r="P3288" s="10">
        <v>39294</v>
      </c>
      <c r="Q3288">
        <v>17.329740000000001</v>
      </c>
      <c r="S3288" s="42">
        <f t="shared" ca="1" si="57"/>
        <v>49271</v>
      </c>
      <c r="T3288" s="43">
        <f ca="1">_xll.BInterpol('Base CDI'!$H$4:$H$28,'Base CDI'!$J$4:$J$29,S3288,"Cubic","Extrapolate=Linear","MultiX=Average","Skip=True","Sort=True")</f>
        <v>13.179464194429267</v>
      </c>
      <c r="U3288" s="43">
        <f ca="1">_xll.BInterpol('Base CDI'!$H$4:$H$28,'Base CDI'!$I$4:$I$29,S3288,"Cubic","Extrapolate=Linear","MultiX=Average","Skip=True","Sort=True")</f>
        <v>13.210664757721737</v>
      </c>
    </row>
    <row r="3289" spans="16:21" x14ac:dyDescent="0.25">
      <c r="P3289" s="10">
        <v>39295</v>
      </c>
      <c r="Q3289">
        <v>17.337150000000001</v>
      </c>
      <c r="S3289" s="42">
        <f t="shared" ca="1" si="57"/>
        <v>49272</v>
      </c>
      <c r="T3289" s="43">
        <f ca="1">_xll.BInterpol('Base CDI'!$H$4:$H$28,'Base CDI'!$J$4:$J$29,S3289,"Cubic","Extrapolate=Linear","MultiX=Average","Skip=True","Sort=True")</f>
        <v>13.179455082928458</v>
      </c>
      <c r="U3289" s="43">
        <f ca="1">_xll.BInterpol('Base CDI'!$H$4:$H$28,'Base CDI'!$I$4:$I$29,S3289,"Cubic","Extrapolate=Linear","MultiX=Average","Skip=True","Sort=True")</f>
        <v>13.210650584251342</v>
      </c>
    </row>
    <row r="3290" spans="16:21" x14ac:dyDescent="0.25">
      <c r="P3290" s="10">
        <v>39296</v>
      </c>
      <c r="Q3290">
        <v>17.344570000000001</v>
      </c>
      <c r="S3290" s="42">
        <f t="shared" ca="1" si="57"/>
        <v>49273</v>
      </c>
      <c r="T3290" s="43">
        <f ca="1">_xll.BInterpol('Base CDI'!$H$4:$H$28,'Base CDI'!$J$4:$J$29,S3290,"Cubic","Extrapolate=Linear","MultiX=Average","Skip=True","Sort=True")</f>
        <v>13.179445840635969</v>
      </c>
      <c r="U3290" s="43">
        <f ca="1">_xll.BInterpol('Base CDI'!$H$4:$H$28,'Base CDI'!$I$4:$I$29,S3290,"Cubic","Extrapolate=Linear","MultiX=Average","Skip=True","Sort=True")</f>
        <v>13.210636281946799</v>
      </c>
    </row>
    <row r="3291" spans="16:21" x14ac:dyDescent="0.25">
      <c r="P3291" s="10">
        <v>39297</v>
      </c>
      <c r="Q3291">
        <v>17.351990000000001</v>
      </c>
      <c r="S3291" s="42">
        <f t="shared" ca="1" si="57"/>
        <v>49274</v>
      </c>
      <c r="T3291" s="43">
        <f ca="1">_xll.BInterpol('Base CDI'!$H$4:$H$28,'Base CDI'!$J$4:$J$29,S3291,"Cubic","Extrapolate=Linear","MultiX=Average","Skip=True","Sort=True")</f>
        <v>13.179436467782887</v>
      </c>
      <c r="U3291" s="43">
        <f ca="1">_xll.BInterpol('Base CDI'!$H$4:$H$28,'Base CDI'!$I$4:$I$29,S3291,"Cubic","Extrapolate=Linear","MultiX=Average","Skip=True","Sort=True")</f>
        <v>13.210621851078526</v>
      </c>
    </row>
    <row r="3292" spans="16:21" x14ac:dyDescent="0.25">
      <c r="P3292" s="10">
        <v>39300</v>
      </c>
      <c r="Q3292">
        <v>17.35943</v>
      </c>
      <c r="S3292" s="42">
        <f t="shared" ca="1" si="57"/>
        <v>49275</v>
      </c>
      <c r="T3292" s="43">
        <f ca="1">_xll.BInterpol('Base CDI'!$H$4:$H$28,'Base CDI'!$J$4:$J$29,S3292,"Cubic","Extrapolate=Linear","MultiX=Average","Skip=True","Sort=True")</f>
        <v>13.179426964600294</v>
      </c>
      <c r="U3292" s="43">
        <f ca="1">_xll.BInterpol('Base CDI'!$H$4:$H$28,'Base CDI'!$I$4:$I$29,S3292,"Cubic","Extrapolate=Linear","MultiX=Average","Skip=True","Sort=True")</f>
        <v>13.21060729191694</v>
      </c>
    </row>
    <row r="3293" spans="16:21" x14ac:dyDescent="0.25">
      <c r="P3293" s="10">
        <v>39301</v>
      </c>
      <c r="Q3293">
        <v>17.366869999999999</v>
      </c>
      <c r="S3293" s="42">
        <f t="shared" ca="1" si="57"/>
        <v>49276</v>
      </c>
      <c r="T3293" s="43">
        <f ca="1">_xll.BInterpol('Base CDI'!$H$4:$H$28,'Base CDI'!$J$4:$J$29,S3293,"Cubic","Extrapolate=Linear","MultiX=Average","Skip=True","Sort=True")</f>
        <v>13.179417331319277</v>
      </c>
      <c r="U3293" s="43">
        <f ca="1">_xll.BInterpol('Base CDI'!$H$4:$H$28,'Base CDI'!$I$4:$I$29,S3293,"Cubic","Extrapolate=Linear","MultiX=Average","Skip=True","Sort=True")</f>
        <v>13.210592604732462</v>
      </c>
    </row>
    <row r="3294" spans="16:21" x14ac:dyDescent="0.25">
      <c r="P3294" s="10">
        <v>39302</v>
      </c>
      <c r="Q3294">
        <v>17.374300000000002</v>
      </c>
      <c r="S3294" s="42">
        <f t="shared" ca="1" si="57"/>
        <v>49277</v>
      </c>
      <c r="T3294" s="43">
        <f ca="1">_xll.BInterpol('Base CDI'!$H$4:$H$28,'Base CDI'!$J$4:$J$29,S3294,"Cubic","Extrapolate=Linear","MultiX=Average","Skip=True","Sort=True")</f>
        <v>13.179407568170918</v>
      </c>
      <c r="U3294" s="43">
        <f ca="1">_xll.BInterpol('Base CDI'!$H$4:$H$28,'Base CDI'!$I$4:$I$29,S3294,"Cubic","Extrapolate=Linear","MultiX=Average","Skip=True","Sort=True")</f>
        <v>13.210577789795506</v>
      </c>
    </row>
    <row r="3295" spans="16:21" x14ac:dyDescent="0.25">
      <c r="P3295" s="10">
        <v>39303</v>
      </c>
      <c r="Q3295">
        <v>17.381720000000001</v>
      </c>
      <c r="S3295" s="42">
        <f t="shared" ca="1" si="57"/>
        <v>49278</v>
      </c>
      <c r="T3295" s="43">
        <f ca="1">_xll.BInterpol('Base CDI'!$H$4:$H$28,'Base CDI'!$J$4:$J$29,S3295,"Cubic","Extrapolate=Linear","MultiX=Average","Skip=True","Sort=True")</f>
        <v>13.179397675386301</v>
      </c>
      <c r="U3295" s="43">
        <f ca="1">_xll.BInterpol('Base CDI'!$H$4:$H$28,'Base CDI'!$I$4:$I$29,S3295,"Cubic","Extrapolate=Linear","MultiX=Average","Skip=True","Sort=True")</f>
        <v>13.210562847376494</v>
      </c>
    </row>
    <row r="3296" spans="16:21" x14ac:dyDescent="0.25">
      <c r="P3296" s="10">
        <v>39304</v>
      </c>
      <c r="Q3296">
        <v>17.389150000000001</v>
      </c>
      <c r="S3296" s="42">
        <f t="shared" ca="1" si="57"/>
        <v>49279</v>
      </c>
      <c r="T3296" s="43">
        <f ca="1">_xll.BInterpol('Base CDI'!$H$4:$H$28,'Base CDI'!$J$4:$J$29,S3296,"Cubic","Extrapolate=Linear","MultiX=Average","Skip=True","Sort=True")</f>
        <v>13.17938765319651</v>
      </c>
      <c r="U3296" s="43">
        <f ca="1">_xll.BInterpol('Base CDI'!$H$4:$H$28,'Base CDI'!$I$4:$I$29,S3296,"Cubic","Extrapolate=Linear","MultiX=Average","Skip=True","Sort=True")</f>
        <v>13.210547777745839</v>
      </c>
    </row>
    <row r="3297" spans="16:21" x14ac:dyDescent="0.25">
      <c r="P3297" s="10">
        <v>39307</v>
      </c>
      <c r="Q3297">
        <v>17.39658</v>
      </c>
      <c r="S3297" s="42">
        <f t="shared" ca="1" si="57"/>
        <v>49280</v>
      </c>
      <c r="T3297" s="43">
        <f ca="1">_xll.BInterpol('Base CDI'!$H$4:$H$28,'Base CDI'!$J$4:$J$29,S3297,"Cubic","Extrapolate=Linear","MultiX=Average","Skip=True","Sort=True")</f>
        <v>13.179377501832633</v>
      </c>
      <c r="U3297" s="43">
        <f ca="1">_xll.BInterpol('Base CDI'!$H$4:$H$28,'Base CDI'!$I$4:$I$29,S3297,"Cubic","Extrapolate=Linear","MultiX=Average","Skip=True","Sort=True")</f>
        <v>13.210532581173965</v>
      </c>
    </row>
    <row r="3298" spans="16:21" x14ac:dyDescent="0.25">
      <c r="P3298" s="10">
        <v>39308</v>
      </c>
      <c r="Q3298">
        <v>17.40401</v>
      </c>
      <c r="S3298" s="42">
        <f t="shared" ca="1" si="57"/>
        <v>49281</v>
      </c>
      <c r="T3298" s="43">
        <f ca="1">_xll.BInterpol('Base CDI'!$H$4:$H$28,'Base CDI'!$J$4:$J$29,S3298,"Cubic","Extrapolate=Linear","MultiX=Average","Skip=True","Sort=True")</f>
        <v>13.17936722152575</v>
      </c>
      <c r="U3298" s="43">
        <f ca="1">_xll.BInterpol('Base CDI'!$H$4:$H$28,'Base CDI'!$I$4:$I$29,S3298,"Cubic","Extrapolate=Linear","MultiX=Average","Skip=True","Sort=True")</f>
        <v>13.210517257931285</v>
      </c>
    </row>
    <row r="3299" spans="16:21" x14ac:dyDescent="0.25">
      <c r="P3299" s="10">
        <v>39309</v>
      </c>
      <c r="Q3299">
        <v>17.411449999999999</v>
      </c>
      <c r="S3299" s="42">
        <f t="shared" ca="1" si="57"/>
        <v>49282</v>
      </c>
      <c r="T3299" s="43">
        <f ca="1">_xll.BInterpol('Base CDI'!$H$4:$H$28,'Base CDI'!$J$4:$J$29,S3299,"Cubic","Extrapolate=Linear","MultiX=Average","Skip=True","Sort=True")</f>
        <v>13.179356812506946</v>
      </c>
      <c r="U3299" s="43">
        <f ca="1">_xll.BInterpol('Base CDI'!$H$4:$H$28,'Base CDI'!$I$4:$I$29,S3299,"Cubic","Extrapolate=Linear","MultiX=Average","Skip=True","Sort=True")</f>
        <v>13.210501808288218</v>
      </c>
    </row>
    <row r="3300" spans="16:21" x14ac:dyDescent="0.25">
      <c r="P3300" s="10">
        <v>39310</v>
      </c>
      <c r="Q3300">
        <v>17.418880000000001</v>
      </c>
      <c r="S3300" s="42">
        <f t="shared" ca="1" si="57"/>
        <v>49283</v>
      </c>
      <c r="T3300" s="43">
        <f ca="1">_xll.BInterpol('Base CDI'!$H$4:$H$28,'Base CDI'!$J$4:$J$29,S3300,"Cubic","Extrapolate=Linear","MultiX=Average","Skip=True","Sort=True")</f>
        <v>13.179346275007306</v>
      </c>
      <c r="U3300" s="43">
        <f ca="1">_xll.BInterpol('Base CDI'!$H$4:$H$28,'Base CDI'!$I$4:$I$29,S3300,"Cubic","Extrapolate=Linear","MultiX=Average","Skip=True","Sort=True")</f>
        <v>13.210486232515184</v>
      </c>
    </row>
    <row r="3301" spans="16:21" x14ac:dyDescent="0.25">
      <c r="P3301" s="10">
        <v>39311</v>
      </c>
      <c r="Q3301">
        <v>17.42632</v>
      </c>
      <c r="S3301" s="42">
        <f t="shared" ca="1" si="57"/>
        <v>49284</v>
      </c>
      <c r="T3301" s="43">
        <f ca="1">_xll.BInterpol('Base CDI'!$H$4:$H$28,'Base CDI'!$J$4:$J$29,S3301,"Cubic","Extrapolate=Linear","MultiX=Average","Skip=True","Sort=True")</f>
        <v>13.179335609257915</v>
      </c>
      <c r="U3301" s="43">
        <f ca="1">_xll.BInterpol('Base CDI'!$H$4:$H$28,'Base CDI'!$I$4:$I$29,S3301,"Cubic","Extrapolate=Linear","MultiX=Average","Skip=True","Sort=True")</f>
        <v>13.210470530882599</v>
      </c>
    </row>
    <row r="3302" spans="16:21" x14ac:dyDescent="0.25">
      <c r="P3302" s="10">
        <v>39314</v>
      </c>
      <c r="Q3302">
        <v>17.433769999999999</v>
      </c>
      <c r="S3302" s="42">
        <f t="shared" ca="1" si="57"/>
        <v>49285</v>
      </c>
      <c r="T3302" s="43">
        <f ca="1">_xll.BInterpol('Base CDI'!$H$4:$H$28,'Base CDI'!$J$4:$J$29,S3302,"Cubic","Extrapolate=Linear","MultiX=Average","Skip=True","Sort=True")</f>
        <v>13.179324815489856</v>
      </c>
      <c r="U3302" s="43">
        <f ca="1">_xll.BInterpol('Base CDI'!$H$4:$H$28,'Base CDI'!$I$4:$I$29,S3302,"Cubic","Extrapolate=Linear","MultiX=Average","Skip=True","Sort=True")</f>
        <v>13.210454703660881</v>
      </c>
    </row>
    <row r="3303" spans="16:21" x14ac:dyDescent="0.25">
      <c r="P3303" s="10">
        <v>39315</v>
      </c>
      <c r="Q3303">
        <v>17.441220000000001</v>
      </c>
      <c r="S3303" s="42">
        <f t="shared" ca="1" si="57"/>
        <v>49286</v>
      </c>
      <c r="T3303" s="43">
        <f ca="1">_xll.BInterpol('Base CDI'!$H$4:$H$28,'Base CDI'!$J$4:$J$29,S3303,"Cubic","Extrapolate=Linear","MultiX=Average","Skip=True","Sort=True")</f>
        <v>13.179313893934214</v>
      </c>
      <c r="U3303" s="43">
        <f ca="1">_xll.BInterpol('Base CDI'!$H$4:$H$28,'Base CDI'!$I$4:$I$29,S3303,"Cubic","Extrapolate=Linear","MultiX=Average","Skip=True","Sort=True")</f>
        <v>13.210438751120451</v>
      </c>
    </row>
    <row r="3304" spans="16:21" x14ac:dyDescent="0.25">
      <c r="P3304" s="10">
        <v>39316</v>
      </c>
      <c r="Q3304">
        <v>17.44867</v>
      </c>
      <c r="S3304" s="42">
        <f t="shared" ca="1" si="57"/>
        <v>49287</v>
      </c>
      <c r="T3304" s="43">
        <f ca="1">_xll.BInterpol('Base CDI'!$H$4:$H$28,'Base CDI'!$J$4:$J$29,S3304,"Cubic","Extrapolate=Linear","MultiX=Average","Skip=True","Sort=True")</f>
        <v>13.179302844822072</v>
      </c>
      <c r="U3304" s="43">
        <f ca="1">_xll.BInterpol('Base CDI'!$H$4:$H$28,'Base CDI'!$I$4:$I$29,S3304,"Cubic","Extrapolate=Linear","MultiX=Average","Skip=True","Sort=True")</f>
        <v>13.210422673531722</v>
      </c>
    </row>
    <row r="3305" spans="16:21" x14ac:dyDescent="0.25">
      <c r="P3305" s="10">
        <v>39317</v>
      </c>
      <c r="Q3305">
        <v>17.456119999999999</v>
      </c>
      <c r="S3305" s="42">
        <f t="shared" ca="1" si="57"/>
        <v>49288</v>
      </c>
      <c r="T3305" s="43">
        <f ca="1">_xll.BInterpol('Base CDI'!$H$4:$H$28,'Base CDI'!$J$4:$J$29,S3305,"Cubic","Extrapolate=Linear","MultiX=Average","Skip=True","Sort=True")</f>
        <v>13.179291668384517</v>
      </c>
      <c r="U3305" s="43">
        <f ca="1">_xll.BInterpol('Base CDI'!$H$4:$H$28,'Base CDI'!$I$4:$I$29,S3305,"Cubic","Extrapolate=Linear","MultiX=Average","Skip=True","Sort=True")</f>
        <v>13.210406471165117</v>
      </c>
    </row>
    <row r="3306" spans="16:21" x14ac:dyDescent="0.25">
      <c r="P3306" s="10">
        <v>39318</v>
      </c>
      <c r="Q3306">
        <v>17.463570000000001</v>
      </c>
      <c r="S3306" s="42">
        <f t="shared" ca="1" si="57"/>
        <v>49289</v>
      </c>
      <c r="T3306" s="43">
        <f ca="1">_xll.BInterpol('Base CDI'!$H$4:$H$28,'Base CDI'!$J$4:$J$29,S3306,"Cubic","Extrapolate=Linear","MultiX=Average","Skip=True","Sort=True")</f>
        <v>13.17928036485263</v>
      </c>
      <c r="U3306" s="43">
        <f ca="1">_xll.BInterpol('Base CDI'!$H$4:$H$28,'Base CDI'!$I$4:$I$29,S3306,"Cubic","Extrapolate=Linear","MultiX=Average","Skip=True","Sort=True")</f>
        <v>13.210390144291049</v>
      </c>
    </row>
    <row r="3307" spans="16:21" x14ac:dyDescent="0.25">
      <c r="P3307" s="10">
        <v>39321</v>
      </c>
      <c r="Q3307">
        <v>17.471039999999999</v>
      </c>
      <c r="S3307" s="42">
        <f t="shared" ca="1" si="57"/>
        <v>49290</v>
      </c>
      <c r="T3307" s="43">
        <f ca="1">_xll.BInterpol('Base CDI'!$H$4:$H$28,'Base CDI'!$J$4:$J$29,S3307,"Cubic","Extrapolate=Linear","MultiX=Average","Skip=True","Sort=True")</f>
        <v>13.179268934457497</v>
      </c>
      <c r="U3307" s="43">
        <f ca="1">_xll.BInterpol('Base CDI'!$H$4:$H$28,'Base CDI'!$I$4:$I$29,S3307,"Cubic","Extrapolate=Linear","MultiX=Average","Skip=True","Sort=True")</f>
        <v>13.210373693179939</v>
      </c>
    </row>
    <row r="3308" spans="16:21" x14ac:dyDescent="0.25">
      <c r="P3308" s="10">
        <v>39322</v>
      </c>
      <c r="Q3308">
        <v>17.4785</v>
      </c>
      <c r="S3308" s="42">
        <f t="shared" ca="1" si="57"/>
        <v>49291</v>
      </c>
      <c r="T3308" s="43">
        <f ca="1">_xll.BInterpol('Base CDI'!$H$4:$H$28,'Base CDI'!$J$4:$J$29,S3308,"Cubic","Extrapolate=Linear","MultiX=Average","Skip=True","Sort=True")</f>
        <v>13.179257377430201</v>
      </c>
      <c r="U3308" s="43">
        <f ca="1">_xll.BInterpol('Base CDI'!$H$4:$H$28,'Base CDI'!$I$4:$I$29,S3308,"Cubic","Extrapolate=Linear","MultiX=Average","Skip=True","Sort=True")</f>
        <v>13.210357118102205</v>
      </c>
    </row>
    <row r="3309" spans="16:21" x14ac:dyDescent="0.25">
      <c r="P3309" s="10">
        <v>39323</v>
      </c>
      <c r="Q3309">
        <v>17.485959999999999</v>
      </c>
      <c r="S3309" s="42">
        <f t="shared" ca="1" si="57"/>
        <v>49292</v>
      </c>
      <c r="T3309" s="43">
        <f ca="1">_xll.BInterpol('Base CDI'!$H$4:$H$28,'Base CDI'!$J$4:$J$29,S3309,"Cubic","Extrapolate=Linear","MultiX=Average","Skip=True","Sort=True")</f>
        <v>13.179245694001828</v>
      </c>
      <c r="U3309" s="43">
        <f ca="1">_xll.BInterpol('Base CDI'!$H$4:$H$28,'Base CDI'!$I$4:$I$29,S3309,"Cubic","Extrapolate=Linear","MultiX=Average","Skip=True","Sort=True")</f>
        <v>13.210340419328263</v>
      </c>
    </row>
    <row r="3310" spans="16:21" x14ac:dyDescent="0.25">
      <c r="P3310" s="10">
        <v>39324</v>
      </c>
      <c r="Q3310">
        <v>17.49343</v>
      </c>
      <c r="S3310" s="42">
        <f t="shared" ca="1" si="57"/>
        <v>49293</v>
      </c>
      <c r="T3310" s="43">
        <f ca="1">_xll.BInterpol('Base CDI'!$H$4:$H$28,'Base CDI'!$J$4:$J$29,S3310,"Cubic","Extrapolate=Linear","MultiX=Average","Skip=True","Sort=True")</f>
        <v>13.179233884403462</v>
      </c>
      <c r="U3310" s="43">
        <f ca="1">_xll.BInterpol('Base CDI'!$H$4:$H$28,'Base CDI'!$I$4:$I$29,S3310,"Cubic","Extrapolate=Linear","MultiX=Average","Skip=True","Sort=True")</f>
        <v>13.210323597128534</v>
      </c>
    </row>
    <row r="3311" spans="16:21" x14ac:dyDescent="0.25">
      <c r="P3311" s="10">
        <v>39325</v>
      </c>
      <c r="Q3311">
        <v>17.500900000000001</v>
      </c>
      <c r="S3311" s="42">
        <f t="shared" ca="1" si="57"/>
        <v>49294</v>
      </c>
      <c r="T3311" s="43">
        <f ca="1">_xll.BInterpol('Base CDI'!$H$4:$H$28,'Base CDI'!$J$4:$J$29,S3311,"Cubic","Extrapolate=Linear","MultiX=Average","Skip=True","Sort=True")</f>
        <v>13.179221948866186</v>
      </c>
      <c r="U3311" s="43">
        <f ca="1">_xll.BInterpol('Base CDI'!$H$4:$H$28,'Base CDI'!$I$4:$I$29,S3311,"Cubic","Extrapolate=Linear","MultiX=Average","Skip=True","Sort=True")</f>
        <v>13.210306651773434</v>
      </c>
    </row>
    <row r="3312" spans="16:21" x14ac:dyDescent="0.25">
      <c r="P3312" s="10">
        <v>39328</v>
      </c>
      <c r="Q3312">
        <v>17.508410000000001</v>
      </c>
      <c r="S3312" s="42">
        <f t="shared" ca="1" si="57"/>
        <v>49295</v>
      </c>
      <c r="T3312" s="43">
        <f ca="1">_xll.BInterpol('Base CDI'!$H$4:$H$28,'Base CDI'!$J$4:$J$29,S3312,"Cubic","Extrapolate=Linear","MultiX=Average","Skip=True","Sort=True")</f>
        <v>13.179209887621084</v>
      </c>
      <c r="U3312" s="43">
        <f ca="1">_xll.BInterpol('Base CDI'!$H$4:$H$28,'Base CDI'!$I$4:$I$29,S3312,"Cubic","Extrapolate=Linear","MultiX=Average","Skip=True","Sort=True")</f>
        <v>13.210289583533381</v>
      </c>
    </row>
    <row r="3313" spans="16:21" x14ac:dyDescent="0.25">
      <c r="P3313" s="10">
        <v>39329</v>
      </c>
      <c r="Q3313">
        <v>17.51595</v>
      </c>
      <c r="S3313" s="42">
        <f t="shared" ca="1" si="57"/>
        <v>49296</v>
      </c>
      <c r="T3313" s="43">
        <f ca="1">_xll.BInterpol('Base CDI'!$H$4:$H$28,'Base CDI'!$J$4:$J$29,S3313,"Cubic","Extrapolate=Linear","MultiX=Average","Skip=True","Sort=True")</f>
        <v>13.179197700899243</v>
      </c>
      <c r="U3313" s="43">
        <f ca="1">_xll.BInterpol('Base CDI'!$H$4:$H$28,'Base CDI'!$I$4:$I$29,S3313,"Cubic","Extrapolate=Linear","MultiX=Average","Skip=True","Sort=True")</f>
        <v>13.210272392678792</v>
      </c>
    </row>
    <row r="3314" spans="16:21" x14ac:dyDescent="0.25">
      <c r="P3314" s="10">
        <v>39330</v>
      </c>
      <c r="Q3314">
        <v>17.52345</v>
      </c>
      <c r="S3314" s="42">
        <f t="shared" ca="1" si="57"/>
        <v>49297</v>
      </c>
      <c r="T3314" s="43">
        <f ca="1">_xll.BInterpol('Base CDI'!$H$4:$H$28,'Base CDI'!$J$4:$J$29,S3314,"Cubic","Extrapolate=Linear","MultiX=Average","Skip=True","Sort=True")</f>
        <v>13.179185388931744</v>
      </c>
      <c r="U3314" s="43">
        <f ca="1">_xll.BInterpol('Base CDI'!$H$4:$H$28,'Base CDI'!$I$4:$I$29,S3314,"Cubic","Extrapolate=Linear","MultiX=Average","Skip=True","Sort=True")</f>
        <v>13.210255079480088</v>
      </c>
    </row>
    <row r="3315" spans="16:21" x14ac:dyDescent="0.25">
      <c r="P3315" s="10">
        <v>39331</v>
      </c>
      <c r="Q3315">
        <v>17.530930000000001</v>
      </c>
      <c r="S3315" s="42">
        <f t="shared" ca="1" si="57"/>
        <v>49298</v>
      </c>
      <c r="T3315" s="43">
        <f ca="1">_xll.BInterpol('Base CDI'!$H$4:$H$28,'Base CDI'!$J$4:$J$29,S3315,"Cubic","Extrapolate=Linear","MultiX=Average","Skip=True","Sort=True")</f>
        <v>13.179172951949674</v>
      </c>
      <c r="U3315" s="43">
        <f ca="1">_xll.BInterpol('Base CDI'!$H$4:$H$28,'Base CDI'!$I$4:$I$29,S3315,"Cubic","Extrapolate=Linear","MultiX=Average","Skip=True","Sort=True")</f>
        <v>13.210237644207684</v>
      </c>
    </row>
    <row r="3316" spans="16:21" x14ac:dyDescent="0.25">
      <c r="P3316" s="10">
        <v>39335</v>
      </c>
      <c r="Q3316">
        <v>17.53828</v>
      </c>
      <c r="S3316" s="42">
        <f t="shared" ca="1" si="57"/>
        <v>49299</v>
      </c>
      <c r="T3316" s="43">
        <f ca="1">_xll.BInterpol('Base CDI'!$H$4:$H$28,'Base CDI'!$J$4:$J$29,S3316,"Cubic","Extrapolate=Linear","MultiX=Average","Skip=True","Sort=True")</f>
        <v>13.179160390184114</v>
      </c>
      <c r="U3316" s="43">
        <f ca="1">_xll.BInterpol('Base CDI'!$H$4:$H$28,'Base CDI'!$I$4:$I$29,S3316,"Cubic","Extrapolate=Linear","MultiX=Average","Skip=True","Sort=True")</f>
        <v>13.210220087131999</v>
      </c>
    </row>
    <row r="3317" spans="16:21" x14ac:dyDescent="0.25">
      <c r="P3317" s="10">
        <v>39336</v>
      </c>
      <c r="Q3317">
        <v>17.545639999999999</v>
      </c>
      <c r="S3317" s="42">
        <f t="shared" ca="1" si="57"/>
        <v>49300</v>
      </c>
      <c r="T3317" s="43">
        <f ca="1">_xll.BInterpol('Base CDI'!$H$4:$H$28,'Base CDI'!$J$4:$J$29,S3317,"Cubic","Extrapolate=Linear","MultiX=Average","Skip=True","Sort=True")</f>
        <v>13.179147703866152</v>
      </c>
      <c r="U3317" s="43">
        <f ca="1">_xll.BInterpol('Base CDI'!$H$4:$H$28,'Base CDI'!$I$4:$I$29,S3317,"Cubic","Extrapolate=Linear","MultiX=Average","Skip=True","Sort=True")</f>
        <v>13.21020240852345</v>
      </c>
    </row>
    <row r="3318" spans="16:21" x14ac:dyDescent="0.25">
      <c r="P3318" s="10">
        <v>39337</v>
      </c>
      <c r="Q3318">
        <v>17.552980000000002</v>
      </c>
      <c r="S3318" s="42">
        <f t="shared" ca="1" si="57"/>
        <v>49301</v>
      </c>
      <c r="T3318" s="43">
        <f ca="1">_xll.BInterpol('Base CDI'!$H$4:$H$28,'Base CDI'!$J$4:$J$29,S3318,"Cubic","Extrapolate=Linear","MultiX=Average","Skip=True","Sort=True")</f>
        <v>13.17913489322687</v>
      </c>
      <c r="U3318" s="43">
        <f ca="1">_xll.BInterpol('Base CDI'!$H$4:$H$28,'Base CDI'!$I$4:$I$29,S3318,"Cubic","Extrapolate=Linear","MultiX=Average","Skip=True","Sort=True")</f>
        <v>13.210184608652458</v>
      </c>
    </row>
    <row r="3319" spans="16:21" x14ac:dyDescent="0.25">
      <c r="P3319" s="10">
        <v>39338</v>
      </c>
      <c r="Q3319">
        <v>17.56033</v>
      </c>
      <c r="S3319" s="42">
        <f t="shared" ca="1" si="57"/>
        <v>49302</v>
      </c>
      <c r="T3319" s="43">
        <f ca="1">_xll.BInterpol('Base CDI'!$H$4:$H$28,'Base CDI'!$J$4:$J$29,S3319,"Cubic","Extrapolate=Linear","MultiX=Average","Skip=True","Sort=True")</f>
        <v>13.179121958497351</v>
      </c>
      <c r="U3319" s="43">
        <f ca="1">_xll.BInterpol('Base CDI'!$H$4:$H$28,'Base CDI'!$I$4:$I$29,S3319,"Cubic","Extrapolate=Linear","MultiX=Average","Skip=True","Sort=True")</f>
        <v>13.210166687789437</v>
      </c>
    </row>
    <row r="3320" spans="16:21" x14ac:dyDescent="0.25">
      <c r="P3320" s="10">
        <v>39339</v>
      </c>
      <c r="Q3320">
        <v>17.56767</v>
      </c>
      <c r="S3320" s="42">
        <f t="shared" ca="1" si="57"/>
        <v>49303</v>
      </c>
      <c r="T3320" s="43">
        <f ca="1">_xll.BInterpol('Base CDI'!$H$4:$H$28,'Base CDI'!$J$4:$J$29,S3320,"Cubic","Extrapolate=Linear","MultiX=Average","Skip=True","Sort=True")</f>
        <v>13.179108899908682</v>
      </c>
      <c r="U3320" s="43">
        <f ca="1">_xll.BInterpol('Base CDI'!$H$4:$H$28,'Base CDI'!$I$4:$I$29,S3320,"Cubic","Extrapolate=Linear","MultiX=Average","Skip=True","Sort=True")</f>
        <v>13.210148646204809</v>
      </c>
    </row>
    <row r="3321" spans="16:21" x14ac:dyDescent="0.25">
      <c r="P3321" s="10">
        <v>39342</v>
      </c>
      <c r="Q3321">
        <v>17.575030000000002</v>
      </c>
      <c r="S3321" s="42">
        <f t="shared" ca="1" si="57"/>
        <v>49304</v>
      </c>
      <c r="T3321" s="43">
        <f ca="1">_xll.BInterpol('Base CDI'!$H$4:$H$28,'Base CDI'!$J$4:$J$29,S3321,"Cubic","Extrapolate=Linear","MultiX=Average","Skip=True","Sort=True")</f>
        <v>13.179095717691947</v>
      </c>
      <c r="U3321" s="43">
        <f ca="1">_xll.BInterpol('Base CDI'!$H$4:$H$28,'Base CDI'!$I$4:$I$29,S3321,"Cubic","Extrapolate=Linear","MultiX=Average","Skip=True","Sort=True")</f>
        <v>13.210130484168989</v>
      </c>
    </row>
    <row r="3322" spans="16:21" x14ac:dyDescent="0.25">
      <c r="P3322" s="10">
        <v>39343</v>
      </c>
      <c r="Q3322">
        <v>17.582370000000001</v>
      </c>
      <c r="S3322" s="42">
        <f t="shared" ca="1" si="57"/>
        <v>49305</v>
      </c>
      <c r="T3322" s="43">
        <f ca="1">_xll.BInterpol('Base CDI'!$H$4:$H$28,'Base CDI'!$J$4:$J$29,S3322,"Cubic","Extrapolate=Linear","MultiX=Average","Skip=True","Sort=True")</f>
        <v>13.179082412078229</v>
      </c>
      <c r="U3322" s="43">
        <f ca="1">_xll.BInterpol('Base CDI'!$H$4:$H$28,'Base CDI'!$I$4:$I$29,S3322,"Cubic","Extrapolate=Linear","MultiX=Average","Skip=True","Sort=True")</f>
        <v>13.210112201952395</v>
      </c>
    </row>
    <row r="3323" spans="16:21" x14ac:dyDescent="0.25">
      <c r="P3323" s="10">
        <v>39344</v>
      </c>
      <c r="Q3323">
        <v>17.589729999999999</v>
      </c>
      <c r="S3323" s="42">
        <f t="shared" ca="1" si="57"/>
        <v>49306</v>
      </c>
      <c r="T3323" s="43">
        <f ca="1">_xll.BInterpol('Base CDI'!$H$4:$H$28,'Base CDI'!$J$4:$J$29,S3323,"Cubic","Extrapolate=Linear","MultiX=Average","Skip=True","Sort=True")</f>
        <v>13.179068983298611</v>
      </c>
      <c r="U3323" s="43">
        <f ca="1">_xll.BInterpol('Base CDI'!$H$4:$H$28,'Base CDI'!$I$4:$I$29,S3323,"Cubic","Extrapolate=Linear","MultiX=Average","Skip=True","Sort=True")</f>
        <v>13.210093799825446</v>
      </c>
    </row>
    <row r="3324" spans="16:21" x14ac:dyDescent="0.25">
      <c r="P3324" s="10">
        <v>39345</v>
      </c>
      <c r="Q3324">
        <v>17.597079999999998</v>
      </c>
      <c r="S3324" s="42">
        <f t="shared" ca="1" si="57"/>
        <v>49307</v>
      </c>
      <c r="T3324" s="43">
        <f ca="1">_xll.BInterpol('Base CDI'!$H$4:$H$28,'Base CDI'!$J$4:$J$29,S3324,"Cubic","Extrapolate=Linear","MultiX=Average","Skip=True","Sort=True")</f>
        <v>13.17905543158418</v>
      </c>
      <c r="U3324" s="43">
        <f ca="1">_xll.BInterpol('Base CDI'!$H$4:$H$28,'Base CDI'!$I$4:$I$29,S3324,"Cubic","Extrapolate=Linear","MultiX=Average","Skip=True","Sort=True")</f>
        <v>13.210075278058559</v>
      </c>
    </row>
    <row r="3325" spans="16:21" x14ac:dyDescent="0.25">
      <c r="P3325" s="10">
        <v>39346</v>
      </c>
      <c r="Q3325">
        <v>17.604430000000001</v>
      </c>
      <c r="S3325" s="42">
        <f t="shared" ca="1" si="57"/>
        <v>49308</v>
      </c>
      <c r="T3325" s="43">
        <f ca="1">_xll.BInterpol('Base CDI'!$H$4:$H$28,'Base CDI'!$J$4:$J$29,S3325,"Cubic","Extrapolate=Linear","MultiX=Average","Skip=True","Sort=True")</f>
        <v>13.17904175716602</v>
      </c>
      <c r="U3325" s="43">
        <f ca="1">_xll.BInterpol('Base CDI'!$H$4:$H$28,'Base CDI'!$I$4:$I$29,S3325,"Cubic","Extrapolate=Linear","MultiX=Average","Skip=True","Sort=True")</f>
        <v>13.210056636922154</v>
      </c>
    </row>
    <row r="3326" spans="16:21" x14ac:dyDescent="0.25">
      <c r="P3326" s="10">
        <v>39349</v>
      </c>
      <c r="Q3326">
        <v>17.61178</v>
      </c>
      <c r="S3326" s="42">
        <f t="shared" ca="1" si="57"/>
        <v>49309</v>
      </c>
      <c r="T3326" s="43">
        <f ca="1">_xll.BInterpol('Base CDI'!$H$4:$H$28,'Base CDI'!$J$4:$J$29,S3326,"Cubic","Extrapolate=Linear","MultiX=Average","Skip=True","Sort=True")</f>
        <v>13.179027960275214</v>
      </c>
      <c r="U3326" s="43">
        <f ca="1">_xll.BInterpol('Base CDI'!$H$4:$H$28,'Base CDI'!$I$4:$I$29,S3326,"Cubic","Extrapolate=Linear","MultiX=Average","Skip=True","Sort=True")</f>
        <v>13.210037876686647</v>
      </c>
    </row>
    <row r="3327" spans="16:21" x14ac:dyDescent="0.25">
      <c r="P3327" s="10">
        <v>39350</v>
      </c>
      <c r="Q3327">
        <v>17.619119999999999</v>
      </c>
      <c r="S3327" s="42">
        <f t="shared" ca="1" si="57"/>
        <v>49310</v>
      </c>
      <c r="T3327" s="43">
        <f ca="1">_xll.BInterpol('Base CDI'!$H$4:$H$28,'Base CDI'!$J$4:$J$29,S3327,"Cubic","Extrapolate=Linear","MultiX=Average","Skip=True","Sort=True")</f>
        <v>13.179014041142846</v>
      </c>
      <c r="U3327" s="43">
        <f ca="1">_xll.BInterpol('Base CDI'!$H$4:$H$28,'Base CDI'!$I$4:$I$29,S3327,"Cubic","Extrapolate=Linear","MultiX=Average","Skip=True","Sort=True")</f>
        <v>13.210018997622457</v>
      </c>
    </row>
    <row r="3328" spans="16:21" x14ac:dyDescent="0.25">
      <c r="P3328" s="10">
        <v>39351</v>
      </c>
      <c r="Q3328">
        <v>17.626470000000001</v>
      </c>
      <c r="S3328" s="42">
        <f t="shared" ca="1" si="57"/>
        <v>49311</v>
      </c>
      <c r="T3328" s="43">
        <f ca="1">_xll.BInterpol('Base CDI'!$H$4:$H$28,'Base CDI'!$J$4:$J$29,S3328,"Cubic","Extrapolate=Linear","MultiX=Average","Skip=True","Sort=True")</f>
        <v>13.179</v>
      </c>
      <c r="U3328" s="43">
        <f ca="1">_xll.BInterpol('Base CDI'!$H$4:$H$28,'Base CDI'!$I$4:$I$29,S3328,"Cubic","Extrapolate=Linear","MultiX=Average","Skip=True","Sort=True")</f>
        <v>13.21</v>
      </c>
    </row>
    <row r="3329" spans="16:21" x14ac:dyDescent="0.25">
      <c r="P3329" s="10">
        <v>39352</v>
      </c>
      <c r="Q3329">
        <v>17.63383</v>
      </c>
      <c r="S3329" s="42">
        <f t="shared" ca="1" si="57"/>
        <v>49312</v>
      </c>
      <c r="T3329" s="43">
        <f ca="1">_xll.BInterpol('Base CDI'!$H$4:$H$28,'Base CDI'!$J$4:$J$29,S3329,"Cubic","Extrapolate=Linear","MultiX=Average","Skip=True","Sort=True")</f>
        <v>13.178985837067014</v>
      </c>
      <c r="U3329" s="43">
        <f ca="1">_xll.BInterpol('Base CDI'!$H$4:$H$28,'Base CDI'!$I$4:$I$29,S3329,"Cubic","Extrapolate=Linear","MultiX=Average","Skip=True","Sort=True")</f>
        <v>13.209980884071598</v>
      </c>
    </row>
    <row r="3330" spans="16:21" x14ac:dyDescent="0.25">
      <c r="P3330" s="10">
        <v>39353</v>
      </c>
      <c r="Q3330">
        <v>17.641200000000001</v>
      </c>
      <c r="S3330" s="42">
        <f t="shared" ca="1" si="57"/>
        <v>49313</v>
      </c>
      <c r="T3330" s="43">
        <f ca="1">_xll.BInterpol('Base CDI'!$H$4:$H$28,'Base CDI'!$J$4:$J$29,S3330,"Cubic","Extrapolate=Linear","MultiX=Average","Skip=True","Sort=True")</f>
        <v>13.178971552521228</v>
      </c>
      <c r="U3330" s="43">
        <f ca="1">_xll.BInterpol('Base CDI'!$H$4:$H$28,'Base CDI'!$I$4:$I$29,S3330,"Cubic","Extrapolate=Linear","MultiX=Average","Skip=True","Sort=True")</f>
        <v>13.209961650017162</v>
      </c>
    </row>
    <row r="3331" spans="16:21" x14ac:dyDescent="0.25">
      <c r="P3331" s="10">
        <v>39356</v>
      </c>
      <c r="Q3331">
        <v>17.648579999999999</v>
      </c>
      <c r="S3331" s="42">
        <f t="shared" ca="1" si="57"/>
        <v>49314</v>
      </c>
      <c r="T3331" s="43">
        <f ca="1">_xll.BInterpol('Base CDI'!$H$4:$H$28,'Base CDI'!$J$4:$J$29,S3331,"Cubic","Extrapolate=Linear","MultiX=Average","Skip=True","Sort=True")</f>
        <v>13.178957146529234</v>
      </c>
      <c r="U3331" s="43">
        <f ca="1">_xll.BInterpol('Base CDI'!$H$4:$H$28,'Base CDI'!$I$4:$I$29,S3331,"Cubic","Extrapolate=Linear","MultiX=Average","Skip=True","Sort=True")</f>
        <v>13.209942297998513</v>
      </c>
    </row>
    <row r="3332" spans="16:21" x14ac:dyDescent="0.25">
      <c r="P3332" s="10">
        <v>39357</v>
      </c>
      <c r="Q3332">
        <v>17.65596</v>
      </c>
      <c r="S3332" s="42">
        <f t="shared" ca="1" si="57"/>
        <v>49315</v>
      </c>
      <c r="T3332" s="43">
        <f ca="1">_xll.BInterpol('Base CDI'!$H$4:$H$28,'Base CDI'!$J$4:$J$29,S3332,"Cubic","Extrapolate=Linear","MultiX=Average","Skip=True","Sort=True")</f>
        <v>13.178942619257626</v>
      </c>
      <c r="U3332" s="43">
        <f ca="1">_xll.BInterpol('Base CDI'!$H$4:$H$28,'Base CDI'!$I$4:$I$29,S3332,"Cubic","Extrapolate=Linear","MultiX=Average","Skip=True","Sort=True")</f>
        <v>13.209922828177467</v>
      </c>
    </row>
    <row r="3333" spans="16:21" x14ac:dyDescent="0.25">
      <c r="P3333" s="10">
        <v>39358</v>
      </c>
      <c r="Q3333">
        <v>17.663350000000001</v>
      </c>
      <c r="S3333" s="42">
        <f t="shared" ca="1" si="57"/>
        <v>49316</v>
      </c>
      <c r="T3333" s="43">
        <f ca="1">_xll.BInterpol('Base CDI'!$H$4:$H$28,'Base CDI'!$J$4:$J$29,S3333,"Cubic","Extrapolate=Linear","MultiX=Average","Skip=True","Sort=True")</f>
        <v>13.178927970872996</v>
      </c>
      <c r="U3333" s="43">
        <f ca="1">_xll.BInterpol('Base CDI'!$H$4:$H$28,'Base CDI'!$I$4:$I$29,S3333,"Cubic","Extrapolate=Linear","MultiX=Average","Skip=True","Sort=True")</f>
        <v>13.209903240715837</v>
      </c>
    </row>
    <row r="3334" spans="16:21" x14ac:dyDescent="0.25">
      <c r="P3334" s="10">
        <v>39359</v>
      </c>
      <c r="Q3334">
        <v>17.670739999999999</v>
      </c>
      <c r="S3334" s="42">
        <f t="shared" ca="1" si="57"/>
        <v>49317</v>
      </c>
      <c r="T3334" s="43">
        <f ca="1">_xll.BInterpol('Base CDI'!$H$4:$H$28,'Base CDI'!$J$4:$J$29,S3334,"Cubic","Extrapolate=Linear","MultiX=Average","Skip=True","Sort=True")</f>
        <v>13.178913201541938</v>
      </c>
      <c r="U3334" s="43">
        <f ca="1">_xll.BInterpol('Base CDI'!$H$4:$H$28,'Base CDI'!$I$4:$I$29,S3334,"Cubic","Extrapolate=Linear","MultiX=Average","Skip=True","Sort=True")</f>
        <v>13.209883535775443</v>
      </c>
    </row>
    <row r="3335" spans="16:21" x14ac:dyDescent="0.25">
      <c r="P3335" s="10">
        <v>39360</v>
      </c>
      <c r="Q3335">
        <v>17.678129999999999</v>
      </c>
      <c r="S3335" s="42">
        <f t="shared" ca="1" si="57"/>
        <v>49318</v>
      </c>
      <c r="T3335" s="43">
        <f ca="1">_xll.BInterpol('Base CDI'!$H$4:$H$28,'Base CDI'!$J$4:$J$29,S3335,"Cubic","Extrapolate=Linear","MultiX=Average","Skip=True","Sort=True")</f>
        <v>13.178898311431045</v>
      </c>
      <c r="U3335" s="43">
        <f ca="1">_xll.BInterpol('Base CDI'!$H$4:$H$28,'Base CDI'!$I$4:$I$29,S3335,"Cubic","Extrapolate=Linear","MultiX=Average","Skip=True","Sort=True")</f>
        <v>13.2098637135181</v>
      </c>
    </row>
    <row r="3336" spans="16:21" x14ac:dyDescent="0.25">
      <c r="P3336" s="10">
        <v>39363</v>
      </c>
      <c r="Q3336">
        <v>17.68552</v>
      </c>
      <c r="S3336" s="42">
        <f t="shared" ca="1" si="57"/>
        <v>49319</v>
      </c>
      <c r="T3336" s="43">
        <f ca="1">_xll.BInterpol('Base CDI'!$H$4:$H$28,'Base CDI'!$J$4:$J$29,S3336,"Cubic","Extrapolate=Linear","MultiX=Average","Skip=True","Sort=True")</f>
        <v>13.178883300706907</v>
      </c>
      <c r="U3336" s="43">
        <f ca="1">_xll.BInterpol('Base CDI'!$H$4:$H$28,'Base CDI'!$I$4:$I$29,S3336,"Cubic","Extrapolate=Linear","MultiX=Average","Skip=True","Sort=True")</f>
        <v>13.209843774105625</v>
      </c>
    </row>
    <row r="3337" spans="16:21" x14ac:dyDescent="0.25">
      <c r="P3337" s="10">
        <v>39364</v>
      </c>
      <c r="Q3337">
        <v>17.692910000000001</v>
      </c>
      <c r="S3337" s="42">
        <f t="shared" ca="1" si="57"/>
        <v>49320</v>
      </c>
      <c r="T3337" s="43">
        <f ca="1">_xll.BInterpol('Base CDI'!$H$4:$H$28,'Base CDI'!$J$4:$J$29,S3337,"Cubic","Extrapolate=Linear","MultiX=Average","Skip=True","Sort=True")</f>
        <v>13.178868169536122</v>
      </c>
      <c r="U3337" s="43">
        <f ca="1">_xll.BInterpol('Base CDI'!$H$4:$H$28,'Base CDI'!$I$4:$I$29,S3337,"Cubic","Extrapolate=Linear","MultiX=Average","Skip=True","Sort=True")</f>
        <v>13.209823717699836</v>
      </c>
    </row>
    <row r="3338" spans="16:21" x14ac:dyDescent="0.25">
      <c r="P3338" s="10">
        <v>39365</v>
      </c>
      <c r="Q3338">
        <v>17.700310000000002</v>
      </c>
      <c r="S3338" s="42">
        <f t="shared" ca="1" si="57"/>
        <v>49321</v>
      </c>
      <c r="T3338" s="43">
        <f ca="1">_xll.BInterpol('Base CDI'!$H$4:$H$28,'Base CDI'!$J$4:$J$29,S3338,"Cubic","Extrapolate=Linear","MultiX=Average","Skip=True","Sort=True")</f>
        <v>13.178852918085278</v>
      </c>
      <c r="U3338" s="43">
        <f ca="1">_xll.BInterpol('Base CDI'!$H$4:$H$28,'Base CDI'!$I$4:$I$29,S3338,"Cubic","Extrapolate=Linear","MultiX=Average","Skip=True","Sort=True")</f>
        <v>13.209803544462545</v>
      </c>
    </row>
    <row r="3339" spans="16:21" x14ac:dyDescent="0.25">
      <c r="P3339" s="10">
        <v>39366</v>
      </c>
      <c r="Q3339">
        <v>17.707709999999999</v>
      </c>
      <c r="S3339" s="42">
        <f t="shared" ref="S3339:S3402" ca="1" si="58">S3338+1</f>
        <v>49322</v>
      </c>
      <c r="T3339" s="43">
        <f ca="1">_xll.BInterpol('Base CDI'!$H$4:$H$28,'Base CDI'!$J$4:$J$29,S3339,"Cubic","Extrapolate=Linear","MultiX=Average","Skip=True","Sort=True")</f>
        <v>13.17883754652097</v>
      </c>
      <c r="U3339" s="43">
        <f ca="1">_xll.BInterpol('Base CDI'!$H$4:$H$28,'Base CDI'!$I$4:$I$29,S3339,"Cubic","Extrapolate=Linear","MultiX=Average","Skip=True","Sort=True")</f>
        <v>13.209783254555573</v>
      </c>
    </row>
    <row r="3340" spans="16:21" x14ac:dyDescent="0.25">
      <c r="P3340" s="10">
        <v>39370</v>
      </c>
      <c r="Q3340">
        <v>17.715119999999999</v>
      </c>
      <c r="S3340" s="42">
        <f t="shared" ca="1" si="58"/>
        <v>49323</v>
      </c>
      <c r="T3340" s="43">
        <f ca="1">_xll.BInterpol('Base CDI'!$H$4:$H$28,'Base CDI'!$J$4:$J$29,S3340,"Cubic","Extrapolate=Linear","MultiX=Average","Skip=True","Sort=True")</f>
        <v>13.178822055009793</v>
      </c>
      <c r="U3340" s="43">
        <f ca="1">_xll.BInterpol('Base CDI'!$H$4:$H$28,'Base CDI'!$I$4:$I$29,S3340,"Cubic","Extrapolate=Linear","MultiX=Average","Skip=True","Sort=True")</f>
        <v>13.209762848140734</v>
      </c>
    </row>
    <row r="3341" spans="16:21" x14ac:dyDescent="0.25">
      <c r="P3341" s="10">
        <v>39371</v>
      </c>
      <c r="Q3341">
        <v>17.722529999999999</v>
      </c>
      <c r="S3341" s="42">
        <f t="shared" ca="1" si="58"/>
        <v>49324</v>
      </c>
      <c r="T3341" s="43">
        <f ca="1">_xll.BInterpol('Base CDI'!$H$4:$H$28,'Base CDI'!$J$4:$J$29,S3341,"Cubic","Extrapolate=Linear","MultiX=Average","Skip=True","Sort=True")</f>
        <v>13.178806443718335</v>
      </c>
      <c r="U3341" s="43">
        <f ca="1">_xll.BInterpol('Base CDI'!$H$4:$H$28,'Base CDI'!$I$4:$I$29,S3341,"Cubic","Extrapolate=Linear","MultiX=Average","Skip=True","Sort=True")</f>
        <v>13.209742325379846</v>
      </c>
    </row>
    <row r="3342" spans="16:21" x14ac:dyDescent="0.25">
      <c r="P3342" s="10">
        <v>39372</v>
      </c>
      <c r="Q3342">
        <v>17.729949999999999</v>
      </c>
      <c r="S3342" s="42">
        <f t="shared" ca="1" si="58"/>
        <v>49325</v>
      </c>
      <c r="T3342" s="43">
        <f ca="1">_xll.BInterpol('Base CDI'!$H$4:$H$28,'Base CDI'!$J$4:$J$29,S3342,"Cubic","Extrapolate=Linear","MultiX=Average","Skip=True","Sort=True")</f>
        <v>13.178790712813193</v>
      </c>
      <c r="U3342" s="43">
        <f ca="1">_xll.BInterpol('Base CDI'!$H$4:$H$28,'Base CDI'!$I$4:$I$29,S3342,"Cubic","Extrapolate=Linear","MultiX=Average","Skip=True","Sort=True")</f>
        <v>13.209721686434724</v>
      </c>
    </row>
    <row r="3343" spans="16:21" x14ac:dyDescent="0.25">
      <c r="P3343" s="10">
        <v>39373</v>
      </c>
      <c r="Q3343">
        <v>17.737349999999999</v>
      </c>
      <c r="S3343" s="42">
        <f t="shared" ca="1" si="58"/>
        <v>49326</v>
      </c>
      <c r="T3343" s="43">
        <f ca="1">_xll.BInterpol('Base CDI'!$H$4:$H$28,'Base CDI'!$J$4:$J$29,S3343,"Cubic","Extrapolate=Linear","MultiX=Average","Skip=True","Sort=True")</f>
        <v>13.178774862460957</v>
      </c>
      <c r="U3343" s="43">
        <f ca="1">_xll.BInterpol('Base CDI'!$H$4:$H$28,'Base CDI'!$I$4:$I$29,S3343,"Cubic","Extrapolate=Linear","MultiX=Average","Skip=True","Sort=True")</f>
        <v>13.209700931467186</v>
      </c>
    </row>
    <row r="3344" spans="16:21" x14ac:dyDescent="0.25">
      <c r="P3344" s="10">
        <v>39374</v>
      </c>
      <c r="Q3344">
        <v>17.744759999999999</v>
      </c>
      <c r="S3344" s="42">
        <f t="shared" ca="1" si="58"/>
        <v>49327</v>
      </c>
      <c r="T3344" s="43">
        <f ca="1">_xll.BInterpol('Base CDI'!$H$4:$H$28,'Base CDI'!$J$4:$J$29,S3344,"Cubic","Extrapolate=Linear","MultiX=Average","Skip=True","Sort=True")</f>
        <v>13.178758892828222</v>
      </c>
      <c r="U3344" s="43">
        <f ca="1">_xll.BInterpol('Base CDI'!$H$4:$H$28,'Base CDI'!$I$4:$I$29,S3344,"Cubic","Extrapolate=Linear","MultiX=Average","Skip=True","Sort=True")</f>
        <v>13.209680060639046</v>
      </c>
    </row>
    <row r="3345" spans="16:21" x14ac:dyDescent="0.25">
      <c r="P3345" s="10">
        <v>39377</v>
      </c>
      <c r="Q3345">
        <v>17.752179999999999</v>
      </c>
      <c r="S3345" s="42">
        <f t="shared" ca="1" si="58"/>
        <v>49328</v>
      </c>
      <c r="T3345" s="43">
        <f ca="1">_xll.BInterpol('Base CDI'!$H$4:$H$28,'Base CDI'!$J$4:$J$29,S3345,"Cubic","Extrapolate=Linear","MultiX=Average","Skip=True","Sort=True")</f>
        <v>13.17874280408158</v>
      </c>
      <c r="U3345" s="43">
        <f ca="1">_xll.BInterpol('Base CDI'!$H$4:$H$28,'Base CDI'!$I$4:$I$29,S3345,"Cubic","Extrapolate=Linear","MultiX=Average","Skip=True","Sort=True")</f>
        <v>13.209659074112125</v>
      </c>
    </row>
    <row r="3346" spans="16:21" x14ac:dyDescent="0.25">
      <c r="P3346" s="10">
        <v>39378</v>
      </c>
      <c r="Q3346">
        <v>17.759609999999999</v>
      </c>
      <c r="S3346" s="42">
        <f t="shared" ca="1" si="58"/>
        <v>49329</v>
      </c>
      <c r="T3346" s="43">
        <f ca="1">_xll.BInterpol('Base CDI'!$H$4:$H$28,'Base CDI'!$J$4:$J$29,S3346,"Cubic","Extrapolate=Linear","MultiX=Average","Skip=True","Sort=True")</f>
        <v>13.178726596387625</v>
      </c>
      <c r="U3346" s="43">
        <f ca="1">_xll.BInterpol('Base CDI'!$H$4:$H$28,'Base CDI'!$I$4:$I$29,S3346,"Cubic","Extrapolate=Linear","MultiX=Average","Skip=True","Sort=True")</f>
        <v>13.209637972048235</v>
      </c>
    </row>
    <row r="3347" spans="16:21" x14ac:dyDescent="0.25">
      <c r="P3347" s="10">
        <v>39379</v>
      </c>
      <c r="Q3347">
        <v>17.767029999999998</v>
      </c>
      <c r="S3347" s="42">
        <f t="shared" ca="1" si="58"/>
        <v>49330</v>
      </c>
      <c r="T3347" s="43">
        <f ca="1">_xll.BInterpol('Base CDI'!$H$4:$H$28,'Base CDI'!$J$4:$J$29,S3347,"Cubic","Extrapolate=Linear","MultiX=Average","Skip=True","Sort=True")</f>
        <v>13.178710269912948</v>
      </c>
      <c r="U3347" s="43">
        <f ca="1">_xll.BInterpol('Base CDI'!$H$4:$H$28,'Base CDI'!$I$4:$I$29,S3347,"Cubic","Extrapolate=Linear","MultiX=Average","Skip=True","Sort=True")</f>
        <v>13.209616754609193</v>
      </c>
    </row>
    <row r="3348" spans="16:21" x14ac:dyDescent="0.25">
      <c r="P3348" s="10">
        <v>39380</v>
      </c>
      <c r="Q3348">
        <v>17.774470000000001</v>
      </c>
      <c r="S3348" s="42">
        <f t="shared" ca="1" si="58"/>
        <v>49331</v>
      </c>
      <c r="T3348" s="43">
        <f ca="1">_xll.BInterpol('Base CDI'!$H$4:$H$28,'Base CDI'!$J$4:$J$29,S3348,"Cubic","Extrapolate=Linear","MultiX=Average","Skip=True","Sort=True")</f>
        <v>13.178693824824142</v>
      </c>
      <c r="U3348" s="43">
        <f ca="1">_xll.BInterpol('Base CDI'!$H$4:$H$28,'Base CDI'!$I$4:$I$29,S3348,"Cubic","Extrapolate=Linear","MultiX=Average","Skip=True","Sort=True")</f>
        <v>13.209595421956818</v>
      </c>
    </row>
    <row r="3349" spans="16:21" x14ac:dyDescent="0.25">
      <c r="P3349" s="10">
        <v>39381</v>
      </c>
      <c r="Q3349">
        <v>17.78191</v>
      </c>
      <c r="S3349" s="42">
        <f t="shared" ca="1" si="58"/>
        <v>49332</v>
      </c>
      <c r="T3349" s="43">
        <f ca="1">_xll.BInterpol('Base CDI'!$H$4:$H$28,'Base CDI'!$J$4:$J$29,S3349,"Cubic","Extrapolate=Linear","MultiX=Average","Skip=True","Sort=True")</f>
        <v>13.178677261287801</v>
      </c>
      <c r="U3349" s="43">
        <f ca="1">_xll.BInterpol('Base CDI'!$H$4:$H$28,'Base CDI'!$I$4:$I$29,S3349,"Cubic","Extrapolate=Linear","MultiX=Average","Skip=True","Sort=True")</f>
        <v>13.209573974252924</v>
      </c>
    </row>
    <row r="3350" spans="16:21" x14ac:dyDescent="0.25">
      <c r="P3350" s="10">
        <v>39384</v>
      </c>
      <c r="Q3350">
        <v>17.789339999999999</v>
      </c>
      <c r="S3350" s="42">
        <f t="shared" ca="1" si="58"/>
        <v>49333</v>
      </c>
      <c r="T3350" s="43">
        <f ca="1">_xll.BInterpol('Base CDI'!$H$4:$H$28,'Base CDI'!$J$4:$J$29,S3350,"Cubic","Extrapolate=Linear","MultiX=Average","Skip=True","Sort=True")</f>
        <v>13.178660579470518</v>
      </c>
      <c r="U3350" s="43">
        <f ca="1">_xll.BInterpol('Base CDI'!$H$4:$H$28,'Base CDI'!$I$4:$I$29,S3350,"Cubic","Extrapolate=Linear","MultiX=Average","Skip=True","Sort=True")</f>
        <v>13.209552411659329</v>
      </c>
    </row>
    <row r="3351" spans="16:21" x14ac:dyDescent="0.25">
      <c r="P3351" s="10">
        <v>39385</v>
      </c>
      <c r="Q3351">
        <v>17.796790000000001</v>
      </c>
      <c r="S3351" s="42">
        <f t="shared" ca="1" si="58"/>
        <v>49334</v>
      </c>
      <c r="T3351" s="43">
        <f ca="1">_xll.BInterpol('Base CDI'!$H$4:$H$28,'Base CDI'!$J$4:$J$29,S3351,"Cubic","Extrapolate=Linear","MultiX=Average","Skip=True","Sort=True")</f>
        <v>13.178643779538886</v>
      </c>
      <c r="U3351" s="43">
        <f ca="1">_xll.BInterpol('Base CDI'!$H$4:$H$28,'Base CDI'!$I$4:$I$29,S3351,"Cubic","Extrapolate=Linear","MultiX=Average","Skip=True","Sort=True")</f>
        <v>13.20953073433785</v>
      </c>
    </row>
    <row r="3352" spans="16:21" x14ac:dyDescent="0.25">
      <c r="P3352" s="10">
        <v>39386</v>
      </c>
      <c r="Q3352">
        <v>17.80423</v>
      </c>
      <c r="S3352" s="42">
        <f t="shared" ca="1" si="58"/>
        <v>49335</v>
      </c>
      <c r="T3352" s="43">
        <f ca="1">_xll.BInterpol('Base CDI'!$H$4:$H$28,'Base CDI'!$J$4:$J$29,S3352,"Cubic","Extrapolate=Linear","MultiX=Average","Skip=True","Sort=True")</f>
        <v>13.178626861659495</v>
      </c>
      <c r="U3352" s="43">
        <f ca="1">_xll.BInterpol('Base CDI'!$H$4:$H$28,'Base CDI'!$I$4:$I$29,S3352,"Cubic","Extrapolate=Linear","MultiX=Average","Skip=True","Sort=True")</f>
        <v>13.209508942450302</v>
      </c>
    </row>
    <row r="3353" spans="16:21" x14ac:dyDescent="0.25">
      <c r="P3353" s="10">
        <v>39387</v>
      </c>
      <c r="Q3353">
        <v>17.81166</v>
      </c>
      <c r="S3353" s="42">
        <f t="shared" ca="1" si="58"/>
        <v>49336</v>
      </c>
      <c r="T3353" s="43">
        <f ca="1">_xll.BInterpol('Base CDI'!$H$4:$H$28,'Base CDI'!$J$4:$J$29,S3353,"Cubic","Extrapolate=Linear","MultiX=Average","Skip=True","Sort=True")</f>
        <v>13.178609825998942</v>
      </c>
      <c r="U3353" s="43">
        <f ca="1">_xll.BInterpol('Base CDI'!$H$4:$H$28,'Base CDI'!$I$4:$I$29,S3353,"Cubic","Extrapolate=Linear","MultiX=Average","Skip=True","Sort=True")</f>
        <v>13.209487036158503</v>
      </c>
    </row>
    <row r="3354" spans="16:21" x14ac:dyDescent="0.25">
      <c r="P3354" s="10">
        <v>39391</v>
      </c>
      <c r="Q3354">
        <v>17.819099999999999</v>
      </c>
      <c r="S3354" s="42">
        <f t="shared" ca="1" si="58"/>
        <v>49337</v>
      </c>
      <c r="T3354" s="43">
        <f ca="1">_xll.BInterpol('Base CDI'!$H$4:$H$28,'Base CDI'!$J$4:$J$29,S3354,"Cubic","Extrapolate=Linear","MultiX=Average","Skip=True","Sort=True")</f>
        <v>13.178592672723818</v>
      </c>
      <c r="U3354" s="43">
        <f ca="1">_xll.BInterpol('Base CDI'!$H$4:$H$28,'Base CDI'!$I$4:$I$29,S3354,"Cubic","Extrapolate=Linear","MultiX=Average","Skip=True","Sort=True")</f>
        <v>13.209465015624266</v>
      </c>
    </row>
    <row r="3355" spans="16:21" x14ac:dyDescent="0.25">
      <c r="P3355" s="10">
        <v>39392</v>
      </c>
      <c r="Q3355">
        <v>17.826560000000001</v>
      </c>
      <c r="S3355" s="42">
        <f t="shared" ca="1" si="58"/>
        <v>49338</v>
      </c>
      <c r="T3355" s="43">
        <f ca="1">_xll.BInterpol('Base CDI'!$H$4:$H$28,'Base CDI'!$J$4:$J$29,S3355,"Cubic","Extrapolate=Linear","MultiX=Average","Skip=True","Sort=True")</f>
        <v>13.178575402000716</v>
      </c>
      <c r="U3355" s="43">
        <f ca="1">_xll.BInterpol('Base CDI'!$H$4:$H$28,'Base CDI'!$I$4:$I$29,S3355,"Cubic","Extrapolate=Linear","MultiX=Average","Skip=True","Sort=True")</f>
        <v>13.209442881009412</v>
      </c>
    </row>
    <row r="3356" spans="16:21" x14ac:dyDescent="0.25">
      <c r="P3356" s="10">
        <v>39393</v>
      </c>
      <c r="Q3356">
        <v>17.834009999999999</v>
      </c>
      <c r="S3356" s="42">
        <f t="shared" ca="1" si="58"/>
        <v>49339</v>
      </c>
      <c r="T3356" s="43">
        <f ca="1">_xll.BInterpol('Base CDI'!$H$4:$H$28,'Base CDI'!$J$4:$J$29,S3356,"Cubic","Extrapolate=Linear","MultiX=Average","Skip=True","Sort=True")</f>
        <v>13.178558013996229</v>
      </c>
      <c r="U3356" s="43">
        <f ca="1">_xll.BInterpol('Base CDI'!$H$4:$H$28,'Base CDI'!$I$4:$I$29,S3356,"Cubic","Extrapolate=Linear","MultiX=Average","Skip=True","Sort=True")</f>
        <v>13.209420632475755</v>
      </c>
    </row>
    <row r="3357" spans="16:21" x14ac:dyDescent="0.25">
      <c r="P3357" s="10">
        <v>39394</v>
      </c>
      <c r="Q3357">
        <v>17.841470000000001</v>
      </c>
      <c r="S3357" s="42">
        <f t="shared" ca="1" si="58"/>
        <v>49340</v>
      </c>
      <c r="T3357" s="43">
        <f ca="1">_xll.BInterpol('Base CDI'!$H$4:$H$28,'Base CDI'!$J$4:$J$29,S3357,"Cubic","Extrapolate=Linear","MultiX=Average","Skip=True","Sort=True")</f>
        <v>13.178540508876948</v>
      </c>
      <c r="U3357" s="43">
        <f ca="1">_xll.BInterpol('Base CDI'!$H$4:$H$28,'Base CDI'!$I$4:$I$29,S3357,"Cubic","Extrapolate=Linear","MultiX=Average","Skip=True","Sort=True")</f>
        <v>13.209398270185112</v>
      </c>
    </row>
    <row r="3358" spans="16:21" x14ac:dyDescent="0.25">
      <c r="P3358" s="10">
        <v>39395</v>
      </c>
      <c r="Q3358">
        <v>17.84892</v>
      </c>
      <c r="S3358" s="42">
        <f t="shared" ca="1" si="58"/>
        <v>49341</v>
      </c>
      <c r="T3358" s="43">
        <f ca="1">_xll.BInterpol('Base CDI'!$H$4:$H$28,'Base CDI'!$J$4:$J$29,S3358,"Cubic","Extrapolate=Linear","MultiX=Average","Skip=True","Sort=True")</f>
        <v>13.178522886809468</v>
      </c>
      <c r="U3358" s="43">
        <f ca="1">_xll.BInterpol('Base CDI'!$H$4:$H$28,'Base CDI'!$I$4:$I$29,S3358,"Cubic","Extrapolate=Linear","MultiX=Average","Skip=True","Sort=True")</f>
        <v>13.2093757942993</v>
      </c>
    </row>
    <row r="3359" spans="16:21" x14ac:dyDescent="0.25">
      <c r="P3359" s="10">
        <v>39398</v>
      </c>
      <c r="Q3359">
        <v>17.856380000000001</v>
      </c>
      <c r="S3359" s="42">
        <f t="shared" ca="1" si="58"/>
        <v>49342</v>
      </c>
      <c r="T3359" s="43">
        <f ca="1">_xll.BInterpol('Base CDI'!$H$4:$H$28,'Base CDI'!$J$4:$J$29,S3359,"Cubic","Extrapolate=Linear","MultiX=Average","Skip=True","Sort=True")</f>
        <v>13.178505147960383</v>
      </c>
      <c r="U3359" s="43">
        <f ca="1">_xll.BInterpol('Base CDI'!$H$4:$H$28,'Base CDI'!$I$4:$I$29,S3359,"Cubic","Extrapolate=Linear","MultiX=Average","Skip=True","Sort=True")</f>
        <v>13.209353204980134</v>
      </c>
    </row>
    <row r="3360" spans="16:21" x14ac:dyDescent="0.25">
      <c r="P3360" s="10">
        <v>39399</v>
      </c>
      <c r="Q3360">
        <v>17.86384</v>
      </c>
      <c r="S3360" s="42">
        <f t="shared" ca="1" si="58"/>
        <v>49343</v>
      </c>
      <c r="T3360" s="43">
        <f ca="1">_xll.BInterpol('Base CDI'!$H$4:$H$28,'Base CDI'!$J$4:$J$29,S3360,"Cubic","Extrapolate=Linear","MultiX=Average","Skip=True","Sort=True")</f>
        <v>13.178487292496282</v>
      </c>
      <c r="U3360" s="43">
        <f ca="1">_xll.BInterpol('Base CDI'!$H$4:$H$28,'Base CDI'!$I$4:$I$29,S3360,"Cubic","Extrapolate=Linear","MultiX=Average","Skip=True","Sort=True")</f>
        <v>13.209330502389431</v>
      </c>
    </row>
    <row r="3361" spans="16:21" x14ac:dyDescent="0.25">
      <c r="P3361" s="10">
        <v>39400</v>
      </c>
      <c r="Q3361">
        <v>17.87133</v>
      </c>
      <c r="S3361" s="42">
        <f t="shared" ca="1" si="58"/>
        <v>49344</v>
      </c>
      <c r="T3361" s="43">
        <f ca="1">_xll.BInterpol('Base CDI'!$H$4:$H$28,'Base CDI'!$J$4:$J$29,S3361,"Cubic","Extrapolate=Linear","MultiX=Average","Skip=True","Sort=True")</f>
        <v>13.178469320583762</v>
      </c>
      <c r="U3361" s="43">
        <f ca="1">_xll.BInterpol('Base CDI'!$H$4:$H$28,'Base CDI'!$I$4:$I$29,S3361,"Cubic","Extrapolate=Linear","MultiX=Average","Skip=True","Sort=True")</f>
        <v>13.209307686689009</v>
      </c>
    </row>
    <row r="3362" spans="16:21" x14ac:dyDescent="0.25">
      <c r="P3362" s="10">
        <v>39402</v>
      </c>
      <c r="Q3362">
        <v>17.878799999999998</v>
      </c>
      <c r="S3362" s="42">
        <f t="shared" ca="1" si="58"/>
        <v>49345</v>
      </c>
      <c r="T3362" s="43">
        <f ca="1">_xll.BInterpol('Base CDI'!$H$4:$H$28,'Base CDI'!$J$4:$J$29,S3362,"Cubic","Extrapolate=Linear","MultiX=Average","Skip=True","Sort=True")</f>
        <v>13.178451232389413</v>
      </c>
      <c r="U3362" s="43">
        <f ca="1">_xll.BInterpol('Base CDI'!$H$4:$H$28,'Base CDI'!$I$4:$I$29,S3362,"Cubic","Extrapolate=Linear","MultiX=Average","Skip=True","Sort=True")</f>
        <v>13.209284758040683</v>
      </c>
    </row>
    <row r="3363" spans="16:21" x14ac:dyDescent="0.25">
      <c r="P3363" s="10">
        <v>39405</v>
      </c>
      <c r="Q3363">
        <v>17.88627</v>
      </c>
      <c r="S3363" s="42">
        <f t="shared" ca="1" si="58"/>
        <v>49346</v>
      </c>
      <c r="T3363" s="43">
        <f ca="1">_xll.BInterpol('Base CDI'!$H$4:$H$28,'Base CDI'!$J$4:$J$29,S3363,"Cubic","Extrapolate=Linear","MultiX=Average","Skip=True","Sort=True")</f>
        <v>13.178433028079828</v>
      </c>
      <c r="U3363" s="43">
        <f ca="1">_xll.BInterpol('Base CDI'!$H$4:$H$28,'Base CDI'!$I$4:$I$29,S3363,"Cubic","Extrapolate=Linear","MultiX=Average","Skip=True","Sort=True")</f>
        <v>13.209261716606269</v>
      </c>
    </row>
    <row r="3364" spans="16:21" x14ac:dyDescent="0.25">
      <c r="P3364" s="10">
        <v>39406</v>
      </c>
      <c r="Q3364">
        <v>17.89376</v>
      </c>
      <c r="S3364" s="42">
        <f t="shared" ca="1" si="58"/>
        <v>49347</v>
      </c>
      <c r="T3364" s="43">
        <f ca="1">_xll.BInterpol('Base CDI'!$H$4:$H$28,'Base CDI'!$J$4:$J$29,S3364,"Cubic","Extrapolate=Linear","MultiX=Average","Skip=True","Sort=True")</f>
        <v>13.178414707821602</v>
      </c>
      <c r="U3364" s="43">
        <f ca="1">_xll.BInterpol('Base CDI'!$H$4:$H$28,'Base CDI'!$I$4:$I$29,S3364,"Cubic","Extrapolate=Linear","MultiX=Average","Skip=True","Sort=True")</f>
        <v>13.209238562547585</v>
      </c>
    </row>
    <row r="3365" spans="16:21" x14ac:dyDescent="0.25">
      <c r="P3365" s="10">
        <v>39407</v>
      </c>
      <c r="Q3365">
        <v>17.901250000000001</v>
      </c>
      <c r="S3365" s="42">
        <f t="shared" ca="1" si="58"/>
        <v>49348</v>
      </c>
      <c r="T3365" s="43">
        <f ca="1">_xll.BInterpol('Base CDI'!$H$4:$H$28,'Base CDI'!$J$4:$J$29,S3365,"Cubic","Extrapolate=Linear","MultiX=Average","Skip=True","Sort=True")</f>
        <v>13.178396271781327</v>
      </c>
      <c r="U3365" s="43">
        <f ca="1">_xll.BInterpol('Base CDI'!$H$4:$H$28,'Base CDI'!$I$4:$I$29,S3365,"Cubic","Extrapolate=Linear","MultiX=Average","Skip=True","Sort=True")</f>
        <v>13.209215296026446</v>
      </c>
    </row>
    <row r="3366" spans="16:21" x14ac:dyDescent="0.25">
      <c r="P3366" s="10">
        <v>39408</v>
      </c>
      <c r="Q3366">
        <v>17.908750000000001</v>
      </c>
      <c r="S3366" s="42">
        <f t="shared" ca="1" si="58"/>
        <v>49349</v>
      </c>
      <c r="T3366" s="43">
        <f ca="1">_xll.BInterpol('Base CDI'!$H$4:$H$28,'Base CDI'!$J$4:$J$29,S3366,"Cubic","Extrapolate=Linear","MultiX=Average","Skip=True","Sort=True")</f>
        <v>13.178377720125596</v>
      </c>
      <c r="U3366" s="43">
        <f ca="1">_xll.BInterpol('Base CDI'!$H$4:$H$28,'Base CDI'!$I$4:$I$29,S3366,"Cubic","Extrapolate=Linear","MultiX=Average","Skip=True","Sort=True")</f>
        <v>13.20919191720467</v>
      </c>
    </row>
    <row r="3367" spans="16:21" x14ac:dyDescent="0.25">
      <c r="P3367" s="10">
        <v>39409</v>
      </c>
      <c r="Q3367">
        <v>17.916250000000002</v>
      </c>
      <c r="S3367" s="42">
        <f t="shared" ca="1" si="58"/>
        <v>49350</v>
      </c>
      <c r="T3367" s="43">
        <f ca="1">_xll.BInterpol('Base CDI'!$H$4:$H$28,'Base CDI'!$J$4:$J$29,S3367,"Cubic","Extrapolate=Linear","MultiX=Average","Skip=True","Sort=True")</f>
        <v>13.178359053021</v>
      </c>
      <c r="U3367" s="43">
        <f ca="1">_xll.BInterpol('Base CDI'!$H$4:$H$28,'Base CDI'!$I$4:$I$29,S3367,"Cubic","Extrapolate=Linear","MultiX=Average","Skip=True","Sort=True")</f>
        <v>13.209168426244073</v>
      </c>
    </row>
    <row r="3368" spans="16:21" x14ac:dyDescent="0.25">
      <c r="P3368" s="10">
        <v>39412</v>
      </c>
      <c r="Q3368">
        <v>17.923729999999999</v>
      </c>
      <c r="S3368" s="42">
        <f t="shared" ca="1" si="58"/>
        <v>49351</v>
      </c>
      <c r="T3368" s="43">
        <f ca="1">_xll.BInterpol('Base CDI'!$H$4:$H$28,'Base CDI'!$J$4:$J$29,S3368,"Cubic","Extrapolate=Linear","MultiX=Average","Skip=True","Sort=True")</f>
        <v>13.178340270634134</v>
      </c>
      <c r="U3368" s="43">
        <f ca="1">_xll.BInterpol('Base CDI'!$H$4:$H$28,'Base CDI'!$I$4:$I$29,S3368,"Cubic","Extrapolate=Linear","MultiX=Average","Skip=True","Sort=True")</f>
        <v>13.209144823306472</v>
      </c>
    </row>
    <row r="3369" spans="16:21" x14ac:dyDescent="0.25">
      <c r="P3369" s="10">
        <v>39413</v>
      </c>
      <c r="Q3369">
        <v>17.931229999999999</v>
      </c>
      <c r="S3369" s="42">
        <f t="shared" ca="1" si="58"/>
        <v>49352</v>
      </c>
      <c r="T3369" s="43">
        <f ca="1">_xll.BInterpol('Base CDI'!$H$4:$H$28,'Base CDI'!$J$4:$J$29,S3369,"Cubic","Extrapolate=Linear","MultiX=Average","Skip=True","Sort=True")</f>
        <v>13.17832137313159</v>
      </c>
      <c r="U3369" s="43">
        <f ca="1">_xll.BInterpol('Base CDI'!$H$4:$H$28,'Base CDI'!$I$4:$I$29,S3369,"Cubic","Extrapolate=Linear","MultiX=Average","Skip=True","Sort=True")</f>
        <v>13.209121108553681</v>
      </c>
    </row>
    <row r="3370" spans="16:21" x14ac:dyDescent="0.25">
      <c r="P3370" s="10">
        <v>39414</v>
      </c>
      <c r="Q3370">
        <v>17.938739999999999</v>
      </c>
      <c r="S3370" s="42">
        <f t="shared" ca="1" si="58"/>
        <v>49353</v>
      </c>
      <c r="T3370" s="43">
        <f ca="1">_xll.BInterpol('Base CDI'!$H$4:$H$28,'Base CDI'!$J$4:$J$29,S3370,"Cubic","Extrapolate=Linear","MultiX=Average","Skip=True","Sort=True")</f>
        <v>13.178302360679961</v>
      </c>
      <c r="U3370" s="43">
        <f ca="1">_xll.BInterpol('Base CDI'!$H$4:$H$28,'Base CDI'!$I$4:$I$29,S3370,"Cubic","Extrapolate=Linear","MultiX=Average","Skip=True","Sort=True")</f>
        <v>13.209097282147519</v>
      </c>
    </row>
    <row r="3371" spans="16:21" x14ac:dyDescent="0.25">
      <c r="P3371" s="10">
        <v>39415</v>
      </c>
      <c r="Q3371">
        <v>17.94624</v>
      </c>
      <c r="S3371" s="42">
        <f t="shared" ca="1" si="58"/>
        <v>49354</v>
      </c>
      <c r="T3371" s="43">
        <f ca="1">_xll.BInterpol('Base CDI'!$H$4:$H$28,'Base CDI'!$J$4:$J$29,S3371,"Cubic","Extrapolate=Linear","MultiX=Average","Skip=True","Sort=True")</f>
        <v>13.178283233445839</v>
      </c>
      <c r="U3371" s="43">
        <f ca="1">_xll.BInterpol('Base CDI'!$H$4:$H$28,'Base CDI'!$I$4:$I$29,S3371,"Cubic","Extrapolate=Linear","MultiX=Average","Skip=True","Sort=True")</f>
        <v>13.209073344249802</v>
      </c>
    </row>
    <row r="3372" spans="16:21" x14ac:dyDescent="0.25">
      <c r="P3372" s="10">
        <v>39416</v>
      </c>
      <c r="Q3372">
        <v>17.95374</v>
      </c>
      <c r="S3372" s="42">
        <f t="shared" ca="1" si="58"/>
        <v>49355</v>
      </c>
      <c r="T3372" s="43">
        <f ca="1">_xll.BInterpol('Base CDI'!$H$4:$H$28,'Base CDI'!$J$4:$J$29,S3372,"Cubic","Extrapolate=Linear","MultiX=Average","Skip=True","Sort=True")</f>
        <v>13.17826399159582</v>
      </c>
      <c r="U3372" s="43">
        <f ca="1">_xll.BInterpol('Base CDI'!$H$4:$H$28,'Base CDI'!$I$4:$I$29,S3372,"Cubic","Extrapolate=Linear","MultiX=Average","Skip=True","Sort=True")</f>
        <v>13.209049295022345</v>
      </c>
    </row>
    <row r="3373" spans="16:21" x14ac:dyDescent="0.25">
      <c r="P3373" s="10">
        <v>39419</v>
      </c>
      <c r="Q3373">
        <v>17.96125</v>
      </c>
      <c r="S3373" s="42">
        <f t="shared" ca="1" si="58"/>
        <v>49356</v>
      </c>
      <c r="T3373" s="43">
        <f ca="1">_xll.BInterpol('Base CDI'!$H$4:$H$28,'Base CDI'!$J$4:$J$29,S3373,"Cubic","Extrapolate=Linear","MultiX=Average","Skip=True","Sort=True")</f>
        <v>13.178244635296492</v>
      </c>
      <c r="U3373" s="43">
        <f ca="1">_xll.BInterpol('Base CDI'!$H$4:$H$28,'Base CDI'!$I$4:$I$29,S3373,"Cubic","Extrapolate=Linear","MultiX=Average","Skip=True","Sort=True")</f>
        <v>13.209025134626966</v>
      </c>
    </row>
    <row r="3374" spans="16:21" x14ac:dyDescent="0.25">
      <c r="P3374" s="10">
        <v>39420</v>
      </c>
      <c r="Q3374">
        <v>17.968769999999999</v>
      </c>
      <c r="S3374" s="42">
        <f t="shared" ca="1" si="58"/>
        <v>49357</v>
      </c>
      <c r="T3374" s="43">
        <f ca="1">_xll.BInterpol('Base CDI'!$H$4:$H$28,'Base CDI'!$J$4:$J$29,S3374,"Cubic","Extrapolate=Linear","MultiX=Average","Skip=True","Sort=True")</f>
        <v>13.178225164714453</v>
      </c>
      <c r="U3374" s="43">
        <f ca="1">_xll.BInterpol('Base CDI'!$H$4:$H$28,'Base CDI'!$I$4:$I$29,S3374,"Cubic","Extrapolate=Linear","MultiX=Average","Skip=True","Sort=True")</f>
        <v>13.209000863225482</v>
      </c>
    </row>
    <row r="3375" spans="16:21" x14ac:dyDescent="0.25">
      <c r="P3375" s="10">
        <v>39421</v>
      </c>
      <c r="Q3375">
        <v>17.976299999999998</v>
      </c>
      <c r="S3375" s="42">
        <f t="shared" ca="1" si="58"/>
        <v>49358</v>
      </c>
      <c r="T3375" s="43">
        <f ca="1">_xll.BInterpol('Base CDI'!$H$4:$H$28,'Base CDI'!$J$4:$J$29,S3375,"Cubic","Extrapolate=Linear","MultiX=Average","Skip=True","Sort=True")</f>
        <v>13.178205580016293</v>
      </c>
      <c r="U3375" s="43">
        <f ca="1">_xll.BInterpol('Base CDI'!$H$4:$H$28,'Base CDI'!$I$4:$I$29,S3375,"Cubic","Extrapolate=Linear","MultiX=Average","Skip=True","Sort=True")</f>
        <v>13.208976480979707</v>
      </c>
    </row>
    <row r="3376" spans="16:21" x14ac:dyDescent="0.25">
      <c r="P3376" s="10">
        <v>39422</v>
      </c>
      <c r="Q3376">
        <v>17.983840000000001</v>
      </c>
      <c r="S3376" s="42">
        <f t="shared" ca="1" si="58"/>
        <v>49359</v>
      </c>
      <c r="T3376" s="43">
        <f ca="1">_xll.BInterpol('Base CDI'!$H$4:$H$28,'Base CDI'!$J$4:$J$29,S3376,"Cubic","Extrapolate=Linear","MultiX=Average","Skip=True","Sort=True")</f>
        <v>13.178185881368604</v>
      </c>
      <c r="U3376" s="43">
        <f ca="1">_xll.BInterpol('Base CDI'!$H$4:$H$28,'Base CDI'!$I$4:$I$29,S3376,"Cubic","Extrapolate=Linear","MultiX=Average","Skip=True","Sort=True")</f>
        <v>13.20895198805146</v>
      </c>
    </row>
    <row r="3377" spans="16:21" x14ac:dyDescent="0.25">
      <c r="P3377" s="10">
        <v>39423</v>
      </c>
      <c r="Q3377">
        <v>17.99136</v>
      </c>
      <c r="S3377" s="42">
        <f t="shared" ca="1" si="58"/>
        <v>49360</v>
      </c>
      <c r="T3377" s="43">
        <f ca="1">_xll.BInterpol('Base CDI'!$H$4:$H$28,'Base CDI'!$J$4:$J$29,S3377,"Cubic","Extrapolate=Linear","MultiX=Average","Skip=True","Sort=True")</f>
        <v>13.17816606893798</v>
      </c>
      <c r="U3377" s="43">
        <f ca="1">_xll.BInterpol('Base CDI'!$H$4:$H$28,'Base CDI'!$I$4:$I$29,S3377,"Cubic","Extrapolate=Linear","MultiX=Average","Skip=True","Sort=True")</f>
        <v>13.208927384602557</v>
      </c>
    </row>
    <row r="3378" spans="16:21" x14ac:dyDescent="0.25">
      <c r="P3378" s="10">
        <v>39426</v>
      </c>
      <c r="Q3378">
        <v>17.99888</v>
      </c>
      <c r="S3378" s="42">
        <f t="shared" ca="1" si="58"/>
        <v>49361</v>
      </c>
      <c r="T3378" s="43">
        <f ca="1">_xll.BInterpol('Base CDI'!$H$4:$H$28,'Base CDI'!$J$4:$J$29,S3378,"Cubic","Extrapolate=Linear","MultiX=Average","Skip=True","Sort=True")</f>
        <v>13.178146142891014</v>
      </c>
      <c r="U3378" s="43">
        <f ca="1">_xll.BInterpol('Base CDI'!$H$4:$H$28,'Base CDI'!$I$4:$I$29,S3378,"Cubic","Extrapolate=Linear","MultiX=Average","Skip=True","Sort=True")</f>
        <v>13.208902670794814</v>
      </c>
    </row>
    <row r="3379" spans="16:21" x14ac:dyDescent="0.25">
      <c r="P3379" s="10">
        <v>39427</v>
      </c>
      <c r="Q3379">
        <v>18.006399999999999</v>
      </c>
      <c r="S3379" s="42">
        <f t="shared" ca="1" si="58"/>
        <v>49362</v>
      </c>
      <c r="T3379" s="43">
        <f ca="1">_xll.BInterpol('Base CDI'!$H$4:$H$28,'Base CDI'!$J$4:$J$29,S3379,"Cubic","Extrapolate=Linear","MultiX=Average","Skip=True","Sort=True")</f>
        <v>13.178126103394302</v>
      </c>
      <c r="U3379" s="43">
        <f ca="1">_xll.BInterpol('Base CDI'!$H$4:$H$28,'Base CDI'!$I$4:$I$29,S3379,"Cubic","Extrapolate=Linear","MultiX=Average","Skip=True","Sort=True")</f>
        <v>13.208877846790047</v>
      </c>
    </row>
    <row r="3380" spans="16:21" x14ac:dyDescent="0.25">
      <c r="P3380" s="10">
        <v>39428</v>
      </c>
      <c r="Q3380">
        <v>18.013919999999999</v>
      </c>
      <c r="S3380" s="42">
        <f t="shared" ca="1" si="58"/>
        <v>49363</v>
      </c>
      <c r="T3380" s="43">
        <f ca="1">_xll.BInterpol('Base CDI'!$H$4:$H$28,'Base CDI'!$J$4:$J$29,S3380,"Cubic","Extrapolate=Linear","MultiX=Average","Skip=True","Sort=True")</f>
        <v>13.17810595061443</v>
      </c>
      <c r="U3380" s="43">
        <f ca="1">_xll.BInterpol('Base CDI'!$H$4:$H$28,'Base CDI'!$I$4:$I$29,S3380,"Cubic","Extrapolate=Linear","MultiX=Average","Skip=True","Sort=True")</f>
        <v>13.208852912750073</v>
      </c>
    </row>
    <row r="3381" spans="16:21" x14ac:dyDescent="0.25">
      <c r="P3381" s="10">
        <v>39429</v>
      </c>
      <c r="Q3381">
        <v>18.021439999999998</v>
      </c>
      <c r="S3381" s="42">
        <f t="shared" ca="1" si="58"/>
        <v>49364</v>
      </c>
      <c r="T3381" s="43">
        <f ca="1">_xll.BInterpol('Base CDI'!$H$4:$H$28,'Base CDI'!$J$4:$J$29,S3381,"Cubic","Extrapolate=Linear","MultiX=Average","Skip=True","Sort=True")</f>
        <v>13.178085684717997</v>
      </c>
      <c r="U3381" s="43">
        <f ca="1">_xll.BInterpol('Base CDI'!$H$4:$H$28,'Base CDI'!$I$4:$I$29,S3381,"Cubic","Extrapolate=Linear","MultiX=Average","Skip=True","Sort=True")</f>
        <v>13.208827868836709</v>
      </c>
    </row>
    <row r="3382" spans="16:21" x14ac:dyDescent="0.25">
      <c r="P3382" s="10">
        <v>39430</v>
      </c>
      <c r="Q3382">
        <v>18.028960000000001</v>
      </c>
      <c r="S3382" s="42">
        <f t="shared" ca="1" si="58"/>
        <v>49365</v>
      </c>
      <c r="T3382" s="43">
        <f ca="1">_xll.BInterpol('Base CDI'!$H$4:$H$28,'Base CDI'!$J$4:$J$29,S3382,"Cubic","Extrapolate=Linear","MultiX=Average","Skip=True","Sort=True")</f>
        <v>13.178065305871593</v>
      </c>
      <c r="U3382" s="43">
        <f ca="1">_xll.BInterpol('Base CDI'!$H$4:$H$28,'Base CDI'!$I$4:$I$29,S3382,"Cubic","Extrapolate=Linear","MultiX=Average","Skip=True","Sort=True")</f>
        <v>13.208802715211771</v>
      </c>
    </row>
    <row r="3383" spans="16:21" x14ac:dyDescent="0.25">
      <c r="P3383" s="10">
        <v>39433</v>
      </c>
      <c r="Q3383">
        <v>18.036480000000001</v>
      </c>
      <c r="S3383" s="42">
        <f t="shared" ca="1" si="58"/>
        <v>49366</v>
      </c>
      <c r="T3383" s="43">
        <f ca="1">_xll.BInterpol('Base CDI'!$H$4:$H$28,'Base CDI'!$J$4:$J$29,S3383,"Cubic","Extrapolate=Linear","MultiX=Average","Skip=True","Sort=True")</f>
        <v>13.178044814241812</v>
      </c>
      <c r="U3383" s="43">
        <f ca="1">_xll.BInterpol('Base CDI'!$H$4:$H$28,'Base CDI'!$I$4:$I$29,S3383,"Cubic","Extrapolate=Linear","MultiX=Average","Skip=True","Sort=True")</f>
        <v>13.208777452037076</v>
      </c>
    </row>
    <row r="3384" spans="16:21" x14ac:dyDescent="0.25">
      <c r="P3384" s="10">
        <v>39434</v>
      </c>
      <c r="Q3384">
        <v>18.044</v>
      </c>
      <c r="S3384" s="42">
        <f t="shared" ca="1" si="58"/>
        <v>49367</v>
      </c>
      <c r="T3384" s="43">
        <f ca="1">_xll.BInterpol('Base CDI'!$H$4:$H$28,'Base CDI'!$J$4:$J$29,S3384,"Cubic","Extrapolate=Linear","MultiX=Average","Skip=True","Sort=True")</f>
        <v>13.178024209995245</v>
      </c>
      <c r="U3384" s="43">
        <f ca="1">_xll.BInterpol('Base CDI'!$H$4:$H$28,'Base CDI'!$I$4:$I$29,S3384,"Cubic","Extrapolate=Linear","MultiX=Average","Skip=True","Sort=True")</f>
        <v>13.208752079474438</v>
      </c>
    </row>
    <row r="3385" spans="16:21" x14ac:dyDescent="0.25">
      <c r="P3385" s="10">
        <v>39435</v>
      </c>
      <c r="Q3385">
        <v>18.05153</v>
      </c>
      <c r="S3385" s="42">
        <f t="shared" ca="1" si="58"/>
        <v>49368</v>
      </c>
      <c r="T3385" s="43">
        <f ca="1">_xll.BInterpol('Base CDI'!$H$4:$H$28,'Base CDI'!$J$4:$J$29,S3385,"Cubic","Extrapolate=Linear","MultiX=Average","Skip=True","Sort=True")</f>
        <v>13.178003493298487</v>
      </c>
      <c r="U3385" s="43">
        <f ca="1">_xll.BInterpol('Base CDI'!$H$4:$H$28,'Base CDI'!$I$4:$I$29,S3385,"Cubic","Extrapolate=Linear","MultiX=Average","Skip=True","Sort=True")</f>
        <v>13.208726597685676</v>
      </c>
    </row>
    <row r="3386" spans="16:21" x14ac:dyDescent="0.25">
      <c r="P3386" s="10">
        <v>39436</v>
      </c>
      <c r="Q3386">
        <v>18.059069999999998</v>
      </c>
      <c r="S3386" s="42">
        <f t="shared" ca="1" si="58"/>
        <v>49369</v>
      </c>
      <c r="T3386" s="43">
        <f ca="1">_xll.BInterpol('Base CDI'!$H$4:$H$28,'Base CDI'!$J$4:$J$29,S3386,"Cubic","Extrapolate=Linear","MultiX=Average","Skip=True","Sort=True")</f>
        <v>13.177982664318129</v>
      </c>
      <c r="U3386" s="43">
        <f ca="1">_xll.BInterpol('Base CDI'!$H$4:$H$28,'Base CDI'!$I$4:$I$29,S3386,"Cubic","Extrapolate=Linear","MultiX=Average","Skip=True","Sort=True")</f>
        <v>13.208701006832607</v>
      </c>
    </row>
    <row r="3387" spans="16:21" x14ac:dyDescent="0.25">
      <c r="P3387" s="10">
        <v>39437</v>
      </c>
      <c r="Q3387">
        <v>18.066610000000001</v>
      </c>
      <c r="S3387" s="42">
        <f t="shared" ca="1" si="58"/>
        <v>49370</v>
      </c>
      <c r="T3387" s="43">
        <f ca="1">_xll.BInterpol('Base CDI'!$H$4:$H$28,'Base CDI'!$J$4:$J$29,S3387,"Cubic","Extrapolate=Linear","MultiX=Average","Skip=True","Sort=True")</f>
        <v>13.177961723220767</v>
      </c>
      <c r="U3387" s="43">
        <f ca="1">_xll.BInterpol('Base CDI'!$H$4:$H$28,'Base CDI'!$I$4:$I$29,S3387,"Cubic","Extrapolate=Linear","MultiX=Average","Skip=True","Sort=True")</f>
        <v>13.208675307077046</v>
      </c>
    </row>
    <row r="3388" spans="16:21" x14ac:dyDescent="0.25">
      <c r="P3388" s="10">
        <v>39440</v>
      </c>
      <c r="Q3388">
        <v>18.074179999999998</v>
      </c>
      <c r="S3388" s="42">
        <f t="shared" ca="1" si="58"/>
        <v>49371</v>
      </c>
      <c r="T3388" s="43">
        <f ca="1">_xll.BInterpol('Base CDI'!$H$4:$H$28,'Base CDI'!$J$4:$J$29,S3388,"Cubic","Extrapolate=Linear","MultiX=Average","Skip=True","Sort=True")</f>
        <v>13.177940670172989</v>
      </c>
      <c r="U3388" s="43">
        <f ca="1">_xll.BInterpol('Base CDI'!$H$4:$H$28,'Base CDI'!$I$4:$I$29,S3388,"Cubic","Extrapolate=Linear","MultiX=Average","Skip=True","Sort=True")</f>
        <v>13.208649498580808</v>
      </c>
    </row>
    <row r="3389" spans="16:21" x14ac:dyDescent="0.25">
      <c r="P3389" s="10">
        <v>39442</v>
      </c>
      <c r="Q3389">
        <v>18.08175</v>
      </c>
      <c r="S3389" s="42">
        <f t="shared" ca="1" si="58"/>
        <v>49372</v>
      </c>
      <c r="T3389" s="43">
        <f ca="1">_xll.BInterpol('Base CDI'!$H$4:$H$28,'Base CDI'!$J$4:$J$29,S3389,"Cubic","Extrapolate=Linear","MultiX=Average","Skip=True","Sort=True")</f>
        <v>13.177919505341393</v>
      </c>
      <c r="U3389" s="43">
        <f ca="1">_xll.BInterpol('Base CDI'!$H$4:$H$28,'Base CDI'!$I$4:$I$29,S3389,"Cubic","Extrapolate=Linear","MultiX=Average","Skip=True","Sort=True")</f>
        <v>13.208623581505714</v>
      </c>
    </row>
    <row r="3390" spans="16:21" x14ac:dyDescent="0.25">
      <c r="P3390" s="10">
        <v>39443</v>
      </c>
      <c r="Q3390">
        <v>18.089310000000001</v>
      </c>
      <c r="S3390" s="42">
        <f t="shared" ca="1" si="58"/>
        <v>49373</v>
      </c>
      <c r="T3390" s="43">
        <f ca="1">_xll.BInterpol('Base CDI'!$H$4:$H$28,'Base CDI'!$J$4:$J$29,S3390,"Cubic","Extrapolate=Linear","MultiX=Average","Skip=True","Sort=True")</f>
        <v>13.177898228892568</v>
      </c>
      <c r="U3390" s="43">
        <f ca="1">_xll.BInterpol('Base CDI'!$H$4:$H$28,'Base CDI'!$I$4:$I$29,S3390,"Cubic","Extrapolate=Linear","MultiX=Average","Skip=True","Sort=True")</f>
        <v>13.208597556013576</v>
      </c>
    </row>
    <row r="3391" spans="16:21" x14ac:dyDescent="0.25">
      <c r="P3391" s="10">
        <v>39444</v>
      </c>
      <c r="Q3391">
        <v>18.096869999999999</v>
      </c>
      <c r="S3391" s="42">
        <f t="shared" ca="1" si="58"/>
        <v>49374</v>
      </c>
      <c r="T3391" s="43">
        <f ca="1">_xll.BInterpol('Base CDI'!$H$4:$H$28,'Base CDI'!$J$4:$J$29,S3391,"Cubic","Extrapolate=Linear","MultiX=Average","Skip=True","Sort=True")</f>
        <v>13.177876840993109</v>
      </c>
      <c r="U3391" s="43">
        <f ca="1">_xll.BInterpol('Base CDI'!$H$4:$H$28,'Base CDI'!$I$4:$I$29,S3391,"Cubic","Extrapolate=Linear","MultiX=Average","Skip=True","Sort=True")</f>
        <v>13.208571422266212</v>
      </c>
    </row>
    <row r="3392" spans="16:21" x14ac:dyDescent="0.25">
      <c r="P3392" s="10">
        <v>39447</v>
      </c>
      <c r="Q3392">
        <v>18.10445</v>
      </c>
      <c r="S3392" s="42">
        <f t="shared" ca="1" si="58"/>
        <v>49375</v>
      </c>
      <c r="T3392" s="43">
        <f ca="1">_xll.BInterpol('Base CDI'!$H$4:$H$28,'Base CDI'!$J$4:$J$29,S3392,"Cubic","Extrapolate=Linear","MultiX=Average","Skip=True","Sort=True")</f>
        <v>13.177855341809609</v>
      </c>
      <c r="U3392" s="43">
        <f ca="1">_xll.BInterpol('Base CDI'!$H$4:$H$28,'Base CDI'!$I$4:$I$29,S3392,"Cubic","Extrapolate=Linear","MultiX=Average","Skip=True","Sort=True")</f>
        <v>13.208545180425441</v>
      </c>
    </row>
    <row r="3393" spans="16:21" x14ac:dyDescent="0.25">
      <c r="P3393" s="10">
        <v>39449</v>
      </c>
      <c r="Q3393">
        <v>18.112020000000001</v>
      </c>
      <c r="S3393" s="42">
        <f t="shared" ca="1" si="58"/>
        <v>49376</v>
      </c>
      <c r="T3393" s="43">
        <f ca="1">_xll.BInterpol('Base CDI'!$H$4:$H$28,'Base CDI'!$J$4:$J$29,S3393,"Cubic","Extrapolate=Linear","MultiX=Average","Skip=True","Sort=True")</f>
        <v>13.17783373150866</v>
      </c>
      <c r="U3393" s="43">
        <f ca="1">_xll.BInterpol('Base CDI'!$H$4:$H$28,'Base CDI'!$I$4:$I$29,S3393,"Cubic","Extrapolate=Linear","MultiX=Average","Skip=True","Sort=True")</f>
        <v>13.208518830653075</v>
      </c>
    </row>
    <row r="3394" spans="16:21" x14ac:dyDescent="0.25">
      <c r="P3394" s="10">
        <v>39450</v>
      </c>
      <c r="Q3394">
        <v>18.119589999999999</v>
      </c>
      <c r="S3394" s="42">
        <f t="shared" ca="1" si="58"/>
        <v>49377</v>
      </c>
      <c r="T3394" s="43">
        <f ca="1">_xll.BInterpol('Base CDI'!$H$4:$H$28,'Base CDI'!$J$4:$J$29,S3394,"Cubic","Extrapolate=Linear","MultiX=Average","Skip=True","Sort=True")</f>
        <v>13.177812010256856</v>
      </c>
      <c r="U3394" s="43">
        <f ca="1">_xll.BInterpol('Base CDI'!$H$4:$H$28,'Base CDI'!$I$4:$I$29,S3394,"Cubic","Extrapolate=Linear","MultiX=Average","Skip=True","Sort=True")</f>
        <v>13.208492373110934</v>
      </c>
    </row>
    <row r="3395" spans="16:21" x14ac:dyDescent="0.25">
      <c r="P3395" s="10">
        <v>39451</v>
      </c>
      <c r="Q3395">
        <v>18.12715</v>
      </c>
      <c r="S3395" s="42">
        <f t="shared" ca="1" si="58"/>
        <v>49378</v>
      </c>
      <c r="T3395" s="43">
        <f ca="1">_xll.BInterpol('Base CDI'!$H$4:$H$28,'Base CDI'!$J$4:$J$29,S3395,"Cubic","Extrapolate=Linear","MultiX=Average","Skip=True","Sort=True")</f>
        <v>13.177790178220787</v>
      </c>
      <c r="U3395" s="43">
        <f ca="1">_xll.BInterpol('Base CDI'!$H$4:$H$28,'Base CDI'!$I$4:$I$29,S3395,"Cubic","Extrapolate=Linear","MultiX=Average","Skip=True","Sort=True")</f>
        <v>13.208465807960833</v>
      </c>
    </row>
    <row r="3396" spans="16:21" x14ac:dyDescent="0.25">
      <c r="P3396" s="10">
        <v>39454</v>
      </c>
      <c r="Q3396">
        <v>18.134679999999999</v>
      </c>
      <c r="S3396" s="42">
        <f t="shared" ca="1" si="58"/>
        <v>49379</v>
      </c>
      <c r="T3396" s="43">
        <f ca="1">_xll.BInterpol('Base CDI'!$H$4:$H$28,'Base CDI'!$J$4:$J$29,S3396,"Cubic","Extrapolate=Linear","MultiX=Average","Skip=True","Sort=True")</f>
        <v>13.177768235567049</v>
      </c>
      <c r="U3396" s="43">
        <f ca="1">_xll.BInterpol('Base CDI'!$H$4:$H$28,'Base CDI'!$I$4:$I$29,S3396,"Cubic","Extrapolate=Linear","MultiX=Average","Skip=True","Sort=True")</f>
        <v>13.208439135364589</v>
      </c>
    </row>
    <row r="3397" spans="16:21" x14ac:dyDescent="0.25">
      <c r="P3397" s="10">
        <v>39455</v>
      </c>
      <c r="Q3397">
        <v>18.142250000000001</v>
      </c>
      <c r="S3397" s="42">
        <f t="shared" ca="1" si="58"/>
        <v>49380</v>
      </c>
      <c r="T3397" s="43">
        <f ca="1">_xll.BInterpol('Base CDI'!$H$4:$H$28,'Base CDI'!$J$4:$J$29,S3397,"Cubic","Extrapolate=Linear","MultiX=Average","Skip=True","Sort=True")</f>
        <v>13.177746182462233</v>
      </c>
      <c r="U3397" s="43">
        <f ca="1">_xll.BInterpol('Base CDI'!$H$4:$H$28,'Base CDI'!$I$4:$I$29,S3397,"Cubic","Extrapolate=Linear","MultiX=Average","Skip=True","Sort=True")</f>
        <v>13.208412355484018</v>
      </c>
    </row>
    <row r="3398" spans="16:21" x14ac:dyDescent="0.25">
      <c r="P3398" s="10">
        <v>39456</v>
      </c>
      <c r="Q3398">
        <v>18.149819999999998</v>
      </c>
      <c r="S3398" s="42">
        <f t="shared" ca="1" si="58"/>
        <v>49381</v>
      </c>
      <c r="T3398" s="43">
        <f ca="1">_xll.BInterpol('Base CDI'!$H$4:$H$28,'Base CDI'!$J$4:$J$29,S3398,"Cubic","Extrapolate=Linear","MultiX=Average","Skip=True","Sort=True")</f>
        <v>13.177724019072933</v>
      </c>
      <c r="U3398" s="43">
        <f ca="1">_xll.BInterpol('Base CDI'!$H$4:$H$28,'Base CDI'!$I$4:$I$29,S3398,"Cubic","Extrapolate=Linear","MultiX=Average","Skip=True","Sort=True")</f>
        <v>13.208385468480936</v>
      </c>
    </row>
    <row r="3399" spans="16:21" x14ac:dyDescent="0.25">
      <c r="P3399" s="10">
        <v>39457</v>
      </c>
      <c r="Q3399">
        <v>18.157399999999999</v>
      </c>
      <c r="S3399" s="42">
        <f t="shared" ca="1" si="58"/>
        <v>49382</v>
      </c>
      <c r="T3399" s="43">
        <f ca="1">_xll.BInterpol('Base CDI'!$H$4:$H$28,'Base CDI'!$J$4:$J$29,S3399,"Cubic","Extrapolate=Linear","MultiX=Average","Skip=True","Sort=True")</f>
        <v>13.177701745565741</v>
      </c>
      <c r="U3399" s="43">
        <f ca="1">_xll.BInterpol('Base CDI'!$H$4:$H$28,'Base CDI'!$I$4:$I$29,S3399,"Cubic","Extrapolate=Linear","MultiX=Average","Skip=True","Sort=True")</f>
        <v>13.20835847451716</v>
      </c>
    </row>
    <row r="3400" spans="16:21" x14ac:dyDescent="0.25">
      <c r="P3400" s="10">
        <v>39458</v>
      </c>
      <c r="Q3400">
        <v>18.164999999999999</v>
      </c>
      <c r="S3400" s="42">
        <f t="shared" ca="1" si="58"/>
        <v>49383</v>
      </c>
      <c r="T3400" s="43">
        <f ca="1">_xll.BInterpol('Base CDI'!$H$4:$H$28,'Base CDI'!$J$4:$J$29,S3400,"Cubic","Extrapolate=Linear","MultiX=Average","Skip=True","Sort=True")</f>
        <v>13.177679362107252</v>
      </c>
      <c r="U3400" s="43">
        <f ca="1">_xll.BInterpol('Base CDI'!$H$4:$H$28,'Base CDI'!$I$4:$I$29,S3400,"Cubic","Extrapolate=Linear","MultiX=Average","Skip=True","Sort=True")</f>
        <v>13.208331373754508</v>
      </c>
    </row>
    <row r="3401" spans="16:21" x14ac:dyDescent="0.25">
      <c r="P3401" s="10">
        <v>39461</v>
      </c>
      <c r="Q3401">
        <v>18.17258</v>
      </c>
      <c r="S3401" s="42">
        <f t="shared" ca="1" si="58"/>
        <v>49384</v>
      </c>
      <c r="T3401" s="43">
        <f ca="1">_xll.BInterpol('Base CDI'!$H$4:$H$28,'Base CDI'!$J$4:$J$29,S3401,"Cubic","Extrapolate=Linear","MultiX=Average","Skip=True","Sort=True")</f>
        <v>13.177656868864055</v>
      </c>
      <c r="U3401" s="43">
        <f ca="1">_xll.BInterpol('Base CDI'!$H$4:$H$28,'Base CDI'!$I$4:$I$29,S3401,"Cubic","Extrapolate=Linear","MultiX=Average","Skip=True","Sort=True")</f>
        <v>13.208304166354795</v>
      </c>
    </row>
    <row r="3402" spans="16:21" x14ac:dyDescent="0.25">
      <c r="P3402" s="10">
        <v>39462</v>
      </c>
      <c r="Q3402">
        <v>18.180160000000001</v>
      </c>
      <c r="S3402" s="42">
        <f t="shared" ca="1" si="58"/>
        <v>49385</v>
      </c>
      <c r="T3402" s="43">
        <f ca="1">_xll.BInterpol('Base CDI'!$H$4:$H$28,'Base CDI'!$J$4:$J$29,S3402,"Cubic","Extrapolate=Linear","MultiX=Average","Skip=True","Sort=True")</f>
        <v>13.177634266002746</v>
      </c>
      <c r="U3402" s="43">
        <f ca="1">_xll.BInterpol('Base CDI'!$H$4:$H$28,'Base CDI'!$I$4:$I$29,S3402,"Cubic","Extrapolate=Linear","MultiX=Average","Skip=True","Sort=True")</f>
        <v>13.208276852479836</v>
      </c>
    </row>
    <row r="3403" spans="16:21" x14ac:dyDescent="0.25">
      <c r="P3403" s="10">
        <v>39463</v>
      </c>
      <c r="Q3403">
        <v>18.187750000000001</v>
      </c>
      <c r="S3403" s="42">
        <f t="shared" ref="S3403:S3466" ca="1" si="59">S3402+1</f>
        <v>49386</v>
      </c>
      <c r="T3403" s="43">
        <f ca="1">_xll.BInterpol('Base CDI'!$H$4:$H$28,'Base CDI'!$J$4:$J$29,S3403,"Cubic","Extrapolate=Linear","MultiX=Average","Skip=True","Sort=True")</f>
        <v>13.177611553689918</v>
      </c>
      <c r="U3403" s="43">
        <f ca="1">_xll.BInterpol('Base CDI'!$H$4:$H$28,'Base CDI'!$I$4:$I$29,S3403,"Cubic","Extrapolate=Linear","MultiX=Average","Skip=True","Sort=True")</f>
        <v>13.208249432291449</v>
      </c>
    </row>
    <row r="3404" spans="16:21" x14ac:dyDescent="0.25">
      <c r="P3404" s="10">
        <v>39464</v>
      </c>
      <c r="Q3404">
        <v>18.195329999999998</v>
      </c>
      <c r="S3404" s="42">
        <f t="shared" ca="1" si="59"/>
        <v>49387</v>
      </c>
      <c r="T3404" s="43">
        <f ca="1">_xll.BInterpol('Base CDI'!$H$4:$H$28,'Base CDI'!$J$4:$J$29,S3404,"Cubic","Extrapolate=Linear","MultiX=Average","Skip=True","Sort=True")</f>
        <v>13.177588732092161</v>
      </c>
      <c r="U3404" s="43">
        <f ca="1">_xll.BInterpol('Base CDI'!$H$4:$H$28,'Base CDI'!$I$4:$I$29,S3404,"Cubic","Extrapolate=Linear","MultiX=Average","Skip=True","Sort=True")</f>
        <v>13.208221905951453</v>
      </c>
    </row>
    <row r="3405" spans="16:21" x14ac:dyDescent="0.25">
      <c r="P3405" s="10">
        <v>39465</v>
      </c>
      <c r="Q3405">
        <v>18.202909999999999</v>
      </c>
      <c r="S3405" s="42">
        <f t="shared" ca="1" si="59"/>
        <v>49388</v>
      </c>
      <c r="T3405" s="43">
        <f ca="1">_xll.BInterpol('Base CDI'!$H$4:$H$28,'Base CDI'!$J$4:$J$29,S3405,"Cubic","Extrapolate=Linear","MultiX=Average","Skip=True","Sort=True")</f>
        <v>13.177565801376071</v>
      </c>
      <c r="U3405" s="43">
        <f ca="1">_xll.BInterpol('Base CDI'!$H$4:$H$28,'Base CDI'!$I$4:$I$29,S3405,"Cubic","Extrapolate=Linear","MultiX=Average","Skip=True","Sort=True")</f>
        <v>13.208194273621659</v>
      </c>
    </row>
    <row r="3406" spans="16:21" x14ac:dyDescent="0.25">
      <c r="P3406" s="10">
        <v>39468</v>
      </c>
      <c r="Q3406">
        <v>18.2105</v>
      </c>
      <c r="S3406" s="42">
        <f t="shared" ca="1" si="59"/>
        <v>49389</v>
      </c>
      <c r="T3406" s="43">
        <f ca="1">_xll.BInterpol('Base CDI'!$H$4:$H$28,'Base CDI'!$J$4:$J$29,S3406,"Cubic","Extrapolate=Linear","MultiX=Average","Skip=True","Sort=True")</f>
        <v>13.177542761708239</v>
      </c>
      <c r="U3406" s="43">
        <f ca="1">_xll.BInterpol('Base CDI'!$H$4:$H$28,'Base CDI'!$I$4:$I$29,S3406,"Cubic","Extrapolate=Linear","MultiX=Average","Skip=True","Sort=True")</f>
        <v>13.208166535463889</v>
      </c>
    </row>
    <row r="3407" spans="16:21" x14ac:dyDescent="0.25">
      <c r="P3407" s="10">
        <v>39469</v>
      </c>
      <c r="Q3407">
        <v>18.21809</v>
      </c>
      <c r="S3407" s="42">
        <f t="shared" ca="1" si="59"/>
        <v>49390</v>
      </c>
      <c r="T3407" s="43">
        <f ca="1">_xll.BInterpol('Base CDI'!$H$4:$H$28,'Base CDI'!$J$4:$J$29,S3407,"Cubic","Extrapolate=Linear","MultiX=Average","Skip=True","Sort=True")</f>
        <v>13.177519613255258</v>
      </c>
      <c r="U3407" s="43">
        <f ca="1">_xll.BInterpol('Base CDI'!$H$4:$H$28,'Base CDI'!$I$4:$I$29,S3407,"Cubic","Extrapolate=Linear","MultiX=Average","Skip=True","Sort=True")</f>
        <v>13.208138691639956</v>
      </c>
    </row>
    <row r="3408" spans="16:21" x14ac:dyDescent="0.25">
      <c r="P3408" s="10">
        <v>39470</v>
      </c>
      <c r="Q3408">
        <v>18.22569</v>
      </c>
      <c r="S3408" s="42">
        <f t="shared" ca="1" si="59"/>
        <v>49391</v>
      </c>
      <c r="T3408" s="43">
        <f ca="1">_xll.BInterpol('Base CDI'!$H$4:$H$28,'Base CDI'!$J$4:$J$29,S3408,"Cubic","Extrapolate=Linear","MultiX=Average","Skip=True","Sort=True")</f>
        <v>13.177496356183724</v>
      </c>
      <c r="U3408" s="43">
        <f ca="1">_xll.BInterpol('Base CDI'!$H$4:$H$28,'Base CDI'!$I$4:$I$29,S3408,"Cubic","Extrapolate=Linear","MultiX=Average","Skip=True","Sort=True")</f>
        <v>13.208110742311677</v>
      </c>
    </row>
    <row r="3409" spans="16:21" x14ac:dyDescent="0.25">
      <c r="P3409" s="10">
        <v>39471</v>
      </c>
      <c r="Q3409">
        <v>18.23329</v>
      </c>
      <c r="S3409" s="42">
        <f t="shared" ca="1" si="59"/>
        <v>49392</v>
      </c>
      <c r="T3409" s="43">
        <f ca="1">_xll.BInterpol('Base CDI'!$H$4:$H$28,'Base CDI'!$J$4:$J$29,S3409,"Cubic","Extrapolate=Linear","MultiX=Average","Skip=True","Sort=True")</f>
        <v>13.177472990660224</v>
      </c>
      <c r="U3409" s="43">
        <f ca="1">_xll.BInterpol('Base CDI'!$H$4:$H$28,'Base CDI'!$I$4:$I$29,S3409,"Cubic","Extrapolate=Linear","MultiX=Average","Skip=True","Sort=True")</f>
        <v>13.20808268764087</v>
      </c>
    </row>
    <row r="3410" spans="16:21" x14ac:dyDescent="0.25">
      <c r="P3410" s="10">
        <v>39472</v>
      </c>
      <c r="Q3410">
        <v>18.24091</v>
      </c>
      <c r="S3410" s="42">
        <f t="shared" ca="1" si="59"/>
        <v>49393</v>
      </c>
      <c r="T3410" s="43">
        <f ca="1">_xll.BInterpol('Base CDI'!$H$4:$H$28,'Base CDI'!$J$4:$J$29,S3410,"Cubic","Extrapolate=Linear","MultiX=Average","Skip=True","Sort=True")</f>
        <v>13.177449516851356</v>
      </c>
      <c r="U3410" s="43">
        <f ca="1">_xll.BInterpol('Base CDI'!$H$4:$H$28,'Base CDI'!$I$4:$I$29,S3410,"Cubic","Extrapolate=Linear","MultiX=Average","Skip=True","Sort=True")</f>
        <v>13.208054527789349</v>
      </c>
    </row>
    <row r="3411" spans="16:21" x14ac:dyDescent="0.25">
      <c r="P3411" s="10">
        <v>39475</v>
      </c>
      <c r="Q3411">
        <v>18.248519999999999</v>
      </c>
      <c r="S3411" s="42">
        <f t="shared" ca="1" si="59"/>
        <v>49394</v>
      </c>
      <c r="T3411" s="43">
        <f ca="1">_xll.BInterpol('Base CDI'!$H$4:$H$28,'Base CDI'!$J$4:$J$29,S3411,"Cubic","Extrapolate=Linear","MultiX=Average","Skip=True","Sort=True")</f>
        <v>13.17742593492371</v>
      </c>
      <c r="U3411" s="43">
        <f ca="1">_xll.BInterpol('Base CDI'!$H$4:$H$28,'Base CDI'!$I$4:$I$29,S3411,"Cubic","Extrapolate=Linear","MultiX=Average","Skip=True","Sort=True")</f>
        <v>13.208026262918933</v>
      </c>
    </row>
    <row r="3412" spans="16:21" x14ac:dyDescent="0.25">
      <c r="P3412" s="10">
        <v>39476</v>
      </c>
      <c r="Q3412">
        <v>18.256139999999998</v>
      </c>
      <c r="S3412" s="42">
        <f t="shared" ca="1" si="59"/>
        <v>49395</v>
      </c>
      <c r="T3412" s="43">
        <f ca="1">_xll.BInterpol('Base CDI'!$H$4:$H$28,'Base CDI'!$J$4:$J$29,S3412,"Cubic","Extrapolate=Linear","MultiX=Average","Skip=True","Sort=True")</f>
        <v>13.177402245043881</v>
      </c>
      <c r="U3412" s="43">
        <f ca="1">_xll.BInterpol('Base CDI'!$H$4:$H$28,'Base CDI'!$I$4:$I$29,S3412,"Cubic","Extrapolate=Linear","MultiX=Average","Skip=True","Sort=True")</f>
        <v>13.207997893191438</v>
      </c>
    </row>
    <row r="3413" spans="16:21" x14ac:dyDescent="0.25">
      <c r="P3413" s="10">
        <v>39477</v>
      </c>
      <c r="Q3413">
        <v>18.263750000000002</v>
      </c>
      <c r="S3413" s="42">
        <f t="shared" ca="1" si="59"/>
        <v>49396</v>
      </c>
      <c r="T3413" s="43">
        <f ca="1">_xll.BInterpol('Base CDI'!$H$4:$H$28,'Base CDI'!$J$4:$J$29,S3413,"Cubic","Extrapolate=Linear","MultiX=Average","Skip=True","Sort=True")</f>
        <v>13.177378447378459</v>
      </c>
      <c r="U3413" s="43">
        <f ca="1">_xll.BInterpol('Base CDI'!$H$4:$H$28,'Base CDI'!$I$4:$I$29,S3413,"Cubic","Extrapolate=Linear","MultiX=Average","Skip=True","Sort=True")</f>
        <v>13.207969418768679</v>
      </c>
    </row>
    <row r="3414" spans="16:21" x14ac:dyDescent="0.25">
      <c r="P3414" s="10">
        <v>39478</v>
      </c>
      <c r="Q3414">
        <v>18.271370000000001</v>
      </c>
      <c r="S3414" s="42">
        <f t="shared" ca="1" si="59"/>
        <v>49397</v>
      </c>
      <c r="T3414" s="43">
        <f ca="1">_xll.BInterpol('Base CDI'!$H$4:$H$28,'Base CDI'!$J$4:$J$29,S3414,"Cubic","Extrapolate=Linear","MultiX=Average","Skip=True","Sort=True")</f>
        <v>13.17735454209404</v>
      </c>
      <c r="U3414" s="43">
        <f ca="1">_xll.BInterpol('Base CDI'!$H$4:$H$28,'Base CDI'!$I$4:$I$29,S3414,"Cubic","Extrapolate=Linear","MultiX=Average","Skip=True","Sort=True")</f>
        <v>13.207940839812473</v>
      </c>
    </row>
    <row r="3415" spans="16:21" x14ac:dyDescent="0.25">
      <c r="P3415" s="10">
        <v>39479</v>
      </c>
      <c r="Q3415">
        <v>18.27901</v>
      </c>
      <c r="S3415" s="42">
        <f t="shared" ca="1" si="59"/>
        <v>49398</v>
      </c>
      <c r="T3415" s="43">
        <f ca="1">_xll.BInterpol('Base CDI'!$H$4:$H$28,'Base CDI'!$J$4:$J$29,S3415,"Cubic","Extrapolate=Linear","MultiX=Average","Skip=True","Sort=True")</f>
        <v>13.177330529357215</v>
      </c>
      <c r="U3415" s="43">
        <f ca="1">_xll.BInterpol('Base CDI'!$H$4:$H$28,'Base CDI'!$I$4:$I$29,S3415,"Cubic","Extrapolate=Linear","MultiX=Average","Skip=True","Sort=True")</f>
        <v>13.207912156484637</v>
      </c>
    </row>
    <row r="3416" spans="16:21" x14ac:dyDescent="0.25">
      <c r="P3416" s="10">
        <v>39484</v>
      </c>
      <c r="Q3416">
        <v>18.286639999999998</v>
      </c>
      <c r="S3416" s="42">
        <f t="shared" ca="1" si="59"/>
        <v>49399</v>
      </c>
      <c r="T3416" s="43">
        <f ca="1">_xll.BInterpol('Base CDI'!$H$4:$H$28,'Base CDI'!$J$4:$J$29,S3416,"Cubic","Extrapolate=Linear","MultiX=Average","Skip=True","Sort=True")</f>
        <v>13.177306409334577</v>
      </c>
      <c r="U3416" s="43">
        <f ca="1">_xll.BInterpol('Base CDI'!$H$4:$H$28,'Base CDI'!$I$4:$I$29,S3416,"Cubic","Extrapolate=Linear","MultiX=Average","Skip=True","Sort=True")</f>
        <v>13.207883368946987</v>
      </c>
    </row>
    <row r="3417" spans="16:21" x14ac:dyDescent="0.25">
      <c r="P3417" s="10">
        <v>39485</v>
      </c>
      <c r="Q3417">
        <v>18.294280000000001</v>
      </c>
      <c r="S3417" s="42">
        <f t="shared" ca="1" si="59"/>
        <v>49400</v>
      </c>
      <c r="T3417" s="43">
        <f ca="1">_xll.BInterpol('Base CDI'!$H$4:$H$28,'Base CDI'!$J$4:$J$29,S3417,"Cubic","Extrapolate=Linear","MultiX=Average","Skip=True","Sort=True")</f>
        <v>13.17728218219272</v>
      </c>
      <c r="U3417" s="43">
        <f ca="1">_xll.BInterpol('Base CDI'!$H$4:$H$28,'Base CDI'!$I$4:$I$29,S3417,"Cubic","Extrapolate=Linear","MultiX=Average","Skip=True","Sort=True")</f>
        <v>13.207854477361341</v>
      </c>
    </row>
    <row r="3418" spans="16:21" x14ac:dyDescent="0.25">
      <c r="P3418" s="10">
        <v>39486</v>
      </c>
      <c r="Q3418">
        <v>18.301909999999999</v>
      </c>
      <c r="S3418" s="42">
        <f t="shared" ca="1" si="59"/>
        <v>49401</v>
      </c>
      <c r="T3418" s="43">
        <f ca="1">_xll.BInterpol('Base CDI'!$H$4:$H$28,'Base CDI'!$J$4:$J$29,S3418,"Cubic","Extrapolate=Linear","MultiX=Average","Skip=True","Sort=True")</f>
        <v>13.177257848098236</v>
      </c>
      <c r="U3418" s="43">
        <f ca="1">_xll.BInterpol('Base CDI'!$H$4:$H$28,'Base CDI'!$I$4:$I$29,S3418,"Cubic","Extrapolate=Linear","MultiX=Average","Skip=True","Sort=True")</f>
        <v>13.207825481889513</v>
      </c>
    </row>
    <row r="3419" spans="16:21" x14ac:dyDescent="0.25">
      <c r="P3419" s="10">
        <v>39489</v>
      </c>
      <c r="Q3419">
        <v>18.309550000000002</v>
      </c>
      <c r="S3419" s="42">
        <f t="shared" ca="1" si="59"/>
        <v>49402</v>
      </c>
      <c r="T3419" s="43">
        <f ca="1">_xll.BInterpol('Base CDI'!$H$4:$H$28,'Base CDI'!$J$4:$J$29,S3419,"Cubic","Extrapolate=Linear","MultiX=Average","Skip=True","Sort=True")</f>
        <v>13.177233407217718</v>
      </c>
      <c r="U3419" s="43">
        <f ca="1">_xll.BInterpol('Base CDI'!$H$4:$H$28,'Base CDI'!$I$4:$I$29,S3419,"Cubic","Extrapolate=Linear","MultiX=Average","Skip=True","Sort=True")</f>
        <v>13.207796382693321</v>
      </c>
    </row>
    <row r="3420" spans="16:21" x14ac:dyDescent="0.25">
      <c r="P3420" s="10">
        <v>39490</v>
      </c>
      <c r="Q3420">
        <v>18.31719</v>
      </c>
      <c r="S3420" s="42">
        <f t="shared" ca="1" si="59"/>
        <v>49403</v>
      </c>
      <c r="T3420" s="43">
        <f ca="1">_xll.BInterpol('Base CDI'!$H$4:$H$28,'Base CDI'!$J$4:$J$29,S3420,"Cubic","Extrapolate=Linear","MultiX=Average","Skip=True","Sort=True")</f>
        <v>13.177208859717759</v>
      </c>
      <c r="U3420" s="43">
        <f ca="1">_xll.BInterpol('Base CDI'!$H$4:$H$28,'Base CDI'!$I$4:$I$29,S3420,"Cubic","Extrapolate=Linear","MultiX=Average","Skip=True","Sort=True")</f>
        <v>13.207767179934581</v>
      </c>
    </row>
    <row r="3421" spans="16:21" x14ac:dyDescent="0.25">
      <c r="P3421" s="10">
        <v>39491</v>
      </c>
      <c r="Q3421">
        <v>18.324839999999998</v>
      </c>
      <c r="S3421" s="42">
        <f t="shared" ca="1" si="59"/>
        <v>49404</v>
      </c>
      <c r="T3421" s="43">
        <f ca="1">_xll.BInterpol('Base CDI'!$H$4:$H$28,'Base CDI'!$J$4:$J$29,S3421,"Cubic","Extrapolate=Linear","MultiX=Average","Skip=True","Sort=True")</f>
        <v>13.17718420576495</v>
      </c>
      <c r="U3421" s="43">
        <f ca="1">_xll.BInterpol('Base CDI'!$H$4:$H$28,'Base CDI'!$I$4:$I$29,S3421,"Cubic","Extrapolate=Linear","MultiX=Average","Skip=True","Sort=True")</f>
        <v>13.207737873775111</v>
      </c>
    </row>
    <row r="3422" spans="16:21" x14ac:dyDescent="0.25">
      <c r="P3422" s="10">
        <v>39492</v>
      </c>
      <c r="Q3422">
        <v>18.33248</v>
      </c>
      <c r="S3422" s="42">
        <f t="shared" ca="1" si="59"/>
        <v>49405</v>
      </c>
      <c r="T3422" s="43">
        <f ca="1">_xll.BInterpol('Base CDI'!$H$4:$H$28,'Base CDI'!$J$4:$J$29,S3422,"Cubic","Extrapolate=Linear","MultiX=Average","Skip=True","Sort=True")</f>
        <v>13.177159445525888</v>
      </c>
      <c r="U3422" s="43">
        <f ca="1">_xll.BInterpol('Base CDI'!$H$4:$H$28,'Base CDI'!$I$4:$I$29,S3422,"Cubic","Extrapolate=Linear","MultiX=Average","Skip=True","Sort=True")</f>
        <v>13.207708464376726</v>
      </c>
    </row>
    <row r="3423" spans="16:21" x14ac:dyDescent="0.25">
      <c r="P3423" s="10">
        <v>39493</v>
      </c>
      <c r="Q3423">
        <v>18.340119999999999</v>
      </c>
      <c r="S3423" s="42">
        <f t="shared" ca="1" si="59"/>
        <v>49406</v>
      </c>
      <c r="T3423" s="43">
        <f ca="1">_xll.BInterpol('Base CDI'!$H$4:$H$28,'Base CDI'!$J$4:$J$29,S3423,"Cubic","Extrapolate=Linear","MultiX=Average","Skip=True","Sort=True")</f>
        <v>13.177134579167163</v>
      </c>
      <c r="U3423" s="43">
        <f ca="1">_xll.BInterpol('Base CDI'!$H$4:$H$28,'Base CDI'!$I$4:$I$29,S3423,"Cubic","Extrapolate=Linear","MultiX=Average","Skip=True","Sort=True")</f>
        <v>13.207678951901242</v>
      </c>
    </row>
    <row r="3424" spans="16:21" x14ac:dyDescent="0.25">
      <c r="P3424" s="10">
        <v>39496</v>
      </c>
      <c r="Q3424">
        <v>18.347760000000001</v>
      </c>
      <c r="S3424" s="42">
        <f t="shared" ca="1" si="59"/>
        <v>49407</v>
      </c>
      <c r="T3424" s="43">
        <f ca="1">_xll.BInterpol('Base CDI'!$H$4:$H$28,'Base CDI'!$J$4:$J$29,S3424,"Cubic","Extrapolate=Linear","MultiX=Average","Skip=True","Sort=True")</f>
        <v>13.177109606855367</v>
      </c>
      <c r="U3424" s="43">
        <f ca="1">_xll.BInterpol('Base CDI'!$H$4:$H$28,'Base CDI'!$I$4:$I$29,S3424,"Cubic","Extrapolate=Linear","MultiX=Average","Skip=True","Sort=True")</f>
        <v>13.207649336510475</v>
      </c>
    </row>
    <row r="3425" spans="16:21" x14ac:dyDescent="0.25">
      <c r="P3425" s="10">
        <v>39497</v>
      </c>
      <c r="Q3425">
        <v>18.355399999999999</v>
      </c>
      <c r="S3425" s="42">
        <f t="shared" ca="1" si="59"/>
        <v>49408</v>
      </c>
      <c r="T3425" s="43">
        <f ca="1">_xll.BInterpol('Base CDI'!$H$4:$H$28,'Base CDI'!$J$4:$J$29,S3425,"Cubic","Extrapolate=Linear","MultiX=Average","Skip=True","Sort=True")</f>
        <v>13.177084528757096</v>
      </c>
      <c r="U3425" s="43">
        <f ca="1">_xll.BInterpol('Base CDI'!$H$4:$H$28,'Base CDI'!$I$4:$I$29,S3425,"Cubic","Extrapolate=Linear","MultiX=Average","Skip=True","Sort=True")</f>
        <v>13.207619618366245</v>
      </c>
    </row>
    <row r="3426" spans="16:21" x14ac:dyDescent="0.25">
      <c r="P3426" s="10">
        <v>39498</v>
      </c>
      <c r="Q3426">
        <v>18.363040000000002</v>
      </c>
      <c r="S3426" s="42">
        <f t="shared" ca="1" si="59"/>
        <v>49409</v>
      </c>
      <c r="T3426" s="43">
        <f ca="1">_xll.BInterpol('Base CDI'!$H$4:$H$28,'Base CDI'!$J$4:$J$29,S3426,"Cubic","Extrapolate=Linear","MultiX=Average","Skip=True","Sort=True")</f>
        <v>13.177059345038939</v>
      </c>
      <c r="U3426" s="43">
        <f ca="1">_xll.BInterpol('Base CDI'!$H$4:$H$28,'Base CDI'!$I$4:$I$29,S3426,"Cubic","Extrapolate=Linear","MultiX=Average","Skip=True","Sort=True")</f>
        <v>13.207589797630364</v>
      </c>
    </row>
    <row r="3427" spans="16:21" x14ac:dyDescent="0.25">
      <c r="P3427" s="10">
        <v>39499</v>
      </c>
      <c r="Q3427">
        <v>18.37069</v>
      </c>
      <c r="S3427" s="42">
        <f t="shared" ca="1" si="59"/>
        <v>49410</v>
      </c>
      <c r="T3427" s="43">
        <f ca="1">_xll.BInterpol('Base CDI'!$H$4:$H$28,'Base CDI'!$J$4:$J$29,S3427,"Cubic","Extrapolate=Linear","MultiX=Average","Skip=True","Sort=True")</f>
        <v>13.177034055867493</v>
      </c>
      <c r="U3427" s="43">
        <f ca="1">_xll.BInterpol('Base CDI'!$H$4:$H$28,'Base CDI'!$I$4:$I$29,S3427,"Cubic","Extrapolate=Linear","MultiX=Average","Skip=True","Sort=True")</f>
        <v>13.207559874464652</v>
      </c>
    </row>
    <row r="3428" spans="16:21" x14ac:dyDescent="0.25">
      <c r="P3428" s="10">
        <v>39500</v>
      </c>
      <c r="Q3428">
        <v>18.378329999999998</v>
      </c>
      <c r="S3428" s="42">
        <f t="shared" ca="1" si="59"/>
        <v>49411</v>
      </c>
      <c r="T3428" s="43">
        <f ca="1">_xll.BInterpol('Base CDI'!$H$4:$H$28,'Base CDI'!$J$4:$J$29,S3428,"Cubic","Extrapolate=Linear","MultiX=Average","Skip=True","Sort=True")</f>
        <v>13.177008661409349</v>
      </c>
      <c r="U3428" s="43">
        <f ca="1">_xll.BInterpol('Base CDI'!$H$4:$H$28,'Base CDI'!$I$4:$I$29,S3428,"Cubic","Extrapolate=Linear","MultiX=Average","Skip=True","Sort=True")</f>
        <v>13.207529849030923</v>
      </c>
    </row>
    <row r="3429" spans="16:21" x14ac:dyDescent="0.25">
      <c r="P3429" s="10">
        <v>39503</v>
      </c>
      <c r="Q3429">
        <v>18.38598</v>
      </c>
      <c r="S3429" s="42">
        <f t="shared" ca="1" si="59"/>
        <v>49412</v>
      </c>
      <c r="T3429" s="43">
        <f ca="1">_xll.BInterpol('Base CDI'!$H$4:$H$28,'Base CDI'!$J$4:$J$29,S3429,"Cubic","Extrapolate=Linear","MultiX=Average","Skip=True","Sort=True")</f>
        <v>13.1769831618311</v>
      </c>
      <c r="U3429" s="43">
        <f ca="1">_xll.BInterpol('Base CDI'!$H$4:$H$28,'Base CDI'!$I$4:$I$29,S3429,"Cubic","Extrapolate=Linear","MultiX=Average","Skip=True","Sort=True")</f>
        <v>13.207499721490995</v>
      </c>
    </row>
    <row r="3430" spans="16:21" x14ac:dyDescent="0.25">
      <c r="P3430" s="10">
        <v>39504</v>
      </c>
      <c r="Q3430">
        <v>18.393640000000001</v>
      </c>
      <c r="S3430" s="42">
        <f t="shared" ca="1" si="59"/>
        <v>49413</v>
      </c>
      <c r="T3430" s="43">
        <f ca="1">_xll.BInterpol('Base CDI'!$H$4:$H$28,'Base CDI'!$J$4:$J$29,S3430,"Cubic","Extrapolate=Linear","MultiX=Average","Skip=True","Sort=True")</f>
        <v>13.176957557299337</v>
      </c>
      <c r="U3430" s="43">
        <f ca="1">_xll.BInterpol('Base CDI'!$H$4:$H$28,'Base CDI'!$I$4:$I$29,S3430,"Cubic","Extrapolate=Linear","MultiX=Average","Skip=True","Sort=True")</f>
        <v>13.207469492006686</v>
      </c>
    </row>
    <row r="3431" spans="16:21" x14ac:dyDescent="0.25">
      <c r="P3431" s="10">
        <v>39505</v>
      </c>
      <c r="Q3431">
        <v>18.401299999999999</v>
      </c>
      <c r="S3431" s="42">
        <f t="shared" ca="1" si="59"/>
        <v>49414</v>
      </c>
      <c r="T3431" s="43">
        <f ca="1">_xll.BInterpol('Base CDI'!$H$4:$H$28,'Base CDI'!$J$4:$J$29,S3431,"Cubic","Extrapolate=Linear","MultiX=Average","Skip=True","Sort=True")</f>
        <v>13.176931847980654</v>
      </c>
      <c r="U3431" s="43">
        <f ca="1">_xll.BInterpol('Base CDI'!$H$4:$H$28,'Base CDI'!$I$4:$I$29,S3431,"Cubic","Extrapolate=Linear","MultiX=Average","Skip=True","Sort=True")</f>
        <v>13.207439160739808</v>
      </c>
    </row>
    <row r="3432" spans="16:21" x14ac:dyDescent="0.25">
      <c r="P3432" s="10">
        <v>39506</v>
      </c>
      <c r="Q3432">
        <v>18.40897</v>
      </c>
      <c r="S3432" s="42">
        <f t="shared" ca="1" si="59"/>
        <v>49415</v>
      </c>
      <c r="T3432" s="43">
        <f ca="1">_xll.BInterpol('Base CDI'!$H$4:$H$28,'Base CDI'!$J$4:$J$29,S3432,"Cubic","Extrapolate=Linear","MultiX=Average","Skip=True","Sort=True")</f>
        <v>13.176906034041647</v>
      </c>
      <c r="U3432" s="43">
        <f ca="1">_xll.BInterpol('Base CDI'!$H$4:$H$28,'Base CDI'!$I$4:$I$29,S3432,"Cubic","Extrapolate=Linear","MultiX=Average","Skip=True","Sort=True")</f>
        <v>13.207408727852181</v>
      </c>
    </row>
    <row r="3433" spans="16:21" x14ac:dyDescent="0.25">
      <c r="P3433" s="10">
        <v>39507</v>
      </c>
      <c r="Q3433">
        <v>18.416650000000001</v>
      </c>
      <c r="S3433" s="42">
        <f t="shared" ca="1" si="59"/>
        <v>49416</v>
      </c>
      <c r="T3433" s="43">
        <f ca="1">_xll.BInterpol('Base CDI'!$H$4:$H$28,'Base CDI'!$J$4:$J$29,S3433,"Cubic","Extrapolate=Linear","MultiX=Average","Skip=True","Sort=True")</f>
        <v>13.176880115648904</v>
      </c>
      <c r="U3433" s="43">
        <f ca="1">_xll.BInterpol('Base CDI'!$H$4:$H$28,'Base CDI'!$I$4:$I$29,S3433,"Cubic","Extrapolate=Linear","MultiX=Average","Skip=True","Sort=True")</f>
        <v>13.207378193505621</v>
      </c>
    </row>
    <row r="3434" spans="16:21" x14ac:dyDescent="0.25">
      <c r="P3434" s="10">
        <v>39510</v>
      </c>
      <c r="Q3434">
        <v>18.424330000000001</v>
      </c>
      <c r="S3434" s="42">
        <f t="shared" ca="1" si="59"/>
        <v>49417</v>
      </c>
      <c r="T3434" s="43">
        <f ca="1">_xll.BInterpol('Base CDI'!$H$4:$H$28,'Base CDI'!$J$4:$J$29,S3434,"Cubic","Extrapolate=Linear","MultiX=Average","Skip=True","Sort=True")</f>
        <v>13.176854092969021</v>
      </c>
      <c r="U3434" s="43">
        <f ca="1">_xll.BInterpol('Base CDI'!$H$4:$H$28,'Base CDI'!$I$4:$I$29,S3434,"Cubic","Extrapolate=Linear","MultiX=Average","Skip=True","Sort=True")</f>
        <v>13.207347557861942</v>
      </c>
    </row>
    <row r="3435" spans="16:21" x14ac:dyDescent="0.25">
      <c r="P3435" s="10">
        <v>39511</v>
      </c>
      <c r="Q3435">
        <v>18.432030000000001</v>
      </c>
      <c r="S3435" s="42">
        <f t="shared" ca="1" si="59"/>
        <v>49418</v>
      </c>
      <c r="T3435" s="43">
        <f ca="1">_xll.BInterpol('Base CDI'!$H$4:$H$28,'Base CDI'!$J$4:$J$29,S3435,"Cubic","Extrapolate=Linear","MultiX=Average","Skip=True","Sort=True")</f>
        <v>13.17682796616859</v>
      </c>
      <c r="U3435" s="43">
        <f ca="1">_xll.BInterpol('Base CDI'!$H$4:$H$28,'Base CDI'!$I$4:$I$29,S3435,"Cubic","Extrapolate=Linear","MultiX=Average","Skip=True","Sort=True")</f>
        <v>13.207316821082964</v>
      </c>
    </row>
    <row r="3436" spans="16:21" x14ac:dyDescent="0.25">
      <c r="P3436" s="10">
        <v>39512</v>
      </c>
      <c r="Q3436">
        <v>18.439720000000001</v>
      </c>
      <c r="S3436" s="42">
        <f t="shared" ca="1" si="59"/>
        <v>49419</v>
      </c>
      <c r="T3436" s="43">
        <f ca="1">_xll.BInterpol('Base CDI'!$H$4:$H$28,'Base CDI'!$J$4:$J$29,S3436,"Cubic","Extrapolate=Linear","MultiX=Average","Skip=True","Sort=True")</f>
        <v>13.176801735414204</v>
      </c>
      <c r="U3436" s="43">
        <f ca="1">_xll.BInterpol('Base CDI'!$H$4:$H$28,'Base CDI'!$I$4:$I$29,S3436,"Cubic","Extrapolate=Linear","MultiX=Average","Skip=True","Sort=True")</f>
        <v>13.207285983330502</v>
      </c>
    </row>
    <row r="3437" spans="16:21" x14ac:dyDescent="0.25">
      <c r="P3437" s="10">
        <v>39513</v>
      </c>
      <c r="Q3437">
        <v>18.447410000000001</v>
      </c>
      <c r="S3437" s="42">
        <f t="shared" ca="1" si="59"/>
        <v>49420</v>
      </c>
      <c r="T3437" s="43">
        <f ca="1">_xll.BInterpol('Base CDI'!$H$4:$H$28,'Base CDI'!$J$4:$J$29,S3437,"Cubic","Extrapolate=Linear","MultiX=Average","Skip=True","Sort=True")</f>
        <v>13.176775400872456</v>
      </c>
      <c r="U3437" s="43">
        <f ca="1">_xll.BInterpol('Base CDI'!$H$4:$H$28,'Base CDI'!$I$4:$I$29,S3437,"Cubic","Extrapolate=Linear","MultiX=Average","Skip=True","Sort=True")</f>
        <v>13.207255044766372</v>
      </c>
    </row>
    <row r="3438" spans="16:21" x14ac:dyDescent="0.25">
      <c r="P3438" s="10">
        <v>39514</v>
      </c>
      <c r="Q3438">
        <v>18.455110000000001</v>
      </c>
      <c r="S3438" s="42">
        <f t="shared" ca="1" si="59"/>
        <v>49421</v>
      </c>
      <c r="T3438" s="43">
        <f ca="1">_xll.BInterpol('Base CDI'!$H$4:$H$28,'Base CDI'!$J$4:$J$29,S3438,"Cubic","Extrapolate=Linear","MultiX=Average","Skip=True","Sort=True")</f>
        <v>13.176748962709938</v>
      </c>
      <c r="U3438" s="43">
        <f ca="1">_xll.BInterpol('Base CDI'!$H$4:$H$28,'Base CDI'!$I$4:$I$29,S3438,"Cubic","Extrapolate=Linear","MultiX=Average","Skip=True","Sort=True")</f>
        <v>13.207224005552391</v>
      </c>
    </row>
    <row r="3439" spans="16:21" x14ac:dyDescent="0.25">
      <c r="P3439" s="10">
        <v>39517</v>
      </c>
      <c r="Q3439">
        <v>18.462810000000001</v>
      </c>
      <c r="S3439" s="42">
        <f t="shared" ca="1" si="59"/>
        <v>49422</v>
      </c>
      <c r="T3439" s="43">
        <f ca="1">_xll.BInterpol('Base CDI'!$H$4:$H$28,'Base CDI'!$J$4:$J$29,S3439,"Cubic","Extrapolate=Linear","MultiX=Average","Skip=True","Sort=True")</f>
        <v>13.176722421093244</v>
      </c>
      <c r="U3439" s="43">
        <f ca="1">_xll.BInterpol('Base CDI'!$H$4:$H$28,'Base CDI'!$I$4:$I$29,S3439,"Cubic","Extrapolate=Linear","MultiX=Average","Skip=True","Sort=True")</f>
        <v>13.207192865850375</v>
      </c>
    </row>
    <row r="3440" spans="16:21" x14ac:dyDescent="0.25">
      <c r="P3440" s="10">
        <v>39518</v>
      </c>
      <c r="Q3440">
        <v>18.47052</v>
      </c>
      <c r="S3440" s="42">
        <f t="shared" ca="1" si="59"/>
        <v>49423</v>
      </c>
      <c r="T3440" s="43">
        <f ca="1">_xll.BInterpol('Base CDI'!$H$4:$H$28,'Base CDI'!$J$4:$J$29,S3440,"Cubic","Extrapolate=Linear","MultiX=Average","Skip=True","Sort=True")</f>
        <v>13.176695776188966</v>
      </c>
      <c r="U3440" s="43">
        <f ca="1">_xll.BInterpol('Base CDI'!$H$4:$H$28,'Base CDI'!$I$4:$I$29,S3440,"Cubic","Extrapolate=Linear","MultiX=Average","Skip=True","Sort=True")</f>
        <v>13.207161625822142</v>
      </c>
    </row>
    <row r="3441" spans="16:21" x14ac:dyDescent="0.25">
      <c r="P3441" s="10">
        <v>39519</v>
      </c>
      <c r="Q3441">
        <v>18.47824</v>
      </c>
      <c r="S3441" s="42">
        <f t="shared" ca="1" si="59"/>
        <v>49424</v>
      </c>
      <c r="T3441" s="43">
        <f ca="1">_xll.BInterpol('Base CDI'!$H$4:$H$28,'Base CDI'!$J$4:$J$29,S3441,"Cubic","Extrapolate=Linear","MultiX=Average","Skip=True","Sort=True")</f>
        <v>13.176669028163698</v>
      </c>
      <c r="U3441" s="43">
        <f ca="1">_xll.BInterpol('Base CDI'!$H$4:$H$28,'Base CDI'!$I$4:$I$29,S3441,"Cubic","Extrapolate=Linear","MultiX=Average","Skip=True","Sort=True")</f>
        <v>13.207130285629505</v>
      </c>
    </row>
    <row r="3442" spans="16:21" x14ac:dyDescent="0.25">
      <c r="P3442" s="10">
        <v>39520</v>
      </c>
      <c r="Q3442">
        <v>18.485939999999999</v>
      </c>
      <c r="S3442" s="42">
        <f t="shared" ca="1" si="59"/>
        <v>49425</v>
      </c>
      <c r="T3442" s="43">
        <f ca="1">_xll.BInterpol('Base CDI'!$H$4:$H$28,'Base CDI'!$J$4:$J$29,S3442,"Cubic","Extrapolate=Linear","MultiX=Average","Skip=True","Sort=True")</f>
        <v>13.176642177184032</v>
      </c>
      <c r="U3442" s="43">
        <f ca="1">_xll.BInterpol('Base CDI'!$H$4:$H$28,'Base CDI'!$I$4:$I$29,S3442,"Cubic","Extrapolate=Linear","MultiX=Average","Skip=True","Sort=True")</f>
        <v>13.207098845434285</v>
      </c>
    </row>
    <row r="3443" spans="16:21" x14ac:dyDescent="0.25">
      <c r="P3443" s="10">
        <v>39521</v>
      </c>
      <c r="Q3443">
        <v>18.493649999999999</v>
      </c>
      <c r="S3443" s="42">
        <f t="shared" ca="1" si="59"/>
        <v>49426</v>
      </c>
      <c r="T3443" s="43">
        <f ca="1">_xll.BInterpol('Base CDI'!$H$4:$H$28,'Base CDI'!$J$4:$J$29,S3443,"Cubic","Extrapolate=Linear","MultiX=Average","Skip=True","Sort=True")</f>
        <v>13.17661522341656</v>
      </c>
      <c r="U3443" s="43">
        <f ca="1">_xll.BInterpol('Base CDI'!$H$4:$H$28,'Base CDI'!$I$4:$I$29,S3443,"Cubic","Extrapolate=Linear","MultiX=Average","Skip=True","Sort=True")</f>
        <v>13.207067305398295</v>
      </c>
    </row>
    <row r="3444" spans="16:21" x14ac:dyDescent="0.25">
      <c r="P3444" s="10">
        <v>39524</v>
      </c>
      <c r="Q3444">
        <v>18.501380000000001</v>
      </c>
      <c r="S3444" s="42">
        <f t="shared" ca="1" si="59"/>
        <v>49427</v>
      </c>
      <c r="T3444" s="43">
        <f ca="1">_xll.BInterpol('Base CDI'!$H$4:$H$28,'Base CDI'!$J$4:$J$29,S3444,"Cubic","Extrapolate=Linear","MultiX=Average","Skip=True","Sort=True")</f>
        <v>13.176588167027877</v>
      </c>
      <c r="U3444" s="43">
        <f ca="1">_xll.BInterpol('Base CDI'!$H$4:$H$28,'Base CDI'!$I$4:$I$29,S3444,"Cubic","Extrapolate=Linear","MultiX=Average","Skip=True","Sort=True")</f>
        <v>13.207035665683353</v>
      </c>
    </row>
    <row r="3445" spans="16:21" x14ac:dyDescent="0.25">
      <c r="P3445" s="10">
        <v>39525</v>
      </c>
      <c r="Q3445">
        <v>18.5091</v>
      </c>
      <c r="S3445" s="42">
        <f t="shared" ca="1" si="59"/>
        <v>49428</v>
      </c>
      <c r="T3445" s="43">
        <f ca="1">_xll.BInterpol('Base CDI'!$H$4:$H$28,'Base CDI'!$J$4:$J$29,S3445,"Cubic","Extrapolate=Linear","MultiX=Average","Skip=True","Sort=True")</f>
        <v>13.176561008184574</v>
      </c>
      <c r="U3445" s="43">
        <f ca="1">_xll.BInterpol('Base CDI'!$H$4:$H$28,'Base CDI'!$I$4:$I$29,S3445,"Cubic","Extrapolate=Linear","MultiX=Average","Skip=True","Sort=True")</f>
        <v>13.207003926451277</v>
      </c>
    </row>
    <row r="3446" spans="16:21" x14ac:dyDescent="0.25">
      <c r="P3446" s="10">
        <v>39526</v>
      </c>
      <c r="Q3446">
        <v>18.516829999999999</v>
      </c>
      <c r="S3446" s="42">
        <f t="shared" ca="1" si="59"/>
        <v>49429</v>
      </c>
      <c r="T3446" s="43">
        <f ca="1">_xll.BInterpol('Base CDI'!$H$4:$H$28,'Base CDI'!$J$4:$J$29,S3446,"Cubic","Extrapolate=Linear","MultiX=Average","Skip=True","Sort=True")</f>
        <v>13.176533747053245</v>
      </c>
      <c r="U3446" s="43">
        <f ca="1">_xll.BInterpol('Base CDI'!$H$4:$H$28,'Base CDI'!$I$4:$I$29,S3446,"Cubic","Extrapolate=Linear","MultiX=Average","Skip=True","Sort=True")</f>
        <v>13.20697208786388</v>
      </c>
    </row>
    <row r="3447" spans="16:21" x14ac:dyDescent="0.25">
      <c r="P3447" s="10">
        <v>39527</v>
      </c>
      <c r="Q3447">
        <v>18.524560000000001</v>
      </c>
      <c r="S3447" s="42">
        <f t="shared" ca="1" si="59"/>
        <v>49430</v>
      </c>
      <c r="T3447" s="43">
        <f ca="1">_xll.BInterpol('Base CDI'!$H$4:$H$28,'Base CDI'!$J$4:$J$29,S3447,"Cubic","Extrapolate=Linear","MultiX=Average","Skip=True","Sort=True")</f>
        <v>13.176506383800483</v>
      </c>
      <c r="U3447" s="43">
        <f ca="1">_xll.BInterpol('Base CDI'!$H$4:$H$28,'Base CDI'!$I$4:$I$29,S3447,"Cubic","Extrapolate=Linear","MultiX=Average","Skip=True","Sort=True")</f>
        <v>13.20694015008298</v>
      </c>
    </row>
    <row r="3448" spans="16:21" x14ac:dyDescent="0.25">
      <c r="P3448" s="10">
        <v>39531</v>
      </c>
      <c r="Q3448">
        <v>18.532309999999999</v>
      </c>
      <c r="S3448" s="42">
        <f t="shared" ca="1" si="59"/>
        <v>49431</v>
      </c>
      <c r="T3448" s="43">
        <f ca="1">_xll.BInterpol('Base CDI'!$H$4:$H$28,'Base CDI'!$J$4:$J$29,S3448,"Cubic","Extrapolate=Linear","MultiX=Average","Skip=True","Sort=True")</f>
        <v>13.176478918592881</v>
      </c>
      <c r="U3448" s="43">
        <f ca="1">_xll.BInterpol('Base CDI'!$H$4:$H$28,'Base CDI'!$I$4:$I$29,S3448,"Cubic","Extrapolate=Linear","MultiX=Average","Skip=True","Sort=True")</f>
        <v>13.206908113270394</v>
      </c>
    </row>
    <row r="3449" spans="16:21" x14ac:dyDescent="0.25">
      <c r="P3449" s="10">
        <v>39532</v>
      </c>
      <c r="Q3449">
        <v>18.540050000000001</v>
      </c>
      <c r="S3449" s="42">
        <f t="shared" ca="1" si="59"/>
        <v>49432</v>
      </c>
      <c r="T3449" s="43">
        <f ca="1">_xll.BInterpol('Base CDI'!$H$4:$H$28,'Base CDI'!$J$4:$J$29,S3449,"Cubic","Extrapolate=Linear","MultiX=Average","Skip=True","Sort=True")</f>
        <v>13.176451351597031</v>
      </c>
      <c r="U3449" s="43">
        <f ca="1">_xll.BInterpol('Base CDI'!$H$4:$H$28,'Base CDI'!$I$4:$I$29,S3449,"Cubic","Extrapolate=Linear","MultiX=Average","Skip=True","Sort=True")</f>
        <v>13.20687597758794</v>
      </c>
    </row>
    <row r="3450" spans="16:21" x14ac:dyDescent="0.25">
      <c r="P3450" s="10">
        <v>39533</v>
      </c>
      <c r="Q3450">
        <v>18.547799999999999</v>
      </c>
      <c r="S3450" s="42">
        <f t="shared" ca="1" si="59"/>
        <v>49433</v>
      </c>
      <c r="T3450" s="43">
        <f ca="1">_xll.BInterpol('Base CDI'!$H$4:$H$28,'Base CDI'!$J$4:$J$29,S3450,"Cubic","Extrapolate=Linear","MultiX=Average","Skip=True","Sort=True")</f>
        <v>13.176423682979525</v>
      </c>
      <c r="U3450" s="43">
        <f ca="1">_xll.BInterpol('Base CDI'!$H$4:$H$28,'Base CDI'!$I$4:$I$29,S3450,"Cubic","Extrapolate=Linear","MultiX=Average","Skip=True","Sort=True")</f>
        <v>13.20684374319743</v>
      </c>
    </row>
    <row r="3451" spans="16:21" x14ac:dyDescent="0.25">
      <c r="P3451" s="10">
        <v>39534</v>
      </c>
      <c r="Q3451">
        <v>18.555540000000001</v>
      </c>
      <c r="S3451" s="42">
        <f t="shared" ca="1" si="59"/>
        <v>49434</v>
      </c>
      <c r="T3451" s="43">
        <f ca="1">_xll.BInterpol('Base CDI'!$H$4:$H$28,'Base CDI'!$J$4:$J$29,S3451,"Cubic","Extrapolate=Linear","MultiX=Average","Skip=True","Sort=True")</f>
        <v>13.176395912906957</v>
      </c>
      <c r="U3451" s="43">
        <f ca="1">_xll.BInterpol('Base CDI'!$H$4:$H$28,'Base CDI'!$I$4:$I$29,S3451,"Cubic","Extrapolate=Linear","MultiX=Average","Skip=True","Sort=True")</f>
        <v>13.206811410260684</v>
      </c>
    </row>
    <row r="3452" spans="16:21" x14ac:dyDescent="0.25">
      <c r="P3452" s="10">
        <v>39535</v>
      </c>
      <c r="Q3452">
        <v>18.563289999999999</v>
      </c>
      <c r="S3452" s="42">
        <f t="shared" ca="1" si="59"/>
        <v>49435</v>
      </c>
      <c r="T3452" s="43">
        <f ca="1">_xll.BInterpol('Base CDI'!$H$4:$H$28,'Base CDI'!$J$4:$J$29,S3452,"Cubic","Extrapolate=Linear","MultiX=Average","Skip=True","Sort=True")</f>
        <v>13.176368041545921</v>
      </c>
      <c r="U3452" s="43">
        <f ca="1">_xll.BInterpol('Base CDI'!$H$4:$H$28,'Base CDI'!$I$4:$I$29,S3452,"Cubic","Extrapolate=Linear","MultiX=Average","Skip=True","Sort=True")</f>
        <v>13.206778978939518</v>
      </c>
    </row>
    <row r="3453" spans="16:21" x14ac:dyDescent="0.25">
      <c r="P3453" s="10">
        <v>39538</v>
      </c>
      <c r="Q3453">
        <v>18.57103</v>
      </c>
      <c r="S3453" s="42">
        <f t="shared" ca="1" si="59"/>
        <v>49436</v>
      </c>
      <c r="T3453" s="43">
        <f ca="1">_xll.BInterpol('Base CDI'!$H$4:$H$28,'Base CDI'!$J$4:$J$29,S3453,"Cubic","Extrapolate=Linear","MultiX=Average","Skip=True","Sort=True")</f>
        <v>13.176340069063007</v>
      </c>
      <c r="U3453" s="43">
        <f ca="1">_xll.BInterpol('Base CDI'!$H$4:$H$28,'Base CDI'!$I$4:$I$29,S3453,"Cubic","Extrapolate=Linear","MultiX=Average","Skip=True","Sort=True")</f>
        <v>13.206746449395748</v>
      </c>
    </row>
    <row r="3454" spans="16:21" x14ac:dyDescent="0.25">
      <c r="P3454" s="10">
        <v>39539</v>
      </c>
      <c r="Q3454">
        <v>18.57883</v>
      </c>
      <c r="S3454" s="42">
        <f t="shared" ca="1" si="59"/>
        <v>49437</v>
      </c>
      <c r="T3454" s="43">
        <f ca="1">_xll.BInterpol('Base CDI'!$H$4:$H$28,'Base CDI'!$J$4:$J$29,S3454,"Cubic","Extrapolate=Linear","MultiX=Average","Skip=True","Sort=True")</f>
        <v>13.176311995624813</v>
      </c>
      <c r="U3454" s="43">
        <f ca="1">_xll.BInterpol('Base CDI'!$H$4:$H$28,'Base CDI'!$I$4:$I$29,S3454,"Cubic","Extrapolate=Linear","MultiX=Average","Skip=True","Sort=True")</f>
        <v>13.206713821791192</v>
      </c>
    </row>
    <row r="3455" spans="16:21" x14ac:dyDescent="0.25">
      <c r="P3455" s="10">
        <v>39540</v>
      </c>
      <c r="Q3455">
        <v>18.58661</v>
      </c>
      <c r="S3455" s="42">
        <f t="shared" ca="1" si="59"/>
        <v>49438</v>
      </c>
      <c r="T3455" s="43">
        <f ca="1">_xll.BInterpol('Base CDI'!$H$4:$H$28,'Base CDI'!$J$4:$J$29,S3455,"Cubic","Extrapolate=Linear","MultiX=Average","Skip=True","Sort=True")</f>
        <v>13.176283821397925</v>
      </c>
      <c r="U3455" s="43">
        <f ca="1">_xll.BInterpol('Base CDI'!$H$4:$H$28,'Base CDI'!$I$4:$I$29,S3455,"Cubic","Extrapolate=Linear","MultiX=Average","Skip=True","Sort=True")</f>
        <v>13.206681096287664</v>
      </c>
    </row>
    <row r="3456" spans="16:21" x14ac:dyDescent="0.25">
      <c r="P3456" s="10">
        <v>39541</v>
      </c>
      <c r="Q3456">
        <v>18.594380000000001</v>
      </c>
      <c r="S3456" s="42">
        <f t="shared" ca="1" si="59"/>
        <v>49439</v>
      </c>
      <c r="T3456" s="43">
        <f ca="1">_xll.BInterpol('Base CDI'!$H$4:$H$28,'Base CDI'!$J$4:$J$29,S3456,"Cubic","Extrapolate=Linear","MultiX=Average","Skip=True","Sort=True")</f>
        <v>13.176255546548942</v>
      </c>
      <c r="U3456" s="43">
        <f ca="1">_xll.BInterpol('Base CDI'!$H$4:$H$28,'Base CDI'!$I$4:$I$29,S3456,"Cubic","Extrapolate=Linear","MultiX=Average","Skip=True","Sort=True")</f>
        <v>13.20664827304698</v>
      </c>
    </row>
    <row r="3457" spans="16:21" x14ac:dyDescent="0.25">
      <c r="P3457" s="10">
        <v>39542</v>
      </c>
      <c r="Q3457">
        <v>18.602180000000001</v>
      </c>
      <c r="S3457" s="42">
        <f t="shared" ca="1" si="59"/>
        <v>49440</v>
      </c>
      <c r="T3457" s="43">
        <f ca="1">_xll.BInterpol('Base CDI'!$H$4:$H$28,'Base CDI'!$J$4:$J$29,S3457,"Cubic","Extrapolate=Linear","MultiX=Average","Skip=True","Sort=True")</f>
        <v>13.176227171244454</v>
      </c>
      <c r="U3457" s="43">
        <f ca="1">_xll.BInterpol('Base CDI'!$H$4:$H$28,'Base CDI'!$I$4:$I$29,S3457,"Cubic","Extrapolate=Linear","MultiX=Average","Skip=True","Sort=True")</f>
        <v>13.20661535223096</v>
      </c>
    </row>
    <row r="3458" spans="16:21" x14ac:dyDescent="0.25">
      <c r="P3458" s="10">
        <v>39545</v>
      </c>
      <c r="Q3458">
        <v>18.609970000000001</v>
      </c>
      <c r="S3458" s="42">
        <f t="shared" ca="1" si="59"/>
        <v>49441</v>
      </c>
      <c r="T3458" s="43">
        <f ca="1">_xll.BInterpol('Base CDI'!$H$4:$H$28,'Base CDI'!$J$4:$J$29,S3458,"Cubic","Extrapolate=Linear","MultiX=Average","Skip=True","Sort=True")</f>
        <v>13.176198695651053</v>
      </c>
      <c r="U3458" s="43">
        <f ca="1">_xll.BInterpol('Base CDI'!$H$4:$H$28,'Base CDI'!$I$4:$I$29,S3458,"Cubic","Extrapolate=Linear","MultiX=Average","Skip=True","Sort=True")</f>
        <v>13.206582334001418</v>
      </c>
    </row>
    <row r="3459" spans="16:21" x14ac:dyDescent="0.25">
      <c r="P3459" s="10">
        <v>39546</v>
      </c>
      <c r="Q3459">
        <v>18.61778</v>
      </c>
      <c r="S3459" s="42">
        <f t="shared" ca="1" si="59"/>
        <v>49442</v>
      </c>
      <c r="T3459" s="43">
        <f ca="1">_xll.BInterpol('Base CDI'!$H$4:$H$28,'Base CDI'!$J$4:$J$29,S3459,"Cubic","Extrapolate=Linear","MultiX=Average","Skip=True","Sort=True")</f>
        <v>13.176170119935334</v>
      </c>
      <c r="U3459" s="43">
        <f ca="1">_xll.BInterpol('Base CDI'!$H$4:$H$28,'Base CDI'!$I$4:$I$29,S3459,"Cubic","Extrapolate=Linear","MultiX=Average","Skip=True","Sort=True")</f>
        <v>13.20654921852017</v>
      </c>
    </row>
    <row r="3460" spans="16:21" x14ac:dyDescent="0.25">
      <c r="P3460" s="10">
        <v>39547</v>
      </c>
      <c r="Q3460">
        <v>18.62557</v>
      </c>
      <c r="S3460" s="42">
        <f t="shared" ca="1" si="59"/>
        <v>49443</v>
      </c>
      <c r="T3460" s="43">
        <f ca="1">_xll.BInterpol('Base CDI'!$H$4:$H$28,'Base CDI'!$J$4:$J$29,S3460,"Cubic","Extrapolate=Linear","MultiX=Average","Skip=True","Sort=True")</f>
        <v>13.176141444263889</v>
      </c>
      <c r="U3460" s="43">
        <f ca="1">_xll.BInterpol('Base CDI'!$H$4:$H$28,'Base CDI'!$I$4:$I$29,S3460,"Cubic","Extrapolate=Linear","MultiX=Average","Skip=True","Sort=True")</f>
        <v>13.206516005949034</v>
      </c>
    </row>
    <row r="3461" spans="16:21" x14ac:dyDescent="0.25">
      <c r="P3461" s="10">
        <v>39548</v>
      </c>
      <c r="Q3461">
        <v>18.63335</v>
      </c>
      <c r="S3461" s="42">
        <f t="shared" ca="1" si="59"/>
        <v>49444</v>
      </c>
      <c r="T3461" s="43">
        <f ca="1">_xll.BInterpol('Base CDI'!$H$4:$H$28,'Base CDI'!$J$4:$J$29,S3461,"Cubic","Extrapolate=Linear","MultiX=Average","Skip=True","Sort=True")</f>
        <v>13.176112668803309</v>
      </c>
      <c r="U3461" s="43">
        <f ca="1">_xll.BInterpol('Base CDI'!$H$4:$H$28,'Base CDI'!$I$4:$I$29,S3461,"Cubic","Extrapolate=Linear","MultiX=Average","Skip=True","Sort=True")</f>
        <v>13.206482696449827</v>
      </c>
    </row>
    <row r="3462" spans="16:21" x14ac:dyDescent="0.25">
      <c r="P3462" s="10">
        <v>39549</v>
      </c>
      <c r="Q3462">
        <v>18.64114</v>
      </c>
      <c r="S3462" s="42">
        <f t="shared" ca="1" si="59"/>
        <v>49445</v>
      </c>
      <c r="T3462" s="43">
        <f ca="1">_xll.BInterpol('Base CDI'!$H$4:$H$28,'Base CDI'!$J$4:$J$29,S3462,"Cubic","Extrapolate=Linear","MultiX=Average","Skip=True","Sort=True")</f>
        <v>13.17608379372019</v>
      </c>
      <c r="U3462" s="43">
        <f ca="1">_xll.BInterpol('Base CDI'!$H$4:$H$28,'Base CDI'!$I$4:$I$29,S3462,"Cubic","Extrapolate=Linear","MultiX=Average","Skip=True","Sort=True")</f>
        <v>13.206449290184363</v>
      </c>
    </row>
    <row r="3463" spans="16:21" x14ac:dyDescent="0.25">
      <c r="P3463" s="10">
        <v>39552</v>
      </c>
      <c r="Q3463">
        <v>18.64893</v>
      </c>
      <c r="S3463" s="42">
        <f t="shared" ca="1" si="59"/>
        <v>49446</v>
      </c>
      <c r="T3463" s="43">
        <f ca="1">_xll.BInterpol('Base CDI'!$H$4:$H$28,'Base CDI'!$J$4:$J$29,S3463,"Cubic","Extrapolate=Linear","MultiX=Average","Skip=True","Sort=True")</f>
        <v>13.176054819181125</v>
      </c>
      <c r="U3463" s="43">
        <f ca="1">_xll.BInterpol('Base CDI'!$H$4:$H$28,'Base CDI'!$I$4:$I$29,S3463,"Cubic","Extrapolate=Linear","MultiX=Average","Skip=True","Sort=True")</f>
        <v>13.206415787314461</v>
      </c>
    </row>
    <row r="3464" spans="16:21" x14ac:dyDescent="0.25">
      <c r="P3464" s="10">
        <v>39553</v>
      </c>
      <c r="Q3464">
        <v>18.65673</v>
      </c>
      <c r="S3464" s="42">
        <f t="shared" ca="1" si="59"/>
        <v>49447</v>
      </c>
      <c r="T3464" s="43">
        <f ca="1">_xll.BInterpol('Base CDI'!$H$4:$H$28,'Base CDI'!$J$4:$J$29,S3464,"Cubic","Extrapolate=Linear","MultiX=Average","Skip=True","Sort=True")</f>
        <v>13.176025745352703</v>
      </c>
      <c r="U3464" s="43">
        <f ca="1">_xll.BInterpol('Base CDI'!$H$4:$H$28,'Base CDI'!$I$4:$I$29,S3464,"Cubic","Extrapolate=Linear","MultiX=Average","Skip=True","Sort=True")</f>
        <v>13.206382188001935</v>
      </c>
    </row>
    <row r="3465" spans="16:21" x14ac:dyDescent="0.25">
      <c r="P3465" s="10">
        <v>39554</v>
      </c>
      <c r="Q3465">
        <v>18.664539999999999</v>
      </c>
      <c r="S3465" s="42">
        <f t="shared" ca="1" si="59"/>
        <v>49448</v>
      </c>
      <c r="T3465" s="43">
        <f ca="1">_xll.BInterpol('Base CDI'!$H$4:$H$28,'Base CDI'!$J$4:$J$29,S3465,"Cubic","Extrapolate=Linear","MultiX=Average","Skip=True","Sort=True")</f>
        <v>13.175996572401521</v>
      </c>
      <c r="U3465" s="43">
        <f ca="1">_xll.BInterpol('Base CDI'!$H$4:$H$28,'Base CDI'!$I$4:$I$29,S3465,"Cubic","Extrapolate=Linear","MultiX=Average","Skip=True","Sort=True")</f>
        <v>13.206348492408605</v>
      </c>
    </row>
    <row r="3466" spans="16:21" x14ac:dyDescent="0.25">
      <c r="P3466" s="10">
        <v>39555</v>
      </c>
      <c r="Q3466">
        <v>18.672350000000002</v>
      </c>
      <c r="S3466" s="42">
        <f t="shared" ca="1" si="59"/>
        <v>49449</v>
      </c>
      <c r="T3466" s="43">
        <f ca="1">_xll.BInterpol('Base CDI'!$H$4:$H$28,'Base CDI'!$J$4:$J$29,S3466,"Cubic","Extrapolate=Linear","MultiX=Average","Skip=True","Sort=True")</f>
        <v>13.17596730049417</v>
      </c>
      <c r="U3466" s="43">
        <f ca="1">_xll.BInterpol('Base CDI'!$H$4:$H$28,'Base CDI'!$I$4:$I$29,S3466,"Cubic","Extrapolate=Linear","MultiX=Average","Skip=True","Sort=True")</f>
        <v>13.206314700696282</v>
      </c>
    </row>
    <row r="3467" spans="16:21" x14ac:dyDescent="0.25">
      <c r="P3467" s="10">
        <v>39556</v>
      </c>
      <c r="Q3467">
        <v>18.680499999999999</v>
      </c>
      <c r="S3467" s="42">
        <f t="shared" ref="S3467:S3530" ca="1" si="60">S3466+1</f>
        <v>49450</v>
      </c>
      <c r="T3467" s="43">
        <f ca="1">_xll.BInterpol('Base CDI'!$H$4:$H$28,'Base CDI'!$J$4:$J$29,S3467,"Cubic","Extrapolate=Linear","MultiX=Average","Skip=True","Sort=True")</f>
        <v>13.175937929797243</v>
      </c>
      <c r="U3467" s="43">
        <f ca="1">_xll.BInterpol('Base CDI'!$H$4:$H$28,'Base CDI'!$I$4:$I$29,S3467,"Cubic","Extrapolate=Linear","MultiX=Average","Skip=True","Sort=True")</f>
        <v>13.206280813026789</v>
      </c>
    </row>
    <row r="3468" spans="16:21" x14ac:dyDescent="0.25">
      <c r="P3468" s="10">
        <v>39560</v>
      </c>
      <c r="Q3468">
        <v>18.688649999999999</v>
      </c>
      <c r="S3468" s="42">
        <f t="shared" ca="1" si="60"/>
        <v>49451</v>
      </c>
      <c r="T3468" s="43">
        <f ca="1">_xll.BInterpol('Base CDI'!$H$4:$H$28,'Base CDI'!$J$4:$J$29,S3468,"Cubic","Extrapolate=Linear","MultiX=Average","Skip=True","Sort=True")</f>
        <v>13.175908460477332</v>
      </c>
      <c r="U3468" s="43">
        <f ca="1">_xll.BInterpol('Base CDI'!$H$4:$H$28,'Base CDI'!$I$4:$I$29,S3468,"Cubic","Extrapolate=Linear","MultiX=Average","Skip=True","Sort=True")</f>
        <v>13.206246829561938</v>
      </c>
    </row>
    <row r="3469" spans="16:21" x14ac:dyDescent="0.25">
      <c r="P3469" s="10">
        <v>39561</v>
      </c>
      <c r="Q3469">
        <v>18.6968</v>
      </c>
      <c r="S3469" s="42">
        <f t="shared" ca="1" si="60"/>
        <v>49452</v>
      </c>
      <c r="T3469" s="43">
        <f ca="1">_xll.BInterpol('Base CDI'!$H$4:$H$28,'Base CDI'!$J$4:$J$29,S3469,"Cubic","Extrapolate=Linear","MultiX=Average","Skip=True","Sort=True")</f>
        <v>13.175878892701032</v>
      </c>
      <c r="U3469" s="43">
        <f ca="1">_xll.BInterpol('Base CDI'!$H$4:$H$28,'Base CDI'!$I$4:$I$29,S3469,"Cubic","Extrapolate=Linear","MultiX=Average","Skip=True","Sort=True")</f>
        <v>13.206212750463548</v>
      </c>
    </row>
    <row r="3470" spans="16:21" x14ac:dyDescent="0.25">
      <c r="P3470" s="10">
        <v>39562</v>
      </c>
      <c r="Q3470">
        <v>18.704930000000001</v>
      </c>
      <c r="S3470" s="42">
        <f t="shared" ca="1" si="60"/>
        <v>49453</v>
      </c>
      <c r="T3470" s="43">
        <f ca="1">_xll.BInterpol('Base CDI'!$H$4:$H$28,'Base CDI'!$J$4:$J$29,S3470,"Cubic","Extrapolate=Linear","MultiX=Average","Skip=True","Sort=True")</f>
        <v>13.175849226634934</v>
      </c>
      <c r="U3470" s="43">
        <f ca="1">_xll.BInterpol('Base CDI'!$H$4:$H$28,'Base CDI'!$I$4:$I$29,S3470,"Cubic","Extrapolate=Linear","MultiX=Average","Skip=True","Sort=True")</f>
        <v>13.206178575893432</v>
      </c>
    </row>
    <row r="3471" spans="16:21" x14ac:dyDescent="0.25">
      <c r="P3471" s="10">
        <v>39563</v>
      </c>
      <c r="Q3471">
        <v>18.713059999999999</v>
      </c>
      <c r="S3471" s="42">
        <f t="shared" ca="1" si="60"/>
        <v>49454</v>
      </c>
      <c r="T3471" s="43">
        <f ca="1">_xll.BInterpol('Base CDI'!$H$4:$H$28,'Base CDI'!$J$4:$J$29,S3471,"Cubic","Extrapolate=Linear","MultiX=Average","Skip=True","Sort=True")</f>
        <v>13.175819462445633</v>
      </c>
      <c r="U3471" s="43">
        <f ca="1">_xll.BInterpol('Base CDI'!$H$4:$H$28,'Base CDI'!$I$4:$I$29,S3471,"Cubic","Extrapolate=Linear","MultiX=Average","Skip=True","Sort=True")</f>
        <v>13.20614430601341</v>
      </c>
    </row>
    <row r="3472" spans="16:21" x14ac:dyDescent="0.25">
      <c r="P3472" s="10">
        <v>39566</v>
      </c>
      <c r="Q3472">
        <v>18.721209999999999</v>
      </c>
      <c r="S3472" s="42">
        <f t="shared" ca="1" si="60"/>
        <v>49455</v>
      </c>
      <c r="T3472" s="43">
        <f ca="1">_xll.BInterpol('Base CDI'!$H$4:$H$28,'Base CDI'!$J$4:$J$29,S3472,"Cubic","Extrapolate=Linear","MultiX=Average","Skip=True","Sort=True")</f>
        <v>13.175789600299719</v>
      </c>
      <c r="U3472" s="43">
        <f ca="1">_xll.BInterpol('Base CDI'!$H$4:$H$28,'Base CDI'!$I$4:$I$29,S3472,"Cubic","Extrapolate=Linear","MultiX=Average","Skip=True","Sort=True")</f>
        <v>13.206109940985298</v>
      </c>
    </row>
    <row r="3473" spans="16:21" x14ac:dyDescent="0.25">
      <c r="P3473" s="10">
        <v>39567</v>
      </c>
      <c r="Q3473">
        <v>18.72935</v>
      </c>
      <c r="S3473" s="42">
        <f t="shared" ca="1" si="60"/>
        <v>49456</v>
      </c>
      <c r="T3473" s="43">
        <f ca="1">_xll.BInterpol('Base CDI'!$H$4:$H$28,'Base CDI'!$J$4:$J$29,S3473,"Cubic","Extrapolate=Linear","MultiX=Average","Skip=True","Sort=True")</f>
        <v>13.175759640363786</v>
      </c>
      <c r="U3473" s="43">
        <f ca="1">_xll.BInterpol('Base CDI'!$H$4:$H$28,'Base CDI'!$I$4:$I$29,S3473,"Cubic","Extrapolate=Linear","MultiX=Average","Skip=True","Sort=True")</f>
        <v>13.206075480970911</v>
      </c>
    </row>
    <row r="3474" spans="16:21" x14ac:dyDescent="0.25">
      <c r="P3474" s="10">
        <v>39568</v>
      </c>
      <c r="Q3474">
        <v>18.737490000000001</v>
      </c>
      <c r="S3474" s="42">
        <f t="shared" ca="1" si="60"/>
        <v>49457</v>
      </c>
      <c r="T3474" s="43">
        <f ca="1">_xll.BInterpol('Base CDI'!$H$4:$H$28,'Base CDI'!$J$4:$J$29,S3474,"Cubic","Extrapolate=Linear","MultiX=Average","Skip=True","Sort=True")</f>
        <v>13.175729582804427</v>
      </c>
      <c r="U3474" s="43">
        <f ca="1">_xll.BInterpol('Base CDI'!$H$4:$H$28,'Base CDI'!$I$4:$I$29,S3474,"Cubic","Extrapolate=Linear","MultiX=Average","Skip=True","Sort=True")</f>
        <v>13.206040926132067</v>
      </c>
    </row>
    <row r="3475" spans="16:21" x14ac:dyDescent="0.25">
      <c r="P3475" s="10">
        <v>39570</v>
      </c>
      <c r="Q3475">
        <v>18.745629999999998</v>
      </c>
      <c r="S3475" s="42">
        <f t="shared" ca="1" si="60"/>
        <v>49458</v>
      </c>
      <c r="T3475" s="43">
        <f ca="1">_xll.BInterpol('Base CDI'!$H$4:$H$28,'Base CDI'!$J$4:$J$29,S3475,"Cubic","Extrapolate=Linear","MultiX=Average","Skip=True","Sort=True")</f>
        <v>13.175699427788237</v>
      </c>
      <c r="U3475" s="43">
        <f ca="1">_xll.BInterpol('Base CDI'!$H$4:$H$28,'Base CDI'!$I$4:$I$29,S3475,"Cubic","Extrapolate=Linear","MultiX=Average","Skip=True","Sort=True")</f>
        <v>13.20600627663058</v>
      </c>
    </row>
    <row r="3476" spans="16:21" x14ac:dyDescent="0.25">
      <c r="P3476" s="10">
        <v>39573</v>
      </c>
      <c r="Q3476">
        <v>18.753779999999999</v>
      </c>
      <c r="S3476" s="42">
        <f t="shared" ca="1" si="60"/>
        <v>49459</v>
      </c>
      <c r="T3476" s="43">
        <f ca="1">_xll.BInterpol('Base CDI'!$H$4:$H$28,'Base CDI'!$J$4:$J$29,S3476,"Cubic","Extrapolate=Linear","MultiX=Average","Skip=True","Sort=True")</f>
        <v>13.175669175481806</v>
      </c>
      <c r="U3476" s="43">
        <f ca="1">_xll.BInterpol('Base CDI'!$H$4:$H$28,'Base CDI'!$I$4:$I$29,S3476,"Cubic","Extrapolate=Linear","MultiX=Average","Skip=True","Sort=True")</f>
        <v>13.20597153262827</v>
      </c>
    </row>
    <row r="3477" spans="16:21" x14ac:dyDescent="0.25">
      <c r="P3477" s="10">
        <v>39574</v>
      </c>
      <c r="Q3477">
        <v>18.76193</v>
      </c>
      <c r="S3477" s="42">
        <f t="shared" ca="1" si="60"/>
        <v>49460</v>
      </c>
      <c r="T3477" s="43">
        <f ca="1">_xll.BInterpol('Base CDI'!$H$4:$H$28,'Base CDI'!$J$4:$J$29,S3477,"Cubic","Extrapolate=Linear","MultiX=Average","Skip=True","Sort=True")</f>
        <v>13.175638826051728</v>
      </c>
      <c r="U3477" s="43">
        <f ca="1">_xll.BInterpol('Base CDI'!$H$4:$H$28,'Base CDI'!$I$4:$I$29,S3477,"Cubic","Extrapolate=Linear","MultiX=Average","Skip=True","Sort=True")</f>
        <v>13.205936694286951</v>
      </c>
    </row>
    <row r="3478" spans="16:21" x14ac:dyDescent="0.25">
      <c r="P3478" s="10">
        <v>39575</v>
      </c>
      <c r="Q3478">
        <v>18.77007</v>
      </c>
      <c r="S3478" s="42">
        <f t="shared" ca="1" si="60"/>
        <v>49461</v>
      </c>
      <c r="T3478" s="43">
        <f ca="1">_xll.BInterpol('Base CDI'!$H$4:$H$28,'Base CDI'!$J$4:$J$29,S3478,"Cubic","Extrapolate=Linear","MultiX=Average","Skip=True","Sort=True")</f>
        <v>13.175608379664595</v>
      </c>
      <c r="U3478" s="43">
        <f ca="1">_xll.BInterpol('Base CDI'!$H$4:$H$28,'Base CDI'!$I$4:$I$29,S3478,"Cubic","Extrapolate=Linear","MultiX=Average","Skip=True","Sort=True")</f>
        <v>13.205901761768439</v>
      </c>
    </row>
    <row r="3479" spans="16:21" x14ac:dyDescent="0.25">
      <c r="P3479" s="10">
        <v>39576</v>
      </c>
      <c r="Q3479">
        <v>18.778220000000001</v>
      </c>
      <c r="S3479" s="42">
        <f t="shared" ca="1" si="60"/>
        <v>49462</v>
      </c>
      <c r="T3479" s="43">
        <f ca="1">_xll.BInterpol('Base CDI'!$H$4:$H$28,'Base CDI'!$J$4:$J$29,S3479,"Cubic","Extrapolate=Linear","MultiX=Average","Skip=True","Sort=True")</f>
        <v>13.175577836487001</v>
      </c>
      <c r="U3479" s="43">
        <f ca="1">_xll.BInterpol('Base CDI'!$H$4:$H$28,'Base CDI'!$I$4:$I$29,S3479,"Cubic","Extrapolate=Linear","MultiX=Average","Skip=True","Sort=True")</f>
        <v>13.205866735234553</v>
      </c>
    </row>
    <row r="3480" spans="16:21" x14ac:dyDescent="0.25">
      <c r="P3480" s="10">
        <v>39577</v>
      </c>
      <c r="Q3480">
        <v>18.786359999999998</v>
      </c>
      <c r="S3480" s="42">
        <f t="shared" ca="1" si="60"/>
        <v>49463</v>
      </c>
      <c r="T3480" s="43">
        <f ca="1">_xll.BInterpol('Base CDI'!$H$4:$H$28,'Base CDI'!$J$4:$J$29,S3480,"Cubic","Extrapolate=Linear","MultiX=Average","Skip=True","Sort=True")</f>
        <v>13.175547196685539</v>
      </c>
      <c r="U3480" s="43">
        <f ca="1">_xll.BInterpol('Base CDI'!$H$4:$H$28,'Base CDI'!$I$4:$I$29,S3480,"Cubic","Extrapolate=Linear","MultiX=Average","Skip=True","Sort=True")</f>
        <v>13.205831614847108</v>
      </c>
    </row>
    <row r="3481" spans="16:21" x14ac:dyDescent="0.25">
      <c r="P3481" s="10">
        <v>39580</v>
      </c>
      <c r="Q3481">
        <v>18.794519999999999</v>
      </c>
      <c r="S3481" s="42">
        <f t="shared" ca="1" si="60"/>
        <v>49464</v>
      </c>
      <c r="T3481" s="43">
        <f ca="1">_xll.BInterpol('Base CDI'!$H$4:$H$28,'Base CDI'!$J$4:$J$29,S3481,"Cubic","Extrapolate=Linear","MultiX=Average","Skip=True","Sort=True")</f>
        <v>13.175516460426801</v>
      </c>
      <c r="U3481" s="43">
        <f ca="1">_xll.BInterpol('Base CDI'!$H$4:$H$28,'Base CDI'!$I$4:$I$29,S3481,"Cubic","Extrapolate=Linear","MultiX=Average","Skip=True","Sort=True")</f>
        <v>13.20579640076792</v>
      </c>
    </row>
    <row r="3482" spans="16:21" x14ac:dyDescent="0.25">
      <c r="P3482" s="10">
        <v>39581</v>
      </c>
      <c r="Q3482">
        <v>18.802679999999999</v>
      </c>
      <c r="S3482" s="42">
        <f t="shared" ca="1" si="60"/>
        <v>49465</v>
      </c>
      <c r="T3482" s="43">
        <f ca="1">_xll.BInterpol('Base CDI'!$H$4:$H$28,'Base CDI'!$J$4:$J$29,S3482,"Cubic","Extrapolate=Linear","MultiX=Average","Skip=True","Sort=True")</f>
        <v>13.17548562787738</v>
      </c>
      <c r="U3482" s="43">
        <f ca="1">_xll.BInterpol('Base CDI'!$H$4:$H$28,'Base CDI'!$I$4:$I$29,S3482,"Cubic","Extrapolate=Linear","MultiX=Average","Skip=True","Sort=True")</f>
        <v>13.205761093158806</v>
      </c>
    </row>
    <row r="3483" spans="16:21" x14ac:dyDescent="0.25">
      <c r="P3483" s="10">
        <v>39582</v>
      </c>
      <c r="Q3483">
        <v>18.810839999999999</v>
      </c>
      <c r="S3483" s="42">
        <f t="shared" ca="1" si="60"/>
        <v>49466</v>
      </c>
      <c r="T3483" s="43">
        <f ca="1">_xll.BInterpol('Base CDI'!$H$4:$H$28,'Base CDI'!$J$4:$J$29,S3483,"Cubic","Extrapolate=Linear","MultiX=Average","Skip=True","Sort=True")</f>
        <v>13.17545469920387</v>
      </c>
      <c r="U3483" s="43">
        <f ca="1">_xll.BInterpol('Base CDI'!$H$4:$H$28,'Base CDI'!$I$4:$I$29,S3483,"Cubic","Extrapolate=Linear","MultiX=Average","Skip=True","Sort=True")</f>
        <v>13.205725692181582</v>
      </c>
    </row>
    <row r="3484" spans="16:21" x14ac:dyDescent="0.25">
      <c r="P3484" s="10">
        <v>39583</v>
      </c>
      <c r="Q3484">
        <v>18.818999999999999</v>
      </c>
      <c r="S3484" s="42">
        <f t="shared" ca="1" si="60"/>
        <v>49467</v>
      </c>
      <c r="T3484" s="43">
        <f ca="1">_xll.BInterpol('Base CDI'!$H$4:$H$28,'Base CDI'!$J$4:$J$29,S3484,"Cubic","Extrapolate=Linear","MultiX=Average","Skip=True","Sort=True")</f>
        <v>13.175423674572862</v>
      </c>
      <c r="U3484" s="43">
        <f ca="1">_xll.BInterpol('Base CDI'!$H$4:$H$28,'Base CDI'!$I$4:$I$29,S3484,"Cubic","Extrapolate=Linear","MultiX=Average","Skip=True","Sort=True")</f>
        <v>13.205690197998067</v>
      </c>
    </row>
    <row r="3485" spans="16:21" x14ac:dyDescent="0.25">
      <c r="P3485" s="10">
        <v>39584</v>
      </c>
      <c r="Q3485">
        <v>18.827159999999999</v>
      </c>
      <c r="S3485" s="42">
        <f t="shared" ca="1" si="60"/>
        <v>49468</v>
      </c>
      <c r="T3485" s="43">
        <f ca="1">_xll.BInterpol('Base CDI'!$H$4:$H$28,'Base CDI'!$J$4:$J$29,S3485,"Cubic","Extrapolate=Linear","MultiX=Average","Skip=True","Sort=True")</f>
        <v>13.17539255415095</v>
      </c>
      <c r="U3485" s="43">
        <f ca="1">_xll.BInterpol('Base CDI'!$H$4:$H$28,'Base CDI'!$I$4:$I$29,S3485,"Cubic","Extrapolate=Linear","MultiX=Average","Skip=True","Sort=True")</f>
        <v>13.205654610770074</v>
      </c>
    </row>
    <row r="3486" spans="16:21" x14ac:dyDescent="0.25">
      <c r="P3486" s="10">
        <v>39587</v>
      </c>
      <c r="Q3486">
        <v>18.835319999999999</v>
      </c>
      <c r="S3486" s="42">
        <f t="shared" ca="1" si="60"/>
        <v>49469</v>
      </c>
      <c r="T3486" s="43">
        <f ca="1">_xll.BInterpol('Base CDI'!$H$4:$H$28,'Base CDI'!$J$4:$J$29,S3486,"Cubic","Extrapolate=Linear","MultiX=Average","Skip=True","Sort=True")</f>
        <v>13.175361338104727</v>
      </c>
      <c r="U3486" s="43">
        <f ca="1">_xll.BInterpol('Base CDI'!$H$4:$H$28,'Base CDI'!$I$4:$I$29,S3486,"Cubic","Extrapolate=Linear","MultiX=Average","Skip=True","Sort=True")</f>
        <v>13.205618930659421</v>
      </c>
    </row>
    <row r="3487" spans="16:21" x14ac:dyDescent="0.25">
      <c r="P3487" s="10">
        <v>39588</v>
      </c>
      <c r="Q3487">
        <v>18.84347</v>
      </c>
      <c r="S3487" s="42">
        <f t="shared" ca="1" si="60"/>
        <v>49470</v>
      </c>
      <c r="T3487" s="43">
        <f ca="1">_xll.BInterpol('Base CDI'!$H$4:$H$28,'Base CDI'!$J$4:$J$29,S3487,"Cubic","Extrapolate=Linear","MultiX=Average","Skip=True","Sort=True")</f>
        <v>13.175330026600786</v>
      </c>
      <c r="U3487" s="43">
        <f ca="1">_xll.BInterpol('Base CDI'!$H$4:$H$28,'Base CDI'!$I$4:$I$29,S3487,"Cubic","Extrapolate=Linear","MultiX=Average","Skip=True","Sort=True")</f>
        <v>13.205583157827924</v>
      </c>
    </row>
    <row r="3488" spans="16:21" x14ac:dyDescent="0.25">
      <c r="P3488" s="10">
        <v>39589</v>
      </c>
      <c r="Q3488">
        <v>18.851649999999999</v>
      </c>
      <c r="S3488" s="42">
        <f t="shared" ca="1" si="60"/>
        <v>49471</v>
      </c>
      <c r="T3488" s="43">
        <f ca="1">_xll.BInterpol('Base CDI'!$H$4:$H$28,'Base CDI'!$J$4:$J$29,S3488,"Cubic","Extrapolate=Linear","MultiX=Average","Skip=True","Sort=True")</f>
        <v>13.175298619805719</v>
      </c>
      <c r="U3488" s="43">
        <f ca="1">_xll.BInterpol('Base CDI'!$H$4:$H$28,'Base CDI'!$I$4:$I$29,S3488,"Cubic","Extrapolate=Linear","MultiX=Average","Skip=True","Sort=True")</f>
        <v>13.205547292437402</v>
      </c>
    </row>
    <row r="3489" spans="16:21" x14ac:dyDescent="0.25">
      <c r="P3489" s="10">
        <v>39591</v>
      </c>
      <c r="Q3489">
        <v>18.859829999999999</v>
      </c>
      <c r="S3489" s="42">
        <f t="shared" ca="1" si="60"/>
        <v>49472</v>
      </c>
      <c r="T3489" s="43">
        <f ca="1">_xll.BInterpol('Base CDI'!$H$4:$H$28,'Base CDI'!$J$4:$J$29,S3489,"Cubic","Extrapolate=Linear","MultiX=Average","Skip=True","Sort=True")</f>
        <v>13.175267117886118</v>
      </c>
      <c r="U3489" s="43">
        <f ca="1">_xll.BInterpol('Base CDI'!$H$4:$H$28,'Base CDI'!$I$4:$I$29,S3489,"Cubic","Extrapolate=Linear","MultiX=Average","Skip=True","Sort=True")</f>
        <v>13.205511334649668</v>
      </c>
    </row>
    <row r="3490" spans="16:21" x14ac:dyDescent="0.25">
      <c r="P3490" s="10">
        <v>39594</v>
      </c>
      <c r="Q3490">
        <v>18.867999999999999</v>
      </c>
      <c r="S3490" s="42">
        <f t="shared" ca="1" si="60"/>
        <v>49473</v>
      </c>
      <c r="T3490" s="43">
        <f ca="1">_xll.BInterpol('Base CDI'!$H$4:$H$28,'Base CDI'!$J$4:$J$29,S3490,"Cubic","Extrapolate=Linear","MultiX=Average","Skip=True","Sort=True")</f>
        <v>13.175235521008579</v>
      </c>
      <c r="U3490" s="43">
        <f ca="1">_xll.BInterpol('Base CDI'!$H$4:$H$28,'Base CDI'!$I$4:$I$29,S3490,"Cubic","Extrapolate=Linear","MultiX=Average","Skip=True","Sort=True")</f>
        <v>13.205475284626539</v>
      </c>
    </row>
    <row r="3491" spans="16:21" x14ac:dyDescent="0.25">
      <c r="P3491" s="10">
        <v>39595</v>
      </c>
      <c r="Q3491">
        <v>18.876190000000001</v>
      </c>
      <c r="S3491" s="42">
        <f t="shared" ca="1" si="60"/>
        <v>49474</v>
      </c>
      <c r="T3491" s="43">
        <f ca="1">_xll.BInterpol('Base CDI'!$H$4:$H$28,'Base CDI'!$J$4:$J$29,S3491,"Cubic","Extrapolate=Linear","MultiX=Average","Skip=True","Sort=True")</f>
        <v>13.175203829339694</v>
      </c>
      <c r="U3491" s="43">
        <f ca="1">_xll.BInterpol('Base CDI'!$H$4:$H$28,'Base CDI'!$I$4:$I$29,S3491,"Cubic","Extrapolate=Linear","MultiX=Average","Skip=True","Sort=True")</f>
        <v>13.205439142529833</v>
      </c>
    </row>
    <row r="3492" spans="16:21" x14ac:dyDescent="0.25">
      <c r="P3492" s="10">
        <v>39596</v>
      </c>
      <c r="Q3492">
        <v>18.88438</v>
      </c>
      <c r="S3492" s="42">
        <f t="shared" ca="1" si="60"/>
        <v>49475</v>
      </c>
      <c r="T3492" s="43">
        <f ca="1">_xll.BInterpol('Base CDI'!$H$4:$H$28,'Base CDI'!$J$4:$J$29,S3492,"Cubic","Extrapolate=Linear","MultiX=Average","Skip=True","Sort=True")</f>
        <v>13.175172043046054</v>
      </c>
      <c r="U3492" s="43">
        <f ca="1">_xll.BInterpol('Base CDI'!$H$4:$H$28,'Base CDI'!$I$4:$I$29,S3492,"Cubic","Extrapolate=Linear","MultiX=Average","Skip=True","Sort=True")</f>
        <v>13.205402908521366</v>
      </c>
    </row>
    <row r="3493" spans="16:21" x14ac:dyDescent="0.25">
      <c r="P3493" s="10">
        <v>39597</v>
      </c>
      <c r="Q3493">
        <v>18.89256</v>
      </c>
      <c r="S3493" s="42">
        <f t="shared" ca="1" si="60"/>
        <v>49476</v>
      </c>
      <c r="T3493" s="43">
        <f ca="1">_xll.BInterpol('Base CDI'!$H$4:$H$28,'Base CDI'!$J$4:$J$29,S3493,"Cubic","Extrapolate=Linear","MultiX=Average","Skip=True","Sort=True")</f>
        <v>13.175140162294252</v>
      </c>
      <c r="U3493" s="43">
        <f ca="1">_xll.BInterpol('Base CDI'!$H$4:$H$28,'Base CDI'!$I$4:$I$29,S3493,"Cubic","Extrapolate=Linear","MultiX=Average","Skip=True","Sort=True")</f>
        <v>13.205366582762954</v>
      </c>
    </row>
    <row r="3494" spans="16:21" x14ac:dyDescent="0.25">
      <c r="P3494" s="10">
        <v>39598</v>
      </c>
      <c r="Q3494">
        <v>18.900749999999999</v>
      </c>
      <c r="S3494" s="42">
        <f t="shared" ca="1" si="60"/>
        <v>49477</v>
      </c>
      <c r="T3494" s="43">
        <f ca="1">_xll.BInterpol('Base CDI'!$H$4:$H$28,'Base CDI'!$J$4:$J$29,S3494,"Cubic","Extrapolate=Linear","MultiX=Average","Skip=True","Sort=True")</f>
        <v>13.175108187250881</v>
      </c>
      <c r="U3494" s="43">
        <f ca="1">_xll.BInterpol('Base CDI'!$H$4:$H$28,'Base CDI'!$I$4:$I$29,S3494,"Cubic","Extrapolate=Linear","MultiX=Average","Skip=True","Sort=True")</f>
        <v>13.205330165416415</v>
      </c>
    </row>
    <row r="3495" spans="16:21" x14ac:dyDescent="0.25">
      <c r="P3495" s="10">
        <v>39601</v>
      </c>
      <c r="Q3495">
        <v>18.908950000000001</v>
      </c>
      <c r="S3495" s="42">
        <f t="shared" ca="1" si="60"/>
        <v>49478</v>
      </c>
      <c r="T3495" s="43">
        <f ca="1">_xll.BInterpol('Base CDI'!$H$4:$H$28,'Base CDI'!$J$4:$J$29,S3495,"Cubic","Extrapolate=Linear","MultiX=Average","Skip=True","Sort=True")</f>
        <v>13.175076118082536</v>
      </c>
      <c r="U3495" s="43">
        <f ca="1">_xll.BInterpol('Base CDI'!$H$4:$H$28,'Base CDI'!$I$4:$I$29,S3495,"Cubic","Extrapolate=Linear","MultiX=Average","Skip=True","Sort=True")</f>
        <v>13.205293656643564</v>
      </c>
    </row>
    <row r="3496" spans="16:21" x14ac:dyDescent="0.25">
      <c r="P3496" s="10">
        <v>39602</v>
      </c>
      <c r="Q3496">
        <v>18.917159999999999</v>
      </c>
      <c r="S3496" s="42">
        <f t="shared" ca="1" si="60"/>
        <v>49479</v>
      </c>
      <c r="T3496" s="43">
        <f ca="1">_xll.BInterpol('Base CDI'!$H$4:$H$28,'Base CDI'!$J$4:$J$29,S3496,"Cubic","Extrapolate=Linear","MultiX=Average","Skip=True","Sort=True")</f>
        <v>13.175043954955809</v>
      </c>
      <c r="U3496" s="43">
        <f ca="1">_xll.BInterpol('Base CDI'!$H$4:$H$28,'Base CDI'!$I$4:$I$29,S3496,"Cubic","Extrapolate=Linear","MultiX=Average","Skip=True","Sort=True")</f>
        <v>13.205257056606218</v>
      </c>
    </row>
    <row r="3497" spans="16:21" x14ac:dyDescent="0.25">
      <c r="P3497" s="10">
        <v>39603</v>
      </c>
      <c r="Q3497">
        <v>18.925360000000001</v>
      </c>
      <c r="S3497" s="42">
        <f t="shared" ca="1" si="60"/>
        <v>49480</v>
      </c>
      <c r="T3497" s="43">
        <f ca="1">_xll.BInterpol('Base CDI'!$H$4:$H$28,'Base CDI'!$J$4:$J$29,S3497,"Cubic","Extrapolate=Linear","MultiX=Average","Skip=True","Sort=True")</f>
        <v>13.175011698037293</v>
      </c>
      <c r="U3497" s="43">
        <f ca="1">_xll.BInterpol('Base CDI'!$H$4:$H$28,'Base CDI'!$I$4:$I$29,S3497,"Cubic","Extrapolate=Linear","MultiX=Average","Skip=True","Sort=True")</f>
        <v>13.205220365466191</v>
      </c>
    </row>
    <row r="3498" spans="16:21" x14ac:dyDescent="0.25">
      <c r="P3498" s="10">
        <v>39604</v>
      </c>
      <c r="Q3498">
        <v>18.93355</v>
      </c>
      <c r="S3498" s="42">
        <f t="shared" ca="1" si="60"/>
        <v>49481</v>
      </c>
      <c r="T3498" s="43">
        <f ca="1">_xll.BInterpol('Base CDI'!$H$4:$H$28,'Base CDI'!$J$4:$J$29,S3498,"Cubic","Extrapolate=Linear","MultiX=Average","Skip=True","Sort=True")</f>
        <v>13.174979347493579</v>
      </c>
      <c r="U3498" s="43">
        <f ca="1">_xll.BInterpol('Base CDI'!$H$4:$H$28,'Base CDI'!$I$4:$I$29,S3498,"Cubic","Extrapolate=Linear","MultiX=Average","Skip=True","Sort=True")</f>
        <v>13.205183583385304</v>
      </c>
    </row>
    <row r="3499" spans="16:21" x14ac:dyDescent="0.25">
      <c r="P3499" s="10">
        <v>39605</v>
      </c>
      <c r="Q3499">
        <v>18.94209</v>
      </c>
      <c r="S3499" s="42">
        <f t="shared" ca="1" si="60"/>
        <v>49482</v>
      </c>
      <c r="T3499" s="43">
        <f ca="1">_xll.BInterpol('Base CDI'!$H$4:$H$28,'Base CDI'!$J$4:$J$29,S3499,"Cubic","Extrapolate=Linear","MultiX=Average","Skip=True","Sort=True")</f>
        <v>13.174946903491261</v>
      </c>
      <c r="U3499" s="43">
        <f ca="1">_xll.BInterpol('Base CDI'!$H$4:$H$28,'Base CDI'!$I$4:$I$29,S3499,"Cubic","Extrapolate=Linear","MultiX=Average","Skip=True","Sort=True")</f>
        <v>13.205146710525371</v>
      </c>
    </row>
    <row r="3500" spans="16:21" x14ac:dyDescent="0.25">
      <c r="P3500" s="10">
        <v>39608</v>
      </c>
      <c r="Q3500">
        <v>18.95063</v>
      </c>
      <c r="S3500" s="42">
        <f t="shared" ca="1" si="60"/>
        <v>49483</v>
      </c>
      <c r="T3500" s="43">
        <f ca="1">_xll.BInterpol('Base CDI'!$H$4:$H$28,'Base CDI'!$J$4:$J$29,S3500,"Cubic","Extrapolate=Linear","MultiX=Average","Skip=True","Sort=True")</f>
        <v>13.174914366196932</v>
      </c>
      <c r="U3500" s="43">
        <f ca="1">_xll.BInterpol('Base CDI'!$H$4:$H$28,'Base CDI'!$I$4:$I$29,S3500,"Cubic","Extrapolate=Linear","MultiX=Average","Skip=True","Sort=True")</f>
        <v>13.205109747048208</v>
      </c>
    </row>
    <row r="3501" spans="16:21" x14ac:dyDescent="0.25">
      <c r="P3501" s="10">
        <v>39609</v>
      </c>
      <c r="Q3501">
        <v>18.95918</v>
      </c>
      <c r="S3501" s="42">
        <f t="shared" ca="1" si="60"/>
        <v>49484</v>
      </c>
      <c r="T3501" s="43">
        <f ca="1">_xll.BInterpol('Base CDI'!$H$4:$H$28,'Base CDI'!$J$4:$J$29,S3501,"Cubic","Extrapolate=Linear","MultiX=Average","Skip=True","Sort=True")</f>
        <v>13.174881735777186</v>
      </c>
      <c r="U3501" s="43">
        <f ca="1">_xll.BInterpol('Base CDI'!$H$4:$H$28,'Base CDI'!$I$4:$I$29,S3501,"Cubic","Extrapolate=Linear","MultiX=Average","Skip=True","Sort=True")</f>
        <v>13.205072693115632</v>
      </c>
    </row>
    <row r="3502" spans="16:21" x14ac:dyDescent="0.25">
      <c r="P3502" s="10">
        <v>39610</v>
      </c>
      <c r="Q3502">
        <v>18.967749999999999</v>
      </c>
      <c r="S3502" s="42">
        <f t="shared" ca="1" si="60"/>
        <v>49485</v>
      </c>
      <c r="T3502" s="43">
        <f ca="1">_xll.BInterpol('Base CDI'!$H$4:$H$28,'Base CDI'!$J$4:$J$29,S3502,"Cubic","Extrapolate=Linear","MultiX=Average","Skip=True","Sort=True")</f>
        <v>13.174849012398614</v>
      </c>
      <c r="U3502" s="43">
        <f ca="1">_xll.BInterpol('Base CDI'!$H$4:$H$28,'Base CDI'!$I$4:$I$29,S3502,"Cubic","Extrapolate=Linear","MultiX=Average","Skip=True","Sort=True")</f>
        <v>13.205035548889461</v>
      </c>
    </row>
    <row r="3503" spans="16:21" x14ac:dyDescent="0.25">
      <c r="P3503" s="10">
        <v>39611</v>
      </c>
      <c r="Q3503">
        <v>18.976330000000001</v>
      </c>
      <c r="S3503" s="42">
        <f t="shared" ca="1" si="60"/>
        <v>49486</v>
      </c>
      <c r="T3503" s="43">
        <f ca="1">_xll.BInterpol('Base CDI'!$H$4:$H$28,'Base CDI'!$J$4:$J$29,S3503,"Cubic","Extrapolate=Linear","MultiX=Average","Skip=True","Sort=True")</f>
        <v>13.174816196227809</v>
      </c>
      <c r="U3503" s="43">
        <f ca="1">_xll.BInterpol('Base CDI'!$H$4:$H$28,'Base CDI'!$I$4:$I$29,S3503,"Cubic","Extrapolate=Linear","MultiX=Average","Skip=True","Sort=True")</f>
        <v>13.20499831453151</v>
      </c>
    </row>
    <row r="3504" spans="16:21" x14ac:dyDescent="0.25">
      <c r="P3504" s="10">
        <v>39612</v>
      </c>
      <c r="Q3504">
        <v>18.984919999999999</v>
      </c>
      <c r="S3504" s="42">
        <f t="shared" ca="1" si="60"/>
        <v>49487</v>
      </c>
      <c r="T3504" s="43">
        <f ca="1">_xll.BInterpol('Base CDI'!$H$4:$H$28,'Base CDI'!$J$4:$J$29,S3504,"Cubic","Extrapolate=Linear","MultiX=Average","Skip=True","Sort=True")</f>
        <v>13.174783287431366</v>
      </c>
      <c r="U3504" s="43">
        <f ca="1">_xll.BInterpol('Base CDI'!$H$4:$H$28,'Base CDI'!$I$4:$I$29,S3504,"Cubic","Extrapolate=Linear","MultiX=Average","Skip=True","Sort=True")</f>
        <v>13.204960990203594</v>
      </c>
    </row>
    <row r="3505" spans="16:21" x14ac:dyDescent="0.25">
      <c r="P3505" s="10">
        <v>39615</v>
      </c>
      <c r="Q3505">
        <v>18.993510000000001</v>
      </c>
      <c r="S3505" s="42">
        <f t="shared" ca="1" si="60"/>
        <v>49488</v>
      </c>
      <c r="T3505" s="43">
        <f ca="1">_xll.BInterpol('Base CDI'!$H$4:$H$28,'Base CDI'!$J$4:$J$29,S3505,"Cubic","Extrapolate=Linear","MultiX=Average","Skip=True","Sort=True")</f>
        <v>13.174750286175875</v>
      </c>
      <c r="U3505" s="43">
        <f ca="1">_xll.BInterpol('Base CDI'!$H$4:$H$28,'Base CDI'!$I$4:$I$29,S3505,"Cubic","Extrapolate=Linear","MultiX=Average","Skip=True","Sort=True")</f>
        <v>13.204923576067532</v>
      </c>
    </row>
    <row r="3506" spans="16:21" x14ac:dyDescent="0.25">
      <c r="P3506" s="10">
        <v>39616</v>
      </c>
      <c r="Q3506">
        <v>19.002099999999999</v>
      </c>
      <c r="S3506" s="42">
        <f t="shared" ca="1" si="60"/>
        <v>49489</v>
      </c>
      <c r="T3506" s="43">
        <f ca="1">_xll.BInterpol('Base CDI'!$H$4:$H$28,'Base CDI'!$J$4:$J$29,S3506,"Cubic","Extrapolate=Linear","MultiX=Average","Skip=True","Sort=True")</f>
        <v>13.174717192627931</v>
      </c>
      <c r="U3506" s="43">
        <f ca="1">_xll.BInterpol('Base CDI'!$H$4:$H$28,'Base CDI'!$I$4:$I$29,S3506,"Cubic","Extrapolate=Linear","MultiX=Average","Skip=True","Sort=True")</f>
        <v>13.20488607228514</v>
      </c>
    </row>
    <row r="3507" spans="16:21" x14ac:dyDescent="0.25">
      <c r="P3507" s="10">
        <v>39617</v>
      </c>
      <c r="Q3507">
        <v>19.0107</v>
      </c>
      <c r="S3507" s="42">
        <f t="shared" ca="1" si="60"/>
        <v>49490</v>
      </c>
      <c r="T3507" s="43">
        <f ca="1">_xll.BInterpol('Base CDI'!$H$4:$H$28,'Base CDI'!$J$4:$J$29,S3507,"Cubic","Extrapolate=Linear","MultiX=Average","Skip=True","Sort=True")</f>
        <v>13.174684006954125</v>
      </c>
      <c r="U3507" s="43">
        <f ca="1">_xll.BInterpol('Base CDI'!$H$4:$H$28,'Base CDI'!$I$4:$I$29,S3507,"Cubic","Extrapolate=Linear","MultiX=Average","Skip=True","Sort=True")</f>
        <v>13.204848479018233</v>
      </c>
    </row>
    <row r="3508" spans="16:21" x14ac:dyDescent="0.25">
      <c r="P3508" s="10">
        <v>39618</v>
      </c>
      <c r="Q3508">
        <v>19.019290000000002</v>
      </c>
      <c r="S3508" s="42">
        <f t="shared" ca="1" si="60"/>
        <v>49491</v>
      </c>
      <c r="T3508" s="43">
        <f ca="1">_xll.BInterpol('Base CDI'!$H$4:$H$28,'Base CDI'!$J$4:$J$29,S3508,"Cubic","Extrapolate=Linear","MultiX=Average","Skip=True","Sort=True")</f>
        <v>13.174650729321053</v>
      </c>
      <c r="U3508" s="43">
        <f ca="1">_xll.BInterpol('Base CDI'!$H$4:$H$28,'Base CDI'!$I$4:$I$29,S3508,"Cubic","Extrapolate=Linear","MultiX=Average","Skip=True","Sort=True")</f>
        <v>13.20481079642863</v>
      </c>
    </row>
    <row r="3509" spans="16:21" x14ac:dyDescent="0.25">
      <c r="P3509" s="10">
        <v>39619</v>
      </c>
      <c r="Q3509">
        <v>19.027889999999999</v>
      </c>
      <c r="S3509" s="42">
        <f t="shared" ca="1" si="60"/>
        <v>49492</v>
      </c>
      <c r="T3509" s="43">
        <f ca="1">_xll.BInterpol('Base CDI'!$H$4:$H$28,'Base CDI'!$J$4:$J$29,S3509,"Cubic","Extrapolate=Linear","MultiX=Average","Skip=True","Sort=True")</f>
        <v>13.174617359895304</v>
      </c>
      <c r="U3509" s="43">
        <f ca="1">_xll.BInterpol('Base CDI'!$H$4:$H$28,'Base CDI'!$I$4:$I$29,S3509,"Cubic","Extrapolate=Linear","MultiX=Average","Skip=True","Sort=True")</f>
        <v>13.204773024678145</v>
      </c>
    </row>
    <row r="3510" spans="16:21" x14ac:dyDescent="0.25">
      <c r="P3510" s="10">
        <v>39622</v>
      </c>
      <c r="Q3510">
        <v>19.036490000000001</v>
      </c>
      <c r="S3510" s="42">
        <f t="shared" ca="1" si="60"/>
        <v>49493</v>
      </c>
      <c r="T3510" s="43">
        <f ca="1">_xll.BInterpol('Base CDI'!$H$4:$H$28,'Base CDI'!$J$4:$J$29,S3510,"Cubic","Extrapolate=Linear","MultiX=Average","Skip=True","Sort=True")</f>
        <v>13.174583898843474</v>
      </c>
      <c r="U3510" s="43">
        <f ca="1">_xll.BInterpol('Base CDI'!$H$4:$H$28,'Base CDI'!$I$4:$I$29,S3510,"Cubic","Extrapolate=Linear","MultiX=Average","Skip=True","Sort=True")</f>
        <v>13.204735163928596</v>
      </c>
    </row>
    <row r="3511" spans="16:21" x14ac:dyDescent="0.25">
      <c r="P3511" s="10">
        <v>39623</v>
      </c>
      <c r="Q3511">
        <v>19.045110000000001</v>
      </c>
      <c r="S3511" s="42">
        <f t="shared" ca="1" si="60"/>
        <v>49494</v>
      </c>
      <c r="T3511" s="43">
        <f ca="1">_xll.BInterpol('Base CDI'!$H$4:$H$28,'Base CDI'!$J$4:$J$29,S3511,"Cubic","Extrapolate=Linear","MultiX=Average","Skip=True","Sort=True")</f>
        <v>13.174550346332156</v>
      </c>
      <c r="U3511" s="43">
        <f ca="1">_xll.BInterpol('Base CDI'!$H$4:$H$28,'Base CDI'!$I$4:$I$29,S3511,"Cubic","Extrapolate=Linear","MultiX=Average","Skip=True","Sort=True")</f>
        <v>13.204697214341799</v>
      </c>
    </row>
    <row r="3512" spans="16:21" x14ac:dyDescent="0.25">
      <c r="P3512" s="10">
        <v>39624</v>
      </c>
      <c r="Q3512">
        <v>19.053730000000002</v>
      </c>
      <c r="S3512" s="42">
        <f t="shared" ca="1" si="60"/>
        <v>49495</v>
      </c>
      <c r="T3512" s="43">
        <f ca="1">_xll.BInterpol('Base CDI'!$H$4:$H$28,'Base CDI'!$J$4:$J$29,S3512,"Cubic","Extrapolate=Linear","MultiX=Average","Skip=True","Sort=True")</f>
        <v>13.174516702527939</v>
      </c>
      <c r="U3512" s="43">
        <f ca="1">_xll.BInterpol('Base CDI'!$H$4:$H$28,'Base CDI'!$I$4:$I$29,S3512,"Cubic","Extrapolate=Linear","MultiX=Average","Skip=True","Sort=True")</f>
        <v>13.20465917607957</v>
      </c>
    </row>
    <row r="3513" spans="16:21" x14ac:dyDescent="0.25">
      <c r="P3513" s="10">
        <v>39625</v>
      </c>
      <c r="Q3513">
        <v>19.062360000000002</v>
      </c>
      <c r="S3513" s="42">
        <f t="shared" ca="1" si="60"/>
        <v>49496</v>
      </c>
      <c r="T3513" s="43">
        <f ca="1">_xll.BInterpol('Base CDI'!$H$4:$H$28,'Base CDI'!$J$4:$J$29,S3513,"Cubic","Extrapolate=Linear","MultiX=Average","Skip=True","Sort=True")</f>
        <v>13.174482967597418</v>
      </c>
      <c r="U3513" s="43">
        <f ca="1">_xll.BInterpol('Base CDI'!$H$4:$H$28,'Base CDI'!$I$4:$I$29,S3513,"Cubic","Extrapolate=Linear","MultiX=Average","Skip=True","Sort=True")</f>
        <v>13.204621049303727</v>
      </c>
    </row>
    <row r="3514" spans="16:21" x14ac:dyDescent="0.25">
      <c r="P3514" s="10">
        <v>39626</v>
      </c>
      <c r="Q3514">
        <v>19.070979999999999</v>
      </c>
      <c r="S3514" s="42">
        <f t="shared" ca="1" si="60"/>
        <v>49497</v>
      </c>
      <c r="T3514" s="43">
        <f ca="1">_xll.BInterpol('Base CDI'!$H$4:$H$28,'Base CDI'!$J$4:$J$29,S3514,"Cubic","Extrapolate=Linear","MultiX=Average","Skip=True","Sort=True")</f>
        <v>13.174449141707189</v>
      </c>
      <c r="U3514" s="43">
        <f ca="1">_xll.BInterpol('Base CDI'!$H$4:$H$28,'Base CDI'!$I$4:$I$29,S3514,"Cubic","Extrapolate=Linear","MultiX=Average","Skip=True","Sort=True")</f>
        <v>13.204582834176085</v>
      </c>
    </row>
    <row r="3515" spans="16:21" x14ac:dyDescent="0.25">
      <c r="P3515" s="10">
        <v>39629</v>
      </c>
      <c r="Q3515">
        <v>19.079599999999999</v>
      </c>
      <c r="S3515" s="42">
        <f t="shared" ca="1" si="60"/>
        <v>49498</v>
      </c>
      <c r="T3515" s="43">
        <f ca="1">_xll.BInterpol('Base CDI'!$H$4:$H$28,'Base CDI'!$J$4:$J$29,S3515,"Cubic","Extrapolate=Linear","MultiX=Average","Skip=True","Sort=True")</f>
        <v>13.174415225023841</v>
      </c>
      <c r="U3515" s="43">
        <f ca="1">_xll.BInterpol('Base CDI'!$H$4:$H$28,'Base CDI'!$I$4:$I$29,S3515,"Cubic","Extrapolate=Linear","MultiX=Average","Skip=True","Sort=True")</f>
        <v>13.20454453085846</v>
      </c>
    </row>
    <row r="3516" spans="16:21" x14ac:dyDescent="0.25">
      <c r="P3516" s="10">
        <v>39630</v>
      </c>
      <c r="Q3516">
        <v>19.088249999999999</v>
      </c>
      <c r="S3516" s="42">
        <f t="shared" ca="1" si="60"/>
        <v>49499</v>
      </c>
      <c r="T3516" s="43">
        <f ca="1">_xll.BInterpol('Base CDI'!$H$4:$H$28,'Base CDI'!$J$4:$J$29,S3516,"Cubic","Extrapolate=Linear","MultiX=Average","Skip=True","Sort=True")</f>
        <v>13.174381217713968</v>
      </c>
      <c r="U3516" s="43">
        <f ca="1">_xll.BInterpol('Base CDI'!$H$4:$H$28,'Base CDI'!$I$4:$I$29,S3516,"Cubic","Extrapolate=Linear","MultiX=Average","Skip=True","Sort=True")</f>
        <v>13.20450613951267</v>
      </c>
    </row>
    <row r="3517" spans="16:21" x14ac:dyDescent="0.25">
      <c r="P3517" s="10">
        <v>39631</v>
      </c>
      <c r="Q3517">
        <v>19.09695</v>
      </c>
      <c r="S3517" s="42">
        <f t="shared" ca="1" si="60"/>
        <v>49500</v>
      </c>
      <c r="T3517" s="43">
        <f ca="1">_xll.BInterpol('Base CDI'!$H$4:$H$28,'Base CDI'!$J$4:$J$29,S3517,"Cubic","Extrapolate=Linear","MultiX=Average","Skip=True","Sort=True")</f>
        <v>13.174347119944162</v>
      </c>
      <c r="U3517" s="43">
        <f ca="1">_xll.BInterpol('Base CDI'!$H$4:$H$28,'Base CDI'!$I$4:$I$29,S3517,"Cubic","Extrapolate=Linear","MultiX=Average","Skip=True","Sort=True")</f>
        <v>13.20446766030053</v>
      </c>
    </row>
    <row r="3518" spans="16:21" x14ac:dyDescent="0.25">
      <c r="P3518" s="10">
        <v>39632</v>
      </c>
      <c r="Q3518">
        <v>19.105630000000001</v>
      </c>
      <c r="S3518" s="42">
        <f t="shared" ca="1" si="60"/>
        <v>49501</v>
      </c>
      <c r="T3518" s="43">
        <f ca="1">_xll.BInterpol('Base CDI'!$H$4:$H$28,'Base CDI'!$J$4:$J$29,S3518,"Cubic","Extrapolate=Linear","MultiX=Average","Skip=True","Sort=True")</f>
        <v>13.174312931881017</v>
      </c>
      <c r="U3518" s="43">
        <f ca="1">_xll.BInterpol('Base CDI'!$H$4:$H$28,'Base CDI'!$I$4:$I$29,S3518,"Cubic","Extrapolate=Linear","MultiX=Average","Skip=True","Sort=True")</f>
        <v>13.204429093383858</v>
      </c>
    </row>
    <row r="3519" spans="16:21" x14ac:dyDescent="0.25">
      <c r="P3519" s="10">
        <v>39633</v>
      </c>
      <c r="Q3519">
        <v>19.11429</v>
      </c>
      <c r="S3519" s="42">
        <f t="shared" ca="1" si="60"/>
        <v>49502</v>
      </c>
      <c r="T3519" s="43">
        <f ca="1">_xll.BInterpol('Base CDI'!$H$4:$H$28,'Base CDI'!$J$4:$J$29,S3519,"Cubic","Extrapolate=Linear","MultiX=Average","Skip=True","Sort=True")</f>
        <v>13.174278653691127</v>
      </c>
      <c r="U3519" s="43">
        <f ca="1">_xll.BInterpol('Base CDI'!$H$4:$H$28,'Base CDI'!$I$4:$I$29,S3519,"Cubic","Extrapolate=Linear","MultiX=Average","Skip=True","Sort=True")</f>
        <v>13.20439043892447</v>
      </c>
    </row>
    <row r="3520" spans="16:21" x14ac:dyDescent="0.25">
      <c r="P3520" s="10">
        <v>39636</v>
      </c>
      <c r="Q3520">
        <v>19.122969999999999</v>
      </c>
      <c r="S3520" s="42">
        <f t="shared" ca="1" si="60"/>
        <v>49503</v>
      </c>
      <c r="T3520" s="43">
        <f ca="1">_xll.BInterpol('Base CDI'!$H$4:$H$28,'Base CDI'!$J$4:$J$29,S3520,"Cubic","Extrapolate=Linear","MultiX=Average","Skip=True","Sort=True")</f>
        <v>13.174244285541082</v>
      </c>
      <c r="U3520" s="43">
        <f ca="1">_xll.BInterpol('Base CDI'!$H$4:$H$28,'Base CDI'!$I$4:$I$29,S3520,"Cubic","Extrapolate=Linear","MultiX=Average","Skip=True","Sort=True")</f>
        <v>13.204351697084183</v>
      </c>
    </row>
    <row r="3521" spans="16:21" x14ac:dyDescent="0.25">
      <c r="P3521" s="10">
        <v>39637</v>
      </c>
      <c r="Q3521">
        <v>19.13165</v>
      </c>
      <c r="S3521" s="42">
        <f t="shared" ca="1" si="60"/>
        <v>49504</v>
      </c>
      <c r="T3521" s="43">
        <f ca="1">_xll.BInterpol('Base CDI'!$H$4:$H$28,'Base CDI'!$J$4:$J$29,S3521,"Cubic","Extrapolate=Linear","MultiX=Average","Skip=True","Sort=True")</f>
        <v>13.174209827597478</v>
      </c>
      <c r="U3521" s="43">
        <f ca="1">_xll.BInterpol('Base CDI'!$H$4:$H$28,'Base CDI'!$I$4:$I$29,S3521,"Cubic","Extrapolate=Linear","MultiX=Average","Skip=True","Sort=True")</f>
        <v>13.204312868024813</v>
      </c>
    </row>
    <row r="3522" spans="16:21" x14ac:dyDescent="0.25">
      <c r="P3522" s="10">
        <v>39638</v>
      </c>
      <c r="Q3522">
        <v>19.140339999999998</v>
      </c>
      <c r="S3522" s="42">
        <f t="shared" ca="1" si="60"/>
        <v>49505</v>
      </c>
      <c r="T3522" s="43">
        <f ca="1">_xll.BInterpol('Base CDI'!$H$4:$H$28,'Base CDI'!$J$4:$J$29,S3522,"Cubic","Extrapolate=Linear","MultiX=Average","Skip=True","Sort=True")</f>
        <v>13.174175280026905</v>
      </c>
      <c r="U3522" s="43">
        <f ca="1">_xll.BInterpol('Base CDI'!$H$4:$H$28,'Base CDI'!$I$4:$I$29,S3522,"Cubic","Extrapolate=Linear","MultiX=Average","Skip=True","Sort=True")</f>
        <v>13.204273951908174</v>
      </c>
    </row>
    <row r="3523" spans="16:21" x14ac:dyDescent="0.25">
      <c r="P3523" s="10">
        <v>39639</v>
      </c>
      <c r="Q3523">
        <v>19.149049999999999</v>
      </c>
      <c r="S3523" s="42">
        <f t="shared" ca="1" si="60"/>
        <v>49506</v>
      </c>
      <c r="T3523" s="43">
        <f ca="1">_xll.BInterpol('Base CDI'!$H$4:$H$28,'Base CDI'!$J$4:$J$29,S3523,"Cubic","Extrapolate=Linear","MultiX=Average","Skip=True","Sort=True")</f>
        <v>13.174140642995958</v>
      </c>
      <c r="U3523" s="43">
        <f ca="1">_xll.BInterpol('Base CDI'!$H$4:$H$28,'Base CDI'!$I$4:$I$29,S3523,"Cubic","Extrapolate=Linear","MultiX=Average","Skip=True","Sort=True")</f>
        <v>13.204234948896087</v>
      </c>
    </row>
    <row r="3524" spans="16:21" x14ac:dyDescent="0.25">
      <c r="P3524" s="10">
        <v>39640</v>
      </c>
      <c r="Q3524">
        <v>19.15774</v>
      </c>
      <c r="S3524" s="42">
        <f t="shared" ca="1" si="60"/>
        <v>49507</v>
      </c>
      <c r="T3524" s="43">
        <f ca="1">_xll.BInterpol('Base CDI'!$H$4:$H$28,'Base CDI'!$J$4:$J$29,S3524,"Cubic","Extrapolate=Linear","MultiX=Average","Skip=True","Sort=True")</f>
        <v>13.174105916671229</v>
      </c>
      <c r="U3524" s="43">
        <f ca="1">_xll.BInterpol('Base CDI'!$H$4:$H$28,'Base CDI'!$I$4:$I$29,S3524,"Cubic","Extrapolate=Linear","MultiX=Average","Skip=True","Sort=True")</f>
        <v>13.204195859150365</v>
      </c>
    </row>
    <row r="3525" spans="16:21" x14ac:dyDescent="0.25">
      <c r="P3525" s="10">
        <v>39643</v>
      </c>
      <c r="Q3525">
        <v>19.166440000000001</v>
      </c>
      <c r="S3525" s="42">
        <f t="shared" ca="1" si="60"/>
        <v>49508</v>
      </c>
      <c r="T3525" s="43">
        <f ca="1">_xll.BInterpol('Base CDI'!$H$4:$H$28,'Base CDI'!$J$4:$J$29,S3525,"Cubic","Extrapolate=Linear","MultiX=Average","Skip=True","Sort=True")</f>
        <v>13.17407110121931</v>
      </c>
      <c r="U3525" s="43">
        <f ca="1">_xll.BInterpol('Base CDI'!$H$4:$H$28,'Base CDI'!$I$4:$I$29,S3525,"Cubic","Extrapolate=Linear","MultiX=Average","Skip=True","Sort=True")</f>
        <v>13.204156682832828</v>
      </c>
    </row>
    <row r="3526" spans="16:21" x14ac:dyDescent="0.25">
      <c r="P3526" s="10">
        <v>39644</v>
      </c>
      <c r="Q3526">
        <v>19.17512</v>
      </c>
      <c r="S3526" s="42">
        <f t="shared" ca="1" si="60"/>
        <v>49509</v>
      </c>
      <c r="T3526" s="43">
        <f ca="1">_xll.BInterpol('Base CDI'!$H$4:$H$28,'Base CDI'!$J$4:$J$29,S3526,"Cubic","Extrapolate=Linear","MultiX=Average","Skip=True","Sort=True")</f>
        <v>13.174036196806796</v>
      </c>
      <c r="U3526" s="43">
        <f ca="1">_xll.BInterpol('Base CDI'!$H$4:$H$28,'Base CDI'!$I$4:$I$29,S3526,"Cubic","Extrapolate=Linear","MultiX=Average","Skip=True","Sort=True")</f>
        <v>13.204117420105288</v>
      </c>
    </row>
    <row r="3527" spans="16:21" x14ac:dyDescent="0.25">
      <c r="P3527" s="10">
        <v>39645</v>
      </c>
      <c r="Q3527">
        <v>19.183800000000002</v>
      </c>
      <c r="S3527" s="42">
        <f t="shared" ca="1" si="60"/>
        <v>49510</v>
      </c>
      <c r="T3527" s="43">
        <f ca="1">_xll.BInterpol('Base CDI'!$H$4:$H$28,'Base CDI'!$J$4:$J$29,S3527,"Cubic","Extrapolate=Linear","MultiX=Average","Skip=True","Sort=True")</f>
        <v>13.174001203600278</v>
      </c>
      <c r="U3527" s="43">
        <f ca="1">_xll.BInterpol('Base CDI'!$H$4:$H$28,'Base CDI'!$I$4:$I$29,S3527,"Cubic","Extrapolate=Linear","MultiX=Average","Skip=True","Sort=True")</f>
        <v>13.204078071129564</v>
      </c>
    </row>
    <row r="3528" spans="16:21" x14ac:dyDescent="0.25">
      <c r="P3528" s="10">
        <v>39646</v>
      </c>
      <c r="Q3528">
        <v>19.192489999999999</v>
      </c>
      <c r="S3528" s="42">
        <f t="shared" ca="1" si="60"/>
        <v>49511</v>
      </c>
      <c r="T3528" s="43">
        <f ca="1">_xll.BInterpol('Base CDI'!$H$4:$H$28,'Base CDI'!$J$4:$J$29,S3528,"Cubic","Extrapolate=Linear","MultiX=Average","Skip=True","Sort=True")</f>
        <v>13.17396612176635</v>
      </c>
      <c r="U3528" s="43">
        <f ca="1">_xll.BInterpol('Base CDI'!$H$4:$H$28,'Base CDI'!$I$4:$I$29,S3528,"Cubic","Extrapolate=Linear","MultiX=Average","Skip=True","Sort=True")</f>
        <v>13.204038636067471</v>
      </c>
    </row>
    <row r="3529" spans="16:21" x14ac:dyDescent="0.25">
      <c r="P3529" s="10">
        <v>39647</v>
      </c>
      <c r="Q3529">
        <v>19.20119</v>
      </c>
      <c r="S3529" s="42">
        <f t="shared" ca="1" si="60"/>
        <v>49512</v>
      </c>
      <c r="T3529" s="43">
        <f ca="1">_xll.BInterpol('Base CDI'!$H$4:$H$28,'Base CDI'!$J$4:$J$29,S3529,"Cubic","Extrapolate=Linear","MultiX=Average","Skip=True","Sort=True")</f>
        <v>13.173930951471604</v>
      </c>
      <c r="U3529" s="43">
        <f ca="1">_xll.BInterpol('Base CDI'!$H$4:$H$28,'Base CDI'!$I$4:$I$29,S3529,"Cubic","Extrapolate=Linear","MultiX=Average","Skip=True","Sort=True")</f>
        <v>13.20399911508083</v>
      </c>
    </row>
    <row r="3530" spans="16:21" x14ac:dyDescent="0.25">
      <c r="P3530" s="10">
        <v>39650</v>
      </c>
      <c r="Q3530">
        <v>19.209890000000001</v>
      </c>
      <c r="S3530" s="42">
        <f t="shared" ca="1" si="60"/>
        <v>49513</v>
      </c>
      <c r="T3530" s="43">
        <f ca="1">_xll.BInterpol('Base CDI'!$H$4:$H$28,'Base CDI'!$J$4:$J$29,S3530,"Cubic","Extrapolate=Linear","MultiX=Average","Skip=True","Sort=True")</f>
        <v>13.173895692882633</v>
      </c>
      <c r="U3530" s="43">
        <f ca="1">_xll.BInterpol('Base CDI'!$H$4:$H$28,'Base CDI'!$I$4:$I$29,S3530,"Cubic","Extrapolate=Linear","MultiX=Average","Skip=True","Sort=True")</f>
        <v>13.203959508331451</v>
      </c>
    </row>
    <row r="3531" spans="16:21" x14ac:dyDescent="0.25">
      <c r="P3531" s="10">
        <v>39651</v>
      </c>
      <c r="Q3531">
        <v>19.218599999999999</v>
      </c>
      <c r="S3531" s="42">
        <f t="shared" ref="S3531:S3594" ca="1" si="61">S3530+1</f>
        <v>49514</v>
      </c>
      <c r="T3531" s="43">
        <f ca="1">_xll.BInterpol('Base CDI'!$H$4:$H$28,'Base CDI'!$J$4:$J$29,S3531,"Cubic","Extrapolate=Linear","MultiX=Average","Skip=True","Sort=True")</f>
        <v>13.17386034616603</v>
      </c>
      <c r="U3531" s="43">
        <f ca="1">_xll.BInterpol('Base CDI'!$H$4:$H$28,'Base CDI'!$I$4:$I$29,S3531,"Cubic","Extrapolate=Linear","MultiX=Average","Skip=True","Sort=True")</f>
        <v>13.203919815981155</v>
      </c>
    </row>
    <row r="3532" spans="16:21" x14ac:dyDescent="0.25">
      <c r="P3532" s="10">
        <v>39652</v>
      </c>
      <c r="Q3532">
        <v>19.22729</v>
      </c>
      <c r="S3532" s="42">
        <f t="shared" ca="1" si="61"/>
        <v>49515</v>
      </c>
      <c r="T3532" s="43">
        <f ca="1">_xll.BInterpol('Base CDI'!$H$4:$H$28,'Base CDI'!$J$4:$J$29,S3532,"Cubic","Extrapolate=Linear","MultiX=Average","Skip=True","Sort=True")</f>
        <v>13.17382491148839</v>
      </c>
      <c r="U3532" s="43">
        <f ca="1">_xll.BInterpol('Base CDI'!$H$4:$H$28,'Base CDI'!$I$4:$I$29,S3532,"Cubic","Extrapolate=Linear","MultiX=Average","Skip=True","Sort=True")</f>
        <v>13.203880038191757</v>
      </c>
    </row>
    <row r="3533" spans="16:21" x14ac:dyDescent="0.25">
      <c r="P3533" s="10">
        <v>39653</v>
      </c>
      <c r="Q3533">
        <v>19.235990000000001</v>
      </c>
      <c r="S3533" s="42">
        <f t="shared" ca="1" si="61"/>
        <v>49516</v>
      </c>
      <c r="T3533" s="43">
        <f ca="1">_xll.BInterpol('Base CDI'!$H$4:$H$28,'Base CDI'!$J$4:$J$29,S3533,"Cubic","Extrapolate=Linear","MultiX=Average","Skip=True","Sort=True")</f>
        <v>13.173789389016303</v>
      </c>
      <c r="U3533" s="43">
        <f ca="1">_xll.BInterpol('Base CDI'!$H$4:$H$28,'Base CDI'!$I$4:$I$29,S3533,"Cubic","Extrapolate=Linear","MultiX=Average","Skip=True","Sort=True")</f>
        <v>13.203840175125073</v>
      </c>
    </row>
    <row r="3534" spans="16:21" x14ac:dyDescent="0.25">
      <c r="P3534" s="10">
        <v>39654</v>
      </c>
      <c r="Q3534">
        <v>19.24521</v>
      </c>
      <c r="S3534" s="42">
        <f t="shared" ca="1" si="61"/>
        <v>49517</v>
      </c>
      <c r="T3534" s="43">
        <f ca="1">_xll.BInterpol('Base CDI'!$H$4:$H$28,'Base CDI'!$J$4:$J$29,S3534,"Cubic","Extrapolate=Linear","MultiX=Average","Skip=True","Sort=True")</f>
        <v>13.173753778916362</v>
      </c>
      <c r="U3534" s="43">
        <f ca="1">_xll.BInterpol('Base CDI'!$H$4:$H$28,'Base CDI'!$I$4:$I$29,S3534,"Cubic","Extrapolate=Linear","MultiX=Average","Skip=True","Sort=True")</f>
        <v>13.203800226942921</v>
      </c>
    </row>
    <row r="3535" spans="16:21" x14ac:dyDescent="0.25">
      <c r="P3535" s="10">
        <v>39657</v>
      </c>
      <c r="Q3535">
        <v>19.254439999999999</v>
      </c>
      <c r="S3535" s="42">
        <f t="shared" ca="1" si="61"/>
        <v>49518</v>
      </c>
      <c r="T3535" s="43">
        <f ca="1">_xll.BInterpol('Base CDI'!$H$4:$H$28,'Base CDI'!$J$4:$J$29,S3535,"Cubic","Extrapolate=Linear","MultiX=Average","Skip=True","Sort=True")</f>
        <v>13.173718081355162</v>
      </c>
      <c r="U3535" s="43">
        <f ca="1">_xll.BInterpol('Base CDI'!$H$4:$H$28,'Base CDI'!$I$4:$I$29,S3535,"Cubic","Extrapolate=Linear","MultiX=Average","Skip=True","Sort=True")</f>
        <v>13.203760193807115</v>
      </c>
    </row>
    <row r="3536" spans="16:21" x14ac:dyDescent="0.25">
      <c r="P3536" s="10">
        <v>39658</v>
      </c>
      <c r="Q3536">
        <v>19.263670000000001</v>
      </c>
      <c r="S3536" s="42">
        <f t="shared" ca="1" si="61"/>
        <v>49519</v>
      </c>
      <c r="T3536" s="43">
        <f ca="1">_xll.BInterpol('Base CDI'!$H$4:$H$28,'Base CDI'!$J$4:$J$29,S3536,"Cubic","Extrapolate=Linear","MultiX=Average","Skip=True","Sort=True")</f>
        <v>13.173682296499294</v>
      </c>
      <c r="U3536" s="43">
        <f ca="1">_xll.BInterpol('Base CDI'!$H$4:$H$28,'Base CDI'!$I$4:$I$29,S3536,"Cubic","Extrapolate=Linear","MultiX=Average","Skip=True","Sort=True")</f>
        <v>13.203720075879474</v>
      </c>
    </row>
    <row r="3537" spans="16:21" x14ac:dyDescent="0.25">
      <c r="P3537" s="10">
        <v>39659</v>
      </c>
      <c r="Q3537">
        <v>19.2729</v>
      </c>
      <c r="S3537" s="42">
        <f t="shared" ca="1" si="61"/>
        <v>49520</v>
      </c>
      <c r="T3537" s="43">
        <f ca="1">_xll.BInterpol('Base CDI'!$H$4:$H$28,'Base CDI'!$J$4:$J$29,S3537,"Cubic","Extrapolate=Linear","MultiX=Average","Skip=True","Sort=True")</f>
        <v>13.173646424515351</v>
      </c>
      <c r="U3537" s="43">
        <f ca="1">_xll.BInterpol('Base CDI'!$H$4:$H$28,'Base CDI'!$I$4:$I$29,S3537,"Cubic","Extrapolate=Linear","MultiX=Average","Skip=True","Sort=True")</f>
        <v>13.203679873321814</v>
      </c>
    </row>
    <row r="3538" spans="16:21" x14ac:dyDescent="0.25">
      <c r="P3538" s="10">
        <v>39660</v>
      </c>
      <c r="Q3538">
        <v>19.282139999999998</v>
      </c>
      <c r="S3538" s="42">
        <f t="shared" ca="1" si="61"/>
        <v>49521</v>
      </c>
      <c r="T3538" s="43">
        <f ca="1">_xll.BInterpol('Base CDI'!$H$4:$H$28,'Base CDI'!$J$4:$J$29,S3538,"Cubic","Extrapolate=Linear","MultiX=Average","Skip=True","Sort=True")</f>
        <v>13.173610465569926</v>
      </c>
      <c r="U3538" s="43">
        <f ca="1">_xll.BInterpol('Base CDI'!$H$4:$H$28,'Base CDI'!$I$4:$I$29,S3538,"Cubic","Extrapolate=Linear","MultiX=Average","Skip=True","Sort=True")</f>
        <v>13.203639586295949</v>
      </c>
    </row>
    <row r="3539" spans="16:21" x14ac:dyDescent="0.25">
      <c r="P3539" s="10">
        <v>39661</v>
      </c>
      <c r="Q3539">
        <v>19.29139</v>
      </c>
      <c r="S3539" s="42">
        <f t="shared" ca="1" si="61"/>
        <v>49522</v>
      </c>
      <c r="T3539" s="43">
        <f ca="1">_xll.BInterpol('Base CDI'!$H$4:$H$28,'Base CDI'!$J$4:$J$29,S3539,"Cubic","Extrapolate=Linear","MultiX=Average","Skip=True","Sort=True")</f>
        <v>13.173574419829613</v>
      </c>
      <c r="U3539" s="43">
        <f ca="1">_xll.BInterpol('Base CDI'!$H$4:$H$28,'Base CDI'!$I$4:$I$29,S3539,"Cubic","Extrapolate=Linear","MultiX=Average","Skip=True","Sort=True")</f>
        <v>13.203599214963701</v>
      </c>
    </row>
    <row r="3540" spans="16:21" x14ac:dyDescent="0.25">
      <c r="P3540" s="10">
        <v>39664</v>
      </c>
      <c r="Q3540">
        <v>19.30067</v>
      </c>
      <c r="S3540" s="42">
        <f t="shared" ca="1" si="61"/>
        <v>49523</v>
      </c>
      <c r="T3540" s="43">
        <f ca="1">_xll.BInterpol('Base CDI'!$H$4:$H$28,'Base CDI'!$J$4:$J$29,S3540,"Cubic","Extrapolate=Linear","MultiX=Average","Skip=True","Sort=True")</f>
        <v>13.173538287461003</v>
      </c>
      <c r="U3540" s="43">
        <f ca="1">_xll.BInterpol('Base CDI'!$H$4:$H$28,'Base CDI'!$I$4:$I$29,S3540,"Cubic","Extrapolate=Linear","MultiX=Average","Skip=True","Sort=True")</f>
        <v>13.20355875948688</v>
      </c>
    </row>
    <row r="3541" spans="16:21" x14ac:dyDescent="0.25">
      <c r="P3541" s="10">
        <v>39665</v>
      </c>
      <c r="Q3541">
        <v>19.309940000000001</v>
      </c>
      <c r="S3541" s="42">
        <f t="shared" ca="1" si="61"/>
        <v>49524</v>
      </c>
      <c r="T3541" s="43">
        <f ca="1">_xll.BInterpol('Base CDI'!$H$4:$H$28,'Base CDI'!$J$4:$J$29,S3541,"Cubic","Extrapolate=Linear","MultiX=Average","Skip=True","Sort=True")</f>
        <v>13.173502068630691</v>
      </c>
      <c r="U3541" s="43">
        <f ca="1">_xll.BInterpol('Base CDI'!$H$4:$H$28,'Base CDI'!$I$4:$I$29,S3541,"Cubic","Extrapolate=Linear","MultiX=Average","Skip=True","Sort=True")</f>
        <v>13.203518220027306</v>
      </c>
    </row>
    <row r="3542" spans="16:21" x14ac:dyDescent="0.25">
      <c r="P3542" s="10">
        <v>39666</v>
      </c>
      <c r="Q3542">
        <v>19.319220000000001</v>
      </c>
      <c r="S3542" s="42">
        <f t="shared" ca="1" si="61"/>
        <v>49525</v>
      </c>
      <c r="T3542" s="43">
        <f ca="1">_xll.BInterpol('Base CDI'!$H$4:$H$28,'Base CDI'!$J$4:$J$29,S3542,"Cubic","Extrapolate=Linear","MultiX=Average","Skip=True","Sort=True")</f>
        <v>13.17346576350527</v>
      </c>
      <c r="U3542" s="43">
        <f ca="1">_xll.BInterpol('Base CDI'!$H$4:$H$28,'Base CDI'!$I$4:$I$29,S3542,"Cubic","Extrapolate=Linear","MultiX=Average","Skip=True","Sort=True")</f>
        <v>13.203477596746795</v>
      </c>
    </row>
    <row r="3543" spans="16:21" x14ac:dyDescent="0.25">
      <c r="P3543" s="10">
        <v>39667</v>
      </c>
      <c r="Q3543">
        <v>19.328499999999998</v>
      </c>
      <c r="S3543" s="42">
        <f t="shared" ca="1" si="61"/>
        <v>49526</v>
      </c>
      <c r="T3543" s="43">
        <f ca="1">_xll.BInterpol('Base CDI'!$H$4:$H$28,'Base CDI'!$J$4:$J$29,S3543,"Cubic","Extrapolate=Linear","MultiX=Average","Skip=True","Sort=True")</f>
        <v>13.173429372251329</v>
      </c>
      <c r="U3543" s="43">
        <f ca="1">_xll.BInterpol('Base CDI'!$H$4:$H$28,'Base CDI'!$I$4:$I$29,S3543,"Cubic","Extrapolate=Linear","MultiX=Average","Skip=True","Sort=True")</f>
        <v>13.203436889807165</v>
      </c>
    </row>
    <row r="3544" spans="16:21" x14ac:dyDescent="0.25">
      <c r="P3544" s="10">
        <v>39668</v>
      </c>
      <c r="Q3544">
        <v>19.337789999999998</v>
      </c>
      <c r="S3544" s="42">
        <f t="shared" ca="1" si="61"/>
        <v>49527</v>
      </c>
      <c r="T3544" s="43">
        <f ca="1">_xll.BInterpol('Base CDI'!$H$4:$H$28,'Base CDI'!$J$4:$J$29,S3544,"Cubic","Extrapolate=Linear","MultiX=Average","Skip=True","Sort=True")</f>
        <v>13.173392895035466</v>
      </c>
      <c r="U3544" s="43">
        <f ca="1">_xll.BInterpol('Base CDI'!$H$4:$H$28,'Base CDI'!$I$4:$I$29,S3544,"Cubic","Extrapolate=Linear","MultiX=Average","Skip=True","Sort=True")</f>
        <v>13.203396099370229</v>
      </c>
    </row>
    <row r="3545" spans="16:21" x14ac:dyDescent="0.25">
      <c r="P3545" s="10">
        <v>39671</v>
      </c>
      <c r="Q3545">
        <v>19.347069999999999</v>
      </c>
      <c r="S3545" s="42">
        <f t="shared" ca="1" si="61"/>
        <v>49528</v>
      </c>
      <c r="T3545" s="43">
        <f ca="1">_xll.BInterpol('Base CDI'!$H$4:$H$28,'Base CDI'!$J$4:$J$29,S3545,"Cubic","Extrapolate=Linear","MultiX=Average","Skip=True","Sort=True")</f>
        <v>13.173356332024269</v>
      </c>
      <c r="U3545" s="43">
        <f ca="1">_xll.BInterpol('Base CDI'!$H$4:$H$28,'Base CDI'!$I$4:$I$29,S3545,"Cubic","Extrapolate=Linear","MultiX=Average","Skip=True","Sort=True")</f>
        <v>13.203355225597806</v>
      </c>
    </row>
    <row r="3546" spans="16:21" x14ac:dyDescent="0.25">
      <c r="P3546" s="10">
        <v>39672</v>
      </c>
      <c r="Q3546">
        <v>19.356349999999999</v>
      </c>
      <c r="S3546" s="42">
        <f t="shared" ca="1" si="61"/>
        <v>49529</v>
      </c>
      <c r="T3546" s="43">
        <f ca="1">_xll.BInterpol('Base CDI'!$H$4:$H$28,'Base CDI'!$J$4:$J$29,S3546,"Cubic","Extrapolate=Linear","MultiX=Average","Skip=True","Sort=True")</f>
        <v>13.173319683384335</v>
      </c>
      <c r="U3546" s="43">
        <f ca="1">_xll.BInterpol('Base CDI'!$H$4:$H$28,'Base CDI'!$I$4:$I$29,S3546,"Cubic","Extrapolate=Linear","MultiX=Average","Skip=True","Sort=True")</f>
        <v>13.203314268651711</v>
      </c>
    </row>
    <row r="3547" spans="16:21" x14ac:dyDescent="0.25">
      <c r="P3547" s="10">
        <v>39673</v>
      </c>
      <c r="Q3547">
        <v>19.365629999999999</v>
      </c>
      <c r="S3547" s="42">
        <f t="shared" ca="1" si="61"/>
        <v>49530</v>
      </c>
      <c r="T3547" s="43">
        <f ca="1">_xll.BInterpol('Base CDI'!$H$4:$H$28,'Base CDI'!$J$4:$J$29,S3547,"Cubic","Extrapolate=Linear","MultiX=Average","Skip=True","Sort=True")</f>
        <v>13.173282949282257</v>
      </c>
      <c r="U3547" s="43">
        <f ca="1">_xll.BInterpol('Base CDI'!$H$4:$H$28,'Base CDI'!$I$4:$I$29,S3547,"Cubic","Extrapolate=Linear","MultiX=Average","Skip=True","Sort=True")</f>
        <v>13.203273228693762</v>
      </c>
    </row>
    <row r="3548" spans="16:21" x14ac:dyDescent="0.25">
      <c r="P3548" s="10">
        <v>39674</v>
      </c>
      <c r="Q3548">
        <v>19.374919999999999</v>
      </c>
      <c r="S3548" s="42">
        <f t="shared" ca="1" si="61"/>
        <v>49531</v>
      </c>
      <c r="T3548" s="43">
        <f ca="1">_xll.BInterpol('Base CDI'!$H$4:$H$28,'Base CDI'!$J$4:$J$29,S3548,"Cubic","Extrapolate=Linear","MultiX=Average","Skip=True","Sort=True")</f>
        <v>13.173246129884623</v>
      </c>
      <c r="U3548" s="43">
        <f ca="1">_xll.BInterpol('Base CDI'!$H$4:$H$28,'Base CDI'!$I$4:$I$29,S3548,"Cubic","Extrapolate=Linear","MultiX=Average","Skip=True","Sort=True")</f>
        <v>13.203232105885775</v>
      </c>
    </row>
    <row r="3549" spans="16:21" x14ac:dyDescent="0.25">
      <c r="P3549" s="10">
        <v>39675</v>
      </c>
      <c r="Q3549">
        <v>19.384219999999999</v>
      </c>
      <c r="S3549" s="42">
        <f t="shared" ca="1" si="61"/>
        <v>49532</v>
      </c>
      <c r="T3549" s="43">
        <f ca="1">_xll.BInterpol('Base CDI'!$H$4:$H$28,'Base CDI'!$J$4:$J$29,S3549,"Cubic","Extrapolate=Linear","MultiX=Average","Skip=True","Sort=True")</f>
        <v>13.173209225358031</v>
      </c>
      <c r="U3549" s="43">
        <f ca="1">_xll.BInterpol('Base CDI'!$H$4:$H$28,'Base CDI'!$I$4:$I$29,S3549,"Cubic","Extrapolate=Linear","MultiX=Average","Skip=True","Sort=True")</f>
        <v>13.203190900389565</v>
      </c>
    </row>
    <row r="3550" spans="16:21" x14ac:dyDescent="0.25">
      <c r="P3550" s="10">
        <v>39678</v>
      </c>
      <c r="Q3550">
        <v>19.393519999999999</v>
      </c>
      <c r="S3550" s="42">
        <f t="shared" ca="1" si="61"/>
        <v>49533</v>
      </c>
      <c r="T3550" s="43">
        <f ca="1">_xll.BInterpol('Base CDI'!$H$4:$H$28,'Base CDI'!$J$4:$J$29,S3550,"Cubic","Extrapolate=Linear","MultiX=Average","Skip=True","Sort=True")</f>
        <v>13.173172235869069</v>
      </c>
      <c r="U3550" s="43">
        <f ca="1">_xll.BInterpol('Base CDI'!$H$4:$H$28,'Base CDI'!$I$4:$I$29,S3550,"Cubic","Extrapolate=Linear","MultiX=Average","Skip=True","Sort=True")</f>
        <v>13.203149612366952</v>
      </c>
    </row>
    <row r="3551" spans="16:21" x14ac:dyDescent="0.25">
      <c r="P3551" s="10">
        <v>39679</v>
      </c>
      <c r="Q3551">
        <v>19.402850000000001</v>
      </c>
      <c r="S3551" s="42">
        <f t="shared" ca="1" si="61"/>
        <v>49534</v>
      </c>
      <c r="T3551" s="43">
        <f ca="1">_xll.BInterpol('Base CDI'!$H$4:$H$28,'Base CDI'!$J$4:$J$29,S3551,"Cubic","Extrapolate=Linear","MultiX=Average","Skip=True","Sort=True")</f>
        <v>13.173135161584336</v>
      </c>
      <c r="U3551" s="43">
        <f ca="1">_xll.BInterpol('Base CDI'!$H$4:$H$28,'Base CDI'!$I$4:$I$29,S3551,"Cubic","Extrapolate=Linear","MultiX=Average","Skip=True","Sort=True")</f>
        <v>13.203108241979749</v>
      </c>
    </row>
    <row r="3552" spans="16:21" x14ac:dyDescent="0.25">
      <c r="P3552" s="10">
        <v>39680</v>
      </c>
      <c r="Q3552">
        <v>19.41217</v>
      </c>
      <c r="S3552" s="42">
        <f t="shared" ca="1" si="61"/>
        <v>49535</v>
      </c>
      <c r="T3552" s="43">
        <f ca="1">_xll.BInterpol('Base CDI'!$H$4:$H$28,'Base CDI'!$J$4:$J$29,S3552,"Cubic","Extrapolate=Linear","MultiX=Average","Skip=True","Sort=True")</f>
        <v>13.17309800267042</v>
      </c>
      <c r="U3552" s="43">
        <f ca="1">_xll.BInterpol('Base CDI'!$H$4:$H$28,'Base CDI'!$I$4:$I$29,S3552,"Cubic","Extrapolate=Linear","MultiX=Average","Skip=True","Sort=True")</f>
        <v>13.203066789389773</v>
      </c>
    </row>
    <row r="3553" spans="16:21" x14ac:dyDescent="0.25">
      <c r="P3553" s="10">
        <v>39681</v>
      </c>
      <c r="Q3553">
        <v>19.421489999999999</v>
      </c>
      <c r="S3553" s="42">
        <f t="shared" ca="1" si="61"/>
        <v>49536</v>
      </c>
      <c r="T3553" s="43">
        <f ca="1">_xll.BInterpol('Base CDI'!$H$4:$H$28,'Base CDI'!$J$4:$J$29,S3553,"Cubic","Extrapolate=Linear","MultiX=Average","Skip=True","Sort=True")</f>
        <v>13.173060759293916</v>
      </c>
      <c r="U3553" s="43">
        <f ca="1">_xll.BInterpol('Base CDI'!$H$4:$H$28,'Base CDI'!$I$4:$I$29,S3553,"Cubic","Extrapolate=Linear","MultiX=Average","Skip=True","Sort=True")</f>
        <v>13.203025254758842</v>
      </c>
    </row>
    <row r="3554" spans="16:21" x14ac:dyDescent="0.25">
      <c r="P3554" s="10">
        <v>39682</v>
      </c>
      <c r="Q3554">
        <v>19.430820000000001</v>
      </c>
      <c r="S3554" s="42">
        <f t="shared" ca="1" si="61"/>
        <v>49537</v>
      </c>
      <c r="T3554" s="43">
        <f ca="1">_xll.BInterpol('Base CDI'!$H$4:$H$28,'Base CDI'!$J$4:$J$29,S3554,"Cubic","Extrapolate=Linear","MultiX=Average","Skip=True","Sort=True")</f>
        <v>13.173023431621417</v>
      </c>
      <c r="U3554" s="43">
        <f ca="1">_xll.BInterpol('Base CDI'!$H$4:$H$28,'Base CDI'!$I$4:$I$29,S3554,"Cubic","Extrapolate=Linear","MultiX=Average","Skip=True","Sort=True")</f>
        <v>13.202983638248771</v>
      </c>
    </row>
    <row r="3555" spans="16:21" x14ac:dyDescent="0.25">
      <c r="P3555" s="10">
        <v>39685</v>
      </c>
      <c r="Q3555">
        <v>19.44013</v>
      </c>
      <c r="S3555" s="42">
        <f t="shared" ca="1" si="61"/>
        <v>49538</v>
      </c>
      <c r="T3555" s="43">
        <f ca="1">_xll.BInterpol('Base CDI'!$H$4:$H$28,'Base CDI'!$J$4:$J$29,S3555,"Cubic","Extrapolate=Linear","MultiX=Average","Skip=True","Sort=True")</f>
        <v>13.172986019819513</v>
      </c>
      <c r="U3555" s="43">
        <f ca="1">_xll.BInterpol('Base CDI'!$H$4:$H$28,'Base CDI'!$I$4:$I$29,S3555,"Cubic","Extrapolate=Linear","MultiX=Average","Skip=True","Sort=True")</f>
        <v>13.202941940021377</v>
      </c>
    </row>
    <row r="3556" spans="16:21" x14ac:dyDescent="0.25">
      <c r="P3556" s="10">
        <v>39686</v>
      </c>
      <c r="Q3556">
        <v>19.449459999999998</v>
      </c>
      <c r="S3556" s="42">
        <f t="shared" ca="1" si="61"/>
        <v>49539</v>
      </c>
      <c r="T3556" s="43">
        <f ca="1">_xll.BInterpol('Base CDI'!$H$4:$H$28,'Base CDI'!$J$4:$J$29,S3556,"Cubic","Extrapolate=Linear","MultiX=Average","Skip=True","Sort=True")</f>
        <v>13.172948524054801</v>
      </c>
      <c r="U3556" s="43">
        <f ca="1">_xll.BInterpol('Base CDI'!$H$4:$H$28,'Base CDI'!$I$4:$I$29,S3556,"Cubic","Extrapolate=Linear","MultiX=Average","Skip=True","Sort=True")</f>
        <v>13.202900160238478</v>
      </c>
    </row>
    <row r="3557" spans="16:21" x14ac:dyDescent="0.25">
      <c r="P3557" s="10">
        <v>39687</v>
      </c>
      <c r="Q3557">
        <v>19.45879</v>
      </c>
      <c r="S3557" s="42">
        <f t="shared" ca="1" si="61"/>
        <v>49540</v>
      </c>
      <c r="T3557" s="43">
        <f ca="1">_xll.BInterpol('Base CDI'!$H$4:$H$28,'Base CDI'!$J$4:$J$29,S3557,"Cubic","Extrapolate=Linear","MultiX=Average","Skip=True","Sort=True")</f>
        <v>13.172910944493871</v>
      </c>
      <c r="U3557" s="43">
        <f ca="1">_xll.BInterpol('Base CDI'!$H$4:$H$28,'Base CDI'!$I$4:$I$29,S3557,"Cubic","Extrapolate=Linear","MultiX=Average","Skip=True","Sort=True")</f>
        <v>13.202858299061889</v>
      </c>
    </row>
    <row r="3558" spans="16:21" x14ac:dyDescent="0.25">
      <c r="P3558" s="10">
        <v>39688</v>
      </c>
      <c r="Q3558">
        <v>19.468119999999999</v>
      </c>
      <c r="S3558" s="42">
        <f t="shared" ca="1" si="61"/>
        <v>49541</v>
      </c>
      <c r="T3558" s="43">
        <f ca="1">_xll.BInterpol('Base CDI'!$H$4:$H$28,'Base CDI'!$J$4:$J$29,S3558,"Cubic","Extrapolate=Linear","MultiX=Average","Skip=True","Sort=True")</f>
        <v>13.172873281303318</v>
      </c>
      <c r="U3558" s="43">
        <f ca="1">_xll.BInterpol('Base CDI'!$H$4:$H$28,'Base CDI'!$I$4:$I$29,S3558,"Cubic","Extrapolate=Linear","MultiX=Average","Skip=True","Sort=True")</f>
        <v>13.202816356653425</v>
      </c>
    </row>
    <row r="3559" spans="16:21" x14ac:dyDescent="0.25">
      <c r="P3559" s="10">
        <v>39689</v>
      </c>
      <c r="Q3559">
        <v>19.477450000000001</v>
      </c>
      <c r="S3559" s="42">
        <f t="shared" ca="1" si="61"/>
        <v>49542</v>
      </c>
      <c r="T3559" s="43">
        <f ca="1">_xll.BInterpol('Base CDI'!$H$4:$H$28,'Base CDI'!$J$4:$J$29,S3559,"Cubic","Extrapolate=Linear","MultiX=Average","Skip=True","Sort=True")</f>
        <v>13.172835534649733</v>
      </c>
      <c r="U3559" s="43">
        <f ca="1">_xll.BInterpol('Base CDI'!$H$4:$H$28,'Base CDI'!$I$4:$I$29,S3559,"Cubic","Extrapolate=Linear","MultiX=Average","Skip=True","Sort=True")</f>
        <v>13.202774333174906</v>
      </c>
    </row>
    <row r="3560" spans="16:21" x14ac:dyDescent="0.25">
      <c r="P3560" s="10">
        <v>39692</v>
      </c>
      <c r="Q3560">
        <v>19.48678</v>
      </c>
      <c r="S3560" s="42">
        <f t="shared" ca="1" si="61"/>
        <v>49543</v>
      </c>
      <c r="T3560" s="43">
        <f ca="1">_xll.BInterpol('Base CDI'!$H$4:$H$28,'Base CDI'!$J$4:$J$29,S3560,"Cubic","Extrapolate=Linear","MultiX=Average","Skip=True","Sort=True")</f>
        <v>13.172797704699709</v>
      </c>
      <c r="U3560" s="43">
        <f ca="1">_xll.BInterpol('Base CDI'!$H$4:$H$28,'Base CDI'!$I$4:$I$29,S3560,"Cubic","Extrapolate=Linear","MultiX=Average","Skip=True","Sort=True")</f>
        <v>13.202732228788145</v>
      </c>
    </row>
    <row r="3561" spans="16:21" x14ac:dyDescent="0.25">
      <c r="P3561" s="10">
        <v>39693</v>
      </c>
      <c r="Q3561">
        <v>19.496120000000001</v>
      </c>
      <c r="S3561" s="42">
        <f t="shared" ca="1" si="61"/>
        <v>49544</v>
      </c>
      <c r="T3561" s="43">
        <f ca="1">_xll.BInterpol('Base CDI'!$H$4:$H$28,'Base CDI'!$J$4:$J$29,S3561,"Cubic","Extrapolate=Linear","MultiX=Average","Skip=True","Sort=True")</f>
        <v>13.172759791619841</v>
      </c>
      <c r="U3561" s="43">
        <f ca="1">_xll.BInterpol('Base CDI'!$H$4:$H$28,'Base CDI'!$I$4:$I$29,S3561,"Cubic","Extrapolate=Linear","MultiX=Average","Skip=True","Sort=True")</f>
        <v>13.202690043654961</v>
      </c>
    </row>
    <row r="3562" spans="16:21" x14ac:dyDescent="0.25">
      <c r="P3562" s="10">
        <v>39694</v>
      </c>
      <c r="Q3562">
        <v>19.505459999999999</v>
      </c>
      <c r="S3562" s="42">
        <f t="shared" ca="1" si="61"/>
        <v>49545</v>
      </c>
      <c r="T3562" s="43">
        <f ca="1">_xll.BInterpol('Base CDI'!$H$4:$H$28,'Base CDI'!$J$4:$J$29,S3562,"Cubic","Extrapolate=Linear","MultiX=Average","Skip=True","Sort=True")</f>
        <v>13.17272179557672</v>
      </c>
      <c r="U3562" s="43">
        <f ca="1">_xll.BInterpol('Base CDI'!$H$4:$H$28,'Base CDI'!$I$4:$I$29,S3562,"Cubic","Extrapolate=Linear","MultiX=Average","Skip=True","Sort=True")</f>
        <v>13.20264777793717</v>
      </c>
    </row>
    <row r="3563" spans="16:21" x14ac:dyDescent="0.25">
      <c r="P3563" s="10">
        <v>39695</v>
      </c>
      <c r="Q3563">
        <v>19.51484</v>
      </c>
      <c r="S3563" s="42">
        <f t="shared" ca="1" si="61"/>
        <v>49546</v>
      </c>
      <c r="T3563" s="43">
        <f ca="1">_xll.BInterpol('Base CDI'!$H$4:$H$28,'Base CDI'!$J$4:$J$29,S3563,"Cubic","Extrapolate=Linear","MultiX=Average","Skip=True","Sort=True")</f>
        <v>13.172683716736937</v>
      </c>
      <c r="U3563" s="43">
        <f ca="1">_xll.BInterpol('Base CDI'!$H$4:$H$28,'Base CDI'!$I$4:$I$29,S3563,"Cubic","Extrapolate=Linear","MultiX=Average","Skip=True","Sort=True")</f>
        <v>13.202605431796586</v>
      </c>
    </row>
    <row r="3564" spans="16:21" x14ac:dyDescent="0.25">
      <c r="P3564" s="10">
        <v>39696</v>
      </c>
      <c r="Q3564">
        <v>19.524190000000001</v>
      </c>
      <c r="S3564" s="42">
        <f t="shared" ca="1" si="61"/>
        <v>49547</v>
      </c>
      <c r="T3564" s="43">
        <f ca="1">_xll.BInterpol('Base CDI'!$H$4:$H$28,'Base CDI'!$J$4:$J$29,S3564,"Cubic","Extrapolate=Linear","MultiX=Average","Skip=True","Sort=True")</f>
        <v>13.17264555526709</v>
      </c>
      <c r="U3564" s="43">
        <f ca="1">_xll.BInterpol('Base CDI'!$H$4:$H$28,'Base CDI'!$I$4:$I$29,S3564,"Cubic","Extrapolate=Linear","MultiX=Average","Skip=True","Sort=True")</f>
        <v>13.20256300539503</v>
      </c>
    </row>
    <row r="3565" spans="16:21" x14ac:dyDescent="0.25">
      <c r="P3565" s="10">
        <v>39699</v>
      </c>
      <c r="Q3565">
        <v>19.533529999999999</v>
      </c>
      <c r="S3565" s="42">
        <f t="shared" ca="1" si="61"/>
        <v>49548</v>
      </c>
      <c r="T3565" s="43">
        <f ca="1">_xll.BInterpol('Base CDI'!$H$4:$H$28,'Base CDI'!$J$4:$J$29,S3565,"Cubic","Extrapolate=Linear","MultiX=Average","Skip=True","Sort=True")</f>
        <v>13.172607311333769</v>
      </c>
      <c r="U3565" s="43">
        <f ca="1">_xll.BInterpol('Base CDI'!$H$4:$H$28,'Base CDI'!$I$4:$I$29,S3565,"Cubic","Extrapolate=Linear","MultiX=Average","Skip=True","Sort=True")</f>
        <v>13.202520498894314</v>
      </c>
    </row>
    <row r="3566" spans="16:21" x14ac:dyDescent="0.25">
      <c r="P3566" s="10">
        <v>39700</v>
      </c>
      <c r="Q3566">
        <v>19.542929999999998</v>
      </c>
      <c r="S3566" s="42">
        <f t="shared" ca="1" si="61"/>
        <v>49549</v>
      </c>
      <c r="T3566" s="43">
        <f ca="1">_xll.BInterpol('Base CDI'!$H$4:$H$28,'Base CDI'!$J$4:$J$29,S3566,"Cubic","Extrapolate=Linear","MultiX=Average","Skip=True","Sort=True")</f>
        <v>13.172568985103565</v>
      </c>
      <c r="U3566" s="43">
        <f ca="1">_xll.BInterpol('Base CDI'!$H$4:$H$28,'Base CDI'!$I$4:$I$29,S3566,"Cubic","Extrapolate=Linear","MultiX=Average","Skip=True","Sort=True")</f>
        <v>13.202477912456256</v>
      </c>
    </row>
    <row r="3567" spans="16:21" x14ac:dyDescent="0.25">
      <c r="P3567" s="10">
        <v>39701</v>
      </c>
      <c r="Q3567">
        <v>19.552320000000002</v>
      </c>
      <c r="S3567" s="42">
        <f t="shared" ca="1" si="61"/>
        <v>49550</v>
      </c>
      <c r="T3567" s="43">
        <f ca="1">_xll.BInterpol('Base CDI'!$H$4:$H$28,'Base CDI'!$J$4:$J$29,S3567,"Cubic","Extrapolate=Linear","MultiX=Average","Skip=True","Sort=True")</f>
        <v>13.172530576743073</v>
      </c>
      <c r="U3567" s="43">
        <f ca="1">_xll.BInterpol('Base CDI'!$H$4:$H$28,'Base CDI'!$I$4:$I$29,S3567,"Cubic","Extrapolate=Linear","MultiX=Average","Skip=True","Sort=True")</f>
        <v>13.202435246242676</v>
      </c>
    </row>
    <row r="3568" spans="16:21" x14ac:dyDescent="0.25">
      <c r="P3568" s="10">
        <v>39702</v>
      </c>
      <c r="Q3568">
        <v>19.561720000000001</v>
      </c>
      <c r="S3568" s="42">
        <f t="shared" ca="1" si="61"/>
        <v>49551</v>
      </c>
      <c r="T3568" s="43">
        <f ca="1">_xll.BInterpol('Base CDI'!$H$4:$H$28,'Base CDI'!$J$4:$J$29,S3568,"Cubic","Extrapolate=Linear","MultiX=Average","Skip=True","Sort=True")</f>
        <v>13.172492086418886</v>
      </c>
      <c r="U3568" s="43">
        <f ca="1">_xll.BInterpol('Base CDI'!$H$4:$H$28,'Base CDI'!$I$4:$I$29,S3568,"Cubic","Extrapolate=Linear","MultiX=Average","Skip=True","Sort=True")</f>
        <v>13.202392500415385</v>
      </c>
    </row>
    <row r="3569" spans="16:21" x14ac:dyDescent="0.25">
      <c r="P3569" s="10">
        <v>39703</v>
      </c>
      <c r="Q3569">
        <v>19.571639999999999</v>
      </c>
      <c r="S3569" s="42">
        <f t="shared" ca="1" si="61"/>
        <v>49552</v>
      </c>
      <c r="T3569" s="43">
        <f ca="1">_xll.BInterpol('Base CDI'!$H$4:$H$28,'Base CDI'!$J$4:$J$29,S3569,"Cubic","Extrapolate=Linear","MultiX=Average","Skip=True","Sort=True")</f>
        <v>13.172453514297597</v>
      </c>
      <c r="U3569" s="43">
        <f ca="1">_xll.BInterpol('Base CDI'!$H$4:$H$28,'Base CDI'!$I$4:$I$29,S3569,"Cubic","Extrapolate=Linear","MultiX=Average","Skip=True","Sort=True")</f>
        <v>13.202349675136201</v>
      </c>
    </row>
    <row r="3570" spans="16:21" x14ac:dyDescent="0.25">
      <c r="P3570" s="10">
        <v>39706</v>
      </c>
      <c r="Q3570">
        <v>19.58154</v>
      </c>
      <c r="S3570" s="42">
        <f t="shared" ca="1" si="61"/>
        <v>49553</v>
      </c>
      <c r="T3570" s="43">
        <f ca="1">_xll.BInterpol('Base CDI'!$H$4:$H$28,'Base CDI'!$J$4:$J$29,S3570,"Cubic","Extrapolate=Linear","MultiX=Average","Skip=True","Sort=True")</f>
        <v>13.172414860545798</v>
      </c>
      <c r="U3570" s="43">
        <f ca="1">_xll.BInterpol('Base CDI'!$H$4:$H$28,'Base CDI'!$I$4:$I$29,S3570,"Cubic","Extrapolate=Linear","MultiX=Average","Skip=True","Sort=True")</f>
        <v>13.202306770566944</v>
      </c>
    </row>
    <row r="3571" spans="16:21" x14ac:dyDescent="0.25">
      <c r="P3571" s="10">
        <v>39707</v>
      </c>
      <c r="Q3571">
        <v>19.591449999999998</v>
      </c>
      <c r="S3571" s="42">
        <f t="shared" ca="1" si="61"/>
        <v>49554</v>
      </c>
      <c r="T3571" s="43">
        <f ca="1">_xll.BInterpol('Base CDI'!$H$4:$H$28,'Base CDI'!$J$4:$J$29,S3571,"Cubic","Extrapolate=Linear","MultiX=Average","Skip=True","Sort=True")</f>
        <v>13.172376125330084</v>
      </c>
      <c r="U3571" s="43">
        <f ca="1">_xll.BInterpol('Base CDI'!$H$4:$H$28,'Base CDI'!$I$4:$I$29,S3571,"Cubic","Extrapolate=Linear","MultiX=Average","Skip=True","Sort=True")</f>
        <v>13.202263786869427</v>
      </c>
    </row>
    <row r="3572" spans="16:21" x14ac:dyDescent="0.25">
      <c r="P3572" s="10">
        <v>39708</v>
      </c>
      <c r="Q3572">
        <v>19.60136</v>
      </c>
      <c r="S3572" s="42">
        <f t="shared" ca="1" si="61"/>
        <v>49555</v>
      </c>
      <c r="T3572" s="43">
        <f ca="1">_xll.BInterpol('Base CDI'!$H$4:$H$28,'Base CDI'!$J$4:$J$29,S3572,"Cubic","Extrapolate=Linear","MultiX=Average","Skip=True","Sort=True")</f>
        <v>13.172337308817044</v>
      </c>
      <c r="U3572" s="43">
        <f ca="1">_xll.BInterpol('Base CDI'!$H$4:$H$28,'Base CDI'!$I$4:$I$29,S3572,"Cubic","Extrapolate=Linear","MultiX=Average","Skip=True","Sort=True")</f>
        <v>13.202220724205466</v>
      </c>
    </row>
    <row r="3573" spans="16:21" x14ac:dyDescent="0.25">
      <c r="P3573" s="10">
        <v>39709</v>
      </c>
      <c r="Q3573">
        <v>19.611270000000001</v>
      </c>
      <c r="S3573" s="42">
        <f t="shared" ca="1" si="61"/>
        <v>49556</v>
      </c>
      <c r="T3573" s="43">
        <f ca="1">_xll.BInterpol('Base CDI'!$H$4:$H$28,'Base CDI'!$J$4:$J$29,S3573,"Cubic","Extrapolate=Linear","MultiX=Average","Skip=True","Sort=True")</f>
        <v>13.172298411173273</v>
      </c>
      <c r="U3573" s="43">
        <f ca="1">_xll.BInterpol('Base CDI'!$H$4:$H$28,'Base CDI'!$I$4:$I$29,S3573,"Cubic","Extrapolate=Linear","MultiX=Average","Skip=True","Sort=True")</f>
        <v>13.20217758273688</v>
      </c>
    </row>
    <row r="3574" spans="16:21" x14ac:dyDescent="0.25">
      <c r="P3574" s="10">
        <v>39710</v>
      </c>
      <c r="Q3574">
        <v>19.621179999999999</v>
      </c>
      <c r="S3574" s="42">
        <f t="shared" ca="1" si="61"/>
        <v>49557</v>
      </c>
      <c r="T3574" s="43">
        <f ca="1">_xll.BInterpol('Base CDI'!$H$4:$H$28,'Base CDI'!$J$4:$J$29,S3574,"Cubic","Extrapolate=Linear","MultiX=Average","Skip=True","Sort=True")</f>
        <v>13.172259432565365</v>
      </c>
      <c r="U3574" s="43">
        <f ca="1">_xll.BInterpol('Base CDI'!$H$4:$H$28,'Base CDI'!$I$4:$I$29,S3574,"Cubic","Extrapolate=Linear","MultiX=Average","Skip=True","Sort=True")</f>
        <v>13.202134362625484</v>
      </c>
    </row>
    <row r="3575" spans="16:21" x14ac:dyDescent="0.25">
      <c r="P3575" s="10">
        <v>39713</v>
      </c>
      <c r="Q3575">
        <v>19.631150000000002</v>
      </c>
      <c r="S3575" s="42">
        <f t="shared" ca="1" si="61"/>
        <v>49558</v>
      </c>
      <c r="T3575" s="43">
        <f ca="1">_xll.BInterpol('Base CDI'!$H$4:$H$28,'Base CDI'!$J$4:$J$29,S3575,"Cubic","Extrapolate=Linear","MultiX=Average","Skip=True","Sort=True")</f>
        <v>13.172220373159911</v>
      </c>
      <c r="U3575" s="43">
        <f ca="1">_xll.BInterpol('Base CDI'!$H$4:$H$28,'Base CDI'!$I$4:$I$29,S3575,"Cubic","Extrapolate=Linear","MultiX=Average","Skip=True","Sort=True")</f>
        <v>13.202091064033095</v>
      </c>
    </row>
    <row r="3576" spans="16:21" x14ac:dyDescent="0.25">
      <c r="P3576" s="10">
        <v>39714</v>
      </c>
      <c r="Q3576">
        <v>19.64114</v>
      </c>
      <c r="S3576" s="42">
        <f t="shared" ca="1" si="61"/>
        <v>49559</v>
      </c>
      <c r="T3576" s="43">
        <f ca="1">_xll.BInterpol('Base CDI'!$H$4:$H$28,'Base CDI'!$J$4:$J$29,S3576,"Cubic","Extrapolate=Linear","MultiX=Average","Skip=True","Sort=True")</f>
        <v>13.172181233123505</v>
      </c>
      <c r="U3576" s="43">
        <f ca="1">_xll.BInterpol('Base CDI'!$H$4:$H$28,'Base CDI'!$I$4:$I$29,S3576,"Cubic","Extrapolate=Linear","MultiX=Average","Skip=True","Sort=True")</f>
        <v>13.202047687121528</v>
      </c>
    </row>
    <row r="3577" spans="16:21" x14ac:dyDescent="0.25">
      <c r="P3577" s="10">
        <v>39715</v>
      </c>
      <c r="Q3577">
        <v>19.65109</v>
      </c>
      <c r="S3577" s="42">
        <f t="shared" ca="1" si="61"/>
        <v>49560</v>
      </c>
      <c r="T3577" s="43">
        <f ca="1">_xll.BInterpol('Base CDI'!$H$4:$H$28,'Base CDI'!$J$4:$J$29,S3577,"Cubic","Extrapolate=Linear","MultiX=Average","Skip=True","Sort=True")</f>
        <v>13.172142012622739</v>
      </c>
      <c r="U3577" s="43">
        <f ca="1">_xll.BInterpol('Base CDI'!$H$4:$H$28,'Base CDI'!$I$4:$I$29,S3577,"Cubic","Extrapolate=Linear","MultiX=Average","Skip=True","Sort=True")</f>
        <v>13.202004232052602</v>
      </c>
    </row>
    <row r="3578" spans="16:21" x14ac:dyDescent="0.25">
      <c r="P3578" s="10">
        <v>39716</v>
      </c>
      <c r="Q3578">
        <v>19.66103</v>
      </c>
      <c r="S3578" s="42">
        <f t="shared" ca="1" si="61"/>
        <v>49561</v>
      </c>
      <c r="T3578" s="43">
        <f ca="1">_xll.BInterpol('Base CDI'!$H$4:$H$28,'Base CDI'!$J$4:$J$29,S3578,"Cubic","Extrapolate=Linear","MultiX=Average","Skip=True","Sort=True")</f>
        <v>13.172102711824207</v>
      </c>
      <c r="U3578" s="43">
        <f ca="1">_xll.BInterpol('Base CDI'!$H$4:$H$28,'Base CDI'!$I$4:$I$29,S3578,"Cubic","Extrapolate=Linear","MultiX=Average","Skip=True","Sort=True")</f>
        <v>13.201960698988133</v>
      </c>
    </row>
    <row r="3579" spans="16:21" x14ac:dyDescent="0.25">
      <c r="P3579" s="10">
        <v>39717</v>
      </c>
      <c r="Q3579">
        <v>19.67098</v>
      </c>
      <c r="S3579" s="42">
        <f t="shared" ca="1" si="61"/>
        <v>49562</v>
      </c>
      <c r="T3579" s="43">
        <f ca="1">_xll.BInterpol('Base CDI'!$H$4:$H$28,'Base CDI'!$J$4:$J$29,S3579,"Cubic","Extrapolate=Linear","MultiX=Average","Skip=True","Sort=True")</f>
        <v>13.172063330894501</v>
      </c>
      <c r="U3579" s="43">
        <f ca="1">_xll.BInterpol('Base CDI'!$H$4:$H$28,'Base CDI'!$I$4:$I$29,S3579,"Cubic","Extrapolate=Linear","MultiX=Average","Skip=True","Sort=True")</f>
        <v>13.201917088089935</v>
      </c>
    </row>
    <row r="3580" spans="16:21" x14ac:dyDescent="0.25">
      <c r="P3580" s="10">
        <v>39720</v>
      </c>
      <c r="Q3580">
        <v>19.68094</v>
      </c>
      <c r="S3580" s="42">
        <f t="shared" ca="1" si="61"/>
        <v>49563</v>
      </c>
      <c r="T3580" s="43">
        <f ca="1">_xll.BInterpol('Base CDI'!$H$4:$H$28,'Base CDI'!$J$4:$J$29,S3580,"Cubic","Extrapolate=Linear","MultiX=Average","Skip=True","Sort=True")</f>
        <v>13.172023870000215</v>
      </c>
      <c r="U3580" s="43">
        <f ca="1">_xll.BInterpol('Base CDI'!$H$4:$H$28,'Base CDI'!$I$4:$I$29,S3580,"Cubic","Extrapolate=Linear","MultiX=Average","Skip=True","Sort=True")</f>
        <v>13.201873399519826</v>
      </c>
    </row>
    <row r="3581" spans="16:21" x14ac:dyDescent="0.25">
      <c r="P3581" s="10">
        <v>39721</v>
      </c>
      <c r="Q3581">
        <v>19.69089</v>
      </c>
      <c r="S3581" s="42">
        <f t="shared" ca="1" si="61"/>
        <v>49564</v>
      </c>
      <c r="T3581" s="43">
        <f ca="1">_xll.BInterpol('Base CDI'!$H$4:$H$28,'Base CDI'!$J$4:$J$29,S3581,"Cubic","Extrapolate=Linear","MultiX=Average","Skip=True","Sort=True")</f>
        <v>13.171984329307939</v>
      </c>
      <c r="U3581" s="43">
        <f ca="1">_xll.BInterpol('Base CDI'!$H$4:$H$28,'Base CDI'!$I$4:$I$29,S3581,"Cubic","Extrapolate=Linear","MultiX=Average","Skip=True","Sort=True")</f>
        <v>13.201829633439624</v>
      </c>
    </row>
    <row r="3582" spans="16:21" x14ac:dyDescent="0.25">
      <c r="P3582" s="10">
        <v>39722</v>
      </c>
      <c r="Q3582">
        <v>19.700839999999999</v>
      </c>
      <c r="S3582" s="42">
        <f t="shared" ca="1" si="61"/>
        <v>49565</v>
      </c>
      <c r="T3582" s="43">
        <f ca="1">_xll.BInterpol('Base CDI'!$H$4:$H$28,'Base CDI'!$J$4:$J$29,S3582,"Cubic","Extrapolate=Linear","MultiX=Average","Skip=True","Sort=True")</f>
        <v>13.17194470898427</v>
      </c>
      <c r="U3582" s="43">
        <f ca="1">_xll.BInterpol('Base CDI'!$H$4:$H$28,'Base CDI'!$I$4:$I$29,S3582,"Cubic","Extrapolate=Linear","MultiX=Average","Skip=True","Sort=True")</f>
        <v>13.201785790011144</v>
      </c>
    </row>
    <row r="3583" spans="16:21" x14ac:dyDescent="0.25">
      <c r="P3583" s="10">
        <v>39723</v>
      </c>
      <c r="Q3583">
        <v>19.710799999999999</v>
      </c>
      <c r="S3583" s="42">
        <f t="shared" ca="1" si="61"/>
        <v>49566</v>
      </c>
      <c r="T3583" s="43">
        <f ca="1">_xll.BInterpol('Base CDI'!$H$4:$H$28,'Base CDI'!$J$4:$J$29,S3583,"Cubic","Extrapolate=Linear","MultiX=Average","Skip=True","Sort=True")</f>
        <v>13.171905009195799</v>
      </c>
      <c r="U3583" s="43">
        <f ca="1">_xll.BInterpol('Base CDI'!$H$4:$H$28,'Base CDI'!$I$4:$I$29,S3583,"Cubic","Extrapolate=Linear","MultiX=Average","Skip=True","Sort=True")</f>
        <v>13.201741869396201</v>
      </c>
    </row>
    <row r="3584" spans="16:21" x14ac:dyDescent="0.25">
      <c r="P3584" s="10">
        <v>39724</v>
      </c>
      <c r="Q3584">
        <v>19.720790000000001</v>
      </c>
      <c r="S3584" s="42">
        <f t="shared" ca="1" si="61"/>
        <v>49567</v>
      </c>
      <c r="T3584" s="43">
        <f ca="1">_xll.BInterpol('Base CDI'!$H$4:$H$28,'Base CDI'!$J$4:$J$29,S3584,"Cubic","Extrapolate=Linear","MultiX=Average","Skip=True","Sort=True")</f>
        <v>13.171865230109116</v>
      </c>
      <c r="U3584" s="43">
        <f ca="1">_xll.BInterpol('Base CDI'!$H$4:$H$28,'Base CDI'!$I$4:$I$29,S3584,"Cubic","Extrapolate=Linear","MultiX=Average","Skip=True","Sort=True")</f>
        <v>13.201697871756615</v>
      </c>
    </row>
    <row r="3585" spans="16:21" x14ac:dyDescent="0.25">
      <c r="P3585" s="10">
        <v>39727</v>
      </c>
      <c r="Q3585">
        <v>19.730799999999999</v>
      </c>
      <c r="S3585" s="42">
        <f t="shared" ca="1" si="61"/>
        <v>49568</v>
      </c>
      <c r="T3585" s="43">
        <f ca="1">_xll.BInterpol('Base CDI'!$H$4:$H$28,'Base CDI'!$J$4:$J$29,S3585,"Cubic","Extrapolate=Linear","MultiX=Average","Skip=True","Sort=True")</f>
        <v>13.171825371890819</v>
      </c>
      <c r="U3585" s="43">
        <f ca="1">_xll.BInterpol('Base CDI'!$H$4:$H$28,'Base CDI'!$I$4:$I$29,S3585,"Cubic","Extrapolate=Linear","MultiX=Average","Skip=True","Sort=True")</f>
        <v>13.201653797254201</v>
      </c>
    </row>
    <row r="3586" spans="16:21" x14ac:dyDescent="0.25">
      <c r="P3586" s="10">
        <v>39728</v>
      </c>
      <c r="Q3586">
        <v>19.74089</v>
      </c>
      <c r="S3586" s="42">
        <f t="shared" ca="1" si="61"/>
        <v>49569</v>
      </c>
      <c r="T3586" s="43">
        <f ca="1">_xll.BInterpol('Base CDI'!$H$4:$H$28,'Base CDI'!$J$4:$J$29,S3586,"Cubic","Extrapolate=Linear","MultiX=Average","Skip=True","Sort=True")</f>
        <v>13.171785434707497</v>
      </c>
      <c r="U3586" s="43">
        <f ca="1">_xll.BInterpol('Base CDI'!$H$4:$H$28,'Base CDI'!$I$4:$I$29,S3586,"Cubic","Extrapolate=Linear","MultiX=Average","Skip=True","Sort=True")</f>
        <v>13.201609646050773</v>
      </c>
    </row>
    <row r="3587" spans="16:21" x14ac:dyDescent="0.25">
      <c r="P3587" s="10">
        <v>39729</v>
      </c>
      <c r="Q3587">
        <v>19.75095</v>
      </c>
      <c r="S3587" s="42">
        <f t="shared" ca="1" si="61"/>
        <v>49570</v>
      </c>
      <c r="T3587" s="43">
        <f ca="1">_xll.BInterpol('Base CDI'!$H$4:$H$28,'Base CDI'!$J$4:$J$29,S3587,"Cubic","Extrapolate=Linear","MultiX=Average","Skip=True","Sort=True")</f>
        <v>13.171745418725745</v>
      </c>
      <c r="U3587" s="43">
        <f ca="1">_xll.BInterpol('Base CDI'!$H$4:$H$28,'Base CDI'!$I$4:$I$29,S3587,"Cubic","Extrapolate=Linear","MultiX=Average","Skip=True","Sort=True")</f>
        <v>13.201565418308151</v>
      </c>
    </row>
    <row r="3588" spans="16:21" x14ac:dyDescent="0.25">
      <c r="P3588" s="10">
        <v>39730</v>
      </c>
      <c r="Q3588">
        <v>19.760999999999999</v>
      </c>
      <c r="S3588" s="42">
        <f t="shared" ca="1" si="61"/>
        <v>49571</v>
      </c>
      <c r="T3588" s="43">
        <f ca="1">_xll.BInterpol('Base CDI'!$H$4:$H$28,'Base CDI'!$J$4:$J$29,S3588,"Cubic","Extrapolate=Linear","MultiX=Average","Skip=True","Sort=True")</f>
        <v>13.171705324112155</v>
      </c>
      <c r="U3588" s="43">
        <f ca="1">_xll.BInterpol('Base CDI'!$H$4:$H$28,'Base CDI'!$I$4:$I$29,S3588,"Cubic","Extrapolate=Linear","MultiX=Average","Skip=True","Sort=True")</f>
        <v>13.201521114188148</v>
      </c>
    </row>
    <row r="3589" spans="16:21" x14ac:dyDescent="0.25">
      <c r="P3589" s="10">
        <v>39731</v>
      </c>
      <c r="Q3589">
        <v>19.77103</v>
      </c>
      <c r="S3589" s="42">
        <f t="shared" ca="1" si="61"/>
        <v>49572</v>
      </c>
      <c r="T3589" s="43">
        <f ca="1">_xll.BInterpol('Base CDI'!$H$4:$H$28,'Base CDI'!$J$4:$J$29,S3589,"Cubic","Extrapolate=Linear","MultiX=Average","Skip=True","Sort=True")</f>
        <v>13.17166515103332</v>
      </c>
      <c r="U3589" s="43">
        <f ca="1">_xll.BInterpol('Base CDI'!$H$4:$H$28,'Base CDI'!$I$4:$I$29,S3589,"Cubic","Extrapolate=Linear","MultiX=Average","Skip=True","Sort=True")</f>
        <v>13.201476733852585</v>
      </c>
    </row>
    <row r="3590" spans="16:21" x14ac:dyDescent="0.25">
      <c r="P3590" s="10">
        <v>39734</v>
      </c>
      <c r="Q3590">
        <v>19.781079999999999</v>
      </c>
      <c r="S3590" s="42">
        <f t="shared" ca="1" si="61"/>
        <v>49573</v>
      </c>
      <c r="T3590" s="43">
        <f ca="1">_xll.BInterpol('Base CDI'!$H$4:$H$28,'Base CDI'!$J$4:$J$29,S3590,"Cubic","Extrapolate=Linear","MultiX=Average","Skip=True","Sort=True")</f>
        <v>13.171624899655834</v>
      </c>
      <c r="U3590" s="43">
        <f ca="1">_xll.BInterpol('Base CDI'!$H$4:$H$28,'Base CDI'!$I$4:$I$29,S3590,"Cubic","Extrapolate=Linear","MultiX=Average","Skip=True","Sort=True")</f>
        <v>13.201432277463276</v>
      </c>
    </row>
    <row r="3591" spans="16:21" x14ac:dyDescent="0.25">
      <c r="P3591" s="10">
        <v>39735</v>
      </c>
      <c r="Q3591">
        <v>19.791170000000001</v>
      </c>
      <c r="S3591" s="42">
        <f t="shared" ca="1" si="61"/>
        <v>49574</v>
      </c>
      <c r="T3591" s="43">
        <f ca="1">_xll.BInterpol('Base CDI'!$H$4:$H$28,'Base CDI'!$J$4:$J$29,S3591,"Cubic","Extrapolate=Linear","MultiX=Average","Skip=True","Sort=True")</f>
        <v>13.171584570146287</v>
      </c>
      <c r="U3591" s="43">
        <f ca="1">_xll.BInterpol('Base CDI'!$H$4:$H$28,'Base CDI'!$I$4:$I$29,S3591,"Cubic","Extrapolate=Linear","MultiX=Average","Skip=True","Sort=True")</f>
        <v>13.201387745182036</v>
      </c>
    </row>
    <row r="3592" spans="16:21" x14ac:dyDescent="0.25">
      <c r="P3592" s="10">
        <v>39736</v>
      </c>
      <c r="Q3592">
        <v>19.801210000000001</v>
      </c>
      <c r="S3592" s="42">
        <f t="shared" ca="1" si="61"/>
        <v>49575</v>
      </c>
      <c r="T3592" s="43">
        <f ca="1">_xll.BInterpol('Base CDI'!$H$4:$H$28,'Base CDI'!$J$4:$J$29,S3592,"Cubic","Extrapolate=Linear","MultiX=Average","Skip=True","Sort=True")</f>
        <v>13.171544162671275</v>
      </c>
      <c r="U3592" s="43">
        <f ca="1">_xll.BInterpol('Base CDI'!$H$4:$H$28,'Base CDI'!$I$4:$I$29,S3592,"Cubic","Extrapolate=Linear","MultiX=Average","Skip=True","Sort=True")</f>
        <v>13.201343137170683</v>
      </c>
    </row>
    <row r="3593" spans="16:21" x14ac:dyDescent="0.25">
      <c r="P3593" s="10">
        <v>39737</v>
      </c>
      <c r="Q3593">
        <v>19.81129</v>
      </c>
      <c r="S3593" s="42">
        <f t="shared" ca="1" si="61"/>
        <v>49576</v>
      </c>
      <c r="T3593" s="43">
        <f ca="1">_xll.BInterpol('Base CDI'!$H$4:$H$28,'Base CDI'!$J$4:$J$29,S3593,"Cubic","Extrapolate=Linear","MultiX=Average","Skip=True","Sort=True")</f>
        <v>13.171503677397389</v>
      </c>
      <c r="U3593" s="43">
        <f ca="1">_xll.BInterpol('Base CDI'!$H$4:$H$28,'Base CDI'!$I$4:$I$29,S3593,"Cubic","Extrapolate=Linear","MultiX=Average","Skip=True","Sort=True")</f>
        <v>13.201298453591034</v>
      </c>
    </row>
    <row r="3594" spans="16:21" x14ac:dyDescent="0.25">
      <c r="P3594" s="10">
        <v>39738</v>
      </c>
      <c r="Q3594">
        <v>19.821359999999999</v>
      </c>
      <c r="S3594" s="42">
        <f t="shared" ca="1" si="61"/>
        <v>49577</v>
      </c>
      <c r="T3594" s="43">
        <f ca="1">_xll.BInterpol('Base CDI'!$H$4:$H$28,'Base CDI'!$J$4:$J$29,S3594,"Cubic","Extrapolate=Linear","MultiX=Average","Skip=True","Sort=True")</f>
        <v>13.171463114491223</v>
      </c>
      <c r="U3594" s="43">
        <f ca="1">_xll.BInterpol('Base CDI'!$H$4:$H$28,'Base CDI'!$I$4:$I$29,S3594,"Cubic","Extrapolate=Linear","MultiX=Average","Skip=True","Sort=True")</f>
        <v>13.201253694604905</v>
      </c>
    </row>
    <row r="3595" spans="16:21" x14ac:dyDescent="0.25">
      <c r="P3595" s="10">
        <v>39741</v>
      </c>
      <c r="Q3595">
        <v>19.831420000000001</v>
      </c>
      <c r="S3595" s="42">
        <f t="shared" ref="S3595:S3658" ca="1" si="62">S3594+1</f>
        <v>49578</v>
      </c>
      <c r="T3595" s="43">
        <f ca="1">_xll.BInterpol('Base CDI'!$H$4:$H$28,'Base CDI'!$J$4:$J$29,S3595,"Cubic","Extrapolate=Linear","MultiX=Average","Skip=True","Sort=True")</f>
        <v>13.171422474119368</v>
      </c>
      <c r="U3595" s="43">
        <f ca="1">_xll.BInterpol('Base CDI'!$H$4:$H$28,'Base CDI'!$I$4:$I$29,S3595,"Cubic","Extrapolate=Linear","MultiX=Average","Skip=True","Sort=True")</f>
        <v>13.201208860374113</v>
      </c>
    </row>
    <row r="3596" spans="16:21" x14ac:dyDescent="0.25">
      <c r="P3596" s="10">
        <v>39742</v>
      </c>
      <c r="Q3596">
        <v>19.84151</v>
      </c>
      <c r="S3596" s="42">
        <f t="shared" ca="1" si="62"/>
        <v>49579</v>
      </c>
      <c r="T3596" s="43">
        <f ca="1">_xll.BInterpol('Base CDI'!$H$4:$H$28,'Base CDI'!$J$4:$J$29,S3596,"Cubic","Extrapolate=Linear","MultiX=Average","Skip=True","Sort=True")</f>
        <v>13.171381756448419</v>
      </c>
      <c r="U3596" s="43">
        <f ca="1">_xll.BInterpol('Base CDI'!$H$4:$H$28,'Base CDI'!$I$4:$I$29,S3596,"Cubic","Extrapolate=Linear","MultiX=Average","Skip=True","Sort=True")</f>
        <v>13.201163951060472</v>
      </c>
    </row>
    <row r="3597" spans="16:21" x14ac:dyDescent="0.25">
      <c r="P3597" s="10">
        <v>39743</v>
      </c>
      <c r="Q3597">
        <v>19.851559999999999</v>
      </c>
      <c r="S3597" s="42">
        <f t="shared" ca="1" si="62"/>
        <v>49580</v>
      </c>
      <c r="T3597" s="43">
        <f ca="1">_xll.BInterpol('Base CDI'!$H$4:$H$28,'Base CDI'!$J$4:$J$29,S3597,"Cubic","Extrapolate=Linear","MultiX=Average","Skip=True","Sort=True")</f>
        <v>13.171340961644969</v>
      </c>
      <c r="U3597" s="43">
        <f ca="1">_xll.BInterpol('Base CDI'!$H$4:$H$28,'Base CDI'!$I$4:$I$29,S3597,"Cubic","Extrapolate=Linear","MultiX=Average","Skip=True","Sort=True")</f>
        <v>13.201118966825801</v>
      </c>
    </row>
    <row r="3598" spans="16:21" x14ac:dyDescent="0.25">
      <c r="P3598" s="10">
        <v>39744</v>
      </c>
      <c r="Q3598">
        <v>19.86157</v>
      </c>
      <c r="S3598" s="42">
        <f t="shared" ca="1" si="62"/>
        <v>49581</v>
      </c>
      <c r="T3598" s="43">
        <f ca="1">_xll.BInterpol('Base CDI'!$H$4:$H$28,'Base CDI'!$J$4:$J$29,S3598,"Cubic","Extrapolate=Linear","MultiX=Average","Skip=True","Sort=True")</f>
        <v>13.171300089875608</v>
      </c>
      <c r="U3598" s="43">
        <f ca="1">_xll.BInterpol('Base CDI'!$H$4:$H$28,'Base CDI'!$I$4:$I$29,S3598,"Cubic","Extrapolate=Linear","MultiX=Average","Skip=True","Sort=True")</f>
        <v>13.201073907831917</v>
      </c>
    </row>
    <row r="3599" spans="16:21" x14ac:dyDescent="0.25">
      <c r="P3599" s="10">
        <v>39745</v>
      </c>
      <c r="Q3599">
        <v>19.87163</v>
      </c>
      <c r="S3599" s="42">
        <f t="shared" ca="1" si="62"/>
        <v>49582</v>
      </c>
      <c r="T3599" s="43">
        <f ca="1">_xll.BInterpol('Base CDI'!$H$4:$H$28,'Base CDI'!$J$4:$J$29,S3599,"Cubic","Extrapolate=Linear","MultiX=Average","Skip=True","Sort=True")</f>
        <v>13.171259141306932</v>
      </c>
      <c r="U3599" s="43">
        <f ca="1">_xll.BInterpol('Base CDI'!$H$4:$H$28,'Base CDI'!$I$4:$I$29,S3599,"Cubic","Extrapolate=Linear","MultiX=Average","Skip=True","Sort=True")</f>
        <v>13.201028774240633</v>
      </c>
    </row>
    <row r="3600" spans="16:21" x14ac:dyDescent="0.25">
      <c r="P3600" s="10">
        <v>39748</v>
      </c>
      <c r="Q3600">
        <v>19.881699999999999</v>
      </c>
      <c r="S3600" s="42">
        <f t="shared" ca="1" si="62"/>
        <v>49583</v>
      </c>
      <c r="T3600" s="43">
        <f ca="1">_xll.BInterpol('Base CDI'!$H$4:$H$28,'Base CDI'!$J$4:$J$29,S3600,"Cubic","Extrapolate=Linear","MultiX=Average","Skip=True","Sort=True")</f>
        <v>13.171218116105532</v>
      </c>
      <c r="U3600" s="43">
        <f ca="1">_xll.BInterpol('Base CDI'!$H$4:$H$28,'Base CDI'!$I$4:$I$29,S3600,"Cubic","Extrapolate=Linear","MultiX=Average","Skip=True","Sort=True")</f>
        <v>13.20098356621377</v>
      </c>
    </row>
    <row r="3601" spans="16:21" x14ac:dyDescent="0.25">
      <c r="P3601" s="10">
        <v>39749</v>
      </c>
      <c r="Q3601">
        <v>19.89179</v>
      </c>
      <c r="S3601" s="42">
        <f t="shared" ca="1" si="62"/>
        <v>49584</v>
      </c>
      <c r="T3601" s="43">
        <f ca="1">_xll.BInterpol('Base CDI'!$H$4:$H$28,'Base CDI'!$J$4:$J$29,S3601,"Cubic","Extrapolate=Linear","MultiX=Average","Skip=True","Sort=True")</f>
        <v>13.171177014438003</v>
      </c>
      <c r="U3601" s="43">
        <f ca="1">_xll.BInterpol('Base CDI'!$H$4:$H$28,'Base CDI'!$I$4:$I$29,S3601,"Cubic","Extrapolate=Linear","MultiX=Average","Skip=True","Sort=True")</f>
        <v>13.200938283913143</v>
      </c>
    </row>
    <row r="3602" spans="16:21" x14ac:dyDescent="0.25">
      <c r="P3602" s="10">
        <v>39750</v>
      </c>
      <c r="Q3602">
        <v>19.901879999999998</v>
      </c>
      <c r="S3602" s="42">
        <f t="shared" ca="1" si="62"/>
        <v>49585</v>
      </c>
      <c r="T3602" s="43">
        <f ca="1">_xll.BInterpol('Base CDI'!$H$4:$H$28,'Base CDI'!$J$4:$J$29,S3602,"Cubic","Extrapolate=Linear","MultiX=Average","Skip=True","Sort=True")</f>
        <v>13.171135836470935</v>
      </c>
      <c r="U3602" s="43">
        <f ca="1">_xll.BInterpol('Base CDI'!$H$4:$H$28,'Base CDI'!$I$4:$I$29,S3602,"Cubic","Extrapolate=Linear","MultiX=Average","Skip=True","Sort=True")</f>
        <v>13.200892927500565</v>
      </c>
    </row>
    <row r="3603" spans="16:21" x14ac:dyDescent="0.25">
      <c r="P3603" s="10">
        <v>39751</v>
      </c>
      <c r="Q3603">
        <v>19.91197</v>
      </c>
      <c r="S3603" s="42">
        <f t="shared" ca="1" si="62"/>
        <v>49586</v>
      </c>
      <c r="T3603" s="43">
        <f ca="1">_xll.BInterpol('Base CDI'!$H$4:$H$28,'Base CDI'!$J$4:$J$29,S3603,"Cubic","Extrapolate=Linear","MultiX=Average","Skip=True","Sort=True")</f>
        <v>13.171094582370923</v>
      </c>
      <c r="U3603" s="43">
        <f ca="1">_xll.BInterpol('Base CDI'!$H$4:$H$28,'Base CDI'!$I$4:$I$29,S3603,"Cubic","Extrapolate=Linear","MultiX=Average","Skip=True","Sort=True")</f>
        <v>13.200847497137858</v>
      </c>
    </row>
    <row r="3604" spans="16:21" x14ac:dyDescent="0.25">
      <c r="P3604" s="10">
        <v>39752</v>
      </c>
      <c r="Q3604">
        <v>19.922029999999999</v>
      </c>
      <c r="S3604" s="42">
        <f t="shared" ca="1" si="62"/>
        <v>49587</v>
      </c>
      <c r="T3604" s="43">
        <f ca="1">_xll.BInterpol('Base CDI'!$H$4:$H$28,'Base CDI'!$J$4:$J$29,S3604,"Cubic","Extrapolate=Linear","MultiX=Average","Skip=True","Sort=True")</f>
        <v>13.171053252304558</v>
      </c>
      <c r="U3604" s="43">
        <f ca="1">_xll.BInterpol('Base CDI'!$H$4:$H$28,'Base CDI'!$I$4:$I$29,S3604,"Cubic","Extrapolate=Linear","MultiX=Average","Skip=True","Sort=True")</f>
        <v>13.200801992986833</v>
      </c>
    </row>
    <row r="3605" spans="16:21" x14ac:dyDescent="0.25">
      <c r="P3605" s="10">
        <v>39755</v>
      </c>
      <c r="Q3605">
        <v>19.932099999999998</v>
      </c>
      <c r="S3605" s="42">
        <f t="shared" ca="1" si="62"/>
        <v>49588</v>
      </c>
      <c r="T3605" s="43">
        <f ca="1">_xll.BInterpol('Base CDI'!$H$4:$H$28,'Base CDI'!$J$4:$J$29,S3605,"Cubic","Extrapolate=Linear","MultiX=Average","Skip=True","Sort=True")</f>
        <v>13.171011846438436</v>
      </c>
      <c r="U3605" s="43">
        <f ca="1">_xll.BInterpol('Base CDI'!$H$4:$H$28,'Base CDI'!$I$4:$I$29,S3605,"Cubic","Extrapolate=Linear","MultiX=Average","Skip=True","Sort=True")</f>
        <v>13.200756415209311</v>
      </c>
    </row>
    <row r="3606" spans="16:21" x14ac:dyDescent="0.25">
      <c r="P3606" s="10">
        <v>39756</v>
      </c>
      <c r="Q3606">
        <v>19.94218</v>
      </c>
      <c r="S3606" s="42">
        <f t="shared" ca="1" si="62"/>
        <v>49589</v>
      </c>
      <c r="T3606" s="43">
        <f ca="1">_xll.BInterpol('Base CDI'!$H$4:$H$28,'Base CDI'!$J$4:$J$29,S3606,"Cubic","Extrapolate=Linear","MultiX=Average","Skip=True","Sort=True")</f>
        <v>13.170970364939146</v>
      </c>
      <c r="U3606" s="43">
        <f ca="1">_xll.BInterpol('Base CDI'!$H$4:$H$28,'Base CDI'!$I$4:$I$29,S3606,"Cubic","Extrapolate=Linear","MultiX=Average","Skip=True","Sort=True")</f>
        <v>13.200710763967106</v>
      </c>
    </row>
    <row r="3607" spans="16:21" x14ac:dyDescent="0.25">
      <c r="P3607" s="10">
        <v>39757</v>
      </c>
      <c r="Q3607">
        <v>19.95224</v>
      </c>
      <c r="S3607" s="42">
        <f t="shared" ca="1" si="62"/>
        <v>49590</v>
      </c>
      <c r="T3607" s="43">
        <f ca="1">_xll.BInterpol('Base CDI'!$H$4:$H$28,'Base CDI'!$J$4:$J$29,S3607,"Cubic","Extrapolate=Linear","MultiX=Average","Skip=True","Sort=True")</f>
        <v>13.170928807973285</v>
      </c>
      <c r="U3607" s="43">
        <f ca="1">_xll.BInterpol('Base CDI'!$H$4:$H$28,'Base CDI'!$I$4:$I$29,S3607,"Cubic","Extrapolate=Linear","MultiX=Average","Skip=True","Sort=True")</f>
        <v>13.200665039422034</v>
      </c>
    </row>
    <row r="3608" spans="16:21" x14ac:dyDescent="0.25">
      <c r="P3608" s="10">
        <v>39758</v>
      </c>
      <c r="Q3608">
        <v>19.962309999999999</v>
      </c>
      <c r="S3608" s="42">
        <f t="shared" ca="1" si="62"/>
        <v>49591</v>
      </c>
      <c r="T3608" s="43">
        <f ca="1">_xll.BInterpol('Base CDI'!$H$4:$H$28,'Base CDI'!$J$4:$J$29,S3608,"Cubic","Extrapolate=Linear","MultiX=Average","Skip=True","Sort=True")</f>
        <v>13.170887175707442</v>
      </c>
      <c r="U3608" s="43">
        <f ca="1">_xll.BInterpol('Base CDI'!$H$4:$H$28,'Base CDI'!$I$4:$I$29,S3608,"Cubic","Extrapolate=Linear","MultiX=Average","Skip=True","Sort=True")</f>
        <v>13.200619241735914</v>
      </c>
    </row>
    <row r="3609" spans="16:21" x14ac:dyDescent="0.25">
      <c r="P3609" s="10">
        <v>39759</v>
      </c>
      <c r="Q3609">
        <v>19.972349999999999</v>
      </c>
      <c r="S3609" s="42">
        <f t="shared" ca="1" si="62"/>
        <v>49592</v>
      </c>
      <c r="T3609" s="43">
        <f ca="1">_xll.BInterpol('Base CDI'!$H$4:$H$28,'Base CDI'!$J$4:$J$29,S3609,"Cubic","Extrapolate=Linear","MultiX=Average","Skip=True","Sort=True")</f>
        <v>13.170845468308212</v>
      </c>
      <c r="U3609" s="43">
        <f ca="1">_xll.BInterpol('Base CDI'!$H$4:$H$28,'Base CDI'!$I$4:$I$29,S3609,"Cubic","Extrapolate=Linear","MultiX=Average","Skip=True","Sort=True")</f>
        <v>13.200573371070563</v>
      </c>
    </row>
    <row r="3610" spans="16:21" x14ac:dyDescent="0.25">
      <c r="P3610" s="10">
        <v>39762</v>
      </c>
      <c r="Q3610">
        <v>19.982379999999999</v>
      </c>
      <c r="S3610" s="42">
        <f t="shared" ca="1" si="62"/>
        <v>49593</v>
      </c>
      <c r="T3610" s="43">
        <f ca="1">_xll.BInterpol('Base CDI'!$H$4:$H$28,'Base CDI'!$J$4:$J$29,S3610,"Cubic","Extrapolate=Linear","MultiX=Average","Skip=True","Sort=True")</f>
        <v>13.170803685942188</v>
      </c>
      <c r="U3610" s="43">
        <f ca="1">_xll.BInterpol('Base CDI'!$H$4:$H$28,'Base CDI'!$I$4:$I$29,S3610,"Cubic","Extrapolate=Linear","MultiX=Average","Skip=True","Sort=True")</f>
        <v>13.200527427587794</v>
      </c>
    </row>
    <row r="3611" spans="16:21" x14ac:dyDescent="0.25">
      <c r="P3611" s="10">
        <v>39763</v>
      </c>
      <c r="Q3611">
        <v>19.992419999999999</v>
      </c>
      <c r="S3611" s="42">
        <f t="shared" ca="1" si="62"/>
        <v>49594</v>
      </c>
      <c r="T3611" s="43">
        <f ca="1">_xll.BInterpol('Base CDI'!$H$4:$H$28,'Base CDI'!$J$4:$J$29,S3611,"Cubic","Extrapolate=Linear","MultiX=Average","Skip=True","Sort=True")</f>
        <v>13.170761828775962</v>
      </c>
      <c r="U3611" s="43">
        <f ca="1">_xll.BInterpol('Base CDI'!$H$4:$H$28,'Base CDI'!$I$4:$I$29,S3611,"Cubic","Extrapolate=Linear","MultiX=Average","Skip=True","Sort=True")</f>
        <v>13.200481411449424</v>
      </c>
    </row>
    <row r="3612" spans="16:21" x14ac:dyDescent="0.25">
      <c r="P3612" s="10">
        <v>39764</v>
      </c>
      <c r="Q3612">
        <v>20.00245</v>
      </c>
      <c r="S3612" s="42">
        <f t="shared" ca="1" si="62"/>
        <v>49595</v>
      </c>
      <c r="T3612" s="43">
        <f ca="1">_xll.BInterpol('Base CDI'!$H$4:$H$28,'Base CDI'!$J$4:$J$29,S3612,"Cubic","Extrapolate=Linear","MultiX=Average","Skip=True","Sort=True")</f>
        <v>13.170719896976127</v>
      </c>
      <c r="U3612" s="43">
        <f ca="1">_xll.BInterpol('Base CDI'!$H$4:$H$28,'Base CDI'!$I$4:$I$29,S3612,"Cubic","Extrapolate=Linear","MultiX=Average","Skip=True","Sort=True")</f>
        <v>13.20043532281727</v>
      </c>
    </row>
    <row r="3613" spans="16:21" x14ac:dyDescent="0.25">
      <c r="P3613" s="10">
        <v>39765</v>
      </c>
      <c r="Q3613">
        <v>20.012429999999998</v>
      </c>
      <c r="S3613" s="42">
        <f t="shared" ca="1" si="62"/>
        <v>49596</v>
      </c>
      <c r="T3613" s="43">
        <f ca="1">_xll.BInterpol('Base CDI'!$H$4:$H$28,'Base CDI'!$J$4:$J$29,S3613,"Cubic","Extrapolate=Linear","MultiX=Average","Skip=True","Sort=True")</f>
        <v>13.170677890709277</v>
      </c>
      <c r="U3613" s="43">
        <f ca="1">_xll.BInterpol('Base CDI'!$H$4:$H$28,'Base CDI'!$I$4:$I$29,S3613,"Cubic","Extrapolate=Linear","MultiX=Average","Skip=True","Sort=True")</f>
        <v>13.200389161853151</v>
      </c>
    </row>
    <row r="3614" spans="16:21" x14ac:dyDescent="0.25">
      <c r="P3614" s="10">
        <v>39766</v>
      </c>
      <c r="Q3614">
        <v>20.022310000000001</v>
      </c>
      <c r="S3614" s="42">
        <f t="shared" ca="1" si="62"/>
        <v>49597</v>
      </c>
      <c r="T3614" s="43">
        <f ca="1">_xll.BInterpol('Base CDI'!$H$4:$H$28,'Base CDI'!$J$4:$J$29,S3614,"Cubic","Extrapolate=Linear","MultiX=Average","Skip=True","Sort=True")</f>
        <v>13.170635810142002</v>
      </c>
      <c r="U3614" s="43">
        <f ca="1">_xll.BInterpol('Base CDI'!$H$4:$H$28,'Base CDI'!$I$4:$I$29,S3614,"Cubic","Extrapolate=Linear","MultiX=Average","Skip=True","Sort=True")</f>
        <v>13.200342928718882</v>
      </c>
    </row>
    <row r="3615" spans="16:21" x14ac:dyDescent="0.25">
      <c r="P3615" s="10">
        <v>39769</v>
      </c>
      <c r="Q3615">
        <v>20.03219</v>
      </c>
      <c r="S3615" s="42">
        <f t="shared" ca="1" si="62"/>
        <v>49598</v>
      </c>
      <c r="T3615" s="43">
        <f ca="1">_xll.BInterpol('Base CDI'!$H$4:$H$28,'Base CDI'!$J$4:$J$29,S3615,"Cubic","Extrapolate=Linear","MultiX=Average","Skip=True","Sort=True")</f>
        <v>13.170593655440898</v>
      </c>
      <c r="U3615" s="43">
        <f ca="1">_xll.BInterpol('Base CDI'!$H$4:$H$28,'Base CDI'!$I$4:$I$29,S3615,"Cubic","Extrapolate=Linear","MultiX=Average","Skip=True","Sort=True")</f>
        <v>13.200296623576277</v>
      </c>
    </row>
    <row r="3616" spans="16:21" x14ac:dyDescent="0.25">
      <c r="P3616" s="10">
        <v>39770</v>
      </c>
      <c r="Q3616">
        <v>20.042110000000001</v>
      </c>
      <c r="S3616" s="42">
        <f t="shared" ca="1" si="62"/>
        <v>49599</v>
      </c>
      <c r="T3616" s="43">
        <f ca="1">_xll.BInterpol('Base CDI'!$H$4:$H$28,'Base CDI'!$J$4:$J$29,S3616,"Cubic","Extrapolate=Linear","MultiX=Average","Skip=True","Sort=True")</f>
        <v>13.170551426772558</v>
      </c>
      <c r="U3616" s="43">
        <f ca="1">_xll.BInterpol('Base CDI'!$H$4:$H$28,'Base CDI'!$I$4:$I$29,S3616,"Cubic","Extrapolate=Linear","MultiX=Average","Skip=True","Sort=True")</f>
        <v>13.200250246587157</v>
      </c>
    </row>
    <row r="3617" spans="16:21" x14ac:dyDescent="0.25">
      <c r="P3617" s="10">
        <v>39771</v>
      </c>
      <c r="Q3617">
        <v>20.052009999999999</v>
      </c>
      <c r="S3617" s="42">
        <f t="shared" ca="1" si="62"/>
        <v>49600</v>
      </c>
      <c r="T3617" s="43">
        <f ca="1">_xll.BInterpol('Base CDI'!$H$4:$H$28,'Base CDI'!$J$4:$J$29,S3617,"Cubic","Extrapolate=Linear","MultiX=Average","Skip=True","Sort=True")</f>
        <v>13.170509124303571</v>
      </c>
      <c r="U3617" s="43">
        <f ca="1">_xll.BInterpol('Base CDI'!$H$4:$H$28,'Base CDI'!$I$4:$I$29,S3617,"Cubic","Extrapolate=Linear","MultiX=Average","Skip=True","Sort=True")</f>
        <v>13.200203797913334</v>
      </c>
    </row>
    <row r="3618" spans="16:21" x14ac:dyDescent="0.25">
      <c r="P3618" s="10">
        <v>39772</v>
      </c>
      <c r="Q3618">
        <v>20.061679999999999</v>
      </c>
      <c r="S3618" s="42">
        <f t="shared" ca="1" si="62"/>
        <v>49601</v>
      </c>
      <c r="T3618" s="43">
        <f ca="1">_xll.BInterpol('Base CDI'!$H$4:$H$28,'Base CDI'!$J$4:$J$29,S3618,"Cubic","Extrapolate=Linear","MultiX=Average","Skip=True","Sort=True")</f>
        <v>13.170466748200536</v>
      </c>
      <c r="U3618" s="43">
        <f ca="1">_xll.BInterpol('Base CDI'!$H$4:$H$28,'Base CDI'!$I$4:$I$29,S3618,"Cubic","Extrapolate=Linear","MultiX=Average","Skip=True","Sort=True")</f>
        <v>13.200157277716626</v>
      </c>
    </row>
    <row r="3619" spans="16:21" x14ac:dyDescent="0.25">
      <c r="P3619" s="10">
        <v>39773</v>
      </c>
      <c r="Q3619">
        <v>20.07132</v>
      </c>
      <c r="S3619" s="42">
        <f t="shared" ca="1" si="62"/>
        <v>49602</v>
      </c>
      <c r="T3619" s="43">
        <f ca="1">_xll.BInterpol('Base CDI'!$H$4:$H$28,'Base CDI'!$J$4:$J$29,S3619,"Cubic","Extrapolate=Linear","MultiX=Average","Skip=True","Sort=True")</f>
        <v>13.170424298630039</v>
      </c>
      <c r="U3619" s="43">
        <f ca="1">_xll.BInterpol('Base CDI'!$H$4:$H$28,'Base CDI'!$I$4:$I$29,S3619,"Cubic","Extrapolate=Linear","MultiX=Average","Skip=True","Sort=True")</f>
        <v>13.200110686158851</v>
      </c>
    </row>
    <row r="3620" spans="16:21" x14ac:dyDescent="0.25">
      <c r="P3620" s="10">
        <v>39776</v>
      </c>
      <c r="Q3620">
        <v>20.081109999999999</v>
      </c>
      <c r="S3620" s="42">
        <f t="shared" ca="1" si="62"/>
        <v>49603</v>
      </c>
      <c r="T3620" s="43">
        <f ca="1">_xll.BInterpol('Base CDI'!$H$4:$H$28,'Base CDI'!$J$4:$J$29,S3620,"Cubic","Extrapolate=Linear","MultiX=Average","Skip=True","Sort=True")</f>
        <v>13.170381775758678</v>
      </c>
      <c r="U3620" s="43">
        <f ca="1">_xll.BInterpol('Base CDI'!$H$4:$H$28,'Base CDI'!$I$4:$I$29,S3620,"Cubic","Extrapolate=Linear","MultiX=Average","Skip=True","Sort=True")</f>
        <v>13.200064023401824</v>
      </c>
    </row>
    <row r="3621" spans="16:21" x14ac:dyDescent="0.25">
      <c r="P3621" s="10">
        <v>39777</v>
      </c>
      <c r="Q3621">
        <v>20.090969999999999</v>
      </c>
      <c r="S3621" s="42">
        <f t="shared" ca="1" si="62"/>
        <v>49604</v>
      </c>
      <c r="T3621" s="43">
        <f ca="1">_xll.BInterpol('Base CDI'!$H$4:$H$28,'Base CDI'!$J$4:$J$29,S3621,"Cubic","Extrapolate=Linear","MultiX=Average","Skip=True","Sort=True")</f>
        <v>13.170339179753043</v>
      </c>
      <c r="U3621" s="43">
        <f ca="1">_xll.BInterpol('Base CDI'!$H$4:$H$28,'Base CDI'!$I$4:$I$29,S3621,"Cubic","Extrapolate=Linear","MultiX=Average","Skip=True","Sort=True")</f>
        <v>13.200017289607363</v>
      </c>
    </row>
    <row r="3622" spans="16:21" x14ac:dyDescent="0.25">
      <c r="P3622" s="10">
        <v>39778</v>
      </c>
      <c r="Q3622">
        <v>20.100809999999999</v>
      </c>
      <c r="S3622" s="42">
        <f t="shared" ca="1" si="62"/>
        <v>49605</v>
      </c>
      <c r="T3622" s="43">
        <f ca="1">_xll.BInterpol('Base CDI'!$H$4:$H$28,'Base CDI'!$J$4:$J$29,S3622,"Cubic","Extrapolate=Linear","MultiX=Average","Skip=True","Sort=True")</f>
        <v>13.170296510779728</v>
      </c>
      <c r="U3622" s="43">
        <f ca="1">_xll.BInterpol('Base CDI'!$H$4:$H$28,'Base CDI'!$I$4:$I$29,S3622,"Cubic","Extrapolate=Linear","MultiX=Average","Skip=True","Sort=True")</f>
        <v>13.199970484937282</v>
      </c>
    </row>
    <row r="3623" spans="16:21" x14ac:dyDescent="0.25">
      <c r="P3623" s="10">
        <v>39779</v>
      </c>
      <c r="Q3623">
        <v>20.110669999999999</v>
      </c>
      <c r="S3623" s="42">
        <f t="shared" ca="1" si="62"/>
        <v>49606</v>
      </c>
      <c r="T3623" s="43">
        <f ca="1">_xll.BInterpol('Base CDI'!$H$4:$H$28,'Base CDI'!$J$4:$J$29,S3623,"Cubic","Extrapolate=Linear","MultiX=Average","Skip=True","Sort=True")</f>
        <v>13.170253769005328</v>
      </c>
      <c r="U3623" s="43">
        <f ca="1">_xll.BInterpol('Base CDI'!$H$4:$H$28,'Base CDI'!$I$4:$I$29,S3623,"Cubic","Extrapolate=Linear","MultiX=Average","Skip=True","Sort=True")</f>
        <v>13.199923609553398</v>
      </c>
    </row>
    <row r="3624" spans="16:21" x14ac:dyDescent="0.25">
      <c r="P3624" s="10">
        <v>39780</v>
      </c>
      <c r="Q3624">
        <v>20.12058</v>
      </c>
      <c r="S3624" s="42">
        <f t="shared" ca="1" si="62"/>
        <v>49607</v>
      </c>
      <c r="T3624" s="43">
        <f ca="1">_xll.BInterpol('Base CDI'!$H$4:$H$28,'Base CDI'!$J$4:$J$29,S3624,"Cubic","Extrapolate=Linear","MultiX=Average","Skip=True","Sort=True")</f>
        <v>13.170210954596431</v>
      </c>
      <c r="U3624" s="43">
        <f ca="1">_xll.BInterpol('Base CDI'!$H$4:$H$28,'Base CDI'!$I$4:$I$29,S3624,"Cubic","Extrapolate=Linear","MultiX=Average","Skip=True","Sort=True")</f>
        <v>13.19987666361753</v>
      </c>
    </row>
    <row r="3625" spans="16:21" x14ac:dyDescent="0.25">
      <c r="P3625" s="10">
        <v>39783</v>
      </c>
      <c r="Q3625">
        <v>20.130590000000002</v>
      </c>
      <c r="S3625" s="42">
        <f t="shared" ca="1" si="62"/>
        <v>49608</v>
      </c>
      <c r="T3625" s="43">
        <f ca="1">_xll.BInterpol('Base CDI'!$H$4:$H$28,'Base CDI'!$J$4:$J$29,S3625,"Cubic","Extrapolate=Linear","MultiX=Average","Skip=True","Sort=True")</f>
        <v>13.170168067719633</v>
      </c>
      <c r="U3625" s="43">
        <f ca="1">_xll.BInterpol('Base CDI'!$H$4:$H$28,'Base CDI'!$I$4:$I$29,S3625,"Cubic","Extrapolate=Linear","MultiX=Average","Skip=True","Sort=True")</f>
        <v>13.199829647291493</v>
      </c>
    </row>
    <row r="3626" spans="16:21" x14ac:dyDescent="0.25">
      <c r="P3626" s="10">
        <v>39784</v>
      </c>
      <c r="Q3626">
        <v>20.140689999999999</v>
      </c>
      <c r="S3626" s="42">
        <f t="shared" ca="1" si="62"/>
        <v>49609</v>
      </c>
      <c r="T3626" s="43">
        <f ca="1">_xll.BInterpol('Base CDI'!$H$4:$H$28,'Base CDI'!$J$4:$J$29,S3626,"Cubic","Extrapolate=Linear","MultiX=Average","Skip=True","Sort=True")</f>
        <v>13.170125108541528</v>
      </c>
      <c r="U3626" s="43">
        <f ca="1">_xll.BInterpol('Base CDI'!$H$4:$H$28,'Base CDI'!$I$4:$I$29,S3626,"Cubic","Extrapolate=Linear","MultiX=Average","Skip=True","Sort=True")</f>
        <v>13.199782560737102</v>
      </c>
    </row>
    <row r="3627" spans="16:21" x14ac:dyDescent="0.25">
      <c r="P3627" s="10">
        <v>39785</v>
      </c>
      <c r="Q3627">
        <v>20.1508</v>
      </c>
      <c r="S3627" s="42">
        <f t="shared" ca="1" si="62"/>
        <v>49610</v>
      </c>
      <c r="T3627" s="43">
        <f ca="1">_xll.BInterpol('Base CDI'!$H$4:$H$28,'Base CDI'!$J$4:$J$29,S3627,"Cubic","Extrapolate=Linear","MultiX=Average","Skip=True","Sort=True")</f>
        <v>13.170082077228706</v>
      </c>
      <c r="U3627" s="43">
        <f ca="1">_xll.BInterpol('Base CDI'!$H$4:$H$28,'Base CDI'!$I$4:$I$29,S3627,"Cubic","Extrapolate=Linear","MultiX=Average","Skip=True","Sort=True")</f>
        <v>13.199735404116176</v>
      </c>
    </row>
    <row r="3628" spans="16:21" x14ac:dyDescent="0.25">
      <c r="P3628" s="10">
        <v>39786</v>
      </c>
      <c r="Q3628">
        <v>20.160900000000002</v>
      </c>
      <c r="S3628" s="42">
        <f t="shared" ca="1" si="62"/>
        <v>49611</v>
      </c>
      <c r="T3628" s="43">
        <f ca="1">_xll.BInterpol('Base CDI'!$H$4:$H$28,'Base CDI'!$J$4:$J$29,S3628,"Cubic","Extrapolate=Linear","MultiX=Average","Skip=True","Sort=True")</f>
        <v>13.170038973947761</v>
      </c>
      <c r="U3628" s="43">
        <f ca="1">_xll.BInterpol('Base CDI'!$H$4:$H$28,'Base CDI'!$I$4:$I$29,S3628,"Cubic","Extrapolate=Linear","MultiX=Average","Skip=True","Sort=True")</f>
        <v>13.199688177590529</v>
      </c>
    </row>
    <row r="3629" spans="16:21" x14ac:dyDescent="0.25">
      <c r="P3629" s="10">
        <v>39787</v>
      </c>
      <c r="Q3629">
        <v>20.171009999999999</v>
      </c>
      <c r="S3629" s="42">
        <f t="shared" ca="1" si="62"/>
        <v>49612</v>
      </c>
      <c r="T3629" s="43">
        <f ca="1">_xll.BInterpol('Base CDI'!$H$4:$H$28,'Base CDI'!$J$4:$J$29,S3629,"Cubic","Extrapolate=Linear","MultiX=Average","Skip=True","Sort=True")</f>
        <v>13.169995798865289</v>
      </c>
      <c r="U3629" s="43">
        <f ca="1">_xll.BInterpol('Base CDI'!$H$4:$H$28,'Base CDI'!$I$4:$I$29,S3629,"Cubic","Extrapolate=Linear","MultiX=Average","Skip=True","Sort=True")</f>
        <v>13.199640881321981</v>
      </c>
    </row>
    <row r="3630" spans="16:21" x14ac:dyDescent="0.25">
      <c r="P3630" s="10">
        <v>39790</v>
      </c>
      <c r="Q3630">
        <v>20.18113</v>
      </c>
      <c r="S3630" s="42">
        <f t="shared" ca="1" si="62"/>
        <v>49613</v>
      </c>
      <c r="T3630" s="43">
        <f ca="1">_xll.BInterpol('Base CDI'!$H$4:$H$28,'Base CDI'!$J$4:$J$29,S3630,"Cubic","Extrapolate=Linear","MultiX=Average","Skip=True","Sort=True")</f>
        <v>13.169952552147876</v>
      </c>
      <c r="U3630" s="43">
        <f ca="1">_xll.BInterpol('Base CDI'!$H$4:$H$28,'Base CDI'!$I$4:$I$29,S3630,"Cubic","Extrapolate=Linear","MultiX=Average","Skip=True","Sort=True")</f>
        <v>13.199593515472344</v>
      </c>
    </row>
    <row r="3631" spans="16:21" x14ac:dyDescent="0.25">
      <c r="P3631" s="10">
        <v>39791</v>
      </c>
      <c r="Q3631">
        <v>20.191240000000001</v>
      </c>
      <c r="S3631" s="42">
        <f t="shared" ca="1" si="62"/>
        <v>49614</v>
      </c>
      <c r="T3631" s="43">
        <f ca="1">_xll.BInterpol('Base CDI'!$H$4:$H$28,'Base CDI'!$J$4:$J$29,S3631,"Cubic","Extrapolate=Linear","MultiX=Average","Skip=True","Sort=True")</f>
        <v>13.169909233962121</v>
      </c>
      <c r="U3631" s="43">
        <f ca="1">_xll.BInterpol('Base CDI'!$H$4:$H$28,'Base CDI'!$I$4:$I$29,S3631,"Cubic","Extrapolate=Linear","MultiX=Average","Skip=True","Sort=True")</f>
        <v>13.199546080203438</v>
      </c>
    </row>
    <row r="3632" spans="16:21" x14ac:dyDescent="0.25">
      <c r="P3632" s="10">
        <v>39792</v>
      </c>
      <c r="Q3632">
        <v>20.201370000000001</v>
      </c>
      <c r="S3632" s="42">
        <f t="shared" ca="1" si="62"/>
        <v>49615</v>
      </c>
      <c r="T3632" s="43">
        <f ca="1">_xll.BInterpol('Base CDI'!$H$4:$H$28,'Base CDI'!$J$4:$J$29,S3632,"Cubic","Extrapolate=Linear","MultiX=Average","Skip=True","Sort=True")</f>
        <v>13.169865844474614</v>
      </c>
      <c r="U3632" s="43">
        <f ca="1">_xll.BInterpol('Base CDI'!$H$4:$H$28,'Base CDI'!$I$4:$I$29,S3632,"Cubic","Extrapolate=Linear","MultiX=Average","Skip=True","Sort=True")</f>
        <v>13.199498575677078</v>
      </c>
    </row>
    <row r="3633" spans="16:21" x14ac:dyDescent="0.25">
      <c r="P3633" s="10">
        <v>39793</v>
      </c>
      <c r="Q3633">
        <v>20.211490000000001</v>
      </c>
      <c r="S3633" s="42">
        <f t="shared" ca="1" si="62"/>
        <v>49616</v>
      </c>
      <c r="T3633" s="43">
        <f ca="1">_xll.BInterpol('Base CDI'!$H$4:$H$28,'Base CDI'!$J$4:$J$29,S3633,"Cubic","Extrapolate=Linear","MultiX=Average","Skip=True","Sort=True")</f>
        <v>13.169822383851951</v>
      </c>
      <c r="U3633" s="43">
        <f ca="1">_xll.BInterpol('Base CDI'!$H$4:$H$28,'Base CDI'!$I$4:$I$29,S3633,"Cubic","Extrapolate=Linear","MultiX=Average","Skip=True","Sort=True")</f>
        <v>13.199451002055079</v>
      </c>
    </row>
    <row r="3634" spans="16:21" x14ac:dyDescent="0.25">
      <c r="P3634" s="10">
        <v>39794</v>
      </c>
      <c r="Q3634">
        <v>20.221620000000001</v>
      </c>
      <c r="S3634" s="42">
        <f t="shared" ca="1" si="62"/>
        <v>49617</v>
      </c>
      <c r="T3634" s="43">
        <f ca="1">_xll.BInterpol('Base CDI'!$H$4:$H$28,'Base CDI'!$J$4:$J$29,S3634,"Cubic","Extrapolate=Linear","MultiX=Average","Skip=True","Sort=True")</f>
        <v>13.16977885226072</v>
      </c>
      <c r="U3634" s="43">
        <f ca="1">_xll.BInterpol('Base CDI'!$H$4:$H$28,'Base CDI'!$I$4:$I$29,S3634,"Cubic","Extrapolate=Linear","MultiX=Average","Skip=True","Sort=True")</f>
        <v>13.199403359499261</v>
      </c>
    </row>
    <row r="3635" spans="16:21" x14ac:dyDescent="0.25">
      <c r="P3635" s="10">
        <v>39797</v>
      </c>
      <c r="Q3635">
        <v>20.231750000000002</v>
      </c>
      <c r="S3635" s="42">
        <f t="shared" ca="1" si="62"/>
        <v>49618</v>
      </c>
      <c r="T3635" s="43">
        <f ca="1">_xll.BInterpol('Base CDI'!$H$4:$H$28,'Base CDI'!$J$4:$J$29,S3635,"Cubic","Extrapolate=Linear","MultiX=Average","Skip=True","Sort=True")</f>
        <v>13.169735249867516</v>
      </c>
      <c r="U3635" s="43">
        <f ca="1">_xll.BInterpol('Base CDI'!$H$4:$H$28,'Base CDI'!$I$4:$I$29,S3635,"Cubic","Extrapolate=Linear","MultiX=Average","Skip=True","Sort=True")</f>
        <v>13.199355648171437</v>
      </c>
    </row>
    <row r="3636" spans="16:21" x14ac:dyDescent="0.25">
      <c r="P3636" s="10">
        <v>39798</v>
      </c>
      <c r="Q3636">
        <v>20.241890000000001</v>
      </c>
      <c r="S3636" s="42">
        <f t="shared" ca="1" si="62"/>
        <v>49619</v>
      </c>
      <c r="T3636" s="43">
        <f ca="1">_xll.BInterpol('Base CDI'!$H$4:$H$28,'Base CDI'!$J$4:$J$29,S3636,"Cubic","Extrapolate=Linear","MultiX=Average","Skip=True","Sort=True")</f>
        <v>13.169691576838934</v>
      </c>
      <c r="U3636" s="43">
        <f ca="1">_xll.BInterpol('Base CDI'!$H$4:$H$28,'Base CDI'!$I$4:$I$29,S3636,"Cubic","Extrapolate=Linear","MultiX=Average","Skip=True","Sort=True")</f>
        <v>13.199307868233427</v>
      </c>
    </row>
    <row r="3637" spans="16:21" x14ac:dyDescent="0.25">
      <c r="P3637" s="10">
        <v>39799</v>
      </c>
      <c r="Q3637">
        <v>20.252040000000001</v>
      </c>
      <c r="S3637" s="42">
        <f t="shared" ca="1" si="62"/>
        <v>49620</v>
      </c>
      <c r="T3637" s="43">
        <f ca="1">_xll.BInterpol('Base CDI'!$H$4:$H$28,'Base CDI'!$J$4:$J$29,S3637,"Cubic","Extrapolate=Linear","MultiX=Average","Skip=True","Sort=True")</f>
        <v>13.169647833341564</v>
      </c>
      <c r="U3637" s="43">
        <f ca="1">_xll.BInterpol('Base CDI'!$H$4:$H$28,'Base CDI'!$I$4:$I$29,S3637,"Cubic","Extrapolate=Linear","MultiX=Average","Skip=True","Sort=True")</f>
        <v>13.199260019847046</v>
      </c>
    </row>
    <row r="3638" spans="16:21" x14ac:dyDescent="0.25">
      <c r="P3638" s="10">
        <v>39800</v>
      </c>
      <c r="Q3638">
        <v>20.26221</v>
      </c>
      <c r="S3638" s="42">
        <f t="shared" ca="1" si="62"/>
        <v>49621</v>
      </c>
      <c r="T3638" s="43">
        <f ca="1">_xll.BInterpol('Base CDI'!$H$4:$H$28,'Base CDI'!$J$4:$J$29,S3638,"Cubic","Extrapolate=Linear","MultiX=Average","Skip=True","Sort=True")</f>
        <v>13.169604019542001</v>
      </c>
      <c r="U3638" s="43">
        <f ca="1">_xll.BInterpol('Base CDI'!$H$4:$H$28,'Base CDI'!$I$4:$I$29,S3638,"Cubic","Extrapolate=Linear","MultiX=Average","Skip=True","Sort=True")</f>
        <v>13.199212103174109</v>
      </c>
    </row>
    <row r="3639" spans="16:21" x14ac:dyDescent="0.25">
      <c r="P3639" s="10">
        <v>39801</v>
      </c>
      <c r="Q3639">
        <v>20.272390000000001</v>
      </c>
      <c r="S3639" s="42">
        <f t="shared" ca="1" si="62"/>
        <v>49622</v>
      </c>
      <c r="T3639" s="43">
        <f ca="1">_xll.BInterpol('Base CDI'!$H$4:$H$28,'Base CDI'!$J$4:$J$29,S3639,"Cubic","Extrapolate=Linear","MultiX=Average","Skip=True","Sort=True")</f>
        <v>13.169560135606837</v>
      </c>
      <c r="U3639" s="43">
        <f ca="1">_xll.BInterpol('Base CDI'!$H$4:$H$28,'Base CDI'!$I$4:$I$29,S3639,"Cubic","Extrapolate=Linear","MultiX=Average","Skip=True","Sort=True")</f>
        <v>13.199164118376432</v>
      </c>
    </row>
    <row r="3640" spans="16:21" x14ac:dyDescent="0.25">
      <c r="P3640" s="10">
        <v>39804</v>
      </c>
      <c r="Q3640">
        <v>20.282550000000001</v>
      </c>
      <c r="S3640" s="42">
        <f t="shared" ca="1" si="62"/>
        <v>49623</v>
      </c>
      <c r="T3640" s="43">
        <f ca="1">_xll.BInterpol('Base CDI'!$H$4:$H$28,'Base CDI'!$J$4:$J$29,S3640,"Cubic","Extrapolate=Linear","MultiX=Average","Skip=True","Sort=True")</f>
        <v>13.169516181702663</v>
      </c>
      <c r="U3640" s="43">
        <f ca="1">_xll.BInterpol('Base CDI'!$H$4:$H$28,'Base CDI'!$I$4:$I$29,S3640,"Cubic","Extrapolate=Linear","MultiX=Average","Skip=True","Sort=True")</f>
        <v>13.199116065615835</v>
      </c>
    </row>
    <row r="3641" spans="16:21" x14ac:dyDescent="0.25">
      <c r="P3641" s="10">
        <v>39805</v>
      </c>
      <c r="Q3641">
        <v>20.292750000000002</v>
      </c>
      <c r="S3641" s="42">
        <f t="shared" ca="1" si="62"/>
        <v>49624</v>
      </c>
      <c r="T3641" s="43">
        <f ca="1">_xll.BInterpol('Base CDI'!$H$4:$H$28,'Base CDI'!$J$4:$J$29,S3641,"Cubic","Extrapolate=Linear","MultiX=Average","Skip=True","Sort=True")</f>
        <v>13.169472157996076</v>
      </c>
      <c r="U3641" s="43">
        <f ca="1">_xll.BInterpol('Base CDI'!$H$4:$H$28,'Base CDI'!$I$4:$I$29,S3641,"Cubic","Extrapolate=Linear","MultiX=Average","Skip=True","Sort=True")</f>
        <v>13.199067945054132</v>
      </c>
    </row>
    <row r="3642" spans="16:21" x14ac:dyDescent="0.25">
      <c r="P3642" s="10">
        <v>39806</v>
      </c>
      <c r="Q3642">
        <v>20.30293</v>
      </c>
      <c r="S3642" s="42">
        <f t="shared" ca="1" si="62"/>
        <v>49625</v>
      </c>
      <c r="T3642" s="43">
        <f ca="1">_xll.BInterpol('Base CDI'!$H$4:$H$28,'Base CDI'!$J$4:$J$29,S3642,"Cubic","Extrapolate=Linear","MultiX=Average","Skip=True","Sort=True")</f>
        <v>13.169428064653664</v>
      </c>
      <c r="U3642" s="43">
        <f ca="1">_xll.BInterpol('Base CDI'!$H$4:$H$28,'Base CDI'!$I$4:$I$29,S3642,"Cubic","Extrapolate=Linear","MultiX=Average","Skip=True","Sort=True")</f>
        <v>13.19901975685314</v>
      </c>
    </row>
    <row r="3643" spans="16:21" x14ac:dyDescent="0.25">
      <c r="P3643" s="10">
        <v>39808</v>
      </c>
      <c r="Q3643">
        <v>20.31315</v>
      </c>
      <c r="S3643" s="42">
        <f t="shared" ca="1" si="62"/>
        <v>49626</v>
      </c>
      <c r="T3643" s="43">
        <f ca="1">_xll.BInterpol('Base CDI'!$H$4:$H$28,'Base CDI'!$J$4:$J$29,S3643,"Cubic","Extrapolate=Linear","MultiX=Average","Skip=True","Sort=True")</f>
        <v>13.169383901842025</v>
      </c>
      <c r="U3643" s="43">
        <f ca="1">_xll.BInterpol('Base CDI'!$H$4:$H$28,'Base CDI'!$I$4:$I$29,S3643,"Cubic","Extrapolate=Linear","MultiX=Average","Skip=True","Sort=True")</f>
        <v>13.198971501174675</v>
      </c>
    </row>
    <row r="3644" spans="16:21" x14ac:dyDescent="0.25">
      <c r="P3644" s="10">
        <v>39811</v>
      </c>
      <c r="Q3644">
        <v>20.323370000000001</v>
      </c>
      <c r="S3644" s="42">
        <f t="shared" ca="1" si="62"/>
        <v>49627</v>
      </c>
      <c r="T3644" s="43">
        <f ca="1">_xll.BInterpol('Base CDI'!$H$4:$H$28,'Base CDI'!$J$4:$J$29,S3644,"Cubic","Extrapolate=Linear","MultiX=Average","Skip=True","Sort=True")</f>
        <v>13.169339669727748</v>
      </c>
      <c r="U3644" s="43">
        <f ca="1">_xll.BInterpol('Base CDI'!$H$4:$H$28,'Base CDI'!$I$4:$I$29,S3644,"Cubic","Extrapolate=Linear","MultiX=Average","Skip=True","Sort=True")</f>
        <v>13.198923178180554</v>
      </c>
    </row>
    <row r="3645" spans="16:21" x14ac:dyDescent="0.25">
      <c r="P3645" s="10">
        <v>39812</v>
      </c>
      <c r="Q3645">
        <v>20.333649999999999</v>
      </c>
      <c r="S3645" s="42">
        <f t="shared" ca="1" si="62"/>
        <v>49628</v>
      </c>
      <c r="T3645" s="43">
        <f ca="1">_xll.BInterpol('Base CDI'!$H$4:$H$28,'Base CDI'!$J$4:$J$29,S3645,"Cubic","Extrapolate=Linear","MultiX=Average","Skip=True","Sort=True")</f>
        <v>13.169295368477426</v>
      </c>
      <c r="U3645" s="43">
        <f ca="1">_xll.BInterpol('Base CDI'!$H$4:$H$28,'Base CDI'!$I$4:$I$29,S3645,"Cubic","Extrapolate=Linear","MultiX=Average","Skip=True","Sort=True")</f>
        <v>13.198874788032594</v>
      </c>
    </row>
    <row r="3646" spans="16:21" x14ac:dyDescent="0.25">
      <c r="P3646" s="10">
        <v>39813</v>
      </c>
      <c r="Q3646">
        <v>20.34395</v>
      </c>
      <c r="S3646" s="42">
        <f t="shared" ca="1" si="62"/>
        <v>49629</v>
      </c>
      <c r="T3646" s="43">
        <f ca="1">_xll.BInterpol('Base CDI'!$H$4:$H$28,'Base CDI'!$J$4:$J$29,S3646,"Cubic","Extrapolate=Linear","MultiX=Average","Skip=True","Sort=True")</f>
        <v>13.169250998257654</v>
      </c>
      <c r="U3646" s="43">
        <f ca="1">_xll.BInterpol('Base CDI'!$H$4:$H$28,'Base CDI'!$I$4:$I$29,S3646,"Cubic","Extrapolate=Linear","MultiX=Average","Skip=True","Sort=True")</f>
        <v>13.19882633089261</v>
      </c>
    </row>
    <row r="3647" spans="16:21" x14ac:dyDescent="0.25">
      <c r="P3647" s="10">
        <v>39815</v>
      </c>
      <c r="Q3647">
        <v>20.35426</v>
      </c>
      <c r="S3647" s="42">
        <f t="shared" ca="1" si="62"/>
        <v>49630</v>
      </c>
      <c r="T3647" s="43">
        <f ca="1">_xll.BInterpol('Base CDI'!$H$4:$H$28,'Base CDI'!$J$4:$J$29,S3647,"Cubic","Extrapolate=Linear","MultiX=Average","Skip=True","Sort=True")</f>
        <v>13.169206559235024</v>
      </c>
      <c r="U3647" s="43">
        <f ca="1">_xll.BInterpol('Base CDI'!$H$4:$H$28,'Base CDI'!$I$4:$I$29,S3647,"Cubic","Extrapolate=Linear","MultiX=Average","Skip=True","Sort=True")</f>
        <v>13.19877780692242</v>
      </c>
    </row>
    <row r="3648" spans="16:21" x14ac:dyDescent="0.25">
      <c r="P3648" s="10">
        <v>39818</v>
      </c>
      <c r="Q3648">
        <v>20.364570000000001</v>
      </c>
      <c r="S3648" s="42">
        <f t="shared" ca="1" si="62"/>
        <v>49631</v>
      </c>
      <c r="T3648" s="43">
        <f ca="1">_xll.BInterpol('Base CDI'!$H$4:$H$28,'Base CDI'!$J$4:$J$29,S3648,"Cubic","Extrapolate=Linear","MultiX=Average","Skip=True","Sort=True")</f>
        <v>13.169162051576128</v>
      </c>
      <c r="U3648" s="43">
        <f ca="1">_xll.BInterpol('Base CDI'!$H$4:$H$28,'Base CDI'!$I$4:$I$29,S3648,"Cubic","Extrapolate=Linear","MultiX=Average","Skip=True","Sort=True")</f>
        <v>13.198729216283841</v>
      </c>
    </row>
    <row r="3649" spans="16:21" x14ac:dyDescent="0.25">
      <c r="P3649" s="10">
        <v>39819</v>
      </c>
      <c r="Q3649">
        <v>20.374870000000001</v>
      </c>
      <c r="S3649" s="42">
        <f t="shared" ca="1" si="62"/>
        <v>49632</v>
      </c>
      <c r="T3649" s="43">
        <f ca="1">_xll.BInterpol('Base CDI'!$H$4:$H$28,'Base CDI'!$J$4:$J$29,S3649,"Cubic","Extrapolate=Linear","MultiX=Average","Skip=True","Sort=True")</f>
        <v>13.16911747544756</v>
      </c>
      <c r="U3649" s="43">
        <f ca="1">_xll.BInterpol('Base CDI'!$H$4:$H$28,'Base CDI'!$I$4:$I$29,S3649,"Cubic","Extrapolate=Linear","MultiX=Average","Skip=True","Sort=True")</f>
        <v>13.198680559138687</v>
      </c>
    </row>
    <row r="3650" spans="16:21" x14ac:dyDescent="0.25">
      <c r="P3650" s="10">
        <v>39820</v>
      </c>
      <c r="Q3650">
        <v>20.385190000000001</v>
      </c>
      <c r="S3650" s="42">
        <f t="shared" ca="1" si="62"/>
        <v>49633</v>
      </c>
      <c r="T3650" s="43">
        <f ca="1">_xll.BInterpol('Base CDI'!$H$4:$H$28,'Base CDI'!$J$4:$J$29,S3650,"Cubic","Extrapolate=Linear","MultiX=Average","Skip=True","Sort=True")</f>
        <v>13.169072831015914</v>
      </c>
      <c r="U3650" s="43">
        <f ca="1">_xll.BInterpol('Base CDI'!$H$4:$H$28,'Base CDI'!$I$4:$I$29,S3650,"Cubic","Extrapolate=Linear","MultiX=Average","Skip=True","Sort=True")</f>
        <v>13.198631835648776</v>
      </c>
    </row>
    <row r="3651" spans="16:21" x14ac:dyDescent="0.25">
      <c r="P3651" s="10">
        <v>39821</v>
      </c>
      <c r="Q3651">
        <v>20.395510000000002</v>
      </c>
      <c r="S3651" s="42">
        <f t="shared" ca="1" si="62"/>
        <v>49634</v>
      </c>
      <c r="T3651" s="43">
        <f ca="1">_xll.BInterpol('Base CDI'!$H$4:$H$28,'Base CDI'!$J$4:$J$29,S3651,"Cubic","Extrapolate=Linear","MultiX=Average","Skip=True","Sort=True")</f>
        <v>13.16902811844778</v>
      </c>
      <c r="U3651" s="43">
        <f ca="1">_xll.BInterpol('Base CDI'!$H$4:$H$28,'Base CDI'!$I$4:$I$29,S3651,"Cubic","Extrapolate=Linear","MultiX=Average","Skip=True","Sort=True")</f>
        <v>13.198583045975925</v>
      </c>
    </row>
    <row r="3652" spans="16:21" x14ac:dyDescent="0.25">
      <c r="P3652" s="10">
        <v>39822</v>
      </c>
      <c r="Q3652">
        <v>20.405830000000002</v>
      </c>
      <c r="S3652" s="42">
        <f t="shared" ca="1" si="62"/>
        <v>49635</v>
      </c>
      <c r="T3652" s="43">
        <f ca="1">_xll.BInterpol('Base CDI'!$H$4:$H$28,'Base CDI'!$J$4:$J$29,S3652,"Cubic","Extrapolate=Linear","MultiX=Average","Skip=True","Sort=True")</f>
        <v>13.168983337909753</v>
      </c>
      <c r="U3652" s="43">
        <f ca="1">_xll.BInterpol('Base CDI'!$H$4:$H$28,'Base CDI'!$I$4:$I$29,S3652,"Cubic","Extrapolate=Linear","MultiX=Average","Skip=True","Sort=True")</f>
        <v>13.198534190281949</v>
      </c>
    </row>
    <row r="3653" spans="16:21" x14ac:dyDescent="0.25">
      <c r="P3653" s="10">
        <v>39825</v>
      </c>
      <c r="Q3653">
        <v>20.416170000000001</v>
      </c>
      <c r="S3653" s="42">
        <f t="shared" ca="1" si="62"/>
        <v>49636</v>
      </c>
      <c r="T3653" s="43">
        <f ca="1">_xll.BInterpol('Base CDI'!$H$4:$H$28,'Base CDI'!$J$4:$J$29,S3653,"Cubic","Extrapolate=Linear","MultiX=Average","Skip=True","Sort=True")</f>
        <v>13.168938489568424</v>
      </c>
      <c r="U3653" s="43">
        <f ca="1">_xll.BInterpol('Base CDI'!$H$4:$H$28,'Base CDI'!$I$4:$I$29,S3653,"Cubic","Extrapolate=Linear","MultiX=Average","Skip=True","Sort=True")</f>
        <v>13.198485268728666</v>
      </c>
    </row>
    <row r="3654" spans="16:21" x14ac:dyDescent="0.25">
      <c r="P3654" s="10">
        <v>39826</v>
      </c>
      <c r="Q3654">
        <v>20.426500000000001</v>
      </c>
      <c r="S3654" s="42">
        <f t="shared" ca="1" si="62"/>
        <v>49637</v>
      </c>
      <c r="T3654" s="43">
        <f ca="1">_xll.BInterpol('Base CDI'!$H$4:$H$28,'Base CDI'!$J$4:$J$29,S3654,"Cubic","Extrapolate=Linear","MultiX=Average","Skip=True","Sort=True")</f>
        <v>13.168893573590388</v>
      </c>
      <c r="U3654" s="43">
        <f ca="1">_xll.BInterpol('Base CDI'!$H$4:$H$28,'Base CDI'!$I$4:$I$29,S3654,"Cubic","Extrapolate=Linear","MultiX=Average","Skip=True","Sort=True")</f>
        <v>13.198436281477891</v>
      </c>
    </row>
    <row r="3655" spans="16:21" x14ac:dyDescent="0.25">
      <c r="P3655" s="10">
        <v>39827</v>
      </c>
      <c r="Q3655">
        <v>20.43684</v>
      </c>
      <c r="S3655" s="42">
        <f t="shared" ca="1" si="62"/>
        <v>49638</v>
      </c>
      <c r="T3655" s="43">
        <f ca="1">_xll.BInterpol('Base CDI'!$H$4:$H$28,'Base CDI'!$J$4:$J$29,S3655,"Cubic","Extrapolate=Linear","MultiX=Average","Skip=True","Sort=True")</f>
        <v>13.168848590142238</v>
      </c>
      <c r="U3655" s="43">
        <f ca="1">_xll.BInterpol('Base CDI'!$H$4:$H$28,'Base CDI'!$I$4:$I$29,S3655,"Cubic","Extrapolate=Linear","MultiX=Average","Skip=True","Sort=True")</f>
        <v>13.198387228691441</v>
      </c>
    </row>
    <row r="3656" spans="16:21" x14ac:dyDescent="0.25">
      <c r="P3656" s="10">
        <v>39828</v>
      </c>
      <c r="Q3656">
        <v>20.447179999999999</v>
      </c>
      <c r="S3656" s="42">
        <f t="shared" ca="1" si="62"/>
        <v>49639</v>
      </c>
      <c r="T3656" s="43">
        <f ca="1">_xll.BInterpol('Base CDI'!$H$4:$H$28,'Base CDI'!$J$4:$J$29,S3656,"Cubic","Extrapolate=Linear","MultiX=Average","Skip=True","Sort=True")</f>
        <v>13.168803539390563</v>
      </c>
      <c r="U3656" s="43">
        <f ca="1">_xll.BInterpol('Base CDI'!$H$4:$H$28,'Base CDI'!$I$4:$I$29,S3656,"Cubic","Extrapolate=Linear","MultiX=Average","Skip=True","Sort=True")</f>
        <v>13.198338110531132</v>
      </c>
    </row>
    <row r="3657" spans="16:21" x14ac:dyDescent="0.25">
      <c r="P3657" s="10">
        <v>39829</v>
      </c>
      <c r="Q3657">
        <v>20.457550000000001</v>
      </c>
      <c r="S3657" s="42">
        <f t="shared" ca="1" si="62"/>
        <v>49640</v>
      </c>
      <c r="T3657" s="43">
        <f ca="1">_xll.BInterpol('Base CDI'!$H$4:$H$28,'Base CDI'!$J$4:$J$29,S3657,"Cubic","Extrapolate=Linear","MultiX=Average","Skip=True","Sort=True")</f>
        <v>13.168758421501961</v>
      </c>
      <c r="U3657" s="43">
        <f ca="1">_xll.BInterpol('Base CDI'!$H$4:$H$28,'Base CDI'!$I$4:$I$29,S3657,"Cubic","Extrapolate=Linear","MultiX=Average","Skip=True","Sort=True")</f>
        <v>13.198288927158783</v>
      </c>
    </row>
    <row r="3658" spans="16:21" x14ac:dyDescent="0.25">
      <c r="P3658" s="10">
        <v>39832</v>
      </c>
      <c r="Q3658">
        <v>20.46791</v>
      </c>
      <c r="S3658" s="42">
        <f t="shared" ca="1" si="62"/>
        <v>49641</v>
      </c>
      <c r="T3658" s="43">
        <f ca="1">_xll.BInterpol('Base CDI'!$H$4:$H$28,'Base CDI'!$J$4:$J$29,S3658,"Cubic","Extrapolate=Linear","MultiX=Average","Skip=True","Sort=True")</f>
        <v>13.168713236643022</v>
      </c>
      <c r="U3658" s="43">
        <f ca="1">_xll.BInterpol('Base CDI'!$H$4:$H$28,'Base CDI'!$I$4:$I$29,S3658,"Cubic","Extrapolate=Linear","MultiX=Average","Skip=True","Sort=True")</f>
        <v>13.19823967873621</v>
      </c>
    </row>
    <row r="3659" spans="16:21" x14ac:dyDescent="0.25">
      <c r="P3659" s="10">
        <v>39833</v>
      </c>
      <c r="Q3659">
        <v>20.478110000000001</v>
      </c>
      <c r="S3659" s="42">
        <f t="shared" ref="S3659:S3722" ca="1" si="63">S3658+1</f>
        <v>49642</v>
      </c>
      <c r="T3659" s="43">
        <f ca="1">_xll.BInterpol('Base CDI'!$H$4:$H$28,'Base CDI'!$J$4:$J$29,S3659,"Cubic","Extrapolate=Linear","MultiX=Average","Skip=True","Sort=True")</f>
        <v>13.168667984980338</v>
      </c>
      <c r="U3659" s="43">
        <f ca="1">_xll.BInterpol('Base CDI'!$H$4:$H$28,'Base CDI'!$I$4:$I$29,S3659,"Cubic","Extrapolate=Linear","MultiX=Average","Skip=True","Sort=True")</f>
        <v>13.198190365425225</v>
      </c>
    </row>
    <row r="3660" spans="16:21" x14ac:dyDescent="0.25">
      <c r="P3660" s="10">
        <v>39834</v>
      </c>
      <c r="Q3660">
        <v>20.48837</v>
      </c>
      <c r="S3660" s="42">
        <f t="shared" ca="1" si="63"/>
        <v>49643</v>
      </c>
      <c r="T3660" s="43">
        <f ca="1">_xll.BInterpol('Base CDI'!$H$4:$H$28,'Base CDI'!$J$4:$J$29,S3660,"Cubic","Extrapolate=Linear","MultiX=Average","Skip=True","Sort=True")</f>
        <v>13.168622666680506</v>
      </c>
      <c r="U3660" s="43">
        <f ca="1">_xll.BInterpol('Base CDI'!$H$4:$H$28,'Base CDI'!$I$4:$I$29,S3660,"Cubic","Extrapolate=Linear","MultiX=Average","Skip=True","Sort=True")</f>
        <v>13.198140987387649</v>
      </c>
    </row>
    <row r="3661" spans="16:21" x14ac:dyDescent="0.25">
      <c r="P3661" s="10">
        <v>39835</v>
      </c>
      <c r="Q3661">
        <v>20.498740000000002</v>
      </c>
      <c r="S3661" s="42">
        <f t="shared" ca="1" si="63"/>
        <v>49644</v>
      </c>
      <c r="T3661" s="43">
        <f ca="1">_xll.BInterpol('Base CDI'!$H$4:$H$28,'Base CDI'!$J$4:$J$29,S3661,"Cubic","Extrapolate=Linear","MultiX=Average","Skip=True","Sort=True")</f>
        <v>13.168577281910114</v>
      </c>
      <c r="U3661" s="43">
        <f ca="1">_xll.BInterpol('Base CDI'!$H$4:$H$28,'Base CDI'!$I$4:$I$29,S3661,"Cubic","Extrapolate=Linear","MultiX=Average","Skip=True","Sort=True")</f>
        <v>13.198091544785298</v>
      </c>
    </row>
    <row r="3662" spans="16:21" x14ac:dyDescent="0.25">
      <c r="P3662" s="10">
        <v>39836</v>
      </c>
      <c r="Q3662">
        <v>20.508410000000001</v>
      </c>
      <c r="S3662" s="42">
        <f t="shared" ca="1" si="63"/>
        <v>49645</v>
      </c>
      <c r="T3662" s="43">
        <f ca="1">_xll.BInterpol('Base CDI'!$H$4:$H$28,'Base CDI'!$J$4:$J$29,S3662,"Cubic","Extrapolate=Linear","MultiX=Average","Skip=True","Sort=True")</f>
        <v>13.168531830835757</v>
      </c>
      <c r="U3662" s="43">
        <f ca="1">_xll.BInterpol('Base CDI'!$H$4:$H$28,'Base CDI'!$I$4:$I$29,S3662,"Cubic","Extrapolate=Linear","MultiX=Average","Skip=True","Sort=True")</f>
        <v>13.198042037779986</v>
      </c>
    </row>
    <row r="3663" spans="16:21" x14ac:dyDescent="0.25">
      <c r="P3663" s="10">
        <v>39839</v>
      </c>
      <c r="Q3663">
        <v>20.518070000000002</v>
      </c>
      <c r="S3663" s="42">
        <f t="shared" ca="1" si="63"/>
        <v>49646</v>
      </c>
      <c r="T3663" s="43">
        <f ca="1">_xll.BInterpol('Base CDI'!$H$4:$H$28,'Base CDI'!$J$4:$J$29,S3663,"Cubic","Extrapolate=Linear","MultiX=Average","Skip=True","Sort=True")</f>
        <v>13.16848631362403</v>
      </c>
      <c r="U3663" s="43">
        <f ca="1">_xll.BInterpol('Base CDI'!$H$4:$H$28,'Base CDI'!$I$4:$I$29,S3663,"Cubic","Extrapolate=Linear","MultiX=Average","Skip=True","Sort=True")</f>
        <v>13.197992466533531</v>
      </c>
    </row>
    <row r="3664" spans="16:21" x14ac:dyDescent="0.25">
      <c r="P3664" s="10">
        <v>39840</v>
      </c>
      <c r="Q3664">
        <v>20.527750000000001</v>
      </c>
      <c r="S3664" s="42">
        <f t="shared" ca="1" si="63"/>
        <v>49647</v>
      </c>
      <c r="T3664" s="43">
        <f ca="1">_xll.BInterpol('Base CDI'!$H$4:$H$28,'Base CDI'!$J$4:$J$29,S3664,"Cubic","Extrapolate=Linear","MultiX=Average","Skip=True","Sort=True")</f>
        <v>13.168440730441521</v>
      </c>
      <c r="U3664" s="43">
        <f ca="1">_xll.BInterpol('Base CDI'!$H$4:$H$28,'Base CDI'!$I$4:$I$29,S3664,"Cubic","Extrapolate=Linear","MultiX=Average","Skip=True","Sort=True")</f>
        <v>13.197942831207751</v>
      </c>
    </row>
    <row r="3665" spans="16:21" x14ac:dyDescent="0.25">
      <c r="P3665" s="10">
        <v>39841</v>
      </c>
      <c r="Q3665">
        <v>20.53744</v>
      </c>
      <c r="S3665" s="42">
        <f t="shared" ca="1" si="63"/>
        <v>49648</v>
      </c>
      <c r="T3665" s="43">
        <f ca="1">_xll.BInterpol('Base CDI'!$H$4:$H$28,'Base CDI'!$J$4:$J$29,S3665,"Cubic","Extrapolate=Linear","MultiX=Average","Skip=True","Sort=True")</f>
        <v>13.168395081454827</v>
      </c>
      <c r="U3665" s="43">
        <f ca="1">_xll.BInterpol('Base CDI'!$H$4:$H$28,'Base CDI'!$I$4:$I$29,S3665,"Cubic","Extrapolate=Linear","MultiX=Average","Skip=True","Sort=True")</f>
        <v>13.197893131964459</v>
      </c>
    </row>
    <row r="3666" spans="16:21" x14ac:dyDescent="0.25">
      <c r="P3666" s="10">
        <v>39842</v>
      </c>
      <c r="Q3666">
        <v>20.54712</v>
      </c>
      <c r="S3666" s="42">
        <f t="shared" ca="1" si="63"/>
        <v>49649</v>
      </c>
      <c r="T3666" s="43">
        <f ca="1">_xll.BInterpol('Base CDI'!$H$4:$H$28,'Base CDI'!$J$4:$J$29,S3666,"Cubic","Extrapolate=Linear","MultiX=Average","Skip=True","Sort=True")</f>
        <v>13.16834936683054</v>
      </c>
      <c r="U3666" s="43">
        <f ca="1">_xll.BInterpol('Base CDI'!$H$4:$H$28,'Base CDI'!$I$4:$I$29,S3666,"Cubic","Extrapolate=Linear","MultiX=Average","Skip=True","Sort=True")</f>
        <v>13.197843368965476</v>
      </c>
    </row>
    <row r="3667" spans="16:21" x14ac:dyDescent="0.25">
      <c r="P3667" s="10">
        <v>39843</v>
      </c>
      <c r="Q3667">
        <v>20.556819999999998</v>
      </c>
      <c r="S3667" s="42">
        <f t="shared" ca="1" si="63"/>
        <v>49650</v>
      </c>
      <c r="T3667" s="43">
        <f ca="1">_xll.BInterpol('Base CDI'!$H$4:$H$28,'Base CDI'!$J$4:$J$29,S3667,"Cubic","Extrapolate=Linear","MultiX=Average","Skip=True","Sort=True")</f>
        <v>13.168303586735252</v>
      </c>
      <c r="U3667" s="43">
        <f ca="1">_xll.BInterpol('Base CDI'!$H$4:$H$28,'Base CDI'!$I$4:$I$29,S3667,"Cubic","Extrapolate=Linear","MultiX=Average","Skip=True","Sort=True")</f>
        <v>13.197793542372615</v>
      </c>
    </row>
    <row r="3668" spans="16:21" x14ac:dyDescent="0.25">
      <c r="P3668" s="10">
        <v>39846</v>
      </c>
      <c r="Q3668">
        <v>20.566510000000001</v>
      </c>
      <c r="S3668" s="42">
        <f t="shared" ca="1" si="63"/>
        <v>49651</v>
      </c>
      <c r="T3668" s="43">
        <f ca="1">_xll.BInterpol('Base CDI'!$H$4:$H$28,'Base CDI'!$J$4:$J$29,S3668,"Cubic","Extrapolate=Linear","MultiX=Average","Skip=True","Sort=True")</f>
        <v>13.168257741335555</v>
      </c>
      <c r="U3668" s="43">
        <f ca="1">_xll.BInterpol('Base CDI'!$H$4:$H$28,'Base CDI'!$I$4:$I$29,S3668,"Cubic","Extrapolate=Linear","MultiX=Average","Skip=True","Sort=True")</f>
        <v>13.197743652347693</v>
      </c>
    </row>
    <row r="3669" spans="16:21" x14ac:dyDescent="0.25">
      <c r="P3669" s="10">
        <v>39847</v>
      </c>
      <c r="Q3669">
        <v>20.576219999999999</v>
      </c>
      <c r="S3669" s="42">
        <f t="shared" ca="1" si="63"/>
        <v>49652</v>
      </c>
      <c r="T3669" s="43">
        <f ca="1">_xll.BInterpol('Base CDI'!$H$4:$H$28,'Base CDI'!$J$4:$J$29,S3669,"Cubic","Extrapolate=Linear","MultiX=Average","Skip=True","Sort=True")</f>
        <v>13.168211830798045</v>
      </c>
      <c r="U3669" s="43">
        <f ca="1">_xll.BInterpol('Base CDI'!$H$4:$H$28,'Base CDI'!$I$4:$I$29,S3669,"Cubic","Extrapolate=Linear","MultiX=Average","Skip=True","Sort=True")</f>
        <v>13.197693699052527</v>
      </c>
    </row>
    <row r="3670" spans="16:21" x14ac:dyDescent="0.25">
      <c r="P3670" s="10">
        <v>39848</v>
      </c>
      <c r="Q3670">
        <v>20.585920000000002</v>
      </c>
      <c r="S3670" s="42">
        <f t="shared" ca="1" si="63"/>
        <v>49653</v>
      </c>
      <c r="T3670" s="43">
        <f ca="1">_xll.BInterpol('Base CDI'!$H$4:$H$28,'Base CDI'!$J$4:$J$29,S3670,"Cubic","Extrapolate=Linear","MultiX=Average","Skip=True","Sort=True")</f>
        <v>13.168165855289313</v>
      </c>
      <c r="U3670" s="43">
        <f ca="1">_xll.BInterpol('Base CDI'!$H$4:$H$28,'Base CDI'!$I$4:$I$29,S3670,"Cubic","Extrapolate=Linear","MultiX=Average","Skip=True","Sort=True")</f>
        <v>13.197643682648934</v>
      </c>
    </row>
    <row r="3671" spans="16:21" x14ac:dyDescent="0.25">
      <c r="P3671" s="10">
        <v>39849</v>
      </c>
      <c r="Q3671">
        <v>20.59564</v>
      </c>
      <c r="S3671" s="42">
        <f t="shared" ca="1" si="63"/>
        <v>49654</v>
      </c>
      <c r="T3671" s="43">
        <f ca="1">_xll.BInterpol('Base CDI'!$H$4:$H$28,'Base CDI'!$J$4:$J$29,S3671,"Cubic","Extrapolate=Linear","MultiX=Average","Skip=True","Sort=True")</f>
        <v>13.168119814975952</v>
      </c>
      <c r="U3671" s="43">
        <f ca="1">_xll.BInterpol('Base CDI'!$H$4:$H$28,'Base CDI'!$I$4:$I$29,S3671,"Cubic","Extrapolate=Linear","MultiX=Average","Skip=True","Sort=True")</f>
        <v>13.197593603298731</v>
      </c>
    </row>
    <row r="3672" spans="16:21" x14ac:dyDescent="0.25">
      <c r="P3672" s="10">
        <v>39850</v>
      </c>
      <c r="Q3672">
        <v>20.605370000000001</v>
      </c>
      <c r="S3672" s="42">
        <f t="shared" ca="1" si="63"/>
        <v>49655</v>
      </c>
      <c r="T3672" s="43">
        <f ca="1">_xll.BInterpol('Base CDI'!$H$4:$H$28,'Base CDI'!$J$4:$J$29,S3672,"Cubic","Extrapolate=Linear","MultiX=Average","Skip=True","Sort=True")</f>
        <v>13.168073710024554</v>
      </c>
      <c r="U3672" s="43">
        <f ca="1">_xll.BInterpol('Base CDI'!$H$4:$H$28,'Base CDI'!$I$4:$I$29,S3672,"Cubic","Extrapolate=Linear","MultiX=Average","Skip=True","Sort=True")</f>
        <v>13.197543461163733</v>
      </c>
    </row>
    <row r="3673" spans="16:21" x14ac:dyDescent="0.25">
      <c r="P3673" s="10">
        <v>39853</v>
      </c>
      <c r="Q3673">
        <v>20.615089999999999</v>
      </c>
      <c r="S3673" s="42">
        <f t="shared" ca="1" si="63"/>
        <v>49656</v>
      </c>
      <c r="T3673" s="43">
        <f ca="1">_xll.BInterpol('Base CDI'!$H$4:$H$28,'Base CDI'!$J$4:$J$29,S3673,"Cubic","Extrapolate=Linear","MultiX=Average","Skip=True","Sort=True")</f>
        <v>13.168027540601713</v>
      </c>
      <c r="U3673" s="43">
        <f ca="1">_xll.BInterpol('Base CDI'!$H$4:$H$28,'Base CDI'!$I$4:$I$29,S3673,"Cubic","Extrapolate=Linear","MultiX=Average","Skip=True","Sort=True")</f>
        <v>13.197493256405755</v>
      </c>
    </row>
    <row r="3674" spans="16:21" x14ac:dyDescent="0.25">
      <c r="P3674" s="10">
        <v>39854</v>
      </c>
      <c r="Q3674">
        <v>20.62482</v>
      </c>
      <c r="S3674" s="42">
        <f t="shared" ca="1" si="63"/>
        <v>49657</v>
      </c>
      <c r="T3674" s="43">
        <f ca="1">_xll.BInterpol('Base CDI'!$H$4:$H$28,'Base CDI'!$J$4:$J$29,S3674,"Cubic","Extrapolate=Linear","MultiX=Average","Skip=True","Sort=True")</f>
        <v>13.167981306874022</v>
      </c>
      <c r="U3674" s="43">
        <f ca="1">_xll.BInterpol('Base CDI'!$H$4:$H$28,'Base CDI'!$I$4:$I$29,S3674,"Cubic","Extrapolate=Linear","MultiX=Average","Skip=True","Sort=True")</f>
        <v>13.197442989186616</v>
      </c>
    </row>
    <row r="3675" spans="16:21" x14ac:dyDescent="0.25">
      <c r="P3675" s="10">
        <v>39855</v>
      </c>
      <c r="Q3675">
        <v>20.634550000000001</v>
      </c>
      <c r="S3675" s="42">
        <f t="shared" ca="1" si="63"/>
        <v>49658</v>
      </c>
      <c r="T3675" s="43">
        <f ca="1">_xll.BInterpol('Base CDI'!$H$4:$H$28,'Base CDI'!$J$4:$J$29,S3675,"Cubic","Extrapolate=Linear","MultiX=Average","Skip=True","Sort=True")</f>
        <v>13.167935009008072</v>
      </c>
      <c r="U3675" s="43">
        <f ca="1">_xll.BInterpol('Base CDI'!$H$4:$H$28,'Base CDI'!$I$4:$I$29,S3675,"Cubic","Extrapolate=Linear","MultiX=Average","Skip=True","Sort=True")</f>
        <v>13.197392659668132</v>
      </c>
    </row>
    <row r="3676" spans="16:21" x14ac:dyDescent="0.25">
      <c r="P3676" s="10">
        <v>39856</v>
      </c>
      <c r="Q3676">
        <v>20.644290000000002</v>
      </c>
      <c r="S3676" s="42">
        <f t="shared" ca="1" si="63"/>
        <v>49659</v>
      </c>
      <c r="T3676" s="43">
        <f ca="1">_xll.BInterpol('Base CDI'!$H$4:$H$28,'Base CDI'!$J$4:$J$29,S3676,"Cubic","Extrapolate=Linear","MultiX=Average","Skip=True","Sort=True")</f>
        <v>13.167888647170459</v>
      </c>
      <c r="U3676" s="43">
        <f ca="1">_xll.BInterpol('Base CDI'!$H$4:$H$28,'Base CDI'!$I$4:$I$29,S3676,"Cubic","Extrapolate=Linear","MultiX=Average","Skip=True","Sort=True")</f>
        <v>13.19734226801212</v>
      </c>
    </row>
    <row r="3677" spans="16:21" x14ac:dyDescent="0.25">
      <c r="P3677" s="10">
        <v>39857</v>
      </c>
      <c r="Q3677">
        <v>20.654029999999999</v>
      </c>
      <c r="S3677" s="42">
        <f t="shared" ca="1" si="63"/>
        <v>49660</v>
      </c>
      <c r="T3677" s="43">
        <f ca="1">_xll.BInterpol('Base CDI'!$H$4:$H$28,'Base CDI'!$J$4:$J$29,S3677,"Cubic","Extrapolate=Linear","MultiX=Average","Skip=True","Sort=True")</f>
        <v>13.167842221527774</v>
      </c>
      <c r="U3677" s="43">
        <f ca="1">_xll.BInterpol('Base CDI'!$H$4:$H$28,'Base CDI'!$I$4:$I$29,S3677,"Cubic","Extrapolate=Linear","MultiX=Average","Skip=True","Sort=True")</f>
        <v>13.197291814380396</v>
      </c>
    </row>
    <row r="3678" spans="16:21" x14ac:dyDescent="0.25">
      <c r="P3678" s="10">
        <v>39860</v>
      </c>
      <c r="Q3678">
        <v>20.663779999999999</v>
      </c>
      <c r="S3678" s="42">
        <f t="shared" ca="1" si="63"/>
        <v>49661</v>
      </c>
      <c r="T3678" s="43">
        <f ca="1">_xll.BInterpol('Base CDI'!$H$4:$H$28,'Base CDI'!$J$4:$J$29,S3678,"Cubic","Extrapolate=Linear","MultiX=Average","Skip=True","Sort=True")</f>
        <v>13.16779573224661</v>
      </c>
      <c r="U3678" s="43">
        <f ca="1">_xll.BInterpol('Base CDI'!$H$4:$H$28,'Base CDI'!$I$4:$I$29,S3678,"Cubic","Extrapolate=Linear","MultiX=Average","Skip=True","Sort=True")</f>
        <v>13.197241298934776</v>
      </c>
    </row>
    <row r="3679" spans="16:21" x14ac:dyDescent="0.25">
      <c r="P3679" s="10">
        <v>39861</v>
      </c>
      <c r="Q3679">
        <v>20.67353</v>
      </c>
      <c r="S3679" s="42">
        <f t="shared" ca="1" si="63"/>
        <v>49662</v>
      </c>
      <c r="T3679" s="43">
        <f ca="1">_xll.BInterpol('Base CDI'!$H$4:$H$28,'Base CDI'!$J$4:$J$29,S3679,"Cubic","Extrapolate=Linear","MultiX=Average","Skip=True","Sort=True")</f>
        <v>13.167749179493558</v>
      </c>
      <c r="U3679" s="43">
        <f ca="1">_xll.BInterpol('Base CDI'!$H$4:$H$28,'Base CDI'!$I$4:$I$29,S3679,"Cubic","Extrapolate=Linear","MultiX=Average","Skip=True","Sort=True")</f>
        <v>13.197190721837076</v>
      </c>
    </row>
    <row r="3680" spans="16:21" x14ac:dyDescent="0.25">
      <c r="P3680" s="10">
        <v>39862</v>
      </c>
      <c r="Q3680">
        <v>20.68328</v>
      </c>
      <c r="S3680" s="42">
        <f t="shared" ca="1" si="63"/>
        <v>49663</v>
      </c>
      <c r="T3680" s="43">
        <f ca="1">_xll.BInterpol('Base CDI'!$H$4:$H$28,'Base CDI'!$J$4:$J$29,S3680,"Cubic","Extrapolate=Linear","MultiX=Average","Skip=True","Sort=True")</f>
        <v>13.167702563435215</v>
      </c>
      <c r="U3680" s="43">
        <f ca="1">_xll.BInterpol('Base CDI'!$H$4:$H$28,'Base CDI'!$I$4:$I$29,S3680,"Cubic","Extrapolate=Linear","MultiX=Average","Skip=True","Sort=True")</f>
        <v>13.197140083249115</v>
      </c>
    </row>
    <row r="3681" spans="16:21" x14ac:dyDescent="0.25">
      <c r="P3681" s="10">
        <v>39863</v>
      </c>
      <c r="Q3681">
        <v>20.69304</v>
      </c>
      <c r="S3681" s="42">
        <f t="shared" ca="1" si="63"/>
        <v>49664</v>
      </c>
      <c r="T3681" s="43">
        <f ca="1">_xll.BInterpol('Base CDI'!$H$4:$H$28,'Base CDI'!$J$4:$J$29,S3681,"Cubic","Extrapolate=Linear","MultiX=Average","Skip=True","Sort=True")</f>
        <v>13.167655884238172</v>
      </c>
      <c r="U3681" s="43">
        <f ca="1">_xll.BInterpol('Base CDI'!$H$4:$H$28,'Base CDI'!$I$4:$I$29,S3681,"Cubic","Extrapolate=Linear","MultiX=Average","Skip=True","Sort=True")</f>
        <v>13.197089383332706</v>
      </c>
    </row>
    <row r="3682" spans="16:21" x14ac:dyDescent="0.25">
      <c r="P3682" s="10">
        <v>39864</v>
      </c>
      <c r="Q3682">
        <v>20.7028</v>
      </c>
      <c r="S3682" s="42">
        <f t="shared" ca="1" si="63"/>
        <v>49665</v>
      </c>
      <c r="T3682" s="43">
        <f ca="1">_xll.BInterpol('Base CDI'!$H$4:$H$28,'Base CDI'!$J$4:$J$29,S3682,"Cubic","Extrapolate=Linear","MultiX=Average","Skip=True","Sort=True")</f>
        <v>13.16760914206902</v>
      </c>
      <c r="U3682" s="43">
        <f ca="1">_xll.BInterpol('Base CDI'!$H$4:$H$28,'Base CDI'!$I$4:$I$29,S3682,"Cubic","Extrapolate=Linear","MultiX=Average","Skip=True","Sort=True")</f>
        <v>13.197038622249668</v>
      </c>
    </row>
    <row r="3683" spans="16:21" x14ac:dyDescent="0.25">
      <c r="P3683" s="10">
        <v>39869</v>
      </c>
      <c r="Q3683">
        <v>20.712569999999999</v>
      </c>
      <c r="S3683" s="42">
        <f t="shared" ca="1" si="63"/>
        <v>49666</v>
      </c>
      <c r="T3683" s="43">
        <f ca="1">_xll.BInterpol('Base CDI'!$H$4:$H$28,'Base CDI'!$J$4:$J$29,S3683,"Cubic","Extrapolate=Linear","MultiX=Average","Skip=True","Sort=True")</f>
        <v>13.167562337094354</v>
      </c>
      <c r="U3683" s="43">
        <f ca="1">_xll.BInterpol('Base CDI'!$H$4:$H$28,'Base CDI'!$I$4:$I$29,S3683,"Cubic","Extrapolate=Linear","MultiX=Average","Skip=True","Sort=True")</f>
        <v>13.196987800161816</v>
      </c>
    </row>
    <row r="3684" spans="16:21" x14ac:dyDescent="0.25">
      <c r="P3684" s="10">
        <v>39870</v>
      </c>
      <c r="Q3684">
        <v>20.722339999999999</v>
      </c>
      <c r="S3684" s="42">
        <f t="shared" ca="1" si="63"/>
        <v>49667</v>
      </c>
      <c r="T3684" s="43">
        <f ca="1">_xll.BInterpol('Base CDI'!$H$4:$H$28,'Base CDI'!$J$4:$J$29,S3684,"Cubic","Extrapolate=Linear","MultiX=Average","Skip=True","Sort=True")</f>
        <v>13.167515469480767</v>
      </c>
      <c r="U3684" s="43">
        <f ca="1">_xll.BInterpol('Base CDI'!$H$4:$H$28,'Base CDI'!$I$4:$I$29,S3684,"Cubic","Extrapolate=Linear","MultiX=Average","Skip=True","Sort=True")</f>
        <v>13.196936917230968</v>
      </c>
    </row>
    <row r="3685" spans="16:21" x14ac:dyDescent="0.25">
      <c r="P3685" s="10">
        <v>39871</v>
      </c>
      <c r="Q3685">
        <v>20.732109999999999</v>
      </c>
      <c r="S3685" s="42">
        <f t="shared" ca="1" si="63"/>
        <v>49668</v>
      </c>
      <c r="T3685" s="43">
        <f ca="1">_xll.BInterpol('Base CDI'!$H$4:$H$28,'Base CDI'!$J$4:$J$29,S3685,"Cubic","Extrapolate=Linear","MultiX=Average","Skip=True","Sort=True")</f>
        <v>13.167468539394852</v>
      </c>
      <c r="U3685" s="43">
        <f ca="1">_xll.BInterpol('Base CDI'!$H$4:$H$28,'Base CDI'!$I$4:$I$29,S3685,"Cubic","Extrapolate=Linear","MultiX=Average","Skip=True","Sort=True")</f>
        <v>13.19688597361894</v>
      </c>
    </row>
    <row r="3686" spans="16:21" x14ac:dyDescent="0.25">
      <c r="P3686" s="10">
        <v>39874</v>
      </c>
      <c r="Q3686">
        <v>20.741879999999998</v>
      </c>
      <c r="S3686" s="42">
        <f t="shared" ca="1" si="63"/>
        <v>49669</v>
      </c>
      <c r="T3686" s="43">
        <f ca="1">_xll.BInterpol('Base CDI'!$H$4:$H$28,'Base CDI'!$J$4:$J$29,S3686,"Cubic","Extrapolate=Linear","MultiX=Average","Skip=True","Sort=True")</f>
        <v>13.167421547003199</v>
      </c>
      <c r="U3686" s="43">
        <f ca="1">_xll.BInterpol('Base CDI'!$H$4:$H$28,'Base CDI'!$I$4:$I$29,S3686,"Cubic","Extrapolate=Linear","MultiX=Average","Skip=True","Sort=True")</f>
        <v>13.196834969487547</v>
      </c>
    </row>
    <row r="3687" spans="16:21" x14ac:dyDescent="0.25">
      <c r="P3687" s="10">
        <v>39875</v>
      </c>
      <c r="Q3687">
        <v>20.751660000000001</v>
      </c>
      <c r="S3687" s="42">
        <f t="shared" ca="1" si="63"/>
        <v>49670</v>
      </c>
      <c r="T3687" s="43">
        <f ca="1">_xll.BInterpol('Base CDI'!$H$4:$H$28,'Base CDI'!$J$4:$J$29,S3687,"Cubic","Extrapolate=Linear","MultiX=Average","Skip=True","Sort=True")</f>
        <v>13.167374492472403</v>
      </c>
      <c r="U3687" s="43">
        <f ca="1">_xll.BInterpol('Base CDI'!$H$4:$H$28,'Base CDI'!$I$4:$I$29,S3687,"Cubic","Extrapolate=Linear","MultiX=Average","Skip=True","Sort=True")</f>
        <v>13.196783904998608</v>
      </c>
    </row>
    <row r="3688" spans="16:21" x14ac:dyDescent="0.25">
      <c r="P3688" s="10">
        <v>39876</v>
      </c>
      <c r="Q3688">
        <v>20.76145</v>
      </c>
      <c r="S3688" s="42">
        <f t="shared" ca="1" si="63"/>
        <v>49671</v>
      </c>
      <c r="T3688" s="43">
        <f ca="1">_xll.BInterpol('Base CDI'!$H$4:$H$28,'Base CDI'!$J$4:$J$29,S3688,"Cubic","Extrapolate=Linear","MultiX=Average","Skip=True","Sort=True")</f>
        <v>13.167327375969059</v>
      </c>
      <c r="U3688" s="43">
        <f ca="1">_xll.BInterpol('Base CDI'!$H$4:$H$28,'Base CDI'!$I$4:$I$29,S3688,"Cubic","Extrapolate=Linear","MultiX=Average","Skip=True","Sort=True")</f>
        <v>13.196732780313937</v>
      </c>
    </row>
    <row r="3689" spans="16:21" x14ac:dyDescent="0.25">
      <c r="P3689" s="10">
        <v>39877</v>
      </c>
      <c r="Q3689">
        <v>20.771239999999999</v>
      </c>
      <c r="S3689" s="42">
        <f t="shared" ca="1" si="63"/>
        <v>49672</v>
      </c>
      <c r="T3689" s="43">
        <f ca="1">_xll.BInterpol('Base CDI'!$H$4:$H$28,'Base CDI'!$J$4:$J$29,S3689,"Cubic","Extrapolate=Linear","MultiX=Average","Skip=True","Sort=True")</f>
        <v>13.167280197659755</v>
      </c>
      <c r="U3689" s="43">
        <f ca="1">_xll.BInterpol('Base CDI'!$H$4:$H$28,'Base CDI'!$I$4:$I$29,S3689,"Cubic","Extrapolate=Linear","MultiX=Average","Skip=True","Sort=True")</f>
        <v>13.196681595595351</v>
      </c>
    </row>
    <row r="3690" spans="16:21" x14ac:dyDescent="0.25">
      <c r="P3690" s="10">
        <v>39878</v>
      </c>
      <c r="Q3690">
        <v>20.781040000000001</v>
      </c>
      <c r="S3690" s="42">
        <f t="shared" ca="1" si="63"/>
        <v>49673</v>
      </c>
      <c r="T3690" s="43">
        <f ca="1">_xll.BInterpol('Base CDI'!$H$4:$H$28,'Base CDI'!$J$4:$J$29,S3690,"Cubic","Extrapolate=Linear","MultiX=Average","Skip=True","Sort=True")</f>
        <v>13.167232957711089</v>
      </c>
      <c r="U3690" s="43">
        <f ca="1">_xll.BInterpol('Base CDI'!$H$4:$H$28,'Base CDI'!$I$4:$I$29,S3690,"Cubic","Extrapolate=Linear","MultiX=Average","Skip=True","Sort=True")</f>
        <v>13.196630351004668</v>
      </c>
    </row>
    <row r="3691" spans="16:21" x14ac:dyDescent="0.25">
      <c r="P3691" s="10">
        <v>39881</v>
      </c>
      <c r="Q3691">
        <v>20.790839999999999</v>
      </c>
      <c r="S3691" s="42">
        <f t="shared" ca="1" si="63"/>
        <v>49674</v>
      </c>
      <c r="T3691" s="43">
        <f ca="1">_xll.BInterpol('Base CDI'!$H$4:$H$28,'Base CDI'!$J$4:$J$29,S3691,"Cubic","Extrapolate=Linear","MultiX=Average","Skip=True","Sort=True")</f>
        <v>13.16718565628965</v>
      </c>
      <c r="U3691" s="43">
        <f ca="1">_xll.BInterpol('Base CDI'!$H$4:$H$28,'Base CDI'!$I$4:$I$29,S3691,"Cubic","Extrapolate=Linear","MultiX=Average","Skip=True","Sort=True")</f>
        <v>13.196579046703704</v>
      </c>
    </row>
    <row r="3692" spans="16:21" x14ac:dyDescent="0.25">
      <c r="P3692" s="10">
        <v>39882</v>
      </c>
      <c r="Q3692">
        <v>20.800650000000001</v>
      </c>
      <c r="S3692" s="42">
        <f t="shared" ca="1" si="63"/>
        <v>49675</v>
      </c>
      <c r="T3692" s="43">
        <f ca="1">_xll.BInterpol('Base CDI'!$H$4:$H$28,'Base CDI'!$J$4:$J$29,S3692,"Cubic","Extrapolate=Linear","MultiX=Average","Skip=True","Sort=True")</f>
        <v>13.167138293562033</v>
      </c>
      <c r="U3692" s="43">
        <f ca="1">_xll.BInterpol('Base CDI'!$H$4:$H$28,'Base CDI'!$I$4:$I$29,S3692,"Cubic","Extrapolate=Linear","MultiX=Average","Skip=True","Sort=True")</f>
        <v>13.196527682854274</v>
      </c>
    </row>
    <row r="3693" spans="16:21" x14ac:dyDescent="0.25">
      <c r="P3693" s="10">
        <v>39883</v>
      </c>
      <c r="Q3693">
        <v>20.810459999999999</v>
      </c>
      <c r="S3693" s="42">
        <f t="shared" ca="1" si="63"/>
        <v>49676</v>
      </c>
      <c r="T3693" s="43">
        <f ca="1">_xll.BInterpol('Base CDI'!$H$4:$H$28,'Base CDI'!$J$4:$J$29,S3693,"Cubic","Extrapolate=Linear","MultiX=Average","Skip=True","Sort=True")</f>
        <v>13.16709086969483</v>
      </c>
      <c r="U3693" s="43">
        <f ca="1">_xll.BInterpol('Base CDI'!$H$4:$H$28,'Base CDI'!$I$4:$I$29,S3693,"Cubic","Extrapolate=Linear","MultiX=Average","Skip=True","Sort=True")</f>
        <v>13.196476259618196</v>
      </c>
    </row>
    <row r="3694" spans="16:21" x14ac:dyDescent="0.25">
      <c r="P3694" s="10">
        <v>39884</v>
      </c>
      <c r="Q3694">
        <v>20.820260000000001</v>
      </c>
      <c r="S3694" s="42">
        <f t="shared" ca="1" si="63"/>
        <v>49677</v>
      </c>
      <c r="T3694" s="43">
        <f ca="1">_xll.BInterpol('Base CDI'!$H$4:$H$28,'Base CDI'!$J$4:$J$29,S3694,"Cubic","Extrapolate=Linear","MultiX=Average","Skip=True","Sort=True")</f>
        <v>13.167043384854635</v>
      </c>
      <c r="U3694" s="43">
        <f ca="1">_xll.BInterpol('Base CDI'!$H$4:$H$28,'Base CDI'!$I$4:$I$29,S3694,"Cubic","Extrapolate=Linear","MultiX=Average","Skip=True","Sort=True")</f>
        <v>13.196424777157286</v>
      </c>
    </row>
    <row r="3695" spans="16:21" x14ac:dyDescent="0.25">
      <c r="P3695" s="10">
        <v>39885</v>
      </c>
      <c r="Q3695">
        <v>20.828980000000001</v>
      </c>
      <c r="S3695" s="42">
        <f t="shared" ca="1" si="63"/>
        <v>49678</v>
      </c>
      <c r="T3695" s="43">
        <f ca="1">_xll.BInterpol('Base CDI'!$H$4:$H$28,'Base CDI'!$J$4:$J$29,S3695,"Cubic","Extrapolate=Linear","MultiX=Average","Skip=True","Sort=True")</f>
        <v>13.166995839208038</v>
      </c>
      <c r="U3695" s="43">
        <f ca="1">_xll.BInterpol('Base CDI'!$H$4:$H$28,'Base CDI'!$I$4:$I$29,S3695,"Cubic","Extrapolate=Linear","MultiX=Average","Skip=True","Sort=True")</f>
        <v>13.196373235633361</v>
      </c>
    </row>
    <row r="3696" spans="16:21" x14ac:dyDescent="0.25">
      <c r="P3696" s="10">
        <v>39888</v>
      </c>
      <c r="Q3696">
        <v>20.837700000000002</v>
      </c>
      <c r="S3696" s="42">
        <f t="shared" ca="1" si="63"/>
        <v>49679</v>
      </c>
      <c r="T3696" s="43">
        <f ca="1">_xll.BInterpol('Base CDI'!$H$4:$H$28,'Base CDI'!$J$4:$J$29,S3696,"Cubic","Extrapolate=Linear","MultiX=Average","Skip=True","Sort=True")</f>
        <v>13.166948232921635</v>
      </c>
      <c r="U3696" s="43">
        <f ca="1">_xll.BInterpol('Base CDI'!$H$4:$H$28,'Base CDI'!$I$4:$I$29,S3696,"Cubic","Extrapolate=Linear","MultiX=Average","Skip=True","Sort=True")</f>
        <v>13.196321635208237</v>
      </c>
    </row>
    <row r="3697" spans="16:21" x14ac:dyDescent="0.25">
      <c r="P3697" s="10">
        <v>39889</v>
      </c>
      <c r="Q3697">
        <v>20.846360000000001</v>
      </c>
      <c r="S3697" s="42">
        <f t="shared" ca="1" si="63"/>
        <v>49680</v>
      </c>
      <c r="T3697" s="43">
        <f ca="1">_xll.BInterpol('Base CDI'!$H$4:$H$28,'Base CDI'!$J$4:$J$29,S3697,"Cubic","Extrapolate=Linear","MultiX=Average","Skip=True","Sort=True")</f>
        <v>13.166900566162019</v>
      </c>
      <c r="U3697" s="43">
        <f ca="1">_xll.BInterpol('Base CDI'!$H$4:$H$28,'Base CDI'!$I$4:$I$29,S3697,"Cubic","Extrapolate=Linear","MultiX=Average","Skip=True","Sort=True")</f>
        <v>13.19626997604373</v>
      </c>
    </row>
    <row r="3698" spans="16:21" x14ac:dyDescent="0.25">
      <c r="P3698" s="10">
        <v>39890</v>
      </c>
      <c r="Q3698">
        <v>20.85501</v>
      </c>
      <c r="S3698" s="42">
        <f t="shared" ca="1" si="63"/>
        <v>49681</v>
      </c>
      <c r="T3698" s="43">
        <f ca="1">_xll.BInterpol('Base CDI'!$H$4:$H$28,'Base CDI'!$J$4:$J$29,S3698,"Cubic","Extrapolate=Linear","MultiX=Average","Skip=True","Sort=True")</f>
        <v>13.16685283909578</v>
      </c>
      <c r="U3698" s="43">
        <f ca="1">_xll.BInterpol('Base CDI'!$H$4:$H$28,'Base CDI'!$I$4:$I$29,S3698,"Cubic","Extrapolate=Linear","MultiX=Average","Skip=True","Sort=True")</f>
        <v>13.196218258301657</v>
      </c>
    </row>
    <row r="3699" spans="16:21" x14ac:dyDescent="0.25">
      <c r="P3699" s="10">
        <v>39891</v>
      </c>
      <c r="Q3699">
        <v>20.86373</v>
      </c>
      <c r="S3699" s="42">
        <f t="shared" ca="1" si="63"/>
        <v>49682</v>
      </c>
      <c r="T3699" s="43">
        <f ca="1">_xll.BInterpol('Base CDI'!$H$4:$H$28,'Base CDI'!$J$4:$J$29,S3699,"Cubic","Extrapolate=Linear","MultiX=Average","Skip=True","Sort=True")</f>
        <v>13.166805051889513</v>
      </c>
      <c r="U3699" s="43">
        <f ca="1">_xll.BInterpol('Base CDI'!$H$4:$H$28,'Base CDI'!$I$4:$I$29,S3699,"Cubic","Extrapolate=Linear","MultiX=Average","Skip=True","Sort=True")</f>
        <v>13.196166482143834</v>
      </c>
    </row>
    <row r="3700" spans="16:21" x14ac:dyDescent="0.25">
      <c r="P3700" s="10">
        <v>39892</v>
      </c>
      <c r="Q3700">
        <v>20.87247</v>
      </c>
      <c r="S3700" s="42">
        <f t="shared" ca="1" si="63"/>
        <v>49683</v>
      </c>
      <c r="T3700" s="43">
        <f ca="1">_xll.BInterpol('Base CDI'!$H$4:$H$28,'Base CDI'!$J$4:$J$29,S3700,"Cubic","Extrapolate=Linear","MultiX=Average","Skip=True","Sort=True")</f>
        <v>13.16675720470981</v>
      </c>
      <c r="U3700" s="43">
        <f ca="1">_xll.BInterpol('Base CDI'!$H$4:$H$28,'Base CDI'!$I$4:$I$29,S3700,"Cubic","Extrapolate=Linear","MultiX=Average","Skip=True","Sort=True")</f>
        <v>13.196114647732077</v>
      </c>
    </row>
    <row r="3701" spans="16:21" x14ac:dyDescent="0.25">
      <c r="P3701" s="10">
        <v>39895</v>
      </c>
      <c r="Q3701">
        <v>20.881219999999999</v>
      </c>
      <c r="S3701" s="42">
        <f t="shared" ca="1" si="63"/>
        <v>49684</v>
      </c>
      <c r="T3701" s="43">
        <f ca="1">_xll.BInterpol('Base CDI'!$H$4:$H$28,'Base CDI'!$J$4:$J$29,S3701,"Cubic","Extrapolate=Linear","MultiX=Average","Skip=True","Sort=True")</f>
        <v>13.166709297723264</v>
      </c>
      <c r="U3701" s="43">
        <f ca="1">_xll.BInterpol('Base CDI'!$H$4:$H$28,'Base CDI'!$I$4:$I$29,S3701,"Cubic","Extrapolate=Linear","MultiX=Average","Skip=True","Sort=True")</f>
        <v>13.196062755228205</v>
      </c>
    </row>
    <row r="3702" spans="16:21" x14ac:dyDescent="0.25">
      <c r="P3702" s="10">
        <v>39896</v>
      </c>
      <c r="Q3702">
        <v>20.889959999999999</v>
      </c>
      <c r="S3702" s="42">
        <f t="shared" ca="1" si="63"/>
        <v>49685</v>
      </c>
      <c r="T3702" s="43">
        <f ca="1">_xll.BInterpol('Base CDI'!$H$4:$H$28,'Base CDI'!$J$4:$J$29,S3702,"Cubic","Extrapolate=Linear","MultiX=Average","Skip=True","Sort=True")</f>
        <v>13.166661331096469</v>
      </c>
      <c r="U3702" s="43">
        <f ca="1">_xll.BInterpol('Base CDI'!$H$4:$H$28,'Base CDI'!$I$4:$I$29,S3702,"Cubic","Extrapolate=Linear","MultiX=Average","Skip=True","Sort=True")</f>
        <v>13.196010804794033</v>
      </c>
    </row>
    <row r="3703" spans="16:21" x14ac:dyDescent="0.25">
      <c r="P3703" s="10">
        <v>39897</v>
      </c>
      <c r="Q3703">
        <v>20.898700000000002</v>
      </c>
      <c r="S3703" s="42">
        <f t="shared" ca="1" si="63"/>
        <v>49686</v>
      </c>
      <c r="T3703" s="43">
        <f ca="1">_xll.BInterpol('Base CDI'!$H$4:$H$28,'Base CDI'!$J$4:$J$29,S3703,"Cubic","Extrapolate=Linear","MultiX=Average","Skip=True","Sort=True")</f>
        <v>13.166613304996016</v>
      </c>
      <c r="U3703" s="43">
        <f ca="1">_xll.BInterpol('Base CDI'!$H$4:$H$28,'Base CDI'!$I$4:$I$29,S3703,"Cubic","Extrapolate=Linear","MultiX=Average","Skip=True","Sort=True")</f>
        <v>13.195958796591377</v>
      </c>
    </row>
    <row r="3704" spans="16:21" x14ac:dyDescent="0.25">
      <c r="P3704" s="10">
        <v>39898</v>
      </c>
      <c r="Q3704">
        <v>20.907450000000001</v>
      </c>
      <c r="S3704" s="42">
        <f t="shared" ca="1" si="63"/>
        <v>49687</v>
      </c>
      <c r="T3704" s="43">
        <f ca="1">_xll.BInterpol('Base CDI'!$H$4:$H$28,'Base CDI'!$J$4:$J$29,S3704,"Cubic","Extrapolate=Linear","MultiX=Average","Skip=True","Sort=True")</f>
        <v>13.166565219588501</v>
      </c>
      <c r="U3704" s="43">
        <f ca="1">_xll.BInterpol('Base CDI'!$H$4:$H$28,'Base CDI'!$I$4:$I$29,S3704,"Cubic","Extrapolate=Linear","MultiX=Average","Skip=True","Sort=True")</f>
        <v>13.195906730782053</v>
      </c>
    </row>
    <row r="3705" spans="16:21" x14ac:dyDescent="0.25">
      <c r="P3705" s="10">
        <v>39899</v>
      </c>
      <c r="Q3705">
        <v>20.9162</v>
      </c>
      <c r="S3705" s="42">
        <f t="shared" ca="1" si="63"/>
        <v>49688</v>
      </c>
      <c r="T3705" s="43">
        <f ca="1">_xll.BInterpol('Base CDI'!$H$4:$H$28,'Base CDI'!$J$4:$J$29,S3705,"Cubic","Extrapolate=Linear","MultiX=Average","Skip=True","Sort=True")</f>
        <v>13.166517075040511</v>
      </c>
      <c r="U3705" s="43">
        <f ca="1">_xll.BInterpol('Base CDI'!$H$4:$H$28,'Base CDI'!$I$4:$I$29,S3705,"Cubic","Extrapolate=Linear","MultiX=Average","Skip=True","Sort=True")</f>
        <v>13.195854607527879</v>
      </c>
    </row>
    <row r="3706" spans="16:21" x14ac:dyDescent="0.25">
      <c r="P3706" s="10">
        <v>39902</v>
      </c>
      <c r="Q3706">
        <v>20.924939999999999</v>
      </c>
      <c r="S3706" s="42">
        <f t="shared" ca="1" si="63"/>
        <v>49689</v>
      </c>
      <c r="T3706" s="43">
        <f ca="1">_xll.BInterpol('Base CDI'!$H$4:$H$28,'Base CDI'!$J$4:$J$29,S3706,"Cubic","Extrapolate=Linear","MultiX=Average","Skip=True","Sort=True")</f>
        <v>13.166468871518646</v>
      </c>
      <c r="U3706" s="43">
        <f ca="1">_xll.BInterpol('Base CDI'!$H$4:$H$28,'Base CDI'!$I$4:$I$29,S3706,"Cubic","Extrapolate=Linear","MultiX=Average","Skip=True","Sort=True")</f>
        <v>13.195802426990671</v>
      </c>
    </row>
    <row r="3707" spans="16:21" x14ac:dyDescent="0.25">
      <c r="P3707" s="10">
        <v>39903</v>
      </c>
      <c r="Q3707">
        <v>20.933630000000001</v>
      </c>
      <c r="S3707" s="42">
        <f t="shared" ca="1" si="63"/>
        <v>49690</v>
      </c>
      <c r="T3707" s="43">
        <f ca="1">_xll.BInterpol('Base CDI'!$H$4:$H$28,'Base CDI'!$J$4:$J$29,S3707,"Cubic","Extrapolate=Linear","MultiX=Average","Skip=True","Sort=True")</f>
        <v>13.166420609189494</v>
      </c>
      <c r="U3707" s="43">
        <f ca="1">_xll.BInterpol('Base CDI'!$H$4:$H$28,'Base CDI'!$I$4:$I$29,S3707,"Cubic","Extrapolate=Linear","MultiX=Average","Skip=True","Sort=True")</f>
        <v>13.195750189332244</v>
      </c>
    </row>
    <row r="3708" spans="16:21" x14ac:dyDescent="0.25">
      <c r="P3708" s="10">
        <v>39904</v>
      </c>
      <c r="Q3708">
        <v>20.942360000000001</v>
      </c>
      <c r="S3708" s="42">
        <f t="shared" ca="1" si="63"/>
        <v>49691</v>
      </c>
      <c r="T3708" s="43">
        <f ca="1">_xll.BInterpol('Base CDI'!$H$4:$H$28,'Base CDI'!$J$4:$J$29,S3708,"Cubic","Extrapolate=Linear","MultiX=Average","Skip=True","Sort=True")</f>
        <v>13.16637228821965</v>
      </c>
      <c r="U3708" s="43">
        <f ca="1">_xll.BInterpol('Base CDI'!$H$4:$H$28,'Base CDI'!$I$4:$I$29,S3708,"Cubic","Extrapolate=Linear","MultiX=Average","Skip=True","Sort=True")</f>
        <v>13.195697894714417</v>
      </c>
    </row>
    <row r="3709" spans="16:21" x14ac:dyDescent="0.25">
      <c r="P3709" s="10">
        <v>39905</v>
      </c>
      <c r="Q3709">
        <v>20.951129999999999</v>
      </c>
      <c r="S3709" s="42">
        <f t="shared" ca="1" si="63"/>
        <v>49692</v>
      </c>
      <c r="T3709" s="43">
        <f ca="1">_xll.BInterpol('Base CDI'!$H$4:$H$28,'Base CDI'!$J$4:$J$29,S3709,"Cubic","Extrapolate=Linear","MultiX=Average","Skip=True","Sort=True")</f>
        <v>13.166323908775706</v>
      </c>
      <c r="U3709" s="43">
        <f ca="1">_xll.BInterpol('Base CDI'!$H$4:$H$28,'Base CDI'!$I$4:$I$29,S3709,"Cubic","Extrapolate=Linear","MultiX=Average","Skip=True","Sort=True")</f>
        <v>13.195645543299005</v>
      </c>
    </row>
    <row r="3710" spans="16:21" x14ac:dyDescent="0.25">
      <c r="P3710" s="10">
        <v>39906</v>
      </c>
      <c r="Q3710">
        <v>20.959910000000001</v>
      </c>
      <c r="S3710" s="42">
        <f t="shared" ca="1" si="63"/>
        <v>49693</v>
      </c>
      <c r="T3710" s="43">
        <f ca="1">_xll.BInterpol('Base CDI'!$H$4:$H$28,'Base CDI'!$J$4:$J$29,S3710,"Cubic","Extrapolate=Linear","MultiX=Average","Skip=True","Sort=True")</f>
        <v>13.166275471024255</v>
      </c>
      <c r="U3710" s="43">
        <f ca="1">_xll.BInterpol('Base CDI'!$H$4:$H$28,'Base CDI'!$I$4:$I$29,S3710,"Cubic","Extrapolate=Linear","MultiX=Average","Skip=True","Sort=True")</f>
        <v>13.195593135247824</v>
      </c>
    </row>
    <row r="3711" spans="16:21" x14ac:dyDescent="0.25">
      <c r="P3711" s="10">
        <v>39909</v>
      </c>
      <c r="Q3711">
        <v>20.968689999999999</v>
      </c>
      <c r="S3711" s="42">
        <f t="shared" ca="1" si="63"/>
        <v>49694</v>
      </c>
      <c r="T3711" s="43">
        <f ca="1">_xll.BInterpol('Base CDI'!$H$4:$H$28,'Base CDI'!$J$4:$J$29,S3711,"Cubic","Extrapolate=Linear","MultiX=Average","Skip=True","Sort=True")</f>
        <v>13.16622697513189</v>
      </c>
      <c r="U3711" s="43">
        <f ca="1">_xll.BInterpol('Base CDI'!$H$4:$H$28,'Base CDI'!$I$4:$I$29,S3711,"Cubic","Extrapolate=Linear","MultiX=Average","Skip=True","Sort=True")</f>
        <v>13.195540670722691</v>
      </c>
    </row>
    <row r="3712" spans="16:21" x14ac:dyDescent="0.25">
      <c r="P3712" s="10">
        <v>39910</v>
      </c>
      <c r="Q3712">
        <v>20.97747</v>
      </c>
      <c r="S3712" s="42">
        <f t="shared" ca="1" si="63"/>
        <v>49695</v>
      </c>
      <c r="T3712" s="43">
        <f ca="1">_xll.BInterpol('Base CDI'!$H$4:$H$28,'Base CDI'!$J$4:$J$29,S3712,"Cubic","Extrapolate=Linear","MultiX=Average","Skip=True","Sort=True")</f>
        <v>13.166178421265204</v>
      </c>
      <c r="U3712" s="43">
        <f ca="1">_xll.BInterpol('Base CDI'!$H$4:$H$28,'Base CDI'!$I$4:$I$29,S3712,"Cubic","Extrapolate=Linear","MultiX=Average","Skip=True","Sort=True")</f>
        <v>13.195488149885424</v>
      </c>
    </row>
    <row r="3713" spans="16:21" x14ac:dyDescent="0.25">
      <c r="P3713" s="10">
        <v>39911</v>
      </c>
      <c r="Q3713">
        <v>20.986260000000001</v>
      </c>
      <c r="S3713" s="42">
        <f t="shared" ca="1" si="63"/>
        <v>49696</v>
      </c>
      <c r="T3713" s="43">
        <f ca="1">_xll.BInterpol('Base CDI'!$H$4:$H$28,'Base CDI'!$J$4:$J$29,S3713,"Cubic","Extrapolate=Linear","MultiX=Average","Skip=True","Sort=True")</f>
        <v>13.166129809590791</v>
      </c>
      <c r="U3713" s="43">
        <f ca="1">_xll.BInterpol('Base CDI'!$H$4:$H$28,'Base CDI'!$I$4:$I$29,S3713,"Cubic","Extrapolate=Linear","MultiX=Average","Skip=True","Sort=True")</f>
        <v>13.195435572897837</v>
      </c>
    </row>
    <row r="3714" spans="16:21" x14ac:dyDescent="0.25">
      <c r="P3714" s="10">
        <v>39912</v>
      </c>
      <c r="Q3714">
        <v>20.995049999999999</v>
      </c>
      <c r="S3714" s="42">
        <f t="shared" ca="1" si="63"/>
        <v>49697</v>
      </c>
      <c r="T3714" s="43">
        <f ca="1">_xll.BInterpol('Base CDI'!$H$4:$H$28,'Base CDI'!$J$4:$J$29,S3714,"Cubic","Extrapolate=Linear","MultiX=Average","Skip=True","Sort=True")</f>
        <v>13.16608114027524</v>
      </c>
      <c r="U3714" s="43">
        <f ca="1">_xll.BInterpol('Base CDI'!$H$4:$H$28,'Base CDI'!$I$4:$I$29,S3714,"Cubic","Extrapolate=Linear","MultiX=Average","Skip=True","Sort=True")</f>
        <v>13.195382939921748</v>
      </c>
    </row>
    <row r="3715" spans="16:21" x14ac:dyDescent="0.25">
      <c r="P3715" s="10">
        <v>39916</v>
      </c>
      <c r="Q3715">
        <v>21.00384</v>
      </c>
      <c r="S3715" s="42">
        <f t="shared" ca="1" si="63"/>
        <v>49698</v>
      </c>
      <c r="T3715" s="43">
        <f ca="1">_xll.BInterpol('Base CDI'!$H$4:$H$28,'Base CDI'!$J$4:$J$29,S3715,"Cubic","Extrapolate=Linear","MultiX=Average","Skip=True","Sort=True")</f>
        <v>13.166032413485148</v>
      </c>
      <c r="U3715" s="43">
        <f ca="1">_xll.BInterpol('Base CDI'!$H$4:$H$28,'Base CDI'!$I$4:$I$29,S3715,"Cubic","Extrapolate=Linear","MultiX=Average","Skip=True","Sort=True")</f>
        <v>13.195330251118973</v>
      </c>
    </row>
    <row r="3716" spans="16:21" x14ac:dyDescent="0.25">
      <c r="P3716" s="10">
        <v>39917</v>
      </c>
      <c r="Q3716">
        <v>21.012560000000001</v>
      </c>
      <c r="S3716" s="42">
        <f t="shared" ca="1" si="63"/>
        <v>49699</v>
      </c>
      <c r="T3716" s="43">
        <f ca="1">_xll.BInterpol('Base CDI'!$H$4:$H$28,'Base CDI'!$J$4:$J$29,S3716,"Cubic","Extrapolate=Linear","MultiX=Average","Skip=True","Sort=True")</f>
        <v>13.165983629387107</v>
      </c>
      <c r="U3716" s="43">
        <f ca="1">_xll.BInterpol('Base CDI'!$H$4:$H$28,'Base CDI'!$I$4:$I$29,S3716,"Cubic","Extrapolate=Linear","MultiX=Average","Skip=True","Sort=True")</f>
        <v>13.195277506651328</v>
      </c>
    </row>
    <row r="3717" spans="16:21" x14ac:dyDescent="0.25">
      <c r="P3717" s="10">
        <v>39918</v>
      </c>
      <c r="Q3717">
        <v>21.021280000000001</v>
      </c>
      <c r="S3717" s="42">
        <f t="shared" ca="1" si="63"/>
        <v>49700</v>
      </c>
      <c r="T3717" s="43">
        <f ca="1">_xll.BInterpol('Base CDI'!$H$4:$H$28,'Base CDI'!$J$4:$J$29,S3717,"Cubic","Extrapolate=Linear","MultiX=Average","Skip=True","Sort=True")</f>
        <v>13.165934788147709</v>
      </c>
      <c r="U3717" s="43">
        <f ca="1">_xll.BInterpol('Base CDI'!$H$4:$H$28,'Base CDI'!$I$4:$I$29,S3717,"Cubic","Extrapolate=Linear","MultiX=Average","Skip=True","Sort=True")</f>
        <v>13.195224706680632</v>
      </c>
    </row>
    <row r="3718" spans="16:21" x14ac:dyDescent="0.25">
      <c r="P3718" s="10">
        <v>39919</v>
      </c>
      <c r="Q3718">
        <v>21.030090000000001</v>
      </c>
      <c r="S3718" s="42">
        <f t="shared" ca="1" si="63"/>
        <v>49701</v>
      </c>
      <c r="T3718" s="43">
        <f ca="1">_xll.BInterpol('Base CDI'!$H$4:$H$28,'Base CDI'!$J$4:$J$29,S3718,"Cubic","Extrapolate=Linear","MultiX=Average","Skip=True","Sort=True")</f>
        <v>13.165885889933547</v>
      </c>
      <c r="U3718" s="43">
        <f ca="1">_xll.BInterpol('Base CDI'!$H$4:$H$28,'Base CDI'!$I$4:$I$29,S3718,"Cubic","Extrapolate=Linear","MultiX=Average","Skip=True","Sort=True")</f>
        <v>13.195171851368698</v>
      </c>
    </row>
    <row r="3719" spans="16:21" x14ac:dyDescent="0.25">
      <c r="P3719" s="10">
        <v>39920</v>
      </c>
      <c r="Q3719">
        <v>21.038889999999999</v>
      </c>
      <c r="S3719" s="42">
        <f t="shared" ca="1" si="63"/>
        <v>49702</v>
      </c>
      <c r="T3719" s="43">
        <f ca="1">_xll.BInterpol('Base CDI'!$H$4:$H$28,'Base CDI'!$J$4:$J$29,S3719,"Cubic","Extrapolate=Linear","MultiX=Average","Skip=True","Sort=True")</f>
        <v>13.165836934911212</v>
      </c>
      <c r="U3719" s="43">
        <f ca="1">_xll.BInterpol('Base CDI'!$H$4:$H$28,'Base CDI'!$I$4:$I$29,S3719,"Cubic","Extrapolate=Linear","MultiX=Average","Skip=True","Sort=True")</f>
        <v>13.195118940877343</v>
      </c>
    </row>
    <row r="3720" spans="16:21" x14ac:dyDescent="0.25">
      <c r="P3720" s="10">
        <v>39923</v>
      </c>
      <c r="Q3720">
        <v>21.04766</v>
      </c>
      <c r="S3720" s="42">
        <f t="shared" ca="1" si="63"/>
        <v>49703</v>
      </c>
      <c r="T3720" s="43">
        <f ca="1">_xll.BInterpol('Base CDI'!$H$4:$H$28,'Base CDI'!$J$4:$J$29,S3720,"Cubic","Extrapolate=Linear","MultiX=Average","Skip=True","Sort=True")</f>
        <v>13.165787923247301</v>
      </c>
      <c r="U3720" s="43">
        <f ca="1">_xll.BInterpol('Base CDI'!$H$4:$H$28,'Base CDI'!$I$4:$I$29,S3720,"Cubic","Extrapolate=Linear","MultiX=Average","Skip=True","Sort=True")</f>
        <v>13.195065975368387</v>
      </c>
    </row>
    <row r="3721" spans="16:21" x14ac:dyDescent="0.25">
      <c r="P3721" s="10">
        <v>39925</v>
      </c>
      <c r="Q3721">
        <v>21.056429999999999</v>
      </c>
      <c r="S3721" s="42">
        <f t="shared" ca="1" si="63"/>
        <v>49704</v>
      </c>
      <c r="T3721" s="43">
        <f ca="1">_xll.BInterpol('Base CDI'!$H$4:$H$28,'Base CDI'!$J$4:$J$29,S3721,"Cubic","Extrapolate=Linear","MultiX=Average","Skip=True","Sort=True")</f>
        <v>13.165738855108405</v>
      </c>
      <c r="U3721" s="43">
        <f ca="1">_xll.BInterpol('Base CDI'!$H$4:$H$28,'Base CDI'!$I$4:$I$29,S3721,"Cubic","Extrapolate=Linear","MultiX=Average","Skip=True","Sort=True")</f>
        <v>13.195012955003643</v>
      </c>
    </row>
    <row r="3722" spans="16:21" x14ac:dyDescent="0.25">
      <c r="P3722" s="10">
        <v>39926</v>
      </c>
      <c r="Q3722">
        <v>21.065239999999999</v>
      </c>
      <c r="S3722" s="42">
        <f t="shared" ca="1" si="63"/>
        <v>49705</v>
      </c>
      <c r="T3722" s="43">
        <f ca="1">_xll.BInterpol('Base CDI'!$H$4:$H$28,'Base CDI'!$J$4:$J$29,S3722,"Cubic","Extrapolate=Linear","MultiX=Average","Skip=True","Sort=True")</f>
        <v>13.165689730661116</v>
      </c>
      <c r="U3722" s="43">
        <f ca="1">_xll.BInterpol('Base CDI'!$H$4:$H$28,'Base CDI'!$I$4:$I$29,S3722,"Cubic","Extrapolate=Linear","MultiX=Average","Skip=True","Sort=True")</f>
        <v>13.194959879944928</v>
      </c>
    </row>
    <row r="3723" spans="16:21" x14ac:dyDescent="0.25">
      <c r="P3723" s="10">
        <v>39927</v>
      </c>
      <c r="Q3723">
        <v>21.074059999999999</v>
      </c>
      <c r="S3723" s="42">
        <f t="shared" ref="S3723:S3786" ca="1" si="64">S3722+1</f>
        <v>49706</v>
      </c>
      <c r="T3723" s="43">
        <f ca="1">_xll.BInterpol('Base CDI'!$H$4:$H$28,'Base CDI'!$J$4:$J$29,S3723,"Cubic","Extrapolate=Linear","MultiX=Average","Skip=True","Sort=True")</f>
        <v>13.165640550072027</v>
      </c>
      <c r="U3723" s="43">
        <f ca="1">_xll.BInterpol('Base CDI'!$H$4:$H$28,'Base CDI'!$I$4:$I$29,S3723,"Cubic","Extrapolate=Linear","MultiX=Average","Skip=True","Sort=True")</f>
        <v>13.194906750354059</v>
      </c>
    </row>
    <row r="3724" spans="16:21" x14ac:dyDescent="0.25">
      <c r="P3724" s="10">
        <v>39930</v>
      </c>
      <c r="Q3724">
        <v>21.082889999999999</v>
      </c>
      <c r="S3724" s="42">
        <f t="shared" ca="1" si="64"/>
        <v>49707</v>
      </c>
      <c r="T3724" s="43">
        <f ca="1">_xll.BInterpol('Base CDI'!$H$4:$H$28,'Base CDI'!$J$4:$J$29,S3724,"Cubic","Extrapolate=Linear","MultiX=Average","Skip=True","Sort=True")</f>
        <v>13.165591313507733</v>
      </c>
      <c r="U3724" s="43">
        <f ca="1">_xll.BInterpol('Base CDI'!$H$4:$H$28,'Base CDI'!$I$4:$I$29,S3724,"Cubic","Extrapolate=Linear","MultiX=Average","Skip=True","Sort=True")</f>
        <v>13.194853566392853</v>
      </c>
    </row>
    <row r="3725" spans="16:21" x14ac:dyDescent="0.25">
      <c r="P3725" s="10">
        <v>39931</v>
      </c>
      <c r="Q3725">
        <v>21.091719999999999</v>
      </c>
      <c r="S3725" s="42">
        <f t="shared" ca="1" si="64"/>
        <v>49708</v>
      </c>
      <c r="T3725" s="43">
        <f ca="1">_xll.BInterpol('Base CDI'!$H$4:$H$28,'Base CDI'!$J$4:$J$29,S3725,"Cubic","Extrapolate=Linear","MultiX=Average","Skip=True","Sort=True")</f>
        <v>13.165542021134824</v>
      </c>
      <c r="U3725" s="43">
        <f ca="1">_xll.BInterpol('Base CDI'!$H$4:$H$28,'Base CDI'!$I$4:$I$29,S3725,"Cubic","Extrapolate=Linear","MultiX=Average","Skip=True","Sort=True")</f>
        <v>13.194800328223124</v>
      </c>
    </row>
    <row r="3726" spans="16:21" x14ac:dyDescent="0.25">
      <c r="P3726" s="10">
        <v>39932</v>
      </c>
      <c r="Q3726">
        <v>21.100549999999998</v>
      </c>
      <c r="S3726" s="42">
        <f t="shared" ca="1" si="64"/>
        <v>49709</v>
      </c>
      <c r="T3726" s="43">
        <f ca="1">_xll.BInterpol('Base CDI'!$H$4:$H$28,'Base CDI'!$J$4:$J$29,S3726,"Cubic","Extrapolate=Linear","MultiX=Average","Skip=True","Sort=True")</f>
        <v>13.165492673119894</v>
      </c>
      <c r="U3726" s="43">
        <f ca="1">_xll.BInterpol('Base CDI'!$H$4:$H$28,'Base CDI'!$I$4:$I$29,S3726,"Cubic","Extrapolate=Linear","MultiX=Average","Skip=True","Sort=True")</f>
        <v>13.194747036006692</v>
      </c>
    </row>
    <row r="3727" spans="16:21" x14ac:dyDescent="0.25">
      <c r="P3727" s="10">
        <v>39933</v>
      </c>
      <c r="Q3727">
        <v>21.109279999999998</v>
      </c>
      <c r="S3727" s="42">
        <f t="shared" ca="1" si="64"/>
        <v>49710</v>
      </c>
      <c r="T3727" s="43">
        <f ca="1">_xll.BInterpol('Base CDI'!$H$4:$H$28,'Base CDI'!$J$4:$J$29,S3727,"Cubic","Extrapolate=Linear","MultiX=Average","Skip=True","Sort=True")</f>
        <v>13.165443269629536</v>
      </c>
      <c r="U3727" s="43">
        <f ca="1">_xll.BInterpol('Base CDI'!$H$4:$H$28,'Base CDI'!$I$4:$I$29,S3727,"Cubic","Extrapolate=Linear","MultiX=Average","Skip=True","Sort=True")</f>
        <v>13.194693689905373</v>
      </c>
    </row>
    <row r="3728" spans="16:21" x14ac:dyDescent="0.25">
      <c r="P3728" s="10">
        <v>39937</v>
      </c>
      <c r="Q3728">
        <v>21.117360000000001</v>
      </c>
      <c r="S3728" s="42">
        <f t="shared" ca="1" si="64"/>
        <v>49711</v>
      </c>
      <c r="T3728" s="43">
        <f ca="1">_xll.BInterpol('Base CDI'!$H$4:$H$28,'Base CDI'!$J$4:$J$29,S3728,"Cubic","Extrapolate=Linear","MultiX=Average","Skip=True","Sort=True")</f>
        <v>13.165393810830345</v>
      </c>
      <c r="U3728" s="43">
        <f ca="1">_xll.BInterpol('Base CDI'!$H$4:$H$28,'Base CDI'!$I$4:$I$29,S3728,"Cubic","Extrapolate=Linear","MultiX=Average","Skip=True","Sort=True")</f>
        <v>13.194640290080981</v>
      </c>
    </row>
    <row r="3729" spans="16:21" x14ac:dyDescent="0.25">
      <c r="P3729" s="10">
        <v>39938</v>
      </c>
      <c r="Q3729">
        <v>21.125440000000001</v>
      </c>
      <c r="S3729" s="42">
        <f t="shared" ca="1" si="64"/>
        <v>49712</v>
      </c>
      <c r="T3729" s="43">
        <f ca="1">_xll.BInterpol('Base CDI'!$H$4:$H$28,'Base CDI'!$J$4:$J$29,S3729,"Cubic","Extrapolate=Linear","MultiX=Average","Skip=True","Sort=True")</f>
        <v>13.165344296888909</v>
      </c>
      <c r="U3729" s="43">
        <f ca="1">_xll.BInterpol('Base CDI'!$H$4:$H$28,'Base CDI'!$I$4:$I$29,S3729,"Cubic","Extrapolate=Linear","MultiX=Average","Skip=True","Sort=True")</f>
        <v>13.194586836695333</v>
      </c>
    </row>
    <row r="3730" spans="16:21" x14ac:dyDescent="0.25">
      <c r="P3730" s="10">
        <v>39939</v>
      </c>
      <c r="Q3730">
        <v>21.13353</v>
      </c>
      <c r="S3730" s="42">
        <f t="shared" ca="1" si="64"/>
        <v>49713</v>
      </c>
      <c r="T3730" s="43">
        <f ca="1">_xll.BInterpol('Base CDI'!$H$4:$H$28,'Base CDI'!$J$4:$J$29,S3730,"Cubic","Extrapolate=Linear","MultiX=Average","Skip=True","Sort=True")</f>
        <v>13.165294727971826</v>
      </c>
      <c r="U3730" s="43">
        <f ca="1">_xll.BInterpol('Base CDI'!$H$4:$H$28,'Base CDI'!$I$4:$I$29,S3730,"Cubic","Extrapolate=Linear","MultiX=Average","Skip=True","Sort=True")</f>
        <v>13.194533329910248</v>
      </c>
    </row>
    <row r="3731" spans="16:21" x14ac:dyDescent="0.25">
      <c r="P3731" s="10">
        <v>39940</v>
      </c>
      <c r="Q3731">
        <v>21.141629999999999</v>
      </c>
      <c r="S3731" s="42">
        <f t="shared" ca="1" si="64"/>
        <v>49714</v>
      </c>
      <c r="T3731" s="43">
        <f ca="1">_xll.BInterpol('Base CDI'!$H$4:$H$28,'Base CDI'!$J$4:$J$29,S3731,"Cubic","Extrapolate=Linear","MultiX=Average","Skip=True","Sort=True")</f>
        <v>13.165245104245685</v>
      </c>
      <c r="U3731" s="43">
        <f ca="1">_xll.BInterpol('Base CDI'!$H$4:$H$28,'Base CDI'!$I$4:$I$29,S3731,"Cubic","Extrapolate=Linear","MultiX=Average","Skip=True","Sort=True")</f>
        <v>13.19447976988754</v>
      </c>
    </row>
    <row r="3732" spans="16:21" x14ac:dyDescent="0.25">
      <c r="P3732" s="10">
        <v>39941</v>
      </c>
      <c r="Q3732">
        <v>21.149719999999999</v>
      </c>
      <c r="S3732" s="42">
        <f t="shared" ca="1" si="64"/>
        <v>49715</v>
      </c>
      <c r="T3732" s="43">
        <f ca="1">_xll.BInterpol('Base CDI'!$H$4:$H$28,'Base CDI'!$J$4:$J$29,S3732,"Cubic","Extrapolate=Linear","MultiX=Average","Skip=True","Sort=True")</f>
        <v>13.165195425877082</v>
      </c>
      <c r="U3732" s="43">
        <f ca="1">_xll.BInterpol('Base CDI'!$H$4:$H$28,'Base CDI'!$I$4:$I$29,S3732,"Cubic","Extrapolate=Linear","MultiX=Average","Skip=True","Sort=True")</f>
        <v>13.194426156789026</v>
      </c>
    </row>
    <row r="3733" spans="16:21" x14ac:dyDescent="0.25">
      <c r="P3733" s="10">
        <v>39944</v>
      </c>
      <c r="Q3733">
        <v>21.157820000000001</v>
      </c>
      <c r="S3733" s="42">
        <f t="shared" ca="1" si="64"/>
        <v>49716</v>
      </c>
      <c r="T3733" s="43">
        <f ca="1">_xll.BInterpol('Base CDI'!$H$4:$H$28,'Base CDI'!$J$4:$J$29,S3733,"Cubic","Extrapolate=Linear","MultiX=Average","Skip=True","Sort=True")</f>
        <v>13.165145693032606</v>
      </c>
      <c r="U3733" s="43">
        <f ca="1">_xll.BInterpol('Base CDI'!$H$4:$H$28,'Base CDI'!$I$4:$I$29,S3733,"Cubic","Extrapolate=Linear","MultiX=Average","Skip=True","Sort=True")</f>
        <v>13.194372490776523</v>
      </c>
    </row>
    <row r="3734" spans="16:21" x14ac:dyDescent="0.25">
      <c r="P3734" s="10">
        <v>39945</v>
      </c>
      <c r="Q3734">
        <v>21.16591</v>
      </c>
      <c r="S3734" s="42">
        <f t="shared" ca="1" si="64"/>
        <v>49717</v>
      </c>
      <c r="T3734" s="43">
        <f ca="1">_xll.BInterpol('Base CDI'!$H$4:$H$28,'Base CDI'!$J$4:$J$29,S3734,"Cubic","Extrapolate=Linear","MultiX=Average","Skip=True","Sort=True")</f>
        <v>13.165095905878854</v>
      </c>
      <c r="U3734" s="43">
        <f ca="1">_xll.BInterpol('Base CDI'!$H$4:$H$28,'Base CDI'!$I$4:$I$29,S3734,"Cubic","Extrapolate=Linear","MultiX=Average","Skip=True","Sort=True")</f>
        <v>13.194318772011847</v>
      </c>
    </row>
    <row r="3735" spans="16:21" x14ac:dyDescent="0.25">
      <c r="P3735" s="10">
        <v>39946</v>
      </c>
      <c r="Q3735">
        <v>21.174009999999999</v>
      </c>
      <c r="S3735" s="42">
        <f t="shared" ca="1" si="64"/>
        <v>49718</v>
      </c>
      <c r="T3735" s="43">
        <f ca="1">_xll.BInterpol('Base CDI'!$H$4:$H$28,'Base CDI'!$J$4:$J$29,S3735,"Cubic","Extrapolate=Linear","MultiX=Average","Skip=True","Sort=True")</f>
        <v>13.165046064582416</v>
      </c>
      <c r="U3735" s="43">
        <f ca="1">_xll.BInterpol('Base CDI'!$H$4:$H$28,'Base CDI'!$I$4:$I$29,S3735,"Cubic","Extrapolate=Linear","MultiX=Average","Skip=True","Sort=True")</f>
        <v>13.194265000656815</v>
      </c>
    </row>
    <row r="3736" spans="16:21" x14ac:dyDescent="0.25">
      <c r="P3736" s="10">
        <v>39947</v>
      </c>
      <c r="Q3736">
        <v>21.182110000000002</v>
      </c>
      <c r="S3736" s="42">
        <f t="shared" ca="1" si="64"/>
        <v>49719</v>
      </c>
      <c r="T3736" s="43">
        <f ca="1">_xll.BInterpol('Base CDI'!$H$4:$H$28,'Base CDI'!$J$4:$J$29,S3736,"Cubic","Extrapolate=Linear","MultiX=Average","Skip=True","Sort=True")</f>
        <v>13.164996169309886</v>
      </c>
      <c r="U3736" s="43">
        <f ca="1">_xll.BInterpol('Base CDI'!$H$4:$H$28,'Base CDI'!$I$4:$I$29,S3736,"Cubic","Extrapolate=Linear","MultiX=Average","Skip=True","Sort=True")</f>
        <v>13.194211176873244</v>
      </c>
    </row>
    <row r="3737" spans="16:21" x14ac:dyDescent="0.25">
      <c r="P3737" s="10">
        <v>39948</v>
      </c>
      <c r="Q3737">
        <v>21.19022</v>
      </c>
      <c r="S3737" s="42">
        <f t="shared" ca="1" si="64"/>
        <v>49720</v>
      </c>
      <c r="T3737" s="43">
        <f ca="1">_xll.BInterpol('Base CDI'!$H$4:$H$28,'Base CDI'!$J$4:$J$29,S3737,"Cubic","Extrapolate=Linear","MultiX=Average","Skip=True","Sort=True")</f>
        <v>13.164946220227858</v>
      </c>
      <c r="U3737" s="43">
        <f ca="1">_xll.BInterpol('Base CDI'!$H$4:$H$28,'Base CDI'!$I$4:$I$29,S3737,"Cubic","Extrapolate=Linear","MultiX=Average","Skip=True","Sort=True")</f>
        <v>13.194157300822948</v>
      </c>
    </row>
    <row r="3738" spans="16:21" x14ac:dyDescent="0.25">
      <c r="P3738" s="10">
        <v>39951</v>
      </c>
      <c r="Q3738">
        <v>21.198329999999999</v>
      </c>
      <c r="S3738" s="42">
        <f t="shared" ca="1" si="64"/>
        <v>49721</v>
      </c>
      <c r="T3738" s="43">
        <f ca="1">_xll.BInterpol('Base CDI'!$H$4:$H$28,'Base CDI'!$J$4:$J$29,S3738,"Cubic","Extrapolate=Linear","MultiX=Average","Skip=True","Sort=True")</f>
        <v>13.164896217502923</v>
      </c>
      <c r="U3738" s="43">
        <f ca="1">_xll.BInterpol('Base CDI'!$H$4:$H$28,'Base CDI'!$I$4:$I$29,S3738,"Cubic","Extrapolate=Linear","MultiX=Average","Skip=True","Sort=True")</f>
        <v>13.194103372667746</v>
      </c>
    </row>
    <row r="3739" spans="16:21" x14ac:dyDescent="0.25">
      <c r="P3739" s="10">
        <v>39952</v>
      </c>
      <c r="Q3739">
        <v>21.20645</v>
      </c>
      <c r="S3739" s="42">
        <f t="shared" ca="1" si="64"/>
        <v>49722</v>
      </c>
      <c r="T3739" s="43">
        <f ca="1">_xll.BInterpol('Base CDI'!$H$4:$H$28,'Base CDI'!$J$4:$J$29,S3739,"Cubic","Extrapolate=Linear","MultiX=Average","Skip=True","Sort=True")</f>
        <v>13.164846161301673</v>
      </c>
      <c r="U3739" s="43">
        <f ca="1">_xll.BInterpol('Base CDI'!$H$4:$H$28,'Base CDI'!$I$4:$I$29,S3739,"Cubic","Extrapolate=Linear","MultiX=Average","Skip=True","Sort=True")</f>
        <v>13.194049392569454</v>
      </c>
    </row>
    <row r="3740" spans="16:21" x14ac:dyDescent="0.25">
      <c r="P3740" s="10">
        <v>39953</v>
      </c>
      <c r="Q3740">
        <v>21.214569999999998</v>
      </c>
      <c r="S3740" s="42">
        <f t="shared" ca="1" si="64"/>
        <v>49723</v>
      </c>
      <c r="T3740" s="43">
        <f ca="1">_xll.BInterpol('Base CDI'!$H$4:$H$28,'Base CDI'!$J$4:$J$29,S3740,"Cubic","Extrapolate=Linear","MultiX=Average","Skip=True","Sort=True")</f>
        <v>13.164796051790704</v>
      </c>
      <c r="U3740" s="43">
        <f ca="1">_xll.BInterpol('Base CDI'!$H$4:$H$28,'Base CDI'!$I$4:$I$29,S3740,"Cubic","Extrapolate=Linear","MultiX=Average","Skip=True","Sort=True")</f>
        <v>13.193995360689888</v>
      </c>
    </row>
    <row r="3741" spans="16:21" x14ac:dyDescent="0.25">
      <c r="P3741" s="10">
        <v>39954</v>
      </c>
      <c r="Q3741">
        <v>21.2227</v>
      </c>
      <c r="S3741" s="42">
        <f t="shared" ca="1" si="64"/>
        <v>49724</v>
      </c>
      <c r="T3741" s="43">
        <f ca="1">_xll.BInterpol('Base CDI'!$H$4:$H$28,'Base CDI'!$J$4:$J$29,S3741,"Cubic","Extrapolate=Linear","MultiX=Average","Skip=True","Sort=True")</f>
        <v>13.164745889136608</v>
      </c>
      <c r="U3741" s="43">
        <f ca="1">_xll.BInterpol('Base CDI'!$H$4:$H$28,'Base CDI'!$I$4:$I$29,S3741,"Cubic","Extrapolate=Linear","MultiX=Average","Skip=True","Sort=True")</f>
        <v>13.193941277190865</v>
      </c>
    </row>
    <row r="3742" spans="16:21" x14ac:dyDescent="0.25">
      <c r="P3742" s="10">
        <v>39955</v>
      </c>
      <c r="Q3742">
        <v>21.230740000000001</v>
      </c>
      <c r="S3742" s="42">
        <f t="shared" ca="1" si="64"/>
        <v>49725</v>
      </c>
      <c r="T3742" s="43">
        <f ca="1">_xll.BInterpol('Base CDI'!$H$4:$H$28,'Base CDI'!$J$4:$J$29,S3742,"Cubic","Extrapolate=Linear","MultiX=Average","Skip=True","Sort=True")</f>
        <v>13.164695673505976</v>
      </c>
      <c r="U3742" s="43">
        <f ca="1">_xll.BInterpol('Base CDI'!$H$4:$H$28,'Base CDI'!$I$4:$I$29,S3742,"Cubic","Extrapolate=Linear","MultiX=Average","Skip=True","Sort=True")</f>
        <v>13.1938871422342</v>
      </c>
    </row>
    <row r="3743" spans="16:21" x14ac:dyDescent="0.25">
      <c r="P3743" s="10">
        <v>39958</v>
      </c>
      <c r="Q3743">
        <v>21.238759999999999</v>
      </c>
      <c r="S3743" s="42">
        <f t="shared" ca="1" si="64"/>
        <v>49726</v>
      </c>
      <c r="T3743" s="43">
        <f ca="1">_xll.BInterpol('Base CDI'!$H$4:$H$28,'Base CDI'!$J$4:$J$29,S3743,"Cubic","Extrapolate=Linear","MultiX=Average","Skip=True","Sort=True")</f>
        <v>13.164645405065402</v>
      </c>
      <c r="U3743" s="43">
        <f ca="1">_xll.BInterpol('Base CDI'!$H$4:$H$28,'Base CDI'!$I$4:$I$29,S3743,"Cubic","Extrapolate=Linear","MultiX=Average","Skip=True","Sort=True")</f>
        <v>13.19383295598171</v>
      </c>
    </row>
    <row r="3744" spans="16:21" x14ac:dyDescent="0.25">
      <c r="P3744" s="10">
        <v>39959</v>
      </c>
      <c r="Q3744">
        <v>21.246780000000001</v>
      </c>
      <c r="S3744" s="42">
        <f t="shared" ca="1" si="64"/>
        <v>49727</v>
      </c>
      <c r="T3744" s="43">
        <f ca="1">_xll.BInterpol('Base CDI'!$H$4:$H$28,'Base CDI'!$J$4:$J$29,S3744,"Cubic","Extrapolate=Linear","MultiX=Average","Skip=True","Sort=True")</f>
        <v>13.16459508398148</v>
      </c>
      <c r="U3744" s="43">
        <f ca="1">_xll.BInterpol('Base CDI'!$H$4:$H$28,'Base CDI'!$I$4:$I$29,S3744,"Cubic","Extrapolate=Linear","MultiX=Average","Skip=True","Sort=True")</f>
        <v>13.193778718595214</v>
      </c>
    </row>
    <row r="3745" spans="16:21" x14ac:dyDescent="0.25">
      <c r="P3745" s="10">
        <v>39960</v>
      </c>
      <c r="Q3745">
        <v>21.254909999999999</v>
      </c>
      <c r="S3745" s="42">
        <f t="shared" ca="1" si="64"/>
        <v>49728</v>
      </c>
      <c r="T3745" s="43">
        <f ca="1">_xll.BInterpol('Base CDI'!$H$4:$H$28,'Base CDI'!$J$4:$J$29,S3745,"Cubic","Extrapolate=Linear","MultiX=Average","Skip=True","Sort=True")</f>
        <v>13.164544710420801</v>
      </c>
      <c r="U3745" s="43">
        <f ca="1">_xll.BInterpol('Base CDI'!$H$4:$H$28,'Base CDI'!$I$4:$I$29,S3745,"Cubic","Extrapolate=Linear","MultiX=Average","Skip=True","Sort=True")</f>
        <v>13.193724430236525</v>
      </c>
    </row>
    <row r="3746" spans="16:21" x14ac:dyDescent="0.25">
      <c r="P3746" s="10">
        <v>39961</v>
      </c>
      <c r="Q3746">
        <v>21.26304</v>
      </c>
      <c r="S3746" s="42">
        <f t="shared" ca="1" si="64"/>
        <v>49729</v>
      </c>
      <c r="T3746" s="43">
        <f ca="1">_xll.BInterpol('Base CDI'!$H$4:$H$28,'Base CDI'!$J$4:$J$29,S3746,"Cubic","Extrapolate=Linear","MultiX=Average","Skip=True","Sort=True")</f>
        <v>13.164494284549958</v>
      </c>
      <c r="U3746" s="43">
        <f ca="1">_xll.BInterpol('Base CDI'!$H$4:$H$28,'Base CDI'!$I$4:$I$29,S3746,"Cubic","Extrapolate=Linear","MultiX=Average","Skip=True","Sort=True")</f>
        <v>13.193670091067462</v>
      </c>
    </row>
    <row r="3747" spans="16:21" x14ac:dyDescent="0.25">
      <c r="P3747" s="10">
        <v>39962</v>
      </c>
      <c r="Q3747">
        <v>21.271159999999998</v>
      </c>
      <c r="S3747" s="42">
        <f t="shared" ca="1" si="64"/>
        <v>49730</v>
      </c>
      <c r="T3747" s="43">
        <f ca="1">_xll.BInterpol('Base CDI'!$H$4:$H$28,'Base CDI'!$J$4:$J$29,S3747,"Cubic","Extrapolate=Linear","MultiX=Average","Skip=True","Sort=True")</f>
        <v>13.164443806535546</v>
      </c>
      <c r="U3747" s="43">
        <f ca="1">_xll.BInterpol('Base CDI'!$H$4:$H$28,'Base CDI'!$I$4:$I$29,S3747,"Cubic","Extrapolate=Linear","MultiX=Average","Skip=True","Sort=True")</f>
        <v>13.19361570124984</v>
      </c>
    </row>
    <row r="3748" spans="16:21" x14ac:dyDescent="0.25">
      <c r="P3748" s="10">
        <v>39965</v>
      </c>
      <c r="Q3748">
        <v>21.279219999999999</v>
      </c>
      <c r="S3748" s="42">
        <f t="shared" ca="1" si="64"/>
        <v>49731</v>
      </c>
      <c r="T3748" s="43">
        <f ca="1">_xll.BInterpol('Base CDI'!$H$4:$H$28,'Base CDI'!$J$4:$J$29,S3748,"Cubic","Extrapolate=Linear","MultiX=Average","Skip=True","Sort=True")</f>
        <v>13.164393276544157</v>
      </c>
      <c r="U3748" s="43">
        <f ca="1">_xll.BInterpol('Base CDI'!$H$4:$H$28,'Base CDI'!$I$4:$I$29,S3748,"Cubic","Extrapolate=Linear","MultiX=Average","Skip=True","Sort=True")</f>
        <v>13.193561260945476</v>
      </c>
    </row>
    <row r="3749" spans="16:21" x14ac:dyDescent="0.25">
      <c r="P3749" s="10">
        <v>39966</v>
      </c>
      <c r="Q3749">
        <v>21.287269999999999</v>
      </c>
      <c r="S3749" s="42">
        <f t="shared" ca="1" si="64"/>
        <v>49732</v>
      </c>
      <c r="T3749" s="43">
        <f ca="1">_xll.BInterpol('Base CDI'!$H$4:$H$28,'Base CDI'!$J$4:$J$29,S3749,"Cubic","Extrapolate=Linear","MultiX=Average","Skip=True","Sort=True")</f>
        <v>13.164342694742381</v>
      </c>
      <c r="U3749" s="43">
        <f ca="1">_xll.BInterpol('Base CDI'!$H$4:$H$28,'Base CDI'!$I$4:$I$29,S3749,"Cubic","Extrapolate=Linear","MultiX=Average","Skip=True","Sort=True")</f>
        <v>13.193506770316185</v>
      </c>
    </row>
    <row r="3750" spans="16:21" x14ac:dyDescent="0.25">
      <c r="P3750" s="10">
        <v>39967</v>
      </c>
      <c r="Q3750">
        <v>21.295400000000001</v>
      </c>
      <c r="S3750" s="42">
        <f t="shared" ca="1" si="64"/>
        <v>49733</v>
      </c>
      <c r="T3750" s="43">
        <f ca="1">_xll.BInterpol('Base CDI'!$H$4:$H$28,'Base CDI'!$J$4:$J$29,S3750,"Cubic","Extrapolate=Linear","MultiX=Average","Skip=True","Sort=True")</f>
        <v>13.164292061296814</v>
      </c>
      <c r="U3750" s="43">
        <f ca="1">_xll.BInterpol('Base CDI'!$H$4:$H$28,'Base CDI'!$I$4:$I$29,S3750,"Cubic","Extrapolate=Linear","MultiX=Average","Skip=True","Sort=True")</f>
        <v>13.193452229523787</v>
      </c>
    </row>
    <row r="3751" spans="16:21" x14ac:dyDescent="0.25">
      <c r="P3751" s="10">
        <v>39968</v>
      </c>
      <c r="Q3751">
        <v>21.30349</v>
      </c>
      <c r="S3751" s="42">
        <f t="shared" ca="1" si="64"/>
        <v>49734</v>
      </c>
      <c r="T3751" s="43">
        <f ca="1">_xll.BInterpol('Base CDI'!$H$4:$H$28,'Base CDI'!$J$4:$J$29,S3751,"Cubic","Extrapolate=Linear","MultiX=Average","Skip=True","Sort=True")</f>
        <v>13.164241376374049</v>
      </c>
      <c r="U3751" s="43">
        <f ca="1">_xll.BInterpol('Base CDI'!$H$4:$H$28,'Base CDI'!$I$4:$I$29,S3751,"Cubic","Extrapolate=Linear","MultiX=Average","Skip=True","Sort=True")</f>
        <v>13.193397638730096</v>
      </c>
    </row>
    <row r="3752" spans="16:21" x14ac:dyDescent="0.25">
      <c r="P3752" s="10">
        <v>39969</v>
      </c>
      <c r="Q3752">
        <v>21.311620000000001</v>
      </c>
      <c r="S3752" s="42">
        <f t="shared" ca="1" si="64"/>
        <v>49735</v>
      </c>
      <c r="T3752" s="43">
        <f ca="1">_xll.BInterpol('Base CDI'!$H$4:$H$28,'Base CDI'!$J$4:$J$29,S3752,"Cubic","Extrapolate=Linear","MultiX=Average","Skip=True","Sort=True")</f>
        <v>13.164190640140678</v>
      </c>
      <c r="U3752" s="43">
        <f ca="1">_xll.BInterpol('Base CDI'!$H$4:$H$28,'Base CDI'!$I$4:$I$29,S3752,"Cubic","Extrapolate=Linear","MultiX=Average","Skip=True","Sort=True")</f>
        <v>13.193342998096929</v>
      </c>
    </row>
    <row r="3753" spans="16:21" x14ac:dyDescent="0.25">
      <c r="P3753" s="10">
        <v>39972</v>
      </c>
      <c r="Q3753">
        <v>21.319759999999999</v>
      </c>
      <c r="S3753" s="42">
        <f t="shared" ca="1" si="64"/>
        <v>49736</v>
      </c>
      <c r="T3753" s="43">
        <f ca="1">_xll.BInterpol('Base CDI'!$H$4:$H$28,'Base CDI'!$J$4:$J$29,S3753,"Cubic","Extrapolate=Linear","MultiX=Average","Skip=True","Sort=True")</f>
        <v>13.164139852763293</v>
      </c>
      <c r="U3753" s="43">
        <f ca="1">_xll.BInterpol('Base CDI'!$H$4:$H$28,'Base CDI'!$I$4:$I$29,S3753,"Cubic","Extrapolate=Linear","MultiX=Average","Skip=True","Sort=True")</f>
        <v>13.193288307786101</v>
      </c>
    </row>
    <row r="3754" spans="16:21" x14ac:dyDescent="0.25">
      <c r="P3754" s="10">
        <v>39973</v>
      </c>
      <c r="Q3754">
        <v>21.327829999999999</v>
      </c>
      <c r="S3754" s="42">
        <f t="shared" ca="1" si="64"/>
        <v>49737</v>
      </c>
      <c r="T3754" s="43">
        <f ca="1">_xll.BInterpol('Base CDI'!$H$4:$H$28,'Base CDI'!$J$4:$J$29,S3754,"Cubic","Extrapolate=Linear","MultiX=Average","Skip=True","Sort=True")</f>
        <v>13.164089014408487</v>
      </c>
      <c r="U3754" s="43">
        <f ca="1">_xll.BInterpol('Base CDI'!$H$4:$H$28,'Base CDI'!$I$4:$I$29,S3754,"Cubic","Extrapolate=Linear","MultiX=Average","Skip=True","Sort=True")</f>
        <v>13.193233567959432</v>
      </c>
    </row>
    <row r="3755" spans="16:21" x14ac:dyDescent="0.25">
      <c r="P3755" s="10">
        <v>39974</v>
      </c>
      <c r="Q3755">
        <v>21.335819999999998</v>
      </c>
      <c r="S3755" s="42">
        <f t="shared" ca="1" si="64"/>
        <v>49738</v>
      </c>
      <c r="T3755" s="43">
        <f ca="1">_xll.BInterpol('Base CDI'!$H$4:$H$28,'Base CDI'!$J$4:$J$29,S3755,"Cubic","Extrapolate=Linear","MultiX=Average","Skip=True","Sort=True")</f>
        <v>13.164038125242856</v>
      </c>
      <c r="U3755" s="43">
        <f ca="1">_xll.BInterpol('Base CDI'!$H$4:$H$28,'Base CDI'!$I$4:$I$29,S3755,"Cubic","Extrapolate=Linear","MultiX=Average","Skip=True","Sort=True")</f>
        <v>13.193178778778735</v>
      </c>
    </row>
    <row r="3756" spans="16:21" x14ac:dyDescent="0.25">
      <c r="P3756" s="10">
        <v>39976</v>
      </c>
      <c r="Q3756">
        <v>21.34385</v>
      </c>
      <c r="S3756" s="42">
        <f t="shared" ca="1" si="64"/>
        <v>49739</v>
      </c>
      <c r="T3756" s="43">
        <f ca="1">_xll.BInterpol('Base CDI'!$H$4:$H$28,'Base CDI'!$J$4:$J$29,S3756,"Cubic","Extrapolate=Linear","MultiX=Average","Skip=True","Sort=True")</f>
        <v>13.163987185432989</v>
      </c>
      <c r="U3756" s="43">
        <f ca="1">_xll.BInterpol('Base CDI'!$H$4:$H$28,'Base CDI'!$I$4:$I$29,S3756,"Cubic","Extrapolate=Linear","MultiX=Average","Skip=True","Sort=True")</f>
        <v>13.193123940405828</v>
      </c>
    </row>
    <row r="3757" spans="16:21" x14ac:dyDescent="0.25">
      <c r="P3757" s="10">
        <v>39979</v>
      </c>
      <c r="Q3757">
        <v>21.351230000000001</v>
      </c>
      <c r="S3757" s="42">
        <f t="shared" ca="1" si="64"/>
        <v>49740</v>
      </c>
      <c r="T3757" s="43">
        <f ca="1">_xll.BInterpol('Base CDI'!$H$4:$H$28,'Base CDI'!$J$4:$J$29,S3757,"Cubic","Extrapolate=Linear","MultiX=Average","Skip=True","Sort=True")</f>
        <v>13.16393619514548</v>
      </c>
      <c r="U3757" s="43">
        <f ca="1">_xll.BInterpol('Base CDI'!$H$4:$H$28,'Base CDI'!$I$4:$I$29,S3757,"Cubic","Extrapolate=Linear","MultiX=Average","Skip=True","Sort=True")</f>
        <v>13.193069053002528</v>
      </c>
    </row>
    <row r="3758" spans="16:21" x14ac:dyDescent="0.25">
      <c r="P3758" s="10">
        <v>39980</v>
      </c>
      <c r="Q3758">
        <v>21.358540000000001</v>
      </c>
      <c r="S3758" s="42">
        <f t="shared" ca="1" si="64"/>
        <v>49741</v>
      </c>
      <c r="T3758" s="43">
        <f ca="1">_xll.BInterpol('Base CDI'!$H$4:$H$28,'Base CDI'!$J$4:$J$29,S3758,"Cubic","Extrapolate=Linear","MultiX=Average","Skip=True","Sort=True")</f>
        <v>13.163885154546923</v>
      </c>
      <c r="U3758" s="43">
        <f ca="1">_xll.BInterpol('Base CDI'!$H$4:$H$28,'Base CDI'!$I$4:$I$29,S3758,"Cubic","Extrapolate=Linear","MultiX=Average","Skip=True","Sort=True")</f>
        <v>13.19301411673065</v>
      </c>
    </row>
    <row r="3759" spans="16:21" x14ac:dyDescent="0.25">
      <c r="P3759" s="10">
        <v>39981</v>
      </c>
      <c r="Q3759">
        <v>21.365839999999999</v>
      </c>
      <c r="S3759" s="42">
        <f t="shared" ca="1" si="64"/>
        <v>49742</v>
      </c>
      <c r="T3759" s="43">
        <f ca="1">_xll.BInterpol('Base CDI'!$H$4:$H$28,'Base CDI'!$J$4:$J$29,S3759,"Cubic","Extrapolate=Linear","MultiX=Average","Skip=True","Sort=True")</f>
        <v>13.163834063803909</v>
      </c>
      <c r="U3759" s="43">
        <f ca="1">_xll.BInterpol('Base CDI'!$H$4:$H$28,'Base CDI'!$I$4:$I$29,S3759,"Cubic","Extrapolate=Linear","MultiX=Average","Skip=True","Sort=True")</f>
        <v>13.19295913175201</v>
      </c>
    </row>
    <row r="3760" spans="16:21" x14ac:dyDescent="0.25">
      <c r="P3760" s="10">
        <v>39982</v>
      </c>
      <c r="Q3760">
        <v>21.373139999999999</v>
      </c>
      <c r="S3760" s="42">
        <f t="shared" ca="1" si="64"/>
        <v>49743</v>
      </c>
      <c r="T3760" s="43">
        <f ca="1">_xll.BInterpol('Base CDI'!$H$4:$H$28,'Base CDI'!$J$4:$J$29,S3760,"Cubic","Extrapolate=Linear","MultiX=Average","Skip=True","Sort=True")</f>
        <v>13.163782923083033</v>
      </c>
      <c r="U3760" s="43">
        <f ca="1">_xll.BInterpol('Base CDI'!$H$4:$H$28,'Base CDI'!$I$4:$I$29,S3760,"Cubic","Extrapolate=Linear","MultiX=Average","Skip=True","Sort=True")</f>
        <v>13.192904098228428</v>
      </c>
    </row>
    <row r="3761" spans="16:21" x14ac:dyDescent="0.25">
      <c r="P3761" s="10">
        <v>39983</v>
      </c>
      <c r="Q3761">
        <v>21.38045</v>
      </c>
      <c r="S3761" s="42">
        <f t="shared" ca="1" si="64"/>
        <v>49744</v>
      </c>
      <c r="T3761" s="43">
        <f ca="1">_xll.BInterpol('Base CDI'!$H$4:$H$28,'Base CDI'!$J$4:$J$29,S3761,"Cubic","Extrapolate=Linear","MultiX=Average","Skip=True","Sort=True")</f>
        <v>13.163731732550886</v>
      </c>
      <c r="U3761" s="43">
        <f ca="1">_xll.BInterpol('Base CDI'!$H$4:$H$28,'Base CDI'!$I$4:$I$29,S3761,"Cubic","Extrapolate=Linear","MultiX=Average","Skip=True","Sort=True")</f>
        <v>13.192849016321716</v>
      </c>
    </row>
    <row r="3762" spans="16:21" x14ac:dyDescent="0.25">
      <c r="P3762" s="10">
        <v>39986</v>
      </c>
      <c r="Q3762">
        <v>21.38777</v>
      </c>
      <c r="S3762" s="42">
        <f t="shared" ca="1" si="64"/>
        <v>49745</v>
      </c>
      <c r="T3762" s="43">
        <f ca="1">_xll.BInterpol('Base CDI'!$H$4:$H$28,'Base CDI'!$J$4:$J$29,S3762,"Cubic","Extrapolate=Linear","MultiX=Average","Skip=True","Sort=True")</f>
        <v>13.163680492374063</v>
      </c>
      <c r="U3762" s="43">
        <f ca="1">_xll.BInterpol('Base CDI'!$H$4:$H$28,'Base CDI'!$I$4:$I$29,S3762,"Cubic","Extrapolate=Linear","MultiX=Average","Skip=True","Sort=True")</f>
        <v>13.192793886193694</v>
      </c>
    </row>
    <row r="3763" spans="16:21" x14ac:dyDescent="0.25">
      <c r="P3763" s="10">
        <v>39987</v>
      </c>
      <c r="Q3763">
        <v>21.39507</v>
      </c>
      <c r="S3763" s="42">
        <f t="shared" ca="1" si="64"/>
        <v>49746</v>
      </c>
      <c r="T3763" s="43">
        <f ca="1">_xll.BInterpol('Base CDI'!$H$4:$H$28,'Base CDI'!$J$4:$J$29,S3763,"Cubic","Extrapolate=Linear","MultiX=Average","Skip=True","Sort=True")</f>
        <v>13.163629202719155</v>
      </c>
      <c r="U3763" s="43">
        <f ca="1">_xll.BInterpol('Base CDI'!$H$4:$H$28,'Base CDI'!$I$4:$I$29,S3763,"Cubic","Extrapolate=Linear","MultiX=Average","Skip=True","Sort=True")</f>
        <v>13.192738708006178</v>
      </c>
    </row>
    <row r="3764" spans="16:21" x14ac:dyDescent="0.25">
      <c r="P3764" s="10">
        <v>39988</v>
      </c>
      <c r="Q3764">
        <v>21.402370000000001</v>
      </c>
      <c r="S3764" s="42">
        <f t="shared" ca="1" si="64"/>
        <v>49747</v>
      </c>
      <c r="T3764" s="43">
        <f ca="1">_xll.BInterpol('Base CDI'!$H$4:$H$28,'Base CDI'!$J$4:$J$29,S3764,"Cubic","Extrapolate=Linear","MultiX=Average","Skip=True","Sort=True")</f>
        <v>13.163577863752755</v>
      </c>
      <c r="U3764" s="43">
        <f ca="1">_xll.BInterpol('Base CDI'!$H$4:$H$28,'Base CDI'!$I$4:$I$29,S3764,"Cubic","Extrapolate=Linear","MultiX=Average","Skip=True","Sort=True")</f>
        <v>13.192683481920984</v>
      </c>
    </row>
    <row r="3765" spans="16:21" x14ac:dyDescent="0.25">
      <c r="P3765" s="10">
        <v>39989</v>
      </c>
      <c r="Q3765">
        <v>21.409669999999998</v>
      </c>
      <c r="S3765" s="42">
        <f t="shared" ca="1" si="64"/>
        <v>49748</v>
      </c>
      <c r="T3765" s="43">
        <f ca="1">_xll.BInterpol('Base CDI'!$H$4:$H$28,'Base CDI'!$J$4:$J$29,S3765,"Cubic","Extrapolate=Linear","MultiX=Average","Skip=True","Sort=True")</f>
        <v>13.163526475641456</v>
      </c>
      <c r="U3765" s="43">
        <f ca="1">_xll.BInterpol('Base CDI'!$H$4:$H$28,'Base CDI'!$I$4:$I$29,S3765,"Cubic","Extrapolate=Linear","MultiX=Average","Skip=True","Sort=True")</f>
        <v>13.192628208099926</v>
      </c>
    </row>
    <row r="3766" spans="16:21" x14ac:dyDescent="0.25">
      <c r="P3766" s="10">
        <v>39990</v>
      </c>
      <c r="Q3766">
        <v>21.416989999999998</v>
      </c>
      <c r="S3766" s="42">
        <f t="shared" ca="1" si="64"/>
        <v>49749</v>
      </c>
      <c r="T3766" s="43">
        <f ca="1">_xll.BInterpol('Base CDI'!$H$4:$H$28,'Base CDI'!$J$4:$J$29,S3766,"Cubic","Extrapolate=Linear","MultiX=Average","Skip=True","Sort=True")</f>
        <v>13.163475038551853</v>
      </c>
      <c r="U3766" s="43">
        <f ca="1">_xll.BInterpol('Base CDI'!$H$4:$H$28,'Base CDI'!$I$4:$I$29,S3766,"Cubic","Extrapolate=Linear","MultiX=Average","Skip=True","Sort=True")</f>
        <v>13.192572886704824</v>
      </c>
    </row>
    <row r="3767" spans="16:21" x14ac:dyDescent="0.25">
      <c r="P3767" s="10">
        <v>39993</v>
      </c>
      <c r="Q3767">
        <v>21.424399999999999</v>
      </c>
      <c r="S3767" s="42">
        <f t="shared" ca="1" si="64"/>
        <v>49750</v>
      </c>
      <c r="T3767" s="43">
        <f ca="1">_xll.BInterpol('Base CDI'!$H$4:$H$28,'Base CDI'!$J$4:$J$29,S3767,"Cubic","Extrapolate=Linear","MultiX=Average","Skip=True","Sort=True")</f>
        <v>13.163423552650535</v>
      </c>
      <c r="U3767" s="43">
        <f ca="1">_xll.BInterpol('Base CDI'!$H$4:$H$28,'Base CDI'!$I$4:$I$29,S3767,"Cubic","Extrapolate=Linear","MultiX=Average","Skip=True","Sort=True")</f>
        <v>13.192517517897492</v>
      </c>
    </row>
    <row r="3768" spans="16:21" x14ac:dyDescent="0.25">
      <c r="P3768" s="10">
        <v>39994</v>
      </c>
      <c r="Q3768">
        <v>21.431819999999998</v>
      </c>
      <c r="S3768" s="42">
        <f t="shared" ca="1" si="64"/>
        <v>49751</v>
      </c>
      <c r="T3768" s="43">
        <f ca="1">_xll.BInterpol('Base CDI'!$H$4:$H$28,'Base CDI'!$J$4:$J$29,S3768,"Cubic","Extrapolate=Linear","MultiX=Average","Skip=True","Sort=True")</f>
        <v>13.163372018104099</v>
      </c>
      <c r="U3768" s="43">
        <f ca="1">_xll.BInterpol('Base CDI'!$H$4:$H$28,'Base CDI'!$I$4:$I$29,S3768,"Cubic","Extrapolate=Linear","MultiX=Average","Skip=True","Sort=True")</f>
        <v>13.192462101839748</v>
      </c>
    </row>
    <row r="3769" spans="16:21" x14ac:dyDescent="0.25">
      <c r="P3769" s="10">
        <v>39995</v>
      </c>
      <c r="Q3769">
        <v>21.439119999999999</v>
      </c>
      <c r="S3769" s="42">
        <f t="shared" ca="1" si="64"/>
        <v>49752</v>
      </c>
      <c r="T3769" s="43">
        <f ca="1">_xll.BInterpol('Base CDI'!$H$4:$H$28,'Base CDI'!$J$4:$J$29,S3769,"Cubic","Extrapolate=Linear","MultiX=Average","Skip=True","Sort=True")</f>
        <v>13.163320435079134</v>
      </c>
      <c r="U3769" s="43">
        <f ca="1">_xll.BInterpol('Base CDI'!$H$4:$H$28,'Base CDI'!$I$4:$I$29,S3769,"Cubic","Extrapolate=Linear","MultiX=Average","Skip=True","Sort=True")</f>
        <v>13.192406638693409</v>
      </c>
    </row>
    <row r="3770" spans="16:21" x14ac:dyDescent="0.25">
      <c r="P3770" s="10">
        <v>39996</v>
      </c>
      <c r="Q3770">
        <v>21.44651</v>
      </c>
      <c r="S3770" s="42">
        <f t="shared" ca="1" si="64"/>
        <v>49753</v>
      </c>
      <c r="T3770" s="43">
        <f ca="1">_xll.BInterpol('Base CDI'!$H$4:$H$28,'Base CDI'!$J$4:$J$29,S3770,"Cubic","Extrapolate=Linear","MultiX=Average","Skip=True","Sort=True")</f>
        <v>13.163268803742236</v>
      </c>
      <c r="U3770" s="43">
        <f ca="1">_xll.BInterpol('Base CDI'!$H$4:$H$28,'Base CDI'!$I$4:$I$29,S3770,"Cubic","Extrapolate=Linear","MultiX=Average","Skip=True","Sort=True")</f>
        <v>13.19235112862029</v>
      </c>
    </row>
    <row r="3771" spans="16:21" x14ac:dyDescent="0.25">
      <c r="P3771" s="10">
        <v>39997</v>
      </c>
      <c r="Q3771">
        <v>21.45393</v>
      </c>
      <c r="S3771" s="42">
        <f t="shared" ca="1" si="64"/>
        <v>49754</v>
      </c>
      <c r="T3771" s="43">
        <f ca="1">_xll.BInterpol('Base CDI'!$H$4:$H$28,'Base CDI'!$J$4:$J$29,S3771,"Cubic","Extrapolate=Linear","MultiX=Average","Skip=True","Sort=True")</f>
        <v>13.163217124259997</v>
      </c>
      <c r="U3771" s="43">
        <f ca="1">_xll.BInterpol('Base CDI'!$H$4:$H$28,'Base CDI'!$I$4:$I$29,S3771,"Cubic","Extrapolate=Linear","MultiX=Average","Skip=True","Sort=True")</f>
        <v>13.192295571782207</v>
      </c>
    </row>
    <row r="3772" spans="16:21" x14ac:dyDescent="0.25">
      <c r="P3772" s="10">
        <v>40000</v>
      </c>
      <c r="Q3772">
        <v>21.461349999999999</v>
      </c>
      <c r="S3772" s="42">
        <f t="shared" ca="1" si="64"/>
        <v>49755</v>
      </c>
      <c r="T3772" s="43">
        <f ca="1">_xll.BInterpol('Base CDI'!$H$4:$H$28,'Base CDI'!$J$4:$J$29,S3772,"Cubic","Extrapolate=Linear","MultiX=Average","Skip=True","Sort=True")</f>
        <v>13.163165396799009</v>
      </c>
      <c r="U3772" s="43">
        <f ca="1">_xll.BInterpol('Base CDI'!$H$4:$H$28,'Base CDI'!$I$4:$I$29,S3772,"Cubic","Extrapolate=Linear","MultiX=Average","Skip=True","Sort=True")</f>
        <v>13.19223996834098</v>
      </c>
    </row>
    <row r="3773" spans="16:21" x14ac:dyDescent="0.25">
      <c r="P3773" s="10">
        <v>40001</v>
      </c>
      <c r="Q3773">
        <v>21.468779999999999</v>
      </c>
      <c r="S3773" s="42">
        <f t="shared" ca="1" si="64"/>
        <v>49756</v>
      </c>
      <c r="T3773" s="43">
        <f ca="1">_xll.BInterpol('Base CDI'!$H$4:$H$28,'Base CDI'!$J$4:$J$29,S3773,"Cubic","Extrapolate=Linear","MultiX=Average","Skip=True","Sort=True")</f>
        <v>13.163113621525865</v>
      </c>
      <c r="U3773" s="43">
        <f ca="1">_xll.BInterpol('Base CDI'!$H$4:$H$28,'Base CDI'!$I$4:$I$29,S3773,"Cubic","Extrapolate=Linear","MultiX=Average","Skip=True","Sort=True")</f>
        <v>13.19218431845842</v>
      </c>
    </row>
    <row r="3774" spans="16:21" x14ac:dyDescent="0.25">
      <c r="P3774" s="10">
        <v>40002</v>
      </c>
      <c r="Q3774">
        <v>21.476220000000001</v>
      </c>
      <c r="S3774" s="42">
        <f t="shared" ca="1" si="64"/>
        <v>49757</v>
      </c>
      <c r="T3774" s="43">
        <f ca="1">_xll.BInterpol('Base CDI'!$H$4:$H$28,'Base CDI'!$J$4:$J$29,S3774,"Cubic","Extrapolate=Linear","MultiX=Average","Skip=True","Sort=True")</f>
        <v>13.163061798607158</v>
      </c>
      <c r="U3774" s="43">
        <f ca="1">_xll.BInterpol('Base CDI'!$H$4:$H$28,'Base CDI'!$I$4:$I$29,S3774,"Cubic","Extrapolate=Linear","MultiX=Average","Skip=True","Sort=True")</f>
        <v>13.192128622296348</v>
      </c>
    </row>
    <row r="3775" spans="16:21" x14ac:dyDescent="0.25">
      <c r="P3775" s="10">
        <v>40003</v>
      </c>
      <c r="Q3775">
        <v>21.48358</v>
      </c>
      <c r="S3775" s="42">
        <f t="shared" ca="1" si="64"/>
        <v>49758</v>
      </c>
      <c r="T3775" s="43">
        <f ca="1">_xll.BInterpol('Base CDI'!$H$4:$H$28,'Base CDI'!$J$4:$J$29,S3775,"Cubic","Extrapolate=Linear","MultiX=Average","Skip=True","Sort=True")</f>
        <v>13.163009928209481</v>
      </c>
      <c r="U3775" s="43">
        <f ca="1">_xll.BInterpol('Base CDI'!$H$4:$H$28,'Base CDI'!$I$4:$I$29,S3775,"Cubic","Extrapolate=Linear","MultiX=Average","Skip=True","Sort=True")</f>
        <v>13.19207288001658</v>
      </c>
    </row>
    <row r="3776" spans="16:21" x14ac:dyDescent="0.25">
      <c r="P3776" s="10">
        <v>40004</v>
      </c>
      <c r="Q3776">
        <v>21.490939999999998</v>
      </c>
      <c r="S3776" s="42">
        <f t="shared" ca="1" si="64"/>
        <v>49759</v>
      </c>
      <c r="T3776" s="43">
        <f ca="1">_xll.BInterpol('Base CDI'!$H$4:$H$28,'Base CDI'!$J$4:$J$29,S3776,"Cubic","Extrapolate=Linear","MultiX=Average","Skip=True","Sort=True")</f>
        <v>13.162958010499429</v>
      </c>
      <c r="U3776" s="43">
        <f ca="1">_xll.BInterpol('Base CDI'!$H$4:$H$28,'Base CDI'!$I$4:$I$29,S3776,"Cubic","Extrapolate=Linear","MultiX=Average","Skip=True","Sort=True")</f>
        <v>13.192017091780929</v>
      </c>
    </row>
    <row r="3777" spans="16:21" x14ac:dyDescent="0.25">
      <c r="P3777" s="10">
        <v>40007</v>
      </c>
      <c r="Q3777">
        <v>21.498390000000001</v>
      </c>
      <c r="S3777" s="42">
        <f t="shared" ca="1" si="64"/>
        <v>49760</v>
      </c>
      <c r="T3777" s="43">
        <f ca="1">_xll.BInterpol('Base CDI'!$H$4:$H$28,'Base CDI'!$J$4:$J$29,S3777,"Cubic","Extrapolate=Linear","MultiX=Average","Skip=True","Sort=True")</f>
        <v>13.16290604564359</v>
      </c>
      <c r="U3777" s="43">
        <f ca="1">_xll.BInterpol('Base CDI'!$H$4:$H$28,'Base CDI'!$I$4:$I$29,S3777,"Cubic","Extrapolate=Linear","MultiX=Average","Skip=True","Sort=True")</f>
        <v>13.191961257751215</v>
      </c>
    </row>
    <row r="3778" spans="16:21" x14ac:dyDescent="0.25">
      <c r="P3778" s="10">
        <v>40008</v>
      </c>
      <c r="Q3778">
        <v>21.505839999999999</v>
      </c>
      <c r="S3778" s="42">
        <f t="shared" ca="1" si="64"/>
        <v>49761</v>
      </c>
      <c r="T3778" s="43">
        <f ca="1">_xll.BInterpol('Base CDI'!$H$4:$H$28,'Base CDI'!$J$4:$J$29,S3778,"Cubic","Extrapolate=Linear","MultiX=Average","Skip=True","Sort=True")</f>
        <v>13.162854033808561</v>
      </c>
      <c r="U3778" s="43">
        <f ca="1">_xll.BInterpol('Base CDI'!$H$4:$H$28,'Base CDI'!$I$4:$I$29,S3778,"Cubic","Extrapolate=Linear","MultiX=Average","Skip=True","Sort=True")</f>
        <v>13.191905378089254</v>
      </c>
    </row>
    <row r="3779" spans="16:21" x14ac:dyDescent="0.25">
      <c r="P3779" s="10">
        <v>40009</v>
      </c>
      <c r="Q3779">
        <v>21.513190000000002</v>
      </c>
      <c r="S3779" s="42">
        <f t="shared" ca="1" si="64"/>
        <v>49762</v>
      </c>
      <c r="T3779" s="43">
        <f ca="1">_xll.BInterpol('Base CDI'!$H$4:$H$28,'Base CDI'!$J$4:$J$29,S3779,"Cubic","Extrapolate=Linear","MultiX=Average","Skip=True","Sort=True")</f>
        <v>13.162801975160933</v>
      </c>
      <c r="U3779" s="43">
        <f ca="1">_xll.BInterpol('Base CDI'!$H$4:$H$28,'Base CDI'!$I$4:$I$29,S3779,"Cubic","Extrapolate=Linear","MultiX=Average","Skip=True","Sort=True")</f>
        <v>13.191849452956861</v>
      </c>
    </row>
    <row r="3780" spans="16:21" x14ac:dyDescent="0.25">
      <c r="P3780" s="10">
        <v>40010</v>
      </c>
      <c r="Q3780">
        <v>21.520520000000001</v>
      </c>
      <c r="S3780" s="42">
        <f t="shared" ca="1" si="64"/>
        <v>49763</v>
      </c>
      <c r="T3780" s="43">
        <f ca="1">_xll.BInterpol('Base CDI'!$H$4:$H$28,'Base CDI'!$J$4:$J$29,S3780,"Cubic","Extrapolate=Linear","MultiX=Average","Skip=True","Sort=True")</f>
        <v>13.162749869867302</v>
      </c>
      <c r="U3780" s="43">
        <f ca="1">_xll.BInterpol('Base CDI'!$H$4:$H$28,'Base CDI'!$I$4:$I$29,S3780,"Cubic","Extrapolate=Linear","MultiX=Average","Skip=True","Sort=True")</f>
        <v>13.191793482515854</v>
      </c>
    </row>
    <row r="3781" spans="16:21" x14ac:dyDescent="0.25">
      <c r="P3781" s="10">
        <v>40011</v>
      </c>
      <c r="Q3781">
        <v>21.527979999999999</v>
      </c>
      <c r="S3781" s="42">
        <f t="shared" ca="1" si="64"/>
        <v>49764</v>
      </c>
      <c r="T3781" s="43">
        <f ca="1">_xll.BInterpol('Base CDI'!$H$4:$H$28,'Base CDI'!$J$4:$J$29,S3781,"Cubic","Extrapolate=Linear","MultiX=Average","Skip=True","Sort=True")</f>
        <v>13.162697718094256</v>
      </c>
      <c r="U3781" s="43">
        <f ca="1">_xll.BInterpol('Base CDI'!$H$4:$H$28,'Base CDI'!$I$4:$I$29,S3781,"Cubic","Extrapolate=Linear","MultiX=Average","Skip=True","Sort=True")</f>
        <v>13.191737466928048</v>
      </c>
    </row>
    <row r="3782" spans="16:21" x14ac:dyDescent="0.25">
      <c r="P3782" s="10">
        <v>40014</v>
      </c>
      <c r="Q3782">
        <v>21.535450000000001</v>
      </c>
      <c r="S3782" s="42">
        <f t="shared" ca="1" si="64"/>
        <v>49765</v>
      </c>
      <c r="T3782" s="43">
        <f ca="1">_xll.BInterpol('Base CDI'!$H$4:$H$28,'Base CDI'!$J$4:$J$29,S3782,"Cubic","Extrapolate=Linear","MultiX=Average","Skip=True","Sort=True")</f>
        <v>13.162645520008391</v>
      </c>
      <c r="U3782" s="43">
        <f ca="1">_xll.BInterpol('Base CDI'!$H$4:$H$28,'Base CDI'!$I$4:$I$29,S3782,"Cubic","Extrapolate=Linear","MultiX=Average","Skip=True","Sort=True")</f>
        <v>13.191681406355261</v>
      </c>
    </row>
    <row r="3783" spans="16:21" x14ac:dyDescent="0.25">
      <c r="P3783" s="10">
        <v>40015</v>
      </c>
      <c r="Q3783">
        <v>21.542919999999999</v>
      </c>
      <c r="S3783" s="42">
        <f t="shared" ca="1" si="64"/>
        <v>49766</v>
      </c>
      <c r="T3783" s="43">
        <f ca="1">_xll.BInterpol('Base CDI'!$H$4:$H$28,'Base CDI'!$J$4:$J$29,S3783,"Cubic","Extrapolate=Linear","MultiX=Average","Skip=True","Sort=True")</f>
        <v>13.162593275776299</v>
      </c>
      <c r="U3783" s="43">
        <f ca="1">_xll.BInterpol('Base CDI'!$H$4:$H$28,'Base CDI'!$I$4:$I$29,S3783,"Cubic","Extrapolate=Linear","MultiX=Average","Skip=True","Sort=True")</f>
        <v>13.191625300959309</v>
      </c>
    </row>
    <row r="3784" spans="16:21" x14ac:dyDescent="0.25">
      <c r="P3784" s="10">
        <v>40016</v>
      </c>
      <c r="Q3784">
        <v>21.550380000000001</v>
      </c>
      <c r="S3784" s="42">
        <f t="shared" ca="1" si="64"/>
        <v>49767</v>
      </c>
      <c r="T3784" s="43">
        <f ca="1">_xll.BInterpol('Base CDI'!$H$4:$H$28,'Base CDI'!$J$4:$J$29,S3784,"Cubic","Extrapolate=Linear","MultiX=Average","Skip=True","Sort=True")</f>
        <v>13.162540985564574</v>
      </c>
      <c r="U3784" s="43">
        <f ca="1">_xll.BInterpol('Base CDI'!$H$4:$H$28,'Base CDI'!$I$4:$I$29,S3784,"Cubic","Extrapolate=Linear","MultiX=Average","Skip=True","Sort=True")</f>
        <v>13.191569150902009</v>
      </c>
    </row>
    <row r="3785" spans="16:21" x14ac:dyDescent="0.25">
      <c r="P3785" s="10">
        <v>40017</v>
      </c>
      <c r="Q3785">
        <v>21.557749999999999</v>
      </c>
      <c r="S3785" s="42">
        <f t="shared" ca="1" si="64"/>
        <v>49768</v>
      </c>
      <c r="T3785" s="43">
        <f ca="1">_xll.BInterpol('Base CDI'!$H$4:$H$28,'Base CDI'!$J$4:$J$29,S3785,"Cubic","Extrapolate=Linear","MultiX=Average","Skip=True","Sort=True")</f>
        <v>13.162488649539807</v>
      </c>
      <c r="U3785" s="43">
        <f ca="1">_xll.BInterpol('Base CDI'!$H$4:$H$28,'Base CDI'!$I$4:$I$29,S3785,"Cubic","Extrapolate=Linear","MultiX=Average","Skip=True","Sort=True")</f>
        <v>13.191512956345175</v>
      </c>
    </row>
    <row r="3786" spans="16:21" x14ac:dyDescent="0.25">
      <c r="P3786" s="10">
        <v>40018</v>
      </c>
      <c r="Q3786">
        <v>21.564830000000001</v>
      </c>
      <c r="S3786" s="42">
        <f t="shared" ca="1" si="64"/>
        <v>49769</v>
      </c>
      <c r="T3786" s="43">
        <f ca="1">_xll.BInterpol('Base CDI'!$H$4:$H$28,'Base CDI'!$J$4:$J$29,S3786,"Cubic","Extrapolate=Linear","MultiX=Average","Skip=True","Sort=True")</f>
        <v>13.162436267868591</v>
      </c>
      <c r="U3786" s="43">
        <f ca="1">_xll.BInterpol('Base CDI'!$H$4:$H$28,'Base CDI'!$I$4:$I$29,S3786,"Cubic","Extrapolate=Linear","MultiX=Average","Skip=True","Sort=True")</f>
        <v>13.191456717450626</v>
      </c>
    </row>
    <row r="3787" spans="16:21" x14ac:dyDescent="0.25">
      <c r="P3787" s="10">
        <v>40021</v>
      </c>
      <c r="Q3787">
        <v>21.571899999999999</v>
      </c>
      <c r="S3787" s="42">
        <f t="shared" ref="S3787:S3850" ca="1" si="65">S3786+1</f>
        <v>49770</v>
      </c>
      <c r="T3787" s="43">
        <f ca="1">_xll.BInterpol('Base CDI'!$H$4:$H$28,'Base CDI'!$J$4:$J$29,S3787,"Cubic","Extrapolate=Linear","MultiX=Average","Skip=True","Sort=True")</f>
        <v>13.162383840717521</v>
      </c>
      <c r="U3787" s="43">
        <f ca="1">_xll.BInterpol('Base CDI'!$H$4:$H$28,'Base CDI'!$I$4:$I$29,S3787,"Cubic","Extrapolate=Linear","MultiX=Average","Skip=True","Sort=True")</f>
        <v>13.191400434380178</v>
      </c>
    </row>
    <row r="3788" spans="16:21" x14ac:dyDescent="0.25">
      <c r="P3788" s="10">
        <v>40022</v>
      </c>
      <c r="Q3788">
        <v>21.578980000000001</v>
      </c>
      <c r="S3788" s="42">
        <f t="shared" ca="1" si="65"/>
        <v>49771</v>
      </c>
      <c r="T3788" s="43">
        <f ca="1">_xll.BInterpol('Base CDI'!$H$4:$H$28,'Base CDI'!$J$4:$J$29,S3788,"Cubic","Extrapolate=Linear","MultiX=Average","Skip=True","Sort=True")</f>
        <v>13.162331368253186</v>
      </c>
      <c r="U3788" s="43">
        <f ca="1">_xll.BInterpol('Base CDI'!$H$4:$H$28,'Base CDI'!$I$4:$I$29,S3788,"Cubic","Extrapolate=Linear","MultiX=Average","Skip=True","Sort=True")</f>
        <v>13.191344107295647</v>
      </c>
    </row>
    <row r="3789" spans="16:21" x14ac:dyDescent="0.25">
      <c r="P3789" s="10">
        <v>40023</v>
      </c>
      <c r="Q3789">
        <v>21.585979999999999</v>
      </c>
      <c r="S3789" s="42">
        <f t="shared" ca="1" si="65"/>
        <v>49772</v>
      </c>
      <c r="T3789" s="43">
        <f ca="1">_xll.BInterpol('Base CDI'!$H$4:$H$28,'Base CDI'!$J$4:$J$29,S3789,"Cubic","Extrapolate=Linear","MultiX=Average","Skip=True","Sort=True")</f>
        <v>13.162278850642185</v>
      </c>
      <c r="U3789" s="43">
        <f ca="1">_xll.BInterpol('Base CDI'!$H$4:$H$28,'Base CDI'!$I$4:$I$29,S3789,"Cubic","Extrapolate=Linear","MultiX=Average","Skip=True","Sort=True")</f>
        <v>13.19128773635885</v>
      </c>
    </row>
    <row r="3790" spans="16:21" x14ac:dyDescent="0.25">
      <c r="P3790" s="10">
        <v>40024</v>
      </c>
      <c r="Q3790">
        <v>21.593060000000001</v>
      </c>
      <c r="S3790" s="42">
        <f t="shared" ca="1" si="65"/>
        <v>49773</v>
      </c>
      <c r="T3790" s="43">
        <f ca="1">_xll.BInterpol('Base CDI'!$H$4:$H$28,'Base CDI'!$J$4:$J$29,S3790,"Cubic","Extrapolate=Linear","MultiX=Average","Skip=True","Sort=True")</f>
        <v>13.162226288051105</v>
      </c>
      <c r="U3790" s="43">
        <f ca="1">_xll.BInterpol('Base CDI'!$H$4:$H$28,'Base CDI'!$I$4:$I$29,S3790,"Cubic","Extrapolate=Linear","MultiX=Average","Skip=True","Sort=True")</f>
        <v>13.191231321731602</v>
      </c>
    </row>
    <row r="3791" spans="16:21" x14ac:dyDescent="0.25">
      <c r="P3791" s="10">
        <v>40025</v>
      </c>
      <c r="Q3791">
        <v>21.60014</v>
      </c>
      <c r="S3791" s="42">
        <f t="shared" ca="1" si="65"/>
        <v>49774</v>
      </c>
      <c r="T3791" s="43">
        <f ca="1">_xll.BInterpol('Base CDI'!$H$4:$H$28,'Base CDI'!$J$4:$J$29,S3791,"Cubic","Extrapolate=Linear","MultiX=Average","Skip=True","Sort=True")</f>
        <v>13.162173680646541</v>
      </c>
      <c r="U3791" s="43">
        <f ca="1">_xll.BInterpol('Base CDI'!$H$4:$H$28,'Base CDI'!$I$4:$I$29,S3791,"Cubic","Extrapolate=Linear","MultiX=Average","Skip=True","Sort=True")</f>
        <v>13.191174863575721</v>
      </c>
    </row>
    <row r="3792" spans="16:21" x14ac:dyDescent="0.25">
      <c r="P3792" s="10">
        <v>40028</v>
      </c>
      <c r="Q3792">
        <v>21.607220000000002</v>
      </c>
      <c r="S3792" s="42">
        <f t="shared" ca="1" si="65"/>
        <v>49775</v>
      </c>
      <c r="T3792" s="43">
        <f ca="1">_xll.BInterpol('Base CDI'!$H$4:$H$28,'Base CDI'!$J$4:$J$29,S3792,"Cubic","Extrapolate=Linear","MultiX=Average","Skip=True","Sort=True")</f>
        <v>13.162121028595088</v>
      </c>
      <c r="U3792" s="43">
        <f ca="1">_xll.BInterpol('Base CDI'!$H$4:$H$28,'Base CDI'!$I$4:$I$29,S3792,"Cubic","Extrapolate=Linear","MultiX=Average","Skip=True","Sort=True")</f>
        <v>13.191118362053023</v>
      </c>
    </row>
    <row r="3793" spans="16:21" x14ac:dyDescent="0.25">
      <c r="P3793" s="10">
        <v>40029</v>
      </c>
      <c r="Q3793">
        <v>21.614319999999999</v>
      </c>
      <c r="S3793" s="42">
        <f t="shared" ca="1" si="65"/>
        <v>49776</v>
      </c>
      <c r="T3793" s="43">
        <f ca="1">_xll.BInterpol('Base CDI'!$H$4:$H$28,'Base CDI'!$J$4:$J$29,S3793,"Cubic","Extrapolate=Linear","MultiX=Average","Skip=True","Sort=True")</f>
        <v>13.162068332063335</v>
      </c>
      <c r="U3793" s="43">
        <f ca="1">_xll.BInterpol('Base CDI'!$H$4:$H$28,'Base CDI'!$I$4:$I$29,S3793,"Cubic","Extrapolate=Linear","MultiX=Average","Skip=True","Sort=True")</f>
        <v>13.191061817325327</v>
      </c>
    </row>
    <row r="3794" spans="16:21" x14ac:dyDescent="0.25">
      <c r="P3794" s="10">
        <v>40030</v>
      </c>
      <c r="Q3794">
        <v>21.621400000000001</v>
      </c>
      <c r="S3794" s="42">
        <f t="shared" ca="1" si="65"/>
        <v>49777</v>
      </c>
      <c r="T3794" s="43">
        <f ca="1">_xll.BInterpol('Base CDI'!$H$4:$H$28,'Base CDI'!$J$4:$J$29,S3794,"Cubic","Extrapolate=Linear","MultiX=Average","Skip=True","Sort=True")</f>
        <v>13.162015591217877</v>
      </c>
      <c r="U3794" s="43">
        <f ca="1">_xll.BInterpol('Base CDI'!$H$4:$H$28,'Base CDI'!$I$4:$I$29,S3794,"Cubic","Extrapolate=Linear","MultiX=Average","Skip=True","Sort=True")</f>
        <v>13.191005229554444</v>
      </c>
    </row>
    <row r="3795" spans="16:21" x14ac:dyDescent="0.25">
      <c r="P3795" s="10">
        <v>40031</v>
      </c>
      <c r="Q3795">
        <v>21.628489999999999</v>
      </c>
      <c r="S3795" s="42">
        <f t="shared" ca="1" si="65"/>
        <v>49778</v>
      </c>
      <c r="T3795" s="43">
        <f ca="1">_xll.BInterpol('Base CDI'!$H$4:$H$28,'Base CDI'!$J$4:$J$29,S3795,"Cubic","Extrapolate=Linear","MultiX=Average","Skip=True","Sort=True")</f>
        <v>13.161962806225308</v>
      </c>
      <c r="U3795" s="43">
        <f ca="1">_xll.BInterpol('Base CDI'!$H$4:$H$28,'Base CDI'!$I$4:$I$29,S3795,"Cubic","Extrapolate=Linear","MultiX=Average","Skip=True","Sort=True")</f>
        <v>13.190948598902196</v>
      </c>
    </row>
    <row r="3796" spans="16:21" x14ac:dyDescent="0.25">
      <c r="P3796" s="10">
        <v>40032</v>
      </c>
      <c r="Q3796">
        <v>21.635590000000001</v>
      </c>
      <c r="S3796" s="42">
        <f t="shared" ca="1" si="65"/>
        <v>49779</v>
      </c>
      <c r="T3796" s="43">
        <f ca="1">_xll.BInterpol('Base CDI'!$H$4:$H$28,'Base CDI'!$J$4:$J$29,S3796,"Cubic","Extrapolate=Linear","MultiX=Average","Skip=True","Sort=True")</f>
        <v>13.161909977252218</v>
      </c>
      <c r="U3796" s="43">
        <f ca="1">_xll.BInterpol('Base CDI'!$H$4:$H$28,'Base CDI'!$I$4:$I$29,S3796,"Cubic","Extrapolate=Linear","MultiX=Average","Skip=True","Sort=True")</f>
        <v>13.190891925530394</v>
      </c>
    </row>
    <row r="3797" spans="16:21" x14ac:dyDescent="0.25">
      <c r="P3797" s="10">
        <v>40035</v>
      </c>
      <c r="Q3797">
        <v>21.642690000000002</v>
      </c>
      <c r="S3797" s="42">
        <f t="shared" ca="1" si="65"/>
        <v>49780</v>
      </c>
      <c r="T3797" s="43">
        <f ca="1">_xll.BInterpol('Base CDI'!$H$4:$H$28,'Base CDI'!$J$4:$J$29,S3797,"Cubic","Extrapolate=Linear","MultiX=Average","Skip=True","Sort=True")</f>
        <v>13.161857104465202</v>
      </c>
      <c r="U3797" s="43">
        <f ca="1">_xll.BInterpol('Base CDI'!$H$4:$H$28,'Base CDI'!$I$4:$I$29,S3797,"Cubic","Extrapolate=Linear","MultiX=Average","Skip=True","Sort=True")</f>
        <v>13.190835209600861</v>
      </c>
    </row>
    <row r="3798" spans="16:21" x14ac:dyDescent="0.25">
      <c r="P3798" s="10">
        <v>40036</v>
      </c>
      <c r="Q3798">
        <v>21.649789999999999</v>
      </c>
      <c r="S3798" s="42">
        <f t="shared" ca="1" si="65"/>
        <v>49781</v>
      </c>
      <c r="T3798" s="43">
        <f ca="1">_xll.BInterpol('Base CDI'!$H$4:$H$28,'Base CDI'!$J$4:$J$29,S3798,"Cubic","Extrapolate=Linear","MultiX=Average","Skip=True","Sort=True")</f>
        <v>13.161804188030853</v>
      </c>
      <c r="U3798" s="43">
        <f ca="1">_xll.BInterpol('Base CDI'!$H$4:$H$28,'Base CDI'!$I$4:$I$29,S3798,"Cubic","Extrapolate=Linear","MultiX=Average","Skip=True","Sort=True")</f>
        <v>13.190778451275408</v>
      </c>
    </row>
    <row r="3799" spans="16:21" x14ac:dyDescent="0.25">
      <c r="P3799" s="10">
        <v>40037</v>
      </c>
      <c r="Q3799">
        <v>21.656890000000001</v>
      </c>
      <c r="S3799" s="42">
        <f t="shared" ca="1" si="65"/>
        <v>49782</v>
      </c>
      <c r="T3799" s="43">
        <f ca="1">_xll.BInterpol('Base CDI'!$H$4:$H$28,'Base CDI'!$J$4:$J$29,S3799,"Cubic","Extrapolate=Linear","MultiX=Average","Skip=True","Sort=True")</f>
        <v>13.161751228115762</v>
      </c>
      <c r="U3799" s="43">
        <f ca="1">_xll.BInterpol('Base CDI'!$H$4:$H$28,'Base CDI'!$I$4:$I$29,S3799,"Cubic","Extrapolate=Linear","MultiX=Average","Skip=True","Sort=True")</f>
        <v>13.190721650715853</v>
      </c>
    </row>
    <row r="3800" spans="16:21" x14ac:dyDescent="0.25">
      <c r="P3800" s="10">
        <v>40038</v>
      </c>
      <c r="Q3800">
        <v>21.664000000000001</v>
      </c>
      <c r="S3800" s="42">
        <f t="shared" ca="1" si="65"/>
        <v>49783</v>
      </c>
      <c r="T3800" s="43">
        <f ca="1">_xll.BInterpol('Base CDI'!$H$4:$H$28,'Base CDI'!$J$4:$J$29,S3800,"Cubic","Extrapolate=Linear","MultiX=Average","Skip=True","Sort=True")</f>
        <v>13.161698224886523</v>
      </c>
      <c r="U3800" s="43">
        <f ca="1">_xll.BInterpol('Base CDI'!$H$4:$H$28,'Base CDI'!$I$4:$I$29,S3800,"Cubic","Extrapolate=Linear","MultiX=Average","Skip=True","Sort=True")</f>
        <v>13.190664808084014</v>
      </c>
    </row>
    <row r="3801" spans="16:21" x14ac:dyDescent="0.25">
      <c r="P3801" s="10">
        <v>40039</v>
      </c>
      <c r="Q3801">
        <v>21.671109999999999</v>
      </c>
      <c r="S3801" s="42">
        <f t="shared" ca="1" si="65"/>
        <v>49784</v>
      </c>
      <c r="T3801" s="43">
        <f ca="1">_xll.BInterpol('Base CDI'!$H$4:$H$28,'Base CDI'!$J$4:$J$29,S3801,"Cubic","Extrapolate=Linear","MultiX=Average","Skip=True","Sort=True")</f>
        <v>13.16164517850973</v>
      </c>
      <c r="U3801" s="43">
        <f ca="1">_xll.BInterpol('Base CDI'!$H$4:$H$28,'Base CDI'!$I$4:$I$29,S3801,"Cubic","Extrapolate=Linear","MultiX=Average","Skip=True","Sort=True")</f>
        <v>13.190607923541707</v>
      </c>
    </row>
    <row r="3802" spans="16:21" x14ac:dyDescent="0.25">
      <c r="P3802" s="10">
        <v>40042</v>
      </c>
      <c r="Q3802">
        <v>21.67822</v>
      </c>
      <c r="S3802" s="42">
        <f t="shared" ca="1" si="65"/>
        <v>49785</v>
      </c>
      <c r="T3802" s="43">
        <f ca="1">_xll.BInterpol('Base CDI'!$H$4:$H$28,'Base CDI'!$J$4:$J$29,S3802,"Cubic","Extrapolate=Linear","MultiX=Average","Skip=True","Sort=True")</f>
        <v>13.161592089151974</v>
      </c>
      <c r="U3802" s="43">
        <f ca="1">_xll.BInterpol('Base CDI'!$H$4:$H$28,'Base CDI'!$I$4:$I$29,S3802,"Cubic","Extrapolate=Linear","MultiX=Average","Skip=True","Sort=True")</f>
        <v>13.190550997250746</v>
      </c>
    </row>
    <row r="3803" spans="16:21" x14ac:dyDescent="0.25">
      <c r="P3803" s="10">
        <v>40043</v>
      </c>
      <c r="Q3803">
        <v>21.68534</v>
      </c>
      <c r="S3803" s="42">
        <f t="shared" ca="1" si="65"/>
        <v>49786</v>
      </c>
      <c r="T3803" s="43">
        <f ca="1">_xll.BInterpol('Base CDI'!$H$4:$H$28,'Base CDI'!$J$4:$J$29,S3803,"Cubic","Extrapolate=Linear","MultiX=Average","Skip=True","Sort=True")</f>
        <v>13.161538956979848</v>
      </c>
      <c r="U3803" s="43">
        <f ca="1">_xll.BInterpol('Base CDI'!$H$4:$H$28,'Base CDI'!$I$4:$I$29,S3803,"Cubic","Extrapolate=Linear","MultiX=Average","Skip=True","Sort=True")</f>
        <v>13.190494029372951</v>
      </c>
    </row>
    <row r="3804" spans="16:21" x14ac:dyDescent="0.25">
      <c r="P3804" s="10">
        <v>40044</v>
      </c>
      <c r="Q3804">
        <v>21.692450000000001</v>
      </c>
      <c r="S3804" s="42">
        <f t="shared" ca="1" si="65"/>
        <v>49787</v>
      </c>
      <c r="T3804" s="43">
        <f ca="1">_xll.BInterpol('Base CDI'!$H$4:$H$28,'Base CDI'!$J$4:$J$29,S3804,"Cubic","Extrapolate=Linear","MultiX=Average","Skip=True","Sort=True")</f>
        <v>13.161485782159948</v>
      </c>
      <c r="U3804" s="43">
        <f ca="1">_xll.BInterpol('Base CDI'!$H$4:$H$28,'Base CDI'!$I$4:$I$29,S3804,"Cubic","Extrapolate=Linear","MultiX=Average","Skip=True","Sort=True")</f>
        <v>13.190437020070137</v>
      </c>
    </row>
    <row r="3805" spans="16:21" x14ac:dyDescent="0.25">
      <c r="P3805" s="10">
        <v>40045</v>
      </c>
      <c r="Q3805">
        <v>21.699580000000001</v>
      </c>
      <c r="S3805" s="42">
        <f t="shared" ca="1" si="65"/>
        <v>49788</v>
      </c>
      <c r="T3805" s="43">
        <f ca="1">_xll.BInterpol('Base CDI'!$H$4:$H$28,'Base CDI'!$J$4:$J$29,S3805,"Cubic","Extrapolate=Linear","MultiX=Average","Skip=True","Sort=True")</f>
        <v>13.161432564858863</v>
      </c>
      <c r="U3805" s="43">
        <f ca="1">_xll.BInterpol('Base CDI'!$H$4:$H$28,'Base CDI'!$I$4:$I$29,S3805,"Cubic","Extrapolate=Linear","MultiX=Average","Skip=True","Sort=True")</f>
        <v>13.19037996950412</v>
      </c>
    </row>
    <row r="3806" spans="16:21" x14ac:dyDescent="0.25">
      <c r="P3806" s="10">
        <v>40046</v>
      </c>
      <c r="Q3806">
        <v>21.706710000000001</v>
      </c>
      <c r="S3806" s="42">
        <f t="shared" ca="1" si="65"/>
        <v>49789</v>
      </c>
      <c r="T3806" s="43">
        <f ca="1">_xll.BInterpol('Base CDI'!$H$4:$H$28,'Base CDI'!$J$4:$J$29,S3806,"Cubic","Extrapolate=Linear","MultiX=Average","Skip=True","Sort=True")</f>
        <v>13.161379305243187</v>
      </c>
      <c r="U3806" s="43">
        <f ca="1">_xll.BInterpol('Base CDI'!$H$4:$H$28,'Base CDI'!$I$4:$I$29,S3806,"Cubic","Extrapolate=Linear","MultiX=Average","Skip=True","Sort=True")</f>
        <v>13.190322877836717</v>
      </c>
    </row>
    <row r="3807" spans="16:21" x14ac:dyDescent="0.25">
      <c r="P3807" s="10">
        <v>40049</v>
      </c>
      <c r="Q3807">
        <v>21.713830000000002</v>
      </c>
      <c r="S3807" s="42">
        <f t="shared" ca="1" si="65"/>
        <v>49790</v>
      </c>
      <c r="T3807" s="43">
        <f ca="1">_xll.BInterpol('Base CDI'!$H$4:$H$28,'Base CDI'!$J$4:$J$29,S3807,"Cubic","Extrapolate=Linear","MultiX=Average","Skip=True","Sort=True")</f>
        <v>13.161326003479513</v>
      </c>
      <c r="U3807" s="43">
        <f ca="1">_xll.BInterpol('Base CDI'!$H$4:$H$28,'Base CDI'!$I$4:$I$29,S3807,"Cubic","Extrapolate=Linear","MultiX=Average","Skip=True","Sort=True")</f>
        <v>13.190265745229743</v>
      </c>
    </row>
    <row r="3808" spans="16:21" x14ac:dyDescent="0.25">
      <c r="P3808" s="10">
        <v>40050</v>
      </c>
      <c r="Q3808">
        <v>21.720960000000002</v>
      </c>
      <c r="S3808" s="42">
        <f t="shared" ca="1" si="65"/>
        <v>49791</v>
      </c>
      <c r="T3808" s="43">
        <f ca="1">_xll.BInterpol('Base CDI'!$H$4:$H$28,'Base CDI'!$J$4:$J$29,S3808,"Cubic","Extrapolate=Linear","MultiX=Average","Skip=True","Sort=True")</f>
        <v>13.161272659734434</v>
      </c>
      <c r="U3808" s="43">
        <f ca="1">_xll.BInterpol('Base CDI'!$H$4:$H$28,'Base CDI'!$I$4:$I$29,S3808,"Cubic","Extrapolate=Linear","MultiX=Average","Skip=True","Sort=True")</f>
        <v>13.190208571845018</v>
      </c>
    </row>
    <row r="3809" spans="16:21" x14ac:dyDescent="0.25">
      <c r="P3809" s="10">
        <v>40051</v>
      </c>
      <c r="Q3809">
        <v>21.728090000000002</v>
      </c>
      <c r="S3809" s="42">
        <f t="shared" ca="1" si="65"/>
        <v>49792</v>
      </c>
      <c r="T3809" s="43">
        <f ca="1">_xll.BInterpol('Base CDI'!$H$4:$H$28,'Base CDI'!$J$4:$J$29,S3809,"Cubic","Extrapolate=Linear","MultiX=Average","Skip=True","Sort=True")</f>
        <v>13.161219274174544</v>
      </c>
      <c r="U3809" s="43">
        <f ca="1">_xll.BInterpol('Base CDI'!$H$4:$H$28,'Base CDI'!$I$4:$I$29,S3809,"Cubic","Extrapolate=Linear","MultiX=Average","Skip=True","Sort=True")</f>
        <v>13.190151357844355</v>
      </c>
    </row>
    <row r="3810" spans="16:21" x14ac:dyDescent="0.25">
      <c r="P3810" s="10">
        <v>40052</v>
      </c>
      <c r="Q3810">
        <v>21.735220000000002</v>
      </c>
      <c r="S3810" s="42">
        <f t="shared" ca="1" si="65"/>
        <v>49793</v>
      </c>
      <c r="T3810" s="43">
        <f ca="1">_xll.BInterpol('Base CDI'!$H$4:$H$28,'Base CDI'!$J$4:$J$29,S3810,"Cubic","Extrapolate=Linear","MultiX=Average","Skip=True","Sort=True")</f>
        <v>13.161165846966433</v>
      </c>
      <c r="U3810" s="43">
        <f ca="1">_xll.BInterpol('Base CDI'!$H$4:$H$28,'Base CDI'!$I$4:$I$29,S3810,"Cubic","Extrapolate=Linear","MultiX=Average","Skip=True","Sort=True")</f>
        <v>13.190094103389571</v>
      </c>
    </row>
    <row r="3811" spans="16:21" x14ac:dyDescent="0.25">
      <c r="P3811" s="10">
        <v>40053</v>
      </c>
      <c r="Q3811">
        <v>21.742349999999998</v>
      </c>
      <c r="S3811" s="42">
        <f t="shared" ca="1" si="65"/>
        <v>49794</v>
      </c>
      <c r="T3811" s="43">
        <f ca="1">_xll.BInterpol('Base CDI'!$H$4:$H$28,'Base CDI'!$J$4:$J$29,S3811,"Cubic","Extrapolate=Linear","MultiX=Average","Skip=True","Sort=True")</f>
        <v>13.161112378276698</v>
      </c>
      <c r="U3811" s="43">
        <f ca="1">_xll.BInterpol('Base CDI'!$H$4:$H$28,'Base CDI'!$I$4:$I$29,S3811,"Cubic","Extrapolate=Linear","MultiX=Average","Skip=True","Sort=True")</f>
        <v>13.190036808642486</v>
      </c>
    </row>
    <row r="3812" spans="16:21" x14ac:dyDescent="0.25">
      <c r="P3812" s="10">
        <v>40056</v>
      </c>
      <c r="Q3812">
        <v>21.749490000000002</v>
      </c>
      <c r="S3812" s="42">
        <f t="shared" ca="1" si="65"/>
        <v>49795</v>
      </c>
      <c r="T3812" s="43">
        <f ca="1">_xll.BInterpol('Base CDI'!$H$4:$H$28,'Base CDI'!$J$4:$J$29,S3812,"Cubic","Extrapolate=Linear","MultiX=Average","Skip=True","Sort=True")</f>
        <v>13.161058868271928</v>
      </c>
      <c r="U3812" s="43">
        <f ca="1">_xll.BInterpol('Base CDI'!$H$4:$H$28,'Base CDI'!$I$4:$I$29,S3812,"Cubic","Extrapolate=Linear","MultiX=Average","Skip=True","Sort=True")</f>
        <v>13.189979473764911</v>
      </c>
    </row>
    <row r="3813" spans="16:21" x14ac:dyDescent="0.25">
      <c r="P3813" s="10">
        <v>40057</v>
      </c>
      <c r="Q3813">
        <v>21.756620000000002</v>
      </c>
      <c r="S3813" s="42">
        <f t="shared" ca="1" si="65"/>
        <v>49796</v>
      </c>
      <c r="T3813" s="43">
        <f ca="1">_xll.BInterpol('Base CDI'!$H$4:$H$28,'Base CDI'!$J$4:$J$29,S3813,"Cubic","Extrapolate=Linear","MultiX=Average","Skip=True","Sort=True")</f>
        <v>13.161005317118718</v>
      </c>
      <c r="U3813" s="43">
        <f ca="1">_xll.BInterpol('Base CDI'!$H$4:$H$28,'Base CDI'!$I$4:$I$29,S3813,"Cubic","Extrapolate=Linear","MultiX=Average","Skip=True","Sort=True")</f>
        <v>13.189922098918666</v>
      </c>
    </row>
    <row r="3814" spans="16:21" x14ac:dyDescent="0.25">
      <c r="P3814" s="10">
        <v>40058</v>
      </c>
      <c r="Q3814">
        <v>21.763760000000001</v>
      </c>
      <c r="S3814" s="42">
        <f t="shared" ca="1" si="65"/>
        <v>49797</v>
      </c>
      <c r="T3814" s="43">
        <f ca="1">_xll.BInterpol('Base CDI'!$H$4:$H$28,'Base CDI'!$J$4:$J$29,S3814,"Cubic","Extrapolate=Linear","MultiX=Average","Skip=True","Sort=True")</f>
        <v>13.16095172498366</v>
      </c>
      <c r="U3814" s="43">
        <f ca="1">_xll.BInterpol('Base CDI'!$H$4:$H$28,'Base CDI'!$I$4:$I$29,S3814,"Cubic","Extrapolate=Linear","MultiX=Average","Skip=True","Sort=True")</f>
        <v>13.189864684265567</v>
      </c>
    </row>
    <row r="3815" spans="16:21" x14ac:dyDescent="0.25">
      <c r="P3815" s="10">
        <v>40059</v>
      </c>
      <c r="Q3815">
        <v>21.770910000000001</v>
      </c>
      <c r="S3815" s="42">
        <f t="shared" ca="1" si="65"/>
        <v>49798</v>
      </c>
      <c r="T3815" s="43">
        <f ca="1">_xll.BInterpol('Base CDI'!$H$4:$H$28,'Base CDI'!$J$4:$J$29,S3815,"Cubic","Extrapolate=Linear","MultiX=Average","Skip=True","Sort=True")</f>
        <v>13.160898092033348</v>
      </c>
      <c r="U3815" s="43">
        <f ca="1">_xll.BInterpol('Base CDI'!$H$4:$H$28,'Base CDI'!$I$4:$I$29,S3815,"Cubic","Extrapolate=Linear","MultiX=Average","Skip=True","Sort=True")</f>
        <v>13.18980722996743</v>
      </c>
    </row>
    <row r="3816" spans="16:21" x14ac:dyDescent="0.25">
      <c r="P3816" s="10">
        <v>40060</v>
      </c>
      <c r="Q3816">
        <v>21.77805</v>
      </c>
      <c r="S3816" s="42">
        <f t="shared" ca="1" si="65"/>
        <v>49799</v>
      </c>
      <c r="T3816" s="43">
        <f ca="1">_xll.BInterpol('Base CDI'!$H$4:$H$28,'Base CDI'!$J$4:$J$29,S3816,"Cubic","Extrapolate=Linear","MultiX=Average","Skip=True","Sort=True")</f>
        <v>13.160844418434372</v>
      </c>
      <c r="U3816" s="43">
        <f ca="1">_xll.BInterpol('Base CDI'!$H$4:$H$28,'Base CDI'!$I$4:$I$29,S3816,"Cubic","Extrapolate=Linear","MultiX=Average","Skip=True","Sort=True")</f>
        <v>13.189749736186071</v>
      </c>
    </row>
    <row r="3817" spans="16:21" x14ac:dyDescent="0.25">
      <c r="P3817" s="10">
        <v>40064</v>
      </c>
      <c r="Q3817">
        <v>21.7852</v>
      </c>
      <c r="S3817" s="42">
        <f t="shared" ca="1" si="65"/>
        <v>49800</v>
      </c>
      <c r="T3817" s="43">
        <f ca="1">_xll.BInterpol('Base CDI'!$H$4:$H$28,'Base CDI'!$J$4:$J$29,S3817,"Cubic","Extrapolate=Linear","MultiX=Average","Skip=True","Sort=True")</f>
        <v>13.16079070435333</v>
      </c>
      <c r="U3817" s="43">
        <f ca="1">_xll.BInterpol('Base CDI'!$H$4:$H$28,'Base CDI'!$I$4:$I$29,S3817,"Cubic","Extrapolate=Linear","MultiX=Average","Skip=True","Sort=True")</f>
        <v>13.189692203083309</v>
      </c>
    </row>
    <row r="3818" spans="16:21" x14ac:dyDescent="0.25">
      <c r="P3818" s="10">
        <v>40065</v>
      </c>
      <c r="Q3818">
        <v>21.792349999999999</v>
      </c>
      <c r="S3818" s="42">
        <f t="shared" ca="1" si="65"/>
        <v>49801</v>
      </c>
      <c r="T3818" s="43">
        <f ca="1">_xll.BInterpol('Base CDI'!$H$4:$H$28,'Base CDI'!$J$4:$J$29,S3818,"Cubic","Extrapolate=Linear","MultiX=Average","Skip=True","Sort=True")</f>
        <v>13.16073694995681</v>
      </c>
      <c r="U3818" s="43">
        <f ca="1">_xll.BInterpol('Base CDI'!$H$4:$H$28,'Base CDI'!$I$4:$I$29,S3818,"Cubic","Extrapolate=Linear","MultiX=Average","Skip=True","Sort=True")</f>
        <v>13.189634630820956</v>
      </c>
    </row>
    <row r="3819" spans="16:21" x14ac:dyDescent="0.25">
      <c r="P3819" s="10">
        <v>40066</v>
      </c>
      <c r="Q3819">
        <v>21.799510000000001</v>
      </c>
      <c r="S3819" s="42">
        <f t="shared" ca="1" si="65"/>
        <v>49802</v>
      </c>
      <c r="T3819" s="43">
        <f ca="1">_xll.BInterpol('Base CDI'!$H$4:$H$28,'Base CDI'!$J$4:$J$29,S3819,"Cubic","Extrapolate=Linear","MultiX=Average","Skip=True","Sort=True")</f>
        <v>13.160683155411407</v>
      </c>
      <c r="U3819" s="43">
        <f ca="1">_xll.BInterpol('Base CDI'!$H$4:$H$28,'Base CDI'!$I$4:$I$29,S3819,"Cubic","Extrapolate=Linear","MultiX=Average","Skip=True","Sort=True")</f>
        <v>13.189577019560833</v>
      </c>
    </row>
    <row r="3820" spans="16:21" x14ac:dyDescent="0.25">
      <c r="P3820" s="10">
        <v>40067</v>
      </c>
      <c r="Q3820">
        <v>21.80667</v>
      </c>
      <c r="S3820" s="42">
        <f t="shared" ca="1" si="65"/>
        <v>49803</v>
      </c>
      <c r="T3820" s="43">
        <f ca="1">_xll.BInterpol('Base CDI'!$H$4:$H$28,'Base CDI'!$J$4:$J$29,S3820,"Cubic","Extrapolate=Linear","MultiX=Average","Skip=True","Sort=True")</f>
        <v>13.160629320883713</v>
      </c>
      <c r="U3820" s="43">
        <f ca="1">_xll.BInterpol('Base CDI'!$H$4:$H$28,'Base CDI'!$I$4:$I$29,S3820,"Cubic","Extrapolate=Linear","MultiX=Average","Skip=True","Sort=True")</f>
        <v>13.189519369464755</v>
      </c>
    </row>
    <row r="3821" spans="16:21" x14ac:dyDescent="0.25">
      <c r="P3821" s="10">
        <v>40070</v>
      </c>
      <c r="Q3821">
        <v>21.813829999999999</v>
      </c>
      <c r="S3821" s="42">
        <f t="shared" ca="1" si="65"/>
        <v>49804</v>
      </c>
      <c r="T3821" s="43">
        <f ca="1">_xll.BInterpol('Base CDI'!$H$4:$H$28,'Base CDI'!$J$4:$J$29,S3821,"Cubic","Extrapolate=Linear","MultiX=Average","Skip=True","Sort=True")</f>
        <v>13.160575446540323</v>
      </c>
      <c r="U3821" s="43">
        <f ca="1">_xll.BInterpol('Base CDI'!$H$4:$H$28,'Base CDI'!$I$4:$I$29,S3821,"Cubic","Extrapolate=Linear","MultiX=Average","Skip=True","Sort=True")</f>
        <v>13.189461680694537</v>
      </c>
    </row>
    <row r="3822" spans="16:21" x14ac:dyDescent="0.25">
      <c r="P3822" s="10">
        <v>40071</v>
      </c>
      <c r="Q3822">
        <v>21.821000000000002</v>
      </c>
      <c r="S3822" s="42">
        <f t="shared" ca="1" si="65"/>
        <v>49805</v>
      </c>
      <c r="T3822" s="43">
        <f ca="1">_xll.BInterpol('Base CDI'!$H$4:$H$28,'Base CDI'!$J$4:$J$29,S3822,"Cubic","Extrapolate=Linear","MultiX=Average","Skip=True","Sort=True")</f>
        <v>13.160521532547827</v>
      </c>
      <c r="U3822" s="43">
        <f ca="1">_xll.BInterpol('Base CDI'!$H$4:$H$28,'Base CDI'!$I$4:$I$29,S3822,"Cubic","Extrapolate=Linear","MultiX=Average","Skip=True","Sort=True")</f>
        <v>13.189403953411997</v>
      </c>
    </row>
    <row r="3823" spans="16:21" x14ac:dyDescent="0.25">
      <c r="P3823" s="10">
        <v>40072</v>
      </c>
      <c r="Q3823">
        <v>21.82816</v>
      </c>
      <c r="S3823" s="42">
        <f t="shared" ca="1" si="65"/>
        <v>49806</v>
      </c>
      <c r="T3823" s="43">
        <f ca="1">_xll.BInterpol('Base CDI'!$H$4:$H$28,'Base CDI'!$J$4:$J$29,S3823,"Cubic","Extrapolate=Linear","MultiX=Average","Skip=True","Sort=True")</f>
        <v>13.160467579072819</v>
      </c>
      <c r="U3823" s="43">
        <f ca="1">_xll.BInterpol('Base CDI'!$H$4:$H$28,'Base CDI'!$I$4:$I$29,S3823,"Cubic","Extrapolate=Linear","MultiX=Average","Skip=True","Sort=True")</f>
        <v>13.18934618777895</v>
      </c>
    </row>
    <row r="3824" spans="16:21" x14ac:dyDescent="0.25">
      <c r="P3824" s="10">
        <v>40073</v>
      </c>
      <c r="Q3824">
        <v>21.835329999999999</v>
      </c>
      <c r="S3824" s="42">
        <f t="shared" ca="1" si="65"/>
        <v>49807</v>
      </c>
      <c r="T3824" s="43">
        <f ca="1">_xll.BInterpol('Base CDI'!$H$4:$H$28,'Base CDI'!$J$4:$J$29,S3824,"Cubic","Extrapolate=Linear","MultiX=Average","Skip=True","Sort=True")</f>
        <v>13.160413586281893</v>
      </c>
      <c r="U3824" s="43">
        <f ca="1">_xll.BInterpol('Base CDI'!$H$4:$H$28,'Base CDI'!$I$4:$I$29,S3824,"Cubic","Extrapolate=Linear","MultiX=Average","Skip=True","Sort=True")</f>
        <v>13.189288383957216</v>
      </c>
    </row>
    <row r="3825" spans="16:21" x14ac:dyDescent="0.25">
      <c r="P3825" s="10">
        <v>40074</v>
      </c>
      <c r="Q3825">
        <v>21.842500000000001</v>
      </c>
      <c r="S3825" s="42">
        <f t="shared" ca="1" si="65"/>
        <v>49808</v>
      </c>
      <c r="T3825" s="43">
        <f ca="1">_xll.BInterpol('Base CDI'!$H$4:$H$28,'Base CDI'!$J$4:$J$29,S3825,"Cubic","Extrapolate=Linear","MultiX=Average","Skip=True","Sort=True")</f>
        <v>13.160359554341641</v>
      </c>
      <c r="U3825" s="43">
        <f ca="1">_xll.BInterpol('Base CDI'!$H$4:$H$28,'Base CDI'!$I$4:$I$29,S3825,"Cubic","Extrapolate=Linear","MultiX=Average","Skip=True","Sort=True")</f>
        <v>13.189230542108607</v>
      </c>
    </row>
    <row r="3826" spans="16:21" x14ac:dyDescent="0.25">
      <c r="P3826" s="10">
        <v>40077</v>
      </c>
      <c r="Q3826">
        <v>21.84967</v>
      </c>
      <c r="S3826" s="42">
        <f t="shared" ca="1" si="65"/>
        <v>49809</v>
      </c>
      <c r="T3826" s="43">
        <f ca="1">_xll.BInterpol('Base CDI'!$H$4:$H$28,'Base CDI'!$J$4:$J$29,S3826,"Cubic","Extrapolate=Linear","MultiX=Average","Skip=True","Sort=True")</f>
        <v>13.160305483418655</v>
      </c>
      <c r="U3826" s="43">
        <f ca="1">_xll.BInterpol('Base CDI'!$H$4:$H$28,'Base CDI'!$I$4:$I$29,S3826,"Cubic","Extrapolate=Linear","MultiX=Average","Skip=True","Sort=True")</f>
        <v>13.189172662394942</v>
      </c>
    </row>
    <row r="3827" spans="16:21" x14ac:dyDescent="0.25">
      <c r="P3827" s="10">
        <v>40078</v>
      </c>
      <c r="Q3827">
        <v>21.856839999999998</v>
      </c>
      <c r="S3827" s="42">
        <f t="shared" ca="1" si="65"/>
        <v>49810</v>
      </c>
      <c r="T3827" s="43">
        <f ca="1">_xll.BInterpol('Base CDI'!$H$4:$H$28,'Base CDI'!$J$4:$J$29,S3827,"Cubic","Extrapolate=Linear","MultiX=Average","Skip=True","Sort=True")</f>
        <v>13.160251373679529</v>
      </c>
      <c r="U3827" s="43">
        <f ca="1">_xll.BInterpol('Base CDI'!$H$4:$H$28,'Base CDI'!$I$4:$I$29,S3827,"Cubic","Extrapolate=Linear","MultiX=Average","Skip=True","Sort=True")</f>
        <v>13.189114744978037</v>
      </c>
    </row>
    <row r="3828" spans="16:21" x14ac:dyDescent="0.25">
      <c r="P3828" s="10">
        <v>40079</v>
      </c>
      <c r="Q3828">
        <v>21.86403</v>
      </c>
      <c r="S3828" s="42">
        <f t="shared" ca="1" si="65"/>
        <v>49811</v>
      </c>
      <c r="T3828" s="43">
        <f ca="1">_xll.BInterpol('Base CDI'!$H$4:$H$28,'Base CDI'!$J$4:$J$29,S3828,"Cubic","Extrapolate=Linear","MultiX=Average","Skip=True","Sort=True")</f>
        <v>13.160197225290856</v>
      </c>
      <c r="U3828" s="43">
        <f ca="1">_xll.BInterpol('Base CDI'!$H$4:$H$28,'Base CDI'!$I$4:$I$29,S3828,"Cubic","Extrapolate=Linear","MultiX=Average","Skip=True","Sort=True")</f>
        <v>13.189056790019707</v>
      </c>
    </row>
    <row r="3829" spans="16:21" x14ac:dyDescent="0.25">
      <c r="P3829" s="10">
        <v>40080</v>
      </c>
      <c r="Q3829">
        <v>21.871210000000001</v>
      </c>
      <c r="S3829" s="42">
        <f t="shared" ca="1" si="65"/>
        <v>49812</v>
      </c>
      <c r="T3829" s="43">
        <f ca="1">_xll.BInterpol('Base CDI'!$H$4:$H$28,'Base CDI'!$J$4:$J$29,S3829,"Cubic","Extrapolate=Linear","MultiX=Average","Skip=True","Sort=True")</f>
        <v>13.160143038419228</v>
      </c>
      <c r="U3829" s="43">
        <f ca="1">_xll.BInterpol('Base CDI'!$H$4:$H$28,'Base CDI'!$I$4:$I$29,S3829,"Cubic","Extrapolate=Linear","MultiX=Average","Skip=True","Sort=True")</f>
        <v>13.188998797681771</v>
      </c>
    </row>
    <row r="3830" spans="16:21" x14ac:dyDescent="0.25">
      <c r="P3830" s="10">
        <v>40081</v>
      </c>
      <c r="Q3830">
        <v>21.87839</v>
      </c>
      <c r="S3830" s="42">
        <f t="shared" ca="1" si="65"/>
        <v>49813</v>
      </c>
      <c r="T3830" s="43">
        <f ca="1">_xll.BInterpol('Base CDI'!$H$4:$H$28,'Base CDI'!$J$4:$J$29,S3830,"Cubic","Extrapolate=Linear","MultiX=Average","Skip=True","Sort=True")</f>
        <v>13.160088813231239</v>
      </c>
      <c r="U3830" s="43">
        <f ca="1">_xll.BInterpol('Base CDI'!$H$4:$H$28,'Base CDI'!$I$4:$I$29,S3830,"Cubic","Extrapolate=Linear","MultiX=Average","Skip=True","Sort=True")</f>
        <v>13.188940768126045</v>
      </c>
    </row>
    <row r="3831" spans="16:21" x14ac:dyDescent="0.25">
      <c r="P3831" s="10">
        <v>40084</v>
      </c>
      <c r="Q3831">
        <v>21.885560000000002</v>
      </c>
      <c r="S3831" s="42">
        <f t="shared" ca="1" si="65"/>
        <v>49814</v>
      </c>
      <c r="T3831" s="43">
        <f ca="1">_xll.BInterpol('Base CDI'!$H$4:$H$28,'Base CDI'!$J$4:$J$29,S3831,"Cubic","Extrapolate=Linear","MultiX=Average","Skip=True","Sort=True")</f>
        <v>13.16003454989348</v>
      </c>
      <c r="U3831" s="43">
        <f ca="1">_xll.BInterpol('Base CDI'!$H$4:$H$28,'Base CDI'!$I$4:$I$29,S3831,"Cubic","Extrapolate=Linear","MultiX=Average","Skip=True","Sort=True")</f>
        <v>13.188882701514345</v>
      </c>
    </row>
    <row r="3832" spans="16:21" x14ac:dyDescent="0.25">
      <c r="P3832" s="10">
        <v>40085</v>
      </c>
      <c r="Q3832">
        <v>21.892749999999999</v>
      </c>
      <c r="S3832" s="42">
        <f t="shared" ca="1" si="65"/>
        <v>49815</v>
      </c>
      <c r="T3832" s="43">
        <f ca="1">_xll.BInterpol('Base CDI'!$H$4:$H$28,'Base CDI'!$J$4:$J$29,S3832,"Cubic","Extrapolate=Linear","MultiX=Average","Skip=True","Sort=True")</f>
        <v>13.159980248572547</v>
      </c>
      <c r="U3832" s="43">
        <f ca="1">_xll.BInterpol('Base CDI'!$H$4:$H$28,'Base CDI'!$I$4:$I$29,S3832,"Cubic","Extrapolate=Linear","MultiX=Average","Skip=True","Sort=True")</f>
        <v>13.188824598008486</v>
      </c>
    </row>
    <row r="3833" spans="16:21" x14ac:dyDescent="0.25">
      <c r="P3833" s="10">
        <v>40086</v>
      </c>
      <c r="Q3833">
        <v>21.899909999999998</v>
      </c>
      <c r="S3833" s="42">
        <f t="shared" ca="1" si="65"/>
        <v>49816</v>
      </c>
      <c r="T3833" s="43">
        <f ca="1">_xll.BInterpol('Base CDI'!$H$4:$H$28,'Base CDI'!$J$4:$J$29,S3833,"Cubic","Extrapolate=Linear","MultiX=Average","Skip=True","Sort=True")</f>
        <v>13.159925909435028</v>
      </c>
      <c r="U3833" s="43">
        <f ca="1">_xll.BInterpol('Base CDI'!$H$4:$H$28,'Base CDI'!$I$4:$I$29,S3833,"Cubic","Extrapolate=Linear","MultiX=Average","Skip=True","Sort=True")</f>
        <v>13.188766457770287</v>
      </c>
    </row>
    <row r="3834" spans="16:21" x14ac:dyDescent="0.25">
      <c r="P3834" s="10">
        <v>40087</v>
      </c>
      <c r="Q3834">
        <v>21.907080000000001</v>
      </c>
      <c r="S3834" s="42">
        <f t="shared" ca="1" si="65"/>
        <v>49817</v>
      </c>
      <c r="T3834" s="43">
        <f ca="1">_xll.BInterpol('Base CDI'!$H$4:$H$28,'Base CDI'!$J$4:$J$29,S3834,"Cubic","Extrapolate=Linear","MultiX=Average","Skip=True","Sort=True")</f>
        <v>13.159871532647522</v>
      </c>
      <c r="U3834" s="43">
        <f ca="1">_xll.BInterpol('Base CDI'!$H$4:$H$28,'Base CDI'!$I$4:$I$29,S3834,"Cubic","Extrapolate=Linear","MultiX=Average","Skip=True","Sort=True")</f>
        <v>13.188708280961562</v>
      </c>
    </row>
    <row r="3835" spans="16:21" x14ac:dyDescent="0.25">
      <c r="P3835" s="10">
        <v>40088</v>
      </c>
      <c r="Q3835">
        <v>21.914269999999998</v>
      </c>
      <c r="S3835" s="42">
        <f t="shared" ca="1" si="65"/>
        <v>49818</v>
      </c>
      <c r="T3835" s="43">
        <f ca="1">_xll.BInterpol('Base CDI'!$H$4:$H$28,'Base CDI'!$J$4:$J$29,S3835,"Cubic","Extrapolate=Linear","MultiX=Average","Skip=True","Sort=True")</f>
        <v>13.159817118376617</v>
      </c>
      <c r="U3835" s="43">
        <f ca="1">_xll.BInterpol('Base CDI'!$H$4:$H$28,'Base CDI'!$I$4:$I$29,S3835,"Cubic","Extrapolate=Linear","MultiX=Average","Skip=True","Sort=True")</f>
        <v>13.188650067744129</v>
      </c>
    </row>
    <row r="3836" spans="16:21" x14ac:dyDescent="0.25">
      <c r="P3836" s="10">
        <v>40091</v>
      </c>
      <c r="Q3836">
        <v>21.92146</v>
      </c>
      <c r="S3836" s="42">
        <f t="shared" ca="1" si="65"/>
        <v>49819</v>
      </c>
      <c r="T3836" s="43">
        <f ca="1">_xll.BInterpol('Base CDI'!$H$4:$H$28,'Base CDI'!$J$4:$J$29,S3836,"Cubic","Extrapolate=Linear","MultiX=Average","Skip=True","Sort=True")</f>
        <v>13.159762666788907</v>
      </c>
      <c r="U3836" s="43">
        <f ca="1">_xll.BInterpol('Base CDI'!$H$4:$H$28,'Base CDI'!$I$4:$I$29,S3836,"Cubic","Extrapolate=Linear","MultiX=Average","Skip=True","Sort=True")</f>
        <v>13.188591818279805</v>
      </c>
    </row>
    <row r="3837" spans="16:21" x14ac:dyDescent="0.25">
      <c r="P3837" s="10">
        <v>40092</v>
      </c>
      <c r="Q3837">
        <v>21.928650000000001</v>
      </c>
      <c r="S3837" s="42">
        <f t="shared" ca="1" si="65"/>
        <v>49820</v>
      </c>
      <c r="T3837" s="43">
        <f ca="1">_xll.BInterpol('Base CDI'!$H$4:$H$28,'Base CDI'!$J$4:$J$29,S3837,"Cubic","Extrapolate=Linear","MultiX=Average","Skip=True","Sort=True")</f>
        <v>13.159708178050987</v>
      </c>
      <c r="U3837" s="43">
        <f ca="1">_xll.BInterpol('Base CDI'!$H$4:$H$28,'Base CDI'!$I$4:$I$29,S3837,"Cubic","Extrapolate=Linear","MultiX=Average","Skip=True","Sort=True")</f>
        <v>13.188533532730407</v>
      </c>
    </row>
    <row r="3838" spans="16:21" x14ac:dyDescent="0.25">
      <c r="P3838" s="10">
        <v>40093</v>
      </c>
      <c r="Q3838">
        <v>21.935849999999999</v>
      </c>
      <c r="S3838" s="42">
        <f t="shared" ca="1" si="65"/>
        <v>49821</v>
      </c>
      <c r="T3838" s="43">
        <f ca="1">_xll.BInterpol('Base CDI'!$H$4:$H$28,'Base CDI'!$J$4:$J$29,S3838,"Cubic","Extrapolate=Linear","MultiX=Average","Skip=True","Sort=True")</f>
        <v>13.159653652329448</v>
      </c>
      <c r="U3838" s="43">
        <f ca="1">_xll.BInterpol('Base CDI'!$H$4:$H$28,'Base CDI'!$I$4:$I$29,S3838,"Cubic","Extrapolate=Linear","MultiX=Average","Skip=True","Sort=True")</f>
        <v>13.188475211257749</v>
      </c>
    </row>
    <row r="3839" spans="16:21" x14ac:dyDescent="0.25">
      <c r="P3839" s="10">
        <v>40094</v>
      </c>
      <c r="Q3839">
        <v>21.943049999999999</v>
      </c>
      <c r="S3839" s="42">
        <f t="shared" ca="1" si="65"/>
        <v>49822</v>
      </c>
      <c r="T3839" s="43">
        <f ca="1">_xll.BInterpol('Base CDI'!$H$4:$H$28,'Base CDI'!$J$4:$J$29,S3839,"Cubic","Extrapolate=Linear","MultiX=Average","Skip=True","Sort=True")</f>
        <v>13.159599089790882</v>
      </c>
      <c r="U3839" s="43">
        <f ca="1">_xll.BInterpol('Base CDI'!$H$4:$H$28,'Base CDI'!$I$4:$I$29,S3839,"Cubic","Extrapolate=Linear","MultiX=Average","Skip=True","Sort=True")</f>
        <v>13.188416854023648</v>
      </c>
    </row>
    <row r="3840" spans="16:21" x14ac:dyDescent="0.25">
      <c r="P3840" s="10">
        <v>40095</v>
      </c>
      <c r="Q3840">
        <v>21.950240000000001</v>
      </c>
      <c r="S3840" s="42">
        <f t="shared" ca="1" si="65"/>
        <v>49823</v>
      </c>
      <c r="T3840" s="43">
        <f ca="1">_xll.BInterpol('Base CDI'!$H$4:$H$28,'Base CDI'!$J$4:$J$29,S3840,"Cubic","Extrapolate=Linear","MultiX=Average","Skip=True","Sort=True")</f>
        <v>13.159544490601885</v>
      </c>
      <c r="U3840" s="43">
        <f ca="1">_xll.BInterpol('Base CDI'!$H$4:$H$28,'Base CDI'!$I$4:$I$29,S3840,"Cubic","Extrapolate=Linear","MultiX=Average","Skip=True","Sort=True")</f>
        <v>13.188358461189923</v>
      </c>
    </row>
    <row r="3841" spans="16:21" x14ac:dyDescent="0.25">
      <c r="P3841" s="10">
        <v>40099</v>
      </c>
      <c r="Q3841">
        <v>21.957439999999998</v>
      </c>
      <c r="S3841" s="42">
        <f t="shared" ca="1" si="65"/>
        <v>49824</v>
      </c>
      <c r="T3841" s="43">
        <f ca="1">_xll.BInterpol('Base CDI'!$H$4:$H$28,'Base CDI'!$J$4:$J$29,S3841,"Cubic","Extrapolate=Linear","MultiX=Average","Skip=True","Sort=True")</f>
        <v>13.159489854929047</v>
      </c>
      <c r="U3841" s="43">
        <f ca="1">_xll.BInterpol('Base CDI'!$H$4:$H$28,'Base CDI'!$I$4:$I$29,S3841,"Cubic","Extrapolate=Linear","MultiX=Average","Skip=True","Sort=True")</f>
        <v>13.188300032918388</v>
      </c>
    </row>
    <row r="3842" spans="16:21" x14ac:dyDescent="0.25">
      <c r="P3842" s="10">
        <v>40100</v>
      </c>
      <c r="Q3842">
        <v>21.96463</v>
      </c>
      <c r="S3842" s="42">
        <f t="shared" ca="1" si="65"/>
        <v>49825</v>
      </c>
      <c r="T3842" s="43">
        <f ca="1">_xll.BInterpol('Base CDI'!$H$4:$H$28,'Base CDI'!$J$4:$J$29,S3842,"Cubic","Extrapolate=Linear","MultiX=Average","Skip=True","Sort=True")</f>
        <v>13.159435182938962</v>
      </c>
      <c r="U3842" s="43">
        <f ca="1">_xll.BInterpol('Base CDI'!$H$4:$H$28,'Base CDI'!$I$4:$I$29,S3842,"Cubic","Extrapolate=Linear","MultiX=Average","Skip=True","Sort=True")</f>
        <v>13.188241569370859</v>
      </c>
    </row>
    <row r="3843" spans="16:21" x14ac:dyDescent="0.25">
      <c r="P3843" s="10">
        <v>40101</v>
      </c>
      <c r="Q3843">
        <v>21.971830000000001</v>
      </c>
      <c r="S3843" s="42">
        <f t="shared" ca="1" si="65"/>
        <v>49826</v>
      </c>
      <c r="T3843" s="43">
        <f ca="1">_xll.BInterpol('Base CDI'!$H$4:$H$28,'Base CDI'!$J$4:$J$29,S3843,"Cubic","Extrapolate=Linear","MultiX=Average","Skip=True","Sort=True")</f>
        <v>13.159380474798223</v>
      </c>
      <c r="U3843" s="43">
        <f ca="1">_xll.BInterpol('Base CDI'!$H$4:$H$28,'Base CDI'!$I$4:$I$29,S3843,"Cubic","Extrapolate=Linear","MultiX=Average","Skip=True","Sort=True")</f>
        <v>13.188183070709155</v>
      </c>
    </row>
    <row r="3844" spans="16:21" x14ac:dyDescent="0.25">
      <c r="P3844" s="10">
        <v>40102</v>
      </c>
      <c r="Q3844">
        <v>21.979040000000001</v>
      </c>
      <c r="S3844" s="42">
        <f t="shared" ca="1" si="65"/>
        <v>49827</v>
      </c>
      <c r="T3844" s="43">
        <f ca="1">_xll.BInterpol('Base CDI'!$H$4:$H$28,'Base CDI'!$J$4:$J$29,S3844,"Cubic","Extrapolate=Linear","MultiX=Average","Skip=True","Sort=True")</f>
        <v>13.159325730673423</v>
      </c>
      <c r="U3844" s="43">
        <f ca="1">_xll.BInterpol('Base CDI'!$H$4:$H$28,'Base CDI'!$I$4:$I$29,S3844,"Cubic","Extrapolate=Linear","MultiX=Average","Skip=True","Sort=True")</f>
        <v>13.18812453709509</v>
      </c>
    </row>
    <row r="3845" spans="16:21" x14ac:dyDescent="0.25">
      <c r="P3845" s="10">
        <v>40105</v>
      </c>
      <c r="Q3845">
        <v>21.986249999999998</v>
      </c>
      <c r="S3845" s="42">
        <f t="shared" ca="1" si="65"/>
        <v>49828</v>
      </c>
      <c r="T3845" s="43">
        <f ca="1">_xll.BInterpol('Base CDI'!$H$4:$H$28,'Base CDI'!$J$4:$J$29,S3845,"Cubic","Extrapolate=Linear","MultiX=Average","Skip=True","Sort=True")</f>
        <v>13.159270950731154</v>
      </c>
      <c r="U3845" s="43">
        <f ca="1">_xll.BInterpol('Base CDI'!$H$4:$H$28,'Base CDI'!$I$4:$I$29,S3845,"Cubic","Extrapolate=Linear","MultiX=Average","Skip=True","Sort=True")</f>
        <v>13.188065968690482</v>
      </c>
    </row>
    <row r="3846" spans="16:21" x14ac:dyDescent="0.25">
      <c r="P3846" s="10">
        <v>40106</v>
      </c>
      <c r="Q3846">
        <v>21.993469999999999</v>
      </c>
      <c r="S3846" s="42">
        <f t="shared" ca="1" si="65"/>
        <v>49829</v>
      </c>
      <c r="T3846" s="43">
        <f ca="1">_xll.BInterpol('Base CDI'!$H$4:$H$28,'Base CDI'!$J$4:$J$29,S3846,"Cubic","Extrapolate=Linear","MultiX=Average","Skip=True","Sort=True")</f>
        <v>13.159216135138008</v>
      </c>
      <c r="U3846" s="43">
        <f ca="1">_xll.BInterpol('Base CDI'!$H$4:$H$28,'Base CDI'!$I$4:$I$29,S3846,"Cubic","Extrapolate=Linear","MultiX=Average","Skip=True","Sort=True")</f>
        <v>13.188007365657148</v>
      </c>
    </row>
    <row r="3847" spans="16:21" x14ac:dyDescent="0.25">
      <c r="P3847" s="10">
        <v>40107</v>
      </c>
      <c r="Q3847">
        <v>22.000679999999999</v>
      </c>
      <c r="S3847" s="42">
        <f t="shared" ca="1" si="65"/>
        <v>49830</v>
      </c>
      <c r="T3847" s="43">
        <f ca="1">_xll.BInterpol('Base CDI'!$H$4:$H$28,'Base CDI'!$J$4:$J$29,S3847,"Cubic","Extrapolate=Linear","MultiX=Average","Skip=True","Sort=True")</f>
        <v>13.15916128406058</v>
      </c>
      <c r="U3847" s="43">
        <f ca="1">_xll.BInterpol('Base CDI'!$H$4:$H$28,'Base CDI'!$I$4:$I$29,S3847,"Cubic","Extrapolate=Linear","MultiX=Average","Skip=True","Sort=True")</f>
        <v>13.187948728156902</v>
      </c>
    </row>
    <row r="3848" spans="16:21" x14ac:dyDescent="0.25">
      <c r="P3848" s="10">
        <v>40108</v>
      </c>
      <c r="Q3848">
        <v>22.007899999999999</v>
      </c>
      <c r="S3848" s="42">
        <f t="shared" ca="1" si="65"/>
        <v>49831</v>
      </c>
      <c r="T3848" s="43">
        <f ca="1">_xll.BInterpol('Base CDI'!$H$4:$H$28,'Base CDI'!$J$4:$J$29,S3848,"Cubic","Extrapolate=Linear","MultiX=Average","Skip=True","Sort=True")</f>
        <v>13.159106397665465</v>
      </c>
      <c r="U3848" s="43">
        <f ca="1">_xll.BInterpol('Base CDI'!$H$4:$H$28,'Base CDI'!$I$4:$I$29,S3848,"Cubic","Extrapolate=Linear","MultiX=Average","Skip=True","Sort=True")</f>
        <v>13.187890056351563</v>
      </c>
    </row>
    <row r="3849" spans="16:21" x14ac:dyDescent="0.25">
      <c r="P3849" s="10">
        <v>40109</v>
      </c>
      <c r="Q3849">
        <v>22.015129999999999</v>
      </c>
      <c r="S3849" s="42">
        <f t="shared" ca="1" si="65"/>
        <v>49832</v>
      </c>
      <c r="T3849" s="43">
        <f ca="1">_xll.BInterpol('Base CDI'!$H$4:$H$28,'Base CDI'!$J$4:$J$29,S3849,"Cubic","Extrapolate=Linear","MultiX=Average","Skip=True","Sort=True")</f>
        <v>13.159051476119249</v>
      </c>
      <c r="U3849" s="43">
        <f ca="1">_xll.BInterpol('Base CDI'!$H$4:$H$28,'Base CDI'!$I$4:$I$29,S3849,"Cubic","Extrapolate=Linear","MultiX=Average","Skip=True","Sort=True")</f>
        <v>13.187831350402947</v>
      </c>
    </row>
    <row r="3850" spans="16:21" x14ac:dyDescent="0.25">
      <c r="P3850" s="10">
        <v>40112</v>
      </c>
      <c r="Q3850">
        <v>22.022349999999999</v>
      </c>
      <c r="S3850" s="42">
        <f t="shared" ca="1" si="65"/>
        <v>49833</v>
      </c>
      <c r="T3850" s="43">
        <f ca="1">_xll.BInterpol('Base CDI'!$H$4:$H$28,'Base CDI'!$J$4:$J$29,S3850,"Cubic","Extrapolate=Linear","MultiX=Average","Skip=True","Sort=True")</f>
        <v>13.158996519588531</v>
      </c>
      <c r="U3850" s="43">
        <f ca="1">_xll.BInterpol('Base CDI'!$H$4:$H$28,'Base CDI'!$I$4:$I$29,S3850,"Cubic","Extrapolate=Linear","MultiX=Average","Skip=True","Sort=True")</f>
        <v>13.187772610472869</v>
      </c>
    </row>
    <row r="3851" spans="16:21" x14ac:dyDescent="0.25">
      <c r="P3851" s="10">
        <v>40113</v>
      </c>
      <c r="Q3851">
        <v>22.029579999999999</v>
      </c>
      <c r="S3851" s="42">
        <f t="shared" ref="S3851:S3914" ca="1" si="66">S3850+1</f>
        <v>49834</v>
      </c>
      <c r="T3851" s="43">
        <f ca="1">_xll.BInterpol('Base CDI'!$H$4:$H$28,'Base CDI'!$J$4:$J$29,S3851,"Cubic","Extrapolate=Linear","MultiX=Average","Skip=True","Sort=True")</f>
        <v>13.158941528239902</v>
      </c>
      <c r="U3851" s="43">
        <f ca="1">_xll.BInterpol('Base CDI'!$H$4:$H$28,'Base CDI'!$I$4:$I$29,S3851,"Cubic","Extrapolate=Linear","MultiX=Average","Skip=True","Sort=True")</f>
        <v>13.187713836723146</v>
      </c>
    </row>
    <row r="3852" spans="16:21" x14ac:dyDescent="0.25">
      <c r="P3852" s="10">
        <v>40114</v>
      </c>
      <c r="Q3852">
        <v>22.036809999999999</v>
      </c>
      <c r="S3852" s="42">
        <f t="shared" ca="1" si="66"/>
        <v>49835</v>
      </c>
      <c r="T3852" s="43">
        <f ca="1">_xll.BInterpol('Base CDI'!$H$4:$H$28,'Base CDI'!$J$4:$J$29,S3852,"Cubic","Extrapolate=Linear","MultiX=Average","Skip=True","Sort=True")</f>
        <v>13.158886502239953</v>
      </c>
      <c r="U3852" s="43">
        <f ca="1">_xll.BInterpol('Base CDI'!$H$4:$H$28,'Base CDI'!$I$4:$I$29,S3852,"Cubic","Extrapolate=Linear","MultiX=Average","Skip=True","Sort=True")</f>
        <v>13.187655029315597</v>
      </c>
    </row>
    <row r="3853" spans="16:21" x14ac:dyDescent="0.25">
      <c r="P3853" s="10">
        <v>40115</v>
      </c>
      <c r="Q3853">
        <v>22.044029999999999</v>
      </c>
      <c r="S3853" s="42">
        <f t="shared" ca="1" si="66"/>
        <v>49836</v>
      </c>
      <c r="T3853" s="43">
        <f ca="1">_xll.BInterpol('Base CDI'!$H$4:$H$28,'Base CDI'!$J$4:$J$29,S3853,"Cubic","Extrapolate=Linear","MultiX=Average","Skip=True","Sort=True")</f>
        <v>13.158831441755281</v>
      </c>
      <c r="U3853" s="43">
        <f ca="1">_xll.BInterpol('Base CDI'!$H$4:$H$28,'Base CDI'!$I$4:$I$29,S3853,"Cubic","Extrapolate=Linear","MultiX=Average","Skip=True","Sort=True")</f>
        <v>13.187596188412035</v>
      </c>
    </row>
    <row r="3854" spans="16:21" x14ac:dyDescent="0.25">
      <c r="P3854" s="10">
        <v>40116</v>
      </c>
      <c r="Q3854">
        <v>22.051259999999999</v>
      </c>
      <c r="S3854" s="42">
        <f t="shared" ca="1" si="66"/>
        <v>49837</v>
      </c>
      <c r="T3854" s="43">
        <f ca="1">_xll.BInterpol('Base CDI'!$H$4:$H$28,'Base CDI'!$J$4:$J$29,S3854,"Cubic","Extrapolate=Linear","MultiX=Average","Skip=True","Sort=True")</f>
        <v>13.158776346952473</v>
      </c>
      <c r="U3854" s="43">
        <f ca="1">_xll.BInterpol('Base CDI'!$H$4:$H$28,'Base CDI'!$I$4:$I$29,S3854,"Cubic","Extrapolate=Linear","MultiX=Average","Skip=True","Sort=True")</f>
        <v>13.187537314174278</v>
      </c>
    </row>
    <row r="3855" spans="16:21" x14ac:dyDescent="0.25">
      <c r="P3855" s="10">
        <v>40120</v>
      </c>
      <c r="Q3855">
        <v>22.058499999999999</v>
      </c>
      <c r="S3855" s="42">
        <f t="shared" ca="1" si="66"/>
        <v>49838</v>
      </c>
      <c r="T3855" s="43">
        <f ca="1">_xll.BInterpol('Base CDI'!$H$4:$H$28,'Base CDI'!$J$4:$J$29,S3855,"Cubic","Extrapolate=Linear","MultiX=Average","Skip=True","Sort=True")</f>
        <v>13.158721217998128</v>
      </c>
      <c r="U3855" s="43">
        <f ca="1">_xll.BInterpol('Base CDI'!$H$4:$H$28,'Base CDI'!$I$4:$I$29,S3855,"Cubic","Extrapolate=Linear","MultiX=Average","Skip=True","Sort=True")</f>
        <v>13.187478406764143</v>
      </c>
    </row>
    <row r="3856" spans="16:21" x14ac:dyDescent="0.25">
      <c r="P3856" s="10">
        <v>40121</v>
      </c>
      <c r="Q3856">
        <v>22.065750000000001</v>
      </c>
      <c r="S3856" s="42">
        <f t="shared" ca="1" si="66"/>
        <v>49839</v>
      </c>
      <c r="T3856" s="43">
        <f ca="1">_xll.BInterpol('Base CDI'!$H$4:$H$28,'Base CDI'!$J$4:$J$29,S3856,"Cubic","Extrapolate=Linear","MultiX=Average","Skip=True","Sort=True")</f>
        <v>13.158666055058834</v>
      </c>
      <c r="U3856" s="43">
        <f ca="1">_xll.BInterpol('Base CDI'!$H$4:$H$28,'Base CDI'!$I$4:$I$29,S3856,"Cubic","Extrapolate=Linear","MultiX=Average","Skip=True","Sort=True")</f>
        <v>13.187419466343446</v>
      </c>
    </row>
    <row r="3857" spans="16:21" x14ac:dyDescent="0.25">
      <c r="P3857" s="10">
        <v>40122</v>
      </c>
      <c r="Q3857">
        <v>22.073</v>
      </c>
      <c r="S3857" s="42">
        <f t="shared" ca="1" si="66"/>
        <v>49840</v>
      </c>
      <c r="T3857" s="43">
        <f ca="1">_xll.BInterpol('Base CDI'!$H$4:$H$28,'Base CDI'!$J$4:$J$29,S3857,"Cubic","Extrapolate=Linear","MultiX=Average","Skip=True","Sort=True")</f>
        <v>13.158610858301188</v>
      </c>
      <c r="U3857" s="43">
        <f ca="1">_xll.BInterpol('Base CDI'!$H$4:$H$28,'Base CDI'!$I$4:$I$29,S3857,"Cubic","Extrapolate=Linear","MultiX=Average","Skip=True","Sort=True")</f>
        <v>13.187360493074003</v>
      </c>
    </row>
    <row r="3858" spans="16:21" x14ac:dyDescent="0.25">
      <c r="P3858" s="10">
        <v>40123</v>
      </c>
      <c r="Q3858">
        <v>22.080249999999999</v>
      </c>
      <c r="S3858" s="42">
        <f t="shared" ca="1" si="66"/>
        <v>49841</v>
      </c>
      <c r="T3858" s="43">
        <f ca="1">_xll.BInterpol('Base CDI'!$H$4:$H$28,'Base CDI'!$J$4:$J$29,S3858,"Cubic","Extrapolate=Linear","MultiX=Average","Skip=True","Sort=True")</f>
        <v>13.158555627891781</v>
      </c>
      <c r="U3858" s="43">
        <f ca="1">_xll.BInterpol('Base CDI'!$H$4:$H$28,'Base CDI'!$I$4:$I$29,S3858,"Cubic","Extrapolate=Linear","MultiX=Average","Skip=True","Sort=True")</f>
        <v>13.187301487117631</v>
      </c>
    </row>
    <row r="3859" spans="16:21" x14ac:dyDescent="0.25">
      <c r="P3859" s="10">
        <v>40126</v>
      </c>
      <c r="Q3859">
        <v>22.087499999999999</v>
      </c>
      <c r="S3859" s="42">
        <f t="shared" ca="1" si="66"/>
        <v>49842</v>
      </c>
      <c r="T3859" s="43">
        <f ca="1">_xll.BInterpol('Base CDI'!$H$4:$H$28,'Base CDI'!$J$4:$J$29,S3859,"Cubic","Extrapolate=Linear","MultiX=Average","Skip=True","Sort=True")</f>
        <v>13.158500363997204</v>
      </c>
      <c r="U3859" s="43">
        <f ca="1">_xll.BInterpol('Base CDI'!$H$4:$H$28,'Base CDI'!$I$4:$I$29,S3859,"Cubic","Extrapolate=Linear","MultiX=Average","Skip=True","Sort=True")</f>
        <v>13.187242448636146</v>
      </c>
    </row>
    <row r="3860" spans="16:21" x14ac:dyDescent="0.25">
      <c r="P3860" s="10">
        <v>40127</v>
      </c>
      <c r="Q3860">
        <v>22.094760000000001</v>
      </c>
      <c r="S3860" s="42">
        <f t="shared" ca="1" si="66"/>
        <v>49843</v>
      </c>
      <c r="T3860" s="43">
        <f ca="1">_xll.BInterpol('Base CDI'!$H$4:$H$28,'Base CDI'!$J$4:$J$29,S3860,"Cubic","Extrapolate=Linear","MultiX=Average","Skip=True","Sort=True")</f>
        <v>13.158445066784052</v>
      </c>
      <c r="U3860" s="43">
        <f ca="1">_xll.BInterpol('Base CDI'!$H$4:$H$28,'Base CDI'!$I$4:$I$29,S3860,"Cubic","Extrapolate=Linear","MultiX=Average","Skip=True","Sort=True")</f>
        <v>13.187183377791365</v>
      </c>
    </row>
    <row r="3861" spans="16:21" x14ac:dyDescent="0.25">
      <c r="P3861" s="10">
        <v>40128</v>
      </c>
      <c r="Q3861">
        <v>22.10202</v>
      </c>
      <c r="S3861" s="42">
        <f t="shared" ca="1" si="66"/>
        <v>49844</v>
      </c>
      <c r="T3861" s="43">
        <f ca="1">_xll.BInterpol('Base CDI'!$H$4:$H$28,'Base CDI'!$J$4:$J$29,S3861,"Cubic","Extrapolate=Linear","MultiX=Average","Skip=True","Sort=True")</f>
        <v>13.158389736418918</v>
      </c>
      <c r="U3861" s="43">
        <f ca="1">_xll.BInterpol('Base CDI'!$H$4:$H$28,'Base CDI'!$I$4:$I$29,S3861,"Cubic","Extrapolate=Linear","MultiX=Average","Skip=True","Sort=True")</f>
        <v>13.187124274745104</v>
      </c>
    </row>
    <row r="3862" spans="16:21" x14ac:dyDescent="0.25">
      <c r="P3862" s="10">
        <v>40129</v>
      </c>
      <c r="Q3862">
        <v>22.109290000000001</v>
      </c>
      <c r="S3862" s="42">
        <f t="shared" ca="1" si="66"/>
        <v>49845</v>
      </c>
      <c r="T3862" s="43">
        <f ca="1">_xll.BInterpol('Base CDI'!$H$4:$H$28,'Base CDI'!$J$4:$J$29,S3862,"Cubic","Extrapolate=Linear","MultiX=Average","Skip=True","Sort=True")</f>
        <v>13.158334373068396</v>
      </c>
      <c r="U3862" s="43">
        <f ca="1">_xll.BInterpol('Base CDI'!$H$4:$H$28,'Base CDI'!$I$4:$I$29,S3862,"Cubic","Extrapolate=Linear","MultiX=Average","Skip=True","Sort=True")</f>
        <v>13.187065139659181</v>
      </c>
    </row>
    <row r="3863" spans="16:21" x14ac:dyDescent="0.25">
      <c r="P3863" s="10">
        <v>40130</v>
      </c>
      <c r="Q3863">
        <v>22.11655</v>
      </c>
      <c r="S3863" s="42">
        <f t="shared" ca="1" si="66"/>
        <v>49846</v>
      </c>
      <c r="T3863" s="43">
        <f ca="1">_xll.BInterpol('Base CDI'!$H$4:$H$28,'Base CDI'!$J$4:$J$29,S3863,"Cubic","Extrapolate=Linear","MultiX=Average","Skip=True","Sort=True")</f>
        <v>13.158278976899075</v>
      </c>
      <c r="U3863" s="43">
        <f ca="1">_xll.BInterpol('Base CDI'!$H$4:$H$28,'Base CDI'!$I$4:$I$29,S3863,"Cubic","Extrapolate=Linear","MultiX=Average","Skip=True","Sort=True")</f>
        <v>13.18700597269541</v>
      </c>
    </row>
    <row r="3864" spans="16:21" x14ac:dyDescent="0.25">
      <c r="P3864" s="10">
        <v>40133</v>
      </c>
      <c r="Q3864">
        <v>22.123819999999998</v>
      </c>
      <c r="S3864" s="42">
        <f t="shared" ca="1" si="66"/>
        <v>49847</v>
      </c>
      <c r="T3864" s="43">
        <f ca="1">_xll.BInterpol('Base CDI'!$H$4:$H$28,'Base CDI'!$J$4:$J$29,S3864,"Cubic","Extrapolate=Linear","MultiX=Average","Skip=True","Sort=True")</f>
        <v>13.158223548077551</v>
      </c>
      <c r="U3864" s="43">
        <f ca="1">_xll.BInterpol('Base CDI'!$H$4:$H$28,'Base CDI'!$I$4:$I$29,S3864,"Cubic","Extrapolate=Linear","MultiX=Average","Skip=True","Sort=True")</f>
        <v>13.18694677401561</v>
      </c>
    </row>
    <row r="3865" spans="16:21" x14ac:dyDescent="0.25">
      <c r="P3865" s="10">
        <v>40134</v>
      </c>
      <c r="Q3865">
        <v>22.13109</v>
      </c>
      <c r="S3865" s="42">
        <f t="shared" ca="1" si="66"/>
        <v>49848</v>
      </c>
      <c r="T3865" s="43">
        <f ca="1">_xll.BInterpol('Base CDI'!$H$4:$H$28,'Base CDI'!$J$4:$J$29,S3865,"Cubic","Extrapolate=Linear","MultiX=Average","Skip=True","Sort=True")</f>
        <v>13.158168086770416</v>
      </c>
      <c r="U3865" s="43">
        <f ca="1">_xll.BInterpol('Base CDI'!$H$4:$H$28,'Base CDI'!$I$4:$I$29,S3865,"Cubic","Extrapolate=Linear","MultiX=Average","Skip=True","Sort=True")</f>
        <v>13.186887543781594</v>
      </c>
    </row>
    <row r="3866" spans="16:21" x14ac:dyDescent="0.25">
      <c r="P3866" s="10">
        <v>40135</v>
      </c>
      <c r="Q3866">
        <v>22.138349999999999</v>
      </c>
      <c r="S3866" s="42">
        <f t="shared" ca="1" si="66"/>
        <v>49849</v>
      </c>
      <c r="T3866" s="43">
        <f ca="1">_xll.BInterpol('Base CDI'!$H$4:$H$28,'Base CDI'!$J$4:$J$29,S3866,"Cubic","Extrapolate=Linear","MultiX=Average","Skip=True","Sort=True")</f>
        <v>13.158112593144264</v>
      </c>
      <c r="U3866" s="43">
        <f ca="1">_xll.BInterpol('Base CDI'!$H$4:$H$28,'Base CDI'!$I$4:$I$29,S3866,"Cubic","Extrapolate=Linear","MultiX=Average","Skip=True","Sort=True")</f>
        <v>13.186828282155183</v>
      </c>
    </row>
    <row r="3867" spans="16:21" x14ac:dyDescent="0.25">
      <c r="P3867" s="10">
        <v>40136</v>
      </c>
      <c r="Q3867">
        <v>22.145610000000001</v>
      </c>
      <c r="S3867" s="42">
        <f t="shared" ca="1" si="66"/>
        <v>49850</v>
      </c>
      <c r="T3867" s="43">
        <f ca="1">_xll.BInterpol('Base CDI'!$H$4:$H$28,'Base CDI'!$J$4:$J$29,S3867,"Cubic","Extrapolate=Linear","MultiX=Average","Skip=True","Sort=True")</f>
        <v>13.158057067365684</v>
      </c>
      <c r="U3867" s="43">
        <f ca="1">_xll.BInterpol('Base CDI'!$H$4:$H$28,'Base CDI'!$I$4:$I$29,S3867,"Cubic","Extrapolate=Linear","MultiX=Average","Skip=True","Sort=True")</f>
        <v>13.186768989298191</v>
      </c>
    </row>
    <row r="3868" spans="16:21" x14ac:dyDescent="0.25">
      <c r="P3868" s="10">
        <v>40137</v>
      </c>
      <c r="Q3868">
        <v>22.15288</v>
      </c>
      <c r="S3868" s="42">
        <f t="shared" ca="1" si="66"/>
        <v>49851</v>
      </c>
      <c r="T3868" s="43">
        <f ca="1">_xll.BInterpol('Base CDI'!$H$4:$H$28,'Base CDI'!$J$4:$J$29,S3868,"Cubic","Extrapolate=Linear","MultiX=Average","Skip=True","Sort=True")</f>
        <v>13.158001509601274</v>
      </c>
      <c r="U3868" s="43">
        <f ca="1">_xll.BInterpol('Base CDI'!$H$4:$H$28,'Base CDI'!$I$4:$I$29,S3868,"Cubic","Extrapolate=Linear","MultiX=Average","Skip=True","Sort=True")</f>
        <v>13.186709665372433</v>
      </c>
    </row>
    <row r="3869" spans="16:21" x14ac:dyDescent="0.25">
      <c r="P3869" s="10">
        <v>40140</v>
      </c>
      <c r="Q3869">
        <v>22.160160000000001</v>
      </c>
      <c r="S3869" s="42">
        <f t="shared" ca="1" si="66"/>
        <v>49852</v>
      </c>
      <c r="T3869" s="43">
        <f ca="1">_xll.BInterpol('Base CDI'!$H$4:$H$28,'Base CDI'!$J$4:$J$29,S3869,"Cubic","Extrapolate=Linear","MultiX=Average","Skip=True","Sort=True")</f>
        <v>13.157945920017625</v>
      </c>
      <c r="U3869" s="43">
        <f ca="1">_xll.BInterpol('Base CDI'!$H$4:$H$28,'Base CDI'!$I$4:$I$29,S3869,"Cubic","Extrapolate=Linear","MultiX=Average","Skip=True","Sort=True")</f>
        <v>13.186650310539727</v>
      </c>
    </row>
    <row r="3870" spans="16:21" x14ac:dyDescent="0.25">
      <c r="P3870" s="10">
        <v>40141</v>
      </c>
      <c r="Q3870">
        <v>22.16742</v>
      </c>
      <c r="S3870" s="42">
        <f t="shared" ca="1" si="66"/>
        <v>49853</v>
      </c>
      <c r="T3870" s="43">
        <f ca="1">_xll.BInterpol('Base CDI'!$H$4:$H$28,'Base CDI'!$J$4:$J$29,S3870,"Cubic","Extrapolate=Linear","MultiX=Average","Skip=True","Sort=True")</f>
        <v>13.157890298781327</v>
      </c>
      <c r="U3870" s="43">
        <f ca="1">_xll.BInterpol('Base CDI'!$H$4:$H$28,'Base CDI'!$I$4:$I$29,S3870,"Cubic","Extrapolate=Linear","MultiX=Average","Skip=True","Sort=True")</f>
        <v>13.186590924961893</v>
      </c>
    </row>
    <row r="3871" spans="16:21" x14ac:dyDescent="0.25">
      <c r="P3871" s="10">
        <v>40142</v>
      </c>
      <c r="Q3871">
        <v>22.174720000000001</v>
      </c>
      <c r="S3871" s="42">
        <f t="shared" ca="1" si="66"/>
        <v>49854</v>
      </c>
      <c r="T3871" s="43">
        <f ca="1">_xll.BInterpol('Base CDI'!$H$4:$H$28,'Base CDI'!$J$4:$J$29,S3871,"Cubic","Extrapolate=Linear","MultiX=Average","Skip=True","Sort=True")</f>
        <v>13.157834646058976</v>
      </c>
      <c r="U3871" s="43">
        <f ca="1">_xll.BInterpol('Base CDI'!$H$4:$H$28,'Base CDI'!$I$4:$I$29,S3871,"Cubic","Extrapolate=Linear","MultiX=Average","Skip=True","Sort=True")</f>
        <v>13.186531508800741</v>
      </c>
    </row>
    <row r="3872" spans="16:21" x14ac:dyDescent="0.25">
      <c r="P3872" s="10">
        <v>40143</v>
      </c>
      <c r="Q3872">
        <v>22.182020000000001</v>
      </c>
      <c r="S3872" s="42">
        <f t="shared" ca="1" si="66"/>
        <v>49855</v>
      </c>
      <c r="T3872" s="43">
        <f ca="1">_xll.BInterpol('Base CDI'!$H$4:$H$28,'Base CDI'!$J$4:$J$29,S3872,"Cubic","Extrapolate=Linear","MultiX=Average","Skip=True","Sort=True")</f>
        <v>13.157778962017165</v>
      </c>
      <c r="U3872" s="43">
        <f ca="1">_xll.BInterpol('Base CDI'!$H$4:$H$28,'Base CDI'!$I$4:$I$29,S3872,"Cubic","Extrapolate=Linear","MultiX=Average","Skip=True","Sort=True")</f>
        <v>13.18647206221809</v>
      </c>
    </row>
    <row r="3873" spans="16:21" x14ac:dyDescent="0.25">
      <c r="P3873" s="10">
        <v>40144</v>
      </c>
      <c r="Q3873">
        <v>22.189319999999999</v>
      </c>
      <c r="S3873" s="42">
        <f t="shared" ca="1" si="66"/>
        <v>49856</v>
      </c>
      <c r="T3873" s="43">
        <f ca="1">_xll.BInterpol('Base CDI'!$H$4:$H$28,'Base CDI'!$J$4:$J$29,S3873,"Cubic","Extrapolate=Linear","MultiX=Average","Skip=True","Sort=True")</f>
        <v>13.157723246822487</v>
      </c>
      <c r="U3873" s="43">
        <f ca="1">_xll.BInterpol('Base CDI'!$H$4:$H$28,'Base CDI'!$I$4:$I$29,S3873,"Cubic","Extrapolate=Linear","MultiX=Average","Skip=True","Sort=True")</f>
        <v>13.186412585375759</v>
      </c>
    </row>
    <row r="3874" spans="16:21" x14ac:dyDescent="0.25">
      <c r="P3874" s="10">
        <v>40147</v>
      </c>
      <c r="Q3874">
        <v>22.19659</v>
      </c>
      <c r="S3874" s="42">
        <f t="shared" ca="1" si="66"/>
        <v>49857</v>
      </c>
      <c r="T3874" s="43">
        <f ca="1">_xll.BInterpol('Base CDI'!$H$4:$H$28,'Base CDI'!$J$4:$J$29,S3874,"Cubic","Extrapolate=Linear","MultiX=Average","Skip=True","Sort=True")</f>
        <v>13.157667500641532</v>
      </c>
      <c r="U3874" s="43">
        <f ca="1">_xll.BInterpol('Base CDI'!$H$4:$H$28,'Base CDI'!$I$4:$I$29,S3874,"Cubic","Extrapolate=Linear","MultiX=Average","Skip=True","Sort=True")</f>
        <v>13.186353078435562</v>
      </c>
    </row>
    <row r="3875" spans="16:21" x14ac:dyDescent="0.25">
      <c r="P3875" s="10">
        <v>40148</v>
      </c>
      <c r="Q3875">
        <v>22.203869999999998</v>
      </c>
      <c r="S3875" s="42">
        <f t="shared" ca="1" si="66"/>
        <v>49858</v>
      </c>
      <c r="T3875" s="43">
        <f ca="1">_xll.BInterpol('Base CDI'!$H$4:$H$28,'Base CDI'!$J$4:$J$29,S3875,"Cubic","Extrapolate=Linear","MultiX=Average","Skip=True","Sort=True")</f>
        <v>13.157611723640896</v>
      </c>
      <c r="U3875" s="43">
        <f ca="1">_xll.BInterpol('Base CDI'!$H$4:$H$28,'Base CDI'!$I$4:$I$29,S3875,"Cubic","Extrapolate=Linear","MultiX=Average","Skip=True","Sort=True")</f>
        <v>13.186293541559317</v>
      </c>
    </row>
    <row r="3876" spans="16:21" x14ac:dyDescent="0.25">
      <c r="P3876" s="10">
        <v>40149</v>
      </c>
      <c r="Q3876">
        <v>22.21114</v>
      </c>
      <c r="S3876" s="42">
        <f t="shared" ca="1" si="66"/>
        <v>49859</v>
      </c>
      <c r="T3876" s="43">
        <f ca="1">_xll.BInterpol('Base CDI'!$H$4:$H$28,'Base CDI'!$J$4:$J$29,S3876,"Cubic","Extrapolate=Linear","MultiX=Average","Skip=True","Sort=True")</f>
        <v>13.157555915987169</v>
      </c>
      <c r="U3876" s="43">
        <f ca="1">_xll.BInterpol('Base CDI'!$H$4:$H$28,'Base CDI'!$I$4:$I$29,S3876,"Cubic","Extrapolate=Linear","MultiX=Average","Skip=True","Sort=True")</f>
        <v>13.186233974908838</v>
      </c>
    </row>
    <row r="3877" spans="16:21" x14ac:dyDescent="0.25">
      <c r="P3877" s="10">
        <v>40150</v>
      </c>
      <c r="Q3877">
        <v>22.218440000000001</v>
      </c>
      <c r="S3877" s="42">
        <f t="shared" ca="1" si="66"/>
        <v>49860</v>
      </c>
      <c r="T3877" s="43">
        <f ca="1">_xll.BInterpol('Base CDI'!$H$4:$H$28,'Base CDI'!$J$4:$J$29,S3877,"Cubic","Extrapolate=Linear","MultiX=Average","Skip=True","Sort=True")</f>
        <v>13.157500077846947</v>
      </c>
      <c r="U3877" s="43">
        <f ca="1">_xll.BInterpol('Base CDI'!$H$4:$H$28,'Base CDI'!$I$4:$I$29,S3877,"Cubic","Extrapolate=Linear","MultiX=Average","Skip=True","Sort=True")</f>
        <v>13.186174378645944</v>
      </c>
    </row>
    <row r="3878" spans="16:21" x14ac:dyDescent="0.25">
      <c r="P3878" s="10">
        <v>40151</v>
      </c>
      <c r="Q3878">
        <v>22.225739999999998</v>
      </c>
      <c r="S3878" s="42">
        <f t="shared" ca="1" si="66"/>
        <v>49861</v>
      </c>
      <c r="T3878" s="43">
        <f ca="1">_xll.BInterpol('Base CDI'!$H$4:$H$28,'Base CDI'!$J$4:$J$29,S3878,"Cubic","Extrapolate=Linear","MultiX=Average","Skip=True","Sort=True")</f>
        <v>13.157444209386821</v>
      </c>
      <c r="U3878" s="43">
        <f ca="1">_xll.BInterpol('Base CDI'!$H$4:$H$28,'Base CDI'!$I$4:$I$29,S3878,"Cubic","Extrapolate=Linear","MultiX=Average","Skip=True","Sort=True")</f>
        <v>13.186114752932451</v>
      </c>
    </row>
    <row r="3879" spans="16:21" x14ac:dyDescent="0.25">
      <c r="P3879" s="10">
        <v>40154</v>
      </c>
      <c r="Q3879">
        <v>22.233029999999999</v>
      </c>
      <c r="S3879" s="42">
        <f t="shared" ca="1" si="66"/>
        <v>49862</v>
      </c>
      <c r="T3879" s="43">
        <f ca="1">_xll.BInterpol('Base CDI'!$H$4:$H$28,'Base CDI'!$J$4:$J$29,S3879,"Cubic","Extrapolate=Linear","MultiX=Average","Skip=True","Sort=True")</f>
        <v>13.157388310773385</v>
      </c>
      <c r="U3879" s="43">
        <f ca="1">_xll.BInterpol('Base CDI'!$H$4:$H$28,'Base CDI'!$I$4:$I$29,S3879,"Cubic","Extrapolate=Linear","MultiX=Average","Skip=True","Sort=True")</f>
        <v>13.186055097930174</v>
      </c>
    </row>
    <row r="3880" spans="16:21" x14ac:dyDescent="0.25">
      <c r="P3880" s="10">
        <v>40155</v>
      </c>
      <c r="Q3880">
        <v>22.240279999999998</v>
      </c>
      <c r="S3880" s="42">
        <f t="shared" ca="1" si="66"/>
        <v>49863</v>
      </c>
      <c r="T3880" s="43">
        <f ca="1">_xll.BInterpol('Base CDI'!$H$4:$H$28,'Base CDI'!$J$4:$J$29,S3880,"Cubic","Extrapolate=Linear","MultiX=Average","Skip=True","Sort=True")</f>
        <v>13.15733238217323</v>
      </c>
      <c r="U3880" s="43">
        <f ca="1">_xll.BInterpol('Base CDI'!$H$4:$H$28,'Base CDI'!$I$4:$I$29,S3880,"Cubic","Extrapolate=Linear","MultiX=Average","Skip=True","Sort=True")</f>
        <v>13.18599541380093</v>
      </c>
    </row>
    <row r="3881" spans="16:21" x14ac:dyDescent="0.25">
      <c r="P3881" s="10">
        <v>40156</v>
      </c>
      <c r="Q3881">
        <v>22.24757</v>
      </c>
      <c r="S3881" s="42">
        <f t="shared" ca="1" si="66"/>
        <v>49864</v>
      </c>
      <c r="T3881" s="43">
        <f ca="1">_xll.BInterpol('Base CDI'!$H$4:$H$28,'Base CDI'!$J$4:$J$29,S3881,"Cubic","Extrapolate=Linear","MultiX=Average","Skip=True","Sort=True")</f>
        <v>13.15727642375295</v>
      </c>
      <c r="U3881" s="43">
        <f ca="1">_xll.BInterpol('Base CDI'!$H$4:$H$28,'Base CDI'!$I$4:$I$29,S3881,"Cubic","Extrapolate=Linear","MultiX=Average","Skip=True","Sort=True")</f>
        <v>13.185935700706535</v>
      </c>
    </row>
    <row r="3882" spans="16:21" x14ac:dyDescent="0.25">
      <c r="P3882" s="10">
        <v>40157</v>
      </c>
      <c r="Q3882">
        <v>22.25488</v>
      </c>
      <c r="S3882" s="42">
        <f t="shared" ca="1" si="66"/>
        <v>49865</v>
      </c>
      <c r="T3882" s="43">
        <f ca="1">_xll.BInterpol('Base CDI'!$H$4:$H$28,'Base CDI'!$J$4:$J$29,S3882,"Cubic","Extrapolate=Linear","MultiX=Average","Skip=True","Sort=True")</f>
        <v>13.15722043567914</v>
      </c>
      <c r="U3882" s="43">
        <f ca="1">_xll.BInterpol('Base CDI'!$H$4:$H$28,'Base CDI'!$I$4:$I$29,S3882,"Cubic","Extrapolate=Linear","MultiX=Average","Skip=True","Sort=True")</f>
        <v>13.185875958808809</v>
      </c>
    </row>
    <row r="3883" spans="16:21" x14ac:dyDescent="0.25">
      <c r="P3883" s="10">
        <v>40158</v>
      </c>
      <c r="Q3883">
        <v>22.262180000000001</v>
      </c>
      <c r="S3883" s="42">
        <f t="shared" ca="1" si="66"/>
        <v>49866</v>
      </c>
      <c r="T3883" s="43">
        <f ca="1">_xll.BInterpol('Base CDI'!$H$4:$H$28,'Base CDI'!$J$4:$J$29,S3883,"Cubic","Extrapolate=Linear","MultiX=Average","Skip=True","Sort=True")</f>
        <v>13.15716441811839</v>
      </c>
      <c r="U3883" s="43">
        <f ca="1">_xll.BInterpol('Base CDI'!$H$4:$H$28,'Base CDI'!$I$4:$I$29,S3883,"Cubic","Extrapolate=Linear","MultiX=Average","Skip=True","Sort=True")</f>
        <v>13.185816188269564</v>
      </c>
    </row>
    <row r="3884" spans="16:21" x14ac:dyDescent="0.25">
      <c r="P3884" s="10">
        <v>40161</v>
      </c>
      <c r="Q3884">
        <v>22.269490000000001</v>
      </c>
      <c r="S3884" s="42">
        <f t="shared" ca="1" si="66"/>
        <v>49867</v>
      </c>
      <c r="T3884" s="43">
        <f ca="1">_xll.BInterpol('Base CDI'!$H$4:$H$28,'Base CDI'!$J$4:$J$29,S3884,"Cubic","Extrapolate=Linear","MultiX=Average","Skip=True","Sort=True")</f>
        <v>13.157108371237292</v>
      </c>
      <c r="U3884" s="43">
        <f ca="1">_xll.BInterpol('Base CDI'!$H$4:$H$28,'Base CDI'!$I$4:$I$29,S3884,"Cubic","Extrapolate=Linear","MultiX=Average","Skip=True","Sort=True")</f>
        <v>13.185756389250619</v>
      </c>
    </row>
    <row r="3885" spans="16:21" x14ac:dyDescent="0.25">
      <c r="P3885" s="10">
        <v>40162</v>
      </c>
      <c r="Q3885">
        <v>22.276800000000001</v>
      </c>
      <c r="S3885" s="42">
        <f t="shared" ca="1" si="66"/>
        <v>49868</v>
      </c>
      <c r="T3885" s="43">
        <f ca="1">_xll.BInterpol('Base CDI'!$H$4:$H$28,'Base CDI'!$J$4:$J$29,S3885,"Cubic","Extrapolate=Linear","MultiX=Average","Skip=True","Sort=True")</f>
        <v>13.157052295202442</v>
      </c>
      <c r="U3885" s="43">
        <f ca="1">_xll.BInterpol('Base CDI'!$H$4:$H$28,'Base CDI'!$I$4:$I$29,S3885,"Cubic","Extrapolate=Linear","MultiX=Average","Skip=True","Sort=True")</f>
        <v>13.18569656191379</v>
      </c>
    </row>
    <row r="3886" spans="16:21" x14ac:dyDescent="0.25">
      <c r="P3886" s="10">
        <v>40163</v>
      </c>
      <c r="Q3886">
        <v>22.284109999999998</v>
      </c>
      <c r="S3886" s="42">
        <f t="shared" ca="1" si="66"/>
        <v>49869</v>
      </c>
      <c r="T3886" s="43">
        <f ca="1">_xll.BInterpol('Base CDI'!$H$4:$H$28,'Base CDI'!$J$4:$J$29,S3886,"Cubic","Extrapolate=Linear","MultiX=Average","Skip=True","Sort=True")</f>
        <v>13.156996190180431</v>
      </c>
      <c r="U3886" s="43">
        <f ca="1">_xll.BInterpol('Base CDI'!$H$4:$H$28,'Base CDI'!$I$4:$I$29,S3886,"Cubic","Extrapolate=Linear","MultiX=Average","Skip=True","Sort=True")</f>
        <v>13.185636706420894</v>
      </c>
    </row>
    <row r="3887" spans="16:21" x14ac:dyDescent="0.25">
      <c r="P3887" s="10">
        <v>40164</v>
      </c>
      <c r="Q3887">
        <v>22.291440000000001</v>
      </c>
      <c r="S3887" s="42">
        <f t="shared" ca="1" si="66"/>
        <v>49870</v>
      </c>
      <c r="T3887" s="43">
        <f ca="1">_xll.BInterpol('Base CDI'!$H$4:$H$28,'Base CDI'!$J$4:$J$29,S3887,"Cubic","Extrapolate=Linear","MultiX=Average","Skip=True","Sort=True")</f>
        <v>13.156940056337852</v>
      </c>
      <c r="U3887" s="43">
        <f ca="1">_xll.BInterpol('Base CDI'!$H$4:$H$28,'Base CDI'!$I$4:$I$29,S3887,"Cubic","Extrapolate=Linear","MultiX=Average","Skip=True","Sort=True")</f>
        <v>13.185576822933745</v>
      </c>
    </row>
    <row r="3888" spans="16:21" x14ac:dyDescent="0.25">
      <c r="P3888" s="10">
        <v>40165</v>
      </c>
      <c r="Q3888">
        <v>22.298760000000001</v>
      </c>
      <c r="S3888" s="42">
        <f t="shared" ca="1" si="66"/>
        <v>49871</v>
      </c>
      <c r="T3888" s="43">
        <f ca="1">_xll.BInterpol('Base CDI'!$H$4:$H$28,'Base CDI'!$J$4:$J$29,S3888,"Cubic","Extrapolate=Linear","MultiX=Average","Skip=True","Sort=True")</f>
        <v>13.1568838938413</v>
      </c>
      <c r="U3888" s="43">
        <f ca="1">_xll.BInterpol('Base CDI'!$H$4:$H$28,'Base CDI'!$I$4:$I$29,S3888,"Cubic","Extrapolate=Linear","MultiX=Average","Skip=True","Sort=True")</f>
        <v>13.185516911614164</v>
      </c>
    </row>
    <row r="3889" spans="16:21" x14ac:dyDescent="0.25">
      <c r="P3889" s="10">
        <v>40168</v>
      </c>
      <c r="Q3889">
        <v>22.306090000000001</v>
      </c>
      <c r="S3889" s="42">
        <f t="shared" ca="1" si="66"/>
        <v>49872</v>
      </c>
      <c r="T3889" s="43">
        <f ca="1">_xll.BInterpol('Base CDI'!$H$4:$H$28,'Base CDI'!$J$4:$J$29,S3889,"Cubic","Extrapolate=Linear","MultiX=Average","Skip=True","Sort=True")</f>
        <v>13.156827702857365</v>
      </c>
      <c r="U3889" s="43">
        <f ca="1">_xll.BInterpol('Base CDI'!$H$4:$H$28,'Base CDI'!$I$4:$I$29,S3889,"Cubic","Extrapolate=Linear","MultiX=Average","Skip=True","Sort=True")</f>
        <v>13.185456972623962</v>
      </c>
    </row>
    <row r="3890" spans="16:21" x14ac:dyDescent="0.25">
      <c r="P3890" s="10">
        <v>40169</v>
      </c>
      <c r="Q3890">
        <v>22.313420000000001</v>
      </c>
      <c r="S3890" s="42">
        <f t="shared" ca="1" si="66"/>
        <v>49873</v>
      </c>
      <c r="T3890" s="43">
        <f ca="1">_xll.BInterpol('Base CDI'!$H$4:$H$28,'Base CDI'!$J$4:$J$29,S3890,"Cubic","Extrapolate=Linear","MultiX=Average","Skip=True","Sort=True")</f>
        <v>13.156771483552641</v>
      </c>
      <c r="U3890" s="43">
        <f ca="1">_xll.BInterpol('Base CDI'!$H$4:$H$28,'Base CDI'!$I$4:$I$29,S3890,"Cubic","Extrapolate=Linear","MultiX=Average","Skip=True","Sort=True")</f>
        <v>13.18539700612496</v>
      </c>
    </row>
    <row r="3891" spans="16:21" x14ac:dyDescent="0.25">
      <c r="P3891" s="10">
        <v>40170</v>
      </c>
      <c r="Q3891">
        <v>22.32075</v>
      </c>
      <c r="S3891" s="42">
        <f t="shared" ca="1" si="66"/>
        <v>49874</v>
      </c>
      <c r="T3891" s="43">
        <f ca="1">_xll.BInterpol('Base CDI'!$H$4:$H$28,'Base CDI'!$J$4:$J$29,S3891,"Cubic","Extrapolate=Linear","MultiX=Average","Skip=True","Sort=True")</f>
        <v>13.156715236093719</v>
      </c>
      <c r="U3891" s="43">
        <f ca="1">_xll.BInterpol('Base CDI'!$H$4:$H$28,'Base CDI'!$I$4:$I$29,S3891,"Cubic","Extrapolate=Linear","MultiX=Average","Skip=True","Sort=True")</f>
        <v>13.185337012278971</v>
      </c>
    </row>
    <row r="3892" spans="16:21" x14ac:dyDescent="0.25">
      <c r="P3892" s="10">
        <v>40171</v>
      </c>
      <c r="Q3892">
        <v>22.328060000000001</v>
      </c>
      <c r="S3892" s="42">
        <f t="shared" ca="1" si="66"/>
        <v>49875</v>
      </c>
      <c r="T3892" s="43">
        <f ca="1">_xll.BInterpol('Base CDI'!$H$4:$H$28,'Base CDI'!$J$4:$J$29,S3892,"Cubic","Extrapolate=Linear","MultiX=Average","Skip=True","Sort=True")</f>
        <v>13.156658960647196</v>
      </c>
      <c r="U3892" s="43">
        <f ca="1">_xll.BInterpol('Base CDI'!$H$4:$H$28,'Base CDI'!$I$4:$I$29,S3892,"Cubic","Extrapolate=Linear","MultiX=Average","Skip=True","Sort=True")</f>
        <v>13.185276991247814</v>
      </c>
    </row>
    <row r="3893" spans="16:21" x14ac:dyDescent="0.25">
      <c r="P3893" s="10">
        <v>40175</v>
      </c>
      <c r="Q3893">
        <v>22.335380000000001</v>
      </c>
      <c r="S3893" s="42">
        <f t="shared" ca="1" si="66"/>
        <v>49876</v>
      </c>
      <c r="T3893" s="43">
        <f ca="1">_xll.BInterpol('Base CDI'!$H$4:$H$28,'Base CDI'!$J$4:$J$29,S3893,"Cubic","Extrapolate=Linear","MultiX=Average","Skip=True","Sort=True")</f>
        <v>13.156602657379661</v>
      </c>
      <c r="U3893" s="43">
        <f ca="1">_xll.BInterpol('Base CDI'!$H$4:$H$28,'Base CDI'!$I$4:$I$29,S3893,"Cubic","Extrapolate=Linear","MultiX=Average","Skip=True","Sort=True")</f>
        <v>13.185216943193305</v>
      </c>
    </row>
    <row r="3894" spans="16:21" x14ac:dyDescent="0.25">
      <c r="P3894" s="10">
        <v>40176</v>
      </c>
      <c r="Q3894">
        <v>22.34271</v>
      </c>
      <c r="S3894" s="42">
        <f t="shared" ca="1" si="66"/>
        <v>49877</v>
      </c>
      <c r="T3894" s="43">
        <f ca="1">_xll.BInterpol('Base CDI'!$H$4:$H$28,'Base CDI'!$J$4:$J$29,S3894,"Cubic","Extrapolate=Linear","MultiX=Average","Skip=True","Sort=True")</f>
        <v>13.156546326457709</v>
      </c>
      <c r="U3894" s="43">
        <f ca="1">_xll.BInterpol('Base CDI'!$H$4:$H$28,'Base CDI'!$I$4:$I$29,S3894,"Cubic","Extrapolate=Linear","MultiX=Average","Skip=True","Sort=True")</f>
        <v>13.185156868277261</v>
      </c>
    </row>
    <row r="3895" spans="16:21" x14ac:dyDescent="0.25">
      <c r="P3895" s="10">
        <v>40177</v>
      </c>
      <c r="Q3895">
        <v>22.35004</v>
      </c>
      <c r="S3895" s="42">
        <f t="shared" ca="1" si="66"/>
        <v>49878</v>
      </c>
      <c r="T3895" s="43">
        <f ca="1">_xll.BInterpol('Base CDI'!$H$4:$H$28,'Base CDI'!$J$4:$J$29,S3895,"Cubic","Extrapolate=Linear","MultiX=Average","Skip=True","Sort=True")</f>
        <v>13.156489968047934</v>
      </c>
      <c r="U3895" s="43">
        <f ca="1">_xll.BInterpol('Base CDI'!$H$4:$H$28,'Base CDI'!$I$4:$I$29,S3895,"Cubic","Extrapolate=Linear","MultiX=Average","Skip=True","Sort=True")</f>
        <v>13.185096766661497</v>
      </c>
    </row>
    <row r="3896" spans="16:21" x14ac:dyDescent="0.25">
      <c r="P3896" s="10">
        <v>40178</v>
      </c>
      <c r="Q3896">
        <v>22.357320000000001</v>
      </c>
      <c r="S3896" s="42">
        <f t="shared" ca="1" si="66"/>
        <v>49879</v>
      </c>
      <c r="T3896" s="43">
        <f ca="1">_xll.BInterpol('Base CDI'!$H$4:$H$28,'Base CDI'!$J$4:$J$29,S3896,"Cubic","Extrapolate=Linear","MultiX=Average","Skip=True","Sort=True")</f>
        <v>13.156433582316925</v>
      </c>
      <c r="U3896" s="43">
        <f ca="1">_xll.BInterpol('Base CDI'!$H$4:$H$28,'Base CDI'!$I$4:$I$29,S3896,"Cubic","Extrapolate=Linear","MultiX=Average","Skip=True","Sort=True")</f>
        <v>13.18503663850783</v>
      </c>
    </row>
    <row r="3897" spans="16:21" x14ac:dyDescent="0.25">
      <c r="P3897" s="10">
        <v>40182</v>
      </c>
      <c r="Q3897">
        <v>22.364599999999999</v>
      </c>
      <c r="S3897" s="42">
        <f t="shared" ca="1" si="66"/>
        <v>49880</v>
      </c>
      <c r="T3897" s="43">
        <f ca="1">_xll.BInterpol('Base CDI'!$H$4:$H$28,'Base CDI'!$J$4:$J$29,S3897,"Cubic","Extrapolate=Linear","MultiX=Average","Skip=True","Sort=True")</f>
        <v>13.156377169431279</v>
      </c>
      <c r="U3897" s="43">
        <f ca="1">_xll.BInterpol('Base CDI'!$H$4:$H$28,'Base CDI'!$I$4:$I$29,S3897,"Cubic","Extrapolate=Linear","MultiX=Average","Skip=True","Sort=True")</f>
        <v>13.184976483978076</v>
      </c>
    </row>
    <row r="3898" spans="16:21" x14ac:dyDescent="0.25">
      <c r="P3898" s="10">
        <v>40183</v>
      </c>
      <c r="Q3898">
        <v>22.371929999999999</v>
      </c>
      <c r="S3898" s="42">
        <f t="shared" ca="1" si="66"/>
        <v>49881</v>
      </c>
      <c r="T3898" s="43">
        <f ca="1">_xll.BInterpol('Base CDI'!$H$4:$H$28,'Base CDI'!$J$4:$J$29,S3898,"Cubic","Extrapolate=Linear","MultiX=Average","Skip=True","Sort=True")</f>
        <v>13.156320729557585</v>
      </c>
      <c r="U3898" s="43">
        <f ca="1">_xll.BInterpol('Base CDI'!$H$4:$H$28,'Base CDI'!$I$4:$I$29,S3898,"Cubic","Extrapolate=Linear","MultiX=Average","Skip=True","Sort=True")</f>
        <v>13.184916303234052</v>
      </c>
    </row>
    <row r="3899" spans="16:21" x14ac:dyDescent="0.25">
      <c r="P3899" s="10">
        <v>40184</v>
      </c>
      <c r="Q3899">
        <v>22.379259999999999</v>
      </c>
      <c r="S3899" s="42">
        <f t="shared" ca="1" si="66"/>
        <v>49882</v>
      </c>
      <c r="T3899" s="43">
        <f ca="1">_xll.BInterpol('Base CDI'!$H$4:$H$28,'Base CDI'!$J$4:$J$29,S3899,"Cubic","Extrapolate=Linear","MultiX=Average","Skip=True","Sort=True")</f>
        <v>13.15626426286244</v>
      </c>
      <c r="U3899" s="43">
        <f ca="1">_xll.BInterpol('Base CDI'!$H$4:$H$28,'Base CDI'!$I$4:$I$29,S3899,"Cubic","Extrapolate=Linear","MultiX=Average","Skip=True","Sort=True")</f>
        <v>13.184856096437576</v>
      </c>
    </row>
    <row r="3900" spans="16:21" x14ac:dyDescent="0.25">
      <c r="P3900" s="10">
        <v>40185</v>
      </c>
      <c r="Q3900">
        <v>22.386600000000001</v>
      </c>
      <c r="S3900" s="42">
        <f t="shared" ca="1" si="66"/>
        <v>49883</v>
      </c>
      <c r="T3900" s="43">
        <f ca="1">_xll.BInterpol('Base CDI'!$H$4:$H$28,'Base CDI'!$J$4:$J$29,S3900,"Cubic","Extrapolate=Linear","MultiX=Average","Skip=True","Sort=True")</f>
        <v>13.156207769512433</v>
      </c>
      <c r="U3900" s="43">
        <f ca="1">_xll.BInterpol('Base CDI'!$H$4:$H$28,'Base CDI'!$I$4:$I$29,S3900,"Cubic","Extrapolate=Linear","MultiX=Average","Skip=True","Sort=True")</f>
        <v>13.184795863750463</v>
      </c>
    </row>
    <row r="3901" spans="16:21" x14ac:dyDescent="0.25">
      <c r="P3901" s="10">
        <v>40186</v>
      </c>
      <c r="Q3901">
        <v>22.39395</v>
      </c>
      <c r="S3901" s="42">
        <f t="shared" ca="1" si="66"/>
        <v>49884</v>
      </c>
      <c r="T3901" s="43">
        <f ca="1">_xll.BInterpol('Base CDI'!$H$4:$H$28,'Base CDI'!$J$4:$J$29,S3901,"Cubic","Extrapolate=Linear","MultiX=Average","Skip=True","Sort=True")</f>
        <v>13.156151249674158</v>
      </c>
      <c r="U3901" s="43">
        <f ca="1">_xll.BInterpol('Base CDI'!$H$4:$H$28,'Base CDI'!$I$4:$I$29,S3901,"Cubic","Extrapolate=Linear","MultiX=Average","Skip=True","Sort=True")</f>
        <v>13.184735605334529</v>
      </c>
    </row>
    <row r="3902" spans="16:21" x14ac:dyDescent="0.25">
      <c r="P3902" s="10">
        <v>40189</v>
      </c>
      <c r="Q3902">
        <v>22.401299999999999</v>
      </c>
      <c r="S3902" s="42">
        <f t="shared" ca="1" si="66"/>
        <v>49885</v>
      </c>
      <c r="T3902" s="43">
        <f ca="1">_xll.BInterpol('Base CDI'!$H$4:$H$28,'Base CDI'!$J$4:$J$29,S3902,"Cubic","Extrapolate=Linear","MultiX=Average","Skip=True","Sort=True")</f>
        <v>13.15609470351421</v>
      </c>
      <c r="U3902" s="43">
        <f ca="1">_xll.BInterpol('Base CDI'!$H$4:$H$28,'Base CDI'!$I$4:$I$29,S3902,"Cubic","Extrapolate=Linear","MultiX=Average","Skip=True","Sort=True")</f>
        <v>13.184675321351591</v>
      </c>
    </row>
    <row r="3903" spans="16:21" x14ac:dyDescent="0.25">
      <c r="P3903" s="10">
        <v>40190</v>
      </c>
      <c r="Q3903">
        <v>22.408650000000002</v>
      </c>
      <c r="S3903" s="42">
        <f t="shared" ca="1" si="66"/>
        <v>49886</v>
      </c>
      <c r="T3903" s="43">
        <f ca="1">_xll.BInterpol('Base CDI'!$H$4:$H$28,'Base CDI'!$J$4:$J$29,S3903,"Cubic","Extrapolate=Linear","MultiX=Average","Skip=True","Sort=True")</f>
        <v>13.15603813119918</v>
      </c>
      <c r="U3903" s="43">
        <f ca="1">_xll.BInterpol('Base CDI'!$H$4:$H$28,'Base CDI'!$I$4:$I$29,S3903,"Cubic","Extrapolate=Linear","MultiX=Average","Skip=True","Sort=True")</f>
        <v>13.184615011963464</v>
      </c>
    </row>
    <row r="3904" spans="16:21" x14ac:dyDescent="0.25">
      <c r="P3904" s="10">
        <v>40191</v>
      </c>
      <c r="Q3904">
        <v>22.416</v>
      </c>
      <c r="S3904" s="42">
        <f t="shared" ca="1" si="66"/>
        <v>49887</v>
      </c>
      <c r="T3904" s="43">
        <f ca="1">_xll.BInterpol('Base CDI'!$H$4:$H$28,'Base CDI'!$J$4:$J$29,S3904,"Cubic","Extrapolate=Linear","MultiX=Average","Skip=True","Sort=True")</f>
        <v>13.155981532895661</v>
      </c>
      <c r="U3904" s="43">
        <f ca="1">_xll.BInterpol('Base CDI'!$H$4:$H$28,'Base CDI'!$I$4:$I$29,S3904,"Cubic","Extrapolate=Linear","MultiX=Average","Skip=True","Sort=True")</f>
        <v>13.184554677331969</v>
      </c>
    </row>
    <row r="3905" spans="16:21" x14ac:dyDescent="0.25">
      <c r="P3905" s="10">
        <v>40192</v>
      </c>
      <c r="Q3905">
        <v>22.423359999999999</v>
      </c>
      <c r="S3905" s="42">
        <f t="shared" ca="1" si="66"/>
        <v>49888</v>
      </c>
      <c r="T3905" s="43">
        <f ca="1">_xll.BInterpol('Base CDI'!$H$4:$H$28,'Base CDI'!$J$4:$J$29,S3905,"Cubic","Extrapolate=Linear","MultiX=Average","Skip=True","Sort=True")</f>
        <v>13.155924908770245</v>
      </c>
      <c r="U3905" s="43">
        <f ca="1">_xll.BInterpol('Base CDI'!$H$4:$H$28,'Base CDI'!$I$4:$I$29,S3905,"Cubic","Extrapolate=Linear","MultiX=Average","Skip=True","Sort=True")</f>
        <v>13.184494317618917</v>
      </c>
    </row>
    <row r="3906" spans="16:21" x14ac:dyDescent="0.25">
      <c r="P3906" s="10">
        <v>40193</v>
      </c>
      <c r="Q3906">
        <v>22.430720000000001</v>
      </c>
      <c r="S3906" s="42">
        <f t="shared" ca="1" si="66"/>
        <v>49889</v>
      </c>
      <c r="T3906" s="43">
        <f ca="1">_xll.BInterpol('Base CDI'!$H$4:$H$28,'Base CDI'!$J$4:$J$29,S3906,"Cubic","Extrapolate=Linear","MultiX=Average","Skip=True","Sort=True")</f>
        <v>13.155868258989528</v>
      </c>
      <c r="U3906" s="43">
        <f ca="1">_xll.BInterpol('Base CDI'!$H$4:$H$28,'Base CDI'!$I$4:$I$29,S3906,"Cubic","Extrapolate=Linear","MultiX=Average","Skip=True","Sort=True")</f>
        <v>13.184433932986128</v>
      </c>
    </row>
    <row r="3907" spans="16:21" x14ac:dyDescent="0.25">
      <c r="P3907" s="10">
        <v>40196</v>
      </c>
      <c r="Q3907">
        <v>22.43807</v>
      </c>
      <c r="S3907" s="42">
        <f t="shared" ca="1" si="66"/>
        <v>49890</v>
      </c>
      <c r="T3907" s="43">
        <f ca="1">_xll.BInterpol('Base CDI'!$H$4:$H$28,'Base CDI'!$J$4:$J$29,S3907,"Cubic","Extrapolate=Linear","MultiX=Average","Skip=True","Sort=True")</f>
        <v>13.1558115837201</v>
      </c>
      <c r="U3907" s="43">
        <f ca="1">_xll.BInterpol('Base CDI'!$H$4:$H$28,'Base CDI'!$I$4:$I$29,S3907,"Cubic","Extrapolate=Linear","MultiX=Average","Skip=True","Sort=True")</f>
        <v>13.184373523595417</v>
      </c>
    </row>
    <row r="3908" spans="16:21" x14ac:dyDescent="0.25">
      <c r="P3908" s="10">
        <v>40197</v>
      </c>
      <c r="Q3908">
        <v>22.445430000000002</v>
      </c>
      <c r="S3908" s="42">
        <f t="shared" ca="1" si="66"/>
        <v>49891</v>
      </c>
      <c r="T3908" s="43">
        <f ca="1">_xll.BInterpol('Base CDI'!$H$4:$H$28,'Base CDI'!$J$4:$J$29,S3908,"Cubic","Extrapolate=Linear","MultiX=Average","Skip=True","Sort=True")</f>
        <v>13.155754883128555</v>
      </c>
      <c r="U3908" s="43">
        <f ca="1">_xll.BInterpol('Base CDI'!$H$4:$H$28,'Base CDI'!$I$4:$I$29,S3908,"Cubic","Extrapolate=Linear","MultiX=Average","Skip=True","Sort=True")</f>
        <v>13.184313089608601</v>
      </c>
    </row>
    <row r="3909" spans="16:21" x14ac:dyDescent="0.25">
      <c r="P3909" s="10">
        <v>40198</v>
      </c>
      <c r="Q3909">
        <v>22.452780000000001</v>
      </c>
      <c r="S3909" s="42">
        <f t="shared" ca="1" si="66"/>
        <v>49892</v>
      </c>
      <c r="T3909" s="43">
        <f ca="1">_xll.BInterpol('Base CDI'!$H$4:$H$28,'Base CDI'!$J$4:$J$29,S3909,"Cubic","Extrapolate=Linear","MultiX=Average","Skip=True","Sort=True")</f>
        <v>13.155698157381485</v>
      </c>
      <c r="U3909" s="43">
        <f ca="1">_xll.BInterpol('Base CDI'!$H$4:$H$28,'Base CDI'!$I$4:$I$29,S3909,"Cubic","Extrapolate=Linear","MultiX=Average","Skip=True","Sort=True")</f>
        <v>13.184252631187496</v>
      </c>
    </row>
    <row r="3910" spans="16:21" x14ac:dyDescent="0.25">
      <c r="P3910" s="10">
        <v>40199</v>
      </c>
      <c r="Q3910">
        <v>22.460149999999999</v>
      </c>
      <c r="S3910" s="42">
        <f t="shared" ca="1" si="66"/>
        <v>49893</v>
      </c>
      <c r="T3910" s="43">
        <f ca="1">_xll.BInterpol('Base CDI'!$H$4:$H$28,'Base CDI'!$J$4:$J$29,S3910,"Cubic","Extrapolate=Linear","MultiX=Average","Skip=True","Sort=True")</f>
        <v>13.155641406645485</v>
      </c>
      <c r="U3910" s="43">
        <f ca="1">_xll.BInterpol('Base CDI'!$H$4:$H$28,'Base CDI'!$I$4:$I$29,S3910,"Cubic","Extrapolate=Linear","MultiX=Average","Skip=True","Sort=True")</f>
        <v>13.184192148493919</v>
      </c>
    </row>
    <row r="3911" spans="16:21" x14ac:dyDescent="0.25">
      <c r="P3911" s="10">
        <v>40200</v>
      </c>
      <c r="Q3911">
        <v>22.46752</v>
      </c>
      <c r="S3911" s="42">
        <f t="shared" ca="1" si="66"/>
        <v>49894</v>
      </c>
      <c r="T3911" s="43">
        <f ca="1">_xll.BInterpol('Base CDI'!$H$4:$H$28,'Base CDI'!$J$4:$J$29,S3911,"Cubic","Extrapolate=Linear","MultiX=Average","Skip=True","Sort=True")</f>
        <v>13.155584631087144</v>
      </c>
      <c r="U3911" s="43">
        <f ca="1">_xll.BInterpol('Base CDI'!$H$4:$H$28,'Base CDI'!$I$4:$I$29,S3911,"Cubic","Extrapolate=Linear","MultiX=Average","Skip=True","Sort=True")</f>
        <v>13.184131641689687</v>
      </c>
    </row>
    <row r="3912" spans="16:21" x14ac:dyDescent="0.25">
      <c r="P3912" s="10">
        <v>40203</v>
      </c>
      <c r="Q3912">
        <v>22.474889999999998</v>
      </c>
      <c r="S3912" s="42">
        <f t="shared" ca="1" si="66"/>
        <v>49895</v>
      </c>
      <c r="T3912" s="43">
        <f ca="1">_xll.BInterpol('Base CDI'!$H$4:$H$28,'Base CDI'!$J$4:$J$29,S3912,"Cubic","Extrapolate=Linear","MultiX=Average","Skip=True","Sort=True")</f>
        <v>13.155527830873059</v>
      </c>
      <c r="U3912" s="43">
        <f ca="1">_xll.BInterpol('Base CDI'!$H$4:$H$28,'Base CDI'!$I$4:$I$29,S3912,"Cubic","Extrapolate=Linear","MultiX=Average","Skip=True","Sort=True")</f>
        <v>13.184071110936616</v>
      </c>
    </row>
    <row r="3913" spans="16:21" x14ac:dyDescent="0.25">
      <c r="P3913" s="10">
        <v>40204</v>
      </c>
      <c r="Q3913">
        <v>22.48227</v>
      </c>
      <c r="S3913" s="42">
        <f t="shared" ca="1" si="66"/>
        <v>49896</v>
      </c>
      <c r="T3913" s="43">
        <f ca="1">_xll.BInterpol('Base CDI'!$H$4:$H$28,'Base CDI'!$J$4:$J$29,S3913,"Cubic","Extrapolate=Linear","MultiX=Average","Skip=True","Sort=True")</f>
        <v>13.155471006169821</v>
      </c>
      <c r="U3913" s="43">
        <f ca="1">_xll.BInterpol('Base CDI'!$H$4:$H$28,'Base CDI'!$I$4:$I$29,S3913,"Cubic","Extrapolate=Linear","MultiX=Average","Skip=True","Sort=True")</f>
        <v>13.184010556396522</v>
      </c>
    </row>
    <row r="3914" spans="16:21" x14ac:dyDescent="0.25">
      <c r="P3914" s="10">
        <v>40205</v>
      </c>
      <c r="Q3914">
        <v>22.489650000000001</v>
      </c>
      <c r="S3914" s="42">
        <f t="shared" ca="1" si="66"/>
        <v>49897</v>
      </c>
      <c r="T3914" s="43">
        <f ca="1">_xll.BInterpol('Base CDI'!$H$4:$H$28,'Base CDI'!$J$4:$J$29,S3914,"Cubic","Extrapolate=Linear","MultiX=Average","Skip=True","Sort=True")</f>
        <v>13.155414157144023</v>
      </c>
      <c r="U3914" s="43">
        <f ca="1">_xll.BInterpol('Base CDI'!$H$4:$H$28,'Base CDI'!$I$4:$I$29,S3914,"Cubic","Extrapolate=Linear","MultiX=Average","Skip=True","Sort=True")</f>
        <v>13.183949978231221</v>
      </c>
    </row>
    <row r="3915" spans="16:21" x14ac:dyDescent="0.25">
      <c r="P3915" s="10">
        <v>40206</v>
      </c>
      <c r="Q3915">
        <v>22.497029999999999</v>
      </c>
      <c r="S3915" s="42">
        <f t="shared" ref="S3915:S3978" ca="1" si="67">S3914+1</f>
        <v>49898</v>
      </c>
      <c r="T3915" s="43">
        <f ca="1">_xll.BInterpol('Base CDI'!$H$4:$H$28,'Base CDI'!$J$4:$J$29,S3915,"Cubic","Extrapolate=Linear","MultiX=Average","Skip=True","Sort=True")</f>
        <v>13.155357283962257</v>
      </c>
      <c r="U3915" s="43">
        <f ca="1">_xll.BInterpol('Base CDI'!$H$4:$H$28,'Base CDI'!$I$4:$I$29,S3915,"Cubic","Extrapolate=Linear","MultiX=Average","Skip=True","Sort=True")</f>
        <v>13.183889376602531</v>
      </c>
    </row>
    <row r="3916" spans="16:21" x14ac:dyDescent="0.25">
      <c r="P3916" s="10">
        <v>40207</v>
      </c>
      <c r="Q3916">
        <v>22.50441</v>
      </c>
      <c r="S3916" s="42">
        <f t="shared" ca="1" si="67"/>
        <v>49899</v>
      </c>
      <c r="T3916" s="43">
        <f ca="1">_xll.BInterpol('Base CDI'!$H$4:$H$28,'Base CDI'!$J$4:$J$29,S3916,"Cubic","Extrapolate=Linear","MultiX=Average","Skip=True","Sort=True")</f>
        <v>13.155300386791117</v>
      </c>
      <c r="U3916" s="43">
        <f ca="1">_xll.BInterpol('Base CDI'!$H$4:$H$28,'Base CDI'!$I$4:$I$29,S3916,"Cubic","Extrapolate=Linear","MultiX=Average","Skip=True","Sort=True")</f>
        <v>13.183828751672268</v>
      </c>
    </row>
    <row r="3917" spans="16:21" x14ac:dyDescent="0.25">
      <c r="P3917" s="10">
        <v>40210</v>
      </c>
      <c r="Q3917">
        <v>22.511800000000001</v>
      </c>
      <c r="S3917" s="42">
        <f t="shared" ca="1" si="67"/>
        <v>49900</v>
      </c>
      <c r="T3917" s="43">
        <f ca="1">_xll.BInterpol('Base CDI'!$H$4:$H$28,'Base CDI'!$J$4:$J$29,S3917,"Cubic","Extrapolate=Linear","MultiX=Average","Skip=True","Sort=True")</f>
        <v>13.155243465797195</v>
      </c>
      <c r="U3917" s="43">
        <f ca="1">_xll.BInterpol('Base CDI'!$H$4:$H$28,'Base CDI'!$I$4:$I$29,S3917,"Cubic","Extrapolate=Linear","MultiX=Average","Skip=True","Sort=True")</f>
        <v>13.183768103602247</v>
      </c>
    </row>
    <row r="3918" spans="16:21" x14ac:dyDescent="0.25">
      <c r="P3918" s="10">
        <v>40211</v>
      </c>
      <c r="Q3918">
        <v>22.519200000000001</v>
      </c>
      <c r="S3918" s="42">
        <f t="shared" ca="1" si="67"/>
        <v>49901</v>
      </c>
      <c r="T3918" s="43">
        <f ca="1">_xll.BInterpol('Base CDI'!$H$4:$H$28,'Base CDI'!$J$4:$J$29,S3918,"Cubic","Extrapolate=Linear","MultiX=Average","Skip=True","Sort=True")</f>
        <v>13.155186521147085</v>
      </c>
      <c r="U3918" s="43">
        <f ca="1">_xll.BInterpol('Base CDI'!$H$4:$H$28,'Base CDI'!$I$4:$I$29,S3918,"Cubic","Extrapolate=Linear","MultiX=Average","Skip=True","Sort=True")</f>
        <v>13.183707432554288</v>
      </c>
    </row>
    <row r="3919" spans="16:21" x14ac:dyDescent="0.25">
      <c r="P3919" s="10">
        <v>40212</v>
      </c>
      <c r="Q3919">
        <v>22.526589999999999</v>
      </c>
      <c r="S3919" s="42">
        <f t="shared" ca="1" si="67"/>
        <v>49902</v>
      </c>
      <c r="T3919" s="43">
        <f ca="1">_xll.BInterpol('Base CDI'!$H$4:$H$28,'Base CDI'!$J$4:$J$29,S3919,"Cubic","Extrapolate=Linear","MultiX=Average","Skip=True","Sort=True")</f>
        <v>13.155129553007381</v>
      </c>
      <c r="U3919" s="43">
        <f ca="1">_xll.BInterpol('Base CDI'!$H$4:$H$28,'Base CDI'!$I$4:$I$29,S3919,"Cubic","Extrapolate=Linear","MultiX=Average","Skip=True","Sort=True")</f>
        <v>13.183646738690204</v>
      </c>
    </row>
    <row r="3920" spans="16:21" x14ac:dyDescent="0.25">
      <c r="P3920" s="10">
        <v>40213</v>
      </c>
      <c r="Q3920">
        <v>22.53398</v>
      </c>
      <c r="S3920" s="42">
        <f t="shared" ca="1" si="67"/>
        <v>49903</v>
      </c>
      <c r="T3920" s="43">
        <f ca="1">_xll.BInterpol('Base CDI'!$H$4:$H$28,'Base CDI'!$J$4:$J$29,S3920,"Cubic","Extrapolate=Linear","MultiX=Average","Skip=True","Sort=True")</f>
        <v>13.155072561544673</v>
      </c>
      <c r="U3920" s="43">
        <f ca="1">_xll.BInterpol('Base CDI'!$H$4:$H$28,'Base CDI'!$I$4:$I$29,S3920,"Cubic","Extrapolate=Linear","MultiX=Average","Skip=True","Sort=True")</f>
        <v>13.183586022171811</v>
      </c>
    </row>
    <row r="3921" spans="16:21" x14ac:dyDescent="0.25">
      <c r="P3921" s="10">
        <v>40214</v>
      </c>
      <c r="Q3921">
        <v>22.541370000000001</v>
      </c>
      <c r="S3921" s="42">
        <f t="shared" ca="1" si="67"/>
        <v>49904</v>
      </c>
      <c r="T3921" s="43">
        <f ca="1">_xll.BInterpol('Base CDI'!$H$4:$H$28,'Base CDI'!$J$4:$J$29,S3921,"Cubic","Extrapolate=Linear","MultiX=Average","Skip=True","Sort=True")</f>
        <v>13.155015546925554</v>
      </c>
      <c r="U3921" s="43">
        <f ca="1">_xll.BInterpol('Base CDI'!$H$4:$H$28,'Base CDI'!$I$4:$I$29,S3921,"Cubic","Extrapolate=Linear","MultiX=Average","Skip=True","Sort=True")</f>
        <v>13.183525283160929</v>
      </c>
    </row>
    <row r="3922" spans="16:21" x14ac:dyDescent="0.25">
      <c r="P3922" s="10">
        <v>40217</v>
      </c>
      <c r="Q3922">
        <v>22.548770000000001</v>
      </c>
      <c r="S3922" s="42">
        <f t="shared" ca="1" si="67"/>
        <v>49905</v>
      </c>
      <c r="T3922" s="43">
        <f ca="1">_xll.BInterpol('Base CDI'!$H$4:$H$28,'Base CDI'!$J$4:$J$29,S3922,"Cubic","Extrapolate=Linear","MultiX=Average","Skip=True","Sort=True")</f>
        <v>13.15495850931662</v>
      </c>
      <c r="U3922" s="43">
        <f ca="1">_xll.BInterpol('Base CDI'!$H$4:$H$28,'Base CDI'!$I$4:$I$29,S3922,"Cubic","Extrapolate=Linear","MultiX=Average","Skip=True","Sort=True")</f>
        <v>13.183464521819372</v>
      </c>
    </row>
    <row r="3923" spans="16:21" x14ac:dyDescent="0.25">
      <c r="P3923" s="10">
        <v>40218</v>
      </c>
      <c r="Q3923">
        <v>22.556170000000002</v>
      </c>
      <c r="S3923" s="42">
        <f t="shared" ca="1" si="67"/>
        <v>49906</v>
      </c>
      <c r="T3923" s="43">
        <f ca="1">_xll.BInterpol('Base CDI'!$H$4:$H$28,'Base CDI'!$J$4:$J$29,S3923,"Cubic","Extrapolate=Linear","MultiX=Average","Skip=True","Sort=True")</f>
        <v>13.154901448884461</v>
      </c>
      <c r="U3923" s="43">
        <f ca="1">_xll.BInterpol('Base CDI'!$H$4:$H$28,'Base CDI'!$I$4:$I$29,S3923,"Cubic","Extrapolate=Linear","MultiX=Average","Skip=True","Sort=True")</f>
        <v>13.183403738308957</v>
      </c>
    </row>
    <row r="3924" spans="16:21" x14ac:dyDescent="0.25">
      <c r="P3924" s="10">
        <v>40219</v>
      </c>
      <c r="Q3924">
        <v>22.563569999999999</v>
      </c>
      <c r="S3924" s="42">
        <f t="shared" ca="1" si="67"/>
        <v>49907</v>
      </c>
      <c r="T3924" s="43">
        <f ca="1">_xll.BInterpol('Base CDI'!$H$4:$H$28,'Base CDI'!$J$4:$J$29,S3924,"Cubic","Extrapolate=Linear","MultiX=Average","Skip=True","Sort=True")</f>
        <v>13.15484436579567</v>
      </c>
      <c r="U3924" s="43">
        <f ca="1">_xll.BInterpol('Base CDI'!$H$4:$H$28,'Base CDI'!$I$4:$I$29,S3924,"Cubic","Extrapolate=Linear","MultiX=Average","Skip=True","Sort=True")</f>
        <v>13.183342932791502</v>
      </c>
    </row>
    <row r="3925" spans="16:21" x14ac:dyDescent="0.25">
      <c r="P3925" s="10">
        <v>40220</v>
      </c>
      <c r="Q3925">
        <v>22.570969999999999</v>
      </c>
      <c r="S3925" s="42">
        <f t="shared" ca="1" si="67"/>
        <v>49908</v>
      </c>
      <c r="T3925" s="43">
        <f ca="1">_xll.BInterpol('Base CDI'!$H$4:$H$28,'Base CDI'!$J$4:$J$29,S3925,"Cubic","Extrapolate=Linear","MultiX=Average","Skip=True","Sort=True")</f>
        <v>13.154787260216841</v>
      </c>
      <c r="U3925" s="43">
        <f ca="1">_xll.BInterpol('Base CDI'!$H$4:$H$28,'Base CDI'!$I$4:$I$29,S3925,"Cubic","Extrapolate=Linear","MultiX=Average","Skip=True","Sort=True")</f>
        <v>13.183282105428821</v>
      </c>
    </row>
    <row r="3926" spans="16:21" x14ac:dyDescent="0.25">
      <c r="P3926" s="10">
        <v>40221</v>
      </c>
      <c r="Q3926">
        <v>22.578379999999999</v>
      </c>
      <c r="S3926" s="42">
        <f t="shared" ca="1" si="67"/>
        <v>49909</v>
      </c>
      <c r="T3926" s="43">
        <f ca="1">_xll.BInterpol('Base CDI'!$H$4:$H$28,'Base CDI'!$J$4:$J$29,S3926,"Cubic","Extrapolate=Linear","MultiX=Average","Skip=True","Sort=True")</f>
        <v>13.154730132314567</v>
      </c>
      <c r="U3926" s="43">
        <f ca="1">_xll.BInterpol('Base CDI'!$H$4:$H$28,'Base CDI'!$I$4:$I$29,S3926,"Cubic","Extrapolate=Linear","MultiX=Average","Skip=True","Sort=True")</f>
        <v>13.183221256382732</v>
      </c>
    </row>
    <row r="3927" spans="16:21" x14ac:dyDescent="0.25">
      <c r="P3927" s="10">
        <v>40226</v>
      </c>
      <c r="Q3927">
        <v>22.585789999999999</v>
      </c>
      <c r="S3927" s="42">
        <f t="shared" ca="1" si="67"/>
        <v>49910</v>
      </c>
      <c r="T3927" s="43">
        <f ca="1">_xll.BInterpol('Base CDI'!$H$4:$H$28,'Base CDI'!$J$4:$J$29,S3927,"Cubic","Extrapolate=Linear","MultiX=Average","Skip=True","Sort=True")</f>
        <v>13.154672982255441</v>
      </c>
      <c r="U3927" s="43">
        <f ca="1">_xll.BInterpol('Base CDI'!$H$4:$H$28,'Base CDI'!$I$4:$I$29,S3927,"Cubic","Extrapolate=Linear","MultiX=Average","Skip=True","Sort=True")</f>
        <v>13.18316038581505</v>
      </c>
    </row>
    <row r="3928" spans="16:21" x14ac:dyDescent="0.25">
      <c r="P3928" s="10">
        <v>40227</v>
      </c>
      <c r="Q3928">
        <v>22.5932</v>
      </c>
      <c r="S3928" s="42">
        <f t="shared" ca="1" si="67"/>
        <v>49911</v>
      </c>
      <c r="T3928" s="43">
        <f ca="1">_xll.BInterpol('Base CDI'!$H$4:$H$28,'Base CDI'!$J$4:$J$29,S3928,"Cubic","Extrapolate=Linear","MultiX=Average","Skip=True","Sort=True")</f>
        <v>13.154615810206053</v>
      </c>
      <c r="U3928" s="43">
        <f ca="1">_xll.BInterpol('Base CDI'!$H$4:$H$28,'Base CDI'!$I$4:$I$29,S3928,"Cubic","Extrapolate=Linear","MultiX=Average","Skip=True","Sort=True")</f>
        <v>13.183099493887593</v>
      </c>
    </row>
    <row r="3929" spans="16:21" x14ac:dyDescent="0.25">
      <c r="P3929" s="10">
        <v>40228</v>
      </c>
      <c r="Q3929">
        <v>22.600629999999999</v>
      </c>
      <c r="S3929" s="42">
        <f t="shared" ca="1" si="67"/>
        <v>49912</v>
      </c>
      <c r="T3929" s="43">
        <f ca="1">_xll.BInterpol('Base CDI'!$H$4:$H$28,'Base CDI'!$J$4:$J$29,S3929,"Cubic","Extrapolate=Linear","MultiX=Average","Skip=True","Sort=True")</f>
        <v>13.154558616333</v>
      </c>
      <c r="U3929" s="43">
        <f ca="1">_xll.BInterpol('Base CDI'!$H$4:$H$28,'Base CDI'!$I$4:$I$29,S3929,"Cubic","Extrapolate=Linear","MultiX=Average","Skip=True","Sort=True")</f>
        <v>13.183038580762178</v>
      </c>
    </row>
    <row r="3930" spans="16:21" x14ac:dyDescent="0.25">
      <c r="P3930" s="10">
        <v>40231</v>
      </c>
      <c r="Q3930">
        <v>22.608049999999999</v>
      </c>
      <c r="S3930" s="42">
        <f t="shared" ca="1" si="67"/>
        <v>49913</v>
      </c>
      <c r="T3930" s="43">
        <f ca="1">_xll.BInterpol('Base CDI'!$H$4:$H$28,'Base CDI'!$J$4:$J$29,S3930,"Cubic","Extrapolate=Linear","MultiX=Average","Skip=True","Sort=True")</f>
        <v>13.154501400802873</v>
      </c>
      <c r="U3930" s="43">
        <f ca="1">_xll.BInterpol('Base CDI'!$H$4:$H$28,'Base CDI'!$I$4:$I$29,S3930,"Cubic","Extrapolate=Linear","MultiX=Average","Skip=True","Sort=True")</f>
        <v>13.182977646600619</v>
      </c>
    </row>
    <row r="3931" spans="16:21" x14ac:dyDescent="0.25">
      <c r="P3931" s="10">
        <v>40232</v>
      </c>
      <c r="Q3931">
        <v>22.615480000000002</v>
      </c>
      <c r="S3931" s="42">
        <f t="shared" ca="1" si="67"/>
        <v>49914</v>
      </c>
      <c r="T3931" s="43">
        <f ca="1">_xll.BInterpol('Base CDI'!$H$4:$H$28,'Base CDI'!$J$4:$J$29,S3931,"Cubic","Extrapolate=Linear","MultiX=Average","Skip=True","Sort=True")</f>
        <v>13.154444163782264</v>
      </c>
      <c r="U3931" s="43">
        <f ca="1">_xll.BInterpol('Base CDI'!$H$4:$H$28,'Base CDI'!$I$4:$I$29,S3931,"Cubic","Extrapolate=Linear","MultiX=Average","Skip=True","Sort=True")</f>
        <v>13.182916691564735</v>
      </c>
    </row>
    <row r="3932" spans="16:21" x14ac:dyDescent="0.25">
      <c r="P3932" s="10">
        <v>40233</v>
      </c>
      <c r="Q3932">
        <v>22.622910000000001</v>
      </c>
      <c r="S3932" s="42">
        <f t="shared" ca="1" si="67"/>
        <v>49915</v>
      </c>
      <c r="T3932" s="43">
        <f ca="1">_xll.BInterpol('Base CDI'!$H$4:$H$28,'Base CDI'!$J$4:$J$29,S3932,"Cubic","Extrapolate=Linear","MultiX=Average","Skip=True","Sort=True")</f>
        <v>13.154386905437768</v>
      </c>
      <c r="U3932" s="43">
        <f ca="1">_xll.BInterpol('Base CDI'!$H$4:$H$28,'Base CDI'!$I$4:$I$29,S3932,"Cubic","Extrapolate=Linear","MultiX=Average","Skip=True","Sort=True")</f>
        <v>13.182855715816341</v>
      </c>
    </row>
    <row r="3933" spans="16:21" x14ac:dyDescent="0.25">
      <c r="P3933" s="10">
        <v>40234</v>
      </c>
      <c r="Q3933">
        <v>22.630330000000001</v>
      </c>
      <c r="S3933" s="42">
        <f t="shared" ca="1" si="67"/>
        <v>49916</v>
      </c>
      <c r="T3933" s="43">
        <f ca="1">_xll.BInterpol('Base CDI'!$H$4:$H$28,'Base CDI'!$J$4:$J$29,S3933,"Cubic","Extrapolate=Linear","MultiX=Average","Skip=True","Sort=True")</f>
        <v>13.154329625935976</v>
      </c>
      <c r="U3933" s="43">
        <f ca="1">_xll.BInterpol('Base CDI'!$H$4:$H$28,'Base CDI'!$I$4:$I$29,S3933,"Cubic","Extrapolate=Linear","MultiX=Average","Skip=True","Sort=True")</f>
        <v>13.182794719517254</v>
      </c>
    </row>
    <row r="3934" spans="16:21" x14ac:dyDescent="0.25">
      <c r="P3934" s="10">
        <v>40235</v>
      </c>
      <c r="Q3934">
        <v>22.63776</v>
      </c>
      <c r="S3934" s="42">
        <f t="shared" ca="1" si="67"/>
        <v>49917</v>
      </c>
      <c r="T3934" s="43">
        <f ca="1">_xll.BInterpol('Base CDI'!$H$4:$H$28,'Base CDI'!$J$4:$J$29,S3934,"Cubic","Extrapolate=Linear","MultiX=Average","Skip=True","Sort=True")</f>
        <v>13.154272325443483</v>
      </c>
      <c r="U3934" s="43">
        <f ca="1">_xll.BInterpol('Base CDI'!$H$4:$H$28,'Base CDI'!$I$4:$I$29,S3934,"Cubic","Extrapolate=Linear","MultiX=Average","Skip=True","Sort=True")</f>
        <v>13.182733702829291</v>
      </c>
    </row>
    <row r="3935" spans="16:21" x14ac:dyDescent="0.25">
      <c r="P3935" s="10">
        <v>40238</v>
      </c>
      <c r="Q3935">
        <v>22.645189999999999</v>
      </c>
      <c r="S3935" s="42">
        <f t="shared" ca="1" si="67"/>
        <v>49918</v>
      </c>
      <c r="T3935" s="43">
        <f ca="1">_xll.BInterpol('Base CDI'!$H$4:$H$28,'Base CDI'!$J$4:$J$29,S3935,"Cubic","Extrapolate=Linear","MultiX=Average","Skip=True","Sort=True")</f>
        <v>13.154215004126877</v>
      </c>
      <c r="U3935" s="43">
        <f ca="1">_xll.BInterpol('Base CDI'!$H$4:$H$28,'Base CDI'!$I$4:$I$29,S3935,"Cubic","Extrapolate=Linear","MultiX=Average","Skip=True","Sort=True")</f>
        <v>13.182672665914266</v>
      </c>
    </row>
    <row r="3936" spans="16:21" x14ac:dyDescent="0.25">
      <c r="P3936" s="10">
        <v>40239</v>
      </c>
      <c r="Q3936">
        <v>22.652609999999999</v>
      </c>
      <c r="S3936" s="42">
        <f t="shared" ca="1" si="67"/>
        <v>49919</v>
      </c>
      <c r="T3936" s="43">
        <f ca="1">_xll.BInterpol('Base CDI'!$H$4:$H$28,'Base CDI'!$J$4:$J$29,S3936,"Cubic","Extrapolate=Linear","MultiX=Average","Skip=True","Sort=True")</f>
        <v>13.154157662152757</v>
      </c>
      <c r="U3936" s="43">
        <f ca="1">_xll.BInterpol('Base CDI'!$H$4:$H$28,'Base CDI'!$I$4:$I$29,S3936,"Cubic","Extrapolate=Linear","MultiX=Average","Skip=True","Sort=True")</f>
        <v>13.182611608934</v>
      </c>
    </row>
    <row r="3937" spans="16:21" x14ac:dyDescent="0.25">
      <c r="P3937" s="10">
        <v>40240</v>
      </c>
      <c r="Q3937">
        <v>22.660049999999998</v>
      </c>
      <c r="S3937" s="42">
        <f t="shared" ca="1" si="67"/>
        <v>49920</v>
      </c>
      <c r="T3937" s="43">
        <f ca="1">_xll.BInterpol('Base CDI'!$H$4:$H$28,'Base CDI'!$J$4:$J$29,S3937,"Cubic","Extrapolate=Linear","MultiX=Average","Skip=True","Sort=True")</f>
        <v>13.154100299687713</v>
      </c>
      <c r="U3937" s="43">
        <f ca="1">_xll.BInterpol('Base CDI'!$H$4:$H$28,'Base CDI'!$I$4:$I$29,S3937,"Cubic","Extrapolate=Linear","MultiX=Average","Skip=True","Sort=True")</f>
        <v>13.182550532050305</v>
      </c>
    </row>
    <row r="3938" spans="16:21" x14ac:dyDescent="0.25">
      <c r="P3938" s="10">
        <v>40241</v>
      </c>
      <c r="Q3938">
        <v>22.667480000000001</v>
      </c>
      <c r="S3938" s="42">
        <f t="shared" ca="1" si="67"/>
        <v>49921</v>
      </c>
      <c r="T3938" s="43">
        <f ca="1">_xll.BInterpol('Base CDI'!$H$4:$H$28,'Base CDI'!$J$4:$J$29,S3938,"Cubic","Extrapolate=Linear","MultiX=Average","Skip=True","Sort=True")</f>
        <v>13.154042916898337</v>
      </c>
      <c r="U3938" s="43">
        <f ca="1">_xll.BInterpol('Base CDI'!$H$4:$H$28,'Base CDI'!$I$4:$I$29,S3938,"Cubic","Extrapolate=Linear","MultiX=Average","Skip=True","Sort=True")</f>
        <v>13.182489435425</v>
      </c>
    </row>
    <row r="3939" spans="16:21" x14ac:dyDescent="0.25">
      <c r="P3939" s="10">
        <v>40242</v>
      </c>
      <c r="Q3939">
        <v>22.674910000000001</v>
      </c>
      <c r="S3939" s="42">
        <f t="shared" ca="1" si="67"/>
        <v>49922</v>
      </c>
      <c r="T3939" s="43">
        <f ca="1">_xll.BInterpol('Base CDI'!$H$4:$H$28,'Base CDI'!$J$4:$J$29,S3939,"Cubic","Extrapolate=Linear","MultiX=Average","Skip=True","Sort=True")</f>
        <v>13.153985513951223</v>
      </c>
      <c r="U3939" s="43">
        <f ca="1">_xll.BInterpol('Base CDI'!$H$4:$H$28,'Base CDI'!$I$4:$I$29,S3939,"Cubic","Extrapolate=Linear","MultiX=Average","Skip=True","Sort=True")</f>
        <v>13.1824283192199</v>
      </c>
    </row>
    <row r="3940" spans="16:21" x14ac:dyDescent="0.25">
      <c r="P3940" s="10">
        <v>40245</v>
      </c>
      <c r="Q3940">
        <v>22.68234</v>
      </c>
      <c r="S3940" s="42">
        <f t="shared" ca="1" si="67"/>
        <v>49923</v>
      </c>
      <c r="T3940" s="43">
        <f ca="1">_xll.BInterpol('Base CDI'!$H$4:$H$28,'Base CDI'!$J$4:$J$29,S3940,"Cubic","Extrapolate=Linear","MultiX=Average","Skip=True","Sort=True")</f>
        <v>13.153928091012965</v>
      </c>
      <c r="U3940" s="43">
        <f ca="1">_xll.BInterpol('Base CDI'!$H$4:$H$28,'Base CDI'!$I$4:$I$29,S3940,"Cubic","Extrapolate=Linear","MultiX=Average","Skip=True","Sort=True")</f>
        <v>13.182367183596824</v>
      </c>
    </row>
    <row r="3941" spans="16:21" x14ac:dyDescent="0.25">
      <c r="P3941" s="10">
        <v>40246</v>
      </c>
      <c r="Q3941">
        <v>22.689800000000002</v>
      </c>
      <c r="S3941" s="42">
        <f t="shared" ca="1" si="67"/>
        <v>49924</v>
      </c>
      <c r="T3941" s="43">
        <f ca="1">_xll.BInterpol('Base CDI'!$H$4:$H$28,'Base CDI'!$J$4:$J$29,S3941,"Cubic","Extrapolate=Linear","MultiX=Average","Skip=True","Sort=True")</f>
        <v>13.153870648250154</v>
      </c>
      <c r="U3941" s="43">
        <f ca="1">_xll.BInterpol('Base CDI'!$H$4:$H$28,'Base CDI'!$I$4:$I$29,S3941,"Cubic","Extrapolate=Linear","MultiX=Average","Skip=True","Sort=True")</f>
        <v>13.182306028717585</v>
      </c>
    </row>
    <row r="3942" spans="16:21" x14ac:dyDescent="0.25">
      <c r="P3942" s="10">
        <v>40247</v>
      </c>
      <c r="Q3942">
        <v>22.69725</v>
      </c>
      <c r="S3942" s="42">
        <f t="shared" ca="1" si="67"/>
        <v>49925</v>
      </c>
      <c r="T3942" s="43">
        <f ca="1">_xll.BInterpol('Base CDI'!$H$4:$H$28,'Base CDI'!$J$4:$J$29,S3942,"Cubic","Extrapolate=Linear","MultiX=Average","Skip=True","Sort=True")</f>
        <v>13.153813185829382</v>
      </c>
      <c r="U3942" s="43">
        <f ca="1">_xll.BInterpol('Base CDI'!$H$4:$H$28,'Base CDI'!$I$4:$I$29,S3942,"Cubic","Extrapolate=Linear","MultiX=Average","Skip=True","Sort=True")</f>
        <v>13.182244854744003</v>
      </c>
    </row>
    <row r="3943" spans="16:21" x14ac:dyDescent="0.25">
      <c r="P3943" s="10">
        <v>40248</v>
      </c>
      <c r="Q3943">
        <v>22.704709999999999</v>
      </c>
      <c r="S3943" s="42">
        <f t="shared" ca="1" si="67"/>
        <v>49926</v>
      </c>
      <c r="T3943" s="43">
        <f ca="1">_xll.BInterpol('Base CDI'!$H$4:$H$28,'Base CDI'!$J$4:$J$29,S3943,"Cubic","Extrapolate=Linear","MultiX=Average","Skip=True","Sort=True")</f>
        <v>13.153755703917245</v>
      </c>
      <c r="U3943" s="43">
        <f ca="1">_xll.BInterpol('Base CDI'!$H$4:$H$28,'Base CDI'!$I$4:$I$29,S3943,"Cubic","Extrapolate=Linear","MultiX=Average","Skip=True","Sort=True")</f>
        <v>13.182183661837891</v>
      </c>
    </row>
    <row r="3944" spans="16:21" x14ac:dyDescent="0.25">
      <c r="P3944" s="10">
        <v>40249</v>
      </c>
      <c r="Q3944">
        <v>22.712160000000001</v>
      </c>
      <c r="S3944" s="42">
        <f t="shared" ca="1" si="67"/>
        <v>49927</v>
      </c>
      <c r="T3944" s="43">
        <f ca="1">_xll.BInterpol('Base CDI'!$H$4:$H$28,'Base CDI'!$J$4:$J$29,S3944,"Cubic","Extrapolate=Linear","MultiX=Average","Skip=True","Sort=True")</f>
        <v>13.153698202680333</v>
      </c>
      <c r="U3944" s="43">
        <f ca="1">_xll.BInterpol('Base CDI'!$H$4:$H$28,'Base CDI'!$I$4:$I$29,S3944,"Cubic","Extrapolate=Linear","MultiX=Average","Skip=True","Sort=True")</f>
        <v>13.182122450161067</v>
      </c>
    </row>
    <row r="3945" spans="16:21" x14ac:dyDescent="0.25">
      <c r="P3945" s="10">
        <v>40252</v>
      </c>
      <c r="Q3945">
        <v>22.7196</v>
      </c>
      <c r="S3945" s="42">
        <f t="shared" ca="1" si="67"/>
        <v>49928</v>
      </c>
      <c r="T3945" s="43">
        <f ca="1">_xll.BInterpol('Base CDI'!$H$4:$H$28,'Base CDI'!$J$4:$J$29,S3945,"Cubic","Extrapolate=Linear","MultiX=Average","Skip=True","Sort=True")</f>
        <v>13.153640682285243</v>
      </c>
      <c r="U3945" s="43">
        <f ca="1">_xll.BInterpol('Base CDI'!$H$4:$H$28,'Base CDI'!$I$4:$I$29,S3945,"Cubic","Extrapolate=Linear","MultiX=Average","Skip=True","Sort=True")</f>
        <v>13.182061219875349</v>
      </c>
    </row>
    <row r="3946" spans="16:21" x14ac:dyDescent="0.25">
      <c r="P3946" s="10">
        <v>40253</v>
      </c>
      <c r="Q3946">
        <v>22.727060000000002</v>
      </c>
      <c r="S3946" s="42">
        <f t="shared" ca="1" si="67"/>
        <v>49929</v>
      </c>
      <c r="T3946" s="43">
        <f ca="1">_xll.BInterpol('Base CDI'!$H$4:$H$28,'Base CDI'!$J$4:$J$29,S3946,"Cubic","Extrapolate=Linear","MultiX=Average","Skip=True","Sort=True")</f>
        <v>13.153583142898563</v>
      </c>
      <c r="U3946" s="43">
        <f ca="1">_xll.BInterpol('Base CDI'!$H$4:$H$28,'Base CDI'!$I$4:$I$29,S3946,"Cubic","Extrapolate=Linear","MultiX=Average","Skip=True","Sort=True")</f>
        <v>13.181999971142552</v>
      </c>
    </row>
    <row r="3947" spans="16:21" x14ac:dyDescent="0.25">
      <c r="P3947" s="10">
        <v>40254</v>
      </c>
      <c r="Q3947">
        <v>22.73451</v>
      </c>
      <c r="S3947" s="42">
        <f t="shared" ca="1" si="67"/>
        <v>49930</v>
      </c>
      <c r="T3947" s="43">
        <f ca="1">_xll.BInterpol('Base CDI'!$H$4:$H$28,'Base CDI'!$J$4:$J$29,S3947,"Cubic","Extrapolate=Linear","MultiX=Average","Skip=True","Sort=True")</f>
        <v>13.153525584686887</v>
      </c>
      <c r="U3947" s="43">
        <f ca="1">_xll.BInterpol('Base CDI'!$H$4:$H$28,'Base CDI'!$I$4:$I$29,S3947,"Cubic","Extrapolate=Linear","MultiX=Average","Skip=True","Sort=True")</f>
        <v>13.181938704124493</v>
      </c>
    </row>
    <row r="3948" spans="16:21" x14ac:dyDescent="0.25">
      <c r="P3948" s="10">
        <v>40255</v>
      </c>
      <c r="Q3948">
        <v>22.741969999999998</v>
      </c>
      <c r="S3948" s="42">
        <f t="shared" ca="1" si="67"/>
        <v>49931</v>
      </c>
      <c r="T3948" s="43">
        <f ca="1">_xll.BInterpol('Base CDI'!$H$4:$H$28,'Base CDI'!$J$4:$J$29,S3948,"Cubic","Extrapolate=Linear","MultiX=Average","Skip=True","Sort=True")</f>
        <v>13.15346800781681</v>
      </c>
      <c r="U3948" s="43">
        <f ca="1">_xll.BInterpol('Base CDI'!$H$4:$H$28,'Base CDI'!$I$4:$I$29,S3948,"Cubic","Extrapolate=Linear","MultiX=Average","Skip=True","Sort=True")</f>
        <v>13.181877418982987</v>
      </c>
    </row>
    <row r="3949" spans="16:21" x14ac:dyDescent="0.25">
      <c r="P3949" s="10">
        <v>40256</v>
      </c>
      <c r="Q3949">
        <v>22.74943</v>
      </c>
      <c r="S3949" s="42">
        <f t="shared" ca="1" si="67"/>
        <v>49932</v>
      </c>
      <c r="T3949" s="43">
        <f ca="1">_xll.BInterpol('Base CDI'!$H$4:$H$28,'Base CDI'!$J$4:$J$29,S3949,"Cubic","Extrapolate=Linear","MultiX=Average","Skip=True","Sort=True")</f>
        <v>13.153410412454924</v>
      </c>
      <c r="U3949" s="43">
        <f ca="1">_xll.BInterpol('Base CDI'!$H$4:$H$28,'Base CDI'!$I$4:$I$29,S3949,"Cubic","Extrapolate=Linear","MultiX=Average","Skip=True","Sort=True")</f>
        <v>13.181816115879853</v>
      </c>
    </row>
    <row r="3950" spans="16:21" x14ac:dyDescent="0.25">
      <c r="P3950" s="10">
        <v>40259</v>
      </c>
      <c r="Q3950">
        <v>22.756889999999999</v>
      </c>
      <c r="S3950" s="42">
        <f t="shared" ca="1" si="67"/>
        <v>49933</v>
      </c>
      <c r="T3950" s="43">
        <f ca="1">_xll.BInterpol('Base CDI'!$H$4:$H$28,'Base CDI'!$J$4:$J$29,S3950,"Cubic","Extrapolate=Linear","MultiX=Average","Skip=True","Sort=True")</f>
        <v>13.153352798767822</v>
      </c>
      <c r="U3950" s="43">
        <f ca="1">_xll.BInterpol('Base CDI'!$H$4:$H$28,'Base CDI'!$I$4:$I$29,S3950,"Cubic","Extrapolate=Linear","MultiX=Average","Skip=True","Sort=True")</f>
        <v>13.181754794976905</v>
      </c>
    </row>
    <row r="3951" spans="16:21" x14ac:dyDescent="0.25">
      <c r="P3951" s="10">
        <v>40260</v>
      </c>
      <c r="Q3951">
        <v>22.76436</v>
      </c>
      <c r="S3951" s="42">
        <f t="shared" ca="1" si="67"/>
        <v>49934</v>
      </c>
      <c r="T3951" s="43">
        <f ca="1">_xll.BInterpol('Base CDI'!$H$4:$H$28,'Base CDI'!$J$4:$J$29,S3951,"Cubic","Extrapolate=Linear","MultiX=Average","Skip=True","Sort=True")</f>
        <v>13.153295166922096</v>
      </c>
      <c r="U3951" s="43">
        <f ca="1">_xll.BInterpol('Base CDI'!$H$4:$H$28,'Base CDI'!$I$4:$I$29,S3951,"Cubic","Extrapolate=Linear","MultiX=Average","Skip=True","Sort=True")</f>
        <v>13.18169345643596</v>
      </c>
    </row>
    <row r="3952" spans="16:21" x14ac:dyDescent="0.25">
      <c r="P3952" s="10">
        <v>40261</v>
      </c>
      <c r="Q3952">
        <v>22.771830000000001</v>
      </c>
      <c r="S3952" s="42">
        <f t="shared" ca="1" si="67"/>
        <v>49935</v>
      </c>
      <c r="T3952" s="43">
        <f ca="1">_xll.BInterpol('Base CDI'!$H$4:$H$28,'Base CDI'!$J$4:$J$29,S3952,"Cubic","Extrapolate=Linear","MultiX=Average","Skip=True","Sort=True")</f>
        <v>13.153237517084339</v>
      </c>
      <c r="U3952" s="43">
        <f ca="1">_xll.BInterpol('Base CDI'!$H$4:$H$28,'Base CDI'!$I$4:$I$29,S3952,"Cubic","Extrapolate=Linear","MultiX=Average","Skip=True","Sort=True")</f>
        <v>13.181632100418836</v>
      </c>
    </row>
    <row r="3953" spans="16:21" x14ac:dyDescent="0.25">
      <c r="P3953" s="10">
        <v>40262</v>
      </c>
      <c r="Q3953">
        <v>22.779299999999999</v>
      </c>
      <c r="S3953" s="42">
        <f t="shared" ca="1" si="67"/>
        <v>49936</v>
      </c>
      <c r="T3953" s="43">
        <f ca="1">_xll.BInterpol('Base CDI'!$H$4:$H$28,'Base CDI'!$J$4:$J$29,S3953,"Cubic","Extrapolate=Linear","MultiX=Average","Skip=True","Sort=True")</f>
        <v>13.153179849421143</v>
      </c>
      <c r="U3953" s="43">
        <f ca="1">_xll.BInterpol('Base CDI'!$H$4:$H$28,'Base CDI'!$I$4:$I$29,S3953,"Cubic","Extrapolate=Linear","MultiX=Average","Skip=True","Sort=True")</f>
        <v>13.181570727087349</v>
      </c>
    </row>
    <row r="3954" spans="16:21" x14ac:dyDescent="0.25">
      <c r="P3954" s="10">
        <v>40263</v>
      </c>
      <c r="Q3954">
        <v>22.786770000000001</v>
      </c>
      <c r="S3954" s="42">
        <f t="shared" ca="1" si="67"/>
        <v>49937</v>
      </c>
      <c r="T3954" s="43">
        <f ca="1">_xll.BInterpol('Base CDI'!$H$4:$H$28,'Base CDI'!$J$4:$J$29,S3954,"Cubic","Extrapolate=Linear","MultiX=Average","Skip=True","Sort=True")</f>
        <v>13.153122164099104</v>
      </c>
      <c r="U3954" s="43">
        <f ca="1">_xll.BInterpol('Base CDI'!$H$4:$H$28,'Base CDI'!$I$4:$I$29,S3954,"Cubic","Extrapolate=Linear","MultiX=Average","Skip=True","Sort=True")</f>
        <v>13.181509336603314</v>
      </c>
    </row>
    <row r="3955" spans="16:21" x14ac:dyDescent="0.25">
      <c r="P3955" s="10">
        <v>40266</v>
      </c>
      <c r="Q3955">
        <v>22.794229999999999</v>
      </c>
      <c r="S3955" s="42">
        <f t="shared" ca="1" si="67"/>
        <v>49938</v>
      </c>
      <c r="T3955" s="43">
        <f ca="1">_xll.BInterpol('Base CDI'!$H$4:$H$28,'Base CDI'!$J$4:$J$29,S3955,"Cubic","Extrapolate=Linear","MultiX=Average","Skip=True","Sort=True")</f>
        <v>13.153064461284812</v>
      </c>
      <c r="U3955" s="43">
        <f ca="1">_xll.BInterpol('Base CDI'!$H$4:$H$28,'Base CDI'!$I$4:$I$29,S3955,"Cubic","Extrapolate=Linear","MultiX=Average","Skip=True","Sort=True")</f>
        <v>13.18144792912855</v>
      </c>
    </row>
    <row r="3956" spans="16:21" x14ac:dyDescent="0.25">
      <c r="P3956" s="10">
        <v>40267</v>
      </c>
      <c r="Q3956">
        <v>22.801659999999998</v>
      </c>
      <c r="S3956" s="42">
        <f t="shared" ca="1" si="67"/>
        <v>49939</v>
      </c>
      <c r="T3956" s="43">
        <f ca="1">_xll.BInterpol('Base CDI'!$H$4:$H$28,'Base CDI'!$J$4:$J$29,S3956,"Cubic","Extrapolate=Linear","MultiX=Average","Skip=True","Sort=True")</f>
        <v>13.153006741144861</v>
      </c>
      <c r="U3956" s="43">
        <f ca="1">_xll.BInterpol('Base CDI'!$H$4:$H$28,'Base CDI'!$I$4:$I$29,S3956,"Cubic","Extrapolate=Linear","MultiX=Average","Skip=True","Sort=True")</f>
        <v>13.181386504824872</v>
      </c>
    </row>
    <row r="3957" spans="16:21" x14ac:dyDescent="0.25">
      <c r="P3957" s="10">
        <v>40268</v>
      </c>
      <c r="Q3957">
        <v>22.80912</v>
      </c>
      <c r="S3957" s="42">
        <f t="shared" ca="1" si="67"/>
        <v>49940</v>
      </c>
      <c r="T3957" s="43">
        <f ca="1">_xll.BInterpol('Base CDI'!$H$4:$H$28,'Base CDI'!$J$4:$J$29,S3957,"Cubic","Extrapolate=Linear","MultiX=Average","Skip=True","Sort=True")</f>
        <v>13.152949003845844</v>
      </c>
      <c r="U3957" s="43">
        <f ca="1">_xll.BInterpol('Base CDI'!$H$4:$H$28,'Base CDI'!$I$4:$I$29,S3957,"Cubic","Extrapolate=Linear","MultiX=Average","Skip=True","Sort=True")</f>
        <v>13.181325063854095</v>
      </c>
    </row>
    <row r="3958" spans="16:21" x14ac:dyDescent="0.25">
      <c r="P3958" s="10">
        <v>40269</v>
      </c>
      <c r="Q3958">
        <v>22.816600000000001</v>
      </c>
      <c r="S3958" s="42">
        <f t="shared" ca="1" si="67"/>
        <v>49941</v>
      </c>
      <c r="T3958" s="43">
        <f ca="1">_xll.BInterpol('Base CDI'!$H$4:$H$28,'Base CDI'!$J$4:$J$29,S3958,"Cubic","Extrapolate=Linear","MultiX=Average","Skip=True","Sort=True")</f>
        <v>13.152891249554353</v>
      </c>
      <c r="U3958" s="43">
        <f ca="1">_xll.BInterpol('Base CDI'!$H$4:$H$28,'Base CDI'!$I$4:$I$29,S3958,"Cubic","Extrapolate=Linear","MultiX=Average","Skip=True","Sort=True")</f>
        <v>13.181263606378037</v>
      </c>
    </row>
    <row r="3959" spans="16:21" x14ac:dyDescent="0.25">
      <c r="P3959" s="10">
        <v>40273</v>
      </c>
      <c r="Q3959">
        <v>22.82405</v>
      </c>
      <c r="S3959" s="42">
        <f t="shared" ca="1" si="67"/>
        <v>49942</v>
      </c>
      <c r="T3959" s="43">
        <f ca="1">_xll.BInterpol('Base CDI'!$H$4:$H$28,'Base CDI'!$J$4:$J$29,S3959,"Cubic","Extrapolate=Linear","MultiX=Average","Skip=True","Sort=True")</f>
        <v>13.152833478436982</v>
      </c>
      <c r="U3959" s="43">
        <f ca="1">_xll.BInterpol('Base CDI'!$H$4:$H$28,'Base CDI'!$I$4:$I$29,S3959,"Cubic","Extrapolate=Linear","MultiX=Average","Skip=True","Sort=True")</f>
        <v>13.181202132558516</v>
      </c>
    </row>
    <row r="3960" spans="16:21" x14ac:dyDescent="0.25">
      <c r="P3960" s="10">
        <v>40274</v>
      </c>
      <c r="Q3960">
        <v>22.831530000000001</v>
      </c>
      <c r="S3960" s="42">
        <f t="shared" ca="1" si="67"/>
        <v>49943</v>
      </c>
      <c r="T3960" s="43">
        <f ca="1">_xll.BInterpol('Base CDI'!$H$4:$H$28,'Base CDI'!$J$4:$J$29,S3960,"Cubic","Extrapolate=Linear","MultiX=Average","Skip=True","Sort=True")</f>
        <v>13.152775690660322</v>
      </c>
      <c r="U3960" s="43">
        <f ca="1">_xll.BInterpol('Base CDI'!$H$4:$H$28,'Base CDI'!$I$4:$I$29,S3960,"Cubic","Extrapolate=Linear","MultiX=Average","Skip=True","Sort=True")</f>
        <v>13.181140642557345</v>
      </c>
    </row>
    <row r="3961" spans="16:21" x14ac:dyDescent="0.25">
      <c r="P3961" s="10">
        <v>40275</v>
      </c>
      <c r="Q3961">
        <v>22.839030000000001</v>
      </c>
      <c r="S3961" s="42">
        <f t="shared" ca="1" si="67"/>
        <v>49944</v>
      </c>
      <c r="T3961" s="43">
        <f ca="1">_xll.BInterpol('Base CDI'!$H$4:$H$28,'Base CDI'!$J$4:$J$29,S3961,"Cubic","Extrapolate=Linear","MultiX=Average","Skip=True","Sort=True")</f>
        <v>13.152717886390969</v>
      </c>
      <c r="U3961" s="43">
        <f ca="1">_xll.BInterpol('Base CDI'!$H$4:$H$28,'Base CDI'!$I$4:$I$29,S3961,"Cubic","Extrapolate=Linear","MultiX=Average","Skip=True","Sort=True")</f>
        <v>13.181079136536344</v>
      </c>
    </row>
    <row r="3962" spans="16:21" x14ac:dyDescent="0.25">
      <c r="P3962" s="10">
        <v>40276</v>
      </c>
      <c r="Q3962">
        <v>22.846530000000001</v>
      </c>
      <c r="S3962" s="42">
        <f t="shared" ca="1" si="67"/>
        <v>49945</v>
      </c>
      <c r="T3962" s="43">
        <f ca="1">_xll.BInterpol('Base CDI'!$H$4:$H$28,'Base CDI'!$J$4:$J$29,S3962,"Cubic","Extrapolate=Linear","MultiX=Average","Skip=True","Sort=True")</f>
        <v>13.152660065795514</v>
      </c>
      <c r="U3962" s="43">
        <f ca="1">_xll.BInterpol('Base CDI'!$H$4:$H$28,'Base CDI'!$I$4:$I$29,S3962,"Cubic","Extrapolate=Linear","MultiX=Average","Skip=True","Sort=True")</f>
        <v>13.181017614657327</v>
      </c>
    </row>
    <row r="3963" spans="16:21" x14ac:dyDescent="0.25">
      <c r="P3963" s="10">
        <v>40277</v>
      </c>
      <c r="Q3963">
        <v>22.854030000000002</v>
      </c>
      <c r="S3963" s="42">
        <f t="shared" ca="1" si="67"/>
        <v>49946</v>
      </c>
      <c r="T3963" s="43">
        <f ca="1">_xll.BInterpol('Base CDI'!$H$4:$H$28,'Base CDI'!$J$4:$J$29,S3963,"Cubic","Extrapolate=Linear","MultiX=Average","Skip=True","Sort=True")</f>
        <v>13.152602229040548</v>
      </c>
      <c r="U3963" s="43">
        <f ca="1">_xll.BInterpol('Base CDI'!$H$4:$H$28,'Base CDI'!$I$4:$I$29,S3963,"Cubic","Extrapolate=Linear","MultiX=Average","Skip=True","Sort=True")</f>
        <v>13.180956077082111</v>
      </c>
    </row>
    <row r="3964" spans="16:21" x14ac:dyDescent="0.25">
      <c r="P3964" s="10">
        <v>40280</v>
      </c>
      <c r="Q3964">
        <v>22.861529999999998</v>
      </c>
      <c r="S3964" s="42">
        <f t="shared" ca="1" si="67"/>
        <v>49947</v>
      </c>
      <c r="T3964" s="43">
        <f ca="1">_xll.BInterpol('Base CDI'!$H$4:$H$28,'Base CDI'!$J$4:$J$29,S3964,"Cubic","Extrapolate=Linear","MultiX=Average","Skip=True","Sort=True")</f>
        <v>13.152544376292667</v>
      </c>
      <c r="U3964" s="43">
        <f ca="1">_xll.BInterpol('Base CDI'!$H$4:$H$28,'Base CDI'!$I$4:$I$29,S3964,"Cubic","Extrapolate=Linear","MultiX=Average","Skip=True","Sort=True")</f>
        <v>13.180894523972514</v>
      </c>
    </row>
    <row r="3965" spans="16:21" x14ac:dyDescent="0.25">
      <c r="P3965" s="10">
        <v>40281</v>
      </c>
      <c r="Q3965">
        <v>22.869039999999998</v>
      </c>
      <c r="S3965" s="42">
        <f t="shared" ca="1" si="67"/>
        <v>49948</v>
      </c>
      <c r="T3965" s="43">
        <f ca="1">_xll.BInterpol('Base CDI'!$H$4:$H$28,'Base CDI'!$J$4:$J$29,S3965,"Cubic","Extrapolate=Linear","MultiX=Average","Skip=True","Sort=True")</f>
        <v>13.152486507718463</v>
      </c>
      <c r="U3965" s="43">
        <f ca="1">_xll.BInterpol('Base CDI'!$H$4:$H$28,'Base CDI'!$I$4:$I$29,S3965,"Cubic","Extrapolate=Linear","MultiX=Average","Skip=True","Sort=True")</f>
        <v>13.18083295549035</v>
      </c>
    </row>
    <row r="3966" spans="16:21" x14ac:dyDescent="0.25">
      <c r="P3966" s="10">
        <v>40282</v>
      </c>
      <c r="Q3966">
        <v>22.876539999999999</v>
      </c>
      <c r="S3966" s="42">
        <f t="shared" ca="1" si="67"/>
        <v>49949</v>
      </c>
      <c r="T3966" s="43">
        <f ca="1">_xll.BInterpol('Base CDI'!$H$4:$H$28,'Base CDI'!$J$4:$J$29,S3966,"Cubic","Extrapolate=Linear","MultiX=Average","Skip=True","Sort=True")</f>
        <v>13.152428623484528</v>
      </c>
      <c r="U3966" s="43">
        <f ca="1">_xll.BInterpol('Base CDI'!$H$4:$H$28,'Base CDI'!$I$4:$I$29,S3966,"Cubic","Extrapolate=Linear","MultiX=Average","Skip=True","Sort=True")</f>
        <v>13.180771371797437</v>
      </c>
    </row>
    <row r="3967" spans="16:21" x14ac:dyDescent="0.25">
      <c r="P3967" s="10">
        <v>40283</v>
      </c>
      <c r="Q3967">
        <v>22.884039999999999</v>
      </c>
      <c r="S3967" s="42">
        <f t="shared" ca="1" si="67"/>
        <v>49950</v>
      </c>
      <c r="T3967" s="43">
        <f ca="1">_xll.BInterpol('Base CDI'!$H$4:$H$28,'Base CDI'!$J$4:$J$29,S3967,"Cubic","Extrapolate=Linear","MultiX=Average","Skip=True","Sort=True")</f>
        <v>13.152370723757457</v>
      </c>
      <c r="U3967" s="43">
        <f ca="1">_xll.BInterpol('Base CDI'!$H$4:$H$28,'Base CDI'!$I$4:$I$29,S3967,"Cubic","Extrapolate=Linear","MultiX=Average","Skip=True","Sort=True")</f>
        <v>13.180709773055591</v>
      </c>
    </row>
    <row r="3968" spans="16:21" x14ac:dyDescent="0.25">
      <c r="P3968" s="10">
        <v>40284</v>
      </c>
      <c r="Q3968">
        <v>22.891549999999999</v>
      </c>
      <c r="S3968" s="42">
        <f t="shared" ca="1" si="67"/>
        <v>49951</v>
      </c>
      <c r="T3968" s="43">
        <f ca="1">_xll.BInterpol('Base CDI'!$H$4:$H$28,'Base CDI'!$J$4:$J$29,S3968,"Cubic","Extrapolate=Linear","MultiX=Average","Skip=True","Sort=True")</f>
        <v>13.15231280870384</v>
      </c>
      <c r="U3968" s="43">
        <f ca="1">_xll.BInterpol('Base CDI'!$H$4:$H$28,'Base CDI'!$I$4:$I$29,S3968,"Cubic","Extrapolate=Linear","MultiX=Average","Skip=True","Sort=True")</f>
        <v>13.18064815942663</v>
      </c>
    </row>
    <row r="3969" spans="16:21" x14ac:dyDescent="0.25">
      <c r="P3969" s="10">
        <v>40287</v>
      </c>
      <c r="Q3969">
        <v>22.899069999999998</v>
      </c>
      <c r="S3969" s="42">
        <f t="shared" ca="1" si="67"/>
        <v>49952</v>
      </c>
      <c r="T3969" s="43">
        <f ca="1">_xll.BInterpol('Base CDI'!$H$4:$H$28,'Base CDI'!$J$4:$J$29,S3969,"Cubic","Extrapolate=Linear","MultiX=Average","Skip=True","Sort=True")</f>
        <v>13.152254878490272</v>
      </c>
      <c r="U3969" s="43">
        <f ca="1">_xll.BInterpol('Base CDI'!$H$4:$H$28,'Base CDI'!$I$4:$I$29,S3969,"Cubic","Extrapolate=Linear","MultiX=Average","Skip=True","Sort=True")</f>
        <v>13.180586531072368</v>
      </c>
    </row>
    <row r="3970" spans="16:21" x14ac:dyDescent="0.25">
      <c r="P3970" s="10">
        <v>40288</v>
      </c>
      <c r="Q3970">
        <v>22.906600000000001</v>
      </c>
      <c r="S3970" s="42">
        <f t="shared" ca="1" si="67"/>
        <v>49953</v>
      </c>
      <c r="T3970" s="43">
        <f ca="1">_xll.BInterpol('Base CDI'!$H$4:$H$28,'Base CDI'!$J$4:$J$29,S3970,"Cubic","Extrapolate=Linear","MultiX=Average","Skip=True","Sort=True")</f>
        <v>13.152196933283344</v>
      </c>
      <c r="U3970" s="43">
        <f ca="1">_xll.BInterpol('Base CDI'!$H$4:$H$28,'Base CDI'!$I$4:$I$29,S3970,"Cubic","Extrapolate=Linear","MultiX=Average","Skip=True","Sort=True")</f>
        <v>13.180524888154624</v>
      </c>
    </row>
    <row r="3971" spans="16:21" x14ac:dyDescent="0.25">
      <c r="P3971" s="10">
        <v>40290</v>
      </c>
      <c r="Q3971">
        <v>22.91412</v>
      </c>
      <c r="S3971" s="42">
        <f t="shared" ca="1" si="67"/>
        <v>49954</v>
      </c>
      <c r="T3971" s="43">
        <f ca="1">_xll.BInterpol('Base CDI'!$H$4:$H$28,'Base CDI'!$J$4:$J$29,S3971,"Cubic","Extrapolate=Linear","MultiX=Average","Skip=True","Sort=True")</f>
        <v>13.152138973249651</v>
      </c>
      <c r="U3971" s="43">
        <f ca="1">_xll.BInterpol('Base CDI'!$H$4:$H$28,'Base CDI'!$I$4:$I$29,S3971,"Cubic","Extrapolate=Linear","MultiX=Average","Skip=True","Sort=True")</f>
        <v>13.180463230835214</v>
      </c>
    </row>
    <row r="3972" spans="16:21" x14ac:dyDescent="0.25">
      <c r="P3972" s="10">
        <v>40291</v>
      </c>
      <c r="Q3972">
        <v>22.92164</v>
      </c>
      <c r="S3972" s="42">
        <f t="shared" ca="1" si="67"/>
        <v>49955</v>
      </c>
      <c r="T3972" s="43">
        <f ca="1">_xll.BInterpol('Base CDI'!$H$4:$H$28,'Base CDI'!$J$4:$J$29,S3972,"Cubic","Extrapolate=Linear","MultiX=Average","Skip=True","Sort=True")</f>
        <v>13.152080998555784</v>
      </c>
      <c r="U3972" s="43">
        <f ca="1">_xll.BInterpol('Base CDI'!$H$4:$H$28,'Base CDI'!$I$4:$I$29,S3972,"Cubic","Extrapolate=Linear","MultiX=Average","Skip=True","Sort=True")</f>
        <v>13.180401559275952</v>
      </c>
    </row>
    <row r="3973" spans="16:21" x14ac:dyDescent="0.25">
      <c r="P3973" s="10">
        <v>40294</v>
      </c>
      <c r="Q3973">
        <v>22.92916</v>
      </c>
      <c r="S3973" s="42">
        <f t="shared" ca="1" si="67"/>
        <v>49956</v>
      </c>
      <c r="T3973" s="43">
        <f ca="1">_xll.BInterpol('Base CDI'!$H$4:$H$28,'Base CDI'!$J$4:$J$29,S3973,"Cubic","Extrapolate=Linear","MultiX=Average","Skip=True","Sort=True")</f>
        <v>13.152023009368337</v>
      </c>
      <c r="U3973" s="43">
        <f ca="1">_xll.BInterpol('Base CDI'!$H$4:$H$28,'Base CDI'!$I$4:$I$29,S3973,"Cubic","Extrapolate=Linear","MultiX=Average","Skip=True","Sort=True")</f>
        <v>13.180339873638655</v>
      </c>
    </row>
    <row r="3974" spans="16:21" x14ac:dyDescent="0.25">
      <c r="P3974" s="10">
        <v>40295</v>
      </c>
      <c r="Q3974">
        <v>22.936689999999999</v>
      </c>
      <c r="S3974" s="42">
        <f t="shared" ca="1" si="67"/>
        <v>49957</v>
      </c>
      <c r="T3974" s="43">
        <f ca="1">_xll.BInterpol('Base CDI'!$H$4:$H$28,'Base CDI'!$J$4:$J$29,S3974,"Cubic","Extrapolate=Linear","MultiX=Average","Skip=True","Sort=True")</f>
        <v>13.151965005853903</v>
      </c>
      <c r="U3974" s="43">
        <f ca="1">_xll.BInterpol('Base CDI'!$H$4:$H$28,'Base CDI'!$I$4:$I$29,S3974,"Cubic","Extrapolate=Linear","MultiX=Average","Skip=True","Sort=True")</f>
        <v>13.180278174085142</v>
      </c>
    </row>
    <row r="3975" spans="16:21" x14ac:dyDescent="0.25">
      <c r="P3975" s="10">
        <v>40296</v>
      </c>
      <c r="Q3975">
        <v>22.944220000000001</v>
      </c>
      <c r="S3975" s="42">
        <f t="shared" ca="1" si="67"/>
        <v>49958</v>
      </c>
      <c r="T3975" s="43">
        <f ca="1">_xll.BInterpol('Base CDI'!$H$4:$H$28,'Base CDI'!$J$4:$J$29,S3975,"Cubic","Extrapolate=Linear","MultiX=Average","Skip=True","Sort=True")</f>
        <v>13.151906988179073</v>
      </c>
      <c r="U3975" s="43">
        <f ca="1">_xll.BInterpol('Base CDI'!$H$4:$H$28,'Base CDI'!$I$4:$I$29,S3975,"Cubic","Extrapolate=Linear","MultiX=Average","Skip=True","Sort=True")</f>
        <v>13.180216460777229</v>
      </c>
    </row>
    <row r="3976" spans="16:21" x14ac:dyDescent="0.25">
      <c r="P3976" s="10">
        <v>40297</v>
      </c>
      <c r="Q3976">
        <v>22.951750000000001</v>
      </c>
      <c r="S3976" s="42">
        <f t="shared" ca="1" si="67"/>
        <v>49959</v>
      </c>
      <c r="T3976" s="43">
        <f ca="1">_xll.BInterpol('Base CDI'!$H$4:$H$28,'Base CDI'!$J$4:$J$29,S3976,"Cubic","Extrapolate=Linear","MultiX=Average","Skip=True","Sort=True")</f>
        <v>13.151848956510442</v>
      </c>
      <c r="U3976" s="43">
        <f ca="1">_xll.BInterpol('Base CDI'!$H$4:$H$28,'Base CDI'!$I$4:$I$29,S3976,"Cubic","Extrapolate=Linear","MultiX=Average","Skip=True","Sort=True")</f>
        <v>13.18015473387673</v>
      </c>
    </row>
    <row r="3977" spans="16:21" x14ac:dyDescent="0.25">
      <c r="P3977" s="10">
        <v>40298</v>
      </c>
      <c r="Q3977">
        <v>22.95992</v>
      </c>
      <c r="S3977" s="42">
        <f t="shared" ca="1" si="67"/>
        <v>49960</v>
      </c>
      <c r="T3977" s="43">
        <f ca="1">_xll.BInterpol('Base CDI'!$H$4:$H$28,'Base CDI'!$J$4:$J$29,S3977,"Cubic","Extrapolate=Linear","MultiX=Average","Skip=True","Sort=True")</f>
        <v>13.151790911014603</v>
      </c>
      <c r="U3977" s="43">
        <f ca="1">_xll.BInterpol('Base CDI'!$H$4:$H$28,'Base CDI'!$I$4:$I$29,S3977,"Cubic","Extrapolate=Linear","MultiX=Average","Skip=True","Sort=True")</f>
        <v>13.180092993545465</v>
      </c>
    </row>
    <row r="3978" spans="16:21" x14ac:dyDescent="0.25">
      <c r="P3978" s="10">
        <v>40301</v>
      </c>
      <c r="Q3978">
        <v>22.96809</v>
      </c>
      <c r="S3978" s="42">
        <f t="shared" ca="1" si="67"/>
        <v>49961</v>
      </c>
      <c r="T3978" s="43">
        <f ca="1">_xll.BInterpol('Base CDI'!$H$4:$H$28,'Base CDI'!$J$4:$J$29,S3978,"Cubic","Extrapolate=Linear","MultiX=Average","Skip=True","Sort=True")</f>
        <v>13.151732851858148</v>
      </c>
      <c r="U3978" s="43">
        <f ca="1">_xll.BInterpol('Base CDI'!$H$4:$H$28,'Base CDI'!$I$4:$I$29,S3978,"Cubic","Extrapolate=Linear","MultiX=Average","Skip=True","Sort=True")</f>
        <v>13.180031239945247</v>
      </c>
    </row>
    <row r="3979" spans="16:21" x14ac:dyDescent="0.25">
      <c r="P3979" s="10">
        <v>40302</v>
      </c>
      <c r="Q3979">
        <v>22.976289999999999</v>
      </c>
      <c r="S3979" s="42">
        <f t="shared" ref="S3979:S4042" ca="1" si="68">S3978+1</f>
        <v>49962</v>
      </c>
      <c r="T3979" s="43">
        <f ca="1">_xll.BInterpol('Base CDI'!$H$4:$H$28,'Base CDI'!$J$4:$J$29,S3979,"Cubic","Extrapolate=Linear","MultiX=Average","Skip=True","Sort=True")</f>
        <v>13.151674779207669</v>
      </c>
      <c r="U3979" s="43">
        <f ca="1">_xll.BInterpol('Base CDI'!$H$4:$H$28,'Base CDI'!$I$4:$I$29,S3979,"Cubic","Extrapolate=Linear","MultiX=Average","Skip=True","Sort=True")</f>
        <v>13.179969473237895</v>
      </c>
    </row>
    <row r="3980" spans="16:21" x14ac:dyDescent="0.25">
      <c r="P3980" s="10">
        <v>40303</v>
      </c>
      <c r="Q3980">
        <v>22.984490000000001</v>
      </c>
      <c r="S3980" s="42">
        <f t="shared" ca="1" si="68"/>
        <v>49963</v>
      </c>
      <c r="T3980" s="43">
        <f ca="1">_xll.BInterpol('Base CDI'!$H$4:$H$28,'Base CDI'!$J$4:$J$29,S3980,"Cubic","Extrapolate=Linear","MultiX=Average","Skip=True","Sort=True")</f>
        <v>13.151616693229762</v>
      </c>
      <c r="U3980" s="43">
        <f ca="1">_xll.BInterpol('Base CDI'!$H$4:$H$28,'Base CDI'!$I$4:$I$29,S3980,"Cubic","Extrapolate=Linear","MultiX=Average","Skip=True","Sort=True")</f>
        <v>13.179907693585223</v>
      </c>
    </row>
    <row r="3981" spans="16:21" x14ac:dyDescent="0.25">
      <c r="P3981" s="10">
        <v>40304</v>
      </c>
      <c r="Q3981">
        <v>22.99269</v>
      </c>
      <c r="S3981" s="42">
        <f t="shared" ca="1" si="68"/>
        <v>49964</v>
      </c>
      <c r="T3981" s="43">
        <f ca="1">_xll.BInterpol('Base CDI'!$H$4:$H$28,'Base CDI'!$J$4:$J$29,S3981,"Cubic","Extrapolate=Linear","MultiX=Average","Skip=True","Sort=True")</f>
        <v>13.151558594091016</v>
      </c>
      <c r="U3981" s="43">
        <f ca="1">_xll.BInterpol('Base CDI'!$H$4:$H$28,'Base CDI'!$I$4:$I$29,S3981,"Cubic","Extrapolate=Linear","MultiX=Average","Skip=True","Sort=True")</f>
        <v>13.179845901149051</v>
      </c>
    </row>
    <row r="3982" spans="16:21" x14ac:dyDescent="0.25">
      <c r="P3982" s="10">
        <v>40305</v>
      </c>
      <c r="Q3982">
        <v>23.000879999999999</v>
      </c>
      <c r="S3982" s="42">
        <f t="shared" ca="1" si="68"/>
        <v>49965</v>
      </c>
      <c r="T3982" s="43">
        <f ca="1">_xll.BInterpol('Base CDI'!$H$4:$H$28,'Base CDI'!$J$4:$J$29,S3982,"Cubic","Extrapolate=Linear","MultiX=Average","Skip=True","Sort=True")</f>
        <v>13.151500481958026</v>
      </c>
      <c r="U3982" s="43">
        <f ca="1">_xll.BInterpol('Base CDI'!$H$4:$H$28,'Base CDI'!$I$4:$I$29,S3982,"Cubic","Extrapolate=Linear","MultiX=Average","Skip=True","Sort=True")</f>
        <v>13.179784096091192</v>
      </c>
    </row>
    <row r="3983" spans="16:21" x14ac:dyDescent="0.25">
      <c r="P3983" s="10">
        <v>40308</v>
      </c>
      <c r="Q3983">
        <v>23.009080000000001</v>
      </c>
      <c r="S3983" s="42">
        <f t="shared" ca="1" si="68"/>
        <v>49966</v>
      </c>
      <c r="T3983" s="43">
        <f ca="1">_xll.BInterpol('Base CDI'!$H$4:$H$28,'Base CDI'!$J$4:$J$29,S3983,"Cubic","Extrapolate=Linear","MultiX=Average","Skip=True","Sort=True")</f>
        <v>13.151442356997384</v>
      </c>
      <c r="U3983" s="43">
        <f ca="1">_xll.BInterpol('Base CDI'!$H$4:$H$28,'Base CDI'!$I$4:$I$29,S3983,"Cubic","Extrapolate=Linear","MultiX=Average","Skip=True","Sort=True")</f>
        <v>13.179722278573465</v>
      </c>
    </row>
    <row r="3984" spans="16:21" x14ac:dyDescent="0.25">
      <c r="P3984" s="10">
        <v>40309</v>
      </c>
      <c r="Q3984">
        <v>23.01727</v>
      </c>
      <c r="S3984" s="42">
        <f t="shared" ca="1" si="68"/>
        <v>49967</v>
      </c>
      <c r="T3984" s="43">
        <f ca="1">_xll.BInterpol('Base CDI'!$H$4:$H$28,'Base CDI'!$J$4:$J$29,S3984,"Cubic","Extrapolate=Linear","MultiX=Average","Skip=True","Sort=True")</f>
        <v>13.151384219375684</v>
      </c>
      <c r="U3984" s="43">
        <f ca="1">_xll.BInterpol('Base CDI'!$H$4:$H$28,'Base CDI'!$I$4:$I$29,S3984,"Cubic","Extrapolate=Linear","MultiX=Average","Skip=True","Sort=True")</f>
        <v>13.179660448757685</v>
      </c>
    </row>
    <row r="3985" spans="16:21" x14ac:dyDescent="0.25">
      <c r="P3985" s="10">
        <v>40310</v>
      </c>
      <c r="Q3985">
        <v>23.025449999999999</v>
      </c>
      <c r="S3985" s="42">
        <f t="shared" ca="1" si="68"/>
        <v>49968</v>
      </c>
      <c r="T3985" s="43">
        <f ca="1">_xll.BInterpol('Base CDI'!$H$4:$H$28,'Base CDI'!$J$4:$J$29,S3985,"Cubic","Extrapolate=Linear","MultiX=Average","Skip=True","Sort=True")</f>
        <v>13.151326069259518</v>
      </c>
      <c r="U3985" s="43">
        <f ca="1">_xll.BInterpol('Base CDI'!$H$4:$H$28,'Base CDI'!$I$4:$I$29,S3985,"Cubic","Extrapolate=Linear","MultiX=Average","Skip=True","Sort=True")</f>
        <v>13.179598606805669</v>
      </c>
    </row>
    <row r="3986" spans="16:21" x14ac:dyDescent="0.25">
      <c r="P3986" s="10">
        <v>40311</v>
      </c>
      <c r="Q3986">
        <v>23.033639999999998</v>
      </c>
      <c r="S3986" s="42">
        <f t="shared" ca="1" si="68"/>
        <v>49969</v>
      </c>
      <c r="T3986" s="43">
        <f ca="1">_xll.BInterpol('Base CDI'!$H$4:$H$28,'Base CDI'!$J$4:$J$29,S3986,"Cubic","Extrapolate=Linear","MultiX=Average","Skip=True","Sort=True")</f>
        <v>13.151267906815479</v>
      </c>
      <c r="U3986" s="43">
        <f ca="1">_xll.BInterpol('Base CDI'!$H$4:$H$28,'Base CDI'!$I$4:$I$29,S3986,"Cubic","Extrapolate=Linear","MultiX=Average","Skip=True","Sort=True")</f>
        <v>13.179536752879233</v>
      </c>
    </row>
    <row r="3987" spans="16:21" x14ac:dyDescent="0.25">
      <c r="P3987" s="10">
        <v>40312</v>
      </c>
      <c r="Q3987">
        <v>23.041840000000001</v>
      </c>
      <c r="S3987" s="42">
        <f t="shared" ca="1" si="68"/>
        <v>49970</v>
      </c>
      <c r="T3987" s="43">
        <f ca="1">_xll.BInterpol('Base CDI'!$H$4:$H$28,'Base CDI'!$J$4:$J$29,S3987,"Cubic","Extrapolate=Linear","MultiX=Average","Skip=True","Sort=True")</f>
        <v>13.151209732210161</v>
      </c>
      <c r="U3987" s="43">
        <f ca="1">_xll.BInterpol('Base CDI'!$H$4:$H$28,'Base CDI'!$I$4:$I$29,S3987,"Cubic","Extrapolate=Linear","MultiX=Average","Skip=True","Sort=True")</f>
        <v>13.179474887140195</v>
      </c>
    </row>
    <row r="3988" spans="16:21" x14ac:dyDescent="0.25">
      <c r="P3988" s="10">
        <v>40315</v>
      </c>
      <c r="Q3988">
        <v>23.050039999999999</v>
      </c>
      <c r="S3988" s="42">
        <f t="shared" ca="1" si="68"/>
        <v>49971</v>
      </c>
      <c r="T3988" s="43">
        <f ca="1">_xll.BInterpol('Base CDI'!$H$4:$H$28,'Base CDI'!$J$4:$J$29,S3988,"Cubic","Extrapolate=Linear","MultiX=Average","Skip=True","Sort=True")</f>
        <v>13.151151545610155</v>
      </c>
      <c r="U3988" s="43">
        <f ca="1">_xll.BInterpol('Base CDI'!$H$4:$H$28,'Base CDI'!$I$4:$I$29,S3988,"Cubic","Extrapolate=Linear","MultiX=Average","Skip=True","Sort=True")</f>
        <v>13.17941300975037</v>
      </c>
    </row>
    <row r="3989" spans="16:21" x14ac:dyDescent="0.25">
      <c r="P3989" s="10">
        <v>40316</v>
      </c>
      <c r="Q3989">
        <v>23.058240000000001</v>
      </c>
      <c r="S3989" s="42">
        <f t="shared" ca="1" si="68"/>
        <v>49972</v>
      </c>
      <c r="T3989" s="43">
        <f ca="1">_xll.BInterpol('Base CDI'!$H$4:$H$28,'Base CDI'!$J$4:$J$29,S3989,"Cubic","Extrapolate=Linear","MultiX=Average","Skip=True","Sort=True")</f>
        <v>13.151093347182055</v>
      </c>
      <c r="U3989" s="43">
        <f ca="1">_xll.BInterpol('Base CDI'!$H$4:$H$28,'Base CDI'!$I$4:$I$29,S3989,"Cubic","Extrapolate=Linear","MultiX=Average","Skip=True","Sort=True")</f>
        <v>13.179351120871573</v>
      </c>
    </row>
    <row r="3990" spans="16:21" x14ac:dyDescent="0.25">
      <c r="P3990" s="10">
        <v>40317</v>
      </c>
      <c r="Q3990">
        <v>23.06644</v>
      </c>
      <c r="S3990" s="42">
        <f t="shared" ca="1" si="68"/>
        <v>49973</v>
      </c>
      <c r="T3990" s="43">
        <f ca="1">_xll.BInterpol('Base CDI'!$H$4:$H$28,'Base CDI'!$J$4:$J$29,S3990,"Cubic","Extrapolate=Linear","MultiX=Average","Skip=True","Sort=True")</f>
        <v>13.151035137092453</v>
      </c>
      <c r="U3990" s="43">
        <f ca="1">_xll.BInterpol('Base CDI'!$H$4:$H$28,'Base CDI'!$I$4:$I$29,S3990,"Cubic","Extrapolate=Linear","MultiX=Average","Skip=True","Sort=True")</f>
        <v>13.179289220665623</v>
      </c>
    </row>
    <row r="3991" spans="16:21" x14ac:dyDescent="0.25">
      <c r="P3991" s="10">
        <v>40318</v>
      </c>
      <c r="Q3991">
        <v>23.074639999999999</v>
      </c>
      <c r="S3991" s="42">
        <f t="shared" ca="1" si="68"/>
        <v>49974</v>
      </c>
      <c r="T3991" s="43">
        <f ca="1">_xll.BInterpol('Base CDI'!$H$4:$H$28,'Base CDI'!$J$4:$J$29,S3991,"Cubic","Extrapolate=Linear","MultiX=Average","Skip=True","Sort=True")</f>
        <v>13.150976915507943</v>
      </c>
      <c r="U3991" s="43">
        <f ca="1">_xll.BInterpol('Base CDI'!$H$4:$H$28,'Base CDI'!$I$4:$I$29,S3991,"Cubic","Extrapolate=Linear","MultiX=Average","Skip=True","Sort=True")</f>
        <v>13.179227309294339</v>
      </c>
    </row>
    <row r="3992" spans="16:21" x14ac:dyDescent="0.25">
      <c r="P3992" s="10">
        <v>40319</v>
      </c>
      <c r="Q3992">
        <v>23.082840000000001</v>
      </c>
      <c r="S3992" s="42">
        <f t="shared" ca="1" si="68"/>
        <v>49975</v>
      </c>
      <c r="T3992" s="43">
        <f ca="1">_xll.BInterpol('Base CDI'!$H$4:$H$28,'Base CDI'!$J$4:$J$29,S3992,"Cubic","Extrapolate=Linear","MultiX=Average","Skip=True","Sort=True")</f>
        <v>13.150918682595117</v>
      </c>
      <c r="U3992" s="43">
        <f ca="1">_xll.BInterpol('Base CDI'!$H$4:$H$28,'Base CDI'!$I$4:$I$29,S3992,"Cubic","Extrapolate=Linear","MultiX=Average","Skip=True","Sort=True")</f>
        <v>13.17916538691953</v>
      </c>
    </row>
    <row r="3993" spans="16:21" x14ac:dyDescent="0.25">
      <c r="P3993" s="10">
        <v>40322</v>
      </c>
      <c r="Q3993">
        <v>23.091049999999999</v>
      </c>
      <c r="S3993" s="42">
        <f t="shared" ca="1" si="68"/>
        <v>49976</v>
      </c>
      <c r="T3993" s="43">
        <f ca="1">_xll.BInterpol('Base CDI'!$H$4:$H$28,'Base CDI'!$J$4:$J$29,S3993,"Cubic","Extrapolate=Linear","MultiX=Average","Skip=True","Sort=True")</f>
        <v>13.150860438520569</v>
      </c>
      <c r="U3993" s="43">
        <f ca="1">_xll.BInterpol('Base CDI'!$H$4:$H$28,'Base CDI'!$I$4:$I$29,S3993,"Cubic","Extrapolate=Linear","MultiX=Average","Skip=True","Sort=True")</f>
        <v>13.17910345370302</v>
      </c>
    </row>
    <row r="3994" spans="16:21" x14ac:dyDescent="0.25">
      <c r="P3994" s="10">
        <v>40323</v>
      </c>
      <c r="Q3994">
        <v>23.099260000000001</v>
      </c>
      <c r="S3994" s="42">
        <f t="shared" ca="1" si="68"/>
        <v>49977</v>
      </c>
      <c r="T3994" s="43">
        <f ca="1">_xll.BInterpol('Base CDI'!$H$4:$H$28,'Base CDI'!$J$4:$J$29,S3994,"Cubic","Extrapolate=Linear","MultiX=Average","Skip=True","Sort=True")</f>
        <v>13.150802183450891</v>
      </c>
      <c r="U3994" s="43">
        <f ca="1">_xll.BInterpol('Base CDI'!$H$4:$H$28,'Base CDI'!$I$4:$I$29,S3994,"Cubic","Extrapolate=Linear","MultiX=Average","Skip=True","Sort=True")</f>
        <v>13.17904150980662</v>
      </c>
    </row>
    <row r="3995" spans="16:21" x14ac:dyDescent="0.25">
      <c r="P3995" s="10">
        <v>40324</v>
      </c>
      <c r="Q3995">
        <v>23.107479999999999</v>
      </c>
      <c r="S3995" s="42">
        <f t="shared" ca="1" si="68"/>
        <v>49978</v>
      </c>
      <c r="T3995" s="43">
        <f ca="1">_xll.BInterpol('Base CDI'!$H$4:$H$28,'Base CDI'!$J$4:$J$29,S3995,"Cubic","Extrapolate=Linear","MultiX=Average","Skip=True","Sort=True")</f>
        <v>13.150743917552676</v>
      </c>
      <c r="U3995" s="43">
        <f ca="1">_xll.BInterpol('Base CDI'!$H$4:$H$28,'Base CDI'!$I$4:$I$29,S3995,"Cubic","Extrapolate=Linear","MultiX=Average","Skip=True","Sort=True")</f>
        <v>13.17897955539215</v>
      </c>
    </row>
    <row r="3996" spans="16:21" x14ac:dyDescent="0.25">
      <c r="P3996" s="10">
        <v>40325</v>
      </c>
      <c r="Q3996">
        <v>23.1157</v>
      </c>
      <c r="S3996" s="42">
        <f t="shared" ca="1" si="68"/>
        <v>49979</v>
      </c>
      <c r="T3996" s="43">
        <f ca="1">_xll.BInterpol('Base CDI'!$H$4:$H$28,'Base CDI'!$J$4:$J$29,S3996,"Cubic","Extrapolate=Linear","MultiX=Average","Skip=True","Sort=True")</f>
        <v>13.150685640992515</v>
      </c>
      <c r="U3996" s="43">
        <f ca="1">_xll.BInterpol('Base CDI'!$H$4:$H$28,'Base CDI'!$I$4:$I$29,S3996,"Cubic","Extrapolate=Linear","MultiX=Average","Skip=True","Sort=True")</f>
        <v>13.178917590621426</v>
      </c>
    </row>
    <row r="3997" spans="16:21" x14ac:dyDescent="0.25">
      <c r="P3997" s="10">
        <v>40326</v>
      </c>
      <c r="Q3997">
        <v>23.123919999999998</v>
      </c>
      <c r="S3997" s="42">
        <f t="shared" ca="1" si="68"/>
        <v>49980</v>
      </c>
      <c r="T3997" s="43">
        <f ca="1">_xll.BInterpol('Base CDI'!$H$4:$H$28,'Base CDI'!$J$4:$J$29,S3997,"Cubic","Extrapolate=Linear","MultiX=Average","Skip=True","Sort=True")</f>
        <v>13.150627353937004</v>
      </c>
      <c r="U3997" s="43">
        <f ca="1">_xll.BInterpol('Base CDI'!$H$4:$H$28,'Base CDI'!$I$4:$I$29,S3997,"Cubic","Extrapolate=Linear","MultiX=Average","Skip=True","Sort=True")</f>
        <v>13.178855615656262</v>
      </c>
    </row>
    <row r="3998" spans="16:21" x14ac:dyDescent="0.25">
      <c r="P3998" s="10">
        <v>40329</v>
      </c>
      <c r="Q3998">
        <v>23.132149999999999</v>
      </c>
      <c r="S3998" s="42">
        <f t="shared" ca="1" si="68"/>
        <v>49981</v>
      </c>
      <c r="T3998" s="43">
        <f ca="1">_xll.BInterpol('Base CDI'!$H$4:$H$28,'Base CDI'!$J$4:$J$29,S3998,"Cubic","Extrapolate=Linear","MultiX=Average","Skip=True","Sort=True")</f>
        <v>13.150569056552737</v>
      </c>
      <c r="U3998" s="43">
        <f ca="1">_xll.BInterpol('Base CDI'!$H$4:$H$28,'Base CDI'!$I$4:$I$29,S3998,"Cubic","Extrapolate=Linear","MultiX=Average","Skip=True","Sort=True")</f>
        <v>13.178793630658477</v>
      </c>
    </row>
    <row r="3999" spans="16:21" x14ac:dyDescent="0.25">
      <c r="P3999" s="10">
        <v>40330</v>
      </c>
      <c r="Q3999">
        <v>23.140370000000001</v>
      </c>
      <c r="S3999" s="42">
        <f t="shared" ca="1" si="68"/>
        <v>49982</v>
      </c>
      <c r="T3999" s="43">
        <f ca="1">_xll.BInterpol('Base CDI'!$H$4:$H$28,'Base CDI'!$J$4:$J$29,S3999,"Cubic","Extrapolate=Linear","MultiX=Average","Skip=True","Sort=True")</f>
        <v>13.150510749006301</v>
      </c>
      <c r="U3999" s="43">
        <f ca="1">_xll.BInterpol('Base CDI'!$H$4:$H$28,'Base CDI'!$I$4:$I$29,S3999,"Cubic","Extrapolate=Linear","MultiX=Average","Skip=True","Sort=True")</f>
        <v>13.178731635789886</v>
      </c>
    </row>
    <row r="4000" spans="16:21" x14ac:dyDescent="0.25">
      <c r="P4000" s="10">
        <v>40331</v>
      </c>
      <c r="Q4000">
        <v>23.148620000000001</v>
      </c>
      <c r="S4000" s="42">
        <f t="shared" ca="1" si="68"/>
        <v>49983</v>
      </c>
      <c r="T4000" s="43">
        <f ca="1">_xll.BInterpol('Base CDI'!$H$4:$H$28,'Base CDI'!$J$4:$J$29,S4000,"Cubic","Extrapolate=Linear","MultiX=Average","Skip=True","Sort=True")</f>
        <v>13.150452431464295</v>
      </c>
      <c r="U4000" s="43">
        <f ca="1">_xll.BInterpol('Base CDI'!$H$4:$H$28,'Base CDI'!$I$4:$I$29,S4000,"Cubic","Extrapolate=Linear","MultiX=Average","Skip=True","Sort=True")</f>
        <v>13.178669631212307</v>
      </c>
    </row>
    <row r="4001" spans="16:21" x14ac:dyDescent="0.25">
      <c r="P4001" s="10">
        <v>40333</v>
      </c>
      <c r="Q4001">
        <v>23.156880000000001</v>
      </c>
      <c r="S4001" s="42">
        <f t="shared" ca="1" si="68"/>
        <v>49984</v>
      </c>
      <c r="T4001" s="43">
        <f ca="1">_xll.BInterpol('Base CDI'!$H$4:$H$28,'Base CDI'!$J$4:$J$29,S4001,"Cubic","Extrapolate=Linear","MultiX=Average","Skip=True","Sort=True")</f>
        <v>13.150394104093309</v>
      </c>
      <c r="U4001" s="43">
        <f ca="1">_xll.BInterpol('Base CDI'!$H$4:$H$28,'Base CDI'!$I$4:$I$29,S4001,"Cubic","Extrapolate=Linear","MultiX=Average","Skip=True","Sort=True")</f>
        <v>13.178607617087556</v>
      </c>
    </row>
    <row r="4002" spans="16:21" x14ac:dyDescent="0.25">
      <c r="P4002" s="10">
        <v>40336</v>
      </c>
      <c r="Q4002">
        <v>23.165130000000001</v>
      </c>
      <c r="S4002" s="42">
        <f t="shared" ca="1" si="68"/>
        <v>49985</v>
      </c>
      <c r="T4002" s="43">
        <f ca="1">_xll.BInterpol('Base CDI'!$H$4:$H$28,'Base CDI'!$J$4:$J$29,S4002,"Cubic","Extrapolate=Linear","MultiX=Average","Skip=True","Sort=True")</f>
        <v>13.150335767059934</v>
      </c>
      <c r="U4002" s="43">
        <f ca="1">_xll.BInterpol('Base CDI'!$H$4:$H$28,'Base CDI'!$I$4:$I$29,S4002,"Cubic","Extrapolate=Linear","MultiX=Average","Skip=True","Sort=True")</f>
        <v>13.178545593577446</v>
      </c>
    </row>
    <row r="4003" spans="16:21" x14ac:dyDescent="0.25">
      <c r="P4003" s="10">
        <v>40337</v>
      </c>
      <c r="Q4003">
        <v>23.173390000000001</v>
      </c>
      <c r="S4003" s="42">
        <f t="shared" ca="1" si="68"/>
        <v>49986</v>
      </c>
      <c r="T4003" s="43">
        <f ca="1">_xll.BInterpol('Base CDI'!$H$4:$H$28,'Base CDI'!$J$4:$J$29,S4003,"Cubic","Extrapolate=Linear","MultiX=Average","Skip=True","Sort=True")</f>
        <v>13.150277420530767</v>
      </c>
      <c r="U4003" s="43">
        <f ca="1">_xll.BInterpol('Base CDI'!$H$4:$H$28,'Base CDI'!$I$4:$I$29,S4003,"Cubic","Extrapolate=Linear","MultiX=Average","Skip=True","Sort=True")</f>
        <v>13.1784835608438</v>
      </c>
    </row>
    <row r="4004" spans="16:21" x14ac:dyDescent="0.25">
      <c r="P4004" s="10">
        <v>40338</v>
      </c>
      <c r="Q4004">
        <v>23.181640000000002</v>
      </c>
      <c r="S4004" s="42">
        <f t="shared" ca="1" si="68"/>
        <v>49987</v>
      </c>
      <c r="T4004" s="43">
        <f ca="1">_xll.BInterpol('Base CDI'!$H$4:$H$28,'Base CDI'!$J$4:$J$29,S4004,"Cubic","Extrapolate=Linear","MultiX=Average","Skip=True","Sort=True")</f>
        <v>13.150219064672397</v>
      </c>
      <c r="U4004" s="43">
        <f ca="1">_xll.BInterpol('Base CDI'!$H$4:$H$28,'Base CDI'!$I$4:$I$29,S4004,"Cubic","Extrapolate=Linear","MultiX=Average","Skip=True","Sort=True")</f>
        <v>13.178421519048429</v>
      </c>
    </row>
    <row r="4005" spans="16:21" x14ac:dyDescent="0.25">
      <c r="P4005" s="10">
        <v>40339</v>
      </c>
      <c r="Q4005">
        <v>23.189889999999998</v>
      </c>
      <c r="S4005" s="42">
        <f t="shared" ca="1" si="68"/>
        <v>49988</v>
      </c>
      <c r="T4005" s="43">
        <f ca="1">_xll.BInterpol('Base CDI'!$H$4:$H$28,'Base CDI'!$J$4:$J$29,S4005,"Cubic","Extrapolate=Linear","MultiX=Average","Skip=True","Sort=True")</f>
        <v>13.150160699651421</v>
      </c>
      <c r="U4005" s="43">
        <f ca="1">_xll.BInterpol('Base CDI'!$H$4:$H$28,'Base CDI'!$I$4:$I$29,S4005,"Cubic","Extrapolate=Linear","MultiX=Average","Skip=True","Sort=True")</f>
        <v>13.178359468353154</v>
      </c>
    </row>
    <row r="4006" spans="16:21" x14ac:dyDescent="0.25">
      <c r="P4006" s="10">
        <v>40340</v>
      </c>
      <c r="Q4006">
        <v>23.19876</v>
      </c>
      <c r="S4006" s="42">
        <f t="shared" ca="1" si="68"/>
        <v>49989</v>
      </c>
      <c r="T4006" s="43">
        <f ca="1">_xll.BInterpol('Base CDI'!$H$4:$H$28,'Base CDI'!$J$4:$J$29,S4006,"Cubic","Extrapolate=Linear","MultiX=Average","Skip=True","Sort=True")</f>
        <v>13.150102325634428</v>
      </c>
      <c r="U4006" s="43">
        <f ca="1">_xll.BInterpol('Base CDI'!$H$4:$H$28,'Base CDI'!$I$4:$I$29,S4006,"Cubic","Extrapolate=Linear","MultiX=Average","Skip=True","Sort=True")</f>
        <v>13.178297408919788</v>
      </c>
    </row>
    <row r="4007" spans="16:21" x14ac:dyDescent="0.25">
      <c r="P4007" s="10">
        <v>40343</v>
      </c>
      <c r="Q4007">
        <v>23.207609999999999</v>
      </c>
      <c r="S4007" s="42">
        <f t="shared" ca="1" si="68"/>
        <v>49990</v>
      </c>
      <c r="T4007" s="43">
        <f ca="1">_xll.BInterpol('Base CDI'!$H$4:$H$28,'Base CDI'!$J$4:$J$29,S4007,"Cubic","Extrapolate=Linear","MultiX=Average","Skip=True","Sort=True")</f>
        <v>13.150043942788013</v>
      </c>
      <c r="U4007" s="43">
        <f ca="1">_xll.BInterpol('Base CDI'!$H$4:$H$28,'Base CDI'!$I$4:$I$29,S4007,"Cubic","Extrapolate=Linear","MultiX=Average","Skip=True","Sort=True")</f>
        <v>13.178235340910147</v>
      </c>
    </row>
    <row r="4008" spans="16:21" x14ac:dyDescent="0.25">
      <c r="P4008" s="10">
        <v>40344</v>
      </c>
      <c r="Q4008">
        <v>23.216480000000001</v>
      </c>
      <c r="S4008" s="42">
        <f t="shared" ca="1" si="68"/>
        <v>49991</v>
      </c>
      <c r="T4008" s="43">
        <f ca="1">_xll.BInterpol('Base CDI'!$H$4:$H$28,'Base CDI'!$J$4:$J$29,S4008,"Cubic","Extrapolate=Linear","MultiX=Average","Skip=True","Sort=True")</f>
        <v>13.149985551278769</v>
      </c>
      <c r="U4008" s="43">
        <f ca="1">_xll.BInterpol('Base CDI'!$H$4:$H$28,'Base CDI'!$I$4:$I$29,S4008,"Cubic","Extrapolate=Linear","MultiX=Average","Skip=True","Sort=True")</f>
        <v>13.17817326448605</v>
      </c>
    </row>
    <row r="4009" spans="16:21" x14ac:dyDescent="0.25">
      <c r="P4009" s="10">
        <v>40345</v>
      </c>
      <c r="Q4009">
        <v>23.225370000000002</v>
      </c>
      <c r="S4009" s="42">
        <f t="shared" ca="1" si="68"/>
        <v>49992</v>
      </c>
      <c r="T4009" s="43">
        <f ca="1">_xll.BInterpol('Base CDI'!$H$4:$H$28,'Base CDI'!$J$4:$J$29,S4009,"Cubic","Extrapolate=Linear","MultiX=Average","Skip=True","Sort=True")</f>
        <v>13.149927151273289</v>
      </c>
      <c r="U4009" s="43">
        <f ca="1">_xll.BInterpol('Base CDI'!$H$4:$H$28,'Base CDI'!$I$4:$I$29,S4009,"Cubic","Extrapolate=Linear","MultiX=Average","Skip=True","Sort=True")</f>
        <v>13.178111179809314</v>
      </c>
    </row>
    <row r="4010" spans="16:21" x14ac:dyDescent="0.25">
      <c r="P4010" s="10">
        <v>40346</v>
      </c>
      <c r="Q4010">
        <v>23.234249999999999</v>
      </c>
      <c r="S4010" s="42">
        <f t="shared" ca="1" si="68"/>
        <v>49993</v>
      </c>
      <c r="T4010" s="43">
        <f ca="1">_xll.BInterpol('Base CDI'!$H$4:$H$28,'Base CDI'!$J$4:$J$29,S4010,"Cubic","Extrapolate=Linear","MultiX=Average","Skip=True","Sort=True")</f>
        <v>13.149868742938164</v>
      </c>
      <c r="U4010" s="43">
        <f ca="1">_xll.BInterpol('Base CDI'!$H$4:$H$28,'Base CDI'!$I$4:$I$29,S4010,"Cubic","Extrapolate=Linear","MultiX=Average","Skip=True","Sort=True")</f>
        <v>13.178049087041751</v>
      </c>
    </row>
    <row r="4011" spans="16:21" x14ac:dyDescent="0.25">
      <c r="P4011" s="10">
        <v>40347</v>
      </c>
      <c r="Q4011">
        <v>23.24314</v>
      </c>
      <c r="S4011" s="42">
        <f t="shared" ca="1" si="68"/>
        <v>49994</v>
      </c>
      <c r="T4011" s="43">
        <f ca="1">_xll.BInterpol('Base CDI'!$H$4:$H$28,'Base CDI'!$J$4:$J$29,S4011,"Cubic","Extrapolate=Linear","MultiX=Average","Skip=True","Sort=True")</f>
        <v>13.149810326439988</v>
      </c>
      <c r="U4011" s="43">
        <f ca="1">_xll.BInterpol('Base CDI'!$H$4:$H$28,'Base CDI'!$I$4:$I$29,S4011,"Cubic","Extrapolate=Linear","MultiX=Average","Skip=True","Sort=True")</f>
        <v>13.177986986345182</v>
      </c>
    </row>
    <row r="4012" spans="16:21" x14ac:dyDescent="0.25">
      <c r="P4012" s="10">
        <v>40350</v>
      </c>
      <c r="Q4012">
        <v>23.252050000000001</v>
      </c>
      <c r="S4012" s="42">
        <f t="shared" ca="1" si="68"/>
        <v>49995</v>
      </c>
      <c r="T4012" s="43">
        <f ca="1">_xll.BInterpol('Base CDI'!$H$4:$H$28,'Base CDI'!$J$4:$J$29,S4012,"Cubic","Extrapolate=Linear","MultiX=Average","Skip=True","Sort=True")</f>
        <v>13.149751901945354</v>
      </c>
      <c r="U4012" s="43">
        <f ca="1">_xll.BInterpol('Base CDI'!$H$4:$H$28,'Base CDI'!$I$4:$I$29,S4012,"Cubic","Extrapolate=Linear","MultiX=Average","Skip=True","Sort=True")</f>
        <v>13.177924877881422</v>
      </c>
    </row>
    <row r="4013" spans="16:21" x14ac:dyDescent="0.25">
      <c r="P4013" s="10">
        <v>40351</v>
      </c>
      <c r="Q4013">
        <v>23.260950000000001</v>
      </c>
      <c r="S4013" s="42">
        <f t="shared" ca="1" si="68"/>
        <v>49996</v>
      </c>
      <c r="T4013" s="43">
        <f ca="1">_xll.BInterpol('Base CDI'!$H$4:$H$28,'Base CDI'!$J$4:$J$29,S4013,"Cubic","Extrapolate=Linear","MultiX=Average","Skip=True","Sort=True")</f>
        <v>13.149693469620855</v>
      </c>
      <c r="U4013" s="43">
        <f ca="1">_xll.BInterpol('Base CDI'!$H$4:$H$28,'Base CDI'!$I$4:$I$29,S4013,"Cubic","Extrapolate=Linear","MultiX=Average","Skip=True","Sort=True")</f>
        <v>13.177862761812287</v>
      </c>
    </row>
    <row r="4014" spans="16:21" x14ac:dyDescent="0.25">
      <c r="P4014" s="10">
        <v>40352</v>
      </c>
      <c r="Q4014">
        <v>23.269860000000001</v>
      </c>
      <c r="S4014" s="42">
        <f t="shared" ca="1" si="68"/>
        <v>49997</v>
      </c>
      <c r="T4014" s="43">
        <f ca="1">_xll.BInterpol('Base CDI'!$H$4:$H$28,'Base CDI'!$J$4:$J$29,S4014,"Cubic","Extrapolate=Linear","MultiX=Average","Skip=True","Sort=True")</f>
        <v>13.149635029633084</v>
      </c>
      <c r="U4014" s="43">
        <f ca="1">_xll.BInterpol('Base CDI'!$H$4:$H$28,'Base CDI'!$I$4:$I$29,S4014,"Cubic","Extrapolate=Linear","MultiX=Average","Skip=True","Sort=True")</f>
        <v>13.177800638299596</v>
      </c>
    </row>
    <row r="4015" spans="16:21" x14ac:dyDescent="0.25">
      <c r="P4015" s="10">
        <v>40353</v>
      </c>
      <c r="Q4015">
        <v>23.278770000000002</v>
      </c>
      <c r="S4015" s="42">
        <f t="shared" ca="1" si="68"/>
        <v>49998</v>
      </c>
      <c r="T4015" s="43">
        <f ca="1">_xll.BInterpol('Base CDI'!$H$4:$H$28,'Base CDI'!$J$4:$J$29,S4015,"Cubic","Extrapolate=Linear","MultiX=Average","Skip=True","Sort=True")</f>
        <v>13.149576582148631</v>
      </c>
      <c r="U4015" s="43">
        <f ca="1">_xll.BInterpol('Base CDI'!$H$4:$H$28,'Base CDI'!$I$4:$I$29,S4015,"Cubic","Extrapolate=Linear","MultiX=Average","Skip=True","Sort=True")</f>
        <v>13.177738507505161</v>
      </c>
    </row>
    <row r="4016" spans="16:21" x14ac:dyDescent="0.25">
      <c r="P4016" s="10">
        <v>40354</v>
      </c>
      <c r="Q4016">
        <v>23.287690000000001</v>
      </c>
      <c r="S4016" s="42">
        <f t="shared" ca="1" si="68"/>
        <v>49999</v>
      </c>
      <c r="T4016" s="43">
        <f ca="1">_xll.BInterpol('Base CDI'!$H$4:$H$28,'Base CDI'!$J$4:$J$29,S4016,"Cubic","Extrapolate=Linear","MultiX=Average","Skip=True","Sort=True")</f>
        <v>13.149518127334094</v>
      </c>
      <c r="U4016" s="43">
        <f ca="1">_xll.BInterpol('Base CDI'!$H$4:$H$28,'Base CDI'!$I$4:$I$29,S4016,"Cubic","Extrapolate=Linear","MultiX=Average","Skip=True","Sort=True")</f>
        <v>13.177676369590801</v>
      </c>
    </row>
    <row r="4017" spans="16:21" x14ac:dyDescent="0.25">
      <c r="P4017" s="10">
        <v>40357</v>
      </c>
      <c r="Q4017">
        <v>23.296610000000001</v>
      </c>
      <c r="S4017" s="42">
        <f t="shared" ca="1" si="68"/>
        <v>50000</v>
      </c>
      <c r="T4017" s="43">
        <f ca="1">_xll.BInterpol('Base CDI'!$H$4:$H$28,'Base CDI'!$J$4:$J$29,S4017,"Cubic","Extrapolate=Linear","MultiX=Average","Skip=True","Sort=True")</f>
        <v>13.149459665356064</v>
      </c>
      <c r="U4017" s="43">
        <f ca="1">_xll.BInterpol('Base CDI'!$H$4:$H$28,'Base CDI'!$I$4:$I$29,S4017,"Cubic","Extrapolate=Linear","MultiX=Average","Skip=True","Sort=True")</f>
        <v>13.177614224718333</v>
      </c>
    </row>
    <row r="4018" spans="16:21" x14ac:dyDescent="0.25">
      <c r="P4018" s="10">
        <v>40358</v>
      </c>
      <c r="Q4018">
        <v>23.305530000000001</v>
      </c>
      <c r="S4018" s="42">
        <f t="shared" ca="1" si="68"/>
        <v>50001</v>
      </c>
      <c r="T4018" s="43">
        <f ca="1">_xll.BInterpol('Base CDI'!$H$4:$H$28,'Base CDI'!$J$4:$J$29,S4018,"Cubic","Extrapolate=Linear","MultiX=Average","Skip=True","Sort=True")</f>
        <v>13.149401196381131</v>
      </c>
      <c r="U4018" s="43">
        <f ca="1">_xll.BInterpol('Base CDI'!$H$4:$H$28,'Base CDI'!$I$4:$I$29,S4018,"Cubic","Extrapolate=Linear","MultiX=Average","Skip=True","Sort=True")</f>
        <v>13.177552073049572</v>
      </c>
    </row>
    <row r="4019" spans="16:21" x14ac:dyDescent="0.25">
      <c r="P4019" s="10">
        <v>40359</v>
      </c>
      <c r="Q4019">
        <v>23.314450000000001</v>
      </c>
      <c r="S4019" s="42">
        <f t="shared" ca="1" si="68"/>
        <v>50002</v>
      </c>
      <c r="T4019" s="43">
        <f ca="1">_xll.BInterpol('Base CDI'!$H$4:$H$28,'Base CDI'!$J$4:$J$29,S4019,"Cubic","Extrapolate=Linear","MultiX=Average","Skip=True","Sort=True")</f>
        <v>13.149342720575891</v>
      </c>
      <c r="U4019" s="43">
        <f ca="1">_xll.BInterpol('Base CDI'!$H$4:$H$28,'Base CDI'!$I$4:$I$29,S4019,"Cubic","Extrapolate=Linear","MultiX=Average","Skip=True","Sort=True")</f>
        <v>13.177489914746335</v>
      </c>
    </row>
    <row r="4020" spans="16:21" x14ac:dyDescent="0.25">
      <c r="P4020" s="10">
        <v>40360</v>
      </c>
      <c r="Q4020">
        <v>23.323370000000001</v>
      </c>
      <c r="S4020" s="42">
        <f t="shared" ca="1" si="68"/>
        <v>50003</v>
      </c>
      <c r="T4020" s="43">
        <f ca="1">_xll.BInterpol('Base CDI'!$H$4:$H$28,'Base CDI'!$J$4:$J$29,S4020,"Cubic","Extrapolate=Linear","MultiX=Average","Skip=True","Sort=True")</f>
        <v>13.149284238106937</v>
      </c>
      <c r="U4020" s="43">
        <f ca="1">_xll.BInterpol('Base CDI'!$H$4:$H$28,'Base CDI'!$I$4:$I$29,S4020,"Cubic","Extrapolate=Linear","MultiX=Average","Skip=True","Sort=True")</f>
        <v>13.177427749970441</v>
      </c>
    </row>
    <row r="4021" spans="16:21" x14ac:dyDescent="0.25">
      <c r="P4021" s="10">
        <v>40361</v>
      </c>
      <c r="Q4021">
        <v>23.332319999999999</v>
      </c>
      <c r="S4021" s="42">
        <f t="shared" ca="1" si="68"/>
        <v>50004</v>
      </c>
      <c r="T4021" s="43">
        <f ca="1">_xll.BInterpol('Base CDI'!$H$4:$H$28,'Base CDI'!$J$4:$J$29,S4021,"Cubic","Extrapolate=Linear","MultiX=Average","Skip=True","Sort=True")</f>
        <v>13.149225749140859</v>
      </c>
      <c r="U4021" s="43">
        <f ca="1">_xll.BInterpol('Base CDI'!$H$4:$H$28,'Base CDI'!$I$4:$I$29,S4021,"Cubic","Extrapolate=Linear","MultiX=Average","Skip=True","Sort=True")</f>
        <v>13.177365578883702</v>
      </c>
    </row>
    <row r="4022" spans="16:21" x14ac:dyDescent="0.25">
      <c r="P4022" s="10">
        <v>40364</v>
      </c>
      <c r="Q4022">
        <v>23.341259999999998</v>
      </c>
      <c r="S4022" s="42">
        <f t="shared" ca="1" si="68"/>
        <v>50005</v>
      </c>
      <c r="T4022" s="43">
        <f ca="1">_xll.BInterpol('Base CDI'!$H$4:$H$28,'Base CDI'!$J$4:$J$29,S4022,"Cubic","Extrapolate=Linear","MultiX=Average","Skip=True","Sort=True")</f>
        <v>13.149167253844253</v>
      </c>
      <c r="U4022" s="43">
        <f ca="1">_xll.BInterpol('Base CDI'!$H$4:$H$28,'Base CDI'!$I$4:$I$29,S4022,"Cubic","Extrapolate=Linear","MultiX=Average","Skip=True","Sort=True")</f>
        <v>13.177303401647938</v>
      </c>
    </row>
    <row r="4023" spans="16:21" x14ac:dyDescent="0.25">
      <c r="P4023" s="10">
        <v>40365</v>
      </c>
      <c r="Q4023">
        <v>23.350210000000001</v>
      </c>
      <c r="S4023" s="42">
        <f t="shared" ca="1" si="68"/>
        <v>50006</v>
      </c>
      <c r="T4023" s="43">
        <f ca="1">_xll.BInterpol('Base CDI'!$H$4:$H$28,'Base CDI'!$J$4:$J$29,S4023,"Cubic","Extrapolate=Linear","MultiX=Average","Skip=True","Sort=True")</f>
        <v>13.149108752383709</v>
      </c>
      <c r="U4023" s="43">
        <f ca="1">_xll.BInterpol('Base CDI'!$H$4:$H$28,'Base CDI'!$I$4:$I$29,S4023,"Cubic","Extrapolate=Linear","MultiX=Average","Skip=True","Sort=True")</f>
        <v>13.177241218424964</v>
      </c>
    </row>
    <row r="4024" spans="16:21" x14ac:dyDescent="0.25">
      <c r="P4024" s="10">
        <v>40366</v>
      </c>
      <c r="Q4024">
        <v>23.359159999999999</v>
      </c>
      <c r="S4024" s="42">
        <f t="shared" ca="1" si="68"/>
        <v>50007</v>
      </c>
      <c r="T4024" s="43">
        <f ca="1">_xll.BInterpol('Base CDI'!$H$4:$H$28,'Base CDI'!$J$4:$J$29,S4024,"Cubic","Extrapolate=Linear","MultiX=Average","Skip=True","Sort=True")</f>
        <v>13.149050244925823</v>
      </c>
      <c r="U4024" s="43">
        <f ca="1">_xll.BInterpol('Base CDI'!$H$4:$H$28,'Base CDI'!$I$4:$I$29,S4024,"Cubic","Extrapolate=Linear","MultiX=Average","Skip=True","Sort=True")</f>
        <v>13.177179029376596</v>
      </c>
    </row>
    <row r="4025" spans="16:21" x14ac:dyDescent="0.25">
      <c r="P4025" s="10">
        <v>40367</v>
      </c>
      <c r="Q4025">
        <v>23.368110000000001</v>
      </c>
      <c r="S4025" s="42">
        <f t="shared" ca="1" si="68"/>
        <v>50008</v>
      </c>
      <c r="T4025" s="43">
        <f ca="1">_xll.BInterpol('Base CDI'!$H$4:$H$28,'Base CDI'!$J$4:$J$29,S4025,"Cubic","Extrapolate=Linear","MultiX=Average","Skip=True","Sort=True")</f>
        <v>13.148991731637185</v>
      </c>
      <c r="U4025" s="43">
        <f ca="1">_xll.BInterpol('Base CDI'!$H$4:$H$28,'Base CDI'!$I$4:$I$29,S4025,"Cubic","Extrapolate=Linear","MultiX=Average","Skip=True","Sort=True")</f>
        <v>13.177116834664652</v>
      </c>
    </row>
    <row r="4026" spans="16:21" x14ac:dyDescent="0.25">
      <c r="P4026" s="10">
        <v>40368</v>
      </c>
      <c r="Q4026">
        <v>23.37707</v>
      </c>
      <c r="S4026" s="42">
        <f t="shared" ca="1" si="68"/>
        <v>50009</v>
      </c>
      <c r="T4026" s="43">
        <f ca="1">_xll.BInterpol('Base CDI'!$H$4:$H$28,'Base CDI'!$J$4:$J$29,S4026,"Cubic","Extrapolate=Linear","MultiX=Average","Skip=True","Sort=True")</f>
        <v>13.148933212684391</v>
      </c>
      <c r="U4026" s="43">
        <f ca="1">_xll.BInterpol('Base CDI'!$H$4:$H$28,'Base CDI'!$I$4:$I$29,S4026,"Cubic","Extrapolate=Linear","MultiX=Average","Skip=True","Sort=True")</f>
        <v>13.177054634450947</v>
      </c>
    </row>
    <row r="4027" spans="16:21" x14ac:dyDescent="0.25">
      <c r="P4027" s="10">
        <v>40371</v>
      </c>
      <c r="Q4027">
        <v>23.386030000000002</v>
      </c>
      <c r="S4027" s="42">
        <f t="shared" ca="1" si="68"/>
        <v>50010</v>
      </c>
      <c r="T4027" s="43">
        <f ca="1">_xll.BInterpol('Base CDI'!$H$4:$H$28,'Base CDI'!$J$4:$J$29,S4027,"Cubic","Extrapolate=Linear","MultiX=Average","Skip=True","Sort=True")</f>
        <v>13.148874688234031</v>
      </c>
      <c r="U4027" s="43">
        <f ca="1">_xll.BInterpol('Base CDI'!$H$4:$H$28,'Base CDI'!$I$4:$I$29,S4027,"Cubic","Extrapolate=Linear","MultiX=Average","Skip=True","Sort=True")</f>
        <v>13.176992428897298</v>
      </c>
    </row>
    <row r="4028" spans="16:21" x14ac:dyDescent="0.25">
      <c r="P4028" s="10">
        <v>40372</v>
      </c>
      <c r="Q4028">
        <v>23.395</v>
      </c>
      <c r="S4028" s="42">
        <f t="shared" ca="1" si="68"/>
        <v>50011</v>
      </c>
      <c r="T4028" s="43">
        <f ca="1">_xll.BInterpol('Base CDI'!$H$4:$H$28,'Base CDI'!$J$4:$J$29,S4028,"Cubic","Extrapolate=Linear","MultiX=Average","Skip=True","Sort=True")</f>
        <v>13.148816158452698</v>
      </c>
      <c r="U4028" s="43">
        <f ca="1">_xll.BInterpol('Base CDI'!$H$4:$H$28,'Base CDI'!$I$4:$I$29,S4028,"Cubic","Extrapolate=Linear","MultiX=Average","Skip=True","Sort=True")</f>
        <v>13.176930218165522</v>
      </c>
    </row>
    <row r="4029" spans="16:21" x14ac:dyDescent="0.25">
      <c r="P4029" s="10">
        <v>40373</v>
      </c>
      <c r="Q4029">
        <v>23.403960000000001</v>
      </c>
      <c r="S4029" s="42">
        <f t="shared" ca="1" si="68"/>
        <v>50012</v>
      </c>
      <c r="T4029" s="43">
        <f ca="1">_xll.BInterpol('Base CDI'!$H$4:$H$28,'Base CDI'!$J$4:$J$29,S4029,"Cubic","Extrapolate=Linear","MultiX=Average","Skip=True","Sort=True")</f>
        <v>13.148757623506986</v>
      </c>
      <c r="U4029" s="43">
        <f ca="1">_xll.BInterpol('Base CDI'!$H$4:$H$28,'Base CDI'!$I$4:$I$29,S4029,"Cubic","Extrapolate=Linear","MultiX=Average","Skip=True","Sort=True")</f>
        <v>13.176868002417436</v>
      </c>
    </row>
    <row r="4030" spans="16:21" x14ac:dyDescent="0.25">
      <c r="P4030" s="10">
        <v>40374</v>
      </c>
      <c r="Q4030">
        <v>23.412929999999999</v>
      </c>
      <c r="S4030" s="42">
        <f t="shared" ca="1" si="68"/>
        <v>50013</v>
      </c>
      <c r="T4030" s="43">
        <f ca="1">_xll.BInterpol('Base CDI'!$H$4:$H$28,'Base CDI'!$J$4:$J$29,S4030,"Cubic","Extrapolate=Linear","MultiX=Average","Skip=True","Sort=True")</f>
        <v>13.148699083563489</v>
      </c>
      <c r="U4030" s="43">
        <f ca="1">_xll.BInterpol('Base CDI'!$H$4:$H$28,'Base CDI'!$I$4:$I$29,S4030,"Cubic","Extrapolate=Linear","MultiX=Average","Skip=True","Sort=True")</f>
        <v>13.176805781814855</v>
      </c>
    </row>
    <row r="4031" spans="16:21" x14ac:dyDescent="0.25">
      <c r="P4031" s="10">
        <v>40375</v>
      </c>
      <c r="Q4031">
        <v>23.421900000000001</v>
      </c>
      <c r="S4031" s="42">
        <f t="shared" ca="1" si="68"/>
        <v>50014</v>
      </c>
      <c r="T4031" s="43">
        <f ca="1">_xll.BInterpol('Base CDI'!$H$4:$H$28,'Base CDI'!$J$4:$J$29,S4031,"Cubic","Extrapolate=Linear","MultiX=Average","Skip=True","Sort=True")</f>
        <v>13.148640538788799</v>
      </c>
      <c r="U4031" s="43">
        <f ca="1">_xll.BInterpol('Base CDI'!$H$4:$H$28,'Base CDI'!$I$4:$I$29,S4031,"Cubic","Extrapolate=Linear","MultiX=Average","Skip=True","Sort=True")</f>
        <v>13.176743556519595</v>
      </c>
    </row>
    <row r="4032" spans="16:21" x14ac:dyDescent="0.25">
      <c r="P4032" s="10">
        <v>40378</v>
      </c>
      <c r="Q4032">
        <v>23.430879999999998</v>
      </c>
      <c r="S4032" s="42">
        <f t="shared" ca="1" si="68"/>
        <v>50015</v>
      </c>
      <c r="T4032" s="43">
        <f ca="1">_xll.BInterpol('Base CDI'!$H$4:$H$28,'Base CDI'!$J$4:$J$29,S4032,"Cubic","Extrapolate=Linear","MultiX=Average","Skip=True","Sort=True")</f>
        <v>13.148581989349507</v>
      </c>
      <c r="U4032" s="43">
        <f ca="1">_xll.BInterpol('Base CDI'!$H$4:$H$28,'Base CDI'!$I$4:$I$29,S4032,"Cubic","Extrapolate=Linear","MultiX=Average","Skip=True","Sort=True")</f>
        <v>13.176681326693474</v>
      </c>
    </row>
    <row r="4033" spans="16:21" x14ac:dyDescent="0.25">
      <c r="P4033" s="10">
        <v>40379</v>
      </c>
      <c r="Q4033">
        <v>23.439859999999999</v>
      </c>
      <c r="S4033" s="42">
        <f t="shared" ca="1" si="68"/>
        <v>50016</v>
      </c>
      <c r="T4033" s="43">
        <f ca="1">_xll.BInterpol('Base CDI'!$H$4:$H$28,'Base CDI'!$J$4:$J$29,S4033,"Cubic","Extrapolate=Linear","MultiX=Average","Skip=True","Sort=True")</f>
        <v>13.148523435412208</v>
      </c>
      <c r="U4033" s="43">
        <f ca="1">_xll.BInterpol('Base CDI'!$H$4:$H$28,'Base CDI'!$I$4:$I$29,S4033,"Cubic","Extrapolate=Linear","MultiX=Average","Skip=True","Sort=True")</f>
        <v>13.176619092498308</v>
      </c>
    </row>
    <row r="4034" spans="16:21" x14ac:dyDescent="0.25">
      <c r="P4034" s="10">
        <v>40380</v>
      </c>
      <c r="Q4034">
        <v>23.448840000000001</v>
      </c>
      <c r="S4034" s="42">
        <f t="shared" ca="1" si="68"/>
        <v>50017</v>
      </c>
      <c r="T4034" s="43">
        <f ca="1">_xll.BInterpol('Base CDI'!$H$4:$H$28,'Base CDI'!$J$4:$J$29,S4034,"Cubic","Extrapolate=Linear","MultiX=Average","Skip=True","Sort=True")</f>
        <v>13.148464877143494</v>
      </c>
      <c r="U4034" s="43">
        <f ca="1">_xll.BInterpol('Base CDI'!$H$4:$H$28,'Base CDI'!$I$4:$I$29,S4034,"Cubic","Extrapolate=Linear","MultiX=Average","Skip=True","Sort=True")</f>
        <v>13.176556854095914</v>
      </c>
    </row>
    <row r="4035" spans="16:21" x14ac:dyDescent="0.25">
      <c r="P4035" s="10">
        <v>40381</v>
      </c>
      <c r="Q4035">
        <v>23.457830000000001</v>
      </c>
      <c r="S4035" s="42">
        <f t="shared" ca="1" si="68"/>
        <v>50018</v>
      </c>
      <c r="T4035" s="43">
        <f ca="1">_xll.BInterpol('Base CDI'!$H$4:$H$28,'Base CDI'!$J$4:$J$29,S4035,"Cubic","Extrapolate=Linear","MultiX=Average","Skip=True","Sort=True")</f>
        <v>13.148406314709957</v>
      </c>
      <c r="U4035" s="43">
        <f ca="1">_xll.BInterpol('Base CDI'!$H$4:$H$28,'Base CDI'!$I$4:$I$29,S4035,"Cubic","Extrapolate=Linear","MultiX=Average","Skip=True","Sort=True")</f>
        <v>13.176494611648108</v>
      </c>
    </row>
    <row r="4036" spans="16:21" x14ac:dyDescent="0.25">
      <c r="P4036" s="10">
        <v>40382</v>
      </c>
      <c r="Q4036">
        <v>23.46724</v>
      </c>
      <c r="S4036" s="42">
        <f t="shared" ca="1" si="68"/>
        <v>50019</v>
      </c>
      <c r="T4036" s="43">
        <f ca="1">_xll.BInterpol('Base CDI'!$H$4:$H$28,'Base CDI'!$J$4:$J$29,S4036,"Cubic","Extrapolate=Linear","MultiX=Average","Skip=True","Sort=True")</f>
        <v>13.148347748278193</v>
      </c>
      <c r="U4036" s="43">
        <f ca="1">_xll.BInterpol('Base CDI'!$H$4:$H$28,'Base CDI'!$I$4:$I$29,S4036,"Cubic","Extrapolate=Linear","MultiX=Average","Skip=True","Sort=True")</f>
        <v>13.176432365316705</v>
      </c>
    </row>
    <row r="4037" spans="16:21" x14ac:dyDescent="0.25">
      <c r="P4037" s="10">
        <v>40385</v>
      </c>
      <c r="Q4037">
        <v>23.476659999999999</v>
      </c>
      <c r="S4037" s="42">
        <f t="shared" ca="1" si="68"/>
        <v>50020</v>
      </c>
      <c r="T4037" s="43">
        <f ca="1">_xll.BInterpol('Base CDI'!$H$4:$H$28,'Base CDI'!$J$4:$J$29,S4037,"Cubic","Extrapolate=Linear","MultiX=Average","Skip=True","Sort=True")</f>
        <v>13.148289178014792</v>
      </c>
      <c r="U4037" s="43">
        <f ca="1">_xll.BInterpol('Base CDI'!$H$4:$H$28,'Base CDI'!$I$4:$I$29,S4037,"Cubic","Extrapolate=Linear","MultiX=Average","Skip=True","Sort=True")</f>
        <v>13.176370115263525</v>
      </c>
    </row>
    <row r="4038" spans="16:21" x14ac:dyDescent="0.25">
      <c r="P4038" s="10">
        <v>40386</v>
      </c>
      <c r="Q4038">
        <v>23.486080000000001</v>
      </c>
      <c r="S4038" s="42">
        <f t="shared" ca="1" si="68"/>
        <v>50021</v>
      </c>
      <c r="T4038" s="43">
        <f ca="1">_xll.BInterpol('Base CDI'!$H$4:$H$28,'Base CDI'!$J$4:$J$29,S4038,"Cubic","Extrapolate=Linear","MultiX=Average","Skip=True","Sort=True")</f>
        <v>13.148230604086347</v>
      </c>
      <c r="U4038" s="43">
        <f ca="1">_xll.BInterpol('Base CDI'!$H$4:$H$28,'Base CDI'!$I$4:$I$29,S4038,"Cubic","Extrapolate=Linear","MultiX=Average","Skip=True","Sort=True")</f>
        <v>13.176307861650381</v>
      </c>
    </row>
    <row r="4039" spans="16:21" x14ac:dyDescent="0.25">
      <c r="P4039" s="10">
        <v>40387</v>
      </c>
      <c r="Q4039">
        <v>23.4955</v>
      </c>
      <c r="S4039" s="42">
        <f t="shared" ca="1" si="68"/>
        <v>50022</v>
      </c>
      <c r="T4039" s="43">
        <f ca="1">_xll.BInterpol('Base CDI'!$H$4:$H$28,'Base CDI'!$J$4:$J$29,S4039,"Cubic","Extrapolate=Linear","MultiX=Average","Skip=True","Sort=True")</f>
        <v>13.148172026659452</v>
      </c>
      <c r="U4039" s="43">
        <f ca="1">_xll.BInterpol('Base CDI'!$H$4:$H$28,'Base CDI'!$I$4:$I$29,S4039,"Cubic","Extrapolate=Linear","MultiX=Average","Skip=True","Sort=True")</f>
        <v>13.176245604639092</v>
      </c>
    </row>
    <row r="4040" spans="16:21" x14ac:dyDescent="0.25">
      <c r="P4040" s="10">
        <v>40388</v>
      </c>
      <c r="Q4040">
        <v>23.504919999999998</v>
      </c>
      <c r="S4040" s="42">
        <f t="shared" ca="1" si="68"/>
        <v>50023</v>
      </c>
      <c r="T4040" s="43">
        <f ca="1">_xll.BInterpol('Base CDI'!$H$4:$H$28,'Base CDI'!$J$4:$J$29,S4040,"Cubic","Extrapolate=Linear","MultiX=Average","Skip=True","Sort=True")</f>
        <v>13.1481134459007</v>
      </c>
      <c r="U4040" s="43">
        <f ca="1">_xll.BInterpol('Base CDI'!$H$4:$H$28,'Base CDI'!$I$4:$I$29,S4040,"Cubic","Extrapolate=Linear","MultiX=Average","Skip=True","Sort=True")</f>
        <v>13.176183344391474</v>
      </c>
    </row>
    <row r="4041" spans="16:21" x14ac:dyDescent="0.25">
      <c r="P4041" s="10">
        <v>40389</v>
      </c>
      <c r="Q4041">
        <v>23.51435</v>
      </c>
      <c r="S4041" s="42">
        <f t="shared" ca="1" si="68"/>
        <v>50024</v>
      </c>
      <c r="T4041" s="43">
        <f ca="1">_xll.BInterpol('Base CDI'!$H$4:$H$28,'Base CDI'!$J$4:$J$29,S4041,"Cubic","Extrapolate=Linear","MultiX=Average","Skip=True","Sort=True")</f>
        <v>13.148054861976684</v>
      </c>
      <c r="U4041" s="43">
        <f ca="1">_xll.BInterpol('Base CDI'!$H$4:$H$28,'Base CDI'!$I$4:$I$29,S4041,"Cubic","Extrapolate=Linear","MultiX=Average","Skip=True","Sort=True")</f>
        <v>13.17612108106934</v>
      </c>
    </row>
    <row r="4042" spans="16:21" x14ac:dyDescent="0.25">
      <c r="P4042" s="10">
        <v>40392</v>
      </c>
      <c r="Q4042">
        <v>23.523769999999999</v>
      </c>
      <c r="S4042" s="42">
        <f t="shared" ca="1" si="68"/>
        <v>50025</v>
      </c>
      <c r="T4042" s="43">
        <f ca="1">_xll.BInterpol('Base CDI'!$H$4:$H$28,'Base CDI'!$J$4:$J$29,S4042,"Cubic","Extrapolate=Linear","MultiX=Average","Skip=True","Sort=True")</f>
        <v>13.147996275053995</v>
      </c>
      <c r="U4042" s="43">
        <f ca="1">_xll.BInterpol('Base CDI'!$H$4:$H$28,'Base CDI'!$I$4:$I$29,S4042,"Cubic","Extrapolate=Linear","MultiX=Average","Skip=True","Sort=True")</f>
        <v>13.176058814834512</v>
      </c>
    </row>
    <row r="4043" spans="16:21" x14ac:dyDescent="0.25">
      <c r="P4043" s="10">
        <v>40393</v>
      </c>
      <c r="Q4043">
        <v>23.53322</v>
      </c>
      <c r="S4043" s="42">
        <f t="shared" ref="S4043:S4106" ca="1" si="69">S4042+1</f>
        <v>50026</v>
      </c>
      <c r="T4043" s="43">
        <f ca="1">_xll.BInterpol('Base CDI'!$H$4:$H$28,'Base CDI'!$J$4:$J$29,S4043,"Cubic","Extrapolate=Linear","MultiX=Average","Skip=True","Sort=True")</f>
        <v>13.147937685299228</v>
      </c>
      <c r="U4043" s="43">
        <f ca="1">_xll.BInterpol('Base CDI'!$H$4:$H$28,'Base CDI'!$I$4:$I$29,S4043,"Cubic","Extrapolate=Linear","MultiX=Average","Skip=True","Sort=True")</f>
        <v>13.175996545848802</v>
      </c>
    </row>
    <row r="4044" spans="16:21" x14ac:dyDescent="0.25">
      <c r="P4044" s="10">
        <v>40394</v>
      </c>
      <c r="Q4044">
        <v>23.542670000000001</v>
      </c>
      <c r="S4044" s="42">
        <f t="shared" ca="1" si="69"/>
        <v>50027</v>
      </c>
      <c r="T4044" s="43">
        <f ca="1">_xll.BInterpol('Base CDI'!$H$4:$H$28,'Base CDI'!$J$4:$J$29,S4044,"Cubic","Extrapolate=Linear","MultiX=Average","Skip=True","Sort=True")</f>
        <v>13.147879092878973</v>
      </c>
      <c r="U4044" s="43">
        <f ca="1">_xll.BInterpol('Base CDI'!$H$4:$H$28,'Base CDI'!$I$4:$I$29,S4044,"Cubic","Extrapolate=Linear","MultiX=Average","Skip=True","Sort=True")</f>
        <v>13.175934274274029</v>
      </c>
    </row>
    <row r="4045" spans="16:21" x14ac:dyDescent="0.25">
      <c r="P4045" s="10">
        <v>40395</v>
      </c>
      <c r="Q4045">
        <v>23.552109999999999</v>
      </c>
      <c r="S4045" s="42">
        <f t="shared" ca="1" si="69"/>
        <v>50028</v>
      </c>
      <c r="T4045" s="43">
        <f ca="1">_xll.BInterpol('Base CDI'!$H$4:$H$28,'Base CDI'!$J$4:$J$29,S4045,"Cubic","Extrapolate=Linear","MultiX=Average","Skip=True","Sort=True")</f>
        <v>13.147820497959826</v>
      </c>
      <c r="U4045" s="43">
        <f ca="1">_xll.BInterpol('Base CDI'!$H$4:$H$28,'Base CDI'!$I$4:$I$29,S4045,"Cubic","Extrapolate=Linear","MultiX=Average","Skip=True","Sort=True")</f>
        <v>13.17587200027201</v>
      </c>
    </row>
    <row r="4046" spans="16:21" x14ac:dyDescent="0.25">
      <c r="P4046" s="10">
        <v>40396</v>
      </c>
      <c r="Q4046">
        <v>23.56157</v>
      </c>
      <c r="S4046" s="42">
        <f t="shared" ca="1" si="69"/>
        <v>50029</v>
      </c>
      <c r="T4046" s="43">
        <f ca="1">_xll.BInterpol('Base CDI'!$H$4:$H$28,'Base CDI'!$J$4:$J$29,S4046,"Cubic","Extrapolate=Linear","MultiX=Average","Skip=True","Sort=True")</f>
        <v>13.14776190070838</v>
      </c>
      <c r="U4046" s="43">
        <f ca="1">_xll.BInterpol('Base CDI'!$H$4:$H$28,'Base CDI'!$I$4:$I$29,S4046,"Cubic","Extrapolate=Linear","MultiX=Average","Skip=True","Sort=True")</f>
        <v>13.175809724004559</v>
      </c>
    </row>
    <row r="4047" spans="16:21" x14ac:dyDescent="0.25">
      <c r="P4047" s="10">
        <v>40399</v>
      </c>
      <c r="Q4047">
        <v>23.571020000000001</v>
      </c>
      <c r="S4047" s="42">
        <f t="shared" ca="1" si="69"/>
        <v>50030</v>
      </c>
      <c r="T4047" s="43">
        <f ca="1">_xll.BInterpol('Base CDI'!$H$4:$H$28,'Base CDI'!$J$4:$J$29,S4047,"Cubic","Extrapolate=Linear","MultiX=Average","Skip=True","Sort=True")</f>
        <v>13.147703301291225</v>
      </c>
      <c r="U4047" s="43">
        <f ca="1">_xll.BInterpol('Base CDI'!$H$4:$H$28,'Base CDI'!$I$4:$I$29,S4047,"Cubic","Extrapolate=Linear","MultiX=Average","Skip=True","Sort=True")</f>
        <v>13.175747445633494</v>
      </c>
    </row>
    <row r="4048" spans="16:21" x14ac:dyDescent="0.25">
      <c r="P4048" s="10">
        <v>40400</v>
      </c>
      <c r="Q4048">
        <v>23.580480000000001</v>
      </c>
      <c r="S4048" s="42">
        <f t="shared" ca="1" si="69"/>
        <v>50031</v>
      </c>
      <c r="T4048" s="43">
        <f ca="1">_xll.BInterpol('Base CDI'!$H$4:$H$28,'Base CDI'!$J$4:$J$29,S4048,"Cubic","Extrapolate=Linear","MultiX=Average","Skip=True","Sort=True")</f>
        <v>13.147644699874956</v>
      </c>
      <c r="U4048" s="43">
        <f ca="1">_xll.BInterpol('Base CDI'!$H$4:$H$28,'Base CDI'!$I$4:$I$29,S4048,"Cubic","Extrapolate=Linear","MultiX=Average","Skip=True","Sort=True")</f>
        <v>13.175685165320631</v>
      </c>
    </row>
    <row r="4049" spans="16:21" x14ac:dyDescent="0.25">
      <c r="P4049" s="10">
        <v>40401</v>
      </c>
      <c r="Q4049">
        <v>23.589939999999999</v>
      </c>
      <c r="S4049" s="42">
        <f t="shared" ca="1" si="69"/>
        <v>50032</v>
      </c>
      <c r="T4049" s="43">
        <f ca="1">_xll.BInterpol('Base CDI'!$H$4:$H$28,'Base CDI'!$J$4:$J$29,S4049,"Cubic","Extrapolate=Linear","MultiX=Average","Skip=True","Sort=True")</f>
        <v>13.147586096626165</v>
      </c>
      <c r="U4049" s="43">
        <f ca="1">_xll.BInterpol('Base CDI'!$H$4:$H$28,'Base CDI'!$I$4:$I$29,S4049,"Cubic","Extrapolate=Linear","MultiX=Average","Skip=True","Sort=True")</f>
        <v>13.175622883227787</v>
      </c>
    </row>
    <row r="4050" spans="16:21" x14ac:dyDescent="0.25">
      <c r="P4050" s="10">
        <v>40402</v>
      </c>
      <c r="Q4050">
        <v>23.599409999999999</v>
      </c>
      <c r="S4050" s="42">
        <f t="shared" ca="1" si="69"/>
        <v>50033</v>
      </c>
      <c r="T4050" s="43">
        <f ca="1">_xll.BInterpol('Base CDI'!$H$4:$H$28,'Base CDI'!$J$4:$J$29,S4050,"Cubic","Extrapolate=Linear","MultiX=Average","Skip=True","Sort=True")</f>
        <v>13.147527491711445</v>
      </c>
      <c r="U4050" s="43">
        <f ca="1">_xll.BInterpol('Base CDI'!$H$4:$H$28,'Base CDI'!$I$4:$I$29,S4050,"Cubic","Extrapolate=Linear","MultiX=Average","Skip=True","Sort=True")</f>
        <v>13.175560599516778</v>
      </c>
    </row>
    <row r="4051" spans="16:21" x14ac:dyDescent="0.25">
      <c r="P4051" s="10">
        <v>40403</v>
      </c>
      <c r="Q4051">
        <v>23.608879999999999</v>
      </c>
      <c r="S4051" s="42">
        <f t="shared" ca="1" si="69"/>
        <v>50034</v>
      </c>
      <c r="T4051" s="43">
        <f ca="1">_xll.BInterpol('Base CDI'!$H$4:$H$28,'Base CDI'!$J$4:$J$29,S4051,"Cubic","Extrapolate=Linear","MultiX=Average","Skip=True","Sort=True")</f>
        <v>13.147468885297391</v>
      </c>
      <c r="U4051" s="43">
        <f ca="1">_xll.BInterpol('Base CDI'!$H$4:$H$28,'Base CDI'!$I$4:$I$29,S4051,"Cubic","Extrapolate=Linear","MultiX=Average","Skip=True","Sort=True")</f>
        <v>13.17549831434942</v>
      </c>
    </row>
    <row r="4052" spans="16:21" x14ac:dyDescent="0.25">
      <c r="P4052" s="10">
        <v>40406</v>
      </c>
      <c r="Q4052">
        <v>23.618359999999999</v>
      </c>
      <c r="S4052" s="42">
        <f t="shared" ca="1" si="69"/>
        <v>50035</v>
      </c>
      <c r="T4052" s="43">
        <f ca="1">_xll.BInterpol('Base CDI'!$H$4:$H$28,'Base CDI'!$J$4:$J$29,S4052,"Cubic","Extrapolate=Linear","MultiX=Average","Skip=True","Sort=True")</f>
        <v>13.147410277550591</v>
      </c>
      <c r="U4052" s="43">
        <f ca="1">_xll.BInterpol('Base CDI'!$H$4:$H$28,'Base CDI'!$I$4:$I$29,S4052,"Cubic","Extrapolate=Linear","MultiX=Average","Skip=True","Sort=True")</f>
        <v>13.175436027887532</v>
      </c>
    </row>
    <row r="4053" spans="16:21" x14ac:dyDescent="0.25">
      <c r="P4053" s="10">
        <v>40407</v>
      </c>
      <c r="Q4053">
        <v>23.627839999999999</v>
      </c>
      <c r="S4053" s="42">
        <f t="shared" ca="1" si="69"/>
        <v>50036</v>
      </c>
      <c r="T4053" s="43">
        <f ca="1">_xll.BInterpol('Base CDI'!$H$4:$H$28,'Base CDI'!$J$4:$J$29,S4053,"Cubic","Extrapolate=Linear","MultiX=Average","Skip=True","Sort=True")</f>
        <v>13.147351668637643</v>
      </c>
      <c r="U4053" s="43">
        <f ca="1">_xll.BInterpol('Base CDI'!$H$4:$H$28,'Base CDI'!$I$4:$I$29,S4053,"Cubic","Extrapolate=Linear","MultiX=Average","Skip=True","Sort=True")</f>
        <v>13.175373740292928</v>
      </c>
    </row>
    <row r="4054" spans="16:21" x14ac:dyDescent="0.25">
      <c r="P4054" s="10">
        <v>40408</v>
      </c>
      <c r="Q4054">
        <v>23.637319999999999</v>
      </c>
      <c r="S4054" s="42">
        <f t="shared" ca="1" si="69"/>
        <v>50037</v>
      </c>
      <c r="T4054" s="43">
        <f ca="1">_xll.BInterpol('Base CDI'!$H$4:$H$28,'Base CDI'!$J$4:$J$29,S4054,"Cubic","Extrapolate=Linear","MultiX=Average","Skip=True","Sort=True")</f>
        <v>13.147293058725138</v>
      </c>
      <c r="U4054" s="43">
        <f ca="1">_xll.BInterpol('Base CDI'!$H$4:$H$28,'Base CDI'!$I$4:$I$29,S4054,"Cubic","Extrapolate=Linear","MultiX=Average","Skip=True","Sort=True")</f>
        <v>13.175311451727424</v>
      </c>
    </row>
    <row r="4055" spans="16:21" x14ac:dyDescent="0.25">
      <c r="P4055" s="10">
        <v>40409</v>
      </c>
      <c r="Q4055">
        <v>23.646799999999999</v>
      </c>
      <c r="S4055" s="42">
        <f t="shared" ca="1" si="69"/>
        <v>50038</v>
      </c>
      <c r="T4055" s="43">
        <f ca="1">_xll.BInterpol('Base CDI'!$H$4:$H$28,'Base CDI'!$J$4:$J$29,S4055,"Cubic","Extrapolate=Linear","MultiX=Average","Skip=True","Sort=True")</f>
        <v>13.147234447979667</v>
      </c>
      <c r="U4055" s="43">
        <f ca="1">_xll.BInterpol('Base CDI'!$H$4:$H$28,'Base CDI'!$I$4:$I$29,S4055,"Cubic","Extrapolate=Linear","MultiX=Average","Skip=True","Sort=True")</f>
        <v>13.175249162352838</v>
      </c>
    </row>
    <row r="4056" spans="16:21" x14ac:dyDescent="0.25">
      <c r="P4056" s="10">
        <v>40410</v>
      </c>
      <c r="Q4056">
        <v>23.656279999999999</v>
      </c>
      <c r="S4056" s="42">
        <f t="shared" ca="1" si="69"/>
        <v>50039</v>
      </c>
      <c r="T4056" s="43">
        <f ca="1">_xll.BInterpol('Base CDI'!$H$4:$H$28,'Base CDI'!$J$4:$J$29,S4056,"Cubic","Extrapolate=Linear","MultiX=Average","Skip=True","Sort=True")</f>
        <v>13.147175836567826</v>
      </c>
      <c r="U4056" s="43">
        <f ca="1">_xll.BInterpol('Base CDI'!$H$4:$H$28,'Base CDI'!$I$4:$I$29,S4056,"Cubic","Extrapolate=Linear","MultiX=Average","Skip=True","Sort=True")</f>
        <v>13.175186872330986</v>
      </c>
    </row>
    <row r="4057" spans="16:21" x14ac:dyDescent="0.25">
      <c r="P4057" s="10">
        <v>40413</v>
      </c>
      <c r="Q4057">
        <v>23.665759999999999</v>
      </c>
      <c r="S4057" s="42">
        <f t="shared" ca="1" si="69"/>
        <v>50040</v>
      </c>
      <c r="T4057" s="43">
        <f ca="1">_xll.BInterpol('Base CDI'!$H$4:$H$28,'Base CDI'!$J$4:$J$29,S4057,"Cubic","Extrapolate=Linear","MultiX=Average","Skip=True","Sort=True")</f>
        <v>13.147117224656204</v>
      </c>
      <c r="U4057" s="43">
        <f ca="1">_xll.BInterpol('Base CDI'!$H$4:$H$28,'Base CDI'!$I$4:$I$29,S4057,"Cubic","Extrapolate=Linear","MultiX=Average","Skip=True","Sort=True")</f>
        <v>13.175124581823685</v>
      </c>
    </row>
    <row r="4058" spans="16:21" x14ac:dyDescent="0.25">
      <c r="P4058" s="10">
        <v>40414</v>
      </c>
      <c r="Q4058">
        <v>23.675249999999998</v>
      </c>
      <c r="S4058" s="42">
        <f t="shared" ca="1" si="69"/>
        <v>50041</v>
      </c>
      <c r="T4058" s="43">
        <f ca="1">_xll.BInterpol('Base CDI'!$H$4:$H$28,'Base CDI'!$J$4:$J$29,S4058,"Cubic","Extrapolate=Linear","MultiX=Average","Skip=True","Sort=True")</f>
        <v>13.147058612411399</v>
      </c>
      <c r="U4058" s="43">
        <f ca="1">_xll.BInterpol('Base CDI'!$H$4:$H$28,'Base CDI'!$I$4:$I$29,S4058,"Cubic","Extrapolate=Linear","MultiX=Average","Skip=True","Sort=True")</f>
        <v>13.17506229099275</v>
      </c>
    </row>
    <row r="4059" spans="16:21" x14ac:dyDescent="0.25">
      <c r="P4059" s="10">
        <v>40415</v>
      </c>
      <c r="Q4059">
        <v>23.684750000000001</v>
      </c>
      <c r="S4059" s="42">
        <f t="shared" ca="1" si="69"/>
        <v>50042</v>
      </c>
      <c r="T4059" s="43">
        <f ca="1">_xll.BInterpol('Base CDI'!$H$4:$H$28,'Base CDI'!$J$4:$J$29,S4059,"Cubic","Extrapolate=Linear","MultiX=Average","Skip=True","Sort=True")</f>
        <v>13.147</v>
      </c>
      <c r="U4059" s="43">
        <f ca="1">_xll.BInterpol('Base CDI'!$H$4:$H$28,'Base CDI'!$I$4:$I$29,S4059,"Cubic","Extrapolate=Linear","MultiX=Average","Skip=True","Sort=True")</f>
        <v>13.175000000000001</v>
      </c>
    </row>
    <row r="4060" spans="16:21" x14ac:dyDescent="0.25">
      <c r="P4060" s="10">
        <v>40416</v>
      </c>
      <c r="Q4060">
        <v>23.69425</v>
      </c>
      <c r="S4060" s="42">
        <f t="shared" ca="1" si="69"/>
        <v>50043</v>
      </c>
      <c r="T4060" s="43">
        <f ca="1">_xll.BInterpol('Base CDI'!$H$4:$H$28,'Base CDI'!$J$4:$J$29,S4060,"Cubic","Extrapolate=Linear","MultiX=Average","Skip=True","Sort=True")</f>
        <v>13.146956224350205</v>
      </c>
      <c r="U4060" s="43">
        <f ca="1">_xll.BInterpol('Base CDI'!$H$4:$H$28,'Base CDI'!$I$4:$I$29,S4060,"Cubic","Extrapolate=Linear","MultiX=Average","Skip=True","Sort=True")</f>
        <v>13.174952120383038</v>
      </c>
    </row>
    <row r="4061" spans="16:21" x14ac:dyDescent="0.25">
      <c r="P4061" s="10">
        <v>40417</v>
      </c>
      <c r="Q4061">
        <v>23.703749999999999</v>
      </c>
      <c r="S4061" s="42">
        <f t="shared" ca="1" si="69"/>
        <v>50044</v>
      </c>
      <c r="T4061" s="43">
        <f ca="1">_xll.BInterpol('Base CDI'!$H$4:$H$28,'Base CDI'!$J$4:$J$29,S4061,"Cubic","Extrapolate=Linear","MultiX=Average","Skip=True","Sort=True")</f>
        <v>13.146912448700411</v>
      </c>
      <c r="U4061" s="43">
        <f ca="1">_xll.BInterpol('Base CDI'!$H$4:$H$28,'Base CDI'!$I$4:$I$29,S4061,"Cubic","Extrapolate=Linear","MultiX=Average","Skip=True","Sort=True")</f>
        <v>13.174904240766075</v>
      </c>
    </row>
    <row r="4062" spans="16:21" x14ac:dyDescent="0.25">
      <c r="P4062" s="10">
        <v>40420</v>
      </c>
      <c r="Q4062">
        <v>23.713259999999998</v>
      </c>
      <c r="S4062" s="42">
        <f t="shared" ca="1" si="69"/>
        <v>50045</v>
      </c>
      <c r="T4062" s="43">
        <f ca="1">_xll.BInterpol('Base CDI'!$H$4:$H$28,'Base CDI'!$J$4:$J$29,S4062,"Cubic","Extrapolate=Linear","MultiX=Average","Skip=True","Sort=True")</f>
        <v>13.146868673050616</v>
      </c>
      <c r="U4062" s="43">
        <f ca="1">_xll.BInterpol('Base CDI'!$H$4:$H$28,'Base CDI'!$I$4:$I$29,S4062,"Cubic","Extrapolate=Linear","MultiX=Average","Skip=True","Sort=True")</f>
        <v>13.174856361149111</v>
      </c>
    </row>
    <row r="4063" spans="16:21" x14ac:dyDescent="0.25">
      <c r="P4063" s="10">
        <v>40421</v>
      </c>
      <c r="Q4063">
        <v>23.722760000000001</v>
      </c>
      <c r="S4063" s="42">
        <f t="shared" ca="1" si="69"/>
        <v>50046</v>
      </c>
      <c r="T4063" s="43">
        <f ca="1">_xll.BInterpol('Base CDI'!$H$4:$H$28,'Base CDI'!$J$4:$J$29,S4063,"Cubic","Extrapolate=Linear","MultiX=Average","Skip=True","Sort=True")</f>
        <v>13.146824897400821</v>
      </c>
      <c r="U4063" s="43">
        <f ca="1">_xll.BInterpol('Base CDI'!$H$4:$H$28,'Base CDI'!$I$4:$I$29,S4063,"Cubic","Extrapolate=Linear","MultiX=Average","Skip=True","Sort=True")</f>
        <v>13.174808481532148</v>
      </c>
    </row>
    <row r="4064" spans="16:21" x14ac:dyDescent="0.25">
      <c r="P4064" s="10">
        <v>40422</v>
      </c>
      <c r="Q4064">
        <v>23.73227</v>
      </c>
      <c r="S4064" s="42">
        <f t="shared" ca="1" si="69"/>
        <v>50047</v>
      </c>
      <c r="T4064" s="43">
        <f ca="1">_xll.BInterpol('Base CDI'!$H$4:$H$28,'Base CDI'!$J$4:$J$29,S4064,"Cubic","Extrapolate=Linear","MultiX=Average","Skip=True","Sort=True")</f>
        <v>13.146781121751026</v>
      </c>
      <c r="U4064" s="43">
        <f ca="1">_xll.BInterpol('Base CDI'!$H$4:$H$28,'Base CDI'!$I$4:$I$29,S4064,"Cubic","Extrapolate=Linear","MultiX=Average","Skip=True","Sort=True")</f>
        <v>13.174760601915185</v>
      </c>
    </row>
    <row r="4065" spans="16:21" x14ac:dyDescent="0.25">
      <c r="P4065" s="10">
        <v>40423</v>
      </c>
      <c r="Q4065">
        <v>23.741779999999999</v>
      </c>
      <c r="S4065" s="42">
        <f t="shared" ca="1" si="69"/>
        <v>50048</v>
      </c>
      <c r="T4065" s="43">
        <f ca="1">_xll.BInterpol('Base CDI'!$H$4:$H$28,'Base CDI'!$J$4:$J$29,S4065,"Cubic","Extrapolate=Linear","MultiX=Average","Skip=True","Sort=True")</f>
        <v>13.146737346101231</v>
      </c>
      <c r="U4065" s="43">
        <f ca="1">_xll.BInterpol('Base CDI'!$H$4:$H$28,'Base CDI'!$I$4:$I$29,S4065,"Cubic","Extrapolate=Linear","MultiX=Average","Skip=True","Sort=True")</f>
        <v>13.174712722298223</v>
      </c>
    </row>
    <row r="4066" spans="16:21" x14ac:dyDescent="0.25">
      <c r="P4066" s="10">
        <v>40424</v>
      </c>
      <c r="Q4066">
        <v>23.751300000000001</v>
      </c>
      <c r="S4066" s="42">
        <f t="shared" ca="1" si="69"/>
        <v>50049</v>
      </c>
      <c r="T4066" s="43">
        <f ca="1">_xll.BInterpol('Base CDI'!$H$4:$H$28,'Base CDI'!$J$4:$J$29,S4066,"Cubic","Extrapolate=Linear","MultiX=Average","Skip=True","Sort=True")</f>
        <v>13.146693570451436</v>
      </c>
      <c r="U4066" s="43">
        <f ca="1">_xll.BInterpol('Base CDI'!$H$4:$H$28,'Base CDI'!$I$4:$I$29,S4066,"Cubic","Extrapolate=Linear","MultiX=Average","Skip=True","Sort=True")</f>
        <v>13.17466484268126</v>
      </c>
    </row>
    <row r="4067" spans="16:21" x14ac:dyDescent="0.25">
      <c r="P4067" s="10">
        <v>40427</v>
      </c>
      <c r="Q4067">
        <v>23.760819999999999</v>
      </c>
      <c r="S4067" s="42">
        <f t="shared" ca="1" si="69"/>
        <v>50050</v>
      </c>
      <c r="T4067" s="43">
        <f ca="1">_xll.BInterpol('Base CDI'!$H$4:$H$28,'Base CDI'!$J$4:$J$29,S4067,"Cubic","Extrapolate=Linear","MultiX=Average","Skip=True","Sort=True")</f>
        <v>13.146649794801641</v>
      </c>
      <c r="U4067" s="43">
        <f ca="1">_xll.BInterpol('Base CDI'!$H$4:$H$28,'Base CDI'!$I$4:$I$29,S4067,"Cubic","Extrapolate=Linear","MultiX=Average","Skip=True","Sort=True")</f>
        <v>13.174616963064295</v>
      </c>
    </row>
    <row r="4068" spans="16:21" x14ac:dyDescent="0.25">
      <c r="P4068" s="10">
        <v>40429</v>
      </c>
      <c r="Q4068">
        <v>23.770330000000001</v>
      </c>
      <c r="S4068" s="42">
        <f t="shared" ca="1" si="69"/>
        <v>50051</v>
      </c>
      <c r="T4068" s="43">
        <f ca="1">_xll.BInterpol('Base CDI'!$H$4:$H$28,'Base CDI'!$J$4:$J$29,S4068,"Cubic","Extrapolate=Linear","MultiX=Average","Skip=True","Sort=True")</f>
        <v>13.146606019151847</v>
      </c>
      <c r="U4068" s="43">
        <f ca="1">_xll.BInterpol('Base CDI'!$H$4:$H$28,'Base CDI'!$I$4:$I$29,S4068,"Cubic","Extrapolate=Linear","MultiX=Average","Skip=True","Sort=True")</f>
        <v>13.174569083447333</v>
      </c>
    </row>
    <row r="4069" spans="16:21" x14ac:dyDescent="0.25">
      <c r="P4069" s="10">
        <v>40430</v>
      </c>
      <c r="Q4069">
        <v>23.77985</v>
      </c>
      <c r="S4069" s="42">
        <f t="shared" ca="1" si="69"/>
        <v>50052</v>
      </c>
      <c r="T4069" s="43">
        <f ca="1">_xll.BInterpol('Base CDI'!$H$4:$H$28,'Base CDI'!$J$4:$J$29,S4069,"Cubic","Extrapolate=Linear","MultiX=Average","Skip=True","Sort=True")</f>
        <v>13.146562243502052</v>
      </c>
      <c r="U4069" s="43">
        <f ca="1">_xll.BInterpol('Base CDI'!$H$4:$H$28,'Base CDI'!$I$4:$I$29,S4069,"Cubic","Extrapolate=Linear","MultiX=Average","Skip=True","Sort=True")</f>
        <v>13.17452120383037</v>
      </c>
    </row>
    <row r="4070" spans="16:21" x14ac:dyDescent="0.25">
      <c r="P4070" s="10">
        <v>40431</v>
      </c>
      <c r="Q4070">
        <v>23.789390000000001</v>
      </c>
      <c r="S4070" s="42">
        <f t="shared" ca="1" si="69"/>
        <v>50053</v>
      </c>
      <c r="T4070" s="43">
        <f ca="1">_xll.BInterpol('Base CDI'!$H$4:$H$28,'Base CDI'!$J$4:$J$29,S4070,"Cubic","Extrapolate=Linear","MultiX=Average","Skip=True","Sort=True")</f>
        <v>13.146518467852257</v>
      </c>
      <c r="U4070" s="43">
        <f ca="1">_xll.BInterpol('Base CDI'!$H$4:$H$28,'Base CDI'!$I$4:$I$29,S4070,"Cubic","Extrapolate=Linear","MultiX=Average","Skip=True","Sort=True")</f>
        <v>13.174473324213407</v>
      </c>
    </row>
    <row r="4071" spans="16:21" x14ac:dyDescent="0.25">
      <c r="P4071" s="10">
        <v>40434</v>
      </c>
      <c r="Q4071">
        <v>23.798929999999999</v>
      </c>
      <c r="S4071" s="42">
        <f t="shared" ca="1" si="69"/>
        <v>50054</v>
      </c>
      <c r="T4071" s="43">
        <f ca="1">_xll.BInterpol('Base CDI'!$H$4:$H$28,'Base CDI'!$J$4:$J$29,S4071,"Cubic","Extrapolate=Linear","MultiX=Average","Skip=True","Sort=True")</f>
        <v>13.146474692202462</v>
      </c>
      <c r="U4071" s="43">
        <f ca="1">_xll.BInterpol('Base CDI'!$H$4:$H$28,'Base CDI'!$I$4:$I$29,S4071,"Cubic","Extrapolate=Linear","MultiX=Average","Skip=True","Sort=True")</f>
        <v>13.174425444596444</v>
      </c>
    </row>
    <row r="4072" spans="16:21" x14ac:dyDescent="0.25">
      <c r="P4072" s="10">
        <v>40435</v>
      </c>
      <c r="Q4072">
        <v>23.80846</v>
      </c>
      <c r="S4072" s="42">
        <f t="shared" ca="1" si="69"/>
        <v>50055</v>
      </c>
      <c r="T4072" s="43">
        <f ca="1">_xll.BInterpol('Base CDI'!$H$4:$H$28,'Base CDI'!$J$4:$J$29,S4072,"Cubic","Extrapolate=Linear","MultiX=Average","Skip=True","Sort=True")</f>
        <v>13.146430916552667</v>
      </c>
      <c r="U4072" s="43">
        <f ca="1">_xll.BInterpol('Base CDI'!$H$4:$H$28,'Base CDI'!$I$4:$I$29,S4072,"Cubic","Extrapolate=Linear","MultiX=Average","Skip=True","Sort=True")</f>
        <v>13.174377564979482</v>
      </c>
    </row>
    <row r="4073" spans="16:21" x14ac:dyDescent="0.25">
      <c r="P4073" s="10">
        <v>40436</v>
      </c>
      <c r="Q4073">
        <v>23.818000000000001</v>
      </c>
      <c r="S4073" s="42">
        <f t="shared" ca="1" si="69"/>
        <v>50056</v>
      </c>
      <c r="T4073" s="43">
        <f ca="1">_xll.BInterpol('Base CDI'!$H$4:$H$28,'Base CDI'!$J$4:$J$29,S4073,"Cubic","Extrapolate=Linear","MultiX=Average","Skip=True","Sort=True")</f>
        <v>13.146387140902872</v>
      </c>
      <c r="U4073" s="43">
        <f ca="1">_xll.BInterpol('Base CDI'!$H$4:$H$28,'Base CDI'!$I$4:$I$29,S4073,"Cubic","Extrapolate=Linear","MultiX=Average","Skip=True","Sort=True")</f>
        <v>13.174329685362517</v>
      </c>
    </row>
    <row r="4074" spans="16:21" x14ac:dyDescent="0.25">
      <c r="P4074" s="10">
        <v>40437</v>
      </c>
      <c r="Q4074">
        <v>23.82751</v>
      </c>
      <c r="S4074" s="42">
        <f t="shared" ca="1" si="69"/>
        <v>50057</v>
      </c>
      <c r="T4074" s="43">
        <f ca="1">_xll.BInterpol('Base CDI'!$H$4:$H$28,'Base CDI'!$J$4:$J$29,S4074,"Cubic","Extrapolate=Linear","MultiX=Average","Skip=True","Sort=True")</f>
        <v>13.146343365253077</v>
      </c>
      <c r="U4074" s="43">
        <f ca="1">_xll.BInterpol('Base CDI'!$H$4:$H$28,'Base CDI'!$I$4:$I$29,S4074,"Cubic","Extrapolate=Linear","MultiX=Average","Skip=True","Sort=True")</f>
        <v>13.174281805745554</v>
      </c>
    </row>
    <row r="4075" spans="16:21" x14ac:dyDescent="0.25">
      <c r="P4075" s="10">
        <v>40438</v>
      </c>
      <c r="Q4075">
        <v>23.837039999999998</v>
      </c>
      <c r="S4075" s="42">
        <f t="shared" ca="1" si="69"/>
        <v>50058</v>
      </c>
      <c r="T4075" s="43">
        <f ca="1">_xll.BInterpol('Base CDI'!$H$4:$H$28,'Base CDI'!$J$4:$J$29,S4075,"Cubic","Extrapolate=Linear","MultiX=Average","Skip=True","Sort=True")</f>
        <v>13.146299589603283</v>
      </c>
      <c r="U4075" s="43">
        <f ca="1">_xll.BInterpol('Base CDI'!$H$4:$H$28,'Base CDI'!$I$4:$I$29,S4075,"Cubic","Extrapolate=Linear","MultiX=Average","Skip=True","Sort=True")</f>
        <v>13.174233926128592</v>
      </c>
    </row>
    <row r="4076" spans="16:21" x14ac:dyDescent="0.25">
      <c r="P4076" s="10">
        <v>40441</v>
      </c>
      <c r="Q4076">
        <v>23.846589999999999</v>
      </c>
      <c r="S4076" s="42">
        <f t="shared" ca="1" si="69"/>
        <v>50059</v>
      </c>
      <c r="T4076" s="43">
        <f ca="1">_xll.BInterpol('Base CDI'!$H$4:$H$28,'Base CDI'!$J$4:$J$29,S4076,"Cubic","Extrapolate=Linear","MultiX=Average","Skip=True","Sort=True")</f>
        <v>13.146255813953488</v>
      </c>
      <c r="U4076" s="43">
        <f ca="1">_xll.BInterpol('Base CDI'!$H$4:$H$28,'Base CDI'!$I$4:$I$29,S4076,"Cubic","Extrapolate=Linear","MultiX=Average","Skip=True","Sort=True")</f>
        <v>13.174186046511629</v>
      </c>
    </row>
    <row r="4077" spans="16:21" x14ac:dyDescent="0.25">
      <c r="P4077" s="10">
        <v>40442</v>
      </c>
      <c r="Q4077">
        <v>23.85614</v>
      </c>
      <c r="S4077" s="42">
        <f t="shared" ca="1" si="69"/>
        <v>50060</v>
      </c>
      <c r="T4077" s="43">
        <f ca="1">_xll.BInterpol('Base CDI'!$H$4:$H$28,'Base CDI'!$J$4:$J$29,S4077,"Cubic","Extrapolate=Linear","MultiX=Average","Skip=True","Sort=True")</f>
        <v>13.146212038303695</v>
      </c>
      <c r="U4077" s="43">
        <f ca="1">_xll.BInterpol('Base CDI'!$H$4:$H$28,'Base CDI'!$I$4:$I$29,S4077,"Cubic","Extrapolate=Linear","MultiX=Average","Skip=True","Sort=True")</f>
        <v>13.174138166894666</v>
      </c>
    </row>
    <row r="4078" spans="16:21" x14ac:dyDescent="0.25">
      <c r="P4078" s="10">
        <v>40443</v>
      </c>
      <c r="Q4078">
        <v>23.8657</v>
      </c>
      <c r="S4078" s="42">
        <f t="shared" ca="1" si="69"/>
        <v>50061</v>
      </c>
      <c r="T4078" s="43">
        <f ca="1">_xll.BInterpol('Base CDI'!$H$4:$H$28,'Base CDI'!$J$4:$J$29,S4078,"Cubic","Extrapolate=Linear","MultiX=Average","Skip=True","Sort=True")</f>
        <v>13.1461682626539</v>
      </c>
      <c r="U4078" s="43">
        <f ca="1">_xll.BInterpol('Base CDI'!$H$4:$H$28,'Base CDI'!$I$4:$I$29,S4078,"Cubic","Extrapolate=Linear","MultiX=Average","Skip=True","Sort=True")</f>
        <v>13.174090287277702</v>
      </c>
    </row>
    <row r="4079" spans="16:21" x14ac:dyDescent="0.25">
      <c r="P4079" s="10">
        <v>40444</v>
      </c>
      <c r="Q4079">
        <v>23.875260000000001</v>
      </c>
      <c r="S4079" s="42">
        <f t="shared" ca="1" si="69"/>
        <v>50062</v>
      </c>
      <c r="T4079" s="43">
        <f ca="1">_xll.BInterpol('Base CDI'!$H$4:$H$28,'Base CDI'!$J$4:$J$29,S4079,"Cubic","Extrapolate=Linear","MultiX=Average","Skip=True","Sort=True")</f>
        <v>13.146124487004105</v>
      </c>
      <c r="U4079" s="43">
        <f ca="1">_xll.BInterpol('Base CDI'!$H$4:$H$28,'Base CDI'!$I$4:$I$29,S4079,"Cubic","Extrapolate=Linear","MultiX=Average","Skip=True","Sort=True")</f>
        <v>13.174042407660739</v>
      </c>
    </row>
    <row r="4080" spans="16:21" x14ac:dyDescent="0.25">
      <c r="P4080" s="10">
        <v>40445</v>
      </c>
      <c r="Q4080">
        <v>23.884830000000001</v>
      </c>
      <c r="S4080" s="42">
        <f t="shared" ca="1" si="69"/>
        <v>50063</v>
      </c>
      <c r="T4080" s="43">
        <f ca="1">_xll.BInterpol('Base CDI'!$H$4:$H$28,'Base CDI'!$J$4:$J$29,S4080,"Cubic","Extrapolate=Linear","MultiX=Average","Skip=True","Sort=True")</f>
        <v>13.14608071135431</v>
      </c>
      <c r="U4080" s="43">
        <f ca="1">_xll.BInterpol('Base CDI'!$H$4:$H$28,'Base CDI'!$I$4:$I$29,S4080,"Cubic","Extrapolate=Linear","MultiX=Average","Skip=True","Sort=True")</f>
        <v>13.173994528043776</v>
      </c>
    </row>
    <row r="4081" spans="16:21" x14ac:dyDescent="0.25">
      <c r="P4081" s="10">
        <v>40448</v>
      </c>
      <c r="Q4081">
        <v>23.894410000000001</v>
      </c>
      <c r="S4081" s="42">
        <f t="shared" ca="1" si="69"/>
        <v>50064</v>
      </c>
      <c r="T4081" s="43">
        <f ca="1">_xll.BInterpol('Base CDI'!$H$4:$H$28,'Base CDI'!$J$4:$J$29,S4081,"Cubic","Extrapolate=Linear","MultiX=Average","Skip=True","Sort=True")</f>
        <v>13.146036935704515</v>
      </c>
      <c r="U4081" s="43">
        <f ca="1">_xll.BInterpol('Base CDI'!$H$4:$H$28,'Base CDI'!$I$4:$I$29,S4081,"Cubic","Extrapolate=Linear","MultiX=Average","Skip=True","Sort=True")</f>
        <v>13.173946648426814</v>
      </c>
    </row>
    <row r="4082" spans="16:21" x14ac:dyDescent="0.25">
      <c r="P4082" s="10">
        <v>40449</v>
      </c>
      <c r="Q4082">
        <v>23.90399</v>
      </c>
      <c r="S4082" s="42">
        <f t="shared" ca="1" si="69"/>
        <v>50065</v>
      </c>
      <c r="T4082" s="43">
        <f ca="1">_xll.BInterpol('Base CDI'!$H$4:$H$28,'Base CDI'!$J$4:$J$29,S4082,"Cubic","Extrapolate=Linear","MultiX=Average","Skip=True","Sort=True")</f>
        <v>13.14599316005472</v>
      </c>
      <c r="U4082" s="43">
        <f ca="1">_xll.BInterpol('Base CDI'!$H$4:$H$28,'Base CDI'!$I$4:$I$29,S4082,"Cubic","Extrapolate=Linear","MultiX=Average","Skip=True","Sort=True")</f>
        <v>13.173898768809851</v>
      </c>
    </row>
    <row r="4083" spans="16:21" x14ac:dyDescent="0.25">
      <c r="P4083" s="10">
        <v>40450</v>
      </c>
      <c r="Q4083">
        <v>23.91356</v>
      </c>
      <c r="S4083" s="42">
        <f t="shared" ca="1" si="69"/>
        <v>50066</v>
      </c>
      <c r="T4083" s="43">
        <f ca="1">_xll.BInterpol('Base CDI'!$H$4:$H$28,'Base CDI'!$J$4:$J$29,S4083,"Cubic","Extrapolate=Linear","MultiX=Average","Skip=True","Sort=True")</f>
        <v>13.145949384404926</v>
      </c>
      <c r="U4083" s="43">
        <f ca="1">_xll.BInterpol('Base CDI'!$H$4:$H$28,'Base CDI'!$I$4:$I$29,S4083,"Cubic","Extrapolate=Linear","MultiX=Average","Skip=True","Sort=True")</f>
        <v>13.173850889192888</v>
      </c>
    </row>
    <row r="4084" spans="16:21" x14ac:dyDescent="0.25">
      <c r="P4084" s="10">
        <v>40451</v>
      </c>
      <c r="Q4084">
        <v>23.92313</v>
      </c>
      <c r="S4084" s="42">
        <f t="shared" ca="1" si="69"/>
        <v>50067</v>
      </c>
      <c r="T4084" s="43">
        <f ca="1">_xll.BInterpol('Base CDI'!$H$4:$H$28,'Base CDI'!$J$4:$J$29,S4084,"Cubic","Extrapolate=Linear","MultiX=Average","Skip=True","Sort=True")</f>
        <v>13.145905608755131</v>
      </c>
      <c r="U4084" s="43">
        <f ca="1">_xll.BInterpol('Base CDI'!$H$4:$H$28,'Base CDI'!$I$4:$I$29,S4084,"Cubic","Extrapolate=Linear","MultiX=Average","Skip=True","Sort=True")</f>
        <v>13.173803009575924</v>
      </c>
    </row>
    <row r="4085" spans="16:21" x14ac:dyDescent="0.25">
      <c r="P4085" s="10">
        <v>40452</v>
      </c>
      <c r="Q4085">
        <v>23.932700000000001</v>
      </c>
      <c r="S4085" s="42">
        <f t="shared" ca="1" si="69"/>
        <v>50068</v>
      </c>
      <c r="T4085" s="43">
        <f ca="1">_xll.BInterpol('Base CDI'!$H$4:$H$28,'Base CDI'!$J$4:$J$29,S4085,"Cubic","Extrapolate=Linear","MultiX=Average","Skip=True","Sort=True")</f>
        <v>13.145861833105336</v>
      </c>
      <c r="U4085" s="43">
        <f ca="1">_xll.BInterpol('Base CDI'!$H$4:$H$28,'Base CDI'!$I$4:$I$29,S4085,"Cubic","Extrapolate=Linear","MultiX=Average","Skip=True","Sort=True")</f>
        <v>13.173755129958961</v>
      </c>
    </row>
    <row r="4086" spans="16:21" x14ac:dyDescent="0.25">
      <c r="P4086" s="10">
        <v>40455</v>
      </c>
      <c r="Q4086">
        <v>23.942309999999999</v>
      </c>
      <c r="S4086" s="42">
        <f t="shared" ca="1" si="69"/>
        <v>50069</v>
      </c>
      <c r="T4086" s="43">
        <f ca="1">_xll.BInterpol('Base CDI'!$H$4:$H$28,'Base CDI'!$J$4:$J$29,S4086,"Cubic","Extrapolate=Linear","MultiX=Average","Skip=True","Sort=True")</f>
        <v>13.145818057455541</v>
      </c>
      <c r="U4086" s="43">
        <f ca="1">_xll.BInterpol('Base CDI'!$H$4:$H$28,'Base CDI'!$I$4:$I$29,S4086,"Cubic","Extrapolate=Linear","MultiX=Average","Skip=True","Sort=True")</f>
        <v>13.173707250341998</v>
      </c>
    </row>
    <row r="4087" spans="16:21" x14ac:dyDescent="0.25">
      <c r="P4087" s="10">
        <v>40456</v>
      </c>
      <c r="Q4087">
        <v>23.951910000000002</v>
      </c>
      <c r="S4087" s="42">
        <f t="shared" ca="1" si="69"/>
        <v>50070</v>
      </c>
      <c r="T4087" s="43">
        <f ca="1">_xll.BInterpol('Base CDI'!$H$4:$H$28,'Base CDI'!$J$4:$J$29,S4087,"Cubic","Extrapolate=Linear","MultiX=Average","Skip=True","Sort=True")</f>
        <v>13.145774281805746</v>
      </c>
      <c r="U4087" s="43">
        <f ca="1">_xll.BInterpol('Base CDI'!$H$4:$H$28,'Base CDI'!$I$4:$I$29,S4087,"Cubic","Extrapolate=Linear","MultiX=Average","Skip=True","Sort=True")</f>
        <v>13.173659370725035</v>
      </c>
    </row>
    <row r="4088" spans="16:21" x14ac:dyDescent="0.25">
      <c r="P4088" s="10">
        <v>40457</v>
      </c>
      <c r="Q4088">
        <v>23.96153</v>
      </c>
      <c r="S4088" s="42">
        <f t="shared" ca="1" si="69"/>
        <v>50071</v>
      </c>
      <c r="T4088" s="43">
        <f ca="1">_xll.BInterpol('Base CDI'!$H$4:$H$28,'Base CDI'!$J$4:$J$29,S4088,"Cubic","Extrapolate=Linear","MultiX=Average","Skip=True","Sort=True")</f>
        <v>13.145730506155951</v>
      </c>
      <c r="U4088" s="43">
        <f ca="1">_xll.BInterpol('Base CDI'!$H$4:$H$28,'Base CDI'!$I$4:$I$29,S4088,"Cubic","Extrapolate=Linear","MultiX=Average","Skip=True","Sort=True")</f>
        <v>13.173611491108073</v>
      </c>
    </row>
    <row r="4089" spans="16:21" x14ac:dyDescent="0.25">
      <c r="P4089" s="10">
        <v>40458</v>
      </c>
      <c r="Q4089">
        <v>23.971139999999998</v>
      </c>
      <c r="S4089" s="42">
        <f t="shared" ca="1" si="69"/>
        <v>50072</v>
      </c>
      <c r="T4089" s="43">
        <f ca="1">_xll.BInterpol('Base CDI'!$H$4:$H$28,'Base CDI'!$J$4:$J$29,S4089,"Cubic","Extrapolate=Linear","MultiX=Average","Skip=True","Sort=True")</f>
        <v>13.145686730506156</v>
      </c>
      <c r="U4089" s="43">
        <f ca="1">_xll.BInterpol('Base CDI'!$H$4:$H$28,'Base CDI'!$I$4:$I$29,S4089,"Cubic","Extrapolate=Linear","MultiX=Average","Skip=True","Sort=True")</f>
        <v>13.173563611491108</v>
      </c>
    </row>
    <row r="4090" spans="16:21" x14ac:dyDescent="0.25">
      <c r="P4090" s="10">
        <v>40459</v>
      </c>
      <c r="Q4090">
        <v>23.98076</v>
      </c>
      <c r="S4090" s="42">
        <f t="shared" ca="1" si="69"/>
        <v>50073</v>
      </c>
      <c r="T4090" s="43">
        <f ca="1">_xll.BInterpol('Base CDI'!$H$4:$H$28,'Base CDI'!$J$4:$J$29,S4090,"Cubic","Extrapolate=Linear","MultiX=Average","Skip=True","Sort=True")</f>
        <v>13.145642954856362</v>
      </c>
      <c r="U4090" s="43">
        <f ca="1">_xll.BInterpol('Base CDI'!$H$4:$H$28,'Base CDI'!$I$4:$I$29,S4090,"Cubic","Extrapolate=Linear","MultiX=Average","Skip=True","Sort=True")</f>
        <v>13.173515731874145</v>
      </c>
    </row>
    <row r="4091" spans="16:21" x14ac:dyDescent="0.25">
      <c r="P4091" s="10">
        <v>40462</v>
      </c>
      <c r="Q4091">
        <v>23.990390000000001</v>
      </c>
      <c r="S4091" s="42">
        <f t="shared" ca="1" si="69"/>
        <v>50074</v>
      </c>
      <c r="T4091" s="43">
        <f ca="1">_xll.BInterpol('Base CDI'!$H$4:$H$28,'Base CDI'!$J$4:$J$29,S4091,"Cubic","Extrapolate=Linear","MultiX=Average","Skip=True","Sort=True")</f>
        <v>13.145599179206567</v>
      </c>
      <c r="U4091" s="43">
        <f ca="1">_xll.BInterpol('Base CDI'!$H$4:$H$28,'Base CDI'!$I$4:$I$29,S4091,"Cubic","Extrapolate=Linear","MultiX=Average","Skip=True","Sort=True")</f>
        <v>13.173467852257183</v>
      </c>
    </row>
    <row r="4092" spans="16:21" x14ac:dyDescent="0.25">
      <c r="P4092" s="10">
        <v>40464</v>
      </c>
      <c r="Q4092">
        <v>24.000019999999999</v>
      </c>
      <c r="S4092" s="42">
        <f t="shared" ca="1" si="69"/>
        <v>50075</v>
      </c>
      <c r="T4092" s="43">
        <f ca="1">_xll.BInterpol('Base CDI'!$H$4:$H$28,'Base CDI'!$J$4:$J$29,S4092,"Cubic","Extrapolate=Linear","MultiX=Average","Skip=True","Sort=True")</f>
        <v>13.145555403556772</v>
      </c>
      <c r="U4092" s="43">
        <f ca="1">_xll.BInterpol('Base CDI'!$H$4:$H$28,'Base CDI'!$I$4:$I$29,S4092,"Cubic","Extrapolate=Linear","MultiX=Average","Skip=True","Sort=True")</f>
        <v>13.17341997264022</v>
      </c>
    </row>
    <row r="4093" spans="16:21" x14ac:dyDescent="0.25">
      <c r="P4093" s="10">
        <v>40465</v>
      </c>
      <c r="Q4093">
        <v>24.009650000000001</v>
      </c>
      <c r="S4093" s="42">
        <f t="shared" ca="1" si="69"/>
        <v>50076</v>
      </c>
      <c r="T4093" s="43">
        <f ca="1">_xll.BInterpol('Base CDI'!$H$4:$H$28,'Base CDI'!$J$4:$J$29,S4093,"Cubic","Extrapolate=Linear","MultiX=Average","Skip=True","Sort=True")</f>
        <v>13.145511627906977</v>
      </c>
      <c r="U4093" s="43">
        <f ca="1">_xll.BInterpol('Base CDI'!$H$4:$H$28,'Base CDI'!$I$4:$I$29,S4093,"Cubic","Extrapolate=Linear","MultiX=Average","Skip=True","Sort=True")</f>
        <v>13.173372093023257</v>
      </c>
    </row>
    <row r="4094" spans="16:21" x14ac:dyDescent="0.25">
      <c r="P4094" s="10">
        <v>40466</v>
      </c>
      <c r="Q4094">
        <v>24.019269999999999</v>
      </c>
      <c r="S4094" s="42">
        <f t="shared" ca="1" si="69"/>
        <v>50077</v>
      </c>
      <c r="T4094" s="43">
        <f ca="1">_xll.BInterpol('Base CDI'!$H$4:$H$28,'Base CDI'!$J$4:$J$29,S4094,"Cubic","Extrapolate=Linear","MultiX=Average","Skip=True","Sort=True")</f>
        <v>13.145467852257182</v>
      </c>
      <c r="U4094" s="43">
        <f ca="1">_xll.BInterpol('Base CDI'!$H$4:$H$28,'Base CDI'!$I$4:$I$29,S4094,"Cubic","Extrapolate=Linear","MultiX=Average","Skip=True","Sort=True")</f>
        <v>13.173324213406293</v>
      </c>
    </row>
    <row r="4095" spans="16:21" x14ac:dyDescent="0.25">
      <c r="P4095" s="10">
        <v>40469</v>
      </c>
      <c r="Q4095">
        <v>24.02891</v>
      </c>
      <c r="S4095" s="42">
        <f t="shared" ca="1" si="69"/>
        <v>50078</v>
      </c>
      <c r="T4095" s="43">
        <f ca="1">_xll.BInterpol('Base CDI'!$H$4:$H$28,'Base CDI'!$J$4:$J$29,S4095,"Cubic","Extrapolate=Linear","MultiX=Average","Skip=True","Sort=True")</f>
        <v>13.145424076607387</v>
      </c>
      <c r="U4095" s="43">
        <f ca="1">_xll.BInterpol('Base CDI'!$H$4:$H$28,'Base CDI'!$I$4:$I$29,S4095,"Cubic","Extrapolate=Linear","MultiX=Average","Skip=True","Sort=True")</f>
        <v>13.17327633378933</v>
      </c>
    </row>
    <row r="4096" spans="16:21" x14ac:dyDescent="0.25">
      <c r="P4096" s="10">
        <v>40470</v>
      </c>
      <c r="Q4096">
        <v>24.03856</v>
      </c>
      <c r="S4096" s="42">
        <f t="shared" ca="1" si="69"/>
        <v>50079</v>
      </c>
      <c r="T4096" s="43">
        <f ca="1">_xll.BInterpol('Base CDI'!$H$4:$H$28,'Base CDI'!$J$4:$J$29,S4096,"Cubic","Extrapolate=Linear","MultiX=Average","Skip=True","Sort=True")</f>
        <v>13.145380300957592</v>
      </c>
      <c r="U4096" s="43">
        <f ca="1">_xll.BInterpol('Base CDI'!$H$4:$H$28,'Base CDI'!$I$4:$I$29,S4096,"Cubic","Extrapolate=Linear","MultiX=Average","Skip=True","Sort=True")</f>
        <v>13.173228454172367</v>
      </c>
    </row>
    <row r="4097" spans="16:21" x14ac:dyDescent="0.25">
      <c r="P4097" s="10">
        <v>40471</v>
      </c>
      <c r="Q4097">
        <v>24.048200000000001</v>
      </c>
      <c r="S4097" s="42">
        <f t="shared" ca="1" si="69"/>
        <v>50080</v>
      </c>
      <c r="T4097" s="43">
        <f ca="1">_xll.BInterpol('Base CDI'!$H$4:$H$28,'Base CDI'!$J$4:$J$29,S4097,"Cubic","Extrapolate=Linear","MultiX=Average","Skip=True","Sort=True")</f>
        <v>13.145336525307798</v>
      </c>
      <c r="U4097" s="43">
        <f ca="1">_xll.BInterpol('Base CDI'!$H$4:$H$28,'Base CDI'!$I$4:$I$29,S4097,"Cubic","Extrapolate=Linear","MultiX=Average","Skip=True","Sort=True")</f>
        <v>13.173180574555404</v>
      </c>
    </row>
    <row r="4098" spans="16:21" x14ac:dyDescent="0.25">
      <c r="P4098" s="10">
        <v>40472</v>
      </c>
      <c r="Q4098">
        <v>24.057849999999998</v>
      </c>
      <c r="S4098" s="42">
        <f t="shared" ca="1" si="69"/>
        <v>50081</v>
      </c>
      <c r="T4098" s="43">
        <f ca="1">_xll.BInterpol('Base CDI'!$H$4:$H$28,'Base CDI'!$J$4:$J$29,S4098,"Cubic","Extrapolate=Linear","MultiX=Average","Skip=True","Sort=True")</f>
        <v>13.145292749658003</v>
      </c>
      <c r="U4098" s="43">
        <f ca="1">_xll.BInterpol('Base CDI'!$H$4:$H$28,'Base CDI'!$I$4:$I$29,S4098,"Cubic","Extrapolate=Linear","MultiX=Average","Skip=True","Sort=True")</f>
        <v>13.173132694938442</v>
      </c>
    </row>
    <row r="4099" spans="16:21" x14ac:dyDescent="0.25">
      <c r="P4099" s="10">
        <v>40473</v>
      </c>
      <c r="Q4099">
        <v>24.067509999999999</v>
      </c>
      <c r="S4099" s="42">
        <f t="shared" ca="1" si="69"/>
        <v>50082</v>
      </c>
      <c r="T4099" s="43">
        <f ca="1">_xll.BInterpol('Base CDI'!$H$4:$H$28,'Base CDI'!$J$4:$J$29,S4099,"Cubic","Extrapolate=Linear","MultiX=Average","Skip=True","Sort=True")</f>
        <v>13.145248974008208</v>
      </c>
      <c r="U4099" s="43">
        <f ca="1">_xll.BInterpol('Base CDI'!$H$4:$H$28,'Base CDI'!$I$4:$I$29,S4099,"Cubic","Extrapolate=Linear","MultiX=Average","Skip=True","Sort=True")</f>
        <v>13.173084815321477</v>
      </c>
    </row>
    <row r="4100" spans="16:21" x14ac:dyDescent="0.25">
      <c r="P4100" s="10">
        <v>40476</v>
      </c>
      <c r="Q4100">
        <v>24.077169999999999</v>
      </c>
      <c r="S4100" s="42">
        <f t="shared" ca="1" si="69"/>
        <v>50083</v>
      </c>
      <c r="T4100" s="43">
        <f ca="1">_xll.BInterpol('Base CDI'!$H$4:$H$28,'Base CDI'!$J$4:$J$29,S4100,"Cubic","Extrapolate=Linear","MultiX=Average","Skip=True","Sort=True")</f>
        <v>13.145205198358413</v>
      </c>
      <c r="U4100" s="43">
        <f ca="1">_xll.BInterpol('Base CDI'!$H$4:$H$28,'Base CDI'!$I$4:$I$29,S4100,"Cubic","Extrapolate=Linear","MultiX=Average","Skip=True","Sort=True")</f>
        <v>13.173036935704515</v>
      </c>
    </row>
    <row r="4101" spans="16:21" x14ac:dyDescent="0.25">
      <c r="P4101" s="10">
        <v>40477</v>
      </c>
      <c r="Q4101">
        <v>24.086829999999999</v>
      </c>
      <c r="S4101" s="42">
        <f t="shared" ca="1" si="69"/>
        <v>50084</v>
      </c>
      <c r="T4101" s="43">
        <f ca="1">_xll.BInterpol('Base CDI'!$H$4:$H$28,'Base CDI'!$J$4:$J$29,S4101,"Cubic","Extrapolate=Linear","MultiX=Average","Skip=True","Sort=True")</f>
        <v>13.145161422708618</v>
      </c>
      <c r="U4101" s="43">
        <f ca="1">_xll.BInterpol('Base CDI'!$H$4:$H$28,'Base CDI'!$I$4:$I$29,S4101,"Cubic","Extrapolate=Linear","MultiX=Average","Skip=True","Sort=True")</f>
        <v>13.172989056087552</v>
      </c>
    </row>
    <row r="4102" spans="16:21" x14ac:dyDescent="0.25">
      <c r="P4102" s="10">
        <v>40478</v>
      </c>
      <c r="Q4102">
        <v>24.096499999999999</v>
      </c>
      <c r="S4102" s="42">
        <f t="shared" ca="1" si="69"/>
        <v>50085</v>
      </c>
      <c r="T4102" s="43">
        <f ca="1">_xll.BInterpol('Base CDI'!$H$4:$H$28,'Base CDI'!$J$4:$J$29,S4102,"Cubic","Extrapolate=Linear","MultiX=Average","Skip=True","Sort=True")</f>
        <v>13.145117647058823</v>
      </c>
      <c r="U4102" s="43">
        <f ca="1">_xll.BInterpol('Base CDI'!$H$4:$H$28,'Base CDI'!$I$4:$I$29,S4102,"Cubic","Extrapolate=Linear","MultiX=Average","Skip=True","Sort=True")</f>
        <v>13.172941176470589</v>
      </c>
    </row>
    <row r="4103" spans="16:21" x14ac:dyDescent="0.25">
      <c r="P4103" s="10">
        <v>40479</v>
      </c>
      <c r="Q4103">
        <v>24.106169999999999</v>
      </c>
      <c r="S4103" s="42">
        <f t="shared" ca="1" si="69"/>
        <v>50086</v>
      </c>
      <c r="T4103" s="43">
        <f ca="1">_xll.BInterpol('Base CDI'!$H$4:$H$28,'Base CDI'!$J$4:$J$29,S4103,"Cubic","Extrapolate=Linear","MultiX=Average","Skip=True","Sort=True")</f>
        <v>13.145073871409028</v>
      </c>
      <c r="U4103" s="43">
        <f ca="1">_xll.BInterpol('Base CDI'!$H$4:$H$28,'Base CDI'!$I$4:$I$29,S4103,"Cubic","Extrapolate=Linear","MultiX=Average","Skip=True","Sort=True")</f>
        <v>13.172893296853626</v>
      </c>
    </row>
    <row r="4104" spans="16:21" x14ac:dyDescent="0.25">
      <c r="P4104" s="10">
        <v>40480</v>
      </c>
      <c r="Q4104">
        <v>24.115839999999999</v>
      </c>
      <c r="S4104" s="42">
        <f t="shared" ca="1" si="69"/>
        <v>50087</v>
      </c>
      <c r="T4104" s="43">
        <f ca="1">_xll.BInterpol('Base CDI'!$H$4:$H$28,'Base CDI'!$J$4:$J$29,S4104,"Cubic","Extrapolate=Linear","MultiX=Average","Skip=True","Sort=True")</f>
        <v>13.145030095759234</v>
      </c>
      <c r="U4104" s="43">
        <f ca="1">_xll.BInterpol('Base CDI'!$H$4:$H$28,'Base CDI'!$I$4:$I$29,S4104,"Cubic","Extrapolate=Linear","MultiX=Average","Skip=True","Sort=True")</f>
        <v>13.172845417236664</v>
      </c>
    </row>
    <row r="4105" spans="16:21" x14ac:dyDescent="0.25">
      <c r="P4105" s="10">
        <v>40483</v>
      </c>
      <c r="Q4105">
        <v>24.125520000000002</v>
      </c>
      <c r="S4105" s="42">
        <f t="shared" ca="1" si="69"/>
        <v>50088</v>
      </c>
      <c r="T4105" s="43">
        <f ca="1">_xll.BInterpol('Base CDI'!$H$4:$H$28,'Base CDI'!$J$4:$J$29,S4105,"Cubic","Extrapolate=Linear","MultiX=Average","Skip=True","Sort=True")</f>
        <v>13.144986320109439</v>
      </c>
      <c r="U4105" s="43">
        <f ca="1">_xll.BInterpol('Base CDI'!$H$4:$H$28,'Base CDI'!$I$4:$I$29,S4105,"Cubic","Extrapolate=Linear","MultiX=Average","Skip=True","Sort=True")</f>
        <v>13.172797537619699</v>
      </c>
    </row>
    <row r="4106" spans="16:21" x14ac:dyDescent="0.25">
      <c r="P4106" s="10">
        <v>40485</v>
      </c>
      <c r="Q4106">
        <v>24.135200000000001</v>
      </c>
      <c r="S4106" s="42">
        <f t="shared" ca="1" si="69"/>
        <v>50089</v>
      </c>
      <c r="T4106" s="43">
        <f ca="1">_xll.BInterpol('Base CDI'!$H$4:$H$28,'Base CDI'!$J$4:$J$29,S4106,"Cubic","Extrapolate=Linear","MultiX=Average","Skip=True","Sort=True")</f>
        <v>13.144942544459644</v>
      </c>
      <c r="U4106" s="43">
        <f ca="1">_xll.BInterpol('Base CDI'!$H$4:$H$28,'Base CDI'!$I$4:$I$29,S4106,"Cubic","Extrapolate=Linear","MultiX=Average","Skip=True","Sort=True")</f>
        <v>13.172749658002736</v>
      </c>
    </row>
    <row r="4107" spans="16:21" x14ac:dyDescent="0.25">
      <c r="P4107" s="10">
        <v>40486</v>
      </c>
      <c r="Q4107">
        <v>24.14489</v>
      </c>
      <c r="S4107" s="42">
        <f t="shared" ref="S4107:S4170" ca="1" si="70">S4106+1</f>
        <v>50090</v>
      </c>
      <c r="T4107" s="43">
        <f ca="1">_xll.BInterpol('Base CDI'!$H$4:$H$28,'Base CDI'!$J$4:$J$29,S4107,"Cubic","Extrapolate=Linear","MultiX=Average","Skip=True","Sort=True")</f>
        <v>13.144898768809849</v>
      </c>
      <c r="U4107" s="43">
        <f ca="1">_xll.BInterpol('Base CDI'!$H$4:$H$28,'Base CDI'!$I$4:$I$29,S4107,"Cubic","Extrapolate=Linear","MultiX=Average","Skip=True","Sort=True")</f>
        <v>13.172701778385774</v>
      </c>
    </row>
    <row r="4108" spans="16:21" x14ac:dyDescent="0.25">
      <c r="P4108" s="10">
        <v>40487</v>
      </c>
      <c r="Q4108">
        <v>24.154579999999999</v>
      </c>
      <c r="S4108" s="42">
        <f t="shared" ca="1" si="70"/>
        <v>50091</v>
      </c>
      <c r="T4108" s="43">
        <f ca="1">_xll.BInterpol('Base CDI'!$H$4:$H$28,'Base CDI'!$J$4:$J$29,S4108,"Cubic","Extrapolate=Linear","MultiX=Average","Skip=True","Sort=True")</f>
        <v>13.144854993160054</v>
      </c>
      <c r="U4108" s="43">
        <f ca="1">_xll.BInterpol('Base CDI'!$H$4:$H$28,'Base CDI'!$I$4:$I$29,S4108,"Cubic","Extrapolate=Linear","MultiX=Average","Skip=True","Sort=True")</f>
        <v>13.172653898768811</v>
      </c>
    </row>
    <row r="4109" spans="16:21" x14ac:dyDescent="0.25">
      <c r="P4109" s="10">
        <v>40490</v>
      </c>
      <c r="Q4109">
        <v>24.164269999999998</v>
      </c>
      <c r="S4109" s="42">
        <f t="shared" ca="1" si="70"/>
        <v>50092</v>
      </c>
      <c r="T4109" s="43">
        <f ca="1">_xll.BInterpol('Base CDI'!$H$4:$H$28,'Base CDI'!$J$4:$J$29,S4109,"Cubic","Extrapolate=Linear","MultiX=Average","Skip=True","Sort=True")</f>
        <v>13.144811217510259</v>
      </c>
      <c r="U4109" s="43">
        <f ca="1">_xll.BInterpol('Base CDI'!$H$4:$H$28,'Base CDI'!$I$4:$I$29,S4109,"Cubic","Extrapolate=Linear","MultiX=Average","Skip=True","Sort=True")</f>
        <v>13.172606019151848</v>
      </c>
    </row>
    <row r="4110" spans="16:21" x14ac:dyDescent="0.25">
      <c r="P4110" s="10">
        <v>40491</v>
      </c>
      <c r="Q4110">
        <v>24.173970000000001</v>
      </c>
      <c r="S4110" s="42">
        <f t="shared" ca="1" si="70"/>
        <v>50093</v>
      </c>
      <c r="T4110" s="43">
        <f ca="1">_xll.BInterpol('Base CDI'!$H$4:$H$28,'Base CDI'!$J$4:$J$29,S4110,"Cubic","Extrapolate=Linear","MultiX=Average","Skip=True","Sort=True")</f>
        <v>13.144767441860465</v>
      </c>
      <c r="U4110" s="43">
        <f ca="1">_xll.BInterpol('Base CDI'!$H$4:$H$28,'Base CDI'!$I$4:$I$29,S4110,"Cubic","Extrapolate=Linear","MultiX=Average","Skip=True","Sort=True")</f>
        <v>13.172558139534884</v>
      </c>
    </row>
    <row r="4111" spans="16:21" x14ac:dyDescent="0.25">
      <c r="P4111" s="10">
        <v>40492</v>
      </c>
      <c r="Q4111">
        <v>24.183669999999999</v>
      </c>
      <c r="S4111" s="42">
        <f t="shared" ca="1" si="70"/>
        <v>50094</v>
      </c>
      <c r="T4111" s="43">
        <f ca="1">_xll.BInterpol('Base CDI'!$H$4:$H$28,'Base CDI'!$J$4:$J$29,S4111,"Cubic","Extrapolate=Linear","MultiX=Average","Skip=True","Sort=True")</f>
        <v>13.14472366621067</v>
      </c>
      <c r="U4111" s="43">
        <f ca="1">_xll.BInterpol('Base CDI'!$H$4:$H$28,'Base CDI'!$I$4:$I$29,S4111,"Cubic","Extrapolate=Linear","MultiX=Average","Skip=True","Sort=True")</f>
        <v>13.172510259917921</v>
      </c>
    </row>
    <row r="4112" spans="16:21" x14ac:dyDescent="0.25">
      <c r="P4112" s="10">
        <v>40493</v>
      </c>
      <c r="Q4112">
        <v>24.193370000000002</v>
      </c>
      <c r="S4112" s="42">
        <f t="shared" ca="1" si="70"/>
        <v>50095</v>
      </c>
      <c r="T4112" s="43">
        <f ca="1">_xll.BInterpol('Base CDI'!$H$4:$H$28,'Base CDI'!$J$4:$J$29,S4112,"Cubic","Extrapolate=Linear","MultiX=Average","Skip=True","Sort=True")</f>
        <v>13.144679890560877</v>
      </c>
      <c r="U4112" s="43">
        <f ca="1">_xll.BInterpol('Base CDI'!$H$4:$H$28,'Base CDI'!$I$4:$I$29,S4112,"Cubic","Extrapolate=Linear","MultiX=Average","Skip=True","Sort=True")</f>
        <v>13.172462380300958</v>
      </c>
    </row>
    <row r="4113" spans="16:21" x14ac:dyDescent="0.25">
      <c r="P4113" s="10">
        <v>40494</v>
      </c>
      <c r="Q4113">
        <v>24.20307</v>
      </c>
      <c r="S4113" s="42">
        <f t="shared" ca="1" si="70"/>
        <v>50096</v>
      </c>
      <c r="T4113" s="43">
        <f ca="1">_xll.BInterpol('Base CDI'!$H$4:$H$28,'Base CDI'!$J$4:$J$29,S4113,"Cubic","Extrapolate=Linear","MultiX=Average","Skip=True","Sort=True")</f>
        <v>13.144636114911082</v>
      </c>
      <c r="U4113" s="43">
        <f ca="1">_xll.BInterpol('Base CDI'!$H$4:$H$28,'Base CDI'!$I$4:$I$29,S4113,"Cubic","Extrapolate=Linear","MultiX=Average","Skip=True","Sort=True")</f>
        <v>13.172414500683995</v>
      </c>
    </row>
    <row r="4114" spans="16:21" x14ac:dyDescent="0.25">
      <c r="P4114" s="10">
        <v>40498</v>
      </c>
      <c r="Q4114">
        <v>24.212779999999999</v>
      </c>
      <c r="S4114" s="42">
        <f t="shared" ca="1" si="70"/>
        <v>50097</v>
      </c>
      <c r="T4114" s="43">
        <f ca="1">_xll.BInterpol('Base CDI'!$H$4:$H$28,'Base CDI'!$J$4:$J$29,S4114,"Cubic","Extrapolate=Linear","MultiX=Average","Skip=True","Sort=True")</f>
        <v>13.144592339261287</v>
      </c>
      <c r="U4114" s="43">
        <f ca="1">_xll.BInterpol('Base CDI'!$H$4:$H$28,'Base CDI'!$I$4:$I$29,S4114,"Cubic","Extrapolate=Linear","MultiX=Average","Skip=True","Sort=True")</f>
        <v>13.172366621067033</v>
      </c>
    </row>
    <row r="4115" spans="16:21" x14ac:dyDescent="0.25">
      <c r="P4115" s="10">
        <v>40499</v>
      </c>
      <c r="Q4115">
        <v>24.2225</v>
      </c>
      <c r="S4115" s="42">
        <f t="shared" ca="1" si="70"/>
        <v>50098</v>
      </c>
      <c r="T4115" s="43">
        <f ca="1">_xll.BInterpol('Base CDI'!$H$4:$H$28,'Base CDI'!$J$4:$J$29,S4115,"Cubic","Extrapolate=Linear","MultiX=Average","Skip=True","Sort=True")</f>
        <v>13.144548563611492</v>
      </c>
      <c r="U4115" s="43">
        <f ca="1">_xll.BInterpol('Base CDI'!$H$4:$H$28,'Base CDI'!$I$4:$I$29,S4115,"Cubic","Extrapolate=Linear","MultiX=Average","Skip=True","Sort=True")</f>
        <v>13.17231874145007</v>
      </c>
    </row>
    <row r="4116" spans="16:21" x14ac:dyDescent="0.25">
      <c r="P4116" s="10">
        <v>40500</v>
      </c>
      <c r="Q4116">
        <v>24.232220000000002</v>
      </c>
      <c r="S4116" s="42">
        <f t="shared" ca="1" si="70"/>
        <v>50099</v>
      </c>
      <c r="T4116" s="43">
        <f ca="1">_xll.BInterpol('Base CDI'!$H$4:$H$28,'Base CDI'!$J$4:$J$29,S4116,"Cubic","Extrapolate=Linear","MultiX=Average","Skip=True","Sort=True")</f>
        <v>13.144504787961697</v>
      </c>
      <c r="U4116" s="43">
        <f ca="1">_xll.BInterpol('Base CDI'!$H$4:$H$28,'Base CDI'!$I$4:$I$29,S4116,"Cubic","Extrapolate=Linear","MultiX=Average","Skip=True","Sort=True")</f>
        <v>13.172270861833105</v>
      </c>
    </row>
    <row r="4117" spans="16:21" x14ac:dyDescent="0.25">
      <c r="P4117" s="10">
        <v>40501</v>
      </c>
      <c r="Q4117">
        <v>24.24194</v>
      </c>
      <c r="S4117" s="42">
        <f t="shared" ca="1" si="70"/>
        <v>50100</v>
      </c>
      <c r="T4117" s="43">
        <f ca="1">_xll.BInterpol('Base CDI'!$H$4:$H$28,'Base CDI'!$J$4:$J$29,S4117,"Cubic","Extrapolate=Linear","MultiX=Average","Skip=True","Sort=True")</f>
        <v>13.144461012311902</v>
      </c>
      <c r="U4117" s="43">
        <f ca="1">_xll.BInterpol('Base CDI'!$H$4:$H$28,'Base CDI'!$I$4:$I$29,S4117,"Cubic","Extrapolate=Linear","MultiX=Average","Skip=True","Sort=True")</f>
        <v>13.172222982216143</v>
      </c>
    </row>
    <row r="4118" spans="16:21" x14ac:dyDescent="0.25">
      <c r="P4118" s="10">
        <v>40504</v>
      </c>
      <c r="Q4118">
        <v>24.251670000000001</v>
      </c>
      <c r="S4118" s="42">
        <f t="shared" ca="1" si="70"/>
        <v>50101</v>
      </c>
      <c r="T4118" s="43">
        <f ca="1">_xll.BInterpol('Base CDI'!$H$4:$H$28,'Base CDI'!$J$4:$J$29,S4118,"Cubic","Extrapolate=Linear","MultiX=Average","Skip=True","Sort=True")</f>
        <v>13.144417236662107</v>
      </c>
      <c r="U4118" s="43">
        <f ca="1">_xll.BInterpol('Base CDI'!$H$4:$H$28,'Base CDI'!$I$4:$I$29,S4118,"Cubic","Extrapolate=Linear","MultiX=Average","Skip=True","Sort=True")</f>
        <v>13.17217510259918</v>
      </c>
    </row>
    <row r="4119" spans="16:21" x14ac:dyDescent="0.25">
      <c r="P4119" s="10">
        <v>40505</v>
      </c>
      <c r="Q4119">
        <v>24.261410000000001</v>
      </c>
      <c r="S4119" s="42">
        <f t="shared" ca="1" si="70"/>
        <v>50102</v>
      </c>
      <c r="T4119" s="43">
        <f ca="1">_xll.BInterpol('Base CDI'!$H$4:$H$28,'Base CDI'!$J$4:$J$29,S4119,"Cubic","Extrapolate=Linear","MultiX=Average","Skip=True","Sort=True")</f>
        <v>13.144373461012313</v>
      </c>
      <c r="U4119" s="43">
        <f ca="1">_xll.BInterpol('Base CDI'!$H$4:$H$28,'Base CDI'!$I$4:$I$29,S4119,"Cubic","Extrapolate=Linear","MultiX=Average","Skip=True","Sort=True")</f>
        <v>13.172127222982217</v>
      </c>
    </row>
    <row r="4120" spans="16:21" x14ac:dyDescent="0.25">
      <c r="P4120" s="10">
        <v>40506</v>
      </c>
      <c r="Q4120">
        <v>24.271139999999999</v>
      </c>
      <c r="S4120" s="42">
        <f t="shared" ca="1" si="70"/>
        <v>50103</v>
      </c>
      <c r="T4120" s="43">
        <f ca="1">_xll.BInterpol('Base CDI'!$H$4:$H$28,'Base CDI'!$J$4:$J$29,S4120,"Cubic","Extrapolate=Linear","MultiX=Average","Skip=True","Sort=True")</f>
        <v>13.144329685362518</v>
      </c>
      <c r="U4120" s="43">
        <f ca="1">_xll.BInterpol('Base CDI'!$H$4:$H$28,'Base CDI'!$I$4:$I$29,S4120,"Cubic","Extrapolate=Linear","MultiX=Average","Skip=True","Sort=True")</f>
        <v>13.172079343365255</v>
      </c>
    </row>
    <row r="4121" spans="16:21" x14ac:dyDescent="0.25">
      <c r="P4121" s="10">
        <v>40507</v>
      </c>
      <c r="Q4121">
        <v>24.28088</v>
      </c>
      <c r="S4121" s="42">
        <f t="shared" ca="1" si="70"/>
        <v>50104</v>
      </c>
      <c r="T4121" s="43">
        <f ca="1">_xll.BInterpol('Base CDI'!$H$4:$H$28,'Base CDI'!$J$4:$J$29,S4121,"Cubic","Extrapolate=Linear","MultiX=Average","Skip=True","Sort=True")</f>
        <v>13.144285909712723</v>
      </c>
      <c r="U4121" s="43">
        <f ca="1">_xll.BInterpol('Base CDI'!$H$4:$H$28,'Base CDI'!$I$4:$I$29,S4121,"Cubic","Extrapolate=Linear","MultiX=Average","Skip=True","Sort=True")</f>
        <v>13.17203146374829</v>
      </c>
    </row>
    <row r="4122" spans="16:21" x14ac:dyDescent="0.25">
      <c r="P4122" s="10">
        <v>40508</v>
      </c>
      <c r="Q4122">
        <v>24.29063</v>
      </c>
      <c r="S4122" s="42">
        <f t="shared" ca="1" si="70"/>
        <v>50105</v>
      </c>
      <c r="T4122" s="43">
        <f ca="1">_xll.BInterpol('Base CDI'!$H$4:$H$28,'Base CDI'!$J$4:$J$29,S4122,"Cubic","Extrapolate=Linear","MultiX=Average","Skip=True","Sort=True")</f>
        <v>13.144242134062928</v>
      </c>
      <c r="U4122" s="43">
        <f ca="1">_xll.BInterpol('Base CDI'!$H$4:$H$28,'Base CDI'!$I$4:$I$29,S4122,"Cubic","Extrapolate=Linear","MultiX=Average","Skip=True","Sort=True")</f>
        <v>13.171983584131327</v>
      </c>
    </row>
    <row r="4123" spans="16:21" x14ac:dyDescent="0.25">
      <c r="P4123" s="10">
        <v>40511</v>
      </c>
      <c r="Q4123">
        <v>24.300370000000001</v>
      </c>
      <c r="S4123" s="42">
        <f t="shared" ca="1" si="70"/>
        <v>50106</v>
      </c>
      <c r="T4123" s="43">
        <f ca="1">_xll.BInterpol('Base CDI'!$H$4:$H$28,'Base CDI'!$J$4:$J$29,S4123,"Cubic","Extrapolate=Linear","MultiX=Average","Skip=True","Sort=True")</f>
        <v>13.144198358413133</v>
      </c>
      <c r="U4123" s="43">
        <f ca="1">_xll.BInterpol('Base CDI'!$H$4:$H$28,'Base CDI'!$I$4:$I$29,S4123,"Cubic","Extrapolate=Linear","MultiX=Average","Skip=True","Sort=True")</f>
        <v>13.171935704514365</v>
      </c>
    </row>
    <row r="4124" spans="16:21" x14ac:dyDescent="0.25">
      <c r="P4124" s="10">
        <v>40512</v>
      </c>
      <c r="Q4124">
        <v>24.310130000000001</v>
      </c>
      <c r="S4124" s="42">
        <f t="shared" ca="1" si="70"/>
        <v>50107</v>
      </c>
      <c r="T4124" s="43">
        <f ca="1">_xll.BInterpol('Base CDI'!$H$4:$H$28,'Base CDI'!$J$4:$J$29,S4124,"Cubic","Extrapolate=Linear","MultiX=Average","Skip=True","Sort=True")</f>
        <v>13.144154582763338</v>
      </c>
      <c r="U4124" s="43">
        <f ca="1">_xll.BInterpol('Base CDI'!$H$4:$H$28,'Base CDI'!$I$4:$I$29,S4124,"Cubic","Extrapolate=Linear","MultiX=Average","Skip=True","Sort=True")</f>
        <v>13.171887824897402</v>
      </c>
    </row>
    <row r="4125" spans="16:21" x14ac:dyDescent="0.25">
      <c r="P4125" s="10">
        <v>40513</v>
      </c>
      <c r="Q4125">
        <v>24.319880000000001</v>
      </c>
      <c r="S4125" s="42">
        <f t="shared" ca="1" si="70"/>
        <v>50108</v>
      </c>
      <c r="T4125" s="43">
        <f ca="1">_xll.BInterpol('Base CDI'!$H$4:$H$28,'Base CDI'!$J$4:$J$29,S4125,"Cubic","Extrapolate=Linear","MultiX=Average","Skip=True","Sort=True")</f>
        <v>13.144110807113544</v>
      </c>
      <c r="U4125" s="43">
        <f ca="1">_xll.BInterpol('Base CDI'!$H$4:$H$28,'Base CDI'!$I$4:$I$29,S4125,"Cubic","Extrapolate=Linear","MultiX=Average","Skip=True","Sort=True")</f>
        <v>13.171839945280439</v>
      </c>
    </row>
    <row r="4126" spans="16:21" x14ac:dyDescent="0.25">
      <c r="P4126" s="10">
        <v>40514</v>
      </c>
      <c r="Q4126">
        <v>24.329640000000001</v>
      </c>
      <c r="S4126" s="42">
        <f t="shared" ca="1" si="70"/>
        <v>50109</v>
      </c>
      <c r="T4126" s="43">
        <f ca="1">_xll.BInterpol('Base CDI'!$H$4:$H$28,'Base CDI'!$J$4:$J$29,S4126,"Cubic","Extrapolate=Linear","MultiX=Average","Skip=True","Sort=True")</f>
        <v>13.144067031463749</v>
      </c>
      <c r="U4126" s="43">
        <f ca="1">_xll.BInterpol('Base CDI'!$H$4:$H$28,'Base CDI'!$I$4:$I$29,S4126,"Cubic","Extrapolate=Linear","MultiX=Average","Skip=True","Sort=True")</f>
        <v>13.171792065663475</v>
      </c>
    </row>
    <row r="4127" spans="16:21" x14ac:dyDescent="0.25">
      <c r="P4127" s="10">
        <v>40515</v>
      </c>
      <c r="Q4127">
        <v>24.339410000000001</v>
      </c>
      <c r="S4127" s="42">
        <f t="shared" ca="1" si="70"/>
        <v>50110</v>
      </c>
      <c r="T4127" s="43">
        <f ca="1">_xll.BInterpol('Base CDI'!$H$4:$H$28,'Base CDI'!$J$4:$J$29,S4127,"Cubic","Extrapolate=Linear","MultiX=Average","Skip=True","Sort=True")</f>
        <v>13.144023255813954</v>
      </c>
      <c r="U4127" s="43">
        <f ca="1">_xll.BInterpol('Base CDI'!$H$4:$H$28,'Base CDI'!$I$4:$I$29,S4127,"Cubic","Extrapolate=Linear","MultiX=Average","Skip=True","Sort=True")</f>
        <v>13.171744186046512</v>
      </c>
    </row>
    <row r="4128" spans="16:21" x14ac:dyDescent="0.25">
      <c r="P4128" s="10">
        <v>40518</v>
      </c>
      <c r="Q4128">
        <v>24.34918</v>
      </c>
      <c r="S4128" s="42">
        <f t="shared" ca="1" si="70"/>
        <v>50111</v>
      </c>
      <c r="T4128" s="43">
        <f ca="1">_xll.BInterpol('Base CDI'!$H$4:$H$28,'Base CDI'!$J$4:$J$29,S4128,"Cubic","Extrapolate=Linear","MultiX=Average","Skip=True","Sort=True")</f>
        <v>13.143979480164159</v>
      </c>
      <c r="U4128" s="43">
        <f ca="1">_xll.BInterpol('Base CDI'!$H$4:$H$28,'Base CDI'!$I$4:$I$29,S4128,"Cubic","Extrapolate=Linear","MultiX=Average","Skip=True","Sort=True")</f>
        <v>13.171696306429549</v>
      </c>
    </row>
    <row r="4129" spans="16:21" x14ac:dyDescent="0.25">
      <c r="P4129" s="10">
        <v>40519</v>
      </c>
      <c r="Q4129">
        <v>24.35895</v>
      </c>
      <c r="S4129" s="42">
        <f t="shared" ca="1" si="70"/>
        <v>50112</v>
      </c>
      <c r="T4129" s="43">
        <f ca="1">_xll.BInterpol('Base CDI'!$H$4:$H$28,'Base CDI'!$J$4:$J$29,S4129,"Cubic","Extrapolate=Linear","MultiX=Average","Skip=True","Sort=True")</f>
        <v>13.143935704514364</v>
      </c>
      <c r="U4129" s="43">
        <f ca="1">_xll.BInterpol('Base CDI'!$H$4:$H$28,'Base CDI'!$I$4:$I$29,S4129,"Cubic","Extrapolate=Linear","MultiX=Average","Skip=True","Sort=True")</f>
        <v>13.171648426812586</v>
      </c>
    </row>
    <row r="4130" spans="16:21" x14ac:dyDescent="0.25">
      <c r="P4130" s="10">
        <v>40520</v>
      </c>
      <c r="Q4130">
        <v>24.36872</v>
      </c>
      <c r="S4130" s="42">
        <f t="shared" ca="1" si="70"/>
        <v>50113</v>
      </c>
      <c r="T4130" s="43">
        <f ca="1">_xll.BInterpol('Base CDI'!$H$4:$H$28,'Base CDI'!$J$4:$J$29,S4130,"Cubic","Extrapolate=Linear","MultiX=Average","Skip=True","Sort=True")</f>
        <v>13.143891928864569</v>
      </c>
      <c r="U4130" s="43">
        <f ca="1">_xll.BInterpol('Base CDI'!$H$4:$H$28,'Base CDI'!$I$4:$I$29,S4130,"Cubic","Extrapolate=Linear","MultiX=Average","Skip=True","Sort=True")</f>
        <v>13.171600547195624</v>
      </c>
    </row>
    <row r="4131" spans="16:21" x14ac:dyDescent="0.25">
      <c r="P4131" s="10">
        <v>40521</v>
      </c>
      <c r="Q4131">
        <v>24.378499999999999</v>
      </c>
      <c r="S4131" s="42">
        <f t="shared" ca="1" si="70"/>
        <v>50114</v>
      </c>
      <c r="T4131" s="43">
        <f ca="1">_xll.BInterpol('Base CDI'!$H$4:$H$28,'Base CDI'!$J$4:$J$29,S4131,"Cubic","Extrapolate=Linear","MultiX=Average","Skip=True","Sort=True")</f>
        <v>13.143848153214774</v>
      </c>
      <c r="U4131" s="43">
        <f ca="1">_xll.BInterpol('Base CDI'!$H$4:$H$28,'Base CDI'!$I$4:$I$29,S4131,"Cubic","Extrapolate=Linear","MultiX=Average","Skip=True","Sort=True")</f>
        <v>13.171552667578661</v>
      </c>
    </row>
    <row r="4132" spans="16:21" x14ac:dyDescent="0.25">
      <c r="P4132" s="10">
        <v>40522</v>
      </c>
      <c r="Q4132">
        <v>24.388290000000001</v>
      </c>
      <c r="S4132" s="42">
        <f t="shared" ca="1" si="70"/>
        <v>50115</v>
      </c>
      <c r="T4132" s="43">
        <f ca="1">_xll.BInterpol('Base CDI'!$H$4:$H$28,'Base CDI'!$J$4:$J$29,S4132,"Cubic","Extrapolate=Linear","MultiX=Average","Skip=True","Sort=True")</f>
        <v>13.14380437756498</v>
      </c>
      <c r="U4132" s="43">
        <f ca="1">_xll.BInterpol('Base CDI'!$H$4:$H$28,'Base CDI'!$I$4:$I$29,S4132,"Cubic","Extrapolate=Linear","MultiX=Average","Skip=True","Sort=True")</f>
        <v>13.171504787961696</v>
      </c>
    </row>
    <row r="4133" spans="16:21" x14ac:dyDescent="0.25">
      <c r="P4133" s="10">
        <v>40525</v>
      </c>
      <c r="Q4133">
        <v>24.39808</v>
      </c>
      <c r="S4133" s="42">
        <f t="shared" ca="1" si="70"/>
        <v>50116</v>
      </c>
      <c r="T4133" s="43">
        <f ca="1">_xll.BInterpol('Base CDI'!$H$4:$H$28,'Base CDI'!$J$4:$J$29,S4133,"Cubic","Extrapolate=Linear","MultiX=Average","Skip=True","Sort=True")</f>
        <v>13.143760601915185</v>
      </c>
      <c r="U4133" s="43">
        <f ca="1">_xll.BInterpol('Base CDI'!$H$4:$H$28,'Base CDI'!$I$4:$I$29,S4133,"Cubic","Extrapolate=Linear","MultiX=Average","Skip=True","Sort=True")</f>
        <v>13.171456908344734</v>
      </c>
    </row>
    <row r="4134" spans="16:21" x14ac:dyDescent="0.25">
      <c r="P4134" s="10">
        <v>40526</v>
      </c>
      <c r="Q4134">
        <v>24.407879999999999</v>
      </c>
      <c r="S4134" s="42">
        <f t="shared" ca="1" si="70"/>
        <v>50117</v>
      </c>
      <c r="T4134" s="43">
        <f ca="1">_xll.BInterpol('Base CDI'!$H$4:$H$28,'Base CDI'!$J$4:$J$29,S4134,"Cubic","Extrapolate=Linear","MultiX=Average","Skip=True","Sort=True")</f>
        <v>13.14371682626539</v>
      </c>
      <c r="U4134" s="43">
        <f ca="1">_xll.BInterpol('Base CDI'!$H$4:$H$28,'Base CDI'!$I$4:$I$29,S4134,"Cubic","Extrapolate=Linear","MultiX=Average","Skip=True","Sort=True")</f>
        <v>13.171409028727771</v>
      </c>
    </row>
    <row r="4135" spans="16:21" x14ac:dyDescent="0.25">
      <c r="P4135" s="10">
        <v>40527</v>
      </c>
      <c r="Q4135">
        <v>24.417670000000001</v>
      </c>
      <c r="S4135" s="42">
        <f t="shared" ca="1" si="70"/>
        <v>50118</v>
      </c>
      <c r="T4135" s="43">
        <f ca="1">_xll.BInterpol('Base CDI'!$H$4:$H$28,'Base CDI'!$J$4:$J$29,S4135,"Cubic","Extrapolate=Linear","MultiX=Average","Skip=True","Sort=True")</f>
        <v>13.143673050615595</v>
      </c>
      <c r="U4135" s="43">
        <f ca="1">_xll.BInterpol('Base CDI'!$H$4:$H$28,'Base CDI'!$I$4:$I$29,S4135,"Cubic","Extrapolate=Linear","MultiX=Average","Skip=True","Sort=True")</f>
        <v>13.171361149110808</v>
      </c>
    </row>
    <row r="4136" spans="16:21" x14ac:dyDescent="0.25">
      <c r="P4136" s="10">
        <v>40528</v>
      </c>
      <c r="Q4136">
        <v>24.42747</v>
      </c>
      <c r="S4136" s="42">
        <f t="shared" ca="1" si="70"/>
        <v>50119</v>
      </c>
      <c r="T4136" s="43">
        <f ca="1">_xll.BInterpol('Base CDI'!$H$4:$H$28,'Base CDI'!$J$4:$J$29,S4136,"Cubic","Extrapolate=Linear","MultiX=Average","Skip=True","Sort=True")</f>
        <v>13.1436292749658</v>
      </c>
      <c r="U4136" s="43">
        <f ca="1">_xll.BInterpol('Base CDI'!$H$4:$H$28,'Base CDI'!$I$4:$I$29,S4136,"Cubic","Extrapolate=Linear","MultiX=Average","Skip=True","Sort=True")</f>
        <v>13.171313269493846</v>
      </c>
    </row>
    <row r="4137" spans="16:21" x14ac:dyDescent="0.25">
      <c r="P4137" s="10">
        <v>40529</v>
      </c>
      <c r="Q4137">
        <v>24.437270000000002</v>
      </c>
      <c r="S4137" s="42">
        <f t="shared" ca="1" si="70"/>
        <v>50120</v>
      </c>
      <c r="T4137" s="43">
        <f ca="1">_xll.BInterpol('Base CDI'!$H$4:$H$28,'Base CDI'!$J$4:$J$29,S4137,"Cubic","Extrapolate=Linear","MultiX=Average","Skip=True","Sort=True")</f>
        <v>13.143585499316005</v>
      </c>
      <c r="U4137" s="43">
        <f ca="1">_xll.BInterpol('Base CDI'!$H$4:$H$28,'Base CDI'!$I$4:$I$29,S4137,"Cubic","Extrapolate=Linear","MultiX=Average","Skip=True","Sort=True")</f>
        <v>13.171265389876881</v>
      </c>
    </row>
    <row r="4138" spans="16:21" x14ac:dyDescent="0.25">
      <c r="P4138" s="10">
        <v>40532</v>
      </c>
      <c r="Q4138">
        <v>24.44708</v>
      </c>
      <c r="S4138" s="42">
        <f t="shared" ca="1" si="70"/>
        <v>50121</v>
      </c>
      <c r="T4138" s="43">
        <f ca="1">_xll.BInterpol('Base CDI'!$H$4:$H$28,'Base CDI'!$J$4:$J$29,S4138,"Cubic","Extrapolate=Linear","MultiX=Average","Skip=True","Sort=True")</f>
        <v>13.14354172366621</v>
      </c>
      <c r="U4138" s="43">
        <f ca="1">_xll.BInterpol('Base CDI'!$H$4:$H$28,'Base CDI'!$I$4:$I$29,S4138,"Cubic","Extrapolate=Linear","MultiX=Average","Skip=True","Sort=True")</f>
        <v>13.171217510259918</v>
      </c>
    </row>
    <row r="4139" spans="16:21" x14ac:dyDescent="0.25">
      <c r="P4139" s="10">
        <v>40533</v>
      </c>
      <c r="Q4139">
        <v>24.456890000000001</v>
      </c>
      <c r="S4139" s="42">
        <f t="shared" ca="1" si="70"/>
        <v>50122</v>
      </c>
      <c r="T4139" s="43">
        <f ca="1">_xll.BInterpol('Base CDI'!$H$4:$H$28,'Base CDI'!$J$4:$J$29,S4139,"Cubic","Extrapolate=Linear","MultiX=Average","Skip=True","Sort=True")</f>
        <v>13.143497948016416</v>
      </c>
      <c r="U4139" s="43">
        <f ca="1">_xll.BInterpol('Base CDI'!$H$4:$H$28,'Base CDI'!$I$4:$I$29,S4139,"Cubic","Extrapolate=Linear","MultiX=Average","Skip=True","Sort=True")</f>
        <v>13.171169630642956</v>
      </c>
    </row>
    <row r="4140" spans="16:21" x14ac:dyDescent="0.25">
      <c r="P4140" s="10">
        <v>40534</v>
      </c>
      <c r="Q4140">
        <v>24.466709999999999</v>
      </c>
      <c r="S4140" s="42">
        <f t="shared" ca="1" si="70"/>
        <v>50123</v>
      </c>
      <c r="T4140" s="43">
        <f ca="1">_xll.BInterpol('Base CDI'!$H$4:$H$28,'Base CDI'!$J$4:$J$29,S4140,"Cubic","Extrapolate=Linear","MultiX=Average","Skip=True","Sort=True")</f>
        <v>13.143454172366621</v>
      </c>
      <c r="U4140" s="43">
        <f ca="1">_xll.BInterpol('Base CDI'!$H$4:$H$28,'Base CDI'!$I$4:$I$29,S4140,"Cubic","Extrapolate=Linear","MultiX=Average","Skip=True","Sort=True")</f>
        <v>13.171121751025993</v>
      </c>
    </row>
    <row r="4141" spans="16:21" x14ac:dyDescent="0.25">
      <c r="P4141" s="10">
        <v>40535</v>
      </c>
      <c r="Q4141">
        <v>24.476520000000001</v>
      </c>
      <c r="S4141" s="42">
        <f t="shared" ca="1" si="70"/>
        <v>50124</v>
      </c>
      <c r="T4141" s="43">
        <f ca="1">_xll.BInterpol('Base CDI'!$H$4:$H$28,'Base CDI'!$J$4:$J$29,S4141,"Cubic","Extrapolate=Linear","MultiX=Average","Skip=True","Sort=True")</f>
        <v>13.143410396716826</v>
      </c>
      <c r="U4141" s="43">
        <f ca="1">_xll.BInterpol('Base CDI'!$H$4:$H$28,'Base CDI'!$I$4:$I$29,S4141,"Cubic","Extrapolate=Linear","MultiX=Average","Skip=True","Sort=True")</f>
        <v>13.17107387140903</v>
      </c>
    </row>
    <row r="4142" spans="16:21" x14ac:dyDescent="0.25">
      <c r="P4142" s="10">
        <v>40536</v>
      </c>
      <c r="Q4142">
        <v>24.486350000000002</v>
      </c>
      <c r="S4142" s="42">
        <f t="shared" ca="1" si="70"/>
        <v>50125</v>
      </c>
      <c r="T4142" s="43">
        <f ca="1">_xll.BInterpol('Base CDI'!$H$4:$H$28,'Base CDI'!$J$4:$J$29,S4142,"Cubic","Extrapolate=Linear","MultiX=Average","Skip=True","Sort=True")</f>
        <v>13.143366621067031</v>
      </c>
      <c r="U4142" s="43">
        <f ca="1">_xll.BInterpol('Base CDI'!$H$4:$H$28,'Base CDI'!$I$4:$I$29,S4142,"Cubic","Extrapolate=Linear","MultiX=Average","Skip=True","Sort=True")</f>
        <v>13.171025991792066</v>
      </c>
    </row>
    <row r="4143" spans="16:21" x14ac:dyDescent="0.25">
      <c r="P4143" s="10">
        <v>40539</v>
      </c>
      <c r="Q4143">
        <v>24.496169999999999</v>
      </c>
      <c r="S4143" s="42">
        <f t="shared" ca="1" si="70"/>
        <v>50126</v>
      </c>
      <c r="T4143" s="43">
        <f ca="1">_xll.BInterpol('Base CDI'!$H$4:$H$28,'Base CDI'!$J$4:$J$29,S4143,"Cubic","Extrapolate=Linear","MultiX=Average","Skip=True","Sort=True")</f>
        <v>13.143322845417236</v>
      </c>
      <c r="U4143" s="43">
        <f ca="1">_xll.BInterpol('Base CDI'!$H$4:$H$28,'Base CDI'!$I$4:$I$29,S4143,"Cubic","Extrapolate=Linear","MultiX=Average","Skip=True","Sort=True")</f>
        <v>13.170978112175103</v>
      </c>
    </row>
    <row r="4144" spans="16:21" x14ac:dyDescent="0.25">
      <c r="P4144" s="10">
        <v>40540</v>
      </c>
      <c r="Q4144">
        <v>24.506</v>
      </c>
      <c r="S4144" s="42">
        <f t="shared" ca="1" si="70"/>
        <v>50127</v>
      </c>
      <c r="T4144" s="43">
        <f ca="1">_xll.BInterpol('Base CDI'!$H$4:$H$28,'Base CDI'!$J$4:$J$29,S4144,"Cubic","Extrapolate=Linear","MultiX=Average","Skip=True","Sort=True")</f>
        <v>13.143279069767441</v>
      </c>
      <c r="U4144" s="43">
        <f ca="1">_xll.BInterpol('Base CDI'!$H$4:$H$28,'Base CDI'!$I$4:$I$29,S4144,"Cubic","Extrapolate=Linear","MultiX=Average","Skip=True","Sort=True")</f>
        <v>13.17093023255814</v>
      </c>
    </row>
    <row r="4145" spans="16:21" x14ac:dyDescent="0.25">
      <c r="P4145" s="10">
        <v>40541</v>
      </c>
      <c r="Q4145">
        <v>24.515840000000001</v>
      </c>
      <c r="S4145" s="42">
        <f t="shared" ca="1" si="70"/>
        <v>50128</v>
      </c>
      <c r="T4145" s="43">
        <f ca="1">_xll.BInterpol('Base CDI'!$H$4:$H$28,'Base CDI'!$J$4:$J$29,S4145,"Cubic","Extrapolate=Linear","MultiX=Average","Skip=True","Sort=True")</f>
        <v>13.143235294117646</v>
      </c>
      <c r="U4145" s="43">
        <f ca="1">_xll.BInterpol('Base CDI'!$H$4:$H$28,'Base CDI'!$I$4:$I$29,S4145,"Cubic","Extrapolate=Linear","MultiX=Average","Skip=True","Sort=True")</f>
        <v>13.170882352941177</v>
      </c>
    </row>
    <row r="4146" spans="16:21" x14ac:dyDescent="0.25">
      <c r="P4146" s="10">
        <v>40542</v>
      </c>
      <c r="Q4146">
        <v>24.525680000000001</v>
      </c>
      <c r="S4146" s="42">
        <f t="shared" ca="1" si="70"/>
        <v>50129</v>
      </c>
      <c r="T4146" s="43">
        <f ca="1">_xll.BInterpol('Base CDI'!$H$4:$H$28,'Base CDI'!$J$4:$J$29,S4146,"Cubic","Extrapolate=Linear","MultiX=Average","Skip=True","Sort=True")</f>
        <v>13.143191518467852</v>
      </c>
      <c r="U4146" s="43">
        <f ca="1">_xll.BInterpol('Base CDI'!$H$4:$H$28,'Base CDI'!$I$4:$I$29,S4146,"Cubic","Extrapolate=Linear","MultiX=Average","Skip=True","Sort=True")</f>
        <v>13.170834473324215</v>
      </c>
    </row>
    <row r="4147" spans="16:21" x14ac:dyDescent="0.25">
      <c r="P4147" s="10">
        <v>40543</v>
      </c>
      <c r="Q4147">
        <v>24.535520000000002</v>
      </c>
      <c r="S4147" s="42">
        <f t="shared" ca="1" si="70"/>
        <v>50130</v>
      </c>
      <c r="T4147" s="43">
        <f ca="1">_xll.BInterpol('Base CDI'!$H$4:$H$28,'Base CDI'!$J$4:$J$29,S4147,"Cubic","Extrapolate=Linear","MultiX=Average","Skip=True","Sort=True")</f>
        <v>13.143147742818059</v>
      </c>
      <c r="U4147" s="43">
        <f ca="1">_xll.BInterpol('Base CDI'!$H$4:$H$28,'Base CDI'!$I$4:$I$29,S4147,"Cubic","Extrapolate=Linear","MultiX=Average","Skip=True","Sort=True")</f>
        <v>13.170786593707252</v>
      </c>
    </row>
    <row r="4148" spans="16:21" x14ac:dyDescent="0.25">
      <c r="P4148" s="10">
        <v>40546</v>
      </c>
      <c r="Q4148">
        <v>24.545369999999998</v>
      </c>
      <c r="S4148" s="42">
        <f t="shared" ca="1" si="70"/>
        <v>50131</v>
      </c>
      <c r="T4148" s="43">
        <f ca="1">_xll.BInterpol('Base CDI'!$H$4:$H$28,'Base CDI'!$J$4:$J$29,S4148,"Cubic","Extrapolate=Linear","MultiX=Average","Skip=True","Sort=True")</f>
        <v>13.143103967168264</v>
      </c>
      <c r="U4148" s="43">
        <f ca="1">_xll.BInterpol('Base CDI'!$H$4:$H$28,'Base CDI'!$I$4:$I$29,S4148,"Cubic","Extrapolate=Linear","MultiX=Average","Skip=True","Sort=True")</f>
        <v>13.170738714090287</v>
      </c>
    </row>
    <row r="4149" spans="16:21" x14ac:dyDescent="0.25">
      <c r="P4149" s="10">
        <v>40547</v>
      </c>
      <c r="Q4149">
        <v>24.555219999999998</v>
      </c>
      <c r="S4149" s="42">
        <f t="shared" ca="1" si="70"/>
        <v>50132</v>
      </c>
      <c r="T4149" s="43">
        <f ca="1">_xll.BInterpol('Base CDI'!$H$4:$H$28,'Base CDI'!$J$4:$J$29,S4149,"Cubic","Extrapolate=Linear","MultiX=Average","Skip=True","Sort=True")</f>
        <v>13.143060191518469</v>
      </c>
      <c r="U4149" s="43">
        <f ca="1">_xll.BInterpol('Base CDI'!$H$4:$H$28,'Base CDI'!$I$4:$I$29,S4149,"Cubic","Extrapolate=Linear","MultiX=Average","Skip=True","Sort=True")</f>
        <v>13.170690834473325</v>
      </c>
    </row>
    <row r="4150" spans="16:21" x14ac:dyDescent="0.25">
      <c r="P4150" s="10">
        <v>40548</v>
      </c>
      <c r="Q4150">
        <v>24.565069999999999</v>
      </c>
      <c r="S4150" s="42">
        <f t="shared" ca="1" si="70"/>
        <v>50133</v>
      </c>
      <c r="T4150" s="43">
        <f ca="1">_xll.BInterpol('Base CDI'!$H$4:$H$28,'Base CDI'!$J$4:$J$29,S4150,"Cubic","Extrapolate=Linear","MultiX=Average","Skip=True","Sort=True")</f>
        <v>13.143016415868674</v>
      </c>
      <c r="U4150" s="43">
        <f ca="1">_xll.BInterpol('Base CDI'!$H$4:$H$28,'Base CDI'!$I$4:$I$29,S4150,"Cubic","Extrapolate=Linear","MultiX=Average","Skip=True","Sort=True")</f>
        <v>13.170642954856362</v>
      </c>
    </row>
    <row r="4151" spans="16:21" x14ac:dyDescent="0.25">
      <c r="P4151" s="10">
        <v>40549</v>
      </c>
      <c r="Q4151">
        <v>24.574929999999998</v>
      </c>
      <c r="S4151" s="42">
        <f t="shared" ca="1" si="70"/>
        <v>50134</v>
      </c>
      <c r="T4151" s="43">
        <f ca="1">_xll.BInterpol('Base CDI'!$H$4:$H$28,'Base CDI'!$J$4:$J$29,S4151,"Cubic","Extrapolate=Linear","MultiX=Average","Skip=True","Sort=True")</f>
        <v>13.142972640218879</v>
      </c>
      <c r="U4151" s="43">
        <f ca="1">_xll.BInterpol('Base CDI'!$H$4:$H$28,'Base CDI'!$I$4:$I$29,S4151,"Cubic","Extrapolate=Linear","MultiX=Average","Skip=True","Sort=True")</f>
        <v>13.170595075239399</v>
      </c>
    </row>
    <row r="4152" spans="16:21" x14ac:dyDescent="0.25">
      <c r="P4152" s="10">
        <v>40550</v>
      </c>
      <c r="Q4152">
        <v>24.584790000000002</v>
      </c>
      <c r="S4152" s="42">
        <f t="shared" ca="1" si="70"/>
        <v>50135</v>
      </c>
      <c r="T4152" s="43">
        <f ca="1">_xll.BInterpol('Base CDI'!$H$4:$H$28,'Base CDI'!$J$4:$J$29,S4152,"Cubic","Extrapolate=Linear","MultiX=Average","Skip=True","Sort=True")</f>
        <v>13.142928864569084</v>
      </c>
      <c r="U4152" s="43">
        <f ca="1">_xll.BInterpol('Base CDI'!$H$4:$H$28,'Base CDI'!$I$4:$I$29,S4152,"Cubic","Extrapolate=Linear","MultiX=Average","Skip=True","Sort=True")</f>
        <v>13.170547195622436</v>
      </c>
    </row>
    <row r="4153" spans="16:21" x14ac:dyDescent="0.25">
      <c r="P4153" s="10">
        <v>40553</v>
      </c>
      <c r="Q4153">
        <v>24.594660000000001</v>
      </c>
      <c r="S4153" s="42">
        <f t="shared" ca="1" si="70"/>
        <v>50136</v>
      </c>
      <c r="T4153" s="43">
        <f ca="1">_xll.BInterpol('Base CDI'!$H$4:$H$28,'Base CDI'!$J$4:$J$29,S4153,"Cubic","Extrapolate=Linear","MultiX=Average","Skip=True","Sort=True")</f>
        <v>13.142885088919289</v>
      </c>
      <c r="U4153" s="43">
        <f ca="1">_xll.BInterpol('Base CDI'!$H$4:$H$28,'Base CDI'!$I$4:$I$29,S4153,"Cubic","Extrapolate=Linear","MultiX=Average","Skip=True","Sort=True")</f>
        <v>13.170499316005472</v>
      </c>
    </row>
    <row r="4154" spans="16:21" x14ac:dyDescent="0.25">
      <c r="P4154" s="10">
        <v>40554</v>
      </c>
      <c r="Q4154">
        <v>24.60453</v>
      </c>
      <c r="S4154" s="42">
        <f t="shared" ca="1" si="70"/>
        <v>50137</v>
      </c>
      <c r="T4154" s="43">
        <f ca="1">_xll.BInterpol('Base CDI'!$H$4:$H$28,'Base CDI'!$J$4:$J$29,S4154,"Cubic","Extrapolate=Linear","MultiX=Average","Skip=True","Sort=True")</f>
        <v>13.142841313269495</v>
      </c>
      <c r="U4154" s="43">
        <f ca="1">_xll.BInterpol('Base CDI'!$H$4:$H$28,'Base CDI'!$I$4:$I$29,S4154,"Cubic","Extrapolate=Linear","MultiX=Average","Skip=True","Sort=True")</f>
        <v>13.170451436388509</v>
      </c>
    </row>
    <row r="4155" spans="16:21" x14ac:dyDescent="0.25">
      <c r="P4155" s="10">
        <v>40555</v>
      </c>
      <c r="Q4155">
        <v>24.6144</v>
      </c>
      <c r="S4155" s="42">
        <f t="shared" ca="1" si="70"/>
        <v>50138</v>
      </c>
      <c r="T4155" s="43">
        <f ca="1">_xll.BInterpol('Base CDI'!$H$4:$H$28,'Base CDI'!$J$4:$J$29,S4155,"Cubic","Extrapolate=Linear","MultiX=Average","Skip=True","Sort=True")</f>
        <v>13.1427975376197</v>
      </c>
      <c r="U4155" s="43">
        <f ca="1">_xll.BInterpol('Base CDI'!$H$4:$H$28,'Base CDI'!$I$4:$I$29,S4155,"Cubic","Extrapolate=Linear","MultiX=Average","Skip=True","Sort=True")</f>
        <v>13.170403556771547</v>
      </c>
    </row>
    <row r="4156" spans="16:21" x14ac:dyDescent="0.25">
      <c r="P4156" s="10">
        <v>40556</v>
      </c>
      <c r="Q4156">
        <v>24.624279999999999</v>
      </c>
      <c r="S4156" s="42">
        <f t="shared" ca="1" si="70"/>
        <v>50139</v>
      </c>
      <c r="T4156" s="43">
        <f ca="1">_xll.BInterpol('Base CDI'!$H$4:$H$28,'Base CDI'!$J$4:$J$29,S4156,"Cubic","Extrapolate=Linear","MultiX=Average","Skip=True","Sort=True")</f>
        <v>13.142753761969905</v>
      </c>
      <c r="U4156" s="43">
        <f ca="1">_xll.BInterpol('Base CDI'!$H$4:$H$28,'Base CDI'!$I$4:$I$29,S4156,"Cubic","Extrapolate=Linear","MultiX=Average","Skip=True","Sort=True")</f>
        <v>13.170355677154584</v>
      </c>
    </row>
    <row r="4157" spans="16:21" x14ac:dyDescent="0.25">
      <c r="P4157" s="10">
        <v>40557</v>
      </c>
      <c r="Q4157">
        <v>24.634160000000001</v>
      </c>
      <c r="S4157" s="42">
        <f t="shared" ca="1" si="70"/>
        <v>50140</v>
      </c>
      <c r="T4157" s="43">
        <f ca="1">_xll.BInterpol('Base CDI'!$H$4:$H$28,'Base CDI'!$J$4:$J$29,S4157,"Cubic","Extrapolate=Linear","MultiX=Average","Skip=True","Sort=True")</f>
        <v>13.14270998632011</v>
      </c>
      <c r="U4157" s="43">
        <f ca="1">_xll.BInterpol('Base CDI'!$H$4:$H$28,'Base CDI'!$I$4:$I$29,S4157,"Cubic","Extrapolate=Linear","MultiX=Average","Skip=True","Sort=True")</f>
        <v>13.170307797537621</v>
      </c>
    </row>
    <row r="4158" spans="16:21" x14ac:dyDescent="0.25">
      <c r="P4158" s="10">
        <v>40560</v>
      </c>
      <c r="Q4158">
        <v>24.64405</v>
      </c>
      <c r="S4158" s="42">
        <f t="shared" ca="1" si="70"/>
        <v>50141</v>
      </c>
      <c r="T4158" s="43">
        <f ca="1">_xll.BInterpol('Base CDI'!$H$4:$H$28,'Base CDI'!$J$4:$J$29,S4158,"Cubic","Extrapolate=Linear","MultiX=Average","Skip=True","Sort=True")</f>
        <v>13.142666210670315</v>
      </c>
      <c r="U4158" s="43">
        <f ca="1">_xll.BInterpol('Base CDI'!$H$4:$H$28,'Base CDI'!$I$4:$I$29,S4158,"Cubic","Extrapolate=Linear","MultiX=Average","Skip=True","Sort=True")</f>
        <v>13.170259917920657</v>
      </c>
    </row>
    <row r="4159" spans="16:21" x14ac:dyDescent="0.25">
      <c r="P4159" s="10">
        <v>40561</v>
      </c>
      <c r="Q4159">
        <v>24.653939999999999</v>
      </c>
      <c r="S4159" s="42">
        <f t="shared" ca="1" si="70"/>
        <v>50142</v>
      </c>
      <c r="T4159" s="43">
        <f ca="1">_xll.BInterpol('Base CDI'!$H$4:$H$28,'Base CDI'!$J$4:$J$29,S4159,"Cubic","Extrapolate=Linear","MultiX=Average","Skip=True","Sort=True")</f>
        <v>13.14262243502052</v>
      </c>
      <c r="U4159" s="43">
        <f ca="1">_xll.BInterpol('Base CDI'!$H$4:$H$28,'Base CDI'!$I$4:$I$29,S4159,"Cubic","Extrapolate=Linear","MultiX=Average","Skip=True","Sort=True")</f>
        <v>13.170212038303694</v>
      </c>
    </row>
    <row r="4160" spans="16:21" x14ac:dyDescent="0.25">
      <c r="P4160" s="10">
        <v>40562</v>
      </c>
      <c r="Q4160">
        <v>24.66384</v>
      </c>
      <c r="S4160" s="42">
        <f t="shared" ca="1" si="70"/>
        <v>50143</v>
      </c>
      <c r="T4160" s="43">
        <f ca="1">_xll.BInterpol('Base CDI'!$H$4:$H$28,'Base CDI'!$J$4:$J$29,S4160,"Cubic","Extrapolate=Linear","MultiX=Average","Skip=True","Sort=True")</f>
        <v>13.142578659370725</v>
      </c>
      <c r="U4160" s="43">
        <f ca="1">_xll.BInterpol('Base CDI'!$H$4:$H$28,'Base CDI'!$I$4:$I$29,S4160,"Cubic","Extrapolate=Linear","MultiX=Average","Skip=True","Sort=True")</f>
        <v>13.170164158686731</v>
      </c>
    </row>
    <row r="4161" spans="16:21" x14ac:dyDescent="0.25">
      <c r="P4161" s="10">
        <v>40563</v>
      </c>
      <c r="Q4161">
        <v>24.673729999999999</v>
      </c>
      <c r="S4161" s="42">
        <f t="shared" ca="1" si="70"/>
        <v>50144</v>
      </c>
      <c r="T4161" s="43">
        <f ca="1">_xll.BInterpol('Base CDI'!$H$4:$H$28,'Base CDI'!$J$4:$J$29,S4161,"Cubic","Extrapolate=Linear","MultiX=Average","Skip=True","Sort=True")</f>
        <v>13.142534883720931</v>
      </c>
      <c r="U4161" s="43">
        <f ca="1">_xll.BInterpol('Base CDI'!$H$4:$H$28,'Base CDI'!$I$4:$I$29,S4161,"Cubic","Extrapolate=Linear","MultiX=Average","Skip=True","Sort=True")</f>
        <v>13.170116279069768</v>
      </c>
    </row>
    <row r="4162" spans="16:21" x14ac:dyDescent="0.25">
      <c r="P4162" s="10">
        <v>40564</v>
      </c>
      <c r="Q4162">
        <v>24.684080000000002</v>
      </c>
      <c r="S4162" s="42">
        <f t="shared" ca="1" si="70"/>
        <v>50145</v>
      </c>
      <c r="T4162" s="43">
        <f ca="1">_xll.BInterpol('Base CDI'!$H$4:$H$28,'Base CDI'!$J$4:$J$29,S4162,"Cubic","Extrapolate=Linear","MultiX=Average","Skip=True","Sort=True")</f>
        <v>13.142491108071136</v>
      </c>
      <c r="U4162" s="43">
        <f ca="1">_xll.BInterpol('Base CDI'!$H$4:$H$28,'Base CDI'!$I$4:$I$29,S4162,"Cubic","Extrapolate=Linear","MultiX=Average","Skip=True","Sort=True")</f>
        <v>13.170068399452806</v>
      </c>
    </row>
    <row r="4163" spans="16:21" x14ac:dyDescent="0.25">
      <c r="P4163" s="10">
        <v>40567</v>
      </c>
      <c r="Q4163">
        <v>24.694430000000001</v>
      </c>
      <c r="S4163" s="42">
        <f t="shared" ca="1" si="70"/>
        <v>50146</v>
      </c>
      <c r="T4163" s="43">
        <f ca="1">_xll.BInterpol('Base CDI'!$H$4:$H$28,'Base CDI'!$J$4:$J$29,S4163,"Cubic","Extrapolate=Linear","MultiX=Average","Skip=True","Sort=True")</f>
        <v>13.142447332421341</v>
      </c>
      <c r="U4163" s="43">
        <f ca="1">_xll.BInterpol('Base CDI'!$H$4:$H$28,'Base CDI'!$I$4:$I$29,S4163,"Cubic","Extrapolate=Linear","MultiX=Average","Skip=True","Sort=True")</f>
        <v>13.170020519835843</v>
      </c>
    </row>
    <row r="4164" spans="16:21" x14ac:dyDescent="0.25">
      <c r="P4164" s="10">
        <v>40568</v>
      </c>
      <c r="Q4164">
        <v>24.70478</v>
      </c>
      <c r="S4164" s="42">
        <f t="shared" ca="1" si="70"/>
        <v>50147</v>
      </c>
      <c r="T4164" s="43">
        <f ca="1">_xll.BInterpol('Base CDI'!$H$4:$H$28,'Base CDI'!$J$4:$J$29,S4164,"Cubic","Extrapolate=Linear","MultiX=Average","Skip=True","Sort=True")</f>
        <v>13.142403556771546</v>
      </c>
      <c r="U4164" s="43">
        <f ca="1">_xll.BInterpol('Base CDI'!$H$4:$H$28,'Base CDI'!$I$4:$I$29,S4164,"Cubic","Extrapolate=Linear","MultiX=Average","Skip=True","Sort=True")</f>
        <v>13.169972640218878</v>
      </c>
    </row>
    <row r="4165" spans="16:21" x14ac:dyDescent="0.25">
      <c r="P4165" s="10">
        <v>40569</v>
      </c>
      <c r="Q4165">
        <v>24.715129999999998</v>
      </c>
      <c r="S4165" s="42">
        <f t="shared" ca="1" si="70"/>
        <v>50148</v>
      </c>
      <c r="T4165" s="43">
        <f ca="1">_xll.BInterpol('Base CDI'!$H$4:$H$28,'Base CDI'!$J$4:$J$29,S4165,"Cubic","Extrapolate=Linear","MultiX=Average","Skip=True","Sort=True")</f>
        <v>13.142359781121751</v>
      </c>
      <c r="U4165" s="43">
        <f ca="1">_xll.BInterpol('Base CDI'!$H$4:$H$28,'Base CDI'!$I$4:$I$29,S4165,"Cubic","Extrapolate=Linear","MultiX=Average","Skip=True","Sort=True")</f>
        <v>13.169924760601916</v>
      </c>
    </row>
    <row r="4166" spans="16:21" x14ac:dyDescent="0.25">
      <c r="P4166" s="10">
        <v>40570</v>
      </c>
      <c r="Q4166">
        <v>24.7255</v>
      </c>
      <c r="S4166" s="42">
        <f t="shared" ca="1" si="70"/>
        <v>50149</v>
      </c>
      <c r="T4166" s="43">
        <f ca="1">_xll.BInterpol('Base CDI'!$H$4:$H$28,'Base CDI'!$J$4:$J$29,S4166,"Cubic","Extrapolate=Linear","MultiX=Average","Skip=True","Sort=True")</f>
        <v>13.142316005471956</v>
      </c>
      <c r="U4166" s="43">
        <f ca="1">_xll.BInterpol('Base CDI'!$H$4:$H$28,'Base CDI'!$I$4:$I$29,S4166,"Cubic","Extrapolate=Linear","MultiX=Average","Skip=True","Sort=True")</f>
        <v>13.169876880984953</v>
      </c>
    </row>
    <row r="4167" spans="16:21" x14ac:dyDescent="0.25">
      <c r="P4167" s="10">
        <v>40571</v>
      </c>
      <c r="Q4167">
        <v>24.735859999999999</v>
      </c>
      <c r="S4167" s="42">
        <f t="shared" ca="1" si="70"/>
        <v>50150</v>
      </c>
      <c r="T4167" s="43">
        <f ca="1">_xll.BInterpol('Base CDI'!$H$4:$H$28,'Base CDI'!$J$4:$J$29,S4167,"Cubic","Extrapolate=Linear","MultiX=Average","Skip=True","Sort=True")</f>
        <v>13.142272229822161</v>
      </c>
      <c r="U4167" s="43">
        <f ca="1">_xll.BInterpol('Base CDI'!$H$4:$H$28,'Base CDI'!$I$4:$I$29,S4167,"Cubic","Extrapolate=Linear","MultiX=Average","Skip=True","Sort=True")</f>
        <v>13.16982900136799</v>
      </c>
    </row>
    <row r="4168" spans="16:21" x14ac:dyDescent="0.25">
      <c r="P4168" s="10">
        <v>40574</v>
      </c>
      <c r="Q4168">
        <v>24.746230000000001</v>
      </c>
      <c r="S4168" s="42">
        <f t="shared" ca="1" si="70"/>
        <v>50151</v>
      </c>
      <c r="T4168" s="43">
        <f ca="1">_xll.BInterpol('Base CDI'!$H$4:$H$28,'Base CDI'!$J$4:$J$29,S4168,"Cubic","Extrapolate=Linear","MultiX=Average","Skip=True","Sort=True")</f>
        <v>13.142228454172367</v>
      </c>
      <c r="U4168" s="43">
        <f ca="1">_xll.BInterpol('Base CDI'!$H$4:$H$28,'Base CDI'!$I$4:$I$29,S4168,"Cubic","Extrapolate=Linear","MultiX=Average","Skip=True","Sort=True")</f>
        <v>13.169781121751027</v>
      </c>
    </row>
    <row r="4169" spans="16:21" x14ac:dyDescent="0.25">
      <c r="P4169" s="10">
        <v>40575</v>
      </c>
      <c r="Q4169">
        <v>24.756609999999998</v>
      </c>
      <c r="S4169" s="42">
        <f t="shared" ca="1" si="70"/>
        <v>50152</v>
      </c>
      <c r="T4169" s="43">
        <f ca="1">_xll.BInterpol('Base CDI'!$H$4:$H$28,'Base CDI'!$J$4:$J$29,S4169,"Cubic","Extrapolate=Linear","MultiX=Average","Skip=True","Sort=True")</f>
        <v>13.142184678522572</v>
      </c>
      <c r="U4169" s="43">
        <f ca="1">_xll.BInterpol('Base CDI'!$H$4:$H$28,'Base CDI'!$I$4:$I$29,S4169,"Cubic","Extrapolate=Linear","MultiX=Average","Skip=True","Sort=True")</f>
        <v>13.169733242134063</v>
      </c>
    </row>
    <row r="4170" spans="16:21" x14ac:dyDescent="0.25">
      <c r="P4170" s="10">
        <v>40576</v>
      </c>
      <c r="Q4170">
        <v>24.76698</v>
      </c>
      <c r="S4170" s="42">
        <f t="shared" ca="1" si="70"/>
        <v>50153</v>
      </c>
      <c r="T4170" s="43">
        <f ca="1">_xll.BInterpol('Base CDI'!$H$4:$H$28,'Base CDI'!$J$4:$J$29,S4170,"Cubic","Extrapolate=Linear","MultiX=Average","Skip=True","Sort=True")</f>
        <v>13.142140902872777</v>
      </c>
      <c r="U4170" s="43">
        <f ca="1">_xll.BInterpol('Base CDI'!$H$4:$H$28,'Base CDI'!$I$4:$I$29,S4170,"Cubic","Extrapolate=Linear","MultiX=Average","Skip=True","Sort=True")</f>
        <v>13.1696853625171</v>
      </c>
    </row>
    <row r="4171" spans="16:21" x14ac:dyDescent="0.25">
      <c r="P4171" s="10">
        <v>40577</v>
      </c>
      <c r="Q4171">
        <v>24.777370000000001</v>
      </c>
      <c r="S4171" s="42">
        <f t="shared" ref="S4171:S4234" ca="1" si="71">S4170+1</f>
        <v>50154</v>
      </c>
      <c r="T4171" s="43">
        <f ca="1">_xll.BInterpol('Base CDI'!$H$4:$H$28,'Base CDI'!$J$4:$J$29,S4171,"Cubic","Extrapolate=Linear","MultiX=Average","Skip=True","Sort=True")</f>
        <v>13.142097127222982</v>
      </c>
      <c r="U4171" s="43">
        <f ca="1">_xll.BInterpol('Base CDI'!$H$4:$H$28,'Base CDI'!$I$4:$I$29,S4171,"Cubic","Extrapolate=Linear","MultiX=Average","Skip=True","Sort=True")</f>
        <v>13.169637482900137</v>
      </c>
    </row>
    <row r="4172" spans="16:21" x14ac:dyDescent="0.25">
      <c r="P4172" s="10">
        <v>40578</v>
      </c>
      <c r="Q4172">
        <v>24.787749999999999</v>
      </c>
      <c r="S4172" s="42">
        <f t="shared" ca="1" si="71"/>
        <v>50155</v>
      </c>
      <c r="T4172" s="43">
        <f ca="1">_xll.BInterpol('Base CDI'!$H$4:$H$28,'Base CDI'!$J$4:$J$29,S4172,"Cubic","Extrapolate=Linear","MultiX=Average","Skip=True","Sort=True")</f>
        <v>13.142053351573187</v>
      </c>
      <c r="U4172" s="43">
        <f ca="1">_xll.BInterpol('Base CDI'!$H$4:$H$28,'Base CDI'!$I$4:$I$29,S4172,"Cubic","Extrapolate=Linear","MultiX=Average","Skip=True","Sort=True")</f>
        <v>13.169589603283175</v>
      </c>
    </row>
    <row r="4173" spans="16:21" x14ac:dyDescent="0.25">
      <c r="P4173" s="10">
        <v>40581</v>
      </c>
      <c r="Q4173">
        <v>24.79815</v>
      </c>
      <c r="S4173" s="42">
        <f t="shared" ca="1" si="71"/>
        <v>50156</v>
      </c>
      <c r="T4173" s="43">
        <f ca="1">_xll.BInterpol('Base CDI'!$H$4:$H$28,'Base CDI'!$J$4:$J$29,S4173,"Cubic","Extrapolate=Linear","MultiX=Average","Skip=True","Sort=True")</f>
        <v>13.142009575923392</v>
      </c>
      <c r="U4173" s="43">
        <f ca="1">_xll.BInterpol('Base CDI'!$H$4:$H$28,'Base CDI'!$I$4:$I$29,S4173,"Cubic","Extrapolate=Linear","MultiX=Average","Skip=True","Sort=True")</f>
        <v>13.169541723666212</v>
      </c>
    </row>
    <row r="4174" spans="16:21" x14ac:dyDescent="0.25">
      <c r="P4174" s="10">
        <v>40582</v>
      </c>
      <c r="Q4174">
        <v>24.808540000000001</v>
      </c>
      <c r="S4174" s="42">
        <f t="shared" ca="1" si="71"/>
        <v>50157</v>
      </c>
      <c r="T4174" s="43">
        <f ca="1">_xll.BInterpol('Base CDI'!$H$4:$H$28,'Base CDI'!$J$4:$J$29,S4174,"Cubic","Extrapolate=Linear","MultiX=Average","Skip=True","Sort=True")</f>
        <v>13.141965800273598</v>
      </c>
      <c r="U4174" s="43">
        <f ca="1">_xll.BInterpol('Base CDI'!$H$4:$H$28,'Base CDI'!$I$4:$I$29,S4174,"Cubic","Extrapolate=Linear","MultiX=Average","Skip=True","Sort=True")</f>
        <v>13.169493844049247</v>
      </c>
    </row>
    <row r="4175" spans="16:21" x14ac:dyDescent="0.25">
      <c r="P4175" s="10">
        <v>40583</v>
      </c>
      <c r="Q4175">
        <v>24.818940000000001</v>
      </c>
      <c r="S4175" s="42">
        <f t="shared" ca="1" si="71"/>
        <v>50158</v>
      </c>
      <c r="T4175" s="43">
        <f ca="1">_xll.BInterpol('Base CDI'!$H$4:$H$28,'Base CDI'!$J$4:$J$29,S4175,"Cubic","Extrapolate=Linear","MultiX=Average","Skip=True","Sort=True")</f>
        <v>13.141922024623803</v>
      </c>
      <c r="U4175" s="43">
        <f ca="1">_xll.BInterpol('Base CDI'!$H$4:$H$28,'Base CDI'!$I$4:$I$29,S4175,"Cubic","Extrapolate=Linear","MultiX=Average","Skip=True","Sort=True")</f>
        <v>13.169445964432285</v>
      </c>
    </row>
    <row r="4176" spans="16:21" x14ac:dyDescent="0.25">
      <c r="P4176" s="10">
        <v>40584</v>
      </c>
      <c r="Q4176">
        <v>24.829350000000002</v>
      </c>
      <c r="S4176" s="42">
        <f t="shared" ca="1" si="71"/>
        <v>50159</v>
      </c>
      <c r="T4176" s="43">
        <f ca="1">_xll.BInterpol('Base CDI'!$H$4:$H$28,'Base CDI'!$J$4:$J$29,S4176,"Cubic","Extrapolate=Linear","MultiX=Average","Skip=True","Sort=True")</f>
        <v>13.141878248974008</v>
      </c>
      <c r="U4176" s="43">
        <f ca="1">_xll.BInterpol('Base CDI'!$H$4:$H$28,'Base CDI'!$I$4:$I$29,S4176,"Cubic","Extrapolate=Linear","MultiX=Average","Skip=True","Sort=True")</f>
        <v>13.169398084815322</v>
      </c>
    </row>
    <row r="4177" spans="16:21" x14ac:dyDescent="0.25">
      <c r="P4177" s="10">
        <v>40585</v>
      </c>
      <c r="Q4177">
        <v>24.839759999999998</v>
      </c>
      <c r="S4177" s="42">
        <f t="shared" ca="1" si="71"/>
        <v>50160</v>
      </c>
      <c r="T4177" s="43">
        <f ca="1">_xll.BInterpol('Base CDI'!$H$4:$H$28,'Base CDI'!$J$4:$J$29,S4177,"Cubic","Extrapolate=Linear","MultiX=Average","Skip=True","Sort=True")</f>
        <v>13.141834473324213</v>
      </c>
      <c r="U4177" s="43">
        <f ca="1">_xll.BInterpol('Base CDI'!$H$4:$H$28,'Base CDI'!$I$4:$I$29,S4177,"Cubic","Extrapolate=Linear","MultiX=Average","Skip=True","Sort=True")</f>
        <v>13.169350205198359</v>
      </c>
    </row>
    <row r="4178" spans="16:21" x14ac:dyDescent="0.25">
      <c r="P4178" s="10">
        <v>40588</v>
      </c>
      <c r="Q4178">
        <v>24.850180000000002</v>
      </c>
      <c r="S4178" s="42">
        <f t="shared" ca="1" si="71"/>
        <v>50161</v>
      </c>
      <c r="T4178" s="43">
        <f ca="1">_xll.BInterpol('Base CDI'!$H$4:$H$28,'Base CDI'!$J$4:$J$29,S4178,"Cubic","Extrapolate=Linear","MultiX=Average","Skip=True","Sort=True")</f>
        <v>13.141790697674418</v>
      </c>
      <c r="U4178" s="43">
        <f ca="1">_xll.BInterpol('Base CDI'!$H$4:$H$28,'Base CDI'!$I$4:$I$29,S4178,"Cubic","Extrapolate=Linear","MultiX=Average","Skip=True","Sort=True")</f>
        <v>13.169302325581397</v>
      </c>
    </row>
    <row r="4179" spans="16:21" x14ac:dyDescent="0.25">
      <c r="P4179" s="10">
        <v>40589</v>
      </c>
      <c r="Q4179">
        <v>24.860600000000002</v>
      </c>
      <c r="S4179" s="42">
        <f t="shared" ca="1" si="71"/>
        <v>50162</v>
      </c>
      <c r="T4179" s="43">
        <f ca="1">_xll.BInterpol('Base CDI'!$H$4:$H$28,'Base CDI'!$J$4:$J$29,S4179,"Cubic","Extrapolate=Linear","MultiX=Average","Skip=True","Sort=True")</f>
        <v>13.141746922024623</v>
      </c>
      <c r="U4179" s="43">
        <f ca="1">_xll.BInterpol('Base CDI'!$H$4:$H$28,'Base CDI'!$I$4:$I$29,S4179,"Cubic","Extrapolate=Linear","MultiX=Average","Skip=True","Sort=True")</f>
        <v>13.169254445964434</v>
      </c>
    </row>
    <row r="4180" spans="16:21" x14ac:dyDescent="0.25">
      <c r="P4180" s="10">
        <v>40590</v>
      </c>
      <c r="Q4180">
        <v>24.871030000000001</v>
      </c>
      <c r="S4180" s="42">
        <f t="shared" ca="1" si="71"/>
        <v>50163</v>
      </c>
      <c r="T4180" s="43">
        <f ca="1">_xll.BInterpol('Base CDI'!$H$4:$H$28,'Base CDI'!$J$4:$J$29,S4180,"Cubic","Extrapolate=Linear","MultiX=Average","Skip=True","Sort=True")</f>
        <v>13.141703146374828</v>
      </c>
      <c r="U4180" s="43">
        <f ca="1">_xll.BInterpol('Base CDI'!$H$4:$H$28,'Base CDI'!$I$4:$I$29,S4180,"Cubic","Extrapolate=Linear","MultiX=Average","Skip=True","Sort=True")</f>
        <v>13.169206566347469</v>
      </c>
    </row>
    <row r="4181" spans="16:21" x14ac:dyDescent="0.25">
      <c r="P4181" s="10">
        <v>40591</v>
      </c>
      <c r="Q4181">
        <v>24.88147</v>
      </c>
      <c r="S4181" s="42">
        <f t="shared" ca="1" si="71"/>
        <v>50164</v>
      </c>
      <c r="T4181" s="43">
        <f ca="1">_xll.BInterpol('Base CDI'!$H$4:$H$28,'Base CDI'!$J$4:$J$29,S4181,"Cubic","Extrapolate=Linear","MultiX=Average","Skip=True","Sort=True")</f>
        <v>13.141659370725035</v>
      </c>
      <c r="U4181" s="43">
        <f ca="1">_xll.BInterpol('Base CDI'!$H$4:$H$28,'Base CDI'!$I$4:$I$29,S4181,"Cubic","Extrapolate=Linear","MultiX=Average","Skip=True","Sort=True")</f>
        <v>13.169158686730507</v>
      </c>
    </row>
    <row r="4182" spans="16:21" x14ac:dyDescent="0.25">
      <c r="P4182" s="10">
        <v>40592</v>
      </c>
      <c r="Q4182">
        <v>24.891909999999999</v>
      </c>
      <c r="S4182" s="42">
        <f t="shared" ca="1" si="71"/>
        <v>50165</v>
      </c>
      <c r="T4182" s="43">
        <f ca="1">_xll.BInterpol('Base CDI'!$H$4:$H$28,'Base CDI'!$J$4:$J$29,S4182,"Cubic","Extrapolate=Linear","MultiX=Average","Skip=True","Sort=True")</f>
        <v>13.14161559507524</v>
      </c>
      <c r="U4182" s="43">
        <f ca="1">_xll.BInterpol('Base CDI'!$H$4:$H$28,'Base CDI'!$I$4:$I$29,S4182,"Cubic","Extrapolate=Linear","MultiX=Average","Skip=True","Sort=True")</f>
        <v>13.169110807113544</v>
      </c>
    </row>
    <row r="4183" spans="16:21" x14ac:dyDescent="0.25">
      <c r="P4183" s="10">
        <v>40595</v>
      </c>
      <c r="Q4183">
        <v>24.902360000000002</v>
      </c>
      <c r="S4183" s="42">
        <f t="shared" ca="1" si="71"/>
        <v>50166</v>
      </c>
      <c r="T4183" s="43">
        <f ca="1">_xll.BInterpol('Base CDI'!$H$4:$H$28,'Base CDI'!$J$4:$J$29,S4183,"Cubic","Extrapolate=Linear","MultiX=Average","Skip=True","Sort=True")</f>
        <v>13.141571819425446</v>
      </c>
      <c r="U4183" s="43">
        <f ca="1">_xll.BInterpol('Base CDI'!$H$4:$H$28,'Base CDI'!$I$4:$I$29,S4183,"Cubic","Extrapolate=Linear","MultiX=Average","Skip=True","Sort=True")</f>
        <v>13.169062927496581</v>
      </c>
    </row>
    <row r="4184" spans="16:21" x14ac:dyDescent="0.25">
      <c r="P4184" s="10">
        <v>40596</v>
      </c>
      <c r="Q4184">
        <v>24.91282</v>
      </c>
      <c r="S4184" s="42">
        <f t="shared" ca="1" si="71"/>
        <v>50167</v>
      </c>
      <c r="T4184" s="43">
        <f ca="1">_xll.BInterpol('Base CDI'!$H$4:$H$28,'Base CDI'!$J$4:$J$29,S4184,"Cubic","Extrapolate=Linear","MultiX=Average","Skip=True","Sort=True")</f>
        <v>13.141528043775651</v>
      </c>
      <c r="U4184" s="43">
        <f ca="1">_xll.BInterpol('Base CDI'!$H$4:$H$28,'Base CDI'!$I$4:$I$29,S4184,"Cubic","Extrapolate=Linear","MultiX=Average","Skip=True","Sort=True")</f>
        <v>13.169015047879618</v>
      </c>
    </row>
    <row r="4185" spans="16:21" x14ac:dyDescent="0.25">
      <c r="P4185" s="10">
        <v>40597</v>
      </c>
      <c r="Q4185">
        <v>24.923279999999998</v>
      </c>
      <c r="S4185" s="42">
        <f t="shared" ca="1" si="71"/>
        <v>50168</v>
      </c>
      <c r="T4185" s="43">
        <f ca="1">_xll.BInterpol('Base CDI'!$H$4:$H$28,'Base CDI'!$J$4:$J$29,S4185,"Cubic","Extrapolate=Linear","MultiX=Average","Skip=True","Sort=True")</f>
        <v>13.141484268125856</v>
      </c>
      <c r="U4185" s="43">
        <f ca="1">_xll.BInterpol('Base CDI'!$H$4:$H$28,'Base CDI'!$I$4:$I$29,S4185,"Cubic","Extrapolate=Linear","MultiX=Average","Skip=True","Sort=True")</f>
        <v>13.168967168262654</v>
      </c>
    </row>
    <row r="4186" spans="16:21" x14ac:dyDescent="0.25">
      <c r="P4186" s="10">
        <v>40598</v>
      </c>
      <c r="Q4186">
        <v>24.93375</v>
      </c>
      <c r="S4186" s="42">
        <f t="shared" ca="1" si="71"/>
        <v>50169</v>
      </c>
      <c r="T4186" s="43">
        <f ca="1">_xll.BInterpol('Base CDI'!$H$4:$H$28,'Base CDI'!$J$4:$J$29,S4186,"Cubic","Extrapolate=Linear","MultiX=Average","Skip=True","Sort=True")</f>
        <v>13.141440492476061</v>
      </c>
      <c r="U4186" s="43">
        <f ca="1">_xll.BInterpol('Base CDI'!$H$4:$H$28,'Base CDI'!$I$4:$I$29,S4186,"Cubic","Extrapolate=Linear","MultiX=Average","Skip=True","Sort=True")</f>
        <v>13.168919288645691</v>
      </c>
    </row>
    <row r="4187" spans="16:21" x14ac:dyDescent="0.25">
      <c r="P4187" s="10">
        <v>40599</v>
      </c>
      <c r="Q4187">
        <v>24.944220000000001</v>
      </c>
      <c r="S4187" s="42">
        <f t="shared" ca="1" si="71"/>
        <v>50170</v>
      </c>
      <c r="T4187" s="43">
        <f ca="1">_xll.BInterpol('Base CDI'!$H$4:$H$28,'Base CDI'!$J$4:$J$29,S4187,"Cubic","Extrapolate=Linear","MultiX=Average","Skip=True","Sort=True")</f>
        <v>13.141396716826266</v>
      </c>
      <c r="U4187" s="43">
        <f ca="1">_xll.BInterpol('Base CDI'!$H$4:$H$28,'Base CDI'!$I$4:$I$29,S4187,"Cubic","Extrapolate=Linear","MultiX=Average","Skip=True","Sort=True")</f>
        <v>13.168871409028728</v>
      </c>
    </row>
    <row r="4188" spans="16:21" x14ac:dyDescent="0.25">
      <c r="P4188" s="10">
        <v>40602</v>
      </c>
      <c r="Q4188">
        <v>24.954689999999999</v>
      </c>
      <c r="S4188" s="42">
        <f t="shared" ca="1" si="71"/>
        <v>50171</v>
      </c>
      <c r="T4188" s="43">
        <f ca="1">_xll.BInterpol('Base CDI'!$H$4:$H$28,'Base CDI'!$J$4:$J$29,S4188,"Cubic","Extrapolate=Linear","MultiX=Average","Skip=True","Sort=True")</f>
        <v>13.141352941176471</v>
      </c>
      <c r="U4188" s="43">
        <f ca="1">_xll.BInterpol('Base CDI'!$H$4:$H$28,'Base CDI'!$I$4:$I$29,S4188,"Cubic","Extrapolate=Linear","MultiX=Average","Skip=True","Sort=True")</f>
        <v>13.168823529411766</v>
      </c>
    </row>
    <row r="4189" spans="16:21" x14ac:dyDescent="0.25">
      <c r="P4189" s="10">
        <v>40603</v>
      </c>
      <c r="Q4189">
        <v>24.965160000000001</v>
      </c>
      <c r="S4189" s="42">
        <f t="shared" ca="1" si="71"/>
        <v>50172</v>
      </c>
      <c r="T4189" s="43">
        <f ca="1">_xll.BInterpol('Base CDI'!$H$4:$H$28,'Base CDI'!$J$4:$J$29,S4189,"Cubic","Extrapolate=Linear","MultiX=Average","Skip=True","Sort=True")</f>
        <v>13.141309165526676</v>
      </c>
      <c r="U4189" s="43">
        <f ca="1">_xll.BInterpol('Base CDI'!$H$4:$H$28,'Base CDI'!$I$4:$I$29,S4189,"Cubic","Extrapolate=Linear","MultiX=Average","Skip=True","Sort=True")</f>
        <v>13.168775649794803</v>
      </c>
    </row>
    <row r="4190" spans="16:21" x14ac:dyDescent="0.25">
      <c r="P4190" s="10">
        <v>40604</v>
      </c>
      <c r="Q4190">
        <v>24.975650000000002</v>
      </c>
      <c r="S4190" s="42">
        <f t="shared" ca="1" si="71"/>
        <v>50173</v>
      </c>
      <c r="T4190" s="43">
        <f ca="1">_xll.BInterpol('Base CDI'!$H$4:$H$28,'Base CDI'!$J$4:$J$29,S4190,"Cubic","Extrapolate=Linear","MultiX=Average","Skip=True","Sort=True")</f>
        <v>13.141265389876882</v>
      </c>
      <c r="U4190" s="43">
        <f ca="1">_xll.BInterpol('Base CDI'!$H$4:$H$28,'Base CDI'!$I$4:$I$29,S4190,"Cubic","Extrapolate=Linear","MultiX=Average","Skip=True","Sort=True")</f>
        <v>13.168727770177838</v>
      </c>
    </row>
    <row r="4191" spans="16:21" x14ac:dyDescent="0.25">
      <c r="P4191" s="10">
        <v>40605</v>
      </c>
      <c r="Q4191">
        <v>24.986129999999999</v>
      </c>
      <c r="S4191" s="42">
        <f t="shared" ca="1" si="71"/>
        <v>50174</v>
      </c>
      <c r="T4191" s="43">
        <f ca="1">_xll.BInterpol('Base CDI'!$H$4:$H$28,'Base CDI'!$J$4:$J$29,S4191,"Cubic","Extrapolate=Linear","MultiX=Average","Skip=True","Sort=True")</f>
        <v>13.141221614227087</v>
      </c>
      <c r="U4191" s="43">
        <f ca="1">_xll.BInterpol('Base CDI'!$H$4:$H$28,'Base CDI'!$I$4:$I$29,S4191,"Cubic","Extrapolate=Linear","MultiX=Average","Skip=True","Sort=True")</f>
        <v>13.168679890560876</v>
      </c>
    </row>
    <row r="4192" spans="16:21" x14ac:dyDescent="0.25">
      <c r="P4192" s="10">
        <v>40606</v>
      </c>
      <c r="Q4192">
        <v>24.997050000000002</v>
      </c>
      <c r="S4192" s="42">
        <f t="shared" ca="1" si="71"/>
        <v>50175</v>
      </c>
      <c r="T4192" s="43">
        <f ca="1">_xll.BInterpol('Base CDI'!$H$4:$H$28,'Base CDI'!$J$4:$J$29,S4192,"Cubic","Extrapolate=Linear","MultiX=Average","Skip=True","Sort=True")</f>
        <v>13.141177838577292</v>
      </c>
      <c r="U4192" s="43">
        <f ca="1">_xll.BInterpol('Base CDI'!$H$4:$H$28,'Base CDI'!$I$4:$I$29,S4192,"Cubic","Extrapolate=Linear","MultiX=Average","Skip=True","Sort=True")</f>
        <v>13.168632010943913</v>
      </c>
    </row>
    <row r="4193" spans="16:21" x14ac:dyDescent="0.25">
      <c r="P4193" s="10">
        <v>40611</v>
      </c>
      <c r="Q4193">
        <v>25.00798</v>
      </c>
      <c r="S4193" s="42">
        <f t="shared" ca="1" si="71"/>
        <v>50176</v>
      </c>
      <c r="T4193" s="43">
        <f ca="1">_xll.BInterpol('Base CDI'!$H$4:$H$28,'Base CDI'!$J$4:$J$29,S4193,"Cubic","Extrapolate=Linear","MultiX=Average","Skip=True","Sort=True")</f>
        <v>13.141134062927497</v>
      </c>
      <c r="U4193" s="43">
        <f ca="1">_xll.BInterpol('Base CDI'!$H$4:$H$28,'Base CDI'!$I$4:$I$29,S4193,"Cubic","Extrapolate=Linear","MultiX=Average","Skip=True","Sort=True")</f>
        <v>13.16858413132695</v>
      </c>
    </row>
    <row r="4194" spans="16:21" x14ac:dyDescent="0.25">
      <c r="P4194" s="10">
        <v>40612</v>
      </c>
      <c r="Q4194">
        <v>25.018910000000002</v>
      </c>
      <c r="S4194" s="42">
        <f t="shared" ca="1" si="71"/>
        <v>50177</v>
      </c>
      <c r="T4194" s="43">
        <f ca="1">_xll.BInterpol('Base CDI'!$H$4:$H$28,'Base CDI'!$J$4:$J$29,S4194,"Cubic","Extrapolate=Linear","MultiX=Average","Skip=True","Sort=True")</f>
        <v>13.141090287277702</v>
      </c>
      <c r="U4194" s="43">
        <f ca="1">_xll.BInterpol('Base CDI'!$H$4:$H$28,'Base CDI'!$I$4:$I$29,S4194,"Cubic","Extrapolate=Linear","MultiX=Average","Skip=True","Sort=True")</f>
        <v>13.168536251709988</v>
      </c>
    </row>
    <row r="4195" spans="16:21" x14ac:dyDescent="0.25">
      <c r="P4195" s="10">
        <v>40613</v>
      </c>
      <c r="Q4195">
        <v>25.02984</v>
      </c>
      <c r="S4195" s="42">
        <f t="shared" ca="1" si="71"/>
        <v>50178</v>
      </c>
      <c r="T4195" s="43">
        <f ca="1">_xll.BInterpol('Base CDI'!$H$4:$H$28,'Base CDI'!$J$4:$J$29,S4195,"Cubic","Extrapolate=Linear","MultiX=Average","Skip=True","Sort=True")</f>
        <v>13.141046511627907</v>
      </c>
      <c r="U4195" s="43">
        <f ca="1">_xll.BInterpol('Base CDI'!$H$4:$H$28,'Base CDI'!$I$4:$I$29,S4195,"Cubic","Extrapolate=Linear","MultiX=Average","Skip=True","Sort=True")</f>
        <v>13.168488372093025</v>
      </c>
    </row>
    <row r="4196" spans="16:21" x14ac:dyDescent="0.25">
      <c r="P4196" s="10">
        <v>40616</v>
      </c>
      <c r="Q4196">
        <v>25.040780000000002</v>
      </c>
      <c r="S4196" s="42">
        <f t="shared" ca="1" si="71"/>
        <v>50179</v>
      </c>
      <c r="T4196" s="43">
        <f ca="1">_xll.BInterpol('Base CDI'!$H$4:$H$28,'Base CDI'!$J$4:$J$29,S4196,"Cubic","Extrapolate=Linear","MultiX=Average","Skip=True","Sort=True")</f>
        <v>13.141002735978113</v>
      </c>
      <c r="U4196" s="43">
        <f ca="1">_xll.BInterpol('Base CDI'!$H$4:$H$28,'Base CDI'!$I$4:$I$29,S4196,"Cubic","Extrapolate=Linear","MultiX=Average","Skip=True","Sort=True")</f>
        <v>13.16844049247606</v>
      </c>
    </row>
    <row r="4197" spans="16:21" x14ac:dyDescent="0.25">
      <c r="P4197" s="10">
        <v>40617</v>
      </c>
      <c r="Q4197">
        <v>25.051729999999999</v>
      </c>
      <c r="S4197" s="42">
        <f t="shared" ca="1" si="71"/>
        <v>50180</v>
      </c>
      <c r="T4197" s="43">
        <f ca="1">_xll.BInterpol('Base CDI'!$H$4:$H$28,'Base CDI'!$J$4:$J$29,S4197,"Cubic","Extrapolate=Linear","MultiX=Average","Skip=True","Sort=True")</f>
        <v>13.140958960328318</v>
      </c>
      <c r="U4197" s="43">
        <f ca="1">_xll.BInterpol('Base CDI'!$H$4:$H$28,'Base CDI'!$I$4:$I$29,S4197,"Cubic","Extrapolate=Linear","MultiX=Average","Skip=True","Sort=True")</f>
        <v>13.168392612859098</v>
      </c>
    </row>
    <row r="4198" spans="16:21" x14ac:dyDescent="0.25">
      <c r="P4198" s="10">
        <v>40618</v>
      </c>
      <c r="Q4198">
        <v>25.06268</v>
      </c>
      <c r="S4198" s="42">
        <f t="shared" ca="1" si="71"/>
        <v>50181</v>
      </c>
      <c r="T4198" s="43">
        <f ca="1">_xll.BInterpol('Base CDI'!$H$4:$H$28,'Base CDI'!$J$4:$J$29,S4198,"Cubic","Extrapolate=Linear","MultiX=Average","Skip=True","Sort=True")</f>
        <v>13.140915184678523</v>
      </c>
      <c r="U4198" s="43">
        <f ca="1">_xll.BInterpol('Base CDI'!$H$4:$H$28,'Base CDI'!$I$4:$I$29,S4198,"Cubic","Extrapolate=Linear","MultiX=Average","Skip=True","Sort=True")</f>
        <v>13.168344733242135</v>
      </c>
    </row>
    <row r="4199" spans="16:21" x14ac:dyDescent="0.25">
      <c r="P4199" s="10">
        <v>40619</v>
      </c>
      <c r="Q4199">
        <v>25.073640000000001</v>
      </c>
      <c r="S4199" s="42">
        <f t="shared" ca="1" si="71"/>
        <v>50182</v>
      </c>
      <c r="T4199" s="43">
        <f ca="1">_xll.BInterpol('Base CDI'!$H$4:$H$28,'Base CDI'!$J$4:$J$29,S4199,"Cubic","Extrapolate=Linear","MultiX=Average","Skip=True","Sort=True")</f>
        <v>13.140871409028728</v>
      </c>
      <c r="U4199" s="43">
        <f ca="1">_xll.BInterpol('Base CDI'!$H$4:$H$28,'Base CDI'!$I$4:$I$29,S4199,"Cubic","Extrapolate=Linear","MultiX=Average","Skip=True","Sort=True")</f>
        <v>13.168296853625172</v>
      </c>
    </row>
    <row r="4200" spans="16:21" x14ac:dyDescent="0.25">
      <c r="P4200" s="10">
        <v>40620</v>
      </c>
      <c r="Q4200">
        <v>25.084599999999998</v>
      </c>
      <c r="S4200" s="42">
        <f t="shared" ca="1" si="71"/>
        <v>50183</v>
      </c>
      <c r="T4200" s="43">
        <f ca="1">_xll.BInterpol('Base CDI'!$H$4:$H$28,'Base CDI'!$J$4:$J$29,S4200,"Cubic","Extrapolate=Linear","MultiX=Average","Skip=True","Sort=True")</f>
        <v>13.140827633378933</v>
      </c>
      <c r="U4200" s="43">
        <f ca="1">_xll.BInterpol('Base CDI'!$H$4:$H$28,'Base CDI'!$I$4:$I$29,S4200,"Cubic","Extrapolate=Linear","MultiX=Average","Skip=True","Sort=True")</f>
        <v>13.168248974008209</v>
      </c>
    </row>
    <row r="4201" spans="16:21" x14ac:dyDescent="0.25">
      <c r="P4201" s="10">
        <v>40623</v>
      </c>
      <c r="Q4201">
        <v>25.095569999999999</v>
      </c>
      <c r="S4201" s="42">
        <f t="shared" ca="1" si="71"/>
        <v>50184</v>
      </c>
      <c r="T4201" s="43">
        <f ca="1">_xll.BInterpol('Base CDI'!$H$4:$H$28,'Base CDI'!$J$4:$J$29,S4201,"Cubic","Extrapolate=Linear","MultiX=Average","Skip=True","Sort=True")</f>
        <v>13.140783857729138</v>
      </c>
      <c r="U4201" s="43">
        <f ca="1">_xll.BInterpol('Base CDI'!$H$4:$H$28,'Base CDI'!$I$4:$I$29,S4201,"Cubic","Extrapolate=Linear","MultiX=Average","Skip=True","Sort=True")</f>
        <v>13.168201094391245</v>
      </c>
    </row>
    <row r="4202" spans="16:21" x14ac:dyDescent="0.25">
      <c r="P4202" s="10">
        <v>40624</v>
      </c>
      <c r="Q4202">
        <v>25.106539999999999</v>
      </c>
      <c r="S4202" s="42">
        <f t="shared" ca="1" si="71"/>
        <v>50185</v>
      </c>
      <c r="T4202" s="43">
        <f ca="1">_xll.BInterpol('Base CDI'!$H$4:$H$28,'Base CDI'!$J$4:$J$29,S4202,"Cubic","Extrapolate=Linear","MultiX=Average","Skip=True","Sort=True")</f>
        <v>13.140740082079343</v>
      </c>
      <c r="U4202" s="43">
        <f ca="1">_xll.BInterpol('Base CDI'!$H$4:$H$28,'Base CDI'!$I$4:$I$29,S4202,"Cubic","Extrapolate=Linear","MultiX=Average","Skip=True","Sort=True")</f>
        <v>13.168153214774282</v>
      </c>
    </row>
    <row r="4203" spans="16:21" x14ac:dyDescent="0.25">
      <c r="P4203" s="10">
        <v>40625</v>
      </c>
      <c r="Q4203">
        <v>25.117509999999999</v>
      </c>
      <c r="S4203" s="42">
        <f t="shared" ca="1" si="71"/>
        <v>50186</v>
      </c>
      <c r="T4203" s="43">
        <f ca="1">_xll.BInterpol('Base CDI'!$H$4:$H$28,'Base CDI'!$J$4:$J$29,S4203,"Cubic","Extrapolate=Linear","MultiX=Average","Skip=True","Sort=True")</f>
        <v>13.140696306429549</v>
      </c>
      <c r="U4203" s="43">
        <f ca="1">_xll.BInterpol('Base CDI'!$H$4:$H$28,'Base CDI'!$I$4:$I$29,S4203,"Cubic","Extrapolate=Linear","MultiX=Average","Skip=True","Sort=True")</f>
        <v>13.168105335157319</v>
      </c>
    </row>
    <row r="4204" spans="16:21" x14ac:dyDescent="0.25">
      <c r="P4204" s="10">
        <v>40626</v>
      </c>
      <c r="Q4204">
        <v>25.128499999999999</v>
      </c>
      <c r="S4204" s="42">
        <f t="shared" ca="1" si="71"/>
        <v>50187</v>
      </c>
      <c r="T4204" s="43">
        <f ca="1">_xll.BInterpol('Base CDI'!$H$4:$H$28,'Base CDI'!$J$4:$J$29,S4204,"Cubic","Extrapolate=Linear","MultiX=Average","Skip=True","Sort=True")</f>
        <v>13.140652530779754</v>
      </c>
      <c r="U4204" s="43">
        <f ca="1">_xll.BInterpol('Base CDI'!$H$4:$H$28,'Base CDI'!$I$4:$I$29,S4204,"Cubic","Extrapolate=Linear","MultiX=Average","Skip=True","Sort=True")</f>
        <v>13.168057455540357</v>
      </c>
    </row>
    <row r="4205" spans="16:21" x14ac:dyDescent="0.25">
      <c r="P4205" s="10">
        <v>40627</v>
      </c>
      <c r="Q4205">
        <v>25.139489999999999</v>
      </c>
      <c r="S4205" s="42">
        <f t="shared" ca="1" si="71"/>
        <v>50188</v>
      </c>
      <c r="T4205" s="43">
        <f ca="1">_xll.BInterpol('Base CDI'!$H$4:$H$28,'Base CDI'!$J$4:$J$29,S4205,"Cubic","Extrapolate=Linear","MultiX=Average","Skip=True","Sort=True")</f>
        <v>13.140608755129959</v>
      </c>
      <c r="U4205" s="43">
        <f ca="1">_xll.BInterpol('Base CDI'!$H$4:$H$28,'Base CDI'!$I$4:$I$29,S4205,"Cubic","Extrapolate=Linear","MultiX=Average","Skip=True","Sort=True")</f>
        <v>13.168009575923394</v>
      </c>
    </row>
    <row r="4206" spans="16:21" x14ac:dyDescent="0.25">
      <c r="P4206" s="10">
        <v>40630</v>
      </c>
      <c r="Q4206">
        <v>25.150490000000001</v>
      </c>
      <c r="S4206" s="42">
        <f t="shared" ca="1" si="71"/>
        <v>50189</v>
      </c>
      <c r="T4206" s="43">
        <f ca="1">_xll.BInterpol('Base CDI'!$H$4:$H$28,'Base CDI'!$J$4:$J$29,S4206,"Cubic","Extrapolate=Linear","MultiX=Average","Skip=True","Sort=True")</f>
        <v>13.140564979480164</v>
      </c>
      <c r="U4206" s="43">
        <f ca="1">_xll.BInterpol('Base CDI'!$H$4:$H$28,'Base CDI'!$I$4:$I$29,S4206,"Cubic","Extrapolate=Linear","MultiX=Average","Skip=True","Sort=True")</f>
        <v>13.167961696306429</v>
      </c>
    </row>
    <row r="4207" spans="16:21" x14ac:dyDescent="0.25">
      <c r="P4207" s="10">
        <v>40631</v>
      </c>
      <c r="Q4207">
        <v>25.1615</v>
      </c>
      <c r="S4207" s="42">
        <f t="shared" ca="1" si="71"/>
        <v>50190</v>
      </c>
      <c r="T4207" s="43">
        <f ca="1">_xll.BInterpol('Base CDI'!$H$4:$H$28,'Base CDI'!$J$4:$J$29,S4207,"Cubic","Extrapolate=Linear","MultiX=Average","Skip=True","Sort=True")</f>
        <v>13.140521203830369</v>
      </c>
      <c r="U4207" s="43">
        <f ca="1">_xll.BInterpol('Base CDI'!$H$4:$H$28,'Base CDI'!$I$4:$I$29,S4207,"Cubic","Extrapolate=Linear","MultiX=Average","Skip=True","Sort=True")</f>
        <v>13.167913816689467</v>
      </c>
    </row>
    <row r="4208" spans="16:21" x14ac:dyDescent="0.25">
      <c r="P4208" s="10">
        <v>40632</v>
      </c>
      <c r="Q4208">
        <v>25.172509999999999</v>
      </c>
      <c r="S4208" s="42">
        <f t="shared" ca="1" si="71"/>
        <v>50191</v>
      </c>
      <c r="T4208" s="43">
        <f ca="1">_xll.BInterpol('Base CDI'!$H$4:$H$28,'Base CDI'!$J$4:$J$29,S4208,"Cubic","Extrapolate=Linear","MultiX=Average","Skip=True","Sort=True")</f>
        <v>13.140477428180574</v>
      </c>
      <c r="U4208" s="43">
        <f ca="1">_xll.BInterpol('Base CDI'!$H$4:$H$28,'Base CDI'!$I$4:$I$29,S4208,"Cubic","Extrapolate=Linear","MultiX=Average","Skip=True","Sort=True")</f>
        <v>13.167865937072504</v>
      </c>
    </row>
    <row r="4209" spans="16:21" x14ac:dyDescent="0.25">
      <c r="P4209" s="10">
        <v>40633</v>
      </c>
      <c r="Q4209">
        <v>25.183530000000001</v>
      </c>
      <c r="S4209" s="42">
        <f t="shared" ca="1" si="71"/>
        <v>50192</v>
      </c>
      <c r="T4209" s="43">
        <f ca="1">_xll.BInterpol('Base CDI'!$H$4:$H$28,'Base CDI'!$J$4:$J$29,S4209,"Cubic","Extrapolate=Linear","MultiX=Average","Skip=True","Sort=True")</f>
        <v>13.140433652530779</v>
      </c>
      <c r="U4209" s="43">
        <f ca="1">_xll.BInterpol('Base CDI'!$H$4:$H$28,'Base CDI'!$I$4:$I$29,S4209,"Cubic","Extrapolate=Linear","MultiX=Average","Skip=True","Sort=True")</f>
        <v>13.167818057455541</v>
      </c>
    </row>
    <row r="4210" spans="16:21" x14ac:dyDescent="0.25">
      <c r="P4210" s="10">
        <v>40634</v>
      </c>
      <c r="Q4210">
        <v>25.194559999999999</v>
      </c>
      <c r="S4210" s="42">
        <f t="shared" ca="1" si="71"/>
        <v>50193</v>
      </c>
      <c r="T4210" s="43">
        <f ca="1">_xll.BInterpol('Base CDI'!$H$4:$H$28,'Base CDI'!$J$4:$J$29,S4210,"Cubic","Extrapolate=Linear","MultiX=Average","Skip=True","Sort=True")</f>
        <v>13.140389876880985</v>
      </c>
      <c r="U4210" s="43">
        <f ca="1">_xll.BInterpol('Base CDI'!$H$4:$H$28,'Base CDI'!$I$4:$I$29,S4210,"Cubic","Extrapolate=Linear","MultiX=Average","Skip=True","Sort=True")</f>
        <v>13.167770177838579</v>
      </c>
    </row>
    <row r="4211" spans="16:21" x14ac:dyDescent="0.25">
      <c r="P4211" s="10">
        <v>40637</v>
      </c>
      <c r="Q4211">
        <v>25.205590000000001</v>
      </c>
      <c r="S4211" s="42">
        <f t="shared" ca="1" si="71"/>
        <v>50194</v>
      </c>
      <c r="T4211" s="43">
        <f ca="1">_xll.BInterpol('Base CDI'!$H$4:$H$28,'Base CDI'!$J$4:$J$29,S4211,"Cubic","Extrapolate=Linear","MultiX=Average","Skip=True","Sort=True")</f>
        <v>13.14034610123119</v>
      </c>
      <c r="U4211" s="43">
        <f ca="1">_xll.BInterpol('Base CDI'!$H$4:$H$28,'Base CDI'!$I$4:$I$29,S4211,"Cubic","Extrapolate=Linear","MultiX=Average","Skip=True","Sort=True")</f>
        <v>13.167722298221616</v>
      </c>
    </row>
    <row r="4212" spans="16:21" x14ac:dyDescent="0.25">
      <c r="P4212" s="10">
        <v>40638</v>
      </c>
      <c r="Q4212">
        <v>25.216629999999999</v>
      </c>
      <c r="S4212" s="42">
        <f t="shared" ca="1" si="71"/>
        <v>50195</v>
      </c>
      <c r="T4212" s="43">
        <f ca="1">_xll.BInterpol('Base CDI'!$H$4:$H$28,'Base CDI'!$J$4:$J$29,S4212,"Cubic","Extrapolate=Linear","MultiX=Average","Skip=True","Sort=True")</f>
        <v>13.140302325581395</v>
      </c>
      <c r="U4212" s="43">
        <f ca="1">_xll.BInterpol('Base CDI'!$H$4:$H$28,'Base CDI'!$I$4:$I$29,S4212,"Cubic","Extrapolate=Linear","MultiX=Average","Skip=True","Sort=True")</f>
        <v>13.167674418604651</v>
      </c>
    </row>
    <row r="4213" spans="16:21" x14ac:dyDescent="0.25">
      <c r="P4213" s="10">
        <v>40639</v>
      </c>
      <c r="Q4213">
        <v>25.22766</v>
      </c>
      <c r="S4213" s="42">
        <f t="shared" ca="1" si="71"/>
        <v>50196</v>
      </c>
      <c r="T4213" s="43">
        <f ca="1">_xll.BInterpol('Base CDI'!$H$4:$H$28,'Base CDI'!$J$4:$J$29,S4213,"Cubic","Extrapolate=Linear","MultiX=Average","Skip=True","Sort=True")</f>
        <v>13.1402585499316</v>
      </c>
      <c r="U4213" s="43">
        <f ca="1">_xll.BInterpol('Base CDI'!$H$4:$H$28,'Base CDI'!$I$4:$I$29,S4213,"Cubic","Extrapolate=Linear","MultiX=Average","Skip=True","Sort=True")</f>
        <v>13.167626538987689</v>
      </c>
    </row>
    <row r="4214" spans="16:21" x14ac:dyDescent="0.25">
      <c r="P4214" s="10">
        <v>40640</v>
      </c>
      <c r="Q4214">
        <v>25.238679999999999</v>
      </c>
      <c r="S4214" s="42">
        <f t="shared" ca="1" si="71"/>
        <v>50197</v>
      </c>
      <c r="T4214" s="43">
        <f ca="1">_xll.BInterpol('Base CDI'!$H$4:$H$28,'Base CDI'!$J$4:$J$29,S4214,"Cubic","Extrapolate=Linear","MultiX=Average","Skip=True","Sort=True")</f>
        <v>13.140214774281805</v>
      </c>
      <c r="U4214" s="43">
        <f ca="1">_xll.BInterpol('Base CDI'!$H$4:$H$28,'Base CDI'!$I$4:$I$29,S4214,"Cubic","Extrapolate=Linear","MultiX=Average","Skip=True","Sort=True")</f>
        <v>13.167578659370726</v>
      </c>
    </row>
    <row r="4215" spans="16:21" x14ac:dyDescent="0.25">
      <c r="P4215" s="10">
        <v>40641</v>
      </c>
      <c r="Q4215">
        <v>25.24972</v>
      </c>
      <c r="S4215" s="42">
        <f t="shared" ca="1" si="71"/>
        <v>50198</v>
      </c>
      <c r="T4215" s="43">
        <f ca="1">_xll.BInterpol('Base CDI'!$H$4:$H$28,'Base CDI'!$J$4:$J$29,S4215,"Cubic","Extrapolate=Linear","MultiX=Average","Skip=True","Sort=True")</f>
        <v>13.14017099863201</v>
      </c>
      <c r="U4215" s="43">
        <f ca="1">_xll.BInterpol('Base CDI'!$H$4:$H$28,'Base CDI'!$I$4:$I$29,S4215,"Cubic","Extrapolate=Linear","MultiX=Average","Skip=True","Sort=True")</f>
        <v>13.167530779753763</v>
      </c>
    </row>
    <row r="4216" spans="16:21" x14ac:dyDescent="0.25">
      <c r="P4216" s="10">
        <v>40644</v>
      </c>
      <c r="Q4216">
        <v>25.260760000000001</v>
      </c>
      <c r="S4216" s="42">
        <f t="shared" ca="1" si="71"/>
        <v>50199</v>
      </c>
      <c r="T4216" s="43">
        <f ca="1">_xll.BInterpol('Base CDI'!$H$4:$H$28,'Base CDI'!$J$4:$J$29,S4216,"Cubic","Extrapolate=Linear","MultiX=Average","Skip=True","Sort=True")</f>
        <v>13.140127222982217</v>
      </c>
      <c r="U4216" s="43">
        <f ca="1">_xll.BInterpol('Base CDI'!$H$4:$H$28,'Base CDI'!$I$4:$I$29,S4216,"Cubic","Extrapolate=Linear","MultiX=Average","Skip=True","Sort=True")</f>
        <v>13.1674829001368</v>
      </c>
    </row>
    <row r="4217" spans="16:21" x14ac:dyDescent="0.25">
      <c r="P4217" s="10">
        <v>40645</v>
      </c>
      <c r="Q4217">
        <v>25.271799999999999</v>
      </c>
      <c r="S4217" s="42">
        <f t="shared" ca="1" si="71"/>
        <v>50200</v>
      </c>
      <c r="T4217" s="43">
        <f ca="1">_xll.BInterpol('Base CDI'!$H$4:$H$28,'Base CDI'!$J$4:$J$29,S4217,"Cubic","Extrapolate=Linear","MultiX=Average","Skip=True","Sort=True")</f>
        <v>13.140083447332422</v>
      </c>
      <c r="U4217" s="43">
        <f ca="1">_xll.BInterpol('Base CDI'!$H$4:$H$28,'Base CDI'!$I$4:$I$29,S4217,"Cubic","Extrapolate=Linear","MultiX=Average","Skip=True","Sort=True")</f>
        <v>13.167435020519836</v>
      </c>
    </row>
    <row r="4218" spans="16:21" x14ac:dyDescent="0.25">
      <c r="P4218" s="10">
        <v>40646</v>
      </c>
      <c r="Q4218">
        <v>25.282830000000001</v>
      </c>
      <c r="S4218" s="42">
        <f t="shared" ca="1" si="71"/>
        <v>50201</v>
      </c>
      <c r="T4218" s="43">
        <f ca="1">_xll.BInterpol('Base CDI'!$H$4:$H$28,'Base CDI'!$J$4:$J$29,S4218,"Cubic","Extrapolate=Linear","MultiX=Average","Skip=True","Sort=True")</f>
        <v>13.140039671682628</v>
      </c>
      <c r="U4218" s="43">
        <f ca="1">_xll.BInterpol('Base CDI'!$H$4:$H$28,'Base CDI'!$I$4:$I$29,S4218,"Cubic","Extrapolate=Linear","MultiX=Average","Skip=True","Sort=True")</f>
        <v>13.167387140902873</v>
      </c>
    </row>
    <row r="4219" spans="16:21" x14ac:dyDescent="0.25">
      <c r="P4219" s="10">
        <v>40647</v>
      </c>
      <c r="Q4219">
        <v>25.293890000000001</v>
      </c>
      <c r="S4219" s="42">
        <f t="shared" ca="1" si="71"/>
        <v>50202</v>
      </c>
      <c r="T4219" s="43">
        <f ca="1">_xll.BInterpol('Base CDI'!$H$4:$H$28,'Base CDI'!$J$4:$J$29,S4219,"Cubic","Extrapolate=Linear","MultiX=Average","Skip=True","Sort=True")</f>
        <v>13.139995896032833</v>
      </c>
      <c r="U4219" s="43">
        <f ca="1">_xll.BInterpol('Base CDI'!$H$4:$H$28,'Base CDI'!$I$4:$I$29,S4219,"Cubic","Extrapolate=Linear","MultiX=Average","Skip=True","Sort=True")</f>
        <v>13.16733926128591</v>
      </c>
    </row>
    <row r="4220" spans="16:21" x14ac:dyDescent="0.25">
      <c r="P4220" s="10">
        <v>40648</v>
      </c>
      <c r="Q4220">
        <v>25.304960000000001</v>
      </c>
      <c r="S4220" s="42">
        <f t="shared" ca="1" si="71"/>
        <v>50203</v>
      </c>
      <c r="T4220" s="43">
        <f ca="1">_xll.BInterpol('Base CDI'!$H$4:$H$28,'Base CDI'!$J$4:$J$29,S4220,"Cubic","Extrapolate=Linear","MultiX=Average","Skip=True","Sort=True")</f>
        <v>13.139952120383038</v>
      </c>
      <c r="U4220" s="43">
        <f ca="1">_xll.BInterpol('Base CDI'!$H$4:$H$28,'Base CDI'!$I$4:$I$29,S4220,"Cubic","Extrapolate=Linear","MultiX=Average","Skip=True","Sort=True")</f>
        <v>13.167291381668948</v>
      </c>
    </row>
    <row r="4221" spans="16:21" x14ac:dyDescent="0.25">
      <c r="P4221" s="10">
        <v>40651</v>
      </c>
      <c r="Q4221">
        <v>25.316040000000001</v>
      </c>
      <c r="S4221" s="42">
        <f t="shared" ca="1" si="71"/>
        <v>50204</v>
      </c>
      <c r="T4221" s="43">
        <f ca="1">_xll.BInterpol('Base CDI'!$H$4:$H$28,'Base CDI'!$J$4:$J$29,S4221,"Cubic","Extrapolate=Linear","MultiX=Average","Skip=True","Sort=True")</f>
        <v>13.139908344733243</v>
      </c>
      <c r="U4221" s="43">
        <f ca="1">_xll.BInterpol('Base CDI'!$H$4:$H$28,'Base CDI'!$I$4:$I$29,S4221,"Cubic","Extrapolate=Linear","MultiX=Average","Skip=True","Sort=True")</f>
        <v>13.167243502051985</v>
      </c>
    </row>
    <row r="4222" spans="16:21" x14ac:dyDescent="0.25">
      <c r="P4222" s="10">
        <v>40652</v>
      </c>
      <c r="Q4222">
        <v>25.32715</v>
      </c>
      <c r="S4222" s="42">
        <f t="shared" ca="1" si="71"/>
        <v>50205</v>
      </c>
      <c r="T4222" s="43">
        <f ca="1">_xll.BInterpol('Base CDI'!$H$4:$H$28,'Base CDI'!$J$4:$J$29,S4222,"Cubic","Extrapolate=Linear","MultiX=Average","Skip=True","Sort=True")</f>
        <v>13.139864569083448</v>
      </c>
      <c r="U4222" s="43">
        <f ca="1">_xll.BInterpol('Base CDI'!$H$4:$H$28,'Base CDI'!$I$4:$I$29,S4222,"Cubic","Extrapolate=Linear","MultiX=Average","Skip=True","Sort=True")</f>
        <v>13.16719562243502</v>
      </c>
    </row>
    <row r="4223" spans="16:21" x14ac:dyDescent="0.25">
      <c r="P4223" s="10">
        <v>40653</v>
      </c>
      <c r="Q4223">
        <v>25.338239999999999</v>
      </c>
      <c r="S4223" s="42">
        <f t="shared" ca="1" si="71"/>
        <v>50206</v>
      </c>
      <c r="T4223" s="43">
        <f ca="1">_xll.BInterpol('Base CDI'!$H$4:$H$28,'Base CDI'!$J$4:$J$29,S4223,"Cubic","Extrapolate=Linear","MultiX=Average","Skip=True","Sort=True")</f>
        <v>13.139820793433653</v>
      </c>
      <c r="U4223" s="43">
        <f ca="1">_xll.BInterpol('Base CDI'!$H$4:$H$28,'Base CDI'!$I$4:$I$29,S4223,"Cubic","Extrapolate=Linear","MultiX=Average","Skip=True","Sort=True")</f>
        <v>13.167147742818058</v>
      </c>
    </row>
    <row r="4224" spans="16:21" x14ac:dyDescent="0.25">
      <c r="P4224" s="10">
        <v>40658</v>
      </c>
      <c r="Q4224">
        <v>25.349309999999999</v>
      </c>
      <c r="S4224" s="42">
        <f t="shared" ca="1" si="71"/>
        <v>50207</v>
      </c>
      <c r="T4224" s="43">
        <f ca="1">_xll.BInterpol('Base CDI'!$H$4:$H$28,'Base CDI'!$J$4:$J$29,S4224,"Cubic","Extrapolate=Linear","MultiX=Average","Skip=True","Sort=True")</f>
        <v>13.139777017783858</v>
      </c>
      <c r="U4224" s="43">
        <f ca="1">_xll.BInterpol('Base CDI'!$H$4:$H$28,'Base CDI'!$I$4:$I$29,S4224,"Cubic","Extrapolate=Linear","MultiX=Average","Skip=True","Sort=True")</f>
        <v>13.167099863201095</v>
      </c>
    </row>
    <row r="4225" spans="16:21" x14ac:dyDescent="0.25">
      <c r="P4225" s="10">
        <v>40659</v>
      </c>
      <c r="Q4225">
        <v>25.360600000000002</v>
      </c>
      <c r="S4225" s="42">
        <f t="shared" ca="1" si="71"/>
        <v>50208</v>
      </c>
      <c r="T4225" s="43">
        <f ca="1">_xll.BInterpol('Base CDI'!$H$4:$H$28,'Base CDI'!$J$4:$J$29,S4225,"Cubic","Extrapolate=Linear","MultiX=Average","Skip=True","Sort=True")</f>
        <v>13.139733242134064</v>
      </c>
      <c r="U4225" s="43">
        <f ca="1">_xll.BInterpol('Base CDI'!$H$4:$H$28,'Base CDI'!$I$4:$I$29,S4225,"Cubic","Extrapolate=Linear","MultiX=Average","Skip=True","Sort=True")</f>
        <v>13.167051983584132</v>
      </c>
    </row>
    <row r="4226" spans="16:21" x14ac:dyDescent="0.25">
      <c r="P4226" s="10">
        <v>40660</v>
      </c>
      <c r="Q4226">
        <v>25.37191</v>
      </c>
      <c r="S4226" s="42">
        <f t="shared" ca="1" si="71"/>
        <v>50209</v>
      </c>
      <c r="T4226" s="43">
        <f ca="1">_xll.BInterpol('Base CDI'!$H$4:$H$28,'Base CDI'!$J$4:$J$29,S4226,"Cubic","Extrapolate=Linear","MultiX=Average","Skip=True","Sort=True")</f>
        <v>13.139689466484269</v>
      </c>
      <c r="U4226" s="43">
        <f ca="1">_xll.BInterpol('Base CDI'!$H$4:$H$28,'Base CDI'!$I$4:$I$29,S4226,"Cubic","Extrapolate=Linear","MultiX=Average","Skip=True","Sort=True")</f>
        <v>13.167004103967169</v>
      </c>
    </row>
    <row r="4227" spans="16:21" x14ac:dyDescent="0.25">
      <c r="P4227" s="10">
        <v>40661</v>
      </c>
      <c r="Q4227">
        <v>25.383230000000001</v>
      </c>
      <c r="S4227" s="42">
        <f t="shared" ca="1" si="71"/>
        <v>50210</v>
      </c>
      <c r="T4227" s="43">
        <f ca="1">_xll.BInterpol('Base CDI'!$H$4:$H$28,'Base CDI'!$J$4:$J$29,S4227,"Cubic","Extrapolate=Linear","MultiX=Average","Skip=True","Sort=True")</f>
        <v>13.139645690834474</v>
      </c>
      <c r="U4227" s="43">
        <f ca="1">_xll.BInterpol('Base CDI'!$H$4:$H$28,'Base CDI'!$I$4:$I$29,S4227,"Cubic","Extrapolate=Linear","MultiX=Average","Skip=True","Sort=True")</f>
        <v>13.166956224350207</v>
      </c>
    </row>
    <row r="4228" spans="16:21" x14ac:dyDescent="0.25">
      <c r="P4228" s="10">
        <v>40662</v>
      </c>
      <c r="Q4228">
        <v>25.394539999999999</v>
      </c>
      <c r="S4228" s="42">
        <f t="shared" ca="1" si="71"/>
        <v>50211</v>
      </c>
      <c r="T4228" s="43">
        <f ca="1">_xll.BInterpol('Base CDI'!$H$4:$H$28,'Base CDI'!$J$4:$J$29,S4228,"Cubic","Extrapolate=Linear","MultiX=Average","Skip=True","Sort=True")</f>
        <v>13.139601915184679</v>
      </c>
      <c r="U4228" s="43">
        <f ca="1">_xll.BInterpol('Base CDI'!$H$4:$H$28,'Base CDI'!$I$4:$I$29,S4228,"Cubic","Extrapolate=Linear","MultiX=Average","Skip=True","Sort=True")</f>
        <v>13.166908344733242</v>
      </c>
    </row>
    <row r="4229" spans="16:21" x14ac:dyDescent="0.25">
      <c r="P4229" s="10">
        <v>40665</v>
      </c>
      <c r="Q4229">
        <v>25.405889999999999</v>
      </c>
      <c r="S4229" s="42">
        <f t="shared" ca="1" si="71"/>
        <v>50212</v>
      </c>
      <c r="T4229" s="43">
        <f ca="1">_xll.BInterpol('Base CDI'!$H$4:$H$28,'Base CDI'!$J$4:$J$29,S4229,"Cubic","Extrapolate=Linear","MultiX=Average","Skip=True","Sort=True")</f>
        <v>13.139558139534884</v>
      </c>
      <c r="U4229" s="43">
        <f ca="1">_xll.BInterpol('Base CDI'!$H$4:$H$28,'Base CDI'!$I$4:$I$29,S4229,"Cubic","Extrapolate=Linear","MultiX=Average","Skip=True","Sort=True")</f>
        <v>13.166860465116279</v>
      </c>
    </row>
    <row r="4230" spans="16:21" x14ac:dyDescent="0.25">
      <c r="P4230" s="10">
        <v>40666</v>
      </c>
      <c r="Q4230">
        <v>25.41722</v>
      </c>
      <c r="S4230" s="42">
        <f t="shared" ca="1" si="71"/>
        <v>50213</v>
      </c>
      <c r="T4230" s="43">
        <f ca="1">_xll.BInterpol('Base CDI'!$H$4:$H$28,'Base CDI'!$J$4:$J$29,S4230,"Cubic","Extrapolate=Linear","MultiX=Average","Skip=True","Sort=True")</f>
        <v>13.139514363885089</v>
      </c>
      <c r="U4230" s="43">
        <f ca="1">_xll.BInterpol('Base CDI'!$H$4:$H$28,'Base CDI'!$I$4:$I$29,S4230,"Cubic","Extrapolate=Linear","MultiX=Average","Skip=True","Sort=True")</f>
        <v>13.166812585499317</v>
      </c>
    </row>
    <row r="4231" spans="16:21" x14ac:dyDescent="0.25">
      <c r="P4231" s="10">
        <v>40667</v>
      </c>
      <c r="Q4231">
        <v>25.428570000000001</v>
      </c>
      <c r="S4231" s="42">
        <f t="shared" ca="1" si="71"/>
        <v>50214</v>
      </c>
      <c r="T4231" s="43">
        <f ca="1">_xll.BInterpol('Base CDI'!$H$4:$H$28,'Base CDI'!$J$4:$J$29,S4231,"Cubic","Extrapolate=Linear","MultiX=Average","Skip=True","Sort=True")</f>
        <v>13.139470588235294</v>
      </c>
      <c r="U4231" s="43">
        <f ca="1">_xll.BInterpol('Base CDI'!$H$4:$H$28,'Base CDI'!$I$4:$I$29,S4231,"Cubic","Extrapolate=Linear","MultiX=Average","Skip=True","Sort=True")</f>
        <v>13.166764705882354</v>
      </c>
    </row>
    <row r="4232" spans="16:21" x14ac:dyDescent="0.25">
      <c r="P4232" s="10">
        <v>40668</v>
      </c>
      <c r="Q4232">
        <v>25.439920000000001</v>
      </c>
      <c r="S4232" s="42">
        <f t="shared" ca="1" si="71"/>
        <v>50215</v>
      </c>
      <c r="T4232" s="43">
        <f ca="1">_xll.BInterpol('Base CDI'!$H$4:$H$28,'Base CDI'!$J$4:$J$29,S4232,"Cubic","Extrapolate=Linear","MultiX=Average","Skip=True","Sort=True")</f>
        <v>13.1394268125855</v>
      </c>
      <c r="U4232" s="43">
        <f ca="1">_xll.BInterpol('Base CDI'!$H$4:$H$28,'Base CDI'!$I$4:$I$29,S4232,"Cubic","Extrapolate=Linear","MultiX=Average","Skip=True","Sort=True")</f>
        <v>13.166716826265391</v>
      </c>
    </row>
    <row r="4233" spans="16:21" x14ac:dyDescent="0.25">
      <c r="P4233" s="10">
        <v>40669</v>
      </c>
      <c r="Q4233">
        <v>25.451270000000001</v>
      </c>
      <c r="S4233" s="42">
        <f t="shared" ca="1" si="71"/>
        <v>50216</v>
      </c>
      <c r="T4233" s="43">
        <f ca="1">_xll.BInterpol('Base CDI'!$H$4:$H$28,'Base CDI'!$J$4:$J$29,S4233,"Cubic","Extrapolate=Linear","MultiX=Average","Skip=True","Sort=True")</f>
        <v>13.139383036935705</v>
      </c>
      <c r="U4233" s="43">
        <f ca="1">_xll.BInterpol('Base CDI'!$H$4:$H$28,'Base CDI'!$I$4:$I$29,S4233,"Cubic","Extrapolate=Linear","MultiX=Average","Skip=True","Sort=True")</f>
        <v>13.166668946648427</v>
      </c>
    </row>
    <row r="4234" spans="16:21" x14ac:dyDescent="0.25">
      <c r="P4234" s="10">
        <v>40672</v>
      </c>
      <c r="Q4234">
        <v>25.462630000000001</v>
      </c>
      <c r="S4234" s="42">
        <f t="shared" ca="1" si="71"/>
        <v>50217</v>
      </c>
      <c r="T4234" s="43">
        <f ca="1">_xll.BInterpol('Base CDI'!$H$4:$H$28,'Base CDI'!$J$4:$J$29,S4234,"Cubic","Extrapolate=Linear","MultiX=Average","Skip=True","Sort=True")</f>
        <v>13.13933926128591</v>
      </c>
      <c r="U4234" s="43">
        <f ca="1">_xll.BInterpol('Base CDI'!$H$4:$H$28,'Base CDI'!$I$4:$I$29,S4234,"Cubic","Extrapolate=Linear","MultiX=Average","Skip=True","Sort=True")</f>
        <v>13.166621067031464</v>
      </c>
    </row>
    <row r="4235" spans="16:21" x14ac:dyDescent="0.25">
      <c r="P4235" s="10">
        <v>40673</v>
      </c>
      <c r="Q4235">
        <v>25.473980000000001</v>
      </c>
      <c r="S4235" s="42">
        <f t="shared" ref="S4235:S4298" ca="1" si="72">S4234+1</f>
        <v>50218</v>
      </c>
      <c r="T4235" s="43">
        <f ca="1">_xll.BInterpol('Base CDI'!$H$4:$H$28,'Base CDI'!$J$4:$J$29,S4235,"Cubic","Extrapolate=Linear","MultiX=Average","Skip=True","Sort=True")</f>
        <v>13.139295485636115</v>
      </c>
      <c r="U4235" s="43">
        <f ca="1">_xll.BInterpol('Base CDI'!$H$4:$H$28,'Base CDI'!$I$4:$I$29,S4235,"Cubic","Extrapolate=Linear","MultiX=Average","Skip=True","Sort=True")</f>
        <v>13.166573187414501</v>
      </c>
    </row>
    <row r="4236" spans="16:21" x14ac:dyDescent="0.25">
      <c r="P4236" s="10">
        <v>40674</v>
      </c>
      <c r="Q4236">
        <v>25.485340000000001</v>
      </c>
      <c r="S4236" s="42">
        <f t="shared" ca="1" si="72"/>
        <v>50219</v>
      </c>
      <c r="T4236" s="43">
        <f ca="1">_xll.BInterpol('Base CDI'!$H$4:$H$28,'Base CDI'!$J$4:$J$29,S4236,"Cubic","Extrapolate=Linear","MultiX=Average","Skip=True","Sort=True")</f>
        <v>13.13925170998632</v>
      </c>
      <c r="U4236" s="43">
        <f ca="1">_xll.BInterpol('Base CDI'!$H$4:$H$28,'Base CDI'!$I$4:$I$29,S4236,"Cubic","Extrapolate=Linear","MultiX=Average","Skip=True","Sort=True")</f>
        <v>13.166525307797539</v>
      </c>
    </row>
    <row r="4237" spans="16:21" x14ac:dyDescent="0.25">
      <c r="P4237" s="10">
        <v>40675</v>
      </c>
      <c r="Q4237">
        <v>25.496700000000001</v>
      </c>
      <c r="S4237" s="42">
        <f t="shared" ca="1" si="72"/>
        <v>50220</v>
      </c>
      <c r="T4237" s="43">
        <f ca="1">_xll.BInterpol('Base CDI'!$H$4:$H$28,'Base CDI'!$J$4:$J$29,S4237,"Cubic","Extrapolate=Linear","MultiX=Average","Skip=True","Sort=True")</f>
        <v>13.139207934336525</v>
      </c>
      <c r="U4237" s="43">
        <f ca="1">_xll.BInterpol('Base CDI'!$H$4:$H$28,'Base CDI'!$I$4:$I$29,S4237,"Cubic","Extrapolate=Linear","MultiX=Average","Skip=True","Sort=True")</f>
        <v>13.166477428180576</v>
      </c>
    </row>
    <row r="4238" spans="16:21" x14ac:dyDescent="0.25">
      <c r="P4238" s="10">
        <v>40676</v>
      </c>
      <c r="Q4238">
        <v>25.508050000000001</v>
      </c>
      <c r="S4238" s="42">
        <f t="shared" ca="1" si="72"/>
        <v>50221</v>
      </c>
      <c r="T4238" s="43">
        <f ca="1">_xll.BInterpol('Base CDI'!$H$4:$H$28,'Base CDI'!$J$4:$J$29,S4238,"Cubic","Extrapolate=Linear","MultiX=Average","Skip=True","Sort=True")</f>
        <v>13.13916415868673</v>
      </c>
      <c r="U4238" s="43">
        <f ca="1">_xll.BInterpol('Base CDI'!$H$4:$H$28,'Base CDI'!$I$4:$I$29,S4238,"Cubic","Extrapolate=Linear","MultiX=Average","Skip=True","Sort=True")</f>
        <v>13.166429548563611</v>
      </c>
    </row>
    <row r="4239" spans="16:21" x14ac:dyDescent="0.25">
      <c r="P4239" s="10">
        <v>40679</v>
      </c>
      <c r="Q4239">
        <v>25.519400000000001</v>
      </c>
      <c r="S4239" s="42">
        <f t="shared" ca="1" si="72"/>
        <v>50222</v>
      </c>
      <c r="T4239" s="43">
        <f ca="1">_xll.BInterpol('Base CDI'!$H$4:$H$28,'Base CDI'!$J$4:$J$29,S4239,"Cubic","Extrapolate=Linear","MultiX=Average","Skip=True","Sort=True")</f>
        <v>13.139120383036936</v>
      </c>
      <c r="U4239" s="43">
        <f ca="1">_xll.BInterpol('Base CDI'!$H$4:$H$28,'Base CDI'!$I$4:$I$29,S4239,"Cubic","Extrapolate=Linear","MultiX=Average","Skip=True","Sort=True")</f>
        <v>13.166381668946649</v>
      </c>
    </row>
    <row r="4240" spans="16:21" x14ac:dyDescent="0.25">
      <c r="P4240" s="10">
        <v>40680</v>
      </c>
      <c r="Q4240">
        <v>25.530760000000001</v>
      </c>
      <c r="S4240" s="42">
        <f t="shared" ca="1" si="72"/>
        <v>50223</v>
      </c>
      <c r="T4240" s="43">
        <f ca="1">_xll.BInterpol('Base CDI'!$H$4:$H$28,'Base CDI'!$J$4:$J$29,S4240,"Cubic","Extrapolate=Linear","MultiX=Average","Skip=True","Sort=True")</f>
        <v>13.139076607387141</v>
      </c>
      <c r="U4240" s="43">
        <f ca="1">_xll.BInterpol('Base CDI'!$H$4:$H$28,'Base CDI'!$I$4:$I$29,S4240,"Cubic","Extrapolate=Linear","MultiX=Average","Skip=True","Sort=True")</f>
        <v>13.166333789329686</v>
      </c>
    </row>
    <row r="4241" spans="16:21" x14ac:dyDescent="0.25">
      <c r="P4241" s="10">
        <v>40681</v>
      </c>
      <c r="Q4241">
        <v>25.54213</v>
      </c>
      <c r="S4241" s="42">
        <f t="shared" ca="1" si="72"/>
        <v>50224</v>
      </c>
      <c r="T4241" s="43">
        <f ca="1">_xll.BInterpol('Base CDI'!$H$4:$H$28,'Base CDI'!$J$4:$J$29,S4241,"Cubic","Extrapolate=Linear","MultiX=Average","Skip=True","Sort=True")</f>
        <v>13.139032831737346</v>
      </c>
      <c r="U4241" s="43">
        <f ca="1">_xll.BInterpol('Base CDI'!$H$4:$H$28,'Base CDI'!$I$4:$I$29,S4241,"Cubic","Extrapolate=Linear","MultiX=Average","Skip=True","Sort=True")</f>
        <v>13.166285909712723</v>
      </c>
    </row>
    <row r="4242" spans="16:21" x14ac:dyDescent="0.25">
      <c r="P4242" s="10">
        <v>40682</v>
      </c>
      <c r="Q4242">
        <v>25.553509999999999</v>
      </c>
      <c r="S4242" s="42">
        <f t="shared" ca="1" si="72"/>
        <v>50225</v>
      </c>
      <c r="T4242" s="43">
        <f ca="1">_xll.BInterpol('Base CDI'!$H$4:$H$28,'Base CDI'!$J$4:$J$29,S4242,"Cubic","Extrapolate=Linear","MultiX=Average","Skip=True","Sort=True")</f>
        <v>13.138989056087551</v>
      </c>
      <c r="U4242" s="43">
        <f ca="1">_xll.BInterpol('Base CDI'!$H$4:$H$28,'Base CDI'!$I$4:$I$29,S4242,"Cubic","Extrapolate=Linear","MultiX=Average","Skip=True","Sort=True")</f>
        <v>13.16623803009576</v>
      </c>
    </row>
    <row r="4243" spans="16:21" x14ac:dyDescent="0.25">
      <c r="P4243" s="10">
        <v>40683</v>
      </c>
      <c r="Q4243">
        <v>25.564900000000002</v>
      </c>
      <c r="S4243" s="42">
        <f t="shared" ca="1" si="72"/>
        <v>50226</v>
      </c>
      <c r="T4243" s="43">
        <f ca="1">_xll.BInterpol('Base CDI'!$H$4:$H$28,'Base CDI'!$J$4:$J$29,S4243,"Cubic","Extrapolate=Linear","MultiX=Average","Skip=True","Sort=True")</f>
        <v>13.138945280437756</v>
      </c>
      <c r="U4243" s="43">
        <f ca="1">_xll.BInterpol('Base CDI'!$H$4:$H$28,'Base CDI'!$I$4:$I$29,S4243,"Cubic","Extrapolate=Linear","MultiX=Average","Skip=True","Sort=True")</f>
        <v>13.166190150478798</v>
      </c>
    </row>
    <row r="4244" spans="16:21" x14ac:dyDescent="0.25">
      <c r="P4244" s="10">
        <v>40686</v>
      </c>
      <c r="Q4244">
        <v>25.576309999999999</v>
      </c>
      <c r="S4244" s="42">
        <f t="shared" ca="1" si="72"/>
        <v>50227</v>
      </c>
      <c r="T4244" s="43">
        <f ca="1">_xll.BInterpol('Base CDI'!$H$4:$H$28,'Base CDI'!$J$4:$J$29,S4244,"Cubic","Extrapolate=Linear","MultiX=Average","Skip=True","Sort=True")</f>
        <v>13.138901504787961</v>
      </c>
      <c r="U4244" s="43">
        <f ca="1">_xll.BInterpol('Base CDI'!$H$4:$H$28,'Base CDI'!$I$4:$I$29,S4244,"Cubic","Extrapolate=Linear","MultiX=Average","Skip=True","Sort=True")</f>
        <v>13.166142270861833</v>
      </c>
    </row>
    <row r="4245" spans="16:21" x14ac:dyDescent="0.25">
      <c r="P4245" s="10">
        <v>40687</v>
      </c>
      <c r="Q4245">
        <v>25.587720000000001</v>
      </c>
      <c r="S4245" s="42">
        <f t="shared" ca="1" si="72"/>
        <v>50228</v>
      </c>
      <c r="T4245" s="43">
        <f ca="1">_xll.BInterpol('Base CDI'!$H$4:$H$28,'Base CDI'!$J$4:$J$29,S4245,"Cubic","Extrapolate=Linear","MultiX=Average","Skip=True","Sort=True")</f>
        <v>13.138857729138167</v>
      </c>
      <c r="U4245" s="43">
        <f ca="1">_xll.BInterpol('Base CDI'!$H$4:$H$28,'Base CDI'!$I$4:$I$29,S4245,"Cubic","Extrapolate=Linear","MultiX=Average","Skip=True","Sort=True")</f>
        <v>13.16609439124487</v>
      </c>
    </row>
    <row r="4246" spans="16:21" x14ac:dyDescent="0.25">
      <c r="P4246" s="10">
        <v>40688</v>
      </c>
      <c r="Q4246">
        <v>25.599129999999999</v>
      </c>
      <c r="S4246" s="42">
        <f t="shared" ca="1" si="72"/>
        <v>50229</v>
      </c>
      <c r="T4246" s="43">
        <f ca="1">_xll.BInterpol('Base CDI'!$H$4:$H$28,'Base CDI'!$J$4:$J$29,S4246,"Cubic","Extrapolate=Linear","MultiX=Average","Skip=True","Sort=True")</f>
        <v>13.138813953488372</v>
      </c>
      <c r="U4246" s="43">
        <f ca="1">_xll.BInterpol('Base CDI'!$H$4:$H$28,'Base CDI'!$I$4:$I$29,S4246,"Cubic","Extrapolate=Linear","MultiX=Average","Skip=True","Sort=True")</f>
        <v>13.166046511627908</v>
      </c>
    </row>
    <row r="4247" spans="16:21" x14ac:dyDescent="0.25">
      <c r="P4247" s="10">
        <v>40689</v>
      </c>
      <c r="Q4247">
        <v>25.61055</v>
      </c>
      <c r="S4247" s="42">
        <f t="shared" ca="1" si="72"/>
        <v>50230</v>
      </c>
      <c r="T4247" s="43">
        <f ca="1">_xll.BInterpol('Base CDI'!$H$4:$H$28,'Base CDI'!$J$4:$J$29,S4247,"Cubic","Extrapolate=Linear","MultiX=Average","Skip=True","Sort=True")</f>
        <v>13.138770177838577</v>
      </c>
      <c r="U4247" s="43">
        <f ca="1">_xll.BInterpol('Base CDI'!$H$4:$H$28,'Base CDI'!$I$4:$I$29,S4247,"Cubic","Extrapolate=Linear","MultiX=Average","Skip=True","Sort=True")</f>
        <v>13.165998632010945</v>
      </c>
    </row>
    <row r="4248" spans="16:21" x14ac:dyDescent="0.25">
      <c r="P4248" s="10">
        <v>40690</v>
      </c>
      <c r="Q4248">
        <v>25.621960000000001</v>
      </c>
      <c r="S4248" s="42">
        <f t="shared" ca="1" si="72"/>
        <v>50231</v>
      </c>
      <c r="T4248" s="43">
        <f ca="1">_xll.BInterpol('Base CDI'!$H$4:$H$28,'Base CDI'!$J$4:$J$29,S4248,"Cubic","Extrapolate=Linear","MultiX=Average","Skip=True","Sort=True")</f>
        <v>13.138726402188782</v>
      </c>
      <c r="U4248" s="43">
        <f ca="1">_xll.BInterpol('Base CDI'!$H$4:$H$28,'Base CDI'!$I$4:$I$29,S4248,"Cubic","Extrapolate=Linear","MultiX=Average","Skip=True","Sort=True")</f>
        <v>13.165950752393982</v>
      </c>
    </row>
    <row r="4249" spans="16:21" x14ac:dyDescent="0.25">
      <c r="P4249" s="10">
        <v>40693</v>
      </c>
      <c r="Q4249">
        <v>25.633379999999999</v>
      </c>
      <c r="S4249" s="42">
        <f t="shared" ca="1" si="72"/>
        <v>50232</v>
      </c>
      <c r="T4249" s="43">
        <f ca="1">_xll.BInterpol('Base CDI'!$H$4:$H$28,'Base CDI'!$J$4:$J$29,S4249,"Cubic","Extrapolate=Linear","MultiX=Average","Skip=True","Sort=True")</f>
        <v>13.138682626538987</v>
      </c>
      <c r="U4249" s="43">
        <f ca="1">_xll.BInterpol('Base CDI'!$H$4:$H$28,'Base CDI'!$I$4:$I$29,S4249,"Cubic","Extrapolate=Linear","MultiX=Average","Skip=True","Sort=True")</f>
        <v>13.165902872777018</v>
      </c>
    </row>
    <row r="4250" spans="16:21" x14ac:dyDescent="0.25">
      <c r="P4250" s="10">
        <v>40694</v>
      </c>
      <c r="Q4250">
        <v>25.6448</v>
      </c>
      <c r="S4250" s="42">
        <f t="shared" ca="1" si="72"/>
        <v>50233</v>
      </c>
      <c r="T4250" s="43">
        <f ca="1">_xll.BInterpol('Base CDI'!$H$4:$H$28,'Base CDI'!$J$4:$J$29,S4250,"Cubic","Extrapolate=Linear","MultiX=Average","Skip=True","Sort=True")</f>
        <v>13.138638850889192</v>
      </c>
      <c r="U4250" s="43">
        <f ca="1">_xll.BInterpol('Base CDI'!$H$4:$H$28,'Base CDI'!$I$4:$I$29,S4250,"Cubic","Extrapolate=Linear","MultiX=Average","Skip=True","Sort=True")</f>
        <v>13.165854993160055</v>
      </c>
    </row>
    <row r="4251" spans="16:21" x14ac:dyDescent="0.25">
      <c r="P4251" s="10">
        <v>40695</v>
      </c>
      <c r="Q4251">
        <v>25.656199999999998</v>
      </c>
      <c r="S4251" s="42">
        <f t="shared" ca="1" si="72"/>
        <v>50234</v>
      </c>
      <c r="T4251" s="43">
        <f ca="1">_xll.BInterpol('Base CDI'!$H$4:$H$28,'Base CDI'!$J$4:$J$29,S4251,"Cubic","Extrapolate=Linear","MultiX=Average","Skip=True","Sort=True")</f>
        <v>13.138595075239399</v>
      </c>
      <c r="U4251" s="43">
        <f ca="1">_xll.BInterpol('Base CDI'!$H$4:$H$28,'Base CDI'!$I$4:$I$29,S4251,"Cubic","Extrapolate=Linear","MultiX=Average","Skip=True","Sort=True")</f>
        <v>13.165807113543092</v>
      </c>
    </row>
    <row r="4252" spans="16:21" x14ac:dyDescent="0.25">
      <c r="P4252" s="10">
        <v>40696</v>
      </c>
      <c r="Q4252">
        <v>25.667660000000001</v>
      </c>
      <c r="S4252" s="42">
        <f t="shared" ca="1" si="72"/>
        <v>50235</v>
      </c>
      <c r="T4252" s="43">
        <f ca="1">_xll.BInterpol('Base CDI'!$H$4:$H$28,'Base CDI'!$J$4:$J$29,S4252,"Cubic","Extrapolate=Linear","MultiX=Average","Skip=True","Sort=True")</f>
        <v>13.138551299589604</v>
      </c>
      <c r="U4252" s="43">
        <f ca="1">_xll.BInterpol('Base CDI'!$H$4:$H$28,'Base CDI'!$I$4:$I$29,S4252,"Cubic","Extrapolate=Linear","MultiX=Average","Skip=True","Sort=True")</f>
        <v>13.16575923392613</v>
      </c>
    </row>
    <row r="4253" spans="16:21" x14ac:dyDescent="0.25">
      <c r="P4253" s="10">
        <v>40697</v>
      </c>
      <c r="Q4253">
        <v>25.679110000000001</v>
      </c>
      <c r="S4253" s="42">
        <f t="shared" ca="1" si="72"/>
        <v>50236</v>
      </c>
      <c r="T4253" s="43">
        <f ca="1">_xll.BInterpol('Base CDI'!$H$4:$H$28,'Base CDI'!$J$4:$J$29,S4253,"Cubic","Extrapolate=Linear","MultiX=Average","Skip=True","Sort=True")</f>
        <v>13.138507523939809</v>
      </c>
      <c r="U4253" s="43">
        <f ca="1">_xll.BInterpol('Base CDI'!$H$4:$H$28,'Base CDI'!$I$4:$I$29,S4253,"Cubic","Extrapolate=Linear","MultiX=Average","Skip=True","Sort=True")</f>
        <v>13.165711354309167</v>
      </c>
    </row>
    <row r="4254" spans="16:21" x14ac:dyDescent="0.25">
      <c r="P4254" s="10">
        <v>40700</v>
      </c>
      <c r="Q4254">
        <v>25.690560000000001</v>
      </c>
      <c r="S4254" s="42">
        <f t="shared" ca="1" si="72"/>
        <v>50237</v>
      </c>
      <c r="T4254" s="43">
        <f ca="1">_xll.BInterpol('Base CDI'!$H$4:$H$28,'Base CDI'!$J$4:$J$29,S4254,"Cubic","Extrapolate=Linear","MultiX=Average","Skip=True","Sort=True")</f>
        <v>13.138463748290015</v>
      </c>
      <c r="U4254" s="43">
        <f ca="1">_xll.BInterpol('Base CDI'!$H$4:$H$28,'Base CDI'!$I$4:$I$29,S4254,"Cubic","Extrapolate=Linear","MultiX=Average","Skip=True","Sort=True")</f>
        <v>13.165663474692202</v>
      </c>
    </row>
    <row r="4255" spans="16:21" x14ac:dyDescent="0.25">
      <c r="P4255" s="10">
        <v>40701</v>
      </c>
      <c r="Q4255">
        <v>25.702030000000001</v>
      </c>
      <c r="S4255" s="42">
        <f t="shared" ca="1" si="72"/>
        <v>50238</v>
      </c>
      <c r="T4255" s="43">
        <f ca="1">_xll.BInterpol('Base CDI'!$H$4:$H$28,'Base CDI'!$J$4:$J$29,S4255,"Cubic","Extrapolate=Linear","MultiX=Average","Skip=True","Sort=True")</f>
        <v>13.13841997264022</v>
      </c>
      <c r="U4255" s="43">
        <f ca="1">_xll.BInterpol('Base CDI'!$H$4:$H$28,'Base CDI'!$I$4:$I$29,S4255,"Cubic","Extrapolate=Linear","MultiX=Average","Skip=True","Sort=True")</f>
        <v>13.16561559507524</v>
      </c>
    </row>
    <row r="4256" spans="16:21" x14ac:dyDescent="0.25">
      <c r="P4256" s="10">
        <v>40702</v>
      </c>
      <c r="Q4256">
        <v>25.71349</v>
      </c>
      <c r="S4256" s="42">
        <f t="shared" ca="1" si="72"/>
        <v>50239</v>
      </c>
      <c r="T4256" s="43">
        <f ca="1">_xll.BInterpol('Base CDI'!$H$4:$H$28,'Base CDI'!$J$4:$J$29,S4256,"Cubic","Extrapolate=Linear","MultiX=Average","Skip=True","Sort=True")</f>
        <v>13.138376196990425</v>
      </c>
      <c r="U4256" s="43">
        <f ca="1">_xll.BInterpol('Base CDI'!$H$4:$H$28,'Base CDI'!$I$4:$I$29,S4256,"Cubic","Extrapolate=Linear","MultiX=Average","Skip=True","Sort=True")</f>
        <v>13.165567715458277</v>
      </c>
    </row>
    <row r="4257" spans="16:21" x14ac:dyDescent="0.25">
      <c r="P4257" s="10">
        <v>40703</v>
      </c>
      <c r="Q4257">
        <v>25.72495</v>
      </c>
      <c r="S4257" s="42">
        <f t="shared" ca="1" si="72"/>
        <v>50240</v>
      </c>
      <c r="T4257" s="43">
        <f ca="1">_xll.BInterpol('Base CDI'!$H$4:$H$28,'Base CDI'!$J$4:$J$29,S4257,"Cubic","Extrapolate=Linear","MultiX=Average","Skip=True","Sort=True")</f>
        <v>13.13833242134063</v>
      </c>
      <c r="U4257" s="43">
        <f ca="1">_xll.BInterpol('Base CDI'!$H$4:$H$28,'Base CDI'!$I$4:$I$29,S4257,"Cubic","Extrapolate=Linear","MultiX=Average","Skip=True","Sort=True")</f>
        <v>13.165519835841314</v>
      </c>
    </row>
    <row r="4258" spans="16:21" x14ac:dyDescent="0.25">
      <c r="P4258" s="10">
        <v>40704</v>
      </c>
      <c r="Q4258">
        <v>25.73659</v>
      </c>
      <c r="S4258" s="42">
        <f t="shared" ca="1" si="72"/>
        <v>50241</v>
      </c>
      <c r="T4258" s="43">
        <f ca="1">_xll.BInterpol('Base CDI'!$H$4:$H$28,'Base CDI'!$J$4:$J$29,S4258,"Cubic","Extrapolate=Linear","MultiX=Average","Skip=True","Sort=True")</f>
        <v>13.138288645690835</v>
      </c>
      <c r="U4258" s="43">
        <f ca="1">_xll.BInterpol('Base CDI'!$H$4:$H$28,'Base CDI'!$I$4:$I$29,S4258,"Cubic","Extrapolate=Linear","MultiX=Average","Skip=True","Sort=True")</f>
        <v>13.165471956224351</v>
      </c>
    </row>
    <row r="4259" spans="16:21" x14ac:dyDescent="0.25">
      <c r="P4259" s="10">
        <v>40707</v>
      </c>
      <c r="Q4259">
        <v>25.748249999999999</v>
      </c>
      <c r="S4259" s="42">
        <f t="shared" ca="1" si="72"/>
        <v>50242</v>
      </c>
      <c r="T4259" s="43">
        <f ca="1">_xll.BInterpol('Base CDI'!$H$4:$H$28,'Base CDI'!$J$4:$J$29,S4259,"Cubic","Extrapolate=Linear","MultiX=Average","Skip=True","Sort=True")</f>
        <v>13.13824487004104</v>
      </c>
      <c r="U4259" s="43">
        <f ca="1">_xll.BInterpol('Base CDI'!$H$4:$H$28,'Base CDI'!$I$4:$I$29,S4259,"Cubic","Extrapolate=Linear","MultiX=Average","Skip=True","Sort=True")</f>
        <v>13.165424076607389</v>
      </c>
    </row>
    <row r="4260" spans="16:21" x14ac:dyDescent="0.25">
      <c r="P4260" s="10">
        <v>40708</v>
      </c>
      <c r="Q4260">
        <v>25.759889999999999</v>
      </c>
      <c r="S4260" s="42">
        <f t="shared" ca="1" si="72"/>
        <v>50243</v>
      </c>
      <c r="T4260" s="43">
        <f ca="1">_xll.BInterpol('Base CDI'!$H$4:$H$28,'Base CDI'!$J$4:$J$29,S4260,"Cubic","Extrapolate=Linear","MultiX=Average","Skip=True","Sort=True")</f>
        <v>13.138201094391246</v>
      </c>
      <c r="U4260" s="43">
        <f ca="1">_xll.BInterpol('Base CDI'!$H$4:$H$28,'Base CDI'!$I$4:$I$29,S4260,"Cubic","Extrapolate=Linear","MultiX=Average","Skip=True","Sort=True")</f>
        <v>13.165376196990424</v>
      </c>
    </row>
    <row r="4261" spans="16:21" x14ac:dyDescent="0.25">
      <c r="P4261" s="10">
        <v>40709</v>
      </c>
      <c r="Q4261">
        <v>25.771529999999998</v>
      </c>
      <c r="S4261" s="42">
        <f t="shared" ca="1" si="72"/>
        <v>50244</v>
      </c>
      <c r="T4261" s="43">
        <f ca="1">_xll.BInterpol('Base CDI'!$H$4:$H$28,'Base CDI'!$J$4:$J$29,S4261,"Cubic","Extrapolate=Linear","MultiX=Average","Skip=True","Sort=True")</f>
        <v>13.138157318741451</v>
      </c>
      <c r="U4261" s="43">
        <f ca="1">_xll.BInterpol('Base CDI'!$H$4:$H$28,'Base CDI'!$I$4:$I$29,S4261,"Cubic","Extrapolate=Linear","MultiX=Average","Skip=True","Sort=True")</f>
        <v>13.165328317373461</v>
      </c>
    </row>
    <row r="4262" spans="16:21" x14ac:dyDescent="0.25">
      <c r="P4262" s="10">
        <v>40710</v>
      </c>
      <c r="Q4262">
        <v>25.783239999999999</v>
      </c>
      <c r="S4262" s="42">
        <f t="shared" ca="1" si="72"/>
        <v>50245</v>
      </c>
      <c r="T4262" s="43">
        <f ca="1">_xll.BInterpol('Base CDI'!$H$4:$H$28,'Base CDI'!$J$4:$J$29,S4262,"Cubic","Extrapolate=Linear","MultiX=Average","Skip=True","Sort=True")</f>
        <v>13.138113543091656</v>
      </c>
      <c r="U4262" s="43">
        <f ca="1">_xll.BInterpol('Base CDI'!$H$4:$H$28,'Base CDI'!$I$4:$I$29,S4262,"Cubic","Extrapolate=Linear","MultiX=Average","Skip=True","Sort=True")</f>
        <v>13.165280437756499</v>
      </c>
    </row>
    <row r="4263" spans="16:21" x14ac:dyDescent="0.25">
      <c r="P4263" s="10">
        <v>40711</v>
      </c>
      <c r="Q4263">
        <v>25.79496</v>
      </c>
      <c r="S4263" s="42">
        <f t="shared" ca="1" si="72"/>
        <v>50246</v>
      </c>
      <c r="T4263" s="43">
        <f ca="1">_xll.BInterpol('Base CDI'!$H$4:$H$28,'Base CDI'!$J$4:$J$29,S4263,"Cubic","Extrapolate=Linear","MultiX=Average","Skip=True","Sort=True")</f>
        <v>13.138069767441861</v>
      </c>
      <c r="U4263" s="43">
        <f ca="1">_xll.BInterpol('Base CDI'!$H$4:$H$28,'Base CDI'!$I$4:$I$29,S4263,"Cubic","Extrapolate=Linear","MultiX=Average","Skip=True","Sort=True")</f>
        <v>13.165232558139536</v>
      </c>
    </row>
    <row r="4264" spans="16:21" x14ac:dyDescent="0.25">
      <c r="P4264" s="10">
        <v>40714</v>
      </c>
      <c r="Q4264">
        <v>25.80668</v>
      </c>
      <c r="S4264" s="42">
        <f t="shared" ca="1" si="72"/>
        <v>50247</v>
      </c>
      <c r="T4264" s="43">
        <f ca="1">_xll.BInterpol('Base CDI'!$H$4:$H$28,'Base CDI'!$J$4:$J$29,S4264,"Cubic","Extrapolate=Linear","MultiX=Average","Skip=True","Sort=True")</f>
        <v>13.138025991792066</v>
      </c>
      <c r="U4264" s="43">
        <f ca="1">_xll.BInterpol('Base CDI'!$H$4:$H$28,'Base CDI'!$I$4:$I$29,S4264,"Cubic","Extrapolate=Linear","MultiX=Average","Skip=True","Sort=True")</f>
        <v>13.165184678522573</v>
      </c>
    </row>
    <row r="4265" spans="16:21" x14ac:dyDescent="0.25">
      <c r="P4265" s="10">
        <v>40715</v>
      </c>
      <c r="Q4265">
        <v>25.8184</v>
      </c>
      <c r="S4265" s="42">
        <f t="shared" ca="1" si="72"/>
        <v>50248</v>
      </c>
      <c r="T4265" s="43">
        <f ca="1">_xll.BInterpol('Base CDI'!$H$4:$H$28,'Base CDI'!$J$4:$J$29,S4265,"Cubic","Extrapolate=Linear","MultiX=Average","Skip=True","Sort=True")</f>
        <v>13.137982216142271</v>
      </c>
      <c r="U4265" s="43">
        <f ca="1">_xll.BInterpol('Base CDI'!$H$4:$H$28,'Base CDI'!$I$4:$I$29,S4265,"Cubic","Extrapolate=Linear","MultiX=Average","Skip=True","Sort=True")</f>
        <v>13.165136798905609</v>
      </c>
    </row>
    <row r="4266" spans="16:21" x14ac:dyDescent="0.25">
      <c r="P4266" s="10">
        <v>40716</v>
      </c>
      <c r="Q4266">
        <v>25.83014</v>
      </c>
      <c r="S4266" s="42">
        <f t="shared" ca="1" si="72"/>
        <v>50249</v>
      </c>
      <c r="T4266" s="43">
        <f ca="1">_xll.BInterpol('Base CDI'!$H$4:$H$28,'Base CDI'!$J$4:$J$29,S4266,"Cubic","Extrapolate=Linear","MultiX=Average","Skip=True","Sort=True")</f>
        <v>13.137938440492476</v>
      </c>
      <c r="U4266" s="43">
        <f ca="1">_xll.BInterpol('Base CDI'!$H$4:$H$28,'Base CDI'!$I$4:$I$29,S4266,"Cubic","Extrapolate=Linear","MultiX=Average","Skip=True","Sort=True")</f>
        <v>13.165088919288646</v>
      </c>
    </row>
    <row r="4267" spans="16:21" x14ac:dyDescent="0.25">
      <c r="P4267" s="10">
        <v>40718</v>
      </c>
      <c r="Q4267">
        <v>25.84188</v>
      </c>
      <c r="S4267" s="42">
        <f t="shared" ca="1" si="72"/>
        <v>50250</v>
      </c>
      <c r="T4267" s="43">
        <f ca="1">_xll.BInterpol('Base CDI'!$H$4:$H$28,'Base CDI'!$J$4:$J$29,S4267,"Cubic","Extrapolate=Linear","MultiX=Average","Skip=True","Sort=True")</f>
        <v>13.137894664842682</v>
      </c>
      <c r="U4267" s="43">
        <f ca="1">_xll.BInterpol('Base CDI'!$H$4:$H$28,'Base CDI'!$I$4:$I$29,S4267,"Cubic","Extrapolate=Linear","MultiX=Average","Skip=True","Sort=True")</f>
        <v>13.165041039671683</v>
      </c>
    </row>
    <row r="4268" spans="16:21" x14ac:dyDescent="0.25">
      <c r="P4268" s="10">
        <v>40721</v>
      </c>
      <c r="Q4268">
        <v>25.85361</v>
      </c>
      <c r="S4268" s="42">
        <f t="shared" ca="1" si="72"/>
        <v>50251</v>
      </c>
      <c r="T4268" s="43">
        <f ca="1">_xll.BInterpol('Base CDI'!$H$4:$H$28,'Base CDI'!$J$4:$J$29,S4268,"Cubic","Extrapolate=Linear","MultiX=Average","Skip=True","Sort=True")</f>
        <v>13.137850889192887</v>
      </c>
      <c r="U4268" s="43">
        <f ca="1">_xll.BInterpol('Base CDI'!$H$4:$H$28,'Base CDI'!$I$4:$I$29,S4268,"Cubic","Extrapolate=Linear","MultiX=Average","Skip=True","Sort=True")</f>
        <v>13.164993160054721</v>
      </c>
    </row>
    <row r="4269" spans="16:21" x14ac:dyDescent="0.25">
      <c r="P4269" s="10">
        <v>40722</v>
      </c>
      <c r="Q4269">
        <v>25.865349999999999</v>
      </c>
      <c r="S4269" s="42">
        <f t="shared" ca="1" si="72"/>
        <v>50252</v>
      </c>
      <c r="T4269" s="43">
        <f ca="1">_xll.BInterpol('Base CDI'!$H$4:$H$28,'Base CDI'!$J$4:$J$29,S4269,"Cubic","Extrapolate=Linear","MultiX=Average","Skip=True","Sort=True")</f>
        <v>13.137807113543092</v>
      </c>
      <c r="U4269" s="43">
        <f ca="1">_xll.BInterpol('Base CDI'!$H$4:$H$28,'Base CDI'!$I$4:$I$29,S4269,"Cubic","Extrapolate=Linear","MultiX=Average","Skip=True","Sort=True")</f>
        <v>13.164945280437758</v>
      </c>
    </row>
    <row r="4270" spans="16:21" x14ac:dyDescent="0.25">
      <c r="P4270" s="10">
        <v>40723</v>
      </c>
      <c r="Q4270">
        <v>25.877089999999999</v>
      </c>
      <c r="S4270" s="42">
        <f t="shared" ca="1" si="72"/>
        <v>50253</v>
      </c>
      <c r="T4270" s="43">
        <f ca="1">_xll.BInterpol('Base CDI'!$H$4:$H$28,'Base CDI'!$J$4:$J$29,S4270,"Cubic","Extrapolate=Linear","MultiX=Average","Skip=True","Sort=True")</f>
        <v>13.137763337893297</v>
      </c>
      <c r="U4270" s="43">
        <f ca="1">_xll.BInterpol('Base CDI'!$H$4:$H$28,'Base CDI'!$I$4:$I$29,S4270,"Cubic","Extrapolate=Linear","MultiX=Average","Skip=True","Sort=True")</f>
        <v>13.164897400820793</v>
      </c>
    </row>
    <row r="4271" spans="16:21" x14ac:dyDescent="0.25">
      <c r="P4271" s="10">
        <v>40724</v>
      </c>
      <c r="Q4271">
        <v>25.888839999999998</v>
      </c>
      <c r="S4271" s="42">
        <f t="shared" ca="1" si="72"/>
        <v>50254</v>
      </c>
      <c r="T4271" s="43">
        <f ca="1">_xll.BInterpol('Base CDI'!$H$4:$H$28,'Base CDI'!$J$4:$J$29,S4271,"Cubic","Extrapolate=Linear","MultiX=Average","Skip=True","Sort=True")</f>
        <v>13.137719562243502</v>
      </c>
      <c r="U4271" s="43">
        <f ca="1">_xll.BInterpol('Base CDI'!$H$4:$H$28,'Base CDI'!$I$4:$I$29,S4271,"Cubic","Extrapolate=Linear","MultiX=Average","Skip=True","Sort=True")</f>
        <v>13.164849521203831</v>
      </c>
    </row>
    <row r="4272" spans="16:21" x14ac:dyDescent="0.25">
      <c r="P4272" s="10">
        <v>40725</v>
      </c>
      <c r="Q4272">
        <v>25.90062</v>
      </c>
      <c r="S4272" s="42">
        <f t="shared" ca="1" si="72"/>
        <v>50255</v>
      </c>
      <c r="T4272" s="43">
        <f ca="1">_xll.BInterpol('Base CDI'!$H$4:$H$28,'Base CDI'!$J$4:$J$29,S4272,"Cubic","Extrapolate=Linear","MultiX=Average","Skip=True","Sort=True")</f>
        <v>13.137675786593707</v>
      </c>
      <c r="U4272" s="43">
        <f ca="1">_xll.BInterpol('Base CDI'!$H$4:$H$28,'Base CDI'!$I$4:$I$29,S4272,"Cubic","Extrapolate=Linear","MultiX=Average","Skip=True","Sort=True")</f>
        <v>13.164801641586868</v>
      </c>
    </row>
    <row r="4273" spans="16:21" x14ac:dyDescent="0.25">
      <c r="P4273" s="10">
        <v>40728</v>
      </c>
      <c r="Q4273">
        <v>25.912410000000001</v>
      </c>
      <c r="S4273" s="42">
        <f t="shared" ca="1" si="72"/>
        <v>50256</v>
      </c>
      <c r="T4273" s="43">
        <f ca="1">_xll.BInterpol('Base CDI'!$H$4:$H$28,'Base CDI'!$J$4:$J$29,S4273,"Cubic","Extrapolate=Linear","MultiX=Average","Skip=True","Sort=True")</f>
        <v>13.137632010943912</v>
      </c>
      <c r="U4273" s="43">
        <f ca="1">_xll.BInterpol('Base CDI'!$H$4:$H$28,'Base CDI'!$I$4:$I$29,S4273,"Cubic","Extrapolate=Linear","MultiX=Average","Skip=True","Sort=True")</f>
        <v>13.164753761969905</v>
      </c>
    </row>
    <row r="4274" spans="16:21" x14ac:dyDescent="0.25">
      <c r="P4274" s="10">
        <v>40729</v>
      </c>
      <c r="Q4274">
        <v>25.924199999999999</v>
      </c>
      <c r="S4274" s="42">
        <f t="shared" ca="1" si="72"/>
        <v>50257</v>
      </c>
      <c r="T4274" s="43">
        <f ca="1">_xll.BInterpol('Base CDI'!$H$4:$H$28,'Base CDI'!$J$4:$J$29,S4274,"Cubic","Extrapolate=Linear","MultiX=Average","Skip=True","Sort=True")</f>
        <v>13.137588235294118</v>
      </c>
      <c r="U4274" s="43">
        <f ca="1">_xll.BInterpol('Base CDI'!$H$4:$H$28,'Base CDI'!$I$4:$I$29,S4274,"Cubic","Extrapolate=Linear","MultiX=Average","Skip=True","Sort=True")</f>
        <v>13.164705882352942</v>
      </c>
    </row>
    <row r="4275" spans="16:21" x14ac:dyDescent="0.25">
      <c r="P4275" s="10">
        <v>40730</v>
      </c>
      <c r="Q4275">
        <v>25.93601</v>
      </c>
      <c r="S4275" s="42">
        <f t="shared" ca="1" si="72"/>
        <v>50258</v>
      </c>
      <c r="T4275" s="43">
        <f ca="1">_xll.BInterpol('Base CDI'!$H$4:$H$28,'Base CDI'!$J$4:$J$29,S4275,"Cubic","Extrapolate=Linear","MultiX=Average","Skip=True","Sort=True")</f>
        <v>13.137544459644323</v>
      </c>
      <c r="U4275" s="43">
        <f ca="1">_xll.BInterpol('Base CDI'!$H$4:$H$28,'Base CDI'!$I$4:$I$29,S4275,"Cubic","Extrapolate=Linear","MultiX=Average","Skip=True","Sort=True")</f>
        <v>13.16465800273598</v>
      </c>
    </row>
    <row r="4276" spans="16:21" x14ac:dyDescent="0.25">
      <c r="P4276" s="10">
        <v>40731</v>
      </c>
      <c r="Q4276">
        <v>25.94781</v>
      </c>
      <c r="S4276" s="42">
        <f t="shared" ca="1" si="72"/>
        <v>50259</v>
      </c>
      <c r="T4276" s="43">
        <f ca="1">_xll.BInterpol('Base CDI'!$H$4:$H$28,'Base CDI'!$J$4:$J$29,S4276,"Cubic","Extrapolate=Linear","MultiX=Average","Skip=True","Sort=True")</f>
        <v>13.137500683994528</v>
      </c>
      <c r="U4276" s="43">
        <f ca="1">_xll.BInterpol('Base CDI'!$H$4:$H$28,'Base CDI'!$I$4:$I$29,S4276,"Cubic","Extrapolate=Linear","MultiX=Average","Skip=True","Sort=True")</f>
        <v>13.164610123119015</v>
      </c>
    </row>
    <row r="4277" spans="16:21" x14ac:dyDescent="0.25">
      <c r="P4277" s="10">
        <v>40732</v>
      </c>
      <c r="Q4277">
        <v>25.959630000000001</v>
      </c>
      <c r="S4277" s="42">
        <f t="shared" ca="1" si="72"/>
        <v>50260</v>
      </c>
      <c r="T4277" s="43">
        <f ca="1">_xll.BInterpol('Base CDI'!$H$4:$H$28,'Base CDI'!$J$4:$J$29,S4277,"Cubic","Extrapolate=Linear","MultiX=Average","Skip=True","Sort=True")</f>
        <v>13.137456908344733</v>
      </c>
      <c r="U4277" s="43">
        <f ca="1">_xll.BInterpol('Base CDI'!$H$4:$H$28,'Base CDI'!$I$4:$I$29,S4277,"Cubic","Extrapolate=Linear","MultiX=Average","Skip=True","Sort=True")</f>
        <v>13.164562243502052</v>
      </c>
    </row>
    <row r="4278" spans="16:21" x14ac:dyDescent="0.25">
      <c r="P4278" s="10">
        <v>40735</v>
      </c>
      <c r="Q4278">
        <v>25.971440000000001</v>
      </c>
      <c r="S4278" s="42">
        <f t="shared" ca="1" si="72"/>
        <v>50261</v>
      </c>
      <c r="T4278" s="43">
        <f ca="1">_xll.BInterpol('Base CDI'!$H$4:$H$28,'Base CDI'!$J$4:$J$29,S4278,"Cubic","Extrapolate=Linear","MultiX=Average","Skip=True","Sort=True")</f>
        <v>13.137413132694938</v>
      </c>
      <c r="U4278" s="43">
        <f ca="1">_xll.BInterpol('Base CDI'!$H$4:$H$28,'Base CDI'!$I$4:$I$29,S4278,"Cubic","Extrapolate=Linear","MultiX=Average","Skip=True","Sort=True")</f>
        <v>13.16451436388509</v>
      </c>
    </row>
    <row r="4279" spans="16:21" x14ac:dyDescent="0.25">
      <c r="P4279" s="10">
        <v>40736</v>
      </c>
      <c r="Q4279">
        <v>25.983260000000001</v>
      </c>
      <c r="S4279" s="42">
        <f t="shared" ca="1" si="72"/>
        <v>50262</v>
      </c>
      <c r="T4279" s="43">
        <f ca="1">_xll.BInterpol('Base CDI'!$H$4:$H$28,'Base CDI'!$J$4:$J$29,S4279,"Cubic","Extrapolate=Linear","MultiX=Average","Skip=True","Sort=True")</f>
        <v>13.137369357045143</v>
      </c>
      <c r="U4279" s="43">
        <f ca="1">_xll.BInterpol('Base CDI'!$H$4:$H$28,'Base CDI'!$I$4:$I$29,S4279,"Cubic","Extrapolate=Linear","MultiX=Average","Skip=True","Sort=True")</f>
        <v>13.164466484268127</v>
      </c>
    </row>
    <row r="4280" spans="16:21" x14ac:dyDescent="0.25">
      <c r="P4280" s="10">
        <v>40737</v>
      </c>
      <c r="Q4280">
        <v>25.995080000000002</v>
      </c>
      <c r="S4280" s="42">
        <f t="shared" ca="1" si="72"/>
        <v>50263</v>
      </c>
      <c r="T4280" s="43">
        <f ca="1">_xll.BInterpol('Base CDI'!$H$4:$H$28,'Base CDI'!$J$4:$J$29,S4280,"Cubic","Extrapolate=Linear","MultiX=Average","Skip=True","Sort=True")</f>
        <v>13.137325581395348</v>
      </c>
      <c r="U4280" s="43">
        <f ca="1">_xll.BInterpol('Base CDI'!$H$4:$H$28,'Base CDI'!$I$4:$I$29,S4280,"Cubic","Extrapolate=Linear","MultiX=Average","Skip=True","Sort=True")</f>
        <v>13.164418604651164</v>
      </c>
    </row>
    <row r="4281" spans="16:21" x14ac:dyDescent="0.25">
      <c r="P4281" s="10">
        <v>40738</v>
      </c>
      <c r="Q4281">
        <v>26.006930000000001</v>
      </c>
      <c r="S4281" s="42">
        <f t="shared" ca="1" si="72"/>
        <v>50264</v>
      </c>
      <c r="T4281" s="43">
        <f ca="1">_xll.BInterpol('Base CDI'!$H$4:$H$28,'Base CDI'!$J$4:$J$29,S4281,"Cubic","Extrapolate=Linear","MultiX=Average","Skip=True","Sort=True")</f>
        <v>13.137281805745554</v>
      </c>
      <c r="U4281" s="43">
        <f ca="1">_xll.BInterpol('Base CDI'!$H$4:$H$28,'Base CDI'!$I$4:$I$29,S4281,"Cubic","Extrapolate=Linear","MultiX=Average","Skip=True","Sort=True")</f>
        <v>13.1643707250342</v>
      </c>
    </row>
    <row r="4282" spans="16:21" x14ac:dyDescent="0.25">
      <c r="P4282" s="10">
        <v>40739</v>
      </c>
      <c r="Q4282">
        <v>26.01877</v>
      </c>
      <c r="S4282" s="42">
        <f t="shared" ca="1" si="72"/>
        <v>50265</v>
      </c>
      <c r="T4282" s="43">
        <f ca="1">_xll.BInterpol('Base CDI'!$H$4:$H$28,'Base CDI'!$J$4:$J$29,S4282,"Cubic","Extrapolate=Linear","MultiX=Average","Skip=True","Sort=True")</f>
        <v>13.137238030095759</v>
      </c>
      <c r="U4282" s="43">
        <f ca="1">_xll.BInterpol('Base CDI'!$H$4:$H$28,'Base CDI'!$I$4:$I$29,S4282,"Cubic","Extrapolate=Linear","MultiX=Average","Skip=True","Sort=True")</f>
        <v>13.164322845417237</v>
      </c>
    </row>
    <row r="4283" spans="16:21" x14ac:dyDescent="0.25">
      <c r="P4283" s="10">
        <v>40742</v>
      </c>
      <c r="Q4283">
        <v>26.030619999999999</v>
      </c>
      <c r="S4283" s="42">
        <f t="shared" ca="1" si="72"/>
        <v>50266</v>
      </c>
      <c r="T4283" s="43">
        <f ca="1">_xll.BInterpol('Base CDI'!$H$4:$H$28,'Base CDI'!$J$4:$J$29,S4283,"Cubic","Extrapolate=Linear","MultiX=Average","Skip=True","Sort=True")</f>
        <v>13.137194254445964</v>
      </c>
      <c r="U4283" s="43">
        <f ca="1">_xll.BInterpol('Base CDI'!$H$4:$H$28,'Base CDI'!$I$4:$I$29,S4283,"Cubic","Extrapolate=Linear","MultiX=Average","Skip=True","Sort=True")</f>
        <v>13.164274965800274</v>
      </c>
    </row>
    <row r="4284" spans="16:21" x14ac:dyDescent="0.25">
      <c r="P4284" s="10">
        <v>40743</v>
      </c>
      <c r="Q4284">
        <v>26.042480000000001</v>
      </c>
      <c r="S4284" s="42">
        <f t="shared" ca="1" si="72"/>
        <v>50267</v>
      </c>
      <c r="T4284" s="43">
        <f ca="1">_xll.BInterpol('Base CDI'!$H$4:$H$28,'Base CDI'!$J$4:$J$29,S4284,"Cubic","Extrapolate=Linear","MultiX=Average","Skip=True","Sort=True")</f>
        <v>13.137150478796169</v>
      </c>
      <c r="U4284" s="43">
        <f ca="1">_xll.BInterpol('Base CDI'!$H$4:$H$28,'Base CDI'!$I$4:$I$29,S4284,"Cubic","Extrapolate=Linear","MultiX=Average","Skip=True","Sort=True")</f>
        <v>13.164227086183311</v>
      </c>
    </row>
    <row r="4285" spans="16:21" x14ac:dyDescent="0.25">
      <c r="P4285" s="10">
        <v>40744</v>
      </c>
      <c r="Q4285">
        <v>26.05433</v>
      </c>
      <c r="S4285" s="42">
        <f t="shared" ca="1" si="72"/>
        <v>50268</v>
      </c>
      <c r="T4285" s="43">
        <f ca="1">_xll.BInterpol('Base CDI'!$H$4:$H$28,'Base CDI'!$J$4:$J$29,S4285,"Cubic","Extrapolate=Linear","MultiX=Average","Skip=True","Sort=True")</f>
        <v>13.137106703146374</v>
      </c>
      <c r="U4285" s="43">
        <f ca="1">_xll.BInterpol('Base CDI'!$H$4:$H$28,'Base CDI'!$I$4:$I$29,S4285,"Cubic","Extrapolate=Linear","MultiX=Average","Skip=True","Sort=True")</f>
        <v>13.164179206566349</v>
      </c>
    </row>
    <row r="4286" spans="16:21" x14ac:dyDescent="0.25">
      <c r="P4286" s="10">
        <v>40745</v>
      </c>
      <c r="Q4286">
        <v>26.066189999999999</v>
      </c>
      <c r="S4286" s="42">
        <f t="shared" ca="1" si="72"/>
        <v>50269</v>
      </c>
      <c r="T4286" s="43">
        <f ca="1">_xll.BInterpol('Base CDI'!$H$4:$H$28,'Base CDI'!$J$4:$J$29,S4286,"Cubic","Extrapolate=Linear","MultiX=Average","Skip=True","Sort=True")</f>
        <v>13.137062927496581</v>
      </c>
      <c r="U4286" s="43">
        <f ca="1">_xll.BInterpol('Base CDI'!$H$4:$H$28,'Base CDI'!$I$4:$I$29,S4286,"Cubic","Extrapolate=Linear","MultiX=Average","Skip=True","Sort=True")</f>
        <v>13.164131326949384</v>
      </c>
    </row>
    <row r="4287" spans="16:21" x14ac:dyDescent="0.25">
      <c r="P4287" s="10">
        <v>40746</v>
      </c>
      <c r="Q4287">
        <v>26.078289999999999</v>
      </c>
      <c r="S4287" s="42">
        <f t="shared" ca="1" si="72"/>
        <v>50270</v>
      </c>
      <c r="T4287" s="43">
        <f ca="1">_xll.BInterpol('Base CDI'!$H$4:$H$28,'Base CDI'!$J$4:$J$29,S4287,"Cubic","Extrapolate=Linear","MultiX=Average","Skip=True","Sort=True")</f>
        <v>13.137019151846786</v>
      </c>
      <c r="U4287" s="43">
        <f ca="1">_xll.BInterpol('Base CDI'!$H$4:$H$28,'Base CDI'!$I$4:$I$29,S4287,"Cubic","Extrapolate=Linear","MultiX=Average","Skip=True","Sort=True")</f>
        <v>13.164083447332422</v>
      </c>
    </row>
    <row r="4288" spans="16:21" x14ac:dyDescent="0.25">
      <c r="P4288" s="10">
        <v>40749</v>
      </c>
      <c r="Q4288">
        <v>26.09038</v>
      </c>
      <c r="S4288" s="42">
        <f t="shared" ca="1" si="72"/>
        <v>50271</v>
      </c>
      <c r="T4288" s="43">
        <f ca="1">_xll.BInterpol('Base CDI'!$H$4:$H$28,'Base CDI'!$J$4:$J$29,S4288,"Cubic","Extrapolate=Linear","MultiX=Average","Skip=True","Sort=True")</f>
        <v>13.136975376196991</v>
      </c>
      <c r="U4288" s="43">
        <f ca="1">_xll.BInterpol('Base CDI'!$H$4:$H$28,'Base CDI'!$I$4:$I$29,S4288,"Cubic","Extrapolate=Linear","MultiX=Average","Skip=True","Sort=True")</f>
        <v>13.164035567715459</v>
      </c>
    </row>
    <row r="4289" spans="16:21" x14ac:dyDescent="0.25">
      <c r="P4289" s="10">
        <v>40750</v>
      </c>
      <c r="Q4289">
        <v>26.102499999999999</v>
      </c>
      <c r="S4289" s="42">
        <f t="shared" ca="1" si="72"/>
        <v>50272</v>
      </c>
      <c r="T4289" s="43">
        <f ca="1">_xll.BInterpol('Base CDI'!$H$4:$H$28,'Base CDI'!$J$4:$J$29,S4289,"Cubic","Extrapolate=Linear","MultiX=Average","Skip=True","Sort=True")</f>
        <v>13.136931600547197</v>
      </c>
      <c r="U4289" s="43">
        <f ca="1">_xll.BInterpol('Base CDI'!$H$4:$H$28,'Base CDI'!$I$4:$I$29,S4289,"Cubic","Extrapolate=Linear","MultiX=Average","Skip=True","Sort=True")</f>
        <v>13.163987688098496</v>
      </c>
    </row>
    <row r="4290" spans="16:21" x14ac:dyDescent="0.25">
      <c r="P4290" s="10">
        <v>40751</v>
      </c>
      <c r="Q4290">
        <v>26.114609999999999</v>
      </c>
      <c r="S4290" s="42">
        <f t="shared" ca="1" si="72"/>
        <v>50273</v>
      </c>
      <c r="T4290" s="43">
        <f ca="1">_xll.BInterpol('Base CDI'!$H$4:$H$28,'Base CDI'!$J$4:$J$29,S4290,"Cubic","Extrapolate=Linear","MultiX=Average","Skip=True","Sort=True")</f>
        <v>13.136887824897402</v>
      </c>
      <c r="U4290" s="43">
        <f ca="1">_xll.BInterpol('Base CDI'!$H$4:$H$28,'Base CDI'!$I$4:$I$29,S4290,"Cubic","Extrapolate=Linear","MultiX=Average","Skip=True","Sort=True")</f>
        <v>13.163939808481533</v>
      </c>
    </row>
    <row r="4291" spans="16:21" x14ac:dyDescent="0.25">
      <c r="P4291" s="10">
        <v>40752</v>
      </c>
      <c r="Q4291">
        <v>26.126729999999998</v>
      </c>
      <c r="S4291" s="42">
        <f t="shared" ca="1" si="72"/>
        <v>50274</v>
      </c>
      <c r="T4291" s="43">
        <f ca="1">_xll.BInterpol('Base CDI'!$H$4:$H$28,'Base CDI'!$J$4:$J$29,S4291,"Cubic","Extrapolate=Linear","MultiX=Average","Skip=True","Sort=True")</f>
        <v>13.136844049247607</v>
      </c>
      <c r="U4291" s="43">
        <f ca="1">_xll.BInterpol('Base CDI'!$H$4:$H$28,'Base CDI'!$I$4:$I$29,S4291,"Cubic","Extrapolate=Linear","MultiX=Average","Skip=True","Sort=True")</f>
        <v>13.163891928864571</v>
      </c>
    </row>
    <row r="4292" spans="16:21" x14ac:dyDescent="0.25">
      <c r="P4292" s="10">
        <v>40753</v>
      </c>
      <c r="Q4292">
        <v>26.138850000000001</v>
      </c>
      <c r="S4292" s="42">
        <f t="shared" ca="1" si="72"/>
        <v>50275</v>
      </c>
      <c r="T4292" s="43">
        <f ca="1">_xll.BInterpol('Base CDI'!$H$4:$H$28,'Base CDI'!$J$4:$J$29,S4292,"Cubic","Extrapolate=Linear","MultiX=Average","Skip=True","Sort=True")</f>
        <v>13.136800273597812</v>
      </c>
      <c r="U4292" s="43">
        <f ca="1">_xll.BInterpol('Base CDI'!$H$4:$H$28,'Base CDI'!$I$4:$I$29,S4292,"Cubic","Extrapolate=Linear","MultiX=Average","Skip=True","Sort=True")</f>
        <v>13.163844049247606</v>
      </c>
    </row>
    <row r="4293" spans="16:21" x14ac:dyDescent="0.25">
      <c r="P4293" s="10">
        <v>40756</v>
      </c>
      <c r="Q4293">
        <v>26.150980000000001</v>
      </c>
      <c r="S4293" s="42">
        <f t="shared" ca="1" si="72"/>
        <v>50276</v>
      </c>
      <c r="T4293" s="43">
        <f ca="1">_xll.BInterpol('Base CDI'!$H$4:$H$28,'Base CDI'!$J$4:$J$29,S4293,"Cubic","Extrapolate=Linear","MultiX=Average","Skip=True","Sort=True")</f>
        <v>13.136756497948017</v>
      </c>
      <c r="U4293" s="43">
        <f ca="1">_xll.BInterpol('Base CDI'!$H$4:$H$28,'Base CDI'!$I$4:$I$29,S4293,"Cubic","Extrapolate=Linear","MultiX=Average","Skip=True","Sort=True")</f>
        <v>13.163796169630643</v>
      </c>
    </row>
    <row r="4294" spans="16:21" x14ac:dyDescent="0.25">
      <c r="P4294" s="10">
        <v>40757</v>
      </c>
      <c r="Q4294">
        <v>26.163119999999999</v>
      </c>
      <c r="S4294" s="42">
        <f t="shared" ca="1" si="72"/>
        <v>50277</v>
      </c>
      <c r="T4294" s="43">
        <f ca="1">_xll.BInterpol('Base CDI'!$H$4:$H$28,'Base CDI'!$J$4:$J$29,S4294,"Cubic","Extrapolate=Linear","MultiX=Average","Skip=True","Sort=True")</f>
        <v>13.136712722298222</v>
      </c>
      <c r="U4294" s="43">
        <f ca="1">_xll.BInterpol('Base CDI'!$H$4:$H$28,'Base CDI'!$I$4:$I$29,S4294,"Cubic","Extrapolate=Linear","MultiX=Average","Skip=True","Sort=True")</f>
        <v>13.163748290013681</v>
      </c>
    </row>
    <row r="4295" spans="16:21" x14ac:dyDescent="0.25">
      <c r="P4295" s="10">
        <v>40758</v>
      </c>
      <c r="Q4295">
        <v>26.175260000000002</v>
      </c>
      <c r="S4295" s="42">
        <f t="shared" ca="1" si="72"/>
        <v>50278</v>
      </c>
      <c r="T4295" s="43">
        <f ca="1">_xll.BInterpol('Base CDI'!$H$4:$H$28,'Base CDI'!$J$4:$J$29,S4295,"Cubic","Extrapolate=Linear","MultiX=Average","Skip=True","Sort=True")</f>
        <v>13.136668946648427</v>
      </c>
      <c r="U4295" s="43">
        <f ca="1">_xll.BInterpol('Base CDI'!$H$4:$H$28,'Base CDI'!$I$4:$I$29,S4295,"Cubic","Extrapolate=Linear","MultiX=Average","Skip=True","Sort=True")</f>
        <v>13.163700410396718</v>
      </c>
    </row>
    <row r="4296" spans="16:21" x14ac:dyDescent="0.25">
      <c r="P4296" s="10">
        <v>40759</v>
      </c>
      <c r="Q4296">
        <v>26.1874</v>
      </c>
      <c r="S4296" s="42">
        <f t="shared" ca="1" si="72"/>
        <v>50279</v>
      </c>
      <c r="T4296" s="43">
        <f ca="1">_xll.BInterpol('Base CDI'!$H$4:$H$28,'Base CDI'!$J$4:$J$29,S4296,"Cubic","Extrapolate=Linear","MultiX=Average","Skip=True","Sort=True")</f>
        <v>13.136625170998633</v>
      </c>
      <c r="U4296" s="43">
        <f ca="1">_xll.BInterpol('Base CDI'!$H$4:$H$28,'Base CDI'!$I$4:$I$29,S4296,"Cubic","Extrapolate=Linear","MultiX=Average","Skip=True","Sort=True")</f>
        <v>13.163652530779755</v>
      </c>
    </row>
    <row r="4297" spans="16:21" x14ac:dyDescent="0.25">
      <c r="P4297" s="10">
        <v>40760</v>
      </c>
      <c r="Q4297">
        <v>26.199549999999999</v>
      </c>
      <c r="S4297" s="42">
        <f t="shared" ca="1" si="72"/>
        <v>50280</v>
      </c>
      <c r="T4297" s="43">
        <f ca="1">_xll.BInterpol('Base CDI'!$H$4:$H$28,'Base CDI'!$J$4:$J$29,S4297,"Cubic","Extrapolate=Linear","MultiX=Average","Skip=True","Sort=True")</f>
        <v>13.136581395348838</v>
      </c>
      <c r="U4297" s="43">
        <f ca="1">_xll.BInterpol('Base CDI'!$H$4:$H$28,'Base CDI'!$I$4:$I$29,S4297,"Cubic","Extrapolate=Linear","MultiX=Average","Skip=True","Sort=True")</f>
        <v>13.163604651162791</v>
      </c>
    </row>
    <row r="4298" spans="16:21" x14ac:dyDescent="0.25">
      <c r="P4298" s="10">
        <v>40763</v>
      </c>
      <c r="Q4298">
        <v>26.21171</v>
      </c>
      <c r="S4298" s="42">
        <f t="shared" ca="1" si="72"/>
        <v>50281</v>
      </c>
      <c r="T4298" s="43">
        <f ca="1">_xll.BInterpol('Base CDI'!$H$4:$H$28,'Base CDI'!$J$4:$J$29,S4298,"Cubic","Extrapolate=Linear","MultiX=Average","Skip=True","Sort=True")</f>
        <v>13.136537619699043</v>
      </c>
      <c r="U4298" s="43">
        <f ca="1">_xll.BInterpol('Base CDI'!$H$4:$H$28,'Base CDI'!$I$4:$I$29,S4298,"Cubic","Extrapolate=Linear","MultiX=Average","Skip=True","Sort=True")</f>
        <v>13.163556771545828</v>
      </c>
    </row>
    <row r="4299" spans="16:21" x14ac:dyDescent="0.25">
      <c r="P4299" s="10">
        <v>40764</v>
      </c>
      <c r="Q4299">
        <v>26.223870000000002</v>
      </c>
      <c r="S4299" s="42">
        <f t="shared" ref="S4299:S4362" ca="1" si="73">S4298+1</f>
        <v>50282</v>
      </c>
      <c r="T4299" s="43">
        <f ca="1">_xll.BInterpol('Base CDI'!$H$4:$H$28,'Base CDI'!$J$4:$J$29,S4299,"Cubic","Extrapolate=Linear","MultiX=Average","Skip=True","Sort=True")</f>
        <v>13.136493844049248</v>
      </c>
      <c r="U4299" s="43">
        <f ca="1">_xll.BInterpol('Base CDI'!$H$4:$H$28,'Base CDI'!$I$4:$I$29,S4299,"Cubic","Extrapolate=Linear","MultiX=Average","Skip=True","Sort=True")</f>
        <v>13.163508891928865</v>
      </c>
    </row>
    <row r="4300" spans="16:21" x14ac:dyDescent="0.25">
      <c r="P4300" s="10">
        <v>40765</v>
      </c>
      <c r="Q4300">
        <v>26.236039999999999</v>
      </c>
      <c r="S4300" s="42">
        <f t="shared" ca="1" si="73"/>
        <v>50283</v>
      </c>
      <c r="T4300" s="43">
        <f ca="1">_xll.BInterpol('Base CDI'!$H$4:$H$28,'Base CDI'!$J$4:$J$29,S4300,"Cubic","Extrapolate=Linear","MultiX=Average","Skip=True","Sort=True")</f>
        <v>13.136450068399453</v>
      </c>
      <c r="U4300" s="43">
        <f ca="1">_xll.BInterpol('Base CDI'!$H$4:$H$28,'Base CDI'!$I$4:$I$29,S4300,"Cubic","Extrapolate=Linear","MultiX=Average","Skip=True","Sort=True")</f>
        <v>13.163461012311902</v>
      </c>
    </row>
    <row r="4301" spans="16:21" x14ac:dyDescent="0.25">
      <c r="P4301" s="10">
        <v>40766</v>
      </c>
      <c r="Q4301">
        <v>26.24821</v>
      </c>
      <c r="S4301" s="42">
        <f t="shared" ca="1" si="73"/>
        <v>50284</v>
      </c>
      <c r="T4301" s="43">
        <f ca="1">_xll.BInterpol('Base CDI'!$H$4:$H$28,'Base CDI'!$J$4:$J$29,S4301,"Cubic","Extrapolate=Linear","MultiX=Average","Skip=True","Sort=True")</f>
        <v>13.136406292749658</v>
      </c>
      <c r="U4301" s="43">
        <f ca="1">_xll.BInterpol('Base CDI'!$H$4:$H$28,'Base CDI'!$I$4:$I$29,S4301,"Cubic","Extrapolate=Linear","MultiX=Average","Skip=True","Sort=True")</f>
        <v>13.16341313269494</v>
      </c>
    </row>
    <row r="4302" spans="16:21" x14ac:dyDescent="0.25">
      <c r="P4302" s="10">
        <v>40767</v>
      </c>
      <c r="Q4302">
        <v>26.260390000000001</v>
      </c>
      <c r="S4302" s="42">
        <f t="shared" ca="1" si="73"/>
        <v>50285</v>
      </c>
      <c r="T4302" s="43">
        <f ca="1">_xll.BInterpol('Base CDI'!$H$4:$H$28,'Base CDI'!$J$4:$J$29,S4302,"Cubic","Extrapolate=Linear","MultiX=Average","Skip=True","Sort=True")</f>
        <v>13.136362517099863</v>
      </c>
      <c r="U4302" s="43">
        <f ca="1">_xll.BInterpol('Base CDI'!$H$4:$H$28,'Base CDI'!$I$4:$I$29,S4302,"Cubic","Extrapolate=Linear","MultiX=Average","Skip=True","Sort=True")</f>
        <v>13.163365253077975</v>
      </c>
    </row>
    <row r="4303" spans="16:21" x14ac:dyDescent="0.25">
      <c r="P4303" s="10">
        <v>40770</v>
      </c>
      <c r="Q4303">
        <v>26.272570000000002</v>
      </c>
      <c r="S4303" s="42">
        <f t="shared" ca="1" si="73"/>
        <v>50286</v>
      </c>
      <c r="T4303" s="43">
        <f ca="1">_xll.BInterpol('Base CDI'!$H$4:$H$28,'Base CDI'!$J$4:$J$29,S4303,"Cubic","Extrapolate=Linear","MultiX=Average","Skip=True","Sort=True")</f>
        <v>13.136318741450069</v>
      </c>
      <c r="U4303" s="43">
        <f ca="1">_xll.BInterpol('Base CDI'!$H$4:$H$28,'Base CDI'!$I$4:$I$29,S4303,"Cubic","Extrapolate=Linear","MultiX=Average","Skip=True","Sort=True")</f>
        <v>13.163317373461012</v>
      </c>
    </row>
    <row r="4304" spans="16:21" x14ac:dyDescent="0.25">
      <c r="P4304" s="10">
        <v>40771</v>
      </c>
      <c r="Q4304">
        <v>26.284759999999999</v>
      </c>
      <c r="S4304" s="42">
        <f t="shared" ca="1" si="73"/>
        <v>50287</v>
      </c>
      <c r="T4304" s="43">
        <f ca="1">_xll.BInterpol('Base CDI'!$H$4:$H$28,'Base CDI'!$J$4:$J$29,S4304,"Cubic","Extrapolate=Linear","MultiX=Average","Skip=True","Sort=True")</f>
        <v>13.136274965800274</v>
      </c>
      <c r="U4304" s="43">
        <f ca="1">_xll.BInterpol('Base CDI'!$H$4:$H$28,'Base CDI'!$I$4:$I$29,S4304,"Cubic","Extrapolate=Linear","MultiX=Average","Skip=True","Sort=True")</f>
        <v>13.16326949384405</v>
      </c>
    </row>
    <row r="4305" spans="16:21" x14ac:dyDescent="0.25">
      <c r="P4305" s="10">
        <v>40772</v>
      </c>
      <c r="Q4305">
        <v>26.296959999999999</v>
      </c>
      <c r="S4305" s="42">
        <f t="shared" ca="1" si="73"/>
        <v>50288</v>
      </c>
      <c r="T4305" s="43">
        <f ca="1">_xll.BInterpol('Base CDI'!$H$4:$H$28,'Base CDI'!$J$4:$J$29,S4305,"Cubic","Extrapolate=Linear","MultiX=Average","Skip=True","Sort=True")</f>
        <v>13.136231190150479</v>
      </c>
      <c r="U4305" s="43">
        <f ca="1">_xll.BInterpol('Base CDI'!$H$4:$H$28,'Base CDI'!$I$4:$I$29,S4305,"Cubic","Extrapolate=Linear","MultiX=Average","Skip=True","Sort=True")</f>
        <v>13.163221614227087</v>
      </c>
    </row>
    <row r="4306" spans="16:21" x14ac:dyDescent="0.25">
      <c r="P4306" s="10">
        <v>40773</v>
      </c>
      <c r="Q4306">
        <v>26.309159999999999</v>
      </c>
      <c r="S4306" s="42">
        <f t="shared" ca="1" si="73"/>
        <v>50289</v>
      </c>
      <c r="T4306" s="43">
        <f ca="1">_xll.BInterpol('Base CDI'!$H$4:$H$28,'Base CDI'!$J$4:$J$29,S4306,"Cubic","Extrapolate=Linear","MultiX=Average","Skip=True","Sort=True")</f>
        <v>13.136187414500684</v>
      </c>
      <c r="U4306" s="43">
        <f ca="1">_xll.BInterpol('Base CDI'!$H$4:$H$28,'Base CDI'!$I$4:$I$29,S4306,"Cubic","Extrapolate=Linear","MultiX=Average","Skip=True","Sort=True")</f>
        <v>13.163173734610124</v>
      </c>
    </row>
    <row r="4307" spans="16:21" x14ac:dyDescent="0.25">
      <c r="P4307" s="10">
        <v>40774</v>
      </c>
      <c r="Q4307">
        <v>26.321349999999999</v>
      </c>
      <c r="S4307" s="42">
        <f t="shared" ca="1" si="73"/>
        <v>50290</v>
      </c>
      <c r="T4307" s="43">
        <f ca="1">_xll.BInterpol('Base CDI'!$H$4:$H$28,'Base CDI'!$J$4:$J$29,S4307,"Cubic","Extrapolate=Linear","MultiX=Average","Skip=True","Sort=True")</f>
        <v>13.136143638850889</v>
      </c>
      <c r="U4307" s="43">
        <f ca="1">_xll.BInterpol('Base CDI'!$H$4:$H$28,'Base CDI'!$I$4:$I$29,S4307,"Cubic","Extrapolate=Linear","MultiX=Average","Skip=True","Sort=True")</f>
        <v>13.163125854993162</v>
      </c>
    </row>
    <row r="4308" spans="16:21" x14ac:dyDescent="0.25">
      <c r="P4308" s="10">
        <v>40777</v>
      </c>
      <c r="Q4308">
        <v>26.333570000000002</v>
      </c>
      <c r="S4308" s="42">
        <f t="shared" ca="1" si="73"/>
        <v>50291</v>
      </c>
      <c r="T4308" s="43">
        <f ca="1">_xll.BInterpol('Base CDI'!$H$4:$H$28,'Base CDI'!$J$4:$J$29,S4308,"Cubic","Extrapolate=Linear","MultiX=Average","Skip=True","Sort=True")</f>
        <v>13.136099863201094</v>
      </c>
      <c r="U4308" s="43">
        <f ca="1">_xll.BInterpol('Base CDI'!$H$4:$H$28,'Base CDI'!$I$4:$I$29,S4308,"Cubic","Extrapolate=Linear","MultiX=Average","Skip=True","Sort=True")</f>
        <v>13.163077975376197</v>
      </c>
    </row>
    <row r="4309" spans="16:21" x14ac:dyDescent="0.25">
      <c r="P4309" s="10">
        <v>40778</v>
      </c>
      <c r="Q4309">
        <v>26.345780000000001</v>
      </c>
      <c r="S4309" s="42">
        <f t="shared" ca="1" si="73"/>
        <v>50292</v>
      </c>
      <c r="T4309" s="43">
        <f ca="1">_xll.BInterpol('Base CDI'!$H$4:$H$28,'Base CDI'!$J$4:$J$29,S4309,"Cubic","Extrapolate=Linear","MultiX=Average","Skip=True","Sort=True")</f>
        <v>13.136056087551299</v>
      </c>
      <c r="U4309" s="43">
        <f ca="1">_xll.BInterpol('Base CDI'!$H$4:$H$28,'Base CDI'!$I$4:$I$29,S4309,"Cubic","Extrapolate=Linear","MultiX=Average","Skip=True","Sort=True")</f>
        <v>13.163030095759234</v>
      </c>
    </row>
    <row r="4310" spans="16:21" x14ac:dyDescent="0.25">
      <c r="P4310" s="10">
        <v>40779</v>
      </c>
      <c r="Q4310">
        <v>26.358000000000001</v>
      </c>
      <c r="S4310" s="42">
        <f t="shared" ca="1" si="73"/>
        <v>50293</v>
      </c>
      <c r="T4310" s="43">
        <f ca="1">_xll.BInterpol('Base CDI'!$H$4:$H$28,'Base CDI'!$J$4:$J$29,S4310,"Cubic","Extrapolate=Linear","MultiX=Average","Skip=True","Sort=True")</f>
        <v>13.136012311901505</v>
      </c>
      <c r="U4310" s="43">
        <f ca="1">_xll.BInterpol('Base CDI'!$H$4:$H$28,'Base CDI'!$I$4:$I$29,S4310,"Cubic","Extrapolate=Linear","MultiX=Average","Skip=True","Sort=True")</f>
        <v>13.162982216142272</v>
      </c>
    </row>
    <row r="4311" spans="16:21" x14ac:dyDescent="0.25">
      <c r="P4311" s="10">
        <v>40780</v>
      </c>
      <c r="Q4311">
        <v>26.370229999999999</v>
      </c>
      <c r="S4311" s="42">
        <f t="shared" ca="1" si="73"/>
        <v>50294</v>
      </c>
      <c r="T4311" s="43">
        <f ca="1">_xll.BInterpol('Base CDI'!$H$4:$H$28,'Base CDI'!$J$4:$J$29,S4311,"Cubic","Extrapolate=Linear","MultiX=Average","Skip=True","Sort=True")</f>
        <v>13.13596853625171</v>
      </c>
      <c r="U4311" s="43">
        <f ca="1">_xll.BInterpol('Base CDI'!$H$4:$H$28,'Base CDI'!$I$4:$I$29,S4311,"Cubic","Extrapolate=Linear","MultiX=Average","Skip=True","Sort=True")</f>
        <v>13.162934336525309</v>
      </c>
    </row>
    <row r="4312" spans="16:21" x14ac:dyDescent="0.25">
      <c r="P4312" s="10">
        <v>40781</v>
      </c>
      <c r="Q4312">
        <v>26.382449999999999</v>
      </c>
      <c r="S4312" s="42">
        <f t="shared" ca="1" si="73"/>
        <v>50295</v>
      </c>
      <c r="T4312" s="43">
        <f ca="1">_xll.BInterpol('Base CDI'!$H$4:$H$28,'Base CDI'!$J$4:$J$29,S4312,"Cubic","Extrapolate=Linear","MultiX=Average","Skip=True","Sort=True")</f>
        <v>13.135924760601915</v>
      </c>
      <c r="U4312" s="43">
        <f ca="1">_xll.BInterpol('Base CDI'!$H$4:$H$28,'Base CDI'!$I$4:$I$29,S4312,"Cubic","Extrapolate=Linear","MultiX=Average","Skip=True","Sort=True")</f>
        <v>13.162886456908346</v>
      </c>
    </row>
    <row r="4313" spans="16:21" x14ac:dyDescent="0.25">
      <c r="P4313" s="10">
        <v>40784</v>
      </c>
      <c r="Q4313">
        <v>26.394690000000001</v>
      </c>
      <c r="S4313" s="42">
        <f t="shared" ca="1" si="73"/>
        <v>50296</v>
      </c>
      <c r="T4313" s="43">
        <f ca="1">_xll.BInterpol('Base CDI'!$H$4:$H$28,'Base CDI'!$J$4:$J$29,S4313,"Cubic","Extrapolate=Linear","MultiX=Average","Skip=True","Sort=True")</f>
        <v>13.13588098495212</v>
      </c>
      <c r="U4313" s="43">
        <f ca="1">_xll.BInterpol('Base CDI'!$H$4:$H$28,'Base CDI'!$I$4:$I$29,S4313,"Cubic","Extrapolate=Linear","MultiX=Average","Skip=True","Sort=True")</f>
        <v>13.162838577291382</v>
      </c>
    </row>
    <row r="4314" spans="16:21" x14ac:dyDescent="0.25">
      <c r="P4314" s="10">
        <v>40785</v>
      </c>
      <c r="Q4314">
        <v>26.40692</v>
      </c>
      <c r="S4314" s="42">
        <f t="shared" ca="1" si="73"/>
        <v>50297</v>
      </c>
      <c r="T4314" s="43">
        <f ca="1">_xll.BInterpol('Base CDI'!$H$4:$H$28,'Base CDI'!$J$4:$J$29,S4314,"Cubic","Extrapolate=Linear","MultiX=Average","Skip=True","Sort=True")</f>
        <v>13.135837209302325</v>
      </c>
      <c r="U4314" s="43">
        <f ca="1">_xll.BInterpol('Base CDI'!$H$4:$H$28,'Base CDI'!$I$4:$I$29,S4314,"Cubic","Extrapolate=Linear","MultiX=Average","Skip=True","Sort=True")</f>
        <v>13.162790697674419</v>
      </c>
    </row>
    <row r="4315" spans="16:21" x14ac:dyDescent="0.25">
      <c r="P4315" s="10">
        <v>40786</v>
      </c>
      <c r="Q4315">
        <v>26.419160000000002</v>
      </c>
      <c r="S4315" s="42">
        <f t="shared" ca="1" si="73"/>
        <v>50298</v>
      </c>
      <c r="T4315" s="43">
        <f ca="1">_xll.BInterpol('Base CDI'!$H$4:$H$28,'Base CDI'!$J$4:$J$29,S4315,"Cubic","Extrapolate=Linear","MultiX=Average","Skip=True","Sort=True")</f>
        <v>13.13579343365253</v>
      </c>
      <c r="U4315" s="43">
        <f ca="1">_xll.BInterpol('Base CDI'!$H$4:$H$28,'Base CDI'!$I$4:$I$29,S4315,"Cubic","Extrapolate=Linear","MultiX=Average","Skip=True","Sort=True")</f>
        <v>13.162742818057456</v>
      </c>
    </row>
    <row r="4316" spans="16:21" x14ac:dyDescent="0.25">
      <c r="P4316" s="10">
        <v>40787</v>
      </c>
      <c r="Q4316">
        <v>26.43141</v>
      </c>
      <c r="S4316" s="42">
        <f t="shared" ca="1" si="73"/>
        <v>50299</v>
      </c>
      <c r="T4316" s="43">
        <f ca="1">_xll.BInterpol('Base CDI'!$H$4:$H$28,'Base CDI'!$J$4:$J$29,S4316,"Cubic","Extrapolate=Linear","MultiX=Average","Skip=True","Sort=True")</f>
        <v>13.135749658002736</v>
      </c>
      <c r="U4316" s="43">
        <f ca="1">_xll.BInterpol('Base CDI'!$H$4:$H$28,'Base CDI'!$I$4:$I$29,S4316,"Cubic","Extrapolate=Linear","MultiX=Average","Skip=True","Sort=True")</f>
        <v>13.162694938440493</v>
      </c>
    </row>
    <row r="4317" spans="16:21" x14ac:dyDescent="0.25">
      <c r="P4317" s="10">
        <v>40788</v>
      </c>
      <c r="Q4317">
        <v>26.443190000000001</v>
      </c>
      <c r="S4317" s="42">
        <f t="shared" ca="1" si="73"/>
        <v>50300</v>
      </c>
      <c r="T4317" s="43">
        <f ca="1">_xll.BInterpol('Base CDI'!$H$4:$H$28,'Base CDI'!$J$4:$J$29,S4317,"Cubic","Extrapolate=Linear","MultiX=Average","Skip=True","Sort=True")</f>
        <v>13.135705882352941</v>
      </c>
      <c r="U4317" s="43">
        <f ca="1">_xll.BInterpol('Base CDI'!$H$4:$H$28,'Base CDI'!$I$4:$I$29,S4317,"Cubic","Extrapolate=Linear","MultiX=Average","Skip=True","Sort=True")</f>
        <v>13.162647058823531</v>
      </c>
    </row>
    <row r="4318" spans="16:21" x14ac:dyDescent="0.25">
      <c r="P4318" s="10">
        <v>40791</v>
      </c>
      <c r="Q4318">
        <v>26.454969999999999</v>
      </c>
      <c r="S4318" s="42">
        <f t="shared" ca="1" si="73"/>
        <v>50301</v>
      </c>
      <c r="T4318" s="43">
        <f ca="1">_xll.BInterpol('Base CDI'!$H$4:$H$28,'Base CDI'!$J$4:$J$29,S4318,"Cubic","Extrapolate=Linear","MultiX=Average","Skip=True","Sort=True")</f>
        <v>13.135662106703146</v>
      </c>
      <c r="U4318" s="43">
        <f ca="1">_xll.BInterpol('Base CDI'!$H$4:$H$28,'Base CDI'!$I$4:$I$29,S4318,"Cubic","Extrapolate=Linear","MultiX=Average","Skip=True","Sort=True")</f>
        <v>13.162599179206566</v>
      </c>
    </row>
    <row r="4319" spans="16:21" x14ac:dyDescent="0.25">
      <c r="P4319" s="10">
        <v>40792</v>
      </c>
      <c r="Q4319">
        <v>26.466760000000001</v>
      </c>
      <c r="S4319" s="42">
        <f t="shared" ca="1" si="73"/>
        <v>50302</v>
      </c>
      <c r="T4319" s="43">
        <f ca="1">_xll.BInterpol('Base CDI'!$H$4:$H$28,'Base CDI'!$J$4:$J$29,S4319,"Cubic","Extrapolate=Linear","MultiX=Average","Skip=True","Sort=True")</f>
        <v>13.135618331053351</v>
      </c>
      <c r="U4319" s="43">
        <f ca="1">_xll.BInterpol('Base CDI'!$H$4:$H$28,'Base CDI'!$I$4:$I$29,S4319,"Cubic","Extrapolate=Linear","MultiX=Average","Skip=True","Sort=True")</f>
        <v>13.162551299589603</v>
      </c>
    </row>
    <row r="4320" spans="16:21" x14ac:dyDescent="0.25">
      <c r="P4320" s="10">
        <v>40794</v>
      </c>
      <c r="Q4320">
        <v>26.478549999999998</v>
      </c>
      <c r="S4320" s="42">
        <f t="shared" ca="1" si="73"/>
        <v>50303</v>
      </c>
      <c r="T4320" s="43">
        <f ca="1">_xll.BInterpol('Base CDI'!$H$4:$H$28,'Base CDI'!$J$4:$J$29,S4320,"Cubic","Extrapolate=Linear","MultiX=Average","Skip=True","Sort=True")</f>
        <v>13.135574555403558</v>
      </c>
      <c r="U4320" s="43">
        <f ca="1">_xll.BInterpol('Base CDI'!$H$4:$H$28,'Base CDI'!$I$4:$I$29,S4320,"Cubic","Extrapolate=Linear","MultiX=Average","Skip=True","Sort=True")</f>
        <v>13.162503419972641</v>
      </c>
    </row>
    <row r="4321" spans="16:21" x14ac:dyDescent="0.25">
      <c r="P4321" s="10">
        <v>40795</v>
      </c>
      <c r="Q4321">
        <v>26.490349999999999</v>
      </c>
      <c r="S4321" s="42">
        <f t="shared" ca="1" si="73"/>
        <v>50304</v>
      </c>
      <c r="T4321" s="43">
        <f ca="1">_xll.BInterpol('Base CDI'!$H$4:$H$28,'Base CDI'!$J$4:$J$29,S4321,"Cubic","Extrapolate=Linear","MultiX=Average","Skip=True","Sort=True")</f>
        <v>13.135530779753763</v>
      </c>
      <c r="U4321" s="43">
        <f ca="1">_xll.BInterpol('Base CDI'!$H$4:$H$28,'Base CDI'!$I$4:$I$29,S4321,"Cubic","Extrapolate=Linear","MultiX=Average","Skip=True","Sort=True")</f>
        <v>13.162455540355678</v>
      </c>
    </row>
    <row r="4322" spans="16:21" x14ac:dyDescent="0.25">
      <c r="P4322" s="10">
        <v>40798</v>
      </c>
      <c r="Q4322">
        <v>26.50215</v>
      </c>
      <c r="S4322" s="42">
        <f t="shared" ca="1" si="73"/>
        <v>50305</v>
      </c>
      <c r="T4322" s="43">
        <f ca="1">_xll.BInterpol('Base CDI'!$H$4:$H$28,'Base CDI'!$J$4:$J$29,S4322,"Cubic","Extrapolate=Linear","MultiX=Average","Skip=True","Sort=True")</f>
        <v>13.135487004103968</v>
      </c>
      <c r="U4322" s="43">
        <f ca="1">_xll.BInterpol('Base CDI'!$H$4:$H$28,'Base CDI'!$I$4:$I$29,S4322,"Cubic","Extrapolate=Linear","MultiX=Average","Skip=True","Sort=True")</f>
        <v>13.162407660738715</v>
      </c>
    </row>
    <row r="4323" spans="16:21" x14ac:dyDescent="0.25">
      <c r="P4323" s="10">
        <v>40799</v>
      </c>
      <c r="Q4323">
        <v>26.513960000000001</v>
      </c>
      <c r="S4323" s="42">
        <f t="shared" ca="1" si="73"/>
        <v>50306</v>
      </c>
      <c r="T4323" s="43">
        <f ca="1">_xll.BInterpol('Base CDI'!$H$4:$H$28,'Base CDI'!$J$4:$J$29,S4323,"Cubic","Extrapolate=Linear","MultiX=Average","Skip=True","Sort=True")</f>
        <v>13.135443228454173</v>
      </c>
      <c r="U4323" s="43">
        <f ca="1">_xll.BInterpol('Base CDI'!$H$4:$H$28,'Base CDI'!$I$4:$I$29,S4323,"Cubic","Extrapolate=Linear","MultiX=Average","Skip=True","Sort=True")</f>
        <v>13.162359781121753</v>
      </c>
    </row>
    <row r="4324" spans="16:21" x14ac:dyDescent="0.25">
      <c r="P4324" s="10">
        <v>40800</v>
      </c>
      <c r="Q4324">
        <v>26.525780000000001</v>
      </c>
      <c r="S4324" s="42">
        <f t="shared" ca="1" si="73"/>
        <v>50307</v>
      </c>
      <c r="T4324" s="43">
        <f ca="1">_xll.BInterpol('Base CDI'!$H$4:$H$28,'Base CDI'!$J$4:$J$29,S4324,"Cubic","Extrapolate=Linear","MultiX=Average","Skip=True","Sort=True")</f>
        <v>13.135399452804378</v>
      </c>
      <c r="U4324" s="43">
        <f ca="1">_xll.BInterpol('Base CDI'!$H$4:$H$28,'Base CDI'!$I$4:$I$29,S4324,"Cubic","Extrapolate=Linear","MultiX=Average","Skip=True","Sort=True")</f>
        <v>13.162311901504788</v>
      </c>
    </row>
    <row r="4325" spans="16:21" x14ac:dyDescent="0.25">
      <c r="P4325" s="10">
        <v>40801</v>
      </c>
      <c r="Q4325">
        <v>26.537590000000002</v>
      </c>
      <c r="S4325" s="42">
        <f t="shared" ca="1" si="73"/>
        <v>50308</v>
      </c>
      <c r="T4325" s="43">
        <f ca="1">_xll.BInterpol('Base CDI'!$H$4:$H$28,'Base CDI'!$J$4:$J$29,S4325,"Cubic","Extrapolate=Linear","MultiX=Average","Skip=True","Sort=True")</f>
        <v>13.135355677154584</v>
      </c>
      <c r="U4325" s="43">
        <f ca="1">_xll.BInterpol('Base CDI'!$H$4:$H$28,'Base CDI'!$I$4:$I$29,S4325,"Cubic","Extrapolate=Linear","MultiX=Average","Skip=True","Sort=True")</f>
        <v>13.162264021887825</v>
      </c>
    </row>
    <row r="4326" spans="16:21" x14ac:dyDescent="0.25">
      <c r="P4326" s="10">
        <v>40802</v>
      </c>
      <c r="Q4326">
        <v>26.549420000000001</v>
      </c>
      <c r="S4326" s="42">
        <f t="shared" ca="1" si="73"/>
        <v>50309</v>
      </c>
      <c r="T4326" s="43">
        <f ca="1">_xll.BInterpol('Base CDI'!$H$4:$H$28,'Base CDI'!$J$4:$J$29,S4326,"Cubic","Extrapolate=Linear","MultiX=Average","Skip=True","Sort=True")</f>
        <v>13.135311901504789</v>
      </c>
      <c r="U4326" s="43">
        <f ca="1">_xll.BInterpol('Base CDI'!$H$4:$H$28,'Base CDI'!$I$4:$I$29,S4326,"Cubic","Extrapolate=Linear","MultiX=Average","Skip=True","Sort=True")</f>
        <v>13.162216142270863</v>
      </c>
    </row>
    <row r="4327" spans="16:21" x14ac:dyDescent="0.25">
      <c r="P4327" s="10">
        <v>40805</v>
      </c>
      <c r="Q4327">
        <v>26.561250000000001</v>
      </c>
      <c r="S4327" s="42">
        <f t="shared" ca="1" si="73"/>
        <v>50310</v>
      </c>
      <c r="T4327" s="43">
        <f ca="1">_xll.BInterpol('Base CDI'!$H$4:$H$28,'Base CDI'!$J$4:$J$29,S4327,"Cubic","Extrapolate=Linear","MultiX=Average","Skip=True","Sort=True")</f>
        <v>13.135268125854994</v>
      </c>
      <c r="U4327" s="43">
        <f ca="1">_xll.BInterpol('Base CDI'!$H$4:$H$28,'Base CDI'!$I$4:$I$29,S4327,"Cubic","Extrapolate=Linear","MultiX=Average","Skip=True","Sort=True")</f>
        <v>13.1621682626539</v>
      </c>
    </row>
    <row r="4328" spans="16:21" x14ac:dyDescent="0.25">
      <c r="P4328" s="10">
        <v>40806</v>
      </c>
      <c r="Q4328">
        <v>26.573070000000001</v>
      </c>
      <c r="S4328" s="42">
        <f t="shared" ca="1" si="73"/>
        <v>50311</v>
      </c>
      <c r="T4328" s="43">
        <f ca="1">_xll.BInterpol('Base CDI'!$H$4:$H$28,'Base CDI'!$J$4:$J$29,S4328,"Cubic","Extrapolate=Linear","MultiX=Average","Skip=True","Sort=True")</f>
        <v>13.135224350205199</v>
      </c>
      <c r="U4328" s="43">
        <f ca="1">_xll.BInterpol('Base CDI'!$H$4:$H$28,'Base CDI'!$I$4:$I$29,S4328,"Cubic","Extrapolate=Linear","MultiX=Average","Skip=True","Sort=True")</f>
        <v>13.162120383036937</v>
      </c>
    </row>
    <row r="4329" spans="16:21" x14ac:dyDescent="0.25">
      <c r="P4329" s="10">
        <v>40807</v>
      </c>
      <c r="Q4329">
        <v>26.584900000000001</v>
      </c>
      <c r="S4329" s="42">
        <f t="shared" ca="1" si="73"/>
        <v>50312</v>
      </c>
      <c r="T4329" s="43">
        <f ca="1">_xll.BInterpol('Base CDI'!$H$4:$H$28,'Base CDI'!$J$4:$J$29,S4329,"Cubic","Extrapolate=Linear","MultiX=Average","Skip=True","Sort=True")</f>
        <v>13.135180574555404</v>
      </c>
      <c r="U4329" s="43">
        <f ca="1">_xll.BInterpol('Base CDI'!$H$4:$H$28,'Base CDI'!$I$4:$I$29,S4329,"Cubic","Extrapolate=Linear","MultiX=Average","Skip=True","Sort=True")</f>
        <v>13.162072503419973</v>
      </c>
    </row>
    <row r="4330" spans="16:21" x14ac:dyDescent="0.25">
      <c r="P4330" s="10">
        <v>40808</v>
      </c>
      <c r="Q4330">
        <v>26.59675</v>
      </c>
      <c r="S4330" s="42">
        <f t="shared" ca="1" si="73"/>
        <v>50313</v>
      </c>
      <c r="T4330" s="43">
        <f ca="1">_xll.BInterpol('Base CDI'!$H$4:$H$28,'Base CDI'!$J$4:$J$29,S4330,"Cubic","Extrapolate=Linear","MultiX=Average","Skip=True","Sort=True")</f>
        <v>13.135136798905609</v>
      </c>
      <c r="U4330" s="43">
        <f ca="1">_xll.BInterpol('Base CDI'!$H$4:$H$28,'Base CDI'!$I$4:$I$29,S4330,"Cubic","Extrapolate=Linear","MultiX=Average","Skip=True","Sort=True")</f>
        <v>13.16202462380301</v>
      </c>
    </row>
    <row r="4331" spans="16:21" x14ac:dyDescent="0.25">
      <c r="P4331" s="10">
        <v>40809</v>
      </c>
      <c r="Q4331">
        <v>26.608599999999999</v>
      </c>
      <c r="S4331" s="42">
        <f t="shared" ca="1" si="73"/>
        <v>50314</v>
      </c>
      <c r="T4331" s="43">
        <f ca="1">_xll.BInterpol('Base CDI'!$H$4:$H$28,'Base CDI'!$J$4:$J$29,S4331,"Cubic","Extrapolate=Linear","MultiX=Average","Skip=True","Sort=True")</f>
        <v>13.135093023255815</v>
      </c>
      <c r="U4331" s="43">
        <f ca="1">_xll.BInterpol('Base CDI'!$H$4:$H$28,'Base CDI'!$I$4:$I$29,S4331,"Cubic","Extrapolate=Linear","MultiX=Average","Skip=True","Sort=True")</f>
        <v>13.161976744186047</v>
      </c>
    </row>
    <row r="4332" spans="16:21" x14ac:dyDescent="0.25">
      <c r="P4332" s="10">
        <v>40812</v>
      </c>
      <c r="Q4332">
        <v>26.620450000000002</v>
      </c>
      <c r="S4332" s="42">
        <f t="shared" ca="1" si="73"/>
        <v>50315</v>
      </c>
      <c r="T4332" s="43">
        <f ca="1">_xll.BInterpol('Base CDI'!$H$4:$H$28,'Base CDI'!$J$4:$J$29,S4332,"Cubic","Extrapolate=Linear","MultiX=Average","Skip=True","Sort=True")</f>
        <v>13.13504924760602</v>
      </c>
      <c r="U4332" s="43">
        <f ca="1">_xll.BInterpol('Base CDI'!$H$4:$H$28,'Base CDI'!$I$4:$I$29,S4332,"Cubic","Extrapolate=Linear","MultiX=Average","Skip=True","Sort=True")</f>
        <v>13.161928864569084</v>
      </c>
    </row>
    <row r="4333" spans="16:21" x14ac:dyDescent="0.25">
      <c r="P4333" s="10">
        <v>40813</v>
      </c>
      <c r="Q4333">
        <v>26.63232</v>
      </c>
      <c r="S4333" s="42">
        <f t="shared" ca="1" si="73"/>
        <v>50316</v>
      </c>
      <c r="T4333" s="43">
        <f ca="1">_xll.BInterpol('Base CDI'!$H$4:$H$28,'Base CDI'!$J$4:$J$29,S4333,"Cubic","Extrapolate=Linear","MultiX=Average","Skip=True","Sort=True")</f>
        <v>13.135005471956225</v>
      </c>
      <c r="U4333" s="43">
        <f ca="1">_xll.BInterpol('Base CDI'!$H$4:$H$28,'Base CDI'!$I$4:$I$29,S4333,"Cubic","Extrapolate=Linear","MultiX=Average","Skip=True","Sort=True")</f>
        <v>13.161880984952122</v>
      </c>
    </row>
    <row r="4334" spans="16:21" x14ac:dyDescent="0.25">
      <c r="P4334" s="10">
        <v>40814</v>
      </c>
      <c r="Q4334">
        <v>26.644179999999999</v>
      </c>
      <c r="S4334" s="42">
        <f t="shared" ca="1" si="73"/>
        <v>50317</v>
      </c>
      <c r="T4334" s="43">
        <f ca="1">_xll.BInterpol('Base CDI'!$H$4:$H$28,'Base CDI'!$J$4:$J$29,S4334,"Cubic","Extrapolate=Linear","MultiX=Average","Skip=True","Sort=True")</f>
        <v>13.13496169630643</v>
      </c>
      <c r="U4334" s="43">
        <f ca="1">_xll.BInterpol('Base CDI'!$H$4:$H$28,'Base CDI'!$I$4:$I$29,S4334,"Cubic","Extrapolate=Linear","MultiX=Average","Skip=True","Sort=True")</f>
        <v>13.161833105335157</v>
      </c>
    </row>
    <row r="4335" spans="16:21" x14ac:dyDescent="0.25">
      <c r="P4335" s="10">
        <v>40815</v>
      </c>
      <c r="Q4335">
        <v>26.65605</v>
      </c>
      <c r="S4335" s="42">
        <f t="shared" ca="1" si="73"/>
        <v>50318</v>
      </c>
      <c r="T4335" s="43">
        <f ca="1">_xll.BInterpol('Base CDI'!$H$4:$H$28,'Base CDI'!$J$4:$J$29,S4335,"Cubic","Extrapolate=Linear","MultiX=Average","Skip=True","Sort=True")</f>
        <v>13.134917920656635</v>
      </c>
      <c r="U4335" s="43">
        <f ca="1">_xll.BInterpol('Base CDI'!$H$4:$H$28,'Base CDI'!$I$4:$I$29,S4335,"Cubic","Extrapolate=Linear","MultiX=Average","Skip=True","Sort=True")</f>
        <v>13.161785225718194</v>
      </c>
    </row>
    <row r="4336" spans="16:21" x14ac:dyDescent="0.25">
      <c r="P4336" s="10">
        <v>40816</v>
      </c>
      <c r="Q4336">
        <v>26.667929999999998</v>
      </c>
      <c r="S4336" s="42">
        <f t="shared" ca="1" si="73"/>
        <v>50319</v>
      </c>
      <c r="T4336" s="43">
        <f ca="1">_xll.BInterpol('Base CDI'!$H$4:$H$28,'Base CDI'!$J$4:$J$29,S4336,"Cubic","Extrapolate=Linear","MultiX=Average","Skip=True","Sort=True")</f>
        <v>13.13487414500684</v>
      </c>
      <c r="U4336" s="43">
        <f ca="1">_xll.BInterpol('Base CDI'!$H$4:$H$28,'Base CDI'!$I$4:$I$29,S4336,"Cubic","Extrapolate=Linear","MultiX=Average","Skip=True","Sort=True")</f>
        <v>13.161737346101232</v>
      </c>
    </row>
    <row r="4337" spans="16:21" x14ac:dyDescent="0.25">
      <c r="P4337" s="10">
        <v>40819</v>
      </c>
      <c r="Q4337">
        <v>26.67981</v>
      </c>
      <c r="S4337" s="42">
        <f t="shared" ca="1" si="73"/>
        <v>50320</v>
      </c>
      <c r="T4337" s="43">
        <f ca="1">_xll.BInterpol('Base CDI'!$H$4:$H$28,'Base CDI'!$J$4:$J$29,S4337,"Cubic","Extrapolate=Linear","MultiX=Average","Skip=True","Sort=True")</f>
        <v>13.134830369357045</v>
      </c>
      <c r="U4337" s="43">
        <f ca="1">_xll.BInterpol('Base CDI'!$H$4:$H$28,'Base CDI'!$I$4:$I$29,S4337,"Cubic","Extrapolate=Linear","MultiX=Average","Skip=True","Sort=True")</f>
        <v>13.161689466484269</v>
      </c>
    </row>
    <row r="4338" spans="16:21" x14ac:dyDescent="0.25">
      <c r="P4338" s="10">
        <v>40820</v>
      </c>
      <c r="Q4338">
        <v>26.69171</v>
      </c>
      <c r="S4338" s="42">
        <f t="shared" ca="1" si="73"/>
        <v>50321</v>
      </c>
      <c r="T4338" s="43">
        <f ca="1">_xll.BInterpol('Base CDI'!$H$4:$H$28,'Base CDI'!$J$4:$J$29,S4338,"Cubic","Extrapolate=Linear","MultiX=Average","Skip=True","Sort=True")</f>
        <v>13.134786593707251</v>
      </c>
      <c r="U4338" s="43">
        <f ca="1">_xll.BInterpol('Base CDI'!$H$4:$H$28,'Base CDI'!$I$4:$I$29,S4338,"Cubic","Extrapolate=Linear","MultiX=Average","Skip=True","Sort=True")</f>
        <v>13.161641586867306</v>
      </c>
    </row>
    <row r="4339" spans="16:21" x14ac:dyDescent="0.25">
      <c r="P4339" s="10">
        <v>40821</v>
      </c>
      <c r="Q4339">
        <v>26.703600000000002</v>
      </c>
      <c r="S4339" s="42">
        <f t="shared" ca="1" si="73"/>
        <v>50322</v>
      </c>
      <c r="T4339" s="43">
        <f ca="1">_xll.BInterpol('Base CDI'!$H$4:$H$28,'Base CDI'!$J$4:$J$29,S4339,"Cubic","Extrapolate=Linear","MultiX=Average","Skip=True","Sort=True")</f>
        <v>13.134742818057456</v>
      </c>
      <c r="U4339" s="43">
        <f ca="1">_xll.BInterpol('Base CDI'!$H$4:$H$28,'Base CDI'!$I$4:$I$29,S4339,"Cubic","Extrapolate=Linear","MultiX=Average","Skip=True","Sort=True")</f>
        <v>13.161593707250343</v>
      </c>
    </row>
    <row r="4340" spans="16:21" x14ac:dyDescent="0.25">
      <c r="P4340" s="10">
        <v>40822</v>
      </c>
      <c r="Q4340">
        <v>26.715499999999999</v>
      </c>
      <c r="S4340" s="42">
        <f t="shared" ca="1" si="73"/>
        <v>50323</v>
      </c>
      <c r="T4340" s="43">
        <f ca="1">_xll.BInterpol('Base CDI'!$H$4:$H$28,'Base CDI'!$J$4:$J$29,S4340,"Cubic","Extrapolate=Linear","MultiX=Average","Skip=True","Sort=True")</f>
        <v>13.134699042407661</v>
      </c>
      <c r="U4340" s="43">
        <f ca="1">_xll.BInterpol('Base CDI'!$H$4:$H$28,'Base CDI'!$I$4:$I$29,S4340,"Cubic","Extrapolate=Linear","MultiX=Average","Skip=True","Sort=True")</f>
        <v>13.161545827633379</v>
      </c>
    </row>
    <row r="4341" spans="16:21" x14ac:dyDescent="0.25">
      <c r="P4341" s="10">
        <v>40823</v>
      </c>
      <c r="Q4341">
        <v>26.727399999999999</v>
      </c>
      <c r="S4341" s="42">
        <f t="shared" ca="1" si="73"/>
        <v>50324</v>
      </c>
      <c r="T4341" s="43">
        <f ca="1">_xll.BInterpol('Base CDI'!$H$4:$H$28,'Base CDI'!$J$4:$J$29,S4341,"Cubic","Extrapolate=Linear","MultiX=Average","Skip=True","Sort=True")</f>
        <v>13.134655266757866</v>
      </c>
      <c r="U4341" s="43">
        <f ca="1">_xll.BInterpol('Base CDI'!$H$4:$H$28,'Base CDI'!$I$4:$I$29,S4341,"Cubic","Extrapolate=Linear","MultiX=Average","Skip=True","Sort=True")</f>
        <v>13.161497948016416</v>
      </c>
    </row>
    <row r="4342" spans="16:21" x14ac:dyDescent="0.25">
      <c r="P4342" s="10">
        <v>40826</v>
      </c>
      <c r="Q4342">
        <v>26.73931</v>
      </c>
      <c r="S4342" s="42">
        <f t="shared" ca="1" si="73"/>
        <v>50325</v>
      </c>
      <c r="T4342" s="43">
        <f ca="1">_xll.BInterpol('Base CDI'!$H$4:$H$28,'Base CDI'!$J$4:$J$29,S4342,"Cubic","Extrapolate=Linear","MultiX=Average","Skip=True","Sort=True")</f>
        <v>13.134611491108071</v>
      </c>
      <c r="U4342" s="43">
        <f ca="1">_xll.BInterpol('Base CDI'!$H$4:$H$28,'Base CDI'!$I$4:$I$29,S4342,"Cubic","Extrapolate=Linear","MultiX=Average","Skip=True","Sort=True")</f>
        <v>13.161450068399454</v>
      </c>
    </row>
    <row r="4343" spans="16:21" x14ac:dyDescent="0.25">
      <c r="P4343" s="10">
        <v>40827</v>
      </c>
      <c r="Q4343">
        <v>26.75123</v>
      </c>
      <c r="S4343" s="42">
        <f t="shared" ca="1" si="73"/>
        <v>50326</v>
      </c>
      <c r="T4343" s="43">
        <f ca="1">_xll.BInterpol('Base CDI'!$H$4:$H$28,'Base CDI'!$J$4:$J$29,S4343,"Cubic","Extrapolate=Linear","MultiX=Average","Skip=True","Sort=True")</f>
        <v>13.134567715458276</v>
      </c>
      <c r="U4343" s="43">
        <f ca="1">_xll.BInterpol('Base CDI'!$H$4:$H$28,'Base CDI'!$I$4:$I$29,S4343,"Cubic","Extrapolate=Linear","MultiX=Average","Skip=True","Sort=True")</f>
        <v>13.161402188782491</v>
      </c>
    </row>
    <row r="4344" spans="16:21" x14ac:dyDescent="0.25">
      <c r="P4344" s="10">
        <v>40829</v>
      </c>
      <c r="Q4344">
        <v>26.76315</v>
      </c>
      <c r="S4344" s="42">
        <f t="shared" ca="1" si="73"/>
        <v>50327</v>
      </c>
      <c r="T4344" s="43">
        <f ca="1">_xll.BInterpol('Base CDI'!$H$4:$H$28,'Base CDI'!$J$4:$J$29,S4344,"Cubic","Extrapolate=Linear","MultiX=Average","Skip=True","Sort=True")</f>
        <v>13.134523939808481</v>
      </c>
      <c r="U4344" s="43">
        <f ca="1">_xll.BInterpol('Base CDI'!$H$4:$H$28,'Base CDI'!$I$4:$I$29,S4344,"Cubic","Extrapolate=Linear","MultiX=Average","Skip=True","Sort=True")</f>
        <v>13.161354309165528</v>
      </c>
    </row>
    <row r="4345" spans="16:21" x14ac:dyDescent="0.25">
      <c r="P4345" s="10">
        <v>40830</v>
      </c>
      <c r="Q4345">
        <v>26.77506</v>
      </c>
      <c r="S4345" s="42">
        <f t="shared" ca="1" si="73"/>
        <v>50328</v>
      </c>
      <c r="T4345" s="43">
        <f ca="1">_xll.BInterpol('Base CDI'!$H$4:$H$28,'Base CDI'!$J$4:$J$29,S4345,"Cubic","Extrapolate=Linear","MultiX=Average","Skip=True","Sort=True")</f>
        <v>13.134480164158687</v>
      </c>
      <c r="U4345" s="43">
        <f ca="1">_xll.BInterpol('Base CDI'!$H$4:$H$28,'Base CDI'!$I$4:$I$29,S4345,"Cubic","Extrapolate=Linear","MultiX=Average","Skip=True","Sort=True")</f>
        <v>13.161306429548564</v>
      </c>
    </row>
    <row r="4346" spans="16:21" x14ac:dyDescent="0.25">
      <c r="P4346" s="10">
        <v>40833</v>
      </c>
      <c r="Q4346">
        <v>26.78698</v>
      </c>
      <c r="S4346" s="42">
        <f t="shared" ca="1" si="73"/>
        <v>50329</v>
      </c>
      <c r="T4346" s="43">
        <f ca="1">_xll.BInterpol('Base CDI'!$H$4:$H$28,'Base CDI'!$J$4:$J$29,S4346,"Cubic","Extrapolate=Linear","MultiX=Average","Skip=True","Sort=True")</f>
        <v>13.134436388508892</v>
      </c>
      <c r="U4346" s="43">
        <f ca="1">_xll.BInterpol('Base CDI'!$H$4:$H$28,'Base CDI'!$I$4:$I$29,S4346,"Cubic","Extrapolate=Linear","MultiX=Average","Skip=True","Sort=True")</f>
        <v>13.161258549931601</v>
      </c>
    </row>
    <row r="4347" spans="16:21" x14ac:dyDescent="0.25">
      <c r="P4347" s="10">
        <v>40834</v>
      </c>
      <c r="Q4347">
        <v>26.798909999999999</v>
      </c>
      <c r="S4347" s="42">
        <f t="shared" ca="1" si="73"/>
        <v>50330</v>
      </c>
      <c r="T4347" s="43">
        <f ca="1">_xll.BInterpol('Base CDI'!$H$4:$H$28,'Base CDI'!$J$4:$J$29,S4347,"Cubic","Extrapolate=Linear","MultiX=Average","Skip=True","Sort=True")</f>
        <v>13.134392612859097</v>
      </c>
      <c r="U4347" s="43">
        <f ca="1">_xll.BInterpol('Base CDI'!$H$4:$H$28,'Base CDI'!$I$4:$I$29,S4347,"Cubic","Extrapolate=Linear","MultiX=Average","Skip=True","Sort=True")</f>
        <v>13.161210670314638</v>
      </c>
    </row>
    <row r="4348" spans="16:21" x14ac:dyDescent="0.25">
      <c r="P4348" s="10">
        <v>40835</v>
      </c>
      <c r="Q4348">
        <v>26.810839999999999</v>
      </c>
      <c r="S4348" s="42">
        <f t="shared" ca="1" si="73"/>
        <v>50331</v>
      </c>
      <c r="T4348" s="43">
        <f ca="1">_xll.BInterpol('Base CDI'!$H$4:$H$28,'Base CDI'!$J$4:$J$29,S4348,"Cubic","Extrapolate=Linear","MultiX=Average","Skip=True","Sort=True")</f>
        <v>13.134348837209302</v>
      </c>
      <c r="U4348" s="43">
        <f ca="1">_xll.BInterpol('Base CDI'!$H$4:$H$28,'Base CDI'!$I$4:$I$29,S4348,"Cubic","Extrapolate=Linear","MultiX=Average","Skip=True","Sort=True")</f>
        <v>13.161162790697675</v>
      </c>
    </row>
    <row r="4349" spans="16:21" x14ac:dyDescent="0.25">
      <c r="P4349" s="10">
        <v>40836</v>
      </c>
      <c r="Q4349">
        <v>26.822780000000002</v>
      </c>
      <c r="S4349" s="42">
        <f t="shared" ca="1" si="73"/>
        <v>50332</v>
      </c>
      <c r="T4349" s="43">
        <f ca="1">_xll.BInterpol('Base CDI'!$H$4:$H$28,'Base CDI'!$J$4:$J$29,S4349,"Cubic","Extrapolate=Linear","MultiX=Average","Skip=True","Sort=True")</f>
        <v>13.134305061559507</v>
      </c>
      <c r="U4349" s="43">
        <f ca="1">_xll.BInterpol('Base CDI'!$H$4:$H$28,'Base CDI'!$I$4:$I$29,S4349,"Cubic","Extrapolate=Linear","MultiX=Average","Skip=True","Sort=True")</f>
        <v>13.161114911080713</v>
      </c>
    </row>
    <row r="4350" spans="16:21" x14ac:dyDescent="0.25">
      <c r="P4350" s="10">
        <v>40837</v>
      </c>
      <c r="Q4350">
        <v>26.83427</v>
      </c>
      <c r="S4350" s="42">
        <f t="shared" ca="1" si="73"/>
        <v>50333</v>
      </c>
      <c r="T4350" s="43">
        <f ca="1">_xll.BInterpol('Base CDI'!$H$4:$H$28,'Base CDI'!$J$4:$J$29,S4350,"Cubic","Extrapolate=Linear","MultiX=Average","Skip=True","Sort=True")</f>
        <v>13.134261285909712</v>
      </c>
      <c r="U4350" s="43">
        <f ca="1">_xll.BInterpol('Base CDI'!$H$4:$H$28,'Base CDI'!$I$4:$I$29,S4350,"Cubic","Extrapolate=Linear","MultiX=Average","Skip=True","Sort=True")</f>
        <v>13.161067031463748</v>
      </c>
    </row>
    <row r="4351" spans="16:21" x14ac:dyDescent="0.25">
      <c r="P4351" s="10">
        <v>40840</v>
      </c>
      <c r="Q4351">
        <v>26.845759999999999</v>
      </c>
      <c r="S4351" s="42">
        <f t="shared" ca="1" si="73"/>
        <v>50334</v>
      </c>
      <c r="T4351" s="43">
        <f ca="1">_xll.BInterpol('Base CDI'!$H$4:$H$28,'Base CDI'!$J$4:$J$29,S4351,"Cubic","Extrapolate=Linear","MultiX=Average","Skip=True","Sort=True")</f>
        <v>13.134217510259917</v>
      </c>
      <c r="U4351" s="43">
        <f ca="1">_xll.BInterpol('Base CDI'!$H$4:$H$28,'Base CDI'!$I$4:$I$29,S4351,"Cubic","Extrapolate=Linear","MultiX=Average","Skip=True","Sort=True")</f>
        <v>13.161019151846785</v>
      </c>
    </row>
    <row r="4352" spans="16:21" x14ac:dyDescent="0.25">
      <c r="P4352" s="10">
        <v>40841</v>
      </c>
      <c r="Q4352">
        <v>26.857250000000001</v>
      </c>
      <c r="S4352" s="42">
        <f t="shared" ca="1" si="73"/>
        <v>50335</v>
      </c>
      <c r="T4352" s="43">
        <f ca="1">_xll.BInterpol('Base CDI'!$H$4:$H$28,'Base CDI'!$J$4:$J$29,S4352,"Cubic","Extrapolate=Linear","MultiX=Average","Skip=True","Sort=True")</f>
        <v>13.134173734610123</v>
      </c>
      <c r="U4352" s="43">
        <f ca="1">_xll.BInterpol('Base CDI'!$H$4:$H$28,'Base CDI'!$I$4:$I$29,S4352,"Cubic","Extrapolate=Linear","MultiX=Average","Skip=True","Sort=True")</f>
        <v>13.160971272229823</v>
      </c>
    </row>
    <row r="4353" spans="16:21" x14ac:dyDescent="0.25">
      <c r="P4353" s="10">
        <v>40842</v>
      </c>
      <c r="Q4353">
        <v>26.868749999999999</v>
      </c>
      <c r="S4353" s="42">
        <f t="shared" ca="1" si="73"/>
        <v>50336</v>
      </c>
      <c r="T4353" s="43">
        <f ca="1">_xll.BInterpol('Base CDI'!$H$4:$H$28,'Base CDI'!$J$4:$J$29,S4353,"Cubic","Extrapolate=Linear","MultiX=Average","Skip=True","Sort=True")</f>
        <v>13.134129958960328</v>
      </c>
      <c r="U4353" s="43">
        <f ca="1">_xll.BInterpol('Base CDI'!$H$4:$H$28,'Base CDI'!$I$4:$I$29,S4353,"Cubic","Extrapolate=Linear","MultiX=Average","Skip=True","Sort=True")</f>
        <v>13.16092339261286</v>
      </c>
    </row>
    <row r="4354" spans="16:21" x14ac:dyDescent="0.25">
      <c r="P4354" s="10">
        <v>40843</v>
      </c>
      <c r="Q4354">
        <v>26.88025</v>
      </c>
      <c r="S4354" s="42">
        <f t="shared" ca="1" si="73"/>
        <v>50337</v>
      </c>
      <c r="T4354" s="43">
        <f ca="1">_xll.BInterpol('Base CDI'!$H$4:$H$28,'Base CDI'!$J$4:$J$29,S4354,"Cubic","Extrapolate=Linear","MultiX=Average","Skip=True","Sort=True")</f>
        <v>13.134086183310533</v>
      </c>
      <c r="U4354" s="43">
        <f ca="1">_xll.BInterpol('Base CDI'!$H$4:$H$28,'Base CDI'!$I$4:$I$29,S4354,"Cubic","Extrapolate=Linear","MultiX=Average","Skip=True","Sort=True")</f>
        <v>13.160875512995897</v>
      </c>
    </row>
    <row r="4355" spans="16:21" x14ac:dyDescent="0.25">
      <c r="P4355" s="10">
        <v>40844</v>
      </c>
      <c r="Q4355">
        <v>26.891760000000001</v>
      </c>
      <c r="S4355" s="42">
        <f t="shared" ca="1" si="73"/>
        <v>50338</v>
      </c>
      <c r="T4355" s="43">
        <f ca="1">_xll.BInterpol('Base CDI'!$H$4:$H$28,'Base CDI'!$J$4:$J$29,S4355,"Cubic","Extrapolate=Linear","MultiX=Average","Skip=True","Sort=True")</f>
        <v>13.13404240766074</v>
      </c>
      <c r="U4355" s="43">
        <f ca="1">_xll.BInterpol('Base CDI'!$H$4:$H$28,'Base CDI'!$I$4:$I$29,S4355,"Cubic","Extrapolate=Linear","MultiX=Average","Skip=True","Sort=True")</f>
        <v>13.160827633378934</v>
      </c>
    </row>
    <row r="4356" spans="16:21" x14ac:dyDescent="0.25">
      <c r="P4356" s="10">
        <v>40847</v>
      </c>
      <c r="Q4356">
        <v>26.903269999999999</v>
      </c>
      <c r="S4356" s="42">
        <f t="shared" ca="1" si="73"/>
        <v>50339</v>
      </c>
      <c r="T4356" s="43">
        <f ca="1">_xll.BInterpol('Base CDI'!$H$4:$H$28,'Base CDI'!$J$4:$J$29,S4356,"Cubic","Extrapolate=Linear","MultiX=Average","Skip=True","Sort=True")</f>
        <v>13.133998632010945</v>
      </c>
      <c r="U4356" s="43">
        <f ca="1">_xll.BInterpol('Base CDI'!$H$4:$H$28,'Base CDI'!$I$4:$I$29,S4356,"Cubic","Extrapolate=Linear","MultiX=Average","Skip=True","Sort=True")</f>
        <v>13.16077975376197</v>
      </c>
    </row>
    <row r="4357" spans="16:21" x14ac:dyDescent="0.25">
      <c r="P4357" s="10">
        <v>40848</v>
      </c>
      <c r="Q4357">
        <v>26.91479</v>
      </c>
      <c r="S4357" s="42">
        <f t="shared" ca="1" si="73"/>
        <v>50340</v>
      </c>
      <c r="T4357" s="43">
        <f ca="1">_xll.BInterpol('Base CDI'!$H$4:$H$28,'Base CDI'!$J$4:$J$29,S4357,"Cubic","Extrapolate=Linear","MultiX=Average","Skip=True","Sort=True")</f>
        <v>13.13395485636115</v>
      </c>
      <c r="U4357" s="43">
        <f ca="1">_xll.BInterpol('Base CDI'!$H$4:$H$28,'Base CDI'!$I$4:$I$29,S4357,"Cubic","Extrapolate=Linear","MultiX=Average","Skip=True","Sort=True")</f>
        <v>13.160731874145007</v>
      </c>
    </row>
    <row r="4358" spans="16:21" x14ac:dyDescent="0.25">
      <c r="P4358" s="10">
        <v>40850</v>
      </c>
      <c r="Q4358">
        <v>26.92632</v>
      </c>
      <c r="S4358" s="42">
        <f t="shared" ca="1" si="73"/>
        <v>50341</v>
      </c>
      <c r="T4358" s="43">
        <f ca="1">_xll.BInterpol('Base CDI'!$H$4:$H$28,'Base CDI'!$J$4:$J$29,S4358,"Cubic","Extrapolate=Linear","MultiX=Average","Skip=True","Sort=True")</f>
        <v>13.133911080711355</v>
      </c>
      <c r="U4358" s="43">
        <f ca="1">_xll.BInterpol('Base CDI'!$H$4:$H$28,'Base CDI'!$I$4:$I$29,S4358,"Cubic","Extrapolate=Linear","MultiX=Average","Skip=True","Sort=True")</f>
        <v>13.160683994528044</v>
      </c>
    </row>
    <row r="4359" spans="16:21" x14ac:dyDescent="0.25">
      <c r="P4359" s="10">
        <v>40851</v>
      </c>
      <c r="Q4359">
        <v>26.937850000000001</v>
      </c>
      <c r="S4359" s="42">
        <f t="shared" ca="1" si="73"/>
        <v>50342</v>
      </c>
      <c r="T4359" s="43">
        <f ca="1">_xll.BInterpol('Base CDI'!$H$4:$H$28,'Base CDI'!$J$4:$J$29,S4359,"Cubic","Extrapolate=Linear","MultiX=Average","Skip=True","Sort=True")</f>
        <v>13.13386730506156</v>
      </c>
      <c r="U4359" s="43">
        <f ca="1">_xll.BInterpol('Base CDI'!$H$4:$H$28,'Base CDI'!$I$4:$I$29,S4359,"Cubic","Extrapolate=Linear","MultiX=Average","Skip=True","Sort=True")</f>
        <v>13.160636114911082</v>
      </c>
    </row>
    <row r="4360" spans="16:21" x14ac:dyDescent="0.25">
      <c r="P4360" s="10">
        <v>40854</v>
      </c>
      <c r="Q4360">
        <v>26.949390000000001</v>
      </c>
      <c r="S4360" s="42">
        <f t="shared" ca="1" si="73"/>
        <v>50343</v>
      </c>
      <c r="T4360" s="43">
        <f ca="1">_xll.BInterpol('Base CDI'!$H$4:$H$28,'Base CDI'!$J$4:$J$29,S4360,"Cubic","Extrapolate=Linear","MultiX=Average","Skip=True","Sort=True")</f>
        <v>13.133823529411766</v>
      </c>
      <c r="U4360" s="43">
        <f ca="1">_xll.BInterpol('Base CDI'!$H$4:$H$28,'Base CDI'!$I$4:$I$29,S4360,"Cubic","Extrapolate=Linear","MultiX=Average","Skip=True","Sort=True")</f>
        <v>13.160588235294119</v>
      </c>
    </row>
    <row r="4361" spans="16:21" x14ac:dyDescent="0.25">
      <c r="P4361" s="10">
        <v>40855</v>
      </c>
      <c r="Q4361">
        <v>26.96095</v>
      </c>
      <c r="S4361" s="42">
        <f t="shared" ca="1" si="73"/>
        <v>50344</v>
      </c>
      <c r="T4361" s="43">
        <f ca="1">_xll.BInterpol('Base CDI'!$H$4:$H$28,'Base CDI'!$J$4:$J$29,S4361,"Cubic","Extrapolate=Linear","MultiX=Average","Skip=True","Sort=True")</f>
        <v>13.133779753761971</v>
      </c>
      <c r="U4361" s="43">
        <f ca="1">_xll.BInterpol('Base CDI'!$H$4:$H$28,'Base CDI'!$I$4:$I$29,S4361,"Cubic","Extrapolate=Linear","MultiX=Average","Skip=True","Sort=True")</f>
        <v>13.160540355677155</v>
      </c>
    </row>
    <row r="4362" spans="16:21" x14ac:dyDescent="0.25">
      <c r="P4362" s="10">
        <v>40856</v>
      </c>
      <c r="Q4362">
        <v>26.9725</v>
      </c>
      <c r="S4362" s="42">
        <f t="shared" ca="1" si="73"/>
        <v>50345</v>
      </c>
      <c r="T4362" s="43">
        <f ca="1">_xll.BInterpol('Base CDI'!$H$4:$H$28,'Base CDI'!$J$4:$J$29,S4362,"Cubic","Extrapolate=Linear","MultiX=Average","Skip=True","Sort=True")</f>
        <v>13.133735978112176</v>
      </c>
      <c r="U4362" s="43">
        <f ca="1">_xll.BInterpol('Base CDI'!$H$4:$H$28,'Base CDI'!$I$4:$I$29,S4362,"Cubic","Extrapolate=Linear","MultiX=Average","Skip=True","Sort=True")</f>
        <v>13.160492476060192</v>
      </c>
    </row>
    <row r="4363" spans="16:21" x14ac:dyDescent="0.25">
      <c r="P4363" s="10">
        <v>40857</v>
      </c>
      <c r="Q4363">
        <v>26.98404</v>
      </c>
      <c r="S4363" s="42">
        <f t="shared" ref="S4363:S4426" ca="1" si="74">S4362+1</f>
        <v>50346</v>
      </c>
      <c r="T4363" s="43">
        <f ca="1">_xll.BInterpol('Base CDI'!$H$4:$H$28,'Base CDI'!$J$4:$J$29,S4363,"Cubic","Extrapolate=Linear","MultiX=Average","Skip=True","Sort=True")</f>
        <v>13.133692202462381</v>
      </c>
      <c r="U4363" s="43">
        <f ca="1">_xll.BInterpol('Base CDI'!$H$4:$H$28,'Base CDI'!$I$4:$I$29,S4363,"Cubic","Extrapolate=Linear","MultiX=Average","Skip=True","Sort=True")</f>
        <v>13.160444596443229</v>
      </c>
    </row>
    <row r="4364" spans="16:21" x14ac:dyDescent="0.25">
      <c r="P4364" s="10">
        <v>40858</v>
      </c>
      <c r="Q4364">
        <v>26.995570000000001</v>
      </c>
      <c r="S4364" s="42">
        <f t="shared" ca="1" si="74"/>
        <v>50347</v>
      </c>
      <c r="T4364" s="43">
        <f ca="1">_xll.BInterpol('Base CDI'!$H$4:$H$28,'Base CDI'!$J$4:$J$29,S4364,"Cubic","Extrapolate=Linear","MultiX=Average","Skip=True","Sort=True")</f>
        <v>13.133648426812586</v>
      </c>
      <c r="U4364" s="43">
        <f ca="1">_xll.BInterpol('Base CDI'!$H$4:$H$28,'Base CDI'!$I$4:$I$29,S4364,"Cubic","Extrapolate=Linear","MultiX=Average","Skip=True","Sort=True")</f>
        <v>13.160396716826266</v>
      </c>
    </row>
    <row r="4365" spans="16:21" x14ac:dyDescent="0.25">
      <c r="P4365" s="10">
        <v>40861</v>
      </c>
      <c r="Q4365">
        <v>27.007110000000001</v>
      </c>
      <c r="S4365" s="42">
        <f t="shared" ca="1" si="74"/>
        <v>50348</v>
      </c>
      <c r="T4365" s="43">
        <f ca="1">_xll.BInterpol('Base CDI'!$H$4:$H$28,'Base CDI'!$J$4:$J$29,S4365,"Cubic","Extrapolate=Linear","MultiX=Average","Skip=True","Sort=True")</f>
        <v>13.133604651162791</v>
      </c>
      <c r="U4365" s="43">
        <f ca="1">_xll.BInterpol('Base CDI'!$H$4:$H$28,'Base CDI'!$I$4:$I$29,S4365,"Cubic","Extrapolate=Linear","MultiX=Average","Skip=True","Sort=True")</f>
        <v>13.160348837209304</v>
      </c>
    </row>
    <row r="4366" spans="16:21" x14ac:dyDescent="0.25">
      <c r="P4366" s="10">
        <v>40863</v>
      </c>
      <c r="Q4366">
        <v>27.018630000000002</v>
      </c>
      <c r="S4366" s="42">
        <f t="shared" ca="1" si="74"/>
        <v>50349</v>
      </c>
      <c r="T4366" s="43">
        <f ca="1">_xll.BInterpol('Base CDI'!$H$4:$H$28,'Base CDI'!$J$4:$J$29,S4366,"Cubic","Extrapolate=Linear","MultiX=Average","Skip=True","Sort=True")</f>
        <v>13.133560875512996</v>
      </c>
      <c r="U4366" s="43">
        <f ca="1">_xll.BInterpol('Base CDI'!$H$4:$H$28,'Base CDI'!$I$4:$I$29,S4366,"Cubic","Extrapolate=Linear","MultiX=Average","Skip=True","Sort=True")</f>
        <v>13.160300957592339</v>
      </c>
    </row>
    <row r="4367" spans="16:21" x14ac:dyDescent="0.25">
      <c r="P4367" s="10">
        <v>40864</v>
      </c>
      <c r="Q4367">
        <v>27.030169999999998</v>
      </c>
      <c r="S4367" s="42">
        <f t="shared" ca="1" si="74"/>
        <v>50350</v>
      </c>
      <c r="T4367" s="43">
        <f ca="1">_xll.BInterpol('Base CDI'!$H$4:$H$28,'Base CDI'!$J$4:$J$29,S4367,"Cubic","Extrapolate=Linear","MultiX=Average","Skip=True","Sort=True")</f>
        <v>13.133517099863202</v>
      </c>
      <c r="U4367" s="43">
        <f ca="1">_xll.BInterpol('Base CDI'!$H$4:$H$28,'Base CDI'!$I$4:$I$29,S4367,"Cubic","Extrapolate=Linear","MultiX=Average","Skip=True","Sort=True")</f>
        <v>13.160253077975376</v>
      </c>
    </row>
    <row r="4368" spans="16:21" x14ac:dyDescent="0.25">
      <c r="P4368" s="10">
        <v>40865</v>
      </c>
      <c r="Q4368">
        <v>27.041720000000002</v>
      </c>
      <c r="S4368" s="42">
        <f t="shared" ca="1" si="74"/>
        <v>50351</v>
      </c>
      <c r="T4368" s="43">
        <f ca="1">_xll.BInterpol('Base CDI'!$H$4:$H$28,'Base CDI'!$J$4:$J$29,S4368,"Cubic","Extrapolate=Linear","MultiX=Average","Skip=True","Sort=True")</f>
        <v>13.133473324213407</v>
      </c>
      <c r="U4368" s="43">
        <f ca="1">_xll.BInterpol('Base CDI'!$H$4:$H$28,'Base CDI'!$I$4:$I$29,S4368,"Cubic","Extrapolate=Linear","MultiX=Average","Skip=True","Sort=True")</f>
        <v>13.160205198358414</v>
      </c>
    </row>
    <row r="4369" spans="16:21" x14ac:dyDescent="0.25">
      <c r="P4369" s="10">
        <v>40868</v>
      </c>
      <c r="Q4369">
        <v>27.053270000000001</v>
      </c>
      <c r="S4369" s="42">
        <f t="shared" ca="1" si="74"/>
        <v>50352</v>
      </c>
      <c r="T4369" s="43">
        <f ca="1">_xll.BInterpol('Base CDI'!$H$4:$H$28,'Base CDI'!$J$4:$J$29,S4369,"Cubic","Extrapolate=Linear","MultiX=Average","Skip=True","Sort=True")</f>
        <v>13.133429548563612</v>
      </c>
      <c r="U4369" s="43">
        <f ca="1">_xll.BInterpol('Base CDI'!$H$4:$H$28,'Base CDI'!$I$4:$I$29,S4369,"Cubic","Extrapolate=Linear","MultiX=Average","Skip=True","Sort=True")</f>
        <v>13.160157318741451</v>
      </c>
    </row>
    <row r="4370" spans="16:21" x14ac:dyDescent="0.25">
      <c r="P4370" s="10">
        <v>40869</v>
      </c>
      <c r="Q4370">
        <v>27.06485</v>
      </c>
      <c r="S4370" s="42">
        <f t="shared" ca="1" si="74"/>
        <v>50353</v>
      </c>
      <c r="T4370" s="43">
        <f ca="1">_xll.BInterpol('Base CDI'!$H$4:$H$28,'Base CDI'!$J$4:$J$29,S4370,"Cubic","Extrapolate=Linear","MultiX=Average","Skip=True","Sort=True")</f>
        <v>13.133385772913817</v>
      </c>
      <c r="U4370" s="43">
        <f ca="1">_xll.BInterpol('Base CDI'!$H$4:$H$28,'Base CDI'!$I$4:$I$29,S4370,"Cubic","Extrapolate=Linear","MultiX=Average","Skip=True","Sort=True")</f>
        <v>13.160109439124488</v>
      </c>
    </row>
    <row r="4371" spans="16:21" x14ac:dyDescent="0.25">
      <c r="P4371" s="10">
        <v>40870</v>
      </c>
      <c r="Q4371">
        <v>27.076419999999999</v>
      </c>
      <c r="S4371" s="42">
        <f t="shared" ca="1" si="74"/>
        <v>50354</v>
      </c>
      <c r="T4371" s="43">
        <f ca="1">_xll.BInterpol('Base CDI'!$H$4:$H$28,'Base CDI'!$J$4:$J$29,S4371,"Cubic","Extrapolate=Linear","MultiX=Average","Skip=True","Sort=True")</f>
        <v>13.133341997264022</v>
      </c>
      <c r="U4371" s="43">
        <f ca="1">_xll.BInterpol('Base CDI'!$H$4:$H$28,'Base CDI'!$I$4:$I$29,S4371,"Cubic","Extrapolate=Linear","MultiX=Average","Skip=True","Sort=True")</f>
        <v>13.160061559507525</v>
      </c>
    </row>
    <row r="4372" spans="16:21" x14ac:dyDescent="0.25">
      <c r="P4372" s="10">
        <v>40871</v>
      </c>
      <c r="Q4372">
        <v>27.088010000000001</v>
      </c>
      <c r="S4372" s="42">
        <f t="shared" ca="1" si="74"/>
        <v>50355</v>
      </c>
      <c r="T4372" s="43">
        <f ca="1">_xll.BInterpol('Base CDI'!$H$4:$H$28,'Base CDI'!$J$4:$J$29,S4372,"Cubic","Extrapolate=Linear","MultiX=Average","Skip=True","Sort=True")</f>
        <v>13.133298221614227</v>
      </c>
      <c r="U4372" s="43">
        <f ca="1">_xll.BInterpol('Base CDI'!$H$4:$H$28,'Base CDI'!$I$4:$I$29,S4372,"Cubic","Extrapolate=Linear","MultiX=Average","Skip=True","Sort=True")</f>
        <v>13.160013679890561</v>
      </c>
    </row>
    <row r="4373" spans="16:21" x14ac:dyDescent="0.25">
      <c r="P4373" s="10">
        <v>40872</v>
      </c>
      <c r="Q4373">
        <v>27.099589999999999</v>
      </c>
      <c r="S4373" s="42">
        <f t="shared" ca="1" si="74"/>
        <v>50356</v>
      </c>
      <c r="T4373" s="43">
        <f ca="1">_xll.BInterpol('Base CDI'!$H$4:$H$28,'Base CDI'!$J$4:$J$29,S4373,"Cubic","Extrapolate=Linear","MultiX=Average","Skip=True","Sort=True")</f>
        <v>13.133254445964432</v>
      </c>
      <c r="U4373" s="43">
        <f ca="1">_xll.BInterpol('Base CDI'!$H$4:$H$28,'Base CDI'!$I$4:$I$29,S4373,"Cubic","Extrapolate=Linear","MultiX=Average","Skip=True","Sort=True")</f>
        <v>13.159965800273598</v>
      </c>
    </row>
    <row r="4374" spans="16:21" x14ac:dyDescent="0.25">
      <c r="P4374" s="10">
        <v>40875</v>
      </c>
      <c r="Q4374">
        <v>27.111170000000001</v>
      </c>
      <c r="S4374" s="42">
        <f t="shared" ca="1" si="74"/>
        <v>50357</v>
      </c>
      <c r="T4374" s="43">
        <f ca="1">_xll.BInterpol('Base CDI'!$H$4:$H$28,'Base CDI'!$J$4:$J$29,S4374,"Cubic","Extrapolate=Linear","MultiX=Average","Skip=True","Sort=True")</f>
        <v>13.133210670314638</v>
      </c>
      <c r="U4374" s="43">
        <f ca="1">_xll.BInterpol('Base CDI'!$H$4:$H$28,'Base CDI'!$I$4:$I$29,S4374,"Cubic","Extrapolate=Linear","MultiX=Average","Skip=True","Sort=True")</f>
        <v>13.159917920656635</v>
      </c>
    </row>
    <row r="4375" spans="16:21" x14ac:dyDescent="0.25">
      <c r="P4375" s="10">
        <v>40876</v>
      </c>
      <c r="Q4375">
        <v>27.12274</v>
      </c>
      <c r="S4375" s="42">
        <f t="shared" ca="1" si="74"/>
        <v>50358</v>
      </c>
      <c r="T4375" s="43">
        <f ca="1">_xll.BInterpol('Base CDI'!$H$4:$H$28,'Base CDI'!$J$4:$J$29,S4375,"Cubic","Extrapolate=Linear","MultiX=Average","Skip=True","Sort=True")</f>
        <v>13.133166894664843</v>
      </c>
      <c r="U4375" s="43">
        <f ca="1">_xll.BInterpol('Base CDI'!$H$4:$H$28,'Base CDI'!$I$4:$I$29,S4375,"Cubic","Extrapolate=Linear","MultiX=Average","Skip=True","Sort=True")</f>
        <v>13.159870041039673</v>
      </c>
    </row>
    <row r="4376" spans="16:21" x14ac:dyDescent="0.25">
      <c r="P4376" s="10">
        <v>40877</v>
      </c>
      <c r="Q4376">
        <v>27.1343</v>
      </c>
      <c r="S4376" s="42">
        <f t="shared" ca="1" si="74"/>
        <v>50359</v>
      </c>
      <c r="T4376" s="43">
        <f ca="1">_xll.BInterpol('Base CDI'!$H$4:$H$28,'Base CDI'!$J$4:$J$29,S4376,"Cubic","Extrapolate=Linear","MultiX=Average","Skip=True","Sort=True")</f>
        <v>13.133123119015048</v>
      </c>
      <c r="U4376" s="43">
        <f ca="1">_xll.BInterpol('Base CDI'!$H$4:$H$28,'Base CDI'!$I$4:$I$29,S4376,"Cubic","Extrapolate=Linear","MultiX=Average","Skip=True","Sort=True")</f>
        <v>13.15982216142271</v>
      </c>
    </row>
    <row r="4377" spans="16:21" x14ac:dyDescent="0.25">
      <c r="P4377" s="10">
        <v>40878</v>
      </c>
      <c r="Q4377">
        <v>27.145890000000001</v>
      </c>
      <c r="S4377" s="42">
        <f t="shared" ca="1" si="74"/>
        <v>50360</v>
      </c>
      <c r="T4377" s="43">
        <f ca="1">_xll.BInterpol('Base CDI'!$H$4:$H$28,'Base CDI'!$J$4:$J$29,S4377,"Cubic","Extrapolate=Linear","MultiX=Average","Skip=True","Sort=True")</f>
        <v>13.133079343365253</v>
      </c>
      <c r="U4377" s="43">
        <f ca="1">_xll.BInterpol('Base CDI'!$H$4:$H$28,'Base CDI'!$I$4:$I$29,S4377,"Cubic","Extrapolate=Linear","MultiX=Average","Skip=True","Sort=True")</f>
        <v>13.159774281805745</v>
      </c>
    </row>
    <row r="4378" spans="16:21" x14ac:dyDescent="0.25">
      <c r="P4378" s="10">
        <v>40879</v>
      </c>
      <c r="Q4378">
        <v>27.15701</v>
      </c>
      <c r="S4378" s="42">
        <f t="shared" ca="1" si="74"/>
        <v>50361</v>
      </c>
      <c r="T4378" s="43">
        <f ca="1">_xll.BInterpol('Base CDI'!$H$4:$H$28,'Base CDI'!$J$4:$J$29,S4378,"Cubic","Extrapolate=Linear","MultiX=Average","Skip=True","Sort=True")</f>
        <v>13.133035567715458</v>
      </c>
      <c r="U4378" s="43">
        <f ca="1">_xll.BInterpol('Base CDI'!$H$4:$H$28,'Base CDI'!$I$4:$I$29,S4378,"Cubic","Extrapolate=Linear","MultiX=Average","Skip=True","Sort=True")</f>
        <v>13.159726402188783</v>
      </c>
    </row>
    <row r="4379" spans="16:21" x14ac:dyDescent="0.25">
      <c r="P4379" s="10">
        <v>40882</v>
      </c>
      <c r="Q4379">
        <v>27.168140000000001</v>
      </c>
      <c r="S4379" s="42">
        <f t="shared" ca="1" si="74"/>
        <v>50362</v>
      </c>
      <c r="T4379" s="43">
        <f ca="1">_xll.BInterpol('Base CDI'!$H$4:$H$28,'Base CDI'!$J$4:$J$29,S4379,"Cubic","Extrapolate=Linear","MultiX=Average","Skip=True","Sort=True")</f>
        <v>13.132991792065663</v>
      </c>
      <c r="U4379" s="43">
        <f ca="1">_xll.BInterpol('Base CDI'!$H$4:$H$28,'Base CDI'!$I$4:$I$29,S4379,"Cubic","Extrapolate=Linear","MultiX=Average","Skip=True","Sort=True")</f>
        <v>13.15967852257182</v>
      </c>
    </row>
    <row r="4380" spans="16:21" x14ac:dyDescent="0.25">
      <c r="P4380" s="10">
        <v>40883</v>
      </c>
      <c r="Q4380">
        <v>27.179290000000002</v>
      </c>
      <c r="S4380" s="42">
        <f t="shared" ca="1" si="74"/>
        <v>50363</v>
      </c>
      <c r="T4380" s="43">
        <f ca="1">_xll.BInterpol('Base CDI'!$H$4:$H$28,'Base CDI'!$J$4:$J$29,S4380,"Cubic","Extrapolate=Linear","MultiX=Average","Skip=True","Sort=True")</f>
        <v>13.132948016415869</v>
      </c>
      <c r="U4380" s="43">
        <f ca="1">_xll.BInterpol('Base CDI'!$H$4:$H$28,'Base CDI'!$I$4:$I$29,S4380,"Cubic","Extrapolate=Linear","MultiX=Average","Skip=True","Sort=True")</f>
        <v>13.159630642954857</v>
      </c>
    </row>
    <row r="4381" spans="16:21" x14ac:dyDescent="0.25">
      <c r="P4381" s="10">
        <v>40884</v>
      </c>
      <c r="Q4381">
        <v>27.190429999999999</v>
      </c>
      <c r="S4381" s="42">
        <f t="shared" ca="1" si="74"/>
        <v>50364</v>
      </c>
      <c r="T4381" s="43">
        <f ca="1">_xll.BInterpol('Base CDI'!$H$4:$H$28,'Base CDI'!$J$4:$J$29,S4381,"Cubic","Extrapolate=Linear","MultiX=Average","Skip=True","Sort=True")</f>
        <v>13.132904240766074</v>
      </c>
      <c r="U4381" s="43">
        <f ca="1">_xll.BInterpol('Base CDI'!$H$4:$H$28,'Base CDI'!$I$4:$I$29,S4381,"Cubic","Extrapolate=Linear","MultiX=Average","Skip=True","Sort=True")</f>
        <v>13.159582763337895</v>
      </c>
    </row>
    <row r="4382" spans="16:21" x14ac:dyDescent="0.25">
      <c r="P4382" s="10">
        <v>40885</v>
      </c>
      <c r="Q4382">
        <v>27.201560000000001</v>
      </c>
      <c r="S4382" s="42">
        <f t="shared" ca="1" si="74"/>
        <v>50365</v>
      </c>
      <c r="T4382" s="43">
        <f ca="1">_xll.BInterpol('Base CDI'!$H$4:$H$28,'Base CDI'!$J$4:$J$29,S4382,"Cubic","Extrapolate=Linear","MultiX=Average","Skip=True","Sort=True")</f>
        <v>13.132860465116279</v>
      </c>
      <c r="U4382" s="43">
        <f ca="1">_xll.BInterpol('Base CDI'!$H$4:$H$28,'Base CDI'!$I$4:$I$29,S4382,"Cubic","Extrapolate=Linear","MultiX=Average","Skip=True","Sort=True")</f>
        <v>13.15953488372093</v>
      </c>
    </row>
    <row r="4383" spans="16:21" x14ac:dyDescent="0.25">
      <c r="P4383" s="10">
        <v>40886</v>
      </c>
      <c r="Q4383">
        <v>27.212679999999999</v>
      </c>
      <c r="S4383" s="42">
        <f t="shared" ca="1" si="74"/>
        <v>50366</v>
      </c>
      <c r="T4383" s="43">
        <f ca="1">_xll.BInterpol('Base CDI'!$H$4:$H$28,'Base CDI'!$J$4:$J$29,S4383,"Cubic","Extrapolate=Linear","MultiX=Average","Skip=True","Sort=True")</f>
        <v>13.132816689466484</v>
      </c>
      <c r="U4383" s="43">
        <f ca="1">_xll.BInterpol('Base CDI'!$H$4:$H$28,'Base CDI'!$I$4:$I$29,S4383,"Cubic","Extrapolate=Linear","MultiX=Average","Skip=True","Sort=True")</f>
        <v>13.159487004103967</v>
      </c>
    </row>
    <row r="4384" spans="16:21" x14ac:dyDescent="0.25">
      <c r="P4384" s="10">
        <v>40889</v>
      </c>
      <c r="Q4384">
        <v>27.223790000000001</v>
      </c>
      <c r="S4384" s="42">
        <f t="shared" ca="1" si="74"/>
        <v>50367</v>
      </c>
      <c r="T4384" s="43">
        <f ca="1">_xll.BInterpol('Base CDI'!$H$4:$H$28,'Base CDI'!$J$4:$J$29,S4384,"Cubic","Extrapolate=Linear","MultiX=Average","Skip=True","Sort=True")</f>
        <v>13.132772913816689</v>
      </c>
      <c r="U4384" s="43">
        <f ca="1">_xll.BInterpol('Base CDI'!$H$4:$H$28,'Base CDI'!$I$4:$I$29,S4384,"Cubic","Extrapolate=Linear","MultiX=Average","Skip=True","Sort=True")</f>
        <v>13.159439124487005</v>
      </c>
    </row>
    <row r="4385" spans="16:21" x14ac:dyDescent="0.25">
      <c r="P4385" s="10">
        <v>40890</v>
      </c>
      <c r="Q4385">
        <v>27.23489</v>
      </c>
      <c r="S4385" s="42">
        <f t="shared" ca="1" si="74"/>
        <v>50368</v>
      </c>
      <c r="T4385" s="43">
        <f ca="1">_xll.BInterpol('Base CDI'!$H$4:$H$28,'Base CDI'!$J$4:$J$29,S4385,"Cubic","Extrapolate=Linear","MultiX=Average","Skip=True","Sort=True")</f>
        <v>13.132729138166894</v>
      </c>
      <c r="U4385" s="43">
        <f ca="1">_xll.BInterpol('Base CDI'!$H$4:$H$28,'Base CDI'!$I$4:$I$29,S4385,"Cubic","Extrapolate=Linear","MultiX=Average","Skip=True","Sort=True")</f>
        <v>13.159391244870042</v>
      </c>
    </row>
    <row r="4386" spans="16:21" x14ac:dyDescent="0.25">
      <c r="P4386" s="10">
        <v>40891</v>
      </c>
      <c r="Q4386">
        <v>27.246009999999998</v>
      </c>
      <c r="S4386" s="42">
        <f t="shared" ca="1" si="74"/>
        <v>50369</v>
      </c>
      <c r="T4386" s="43">
        <f ca="1">_xll.BInterpol('Base CDI'!$H$4:$H$28,'Base CDI'!$J$4:$J$29,S4386,"Cubic","Extrapolate=Linear","MultiX=Average","Skip=True","Sort=True")</f>
        <v>13.132685362517099</v>
      </c>
      <c r="U4386" s="43">
        <f ca="1">_xll.BInterpol('Base CDI'!$H$4:$H$28,'Base CDI'!$I$4:$I$29,S4386,"Cubic","Extrapolate=Linear","MultiX=Average","Skip=True","Sort=True")</f>
        <v>13.159343365253079</v>
      </c>
    </row>
    <row r="4387" spans="16:21" x14ac:dyDescent="0.25">
      <c r="P4387" s="10">
        <v>40892</v>
      </c>
      <c r="Q4387">
        <v>27.257149999999999</v>
      </c>
      <c r="S4387" s="42">
        <f t="shared" ca="1" si="74"/>
        <v>50370</v>
      </c>
      <c r="T4387" s="43">
        <f ca="1">_xll.BInterpol('Base CDI'!$H$4:$H$28,'Base CDI'!$J$4:$J$29,S4387,"Cubic","Extrapolate=Linear","MultiX=Average","Skip=True","Sort=True")</f>
        <v>13.132641586867305</v>
      </c>
      <c r="U4387" s="43">
        <f ca="1">_xll.BInterpol('Base CDI'!$H$4:$H$28,'Base CDI'!$I$4:$I$29,S4387,"Cubic","Extrapolate=Linear","MultiX=Average","Skip=True","Sort=True")</f>
        <v>13.159295485636116</v>
      </c>
    </row>
    <row r="4388" spans="16:21" x14ac:dyDescent="0.25">
      <c r="P4388" s="10">
        <v>40893</v>
      </c>
      <c r="Q4388">
        <v>27.268319999999999</v>
      </c>
      <c r="S4388" s="42">
        <f t="shared" ca="1" si="74"/>
        <v>50371</v>
      </c>
      <c r="T4388" s="43">
        <f ca="1">_xll.BInterpol('Base CDI'!$H$4:$H$28,'Base CDI'!$J$4:$J$29,S4388,"Cubic","Extrapolate=Linear","MultiX=Average","Skip=True","Sort=True")</f>
        <v>13.13259781121751</v>
      </c>
      <c r="U4388" s="43">
        <f ca="1">_xll.BInterpol('Base CDI'!$H$4:$H$28,'Base CDI'!$I$4:$I$29,S4388,"Cubic","Extrapolate=Linear","MultiX=Average","Skip=True","Sort=True")</f>
        <v>13.159247606019152</v>
      </c>
    </row>
    <row r="4389" spans="16:21" x14ac:dyDescent="0.25">
      <c r="P4389" s="10">
        <v>40896</v>
      </c>
      <c r="Q4389">
        <v>27.279499999999999</v>
      </c>
      <c r="S4389" s="42">
        <f t="shared" ca="1" si="74"/>
        <v>50372</v>
      </c>
      <c r="T4389" s="43">
        <f ca="1">_xll.BInterpol('Base CDI'!$H$4:$H$28,'Base CDI'!$J$4:$J$29,S4389,"Cubic","Extrapolate=Linear","MultiX=Average","Skip=True","Sort=True")</f>
        <v>13.132554035567715</v>
      </c>
      <c r="U4389" s="43">
        <f ca="1">_xll.BInterpol('Base CDI'!$H$4:$H$28,'Base CDI'!$I$4:$I$29,S4389,"Cubic","Extrapolate=Linear","MultiX=Average","Skip=True","Sort=True")</f>
        <v>13.159199726402189</v>
      </c>
    </row>
    <row r="4390" spans="16:21" x14ac:dyDescent="0.25">
      <c r="P4390" s="10">
        <v>40897</v>
      </c>
      <c r="Q4390">
        <v>27.290690000000001</v>
      </c>
      <c r="S4390" s="42">
        <f t="shared" ca="1" si="74"/>
        <v>50373</v>
      </c>
      <c r="T4390" s="43">
        <f ca="1">_xll.BInterpol('Base CDI'!$H$4:$H$28,'Base CDI'!$J$4:$J$29,S4390,"Cubic","Extrapolate=Linear","MultiX=Average","Skip=True","Sort=True")</f>
        <v>13.132510259917922</v>
      </c>
      <c r="U4390" s="43">
        <f ca="1">_xll.BInterpol('Base CDI'!$H$4:$H$28,'Base CDI'!$I$4:$I$29,S4390,"Cubic","Extrapolate=Linear","MultiX=Average","Skip=True","Sort=True")</f>
        <v>13.159151846785226</v>
      </c>
    </row>
    <row r="4391" spans="16:21" x14ac:dyDescent="0.25">
      <c r="P4391" s="10">
        <v>40898</v>
      </c>
      <c r="Q4391">
        <v>27.3019</v>
      </c>
      <c r="S4391" s="42">
        <f t="shared" ca="1" si="74"/>
        <v>50374</v>
      </c>
      <c r="T4391" s="43">
        <f ca="1">_xll.BInterpol('Base CDI'!$H$4:$H$28,'Base CDI'!$J$4:$J$29,S4391,"Cubic","Extrapolate=Linear","MultiX=Average","Skip=True","Sort=True")</f>
        <v>13.132466484268127</v>
      </c>
      <c r="U4391" s="43">
        <f ca="1">_xll.BInterpol('Base CDI'!$H$4:$H$28,'Base CDI'!$I$4:$I$29,S4391,"Cubic","Extrapolate=Linear","MultiX=Average","Skip=True","Sort=True")</f>
        <v>13.159103967168264</v>
      </c>
    </row>
    <row r="4392" spans="16:21" x14ac:dyDescent="0.25">
      <c r="P4392" s="10">
        <v>40899</v>
      </c>
      <c r="Q4392">
        <v>27.313099999999999</v>
      </c>
      <c r="S4392" s="42">
        <f t="shared" ca="1" si="74"/>
        <v>50375</v>
      </c>
      <c r="T4392" s="43">
        <f ca="1">_xll.BInterpol('Base CDI'!$H$4:$H$28,'Base CDI'!$J$4:$J$29,S4392,"Cubic","Extrapolate=Linear","MultiX=Average","Skip=True","Sort=True")</f>
        <v>13.132422708618332</v>
      </c>
      <c r="U4392" s="43">
        <f ca="1">_xll.BInterpol('Base CDI'!$H$4:$H$28,'Base CDI'!$I$4:$I$29,S4392,"Cubic","Extrapolate=Linear","MultiX=Average","Skip=True","Sort=True")</f>
        <v>13.159056087551301</v>
      </c>
    </row>
    <row r="4393" spans="16:21" x14ac:dyDescent="0.25">
      <c r="P4393" s="10">
        <v>40900</v>
      </c>
      <c r="Q4393">
        <v>27.324290000000001</v>
      </c>
      <c r="S4393" s="42">
        <f t="shared" ca="1" si="74"/>
        <v>50376</v>
      </c>
      <c r="T4393" s="43">
        <f ca="1">_xll.BInterpol('Base CDI'!$H$4:$H$28,'Base CDI'!$J$4:$J$29,S4393,"Cubic","Extrapolate=Linear","MultiX=Average","Skip=True","Sort=True")</f>
        <v>13.132378932968537</v>
      </c>
      <c r="U4393" s="43">
        <f ca="1">_xll.BInterpol('Base CDI'!$H$4:$H$28,'Base CDI'!$I$4:$I$29,S4393,"Cubic","Extrapolate=Linear","MultiX=Average","Skip=True","Sort=True")</f>
        <v>13.159008207934336</v>
      </c>
    </row>
    <row r="4394" spans="16:21" x14ac:dyDescent="0.25">
      <c r="P4394" s="10">
        <v>40903</v>
      </c>
      <c r="Q4394">
        <v>27.33549</v>
      </c>
      <c r="S4394" s="42">
        <f t="shared" ca="1" si="74"/>
        <v>50377</v>
      </c>
      <c r="T4394" s="43">
        <f ca="1">_xll.BInterpol('Base CDI'!$H$4:$H$28,'Base CDI'!$J$4:$J$29,S4394,"Cubic","Extrapolate=Linear","MultiX=Average","Skip=True","Sort=True")</f>
        <v>13.132335157318742</v>
      </c>
      <c r="U4394" s="43">
        <f ca="1">_xll.BInterpol('Base CDI'!$H$4:$H$28,'Base CDI'!$I$4:$I$29,S4394,"Cubic","Extrapolate=Linear","MultiX=Average","Skip=True","Sort=True")</f>
        <v>13.158960328317374</v>
      </c>
    </row>
    <row r="4395" spans="16:21" x14ac:dyDescent="0.25">
      <c r="P4395" s="10">
        <v>40904</v>
      </c>
      <c r="Q4395">
        <v>27.34667</v>
      </c>
      <c r="S4395" s="42">
        <f t="shared" ca="1" si="74"/>
        <v>50378</v>
      </c>
      <c r="T4395" s="43">
        <f ca="1">_xll.BInterpol('Base CDI'!$H$4:$H$28,'Base CDI'!$J$4:$J$29,S4395,"Cubic","Extrapolate=Linear","MultiX=Average","Skip=True","Sort=True")</f>
        <v>13.132291381668947</v>
      </c>
      <c r="U4395" s="43">
        <f ca="1">_xll.BInterpol('Base CDI'!$H$4:$H$28,'Base CDI'!$I$4:$I$29,S4395,"Cubic","Extrapolate=Linear","MultiX=Average","Skip=True","Sort=True")</f>
        <v>13.158912448700411</v>
      </c>
    </row>
    <row r="4396" spans="16:21" x14ac:dyDescent="0.25">
      <c r="P4396" s="10">
        <v>40905</v>
      </c>
      <c r="Q4396">
        <v>27.357859999999999</v>
      </c>
      <c r="S4396" s="42">
        <f t="shared" ca="1" si="74"/>
        <v>50379</v>
      </c>
      <c r="T4396" s="43">
        <f ca="1">_xll.BInterpol('Base CDI'!$H$4:$H$28,'Base CDI'!$J$4:$J$29,S4396,"Cubic","Extrapolate=Linear","MultiX=Average","Skip=True","Sort=True")</f>
        <v>13.132247606019153</v>
      </c>
      <c r="U4396" s="43">
        <f ca="1">_xll.BInterpol('Base CDI'!$H$4:$H$28,'Base CDI'!$I$4:$I$29,S4396,"Cubic","Extrapolate=Linear","MultiX=Average","Skip=True","Sort=True")</f>
        <v>13.158864569083448</v>
      </c>
    </row>
    <row r="4397" spans="16:21" x14ac:dyDescent="0.25">
      <c r="P4397" s="10">
        <v>40906</v>
      </c>
      <c r="Q4397">
        <v>27.369050000000001</v>
      </c>
      <c r="S4397" s="42">
        <f t="shared" ca="1" si="74"/>
        <v>50380</v>
      </c>
      <c r="T4397" s="43">
        <f ca="1">_xll.BInterpol('Base CDI'!$H$4:$H$28,'Base CDI'!$J$4:$J$29,S4397,"Cubic","Extrapolate=Linear","MultiX=Average","Skip=True","Sort=True")</f>
        <v>13.132203830369358</v>
      </c>
      <c r="U4397" s="43">
        <f ca="1">_xll.BInterpol('Base CDI'!$H$4:$H$28,'Base CDI'!$I$4:$I$29,S4397,"Cubic","Extrapolate=Linear","MultiX=Average","Skip=True","Sort=True")</f>
        <v>13.158816689466486</v>
      </c>
    </row>
    <row r="4398" spans="16:21" x14ac:dyDescent="0.25">
      <c r="P4398" s="10">
        <v>40907</v>
      </c>
      <c r="Q4398">
        <v>27.38025</v>
      </c>
      <c r="S4398" s="42">
        <f t="shared" ca="1" si="74"/>
        <v>50381</v>
      </c>
      <c r="T4398" s="43">
        <f ca="1">_xll.BInterpol('Base CDI'!$H$4:$H$28,'Base CDI'!$J$4:$J$29,S4398,"Cubic","Extrapolate=Linear","MultiX=Average","Skip=True","Sort=True")</f>
        <v>13.132160054719563</v>
      </c>
      <c r="U4398" s="43">
        <f ca="1">_xll.BInterpol('Base CDI'!$H$4:$H$28,'Base CDI'!$I$4:$I$29,S4398,"Cubic","Extrapolate=Linear","MultiX=Average","Skip=True","Sort=True")</f>
        <v>13.158768809849521</v>
      </c>
    </row>
    <row r="4399" spans="16:21" x14ac:dyDescent="0.25">
      <c r="P4399" s="10">
        <v>40910</v>
      </c>
      <c r="Q4399">
        <v>27.391470000000002</v>
      </c>
      <c r="S4399" s="42">
        <f t="shared" ca="1" si="74"/>
        <v>50382</v>
      </c>
      <c r="T4399" s="43">
        <f ca="1">_xll.BInterpol('Base CDI'!$H$4:$H$28,'Base CDI'!$J$4:$J$29,S4399,"Cubic","Extrapolate=Linear","MultiX=Average","Skip=True","Sort=True")</f>
        <v>13.132116279069768</v>
      </c>
      <c r="U4399" s="43">
        <f ca="1">_xll.BInterpol('Base CDI'!$H$4:$H$28,'Base CDI'!$I$4:$I$29,S4399,"Cubic","Extrapolate=Linear","MultiX=Average","Skip=True","Sort=True")</f>
        <v>13.158720930232558</v>
      </c>
    </row>
    <row r="4400" spans="16:21" x14ac:dyDescent="0.25">
      <c r="P4400" s="10">
        <v>40911</v>
      </c>
      <c r="Q4400">
        <v>27.402709999999999</v>
      </c>
      <c r="S4400" s="42">
        <f t="shared" ca="1" si="74"/>
        <v>50383</v>
      </c>
      <c r="T4400" s="43">
        <f ca="1">_xll.BInterpol('Base CDI'!$H$4:$H$28,'Base CDI'!$J$4:$J$29,S4400,"Cubic","Extrapolate=Linear","MultiX=Average","Skip=True","Sort=True")</f>
        <v>13.132072503419973</v>
      </c>
      <c r="U4400" s="43">
        <f ca="1">_xll.BInterpol('Base CDI'!$H$4:$H$28,'Base CDI'!$I$4:$I$29,S4400,"Cubic","Extrapolate=Linear","MultiX=Average","Skip=True","Sort=True")</f>
        <v>13.158673050615596</v>
      </c>
    </row>
    <row r="4401" spans="16:21" x14ac:dyDescent="0.25">
      <c r="P4401" s="10">
        <v>40912</v>
      </c>
      <c r="Q4401">
        <v>27.41394</v>
      </c>
      <c r="S4401" s="42">
        <f t="shared" ca="1" si="74"/>
        <v>50384</v>
      </c>
      <c r="T4401" s="43">
        <f ca="1">_xll.BInterpol('Base CDI'!$H$4:$H$28,'Base CDI'!$J$4:$J$29,S4401,"Cubic","Extrapolate=Linear","MultiX=Average","Skip=True","Sort=True")</f>
        <v>13.132028727770178</v>
      </c>
      <c r="U4401" s="43">
        <f ca="1">_xll.BInterpol('Base CDI'!$H$4:$H$28,'Base CDI'!$I$4:$I$29,S4401,"Cubic","Extrapolate=Linear","MultiX=Average","Skip=True","Sort=True")</f>
        <v>13.158625170998633</v>
      </c>
    </row>
    <row r="4402" spans="16:21" x14ac:dyDescent="0.25">
      <c r="P4402" s="10">
        <v>40913</v>
      </c>
      <c r="Q4402">
        <v>27.425180000000001</v>
      </c>
      <c r="S4402" s="42">
        <f t="shared" ca="1" si="74"/>
        <v>50385</v>
      </c>
      <c r="T4402" s="43">
        <f ca="1">_xll.BInterpol('Base CDI'!$H$4:$H$28,'Base CDI'!$J$4:$J$29,S4402,"Cubic","Extrapolate=Linear","MultiX=Average","Skip=True","Sort=True")</f>
        <v>13.131984952120384</v>
      </c>
      <c r="U4402" s="43">
        <f ca="1">_xll.BInterpol('Base CDI'!$H$4:$H$28,'Base CDI'!$I$4:$I$29,S4402,"Cubic","Extrapolate=Linear","MultiX=Average","Skip=True","Sort=True")</f>
        <v>13.15857729138167</v>
      </c>
    </row>
    <row r="4403" spans="16:21" x14ac:dyDescent="0.25">
      <c r="P4403" s="10">
        <v>40914</v>
      </c>
      <c r="Q4403">
        <v>27.436389999999999</v>
      </c>
      <c r="S4403" s="42">
        <f t="shared" ca="1" si="74"/>
        <v>50386</v>
      </c>
      <c r="T4403" s="43">
        <f ca="1">_xll.BInterpol('Base CDI'!$H$4:$H$28,'Base CDI'!$J$4:$J$29,S4403,"Cubic","Extrapolate=Linear","MultiX=Average","Skip=True","Sort=True")</f>
        <v>13.131941176470589</v>
      </c>
      <c r="U4403" s="43">
        <f ca="1">_xll.BInterpol('Base CDI'!$H$4:$H$28,'Base CDI'!$I$4:$I$29,S4403,"Cubic","Extrapolate=Linear","MultiX=Average","Skip=True","Sort=True")</f>
        <v>13.158529411764707</v>
      </c>
    </row>
    <row r="4404" spans="16:21" x14ac:dyDescent="0.25">
      <c r="P4404" s="10">
        <v>40917</v>
      </c>
      <c r="Q4404">
        <v>27.447620000000001</v>
      </c>
      <c r="S4404" s="42">
        <f t="shared" ca="1" si="74"/>
        <v>50387</v>
      </c>
      <c r="T4404" s="43">
        <f ca="1">_xll.BInterpol('Base CDI'!$H$4:$H$28,'Base CDI'!$J$4:$J$29,S4404,"Cubic","Extrapolate=Linear","MultiX=Average","Skip=True","Sort=True")</f>
        <v>13.131897400820794</v>
      </c>
      <c r="U4404" s="43">
        <f ca="1">_xll.BInterpol('Base CDI'!$H$4:$H$28,'Base CDI'!$I$4:$I$29,S4404,"Cubic","Extrapolate=Linear","MultiX=Average","Skip=True","Sort=True")</f>
        <v>13.158481532147743</v>
      </c>
    </row>
    <row r="4405" spans="16:21" x14ac:dyDescent="0.25">
      <c r="P4405" s="10">
        <v>40918</v>
      </c>
      <c r="Q4405">
        <v>27.45881</v>
      </c>
      <c r="S4405" s="42">
        <f t="shared" ca="1" si="74"/>
        <v>50388</v>
      </c>
      <c r="T4405" s="43">
        <f ca="1">_xll.BInterpol('Base CDI'!$H$4:$H$28,'Base CDI'!$J$4:$J$29,S4405,"Cubic","Extrapolate=Linear","MultiX=Average","Skip=True","Sort=True")</f>
        <v>13.131853625170999</v>
      </c>
      <c r="U4405" s="43">
        <f ca="1">_xll.BInterpol('Base CDI'!$H$4:$H$28,'Base CDI'!$I$4:$I$29,S4405,"Cubic","Extrapolate=Linear","MultiX=Average","Skip=True","Sort=True")</f>
        <v>13.15843365253078</v>
      </c>
    </row>
    <row r="4406" spans="16:21" x14ac:dyDescent="0.25">
      <c r="P4406" s="10">
        <v>40919</v>
      </c>
      <c r="Q4406">
        <v>27.470009999999998</v>
      </c>
      <c r="S4406" s="42">
        <f t="shared" ca="1" si="74"/>
        <v>50389</v>
      </c>
      <c r="T4406" s="43">
        <f ca="1">_xll.BInterpol('Base CDI'!$H$4:$H$28,'Base CDI'!$J$4:$J$29,S4406,"Cubic","Extrapolate=Linear","MultiX=Average","Skip=True","Sort=True")</f>
        <v>13.131809849521204</v>
      </c>
      <c r="U4406" s="43">
        <f ca="1">_xll.BInterpol('Base CDI'!$H$4:$H$28,'Base CDI'!$I$4:$I$29,S4406,"Cubic","Extrapolate=Linear","MultiX=Average","Skip=True","Sort=True")</f>
        <v>13.158385772913817</v>
      </c>
    </row>
    <row r="4407" spans="16:21" x14ac:dyDescent="0.25">
      <c r="P4407" s="10">
        <v>40920</v>
      </c>
      <c r="Q4407">
        <v>27.48122</v>
      </c>
      <c r="S4407" s="42">
        <f t="shared" ca="1" si="74"/>
        <v>50390</v>
      </c>
      <c r="T4407" s="43">
        <f ca="1">_xll.BInterpol('Base CDI'!$H$4:$H$28,'Base CDI'!$J$4:$J$29,S4407,"Cubic","Extrapolate=Linear","MultiX=Average","Skip=True","Sort=True")</f>
        <v>13.131766073871409</v>
      </c>
      <c r="U4407" s="43">
        <f ca="1">_xll.BInterpol('Base CDI'!$H$4:$H$28,'Base CDI'!$I$4:$I$29,S4407,"Cubic","Extrapolate=Linear","MultiX=Average","Skip=True","Sort=True")</f>
        <v>13.158337893296855</v>
      </c>
    </row>
    <row r="4408" spans="16:21" x14ac:dyDescent="0.25">
      <c r="P4408" s="10">
        <v>40921</v>
      </c>
      <c r="Q4408">
        <v>27.49241</v>
      </c>
      <c r="S4408" s="42">
        <f t="shared" ca="1" si="74"/>
        <v>50391</v>
      </c>
      <c r="T4408" s="43">
        <f ca="1">_xll.BInterpol('Base CDI'!$H$4:$H$28,'Base CDI'!$J$4:$J$29,S4408,"Cubic","Extrapolate=Linear","MultiX=Average","Skip=True","Sort=True")</f>
        <v>13.131722298221614</v>
      </c>
      <c r="U4408" s="43">
        <f ca="1">_xll.BInterpol('Base CDI'!$H$4:$H$28,'Base CDI'!$I$4:$I$29,S4408,"Cubic","Extrapolate=Linear","MultiX=Average","Skip=True","Sort=True")</f>
        <v>13.158290013679892</v>
      </c>
    </row>
    <row r="4409" spans="16:21" x14ac:dyDescent="0.25">
      <c r="P4409" s="10">
        <v>40924</v>
      </c>
      <c r="Q4409">
        <v>27.503620000000002</v>
      </c>
      <c r="S4409" s="42">
        <f t="shared" ca="1" si="74"/>
        <v>50392</v>
      </c>
      <c r="T4409" s="43">
        <f ca="1">_xll.BInterpol('Base CDI'!$H$4:$H$28,'Base CDI'!$J$4:$J$29,S4409,"Cubic","Extrapolate=Linear","MultiX=Average","Skip=True","Sort=True")</f>
        <v>13.13167852257182</v>
      </c>
      <c r="U4409" s="43">
        <f ca="1">_xll.BInterpol('Base CDI'!$H$4:$H$28,'Base CDI'!$I$4:$I$29,S4409,"Cubic","Extrapolate=Linear","MultiX=Average","Skip=True","Sort=True")</f>
        <v>13.158242134062927</v>
      </c>
    </row>
    <row r="4410" spans="16:21" x14ac:dyDescent="0.25">
      <c r="P4410" s="10">
        <v>40925</v>
      </c>
      <c r="Q4410">
        <v>27.51484</v>
      </c>
      <c r="S4410" s="42">
        <f t="shared" ca="1" si="74"/>
        <v>50393</v>
      </c>
      <c r="T4410" s="43">
        <f ca="1">_xll.BInterpol('Base CDI'!$H$4:$H$28,'Base CDI'!$J$4:$J$29,S4410,"Cubic","Extrapolate=Linear","MultiX=Average","Skip=True","Sort=True")</f>
        <v>13.131634746922025</v>
      </c>
      <c r="U4410" s="43">
        <f ca="1">_xll.BInterpol('Base CDI'!$H$4:$H$28,'Base CDI'!$I$4:$I$29,S4410,"Cubic","Extrapolate=Linear","MultiX=Average","Skip=True","Sort=True")</f>
        <v>13.158194254445965</v>
      </c>
    </row>
    <row r="4411" spans="16:21" x14ac:dyDescent="0.25">
      <c r="P4411" s="10">
        <v>40926</v>
      </c>
      <c r="Q4411">
        <v>27.526050000000001</v>
      </c>
      <c r="S4411" s="42">
        <f t="shared" ca="1" si="74"/>
        <v>50394</v>
      </c>
      <c r="T4411" s="43">
        <f ca="1">_xll.BInterpol('Base CDI'!$H$4:$H$28,'Base CDI'!$J$4:$J$29,S4411,"Cubic","Extrapolate=Linear","MultiX=Average","Skip=True","Sort=True")</f>
        <v>13.13159097127223</v>
      </c>
      <c r="U4411" s="43">
        <f ca="1">_xll.BInterpol('Base CDI'!$H$4:$H$28,'Base CDI'!$I$4:$I$29,S4411,"Cubic","Extrapolate=Linear","MultiX=Average","Skip=True","Sort=True")</f>
        <v>13.158146374829002</v>
      </c>
    </row>
    <row r="4412" spans="16:21" x14ac:dyDescent="0.25">
      <c r="P4412" s="10">
        <v>40927</v>
      </c>
      <c r="Q4412">
        <v>27.53725</v>
      </c>
      <c r="S4412" s="42">
        <f t="shared" ca="1" si="74"/>
        <v>50395</v>
      </c>
      <c r="T4412" s="43">
        <f ca="1">_xll.BInterpol('Base CDI'!$H$4:$H$28,'Base CDI'!$J$4:$J$29,S4412,"Cubic","Extrapolate=Linear","MultiX=Average","Skip=True","Sort=True")</f>
        <v>13.131547195622435</v>
      </c>
      <c r="U4412" s="43">
        <f ca="1">_xll.BInterpol('Base CDI'!$H$4:$H$28,'Base CDI'!$I$4:$I$29,S4412,"Cubic","Extrapolate=Linear","MultiX=Average","Skip=True","Sort=True")</f>
        <v>13.158098495212039</v>
      </c>
    </row>
    <row r="4413" spans="16:21" x14ac:dyDescent="0.25">
      <c r="P4413" s="10">
        <v>40928</v>
      </c>
      <c r="Q4413">
        <v>27.547979999999999</v>
      </c>
      <c r="S4413" s="42">
        <f t="shared" ca="1" si="74"/>
        <v>50396</v>
      </c>
      <c r="T4413" s="43">
        <f ca="1">_xll.BInterpol('Base CDI'!$H$4:$H$28,'Base CDI'!$J$4:$J$29,S4413,"Cubic","Extrapolate=Linear","MultiX=Average","Skip=True","Sort=True")</f>
        <v>13.13150341997264</v>
      </c>
      <c r="U4413" s="43">
        <f ca="1">_xll.BInterpol('Base CDI'!$H$4:$H$28,'Base CDI'!$I$4:$I$29,S4413,"Cubic","Extrapolate=Linear","MultiX=Average","Skip=True","Sort=True")</f>
        <v>13.158050615595076</v>
      </c>
    </row>
    <row r="4414" spans="16:21" x14ac:dyDescent="0.25">
      <c r="P4414" s="10">
        <v>40931</v>
      </c>
      <c r="Q4414">
        <v>27.558720000000001</v>
      </c>
      <c r="S4414" s="42">
        <f t="shared" ca="1" si="74"/>
        <v>50397</v>
      </c>
      <c r="T4414" s="43">
        <f ca="1">_xll.BInterpol('Base CDI'!$H$4:$H$28,'Base CDI'!$J$4:$J$29,S4414,"Cubic","Extrapolate=Linear","MultiX=Average","Skip=True","Sort=True")</f>
        <v>13.131459644322845</v>
      </c>
      <c r="U4414" s="43">
        <f ca="1">_xll.BInterpol('Base CDI'!$H$4:$H$28,'Base CDI'!$I$4:$I$29,S4414,"Cubic","Extrapolate=Linear","MultiX=Average","Skip=True","Sort=True")</f>
        <v>13.158002735978112</v>
      </c>
    </row>
    <row r="4415" spans="16:21" x14ac:dyDescent="0.25">
      <c r="P4415" s="10">
        <v>40932</v>
      </c>
      <c r="Q4415">
        <v>27.569459999999999</v>
      </c>
      <c r="S4415" s="42">
        <f t="shared" ca="1" si="74"/>
        <v>50398</v>
      </c>
      <c r="T4415" s="43">
        <f ca="1">_xll.BInterpol('Base CDI'!$H$4:$H$28,'Base CDI'!$J$4:$J$29,S4415,"Cubic","Extrapolate=Linear","MultiX=Average","Skip=True","Sort=True")</f>
        <v>13.13141586867305</v>
      </c>
      <c r="U4415" s="43">
        <f ca="1">_xll.BInterpol('Base CDI'!$H$4:$H$28,'Base CDI'!$I$4:$I$29,S4415,"Cubic","Extrapolate=Linear","MultiX=Average","Skip=True","Sort=True")</f>
        <v>13.157954856361149</v>
      </c>
    </row>
    <row r="4416" spans="16:21" x14ac:dyDescent="0.25">
      <c r="P4416" s="10">
        <v>40933</v>
      </c>
      <c r="Q4416">
        <v>27.580220000000001</v>
      </c>
      <c r="S4416" s="42">
        <f t="shared" ca="1" si="74"/>
        <v>50399</v>
      </c>
      <c r="T4416" s="43">
        <f ca="1">_xll.BInterpol('Base CDI'!$H$4:$H$28,'Base CDI'!$J$4:$J$29,S4416,"Cubic","Extrapolate=Linear","MultiX=Average","Skip=True","Sort=True")</f>
        <v>13.131372093023256</v>
      </c>
      <c r="U4416" s="43">
        <f ca="1">_xll.BInterpol('Base CDI'!$H$4:$H$28,'Base CDI'!$I$4:$I$29,S4416,"Cubic","Extrapolate=Linear","MultiX=Average","Skip=True","Sort=True")</f>
        <v>13.157906976744187</v>
      </c>
    </row>
    <row r="4417" spans="16:21" x14ac:dyDescent="0.25">
      <c r="P4417" s="10">
        <v>40934</v>
      </c>
      <c r="Q4417">
        <v>27.590979999999998</v>
      </c>
      <c r="S4417" s="42">
        <f t="shared" ca="1" si="74"/>
        <v>50400</v>
      </c>
      <c r="T4417" s="43">
        <f ca="1">_xll.BInterpol('Base CDI'!$H$4:$H$28,'Base CDI'!$J$4:$J$29,S4417,"Cubic","Extrapolate=Linear","MultiX=Average","Skip=True","Sort=True")</f>
        <v>13.131328317373461</v>
      </c>
      <c r="U4417" s="43">
        <f ca="1">_xll.BInterpol('Base CDI'!$H$4:$H$28,'Base CDI'!$I$4:$I$29,S4417,"Cubic","Extrapolate=Linear","MultiX=Average","Skip=True","Sort=True")</f>
        <v>13.157859097127224</v>
      </c>
    </row>
    <row r="4418" spans="16:21" x14ac:dyDescent="0.25">
      <c r="P4418" s="10">
        <v>40935</v>
      </c>
      <c r="Q4418">
        <v>27.60172</v>
      </c>
      <c r="S4418" s="42">
        <f t="shared" ca="1" si="74"/>
        <v>50401</v>
      </c>
      <c r="T4418" s="43">
        <f ca="1">_xll.BInterpol('Base CDI'!$H$4:$H$28,'Base CDI'!$J$4:$J$29,S4418,"Cubic","Extrapolate=Linear","MultiX=Average","Skip=True","Sort=True")</f>
        <v>13.131284541723666</v>
      </c>
      <c r="U4418" s="43">
        <f ca="1">_xll.BInterpol('Base CDI'!$H$4:$H$28,'Base CDI'!$I$4:$I$29,S4418,"Cubic","Extrapolate=Linear","MultiX=Average","Skip=True","Sort=True")</f>
        <v>13.157811217510261</v>
      </c>
    </row>
    <row r="4419" spans="16:21" x14ac:dyDescent="0.25">
      <c r="P4419" s="10">
        <v>40938</v>
      </c>
      <c r="Q4419">
        <v>27.612459999999999</v>
      </c>
      <c r="S4419" s="42">
        <f t="shared" ca="1" si="74"/>
        <v>50402</v>
      </c>
      <c r="T4419" s="43">
        <f ca="1">_xll.BInterpol('Base CDI'!$H$4:$H$28,'Base CDI'!$J$4:$J$29,S4419,"Cubic","Extrapolate=Linear","MultiX=Average","Skip=True","Sort=True")</f>
        <v>13.131240766073871</v>
      </c>
      <c r="U4419" s="43">
        <f ca="1">_xll.BInterpol('Base CDI'!$H$4:$H$28,'Base CDI'!$I$4:$I$29,S4419,"Cubic","Extrapolate=Linear","MultiX=Average","Skip=True","Sort=True")</f>
        <v>13.157763337893298</v>
      </c>
    </row>
    <row r="4420" spans="16:21" x14ac:dyDescent="0.25">
      <c r="P4420" s="10">
        <v>40939</v>
      </c>
      <c r="Q4420">
        <v>27.62321</v>
      </c>
      <c r="S4420" s="42">
        <f t="shared" ca="1" si="74"/>
        <v>50403</v>
      </c>
      <c r="T4420" s="43">
        <f ca="1">_xll.BInterpol('Base CDI'!$H$4:$H$28,'Base CDI'!$J$4:$J$29,S4420,"Cubic","Extrapolate=Linear","MultiX=Average","Skip=True","Sort=True")</f>
        <v>13.131196990424076</v>
      </c>
      <c r="U4420" s="43">
        <f ca="1">_xll.BInterpol('Base CDI'!$H$4:$H$28,'Base CDI'!$I$4:$I$29,S4420,"Cubic","Extrapolate=Linear","MultiX=Average","Skip=True","Sort=True")</f>
        <v>13.157715458276334</v>
      </c>
    </row>
    <row r="4421" spans="16:21" x14ac:dyDescent="0.25">
      <c r="P4421" s="10">
        <v>40940</v>
      </c>
      <c r="Q4421">
        <v>27.633959999999998</v>
      </c>
      <c r="S4421" s="42">
        <f t="shared" ca="1" si="74"/>
        <v>50404</v>
      </c>
      <c r="T4421" s="43">
        <f ca="1">_xll.BInterpol('Base CDI'!$H$4:$H$28,'Base CDI'!$J$4:$J$29,S4421,"Cubic","Extrapolate=Linear","MultiX=Average","Skip=True","Sort=True")</f>
        <v>13.131153214774281</v>
      </c>
      <c r="U4421" s="43">
        <f ca="1">_xll.BInterpol('Base CDI'!$H$4:$H$28,'Base CDI'!$I$4:$I$29,S4421,"Cubic","Extrapolate=Linear","MultiX=Average","Skip=True","Sort=True")</f>
        <v>13.157667578659371</v>
      </c>
    </row>
    <row r="4422" spans="16:21" x14ac:dyDescent="0.25">
      <c r="P4422" s="10">
        <v>40941</v>
      </c>
      <c r="Q4422">
        <v>27.64472</v>
      </c>
      <c r="S4422" s="42">
        <f t="shared" ca="1" si="74"/>
        <v>50405</v>
      </c>
      <c r="T4422" s="43">
        <f ca="1">_xll.BInterpol('Base CDI'!$H$4:$H$28,'Base CDI'!$J$4:$J$29,S4422,"Cubic","Extrapolate=Linear","MultiX=Average","Skip=True","Sort=True")</f>
        <v>13.131109439124486</v>
      </c>
      <c r="U4422" s="43">
        <f ca="1">_xll.BInterpol('Base CDI'!$H$4:$H$28,'Base CDI'!$I$4:$I$29,S4422,"Cubic","Extrapolate=Linear","MultiX=Average","Skip=True","Sort=True")</f>
        <v>13.157619699042408</v>
      </c>
    </row>
    <row r="4423" spans="16:21" x14ac:dyDescent="0.25">
      <c r="P4423" s="10">
        <v>40942</v>
      </c>
      <c r="Q4423">
        <v>27.655470000000001</v>
      </c>
      <c r="S4423" s="42">
        <f t="shared" ca="1" si="74"/>
        <v>50406</v>
      </c>
      <c r="T4423" s="43">
        <f ca="1">_xll.BInterpol('Base CDI'!$H$4:$H$28,'Base CDI'!$J$4:$J$29,S4423,"Cubic","Extrapolate=Linear","MultiX=Average","Skip=True","Sort=True")</f>
        <v>13.131065663474692</v>
      </c>
      <c r="U4423" s="43">
        <f ca="1">_xll.BInterpol('Base CDI'!$H$4:$H$28,'Base CDI'!$I$4:$I$29,S4423,"Cubic","Extrapolate=Linear","MultiX=Average","Skip=True","Sort=True")</f>
        <v>13.157571819425446</v>
      </c>
    </row>
    <row r="4424" spans="16:21" x14ac:dyDescent="0.25">
      <c r="P4424" s="10">
        <v>40945</v>
      </c>
      <c r="Q4424">
        <v>27.666250000000002</v>
      </c>
      <c r="S4424" s="42">
        <f t="shared" ca="1" si="74"/>
        <v>50407</v>
      </c>
      <c r="T4424" s="43">
        <f ca="1">_xll.BInterpol('Base CDI'!$H$4:$H$28,'Base CDI'!$J$4:$J$29,S4424,"Cubic","Extrapolate=Linear","MultiX=Average","Skip=True","Sort=True")</f>
        <v>13.131021887824897</v>
      </c>
      <c r="U4424" s="43">
        <f ca="1">_xll.BInterpol('Base CDI'!$H$4:$H$28,'Base CDI'!$I$4:$I$29,S4424,"Cubic","Extrapolate=Linear","MultiX=Average","Skip=True","Sort=True")</f>
        <v>13.157523939808483</v>
      </c>
    </row>
    <row r="4425" spans="16:21" x14ac:dyDescent="0.25">
      <c r="P4425" s="10">
        <v>40946</v>
      </c>
      <c r="Q4425">
        <v>27.677019999999999</v>
      </c>
      <c r="S4425" s="42">
        <f t="shared" ca="1" si="74"/>
        <v>50408</v>
      </c>
      <c r="T4425" s="43">
        <f ca="1">_xll.BInterpol('Base CDI'!$H$4:$H$28,'Base CDI'!$J$4:$J$29,S4425,"Cubic","Extrapolate=Linear","MultiX=Average","Skip=True","Sort=True")</f>
        <v>13.130978112175104</v>
      </c>
      <c r="U4425" s="43">
        <f ca="1">_xll.BInterpol('Base CDI'!$H$4:$H$28,'Base CDI'!$I$4:$I$29,S4425,"Cubic","Extrapolate=Linear","MultiX=Average","Skip=True","Sort=True")</f>
        <v>13.157476060191518</v>
      </c>
    </row>
    <row r="4426" spans="16:21" x14ac:dyDescent="0.25">
      <c r="P4426" s="10">
        <v>40947</v>
      </c>
      <c r="Q4426">
        <v>27.68779</v>
      </c>
      <c r="S4426" s="42">
        <f t="shared" ca="1" si="74"/>
        <v>50409</v>
      </c>
      <c r="T4426" s="43">
        <f ca="1">_xll.BInterpol('Base CDI'!$H$4:$H$28,'Base CDI'!$J$4:$J$29,S4426,"Cubic","Extrapolate=Linear","MultiX=Average","Skip=True","Sort=True")</f>
        <v>13.130934336525309</v>
      </c>
      <c r="U4426" s="43">
        <f ca="1">_xll.BInterpol('Base CDI'!$H$4:$H$28,'Base CDI'!$I$4:$I$29,S4426,"Cubic","Extrapolate=Linear","MultiX=Average","Skip=True","Sort=True")</f>
        <v>13.157428180574556</v>
      </c>
    </row>
    <row r="4427" spans="16:21" x14ac:dyDescent="0.25">
      <c r="P4427" s="10">
        <v>40948</v>
      </c>
      <c r="Q4427">
        <v>27.698550000000001</v>
      </c>
      <c r="S4427" s="42">
        <f t="shared" ref="S4427:S4490" ca="1" si="75">S4426+1</f>
        <v>50410</v>
      </c>
      <c r="T4427" s="43">
        <f ca="1">_xll.BInterpol('Base CDI'!$H$4:$H$28,'Base CDI'!$J$4:$J$29,S4427,"Cubic","Extrapolate=Linear","MultiX=Average","Skip=True","Sort=True")</f>
        <v>13.130890560875514</v>
      </c>
      <c r="U4427" s="43">
        <f ca="1">_xll.BInterpol('Base CDI'!$H$4:$H$28,'Base CDI'!$I$4:$I$29,S4427,"Cubic","Extrapolate=Linear","MultiX=Average","Skip=True","Sort=True")</f>
        <v>13.157380300957593</v>
      </c>
    </row>
    <row r="4428" spans="16:21" x14ac:dyDescent="0.25">
      <c r="P4428" s="10">
        <v>40949</v>
      </c>
      <c r="Q4428">
        <v>27.709330000000001</v>
      </c>
      <c r="S4428" s="42">
        <f t="shared" ca="1" si="75"/>
        <v>50411</v>
      </c>
      <c r="T4428" s="43">
        <f ca="1">_xll.BInterpol('Base CDI'!$H$4:$H$28,'Base CDI'!$J$4:$J$29,S4428,"Cubic","Extrapolate=Linear","MultiX=Average","Skip=True","Sort=True")</f>
        <v>13.130846785225719</v>
      </c>
      <c r="U4428" s="43">
        <f ca="1">_xll.BInterpol('Base CDI'!$H$4:$H$28,'Base CDI'!$I$4:$I$29,S4428,"Cubic","Extrapolate=Linear","MultiX=Average","Skip=True","Sort=True")</f>
        <v>13.15733242134063</v>
      </c>
    </row>
    <row r="4429" spans="16:21" x14ac:dyDescent="0.25">
      <c r="P4429" s="10">
        <v>40952</v>
      </c>
      <c r="Q4429">
        <v>27.720109999999998</v>
      </c>
      <c r="S4429" s="42">
        <f t="shared" ca="1" si="75"/>
        <v>50412</v>
      </c>
      <c r="T4429" s="43">
        <f ca="1">_xll.BInterpol('Base CDI'!$H$4:$H$28,'Base CDI'!$J$4:$J$29,S4429,"Cubic","Extrapolate=Linear","MultiX=Average","Skip=True","Sort=True")</f>
        <v>13.130803009575924</v>
      </c>
      <c r="U4429" s="43">
        <f ca="1">_xll.BInterpol('Base CDI'!$H$4:$H$28,'Base CDI'!$I$4:$I$29,S4429,"Cubic","Extrapolate=Linear","MultiX=Average","Skip=True","Sort=True")</f>
        <v>13.157284541723667</v>
      </c>
    </row>
    <row r="4430" spans="16:21" x14ac:dyDescent="0.25">
      <c r="P4430" s="10">
        <v>40953</v>
      </c>
      <c r="Q4430">
        <v>27.730879999999999</v>
      </c>
      <c r="S4430" s="42">
        <f t="shared" ca="1" si="75"/>
        <v>50413</v>
      </c>
      <c r="T4430" s="43">
        <f ca="1">_xll.BInterpol('Base CDI'!$H$4:$H$28,'Base CDI'!$J$4:$J$29,S4430,"Cubic","Extrapolate=Linear","MultiX=Average","Skip=True","Sort=True")</f>
        <v>13.130759233926129</v>
      </c>
      <c r="U4430" s="43">
        <f ca="1">_xll.BInterpol('Base CDI'!$H$4:$H$28,'Base CDI'!$I$4:$I$29,S4430,"Cubic","Extrapolate=Linear","MultiX=Average","Skip=True","Sort=True")</f>
        <v>13.157236662106703</v>
      </c>
    </row>
    <row r="4431" spans="16:21" x14ac:dyDescent="0.25">
      <c r="P4431" s="10">
        <v>40954</v>
      </c>
      <c r="Q4431">
        <v>27.74166</v>
      </c>
      <c r="S4431" s="42">
        <f t="shared" ca="1" si="75"/>
        <v>50414</v>
      </c>
      <c r="T4431" s="43">
        <f ca="1">_xll.BInterpol('Base CDI'!$H$4:$H$28,'Base CDI'!$J$4:$J$29,S4431,"Cubic","Extrapolate=Linear","MultiX=Average","Skip=True","Sort=True")</f>
        <v>13.130715458276335</v>
      </c>
      <c r="U4431" s="43">
        <f ca="1">_xll.BInterpol('Base CDI'!$H$4:$H$28,'Base CDI'!$I$4:$I$29,S4431,"Cubic","Extrapolate=Linear","MultiX=Average","Skip=True","Sort=True")</f>
        <v>13.15718878248974</v>
      </c>
    </row>
    <row r="4432" spans="16:21" x14ac:dyDescent="0.25">
      <c r="P4432" s="10">
        <v>40955</v>
      </c>
      <c r="Q4432">
        <v>27.75244</v>
      </c>
      <c r="S4432" s="42">
        <f t="shared" ca="1" si="75"/>
        <v>50415</v>
      </c>
      <c r="T4432" s="43">
        <f ca="1">_xll.BInterpol('Base CDI'!$H$4:$H$28,'Base CDI'!$J$4:$J$29,S4432,"Cubic","Extrapolate=Linear","MultiX=Average","Skip=True","Sort=True")</f>
        <v>13.13067168262654</v>
      </c>
      <c r="U4432" s="43">
        <f ca="1">_xll.BInterpol('Base CDI'!$H$4:$H$28,'Base CDI'!$I$4:$I$29,S4432,"Cubic","Extrapolate=Linear","MultiX=Average","Skip=True","Sort=True")</f>
        <v>13.157140902872777</v>
      </c>
    </row>
    <row r="4433" spans="16:21" x14ac:dyDescent="0.25">
      <c r="P4433" s="10">
        <v>40956</v>
      </c>
      <c r="Q4433">
        <v>27.76322</v>
      </c>
      <c r="S4433" s="42">
        <f t="shared" ca="1" si="75"/>
        <v>50416</v>
      </c>
      <c r="T4433" s="43">
        <f ca="1">_xll.BInterpol('Base CDI'!$H$4:$H$28,'Base CDI'!$J$4:$J$29,S4433,"Cubic","Extrapolate=Linear","MultiX=Average","Skip=True","Sort=True")</f>
        <v>13.130627906976745</v>
      </c>
      <c r="U4433" s="43">
        <f ca="1">_xll.BInterpol('Base CDI'!$H$4:$H$28,'Base CDI'!$I$4:$I$29,S4433,"Cubic","Extrapolate=Linear","MultiX=Average","Skip=True","Sort=True")</f>
        <v>13.157093023255815</v>
      </c>
    </row>
    <row r="4434" spans="16:21" x14ac:dyDescent="0.25">
      <c r="P4434" s="10">
        <v>40961</v>
      </c>
      <c r="Q4434">
        <v>27.774039999999999</v>
      </c>
      <c r="S4434" s="42">
        <f t="shared" ca="1" si="75"/>
        <v>50417</v>
      </c>
      <c r="T4434" s="43">
        <f ca="1">_xll.BInterpol('Base CDI'!$H$4:$H$28,'Base CDI'!$J$4:$J$29,S4434,"Cubic","Extrapolate=Linear","MultiX=Average","Skip=True","Sort=True")</f>
        <v>13.13058413132695</v>
      </c>
      <c r="U4434" s="43">
        <f ca="1">_xll.BInterpol('Base CDI'!$H$4:$H$28,'Base CDI'!$I$4:$I$29,S4434,"Cubic","Extrapolate=Linear","MultiX=Average","Skip=True","Sort=True")</f>
        <v>13.157045143638852</v>
      </c>
    </row>
    <row r="4435" spans="16:21" x14ac:dyDescent="0.25">
      <c r="P4435" s="10">
        <v>40962</v>
      </c>
      <c r="Q4435">
        <v>27.784839999999999</v>
      </c>
      <c r="S4435" s="42">
        <f t="shared" ca="1" si="75"/>
        <v>50418</v>
      </c>
      <c r="T4435" s="43">
        <f ca="1">_xll.BInterpol('Base CDI'!$H$4:$H$28,'Base CDI'!$J$4:$J$29,S4435,"Cubic","Extrapolate=Linear","MultiX=Average","Skip=True","Sort=True")</f>
        <v>13.130540355677155</v>
      </c>
      <c r="U4435" s="43">
        <f ca="1">_xll.BInterpol('Base CDI'!$H$4:$H$28,'Base CDI'!$I$4:$I$29,S4435,"Cubic","Extrapolate=Linear","MultiX=Average","Skip=True","Sort=True")</f>
        <v>13.156997264021889</v>
      </c>
    </row>
    <row r="4436" spans="16:21" x14ac:dyDescent="0.25">
      <c r="P4436" s="10">
        <v>40963</v>
      </c>
      <c r="Q4436">
        <v>27.795639999999999</v>
      </c>
      <c r="S4436" s="42">
        <f t="shared" ca="1" si="75"/>
        <v>50419</v>
      </c>
      <c r="T4436" s="43">
        <f ca="1">_xll.BInterpol('Base CDI'!$H$4:$H$28,'Base CDI'!$J$4:$J$29,S4436,"Cubic","Extrapolate=Linear","MultiX=Average","Skip=True","Sort=True")</f>
        <v>13.13049658002736</v>
      </c>
      <c r="U4436" s="43">
        <f ca="1">_xll.BInterpol('Base CDI'!$H$4:$H$28,'Base CDI'!$I$4:$I$29,S4436,"Cubic","Extrapolate=Linear","MultiX=Average","Skip=True","Sort=True")</f>
        <v>13.156949384404925</v>
      </c>
    </row>
    <row r="4437" spans="16:21" x14ac:dyDescent="0.25">
      <c r="P4437" s="10">
        <v>40966</v>
      </c>
      <c r="Q4437">
        <v>27.806470000000001</v>
      </c>
      <c r="S4437" s="42">
        <f t="shared" ca="1" si="75"/>
        <v>50420</v>
      </c>
      <c r="T4437" s="43">
        <f ca="1">_xll.BInterpol('Base CDI'!$H$4:$H$28,'Base CDI'!$J$4:$J$29,S4437,"Cubic","Extrapolate=Linear","MultiX=Average","Skip=True","Sort=True")</f>
        <v>13.130452804377565</v>
      </c>
      <c r="U4437" s="43">
        <f ca="1">_xll.BInterpol('Base CDI'!$H$4:$H$28,'Base CDI'!$I$4:$I$29,S4437,"Cubic","Extrapolate=Linear","MultiX=Average","Skip=True","Sort=True")</f>
        <v>13.156901504787962</v>
      </c>
    </row>
    <row r="4438" spans="16:21" x14ac:dyDescent="0.25">
      <c r="P4438" s="10">
        <v>40967</v>
      </c>
      <c r="Q4438">
        <v>27.817299999999999</v>
      </c>
      <c r="S4438" s="42">
        <f t="shared" ca="1" si="75"/>
        <v>50421</v>
      </c>
      <c r="T4438" s="43">
        <f ca="1">_xll.BInterpol('Base CDI'!$H$4:$H$28,'Base CDI'!$J$4:$J$29,S4438,"Cubic","Extrapolate=Linear","MultiX=Average","Skip=True","Sort=True")</f>
        <v>13.130409028727771</v>
      </c>
      <c r="U4438" s="43">
        <f ca="1">_xll.BInterpol('Base CDI'!$H$4:$H$28,'Base CDI'!$I$4:$I$29,S4438,"Cubic","Extrapolate=Linear","MultiX=Average","Skip=True","Sort=True")</f>
        <v>13.156853625170999</v>
      </c>
    </row>
    <row r="4439" spans="16:21" x14ac:dyDescent="0.25">
      <c r="P4439" s="10">
        <v>40968</v>
      </c>
      <c r="Q4439">
        <v>27.828099999999999</v>
      </c>
      <c r="S4439" s="42">
        <f t="shared" ca="1" si="75"/>
        <v>50422</v>
      </c>
      <c r="T4439" s="43">
        <f ca="1">_xll.BInterpol('Base CDI'!$H$4:$H$28,'Base CDI'!$J$4:$J$29,S4439,"Cubic","Extrapolate=Linear","MultiX=Average","Skip=True","Sort=True")</f>
        <v>13.130365253077976</v>
      </c>
      <c r="U4439" s="43">
        <f ca="1">_xll.BInterpol('Base CDI'!$H$4:$H$28,'Base CDI'!$I$4:$I$29,S4439,"Cubic","Extrapolate=Linear","MultiX=Average","Skip=True","Sort=True")</f>
        <v>13.156805745554037</v>
      </c>
    </row>
    <row r="4440" spans="16:21" x14ac:dyDescent="0.25">
      <c r="P4440" s="10">
        <v>40969</v>
      </c>
      <c r="Q4440">
        <v>27.838899999999999</v>
      </c>
      <c r="S4440" s="42">
        <f t="shared" ca="1" si="75"/>
        <v>50423</v>
      </c>
      <c r="T4440" s="43">
        <f ca="1">_xll.BInterpol('Base CDI'!$H$4:$H$28,'Base CDI'!$J$4:$J$29,S4440,"Cubic","Extrapolate=Linear","MultiX=Average","Skip=True","Sort=True")</f>
        <v>13.130321477428181</v>
      </c>
      <c r="U4440" s="43">
        <f ca="1">_xll.BInterpol('Base CDI'!$H$4:$H$28,'Base CDI'!$I$4:$I$29,S4440,"Cubic","Extrapolate=Linear","MultiX=Average","Skip=True","Sort=True")</f>
        <v>13.156757865937074</v>
      </c>
    </row>
    <row r="4441" spans="16:21" x14ac:dyDescent="0.25">
      <c r="P4441" s="10">
        <v>40970</v>
      </c>
      <c r="Q4441">
        <v>27.849699999999999</v>
      </c>
      <c r="S4441" s="42">
        <f t="shared" ca="1" si="75"/>
        <v>50424</v>
      </c>
      <c r="T4441" s="43">
        <f ca="1">_xll.BInterpol('Base CDI'!$H$4:$H$28,'Base CDI'!$J$4:$J$29,S4441,"Cubic","Extrapolate=Linear","MultiX=Average","Skip=True","Sort=True")</f>
        <v>13.130277701778386</v>
      </c>
      <c r="U4441" s="43">
        <f ca="1">_xll.BInterpol('Base CDI'!$H$4:$H$28,'Base CDI'!$I$4:$I$29,S4441,"Cubic","Extrapolate=Linear","MultiX=Average","Skip=True","Sort=True")</f>
        <v>13.156709986320109</v>
      </c>
    </row>
    <row r="4442" spans="16:21" x14ac:dyDescent="0.25">
      <c r="P4442" s="10">
        <v>40973</v>
      </c>
      <c r="Q4442">
        <v>27.860489999999999</v>
      </c>
      <c r="S4442" s="42">
        <f t="shared" ca="1" si="75"/>
        <v>50425</v>
      </c>
      <c r="T4442" s="43">
        <f ca="1">_xll.BInterpol('Base CDI'!$H$4:$H$28,'Base CDI'!$J$4:$J$29,S4442,"Cubic","Extrapolate=Linear","MultiX=Average","Skip=True","Sort=True")</f>
        <v>13.130233926128591</v>
      </c>
      <c r="U4442" s="43">
        <f ca="1">_xll.BInterpol('Base CDI'!$H$4:$H$28,'Base CDI'!$I$4:$I$29,S4442,"Cubic","Extrapolate=Linear","MultiX=Average","Skip=True","Sort=True")</f>
        <v>13.156662106703147</v>
      </c>
    </row>
    <row r="4443" spans="16:21" x14ac:dyDescent="0.25">
      <c r="P4443" s="10">
        <v>40974</v>
      </c>
      <c r="Q4443">
        <v>27.871300000000002</v>
      </c>
      <c r="S4443" s="42">
        <f t="shared" ca="1" si="75"/>
        <v>50426</v>
      </c>
      <c r="T4443" s="43">
        <f ca="1">_xll.BInterpol('Base CDI'!$H$4:$H$28,'Base CDI'!$J$4:$J$29,S4443,"Cubic","Extrapolate=Linear","MultiX=Average","Skip=True","Sort=True")</f>
        <v>13.130190150478796</v>
      </c>
      <c r="U4443" s="43">
        <f ca="1">_xll.BInterpol('Base CDI'!$H$4:$H$28,'Base CDI'!$I$4:$I$29,S4443,"Cubic","Extrapolate=Linear","MultiX=Average","Skip=True","Sort=True")</f>
        <v>13.156614227086184</v>
      </c>
    </row>
    <row r="4444" spans="16:21" x14ac:dyDescent="0.25">
      <c r="P4444" s="10">
        <v>40975</v>
      </c>
      <c r="Q4444">
        <v>27.882090000000002</v>
      </c>
      <c r="S4444" s="42">
        <f t="shared" ca="1" si="75"/>
        <v>50427</v>
      </c>
      <c r="T4444" s="43">
        <f ca="1">_xll.BInterpol('Base CDI'!$H$4:$H$28,'Base CDI'!$J$4:$J$29,S4444,"Cubic","Extrapolate=Linear","MultiX=Average","Skip=True","Sort=True")</f>
        <v>13.130146374829001</v>
      </c>
      <c r="U4444" s="43">
        <f ca="1">_xll.BInterpol('Base CDI'!$H$4:$H$28,'Base CDI'!$I$4:$I$29,S4444,"Cubic","Extrapolate=Linear","MultiX=Average","Skip=True","Sort=True")</f>
        <v>13.156566347469221</v>
      </c>
    </row>
    <row r="4445" spans="16:21" x14ac:dyDescent="0.25">
      <c r="P4445" s="10">
        <v>40976</v>
      </c>
      <c r="Q4445">
        <v>27.892859999999999</v>
      </c>
      <c r="S4445" s="42">
        <f t="shared" ca="1" si="75"/>
        <v>50428</v>
      </c>
      <c r="T4445" s="43">
        <f ca="1">_xll.BInterpol('Base CDI'!$H$4:$H$28,'Base CDI'!$J$4:$J$29,S4445,"Cubic","Extrapolate=Linear","MultiX=Average","Skip=True","Sort=True")</f>
        <v>13.130102599179207</v>
      </c>
      <c r="U4445" s="43">
        <f ca="1">_xll.BInterpol('Base CDI'!$H$4:$H$28,'Base CDI'!$I$4:$I$29,S4445,"Cubic","Extrapolate=Linear","MultiX=Average","Skip=True","Sort=True")</f>
        <v>13.156518467852258</v>
      </c>
    </row>
    <row r="4446" spans="16:21" x14ac:dyDescent="0.25">
      <c r="P4446" s="10">
        <v>40977</v>
      </c>
      <c r="Q4446">
        <v>27.902940000000001</v>
      </c>
      <c r="S4446" s="42">
        <f t="shared" ca="1" si="75"/>
        <v>50429</v>
      </c>
      <c r="T4446" s="43">
        <f ca="1">_xll.BInterpol('Base CDI'!$H$4:$H$28,'Base CDI'!$J$4:$J$29,S4446,"Cubic","Extrapolate=Linear","MultiX=Average","Skip=True","Sort=True")</f>
        <v>13.130058823529412</v>
      </c>
      <c r="U4446" s="43">
        <f ca="1">_xll.BInterpol('Base CDI'!$H$4:$H$28,'Base CDI'!$I$4:$I$29,S4446,"Cubic","Extrapolate=Linear","MultiX=Average","Skip=True","Sort=True")</f>
        <v>13.156470588235294</v>
      </c>
    </row>
    <row r="4447" spans="16:21" x14ac:dyDescent="0.25">
      <c r="P4447" s="10">
        <v>40980</v>
      </c>
      <c r="Q4447">
        <v>27.913</v>
      </c>
      <c r="S4447" s="42">
        <f t="shared" ca="1" si="75"/>
        <v>50430</v>
      </c>
      <c r="T4447" s="43">
        <f ca="1">_xll.BInterpol('Base CDI'!$H$4:$H$28,'Base CDI'!$J$4:$J$29,S4447,"Cubic","Extrapolate=Linear","MultiX=Average","Skip=True","Sort=True")</f>
        <v>13.130015047879617</v>
      </c>
      <c r="U4447" s="43">
        <f ca="1">_xll.BInterpol('Base CDI'!$H$4:$H$28,'Base CDI'!$I$4:$I$29,S4447,"Cubic","Extrapolate=Linear","MultiX=Average","Skip=True","Sort=True")</f>
        <v>13.156422708618331</v>
      </c>
    </row>
    <row r="4448" spans="16:21" x14ac:dyDescent="0.25">
      <c r="P4448" s="10">
        <v>40981</v>
      </c>
      <c r="Q4448">
        <v>27.923030000000001</v>
      </c>
      <c r="S4448" s="42">
        <f t="shared" ca="1" si="75"/>
        <v>50431</v>
      </c>
      <c r="T4448" s="43">
        <f ca="1">_xll.BInterpol('Base CDI'!$H$4:$H$28,'Base CDI'!$J$4:$J$29,S4448,"Cubic","Extrapolate=Linear","MultiX=Average","Skip=True","Sort=True")</f>
        <v>13.129971272229822</v>
      </c>
      <c r="U4448" s="43">
        <f ca="1">_xll.BInterpol('Base CDI'!$H$4:$H$28,'Base CDI'!$I$4:$I$29,S4448,"Cubic","Extrapolate=Linear","MultiX=Average","Skip=True","Sort=True")</f>
        <v>13.156374829001368</v>
      </c>
    </row>
    <row r="4449" spans="16:21" x14ac:dyDescent="0.25">
      <c r="P4449" s="10">
        <v>40982</v>
      </c>
      <c r="Q4449">
        <v>27.933050000000001</v>
      </c>
      <c r="S4449" s="42">
        <f t="shared" ca="1" si="75"/>
        <v>50432</v>
      </c>
      <c r="T4449" s="43">
        <f ca="1">_xll.BInterpol('Base CDI'!$H$4:$H$28,'Base CDI'!$J$4:$J$29,S4449,"Cubic","Extrapolate=Linear","MultiX=Average","Skip=True","Sort=True")</f>
        <v>13.129927496580027</v>
      </c>
      <c r="U4449" s="43">
        <f ca="1">_xll.BInterpol('Base CDI'!$H$4:$H$28,'Base CDI'!$I$4:$I$29,S4449,"Cubic","Extrapolate=Linear","MultiX=Average","Skip=True","Sort=True")</f>
        <v>13.156326949384406</v>
      </c>
    </row>
    <row r="4450" spans="16:21" x14ac:dyDescent="0.25">
      <c r="P4450" s="10">
        <v>40983</v>
      </c>
      <c r="Q4450">
        <v>27.943059999999999</v>
      </c>
      <c r="S4450" s="42">
        <f t="shared" ca="1" si="75"/>
        <v>50433</v>
      </c>
      <c r="T4450" s="43">
        <f ca="1">_xll.BInterpol('Base CDI'!$H$4:$H$28,'Base CDI'!$J$4:$J$29,S4450,"Cubic","Extrapolate=Linear","MultiX=Average","Skip=True","Sort=True")</f>
        <v>13.129883720930232</v>
      </c>
      <c r="U4450" s="43">
        <f ca="1">_xll.BInterpol('Base CDI'!$H$4:$H$28,'Base CDI'!$I$4:$I$29,S4450,"Cubic","Extrapolate=Linear","MultiX=Average","Skip=True","Sort=True")</f>
        <v>13.156279069767443</v>
      </c>
    </row>
    <row r="4451" spans="16:21" x14ac:dyDescent="0.25">
      <c r="P4451" s="10">
        <v>40984</v>
      </c>
      <c r="Q4451">
        <v>27.95307</v>
      </c>
      <c r="S4451" s="42">
        <f t="shared" ca="1" si="75"/>
        <v>50434</v>
      </c>
      <c r="T4451" s="43">
        <f ca="1">_xll.BInterpol('Base CDI'!$H$4:$H$28,'Base CDI'!$J$4:$J$29,S4451,"Cubic","Extrapolate=Linear","MultiX=Average","Skip=True","Sort=True")</f>
        <v>13.129839945280438</v>
      </c>
      <c r="U4451" s="43">
        <f ca="1">_xll.BInterpol('Base CDI'!$H$4:$H$28,'Base CDI'!$I$4:$I$29,S4451,"Cubic","Extrapolate=Linear","MultiX=Average","Skip=True","Sort=True")</f>
        <v>13.15623119015048</v>
      </c>
    </row>
    <row r="4452" spans="16:21" x14ac:dyDescent="0.25">
      <c r="P4452" s="10">
        <v>40987</v>
      </c>
      <c r="Q4452">
        <v>27.96313</v>
      </c>
      <c r="S4452" s="42">
        <f t="shared" ca="1" si="75"/>
        <v>50435</v>
      </c>
      <c r="T4452" s="43">
        <f ca="1">_xll.BInterpol('Base CDI'!$H$4:$H$28,'Base CDI'!$J$4:$J$29,S4452,"Cubic","Extrapolate=Linear","MultiX=Average","Skip=True","Sort=True")</f>
        <v>13.129796169630643</v>
      </c>
      <c r="U4452" s="43">
        <f ca="1">_xll.BInterpol('Base CDI'!$H$4:$H$28,'Base CDI'!$I$4:$I$29,S4452,"Cubic","Extrapolate=Linear","MultiX=Average","Skip=True","Sort=True")</f>
        <v>13.156183310533516</v>
      </c>
    </row>
    <row r="4453" spans="16:21" x14ac:dyDescent="0.25">
      <c r="P4453" s="10">
        <v>40988</v>
      </c>
      <c r="Q4453">
        <v>27.973179999999999</v>
      </c>
      <c r="S4453" s="42">
        <f t="shared" ca="1" si="75"/>
        <v>50436</v>
      </c>
      <c r="T4453" s="43">
        <f ca="1">_xll.BInterpol('Base CDI'!$H$4:$H$28,'Base CDI'!$J$4:$J$29,S4453,"Cubic","Extrapolate=Linear","MultiX=Average","Skip=True","Sort=True")</f>
        <v>13.129752393980848</v>
      </c>
      <c r="U4453" s="43">
        <f ca="1">_xll.BInterpol('Base CDI'!$H$4:$H$28,'Base CDI'!$I$4:$I$29,S4453,"Cubic","Extrapolate=Linear","MultiX=Average","Skip=True","Sort=True")</f>
        <v>13.156135430916553</v>
      </c>
    </row>
    <row r="4454" spans="16:21" x14ac:dyDescent="0.25">
      <c r="P4454" s="10">
        <v>40989</v>
      </c>
      <c r="Q4454">
        <v>27.983239999999999</v>
      </c>
      <c r="S4454" s="42">
        <f t="shared" ca="1" si="75"/>
        <v>50437</v>
      </c>
      <c r="T4454" s="43">
        <f ca="1">_xll.BInterpol('Base CDI'!$H$4:$H$28,'Base CDI'!$J$4:$J$29,S4454,"Cubic","Extrapolate=Linear","MultiX=Average","Skip=True","Sort=True")</f>
        <v>13.129708618331053</v>
      </c>
      <c r="U4454" s="43">
        <f ca="1">_xll.BInterpol('Base CDI'!$H$4:$H$28,'Base CDI'!$I$4:$I$29,S4454,"Cubic","Extrapolate=Linear","MultiX=Average","Skip=True","Sort=True")</f>
        <v>13.15608755129959</v>
      </c>
    </row>
    <row r="4455" spans="16:21" x14ac:dyDescent="0.25">
      <c r="P4455" s="10">
        <v>40990</v>
      </c>
      <c r="Q4455">
        <v>27.993300000000001</v>
      </c>
      <c r="S4455" s="42">
        <f t="shared" ca="1" si="75"/>
        <v>50438</v>
      </c>
      <c r="T4455" s="43">
        <f ca="1">_xll.BInterpol('Base CDI'!$H$4:$H$28,'Base CDI'!$J$4:$J$29,S4455,"Cubic","Extrapolate=Linear","MultiX=Average","Skip=True","Sort=True")</f>
        <v>13.129664842681258</v>
      </c>
      <c r="U4455" s="43">
        <f ca="1">_xll.BInterpol('Base CDI'!$H$4:$H$28,'Base CDI'!$I$4:$I$29,S4455,"Cubic","Extrapolate=Linear","MultiX=Average","Skip=True","Sort=True")</f>
        <v>13.156039671682628</v>
      </c>
    </row>
    <row r="4456" spans="16:21" x14ac:dyDescent="0.25">
      <c r="P4456" s="10">
        <v>40991</v>
      </c>
      <c r="Q4456">
        <v>28.003360000000001</v>
      </c>
      <c r="S4456" s="42">
        <f t="shared" ca="1" si="75"/>
        <v>50439</v>
      </c>
      <c r="T4456" s="43">
        <f ca="1">_xll.BInterpol('Base CDI'!$H$4:$H$28,'Base CDI'!$J$4:$J$29,S4456,"Cubic","Extrapolate=Linear","MultiX=Average","Skip=True","Sort=True")</f>
        <v>13.129621067031463</v>
      </c>
      <c r="U4456" s="43">
        <f ca="1">_xll.BInterpol('Base CDI'!$H$4:$H$28,'Base CDI'!$I$4:$I$29,S4456,"Cubic","Extrapolate=Linear","MultiX=Average","Skip=True","Sort=True")</f>
        <v>13.155991792065665</v>
      </c>
    </row>
    <row r="4457" spans="16:21" x14ac:dyDescent="0.25">
      <c r="P4457" s="10">
        <v>40994</v>
      </c>
      <c r="Q4457">
        <v>28.013470000000002</v>
      </c>
      <c r="S4457" s="42">
        <f t="shared" ca="1" si="75"/>
        <v>50440</v>
      </c>
      <c r="T4457" s="43">
        <f ca="1">_xll.BInterpol('Base CDI'!$H$4:$H$28,'Base CDI'!$J$4:$J$29,S4457,"Cubic","Extrapolate=Linear","MultiX=Average","Skip=True","Sort=True")</f>
        <v>13.129577291381668</v>
      </c>
      <c r="U4457" s="43">
        <f ca="1">_xll.BInterpol('Base CDI'!$H$4:$H$28,'Base CDI'!$I$4:$I$29,S4457,"Cubic","Extrapolate=Linear","MultiX=Average","Skip=True","Sort=True")</f>
        <v>13.1559439124487</v>
      </c>
    </row>
    <row r="4458" spans="16:21" x14ac:dyDescent="0.25">
      <c r="P4458" s="10">
        <v>40995</v>
      </c>
      <c r="Q4458">
        <v>28.02355</v>
      </c>
      <c r="S4458" s="42">
        <f t="shared" ca="1" si="75"/>
        <v>50441</v>
      </c>
      <c r="T4458" s="43">
        <f ca="1">_xll.BInterpol('Base CDI'!$H$4:$H$28,'Base CDI'!$J$4:$J$29,S4458,"Cubic","Extrapolate=Linear","MultiX=Average","Skip=True","Sort=True")</f>
        <v>13.129533515731874</v>
      </c>
      <c r="U4458" s="43">
        <f ca="1">_xll.BInterpol('Base CDI'!$H$4:$H$28,'Base CDI'!$I$4:$I$29,S4458,"Cubic","Extrapolate=Linear","MultiX=Average","Skip=True","Sort=True")</f>
        <v>13.155896032831738</v>
      </c>
    </row>
    <row r="4459" spans="16:21" x14ac:dyDescent="0.25">
      <c r="P4459" s="10">
        <v>40996</v>
      </c>
      <c r="Q4459">
        <v>28.033629999999999</v>
      </c>
      <c r="S4459" s="42">
        <f t="shared" ca="1" si="75"/>
        <v>50442</v>
      </c>
      <c r="T4459" s="43">
        <f ca="1">_xll.BInterpol('Base CDI'!$H$4:$H$28,'Base CDI'!$J$4:$J$29,S4459,"Cubic","Extrapolate=Linear","MultiX=Average","Skip=True","Sort=True")</f>
        <v>13.129489740082079</v>
      </c>
      <c r="U4459" s="43">
        <f ca="1">_xll.BInterpol('Base CDI'!$H$4:$H$28,'Base CDI'!$I$4:$I$29,S4459,"Cubic","Extrapolate=Linear","MultiX=Average","Skip=True","Sort=True")</f>
        <v>13.155848153214775</v>
      </c>
    </row>
    <row r="4460" spans="16:21" x14ac:dyDescent="0.25">
      <c r="P4460" s="10">
        <v>40997</v>
      </c>
      <c r="Q4460">
        <v>28.043710000000001</v>
      </c>
      <c r="S4460" s="42">
        <f t="shared" ca="1" si="75"/>
        <v>50443</v>
      </c>
      <c r="T4460" s="43">
        <f ca="1">_xll.BInterpol('Base CDI'!$H$4:$H$28,'Base CDI'!$J$4:$J$29,S4460,"Cubic","Extrapolate=Linear","MultiX=Average","Skip=True","Sort=True")</f>
        <v>13.129445964432286</v>
      </c>
      <c r="U4460" s="43">
        <f ca="1">_xll.BInterpol('Base CDI'!$H$4:$H$28,'Base CDI'!$I$4:$I$29,S4460,"Cubic","Extrapolate=Linear","MultiX=Average","Skip=True","Sort=True")</f>
        <v>13.155800273597812</v>
      </c>
    </row>
    <row r="4461" spans="16:21" x14ac:dyDescent="0.25">
      <c r="P4461" s="10">
        <v>40998</v>
      </c>
      <c r="Q4461">
        <v>28.053789999999999</v>
      </c>
      <c r="S4461" s="42">
        <f t="shared" ca="1" si="75"/>
        <v>50444</v>
      </c>
      <c r="T4461" s="43">
        <f ca="1">_xll.BInterpol('Base CDI'!$H$4:$H$28,'Base CDI'!$J$4:$J$29,S4461,"Cubic","Extrapolate=Linear","MultiX=Average","Skip=True","Sort=True")</f>
        <v>13.129402188782491</v>
      </c>
      <c r="U4461" s="43">
        <f ca="1">_xll.BInterpol('Base CDI'!$H$4:$H$28,'Base CDI'!$I$4:$I$29,S4461,"Cubic","Extrapolate=Linear","MultiX=Average","Skip=True","Sort=True")</f>
        <v>13.155752393980849</v>
      </c>
    </row>
    <row r="4462" spans="16:21" x14ac:dyDescent="0.25">
      <c r="P4462" s="10">
        <v>41001</v>
      </c>
      <c r="Q4462">
        <v>28.06392</v>
      </c>
      <c r="S4462" s="42">
        <f t="shared" ca="1" si="75"/>
        <v>50445</v>
      </c>
      <c r="T4462" s="43">
        <f ca="1">_xll.BInterpol('Base CDI'!$H$4:$H$28,'Base CDI'!$J$4:$J$29,S4462,"Cubic","Extrapolate=Linear","MultiX=Average","Skip=True","Sort=True")</f>
        <v>13.129358413132696</v>
      </c>
      <c r="U4462" s="43">
        <f ca="1">_xll.BInterpol('Base CDI'!$H$4:$H$28,'Base CDI'!$I$4:$I$29,S4462,"Cubic","Extrapolate=Linear","MultiX=Average","Skip=True","Sort=True")</f>
        <v>13.155704514363885</v>
      </c>
    </row>
    <row r="4463" spans="16:21" x14ac:dyDescent="0.25">
      <c r="P4463" s="10">
        <v>41002</v>
      </c>
      <c r="Q4463">
        <v>28.07403</v>
      </c>
      <c r="S4463" s="42">
        <f t="shared" ca="1" si="75"/>
        <v>50446</v>
      </c>
      <c r="T4463" s="43">
        <f ca="1">_xll.BInterpol('Base CDI'!$H$4:$H$28,'Base CDI'!$J$4:$J$29,S4463,"Cubic","Extrapolate=Linear","MultiX=Average","Skip=True","Sort=True")</f>
        <v>13.129314637482901</v>
      </c>
      <c r="U4463" s="43">
        <f ca="1">_xll.BInterpol('Base CDI'!$H$4:$H$28,'Base CDI'!$I$4:$I$29,S4463,"Cubic","Extrapolate=Linear","MultiX=Average","Skip=True","Sort=True")</f>
        <v>13.155656634746922</v>
      </c>
    </row>
    <row r="4464" spans="16:21" x14ac:dyDescent="0.25">
      <c r="P4464" s="10">
        <v>41003</v>
      </c>
      <c r="Q4464">
        <v>28.084140000000001</v>
      </c>
      <c r="S4464" s="42">
        <f t="shared" ca="1" si="75"/>
        <v>50447</v>
      </c>
      <c r="T4464" s="43">
        <f ca="1">_xll.BInterpol('Base CDI'!$H$4:$H$28,'Base CDI'!$J$4:$J$29,S4464,"Cubic","Extrapolate=Linear","MultiX=Average","Skip=True","Sort=True")</f>
        <v>13.129270861833106</v>
      </c>
      <c r="U4464" s="43">
        <f ca="1">_xll.BInterpol('Base CDI'!$H$4:$H$28,'Base CDI'!$I$4:$I$29,S4464,"Cubic","Extrapolate=Linear","MultiX=Average","Skip=True","Sort=True")</f>
        <v>13.155608755129959</v>
      </c>
    </row>
    <row r="4465" spans="16:21" x14ac:dyDescent="0.25">
      <c r="P4465" s="10">
        <v>41004</v>
      </c>
      <c r="Q4465">
        <v>28.094290000000001</v>
      </c>
      <c r="S4465" s="42">
        <f t="shared" ca="1" si="75"/>
        <v>50448</v>
      </c>
      <c r="T4465" s="43">
        <f ca="1">_xll.BInterpol('Base CDI'!$H$4:$H$28,'Base CDI'!$J$4:$J$29,S4465,"Cubic","Extrapolate=Linear","MultiX=Average","Skip=True","Sort=True")</f>
        <v>13.129227086183311</v>
      </c>
      <c r="U4465" s="43">
        <f ca="1">_xll.BInterpol('Base CDI'!$H$4:$H$28,'Base CDI'!$I$4:$I$29,S4465,"Cubic","Extrapolate=Linear","MultiX=Average","Skip=True","Sort=True")</f>
        <v>13.155560875512997</v>
      </c>
    </row>
    <row r="4466" spans="16:21" x14ac:dyDescent="0.25">
      <c r="P4466" s="10">
        <v>41008</v>
      </c>
      <c r="Q4466">
        <v>28.104430000000001</v>
      </c>
      <c r="S4466" s="42">
        <f t="shared" ca="1" si="75"/>
        <v>50449</v>
      </c>
      <c r="T4466" s="43">
        <f ca="1">_xll.BInterpol('Base CDI'!$H$4:$H$28,'Base CDI'!$J$4:$J$29,S4466,"Cubic","Extrapolate=Linear","MultiX=Average","Skip=True","Sort=True")</f>
        <v>13.129183310533517</v>
      </c>
      <c r="U4466" s="43">
        <f ca="1">_xll.BInterpol('Base CDI'!$H$4:$H$28,'Base CDI'!$I$4:$I$29,S4466,"Cubic","Extrapolate=Linear","MultiX=Average","Skip=True","Sort=True")</f>
        <v>13.155512995896034</v>
      </c>
    </row>
    <row r="4467" spans="16:21" x14ac:dyDescent="0.25">
      <c r="P4467" s="10">
        <v>41009</v>
      </c>
      <c r="Q4467">
        <v>28.114550000000001</v>
      </c>
      <c r="S4467" s="42">
        <f t="shared" ca="1" si="75"/>
        <v>50450</v>
      </c>
      <c r="T4467" s="43">
        <f ca="1">_xll.BInterpol('Base CDI'!$H$4:$H$28,'Base CDI'!$J$4:$J$29,S4467,"Cubic","Extrapolate=Linear","MultiX=Average","Skip=True","Sort=True")</f>
        <v>13.129139534883722</v>
      </c>
      <c r="U4467" s="43">
        <f ca="1">_xll.BInterpol('Base CDI'!$H$4:$H$28,'Base CDI'!$I$4:$I$29,S4467,"Cubic","Extrapolate=Linear","MultiX=Average","Skip=True","Sort=True")</f>
        <v>13.155465116279071</v>
      </c>
    </row>
    <row r="4468" spans="16:21" x14ac:dyDescent="0.25">
      <c r="P4468" s="10">
        <v>41010</v>
      </c>
      <c r="Q4468">
        <v>28.124700000000001</v>
      </c>
      <c r="S4468" s="42">
        <f t="shared" ca="1" si="75"/>
        <v>50451</v>
      </c>
      <c r="T4468" s="43">
        <f ca="1">_xll.BInterpol('Base CDI'!$H$4:$H$28,'Base CDI'!$J$4:$J$29,S4468,"Cubic","Extrapolate=Linear","MultiX=Average","Skip=True","Sort=True")</f>
        <v>13.129095759233927</v>
      </c>
      <c r="U4468" s="43">
        <f ca="1">_xll.BInterpol('Base CDI'!$H$4:$H$28,'Base CDI'!$I$4:$I$29,S4468,"Cubic","Extrapolate=Linear","MultiX=Average","Skip=True","Sort=True")</f>
        <v>13.155417236662107</v>
      </c>
    </row>
    <row r="4469" spans="16:21" x14ac:dyDescent="0.25">
      <c r="P4469" s="10">
        <v>41011</v>
      </c>
      <c r="Q4469">
        <v>28.134820000000001</v>
      </c>
      <c r="S4469" s="42">
        <f t="shared" ca="1" si="75"/>
        <v>50452</v>
      </c>
      <c r="T4469" s="43">
        <f ca="1">_xll.BInterpol('Base CDI'!$H$4:$H$28,'Base CDI'!$J$4:$J$29,S4469,"Cubic","Extrapolate=Linear","MultiX=Average","Skip=True","Sort=True")</f>
        <v>13.129051983584132</v>
      </c>
      <c r="U4469" s="43">
        <f ca="1">_xll.BInterpol('Base CDI'!$H$4:$H$28,'Base CDI'!$I$4:$I$29,S4469,"Cubic","Extrapolate=Linear","MultiX=Average","Skip=True","Sort=True")</f>
        <v>13.155369357045144</v>
      </c>
    </row>
    <row r="4470" spans="16:21" x14ac:dyDescent="0.25">
      <c r="P4470" s="10">
        <v>41012</v>
      </c>
      <c r="Q4470">
        <v>28.144929999999999</v>
      </c>
      <c r="S4470" s="42">
        <f t="shared" ca="1" si="75"/>
        <v>50453</v>
      </c>
      <c r="T4470" s="43">
        <f ca="1">_xll.BInterpol('Base CDI'!$H$4:$H$28,'Base CDI'!$J$4:$J$29,S4470,"Cubic","Extrapolate=Linear","MultiX=Average","Skip=True","Sort=True")</f>
        <v>13.129008207934337</v>
      </c>
      <c r="U4470" s="43">
        <f ca="1">_xll.BInterpol('Base CDI'!$H$4:$H$28,'Base CDI'!$I$4:$I$29,S4470,"Cubic","Extrapolate=Linear","MultiX=Average","Skip=True","Sort=True")</f>
        <v>13.155321477428181</v>
      </c>
    </row>
    <row r="4471" spans="16:21" x14ac:dyDescent="0.25">
      <c r="P4471" s="10">
        <v>41015</v>
      </c>
      <c r="Q4471">
        <v>28.155049999999999</v>
      </c>
      <c r="S4471" s="42">
        <f t="shared" ca="1" si="75"/>
        <v>50454</v>
      </c>
      <c r="T4471" s="43">
        <f ca="1">_xll.BInterpol('Base CDI'!$H$4:$H$28,'Base CDI'!$J$4:$J$29,S4471,"Cubic","Extrapolate=Linear","MultiX=Average","Skip=True","Sort=True")</f>
        <v>13.128964432284542</v>
      </c>
      <c r="U4471" s="43">
        <f ca="1">_xll.BInterpol('Base CDI'!$H$4:$H$28,'Base CDI'!$I$4:$I$29,S4471,"Cubic","Extrapolate=Linear","MultiX=Average","Skip=True","Sort=True")</f>
        <v>13.155273597811219</v>
      </c>
    </row>
    <row r="4472" spans="16:21" x14ac:dyDescent="0.25">
      <c r="P4472" s="10">
        <v>41016</v>
      </c>
      <c r="Q4472">
        <v>28.16516</v>
      </c>
      <c r="S4472" s="42">
        <f t="shared" ca="1" si="75"/>
        <v>50455</v>
      </c>
      <c r="T4472" s="43">
        <f ca="1">_xll.BInterpol('Base CDI'!$H$4:$H$28,'Base CDI'!$J$4:$J$29,S4472,"Cubic","Extrapolate=Linear","MultiX=Average","Skip=True","Sort=True")</f>
        <v>13.128920656634747</v>
      </c>
      <c r="U4472" s="43">
        <f ca="1">_xll.BInterpol('Base CDI'!$H$4:$H$28,'Base CDI'!$I$4:$I$29,S4472,"Cubic","Extrapolate=Linear","MultiX=Average","Skip=True","Sort=True")</f>
        <v>13.155225718194256</v>
      </c>
    </row>
    <row r="4473" spans="16:21" x14ac:dyDescent="0.25">
      <c r="P4473" s="10">
        <v>41017</v>
      </c>
      <c r="Q4473">
        <v>28.175260000000002</v>
      </c>
      <c r="S4473" s="42">
        <f t="shared" ca="1" si="75"/>
        <v>50456</v>
      </c>
      <c r="T4473" s="43">
        <f ca="1">_xll.BInterpol('Base CDI'!$H$4:$H$28,'Base CDI'!$J$4:$J$29,S4473,"Cubic","Extrapolate=Linear","MultiX=Average","Skip=True","Sort=True")</f>
        <v>13.128876880984953</v>
      </c>
      <c r="U4473" s="43">
        <f ca="1">_xll.BInterpol('Base CDI'!$H$4:$H$28,'Base CDI'!$I$4:$I$29,S4473,"Cubic","Extrapolate=Linear","MultiX=Average","Skip=True","Sort=True")</f>
        <v>13.155177838577291</v>
      </c>
    </row>
    <row r="4474" spans="16:21" x14ac:dyDescent="0.25">
      <c r="P4474" s="10">
        <v>41018</v>
      </c>
      <c r="Q4474">
        <v>28.185379999999999</v>
      </c>
      <c r="S4474" s="42">
        <f t="shared" ca="1" si="75"/>
        <v>50457</v>
      </c>
      <c r="T4474" s="43">
        <f ca="1">_xll.BInterpol('Base CDI'!$H$4:$H$28,'Base CDI'!$J$4:$J$29,S4474,"Cubic","Extrapolate=Linear","MultiX=Average","Skip=True","Sort=True")</f>
        <v>13.128833105335158</v>
      </c>
      <c r="U4474" s="43">
        <f ca="1">_xll.BInterpol('Base CDI'!$H$4:$H$28,'Base CDI'!$I$4:$I$29,S4474,"Cubic","Extrapolate=Linear","MultiX=Average","Skip=True","Sort=True")</f>
        <v>13.155129958960329</v>
      </c>
    </row>
    <row r="4475" spans="16:21" x14ac:dyDescent="0.25">
      <c r="P4475" s="10">
        <v>41019</v>
      </c>
      <c r="Q4475">
        <v>28.19473</v>
      </c>
      <c r="S4475" s="42">
        <f t="shared" ca="1" si="75"/>
        <v>50458</v>
      </c>
      <c r="T4475" s="43">
        <f ca="1">_xll.BInterpol('Base CDI'!$H$4:$H$28,'Base CDI'!$J$4:$J$29,S4475,"Cubic","Extrapolate=Linear","MultiX=Average","Skip=True","Sort=True")</f>
        <v>13.128789329685363</v>
      </c>
      <c r="U4475" s="43">
        <f ca="1">_xll.BInterpol('Base CDI'!$H$4:$H$28,'Base CDI'!$I$4:$I$29,S4475,"Cubic","Extrapolate=Linear","MultiX=Average","Skip=True","Sort=True")</f>
        <v>13.155082079343366</v>
      </c>
    </row>
    <row r="4476" spans="16:21" x14ac:dyDescent="0.25">
      <c r="P4476" s="10">
        <v>41022</v>
      </c>
      <c r="Q4476">
        <v>28.2041</v>
      </c>
      <c r="S4476" s="42">
        <f t="shared" ca="1" si="75"/>
        <v>50459</v>
      </c>
      <c r="T4476" s="43">
        <f ca="1">_xll.BInterpol('Base CDI'!$H$4:$H$28,'Base CDI'!$J$4:$J$29,S4476,"Cubic","Extrapolate=Linear","MultiX=Average","Skip=True","Sort=True")</f>
        <v>13.128745554035568</v>
      </c>
      <c r="U4476" s="43">
        <f ca="1">_xll.BInterpol('Base CDI'!$H$4:$H$28,'Base CDI'!$I$4:$I$29,S4476,"Cubic","Extrapolate=Linear","MultiX=Average","Skip=True","Sort=True")</f>
        <v>13.155034199726403</v>
      </c>
    </row>
    <row r="4477" spans="16:21" x14ac:dyDescent="0.25">
      <c r="P4477" s="10">
        <v>41023</v>
      </c>
      <c r="Q4477">
        <v>28.213509999999999</v>
      </c>
      <c r="S4477" s="42">
        <f t="shared" ca="1" si="75"/>
        <v>50460</v>
      </c>
      <c r="T4477" s="43">
        <f ca="1">_xll.BInterpol('Base CDI'!$H$4:$H$28,'Base CDI'!$J$4:$J$29,S4477,"Cubic","Extrapolate=Linear","MultiX=Average","Skip=True","Sort=True")</f>
        <v>13.128701778385773</v>
      </c>
      <c r="U4477" s="43">
        <f ca="1">_xll.BInterpol('Base CDI'!$H$4:$H$28,'Base CDI'!$I$4:$I$29,S4477,"Cubic","Extrapolate=Linear","MultiX=Average","Skip=True","Sort=True")</f>
        <v>13.15498632010944</v>
      </c>
    </row>
    <row r="4478" spans="16:21" x14ac:dyDescent="0.25">
      <c r="P4478" s="10">
        <v>41024</v>
      </c>
      <c r="Q4478">
        <v>28.22287</v>
      </c>
      <c r="S4478" s="42">
        <f t="shared" ca="1" si="75"/>
        <v>50461</v>
      </c>
      <c r="T4478" s="43">
        <f ca="1">_xll.BInterpol('Base CDI'!$H$4:$H$28,'Base CDI'!$J$4:$J$29,S4478,"Cubic","Extrapolate=Linear","MultiX=Average","Skip=True","Sort=True")</f>
        <v>13.128658002735978</v>
      </c>
      <c r="U4478" s="43">
        <f ca="1">_xll.BInterpol('Base CDI'!$H$4:$H$28,'Base CDI'!$I$4:$I$29,S4478,"Cubic","Extrapolate=Linear","MultiX=Average","Skip=True","Sort=True")</f>
        <v>13.154938440492476</v>
      </c>
    </row>
    <row r="4479" spans="16:21" x14ac:dyDescent="0.25">
      <c r="P4479" s="10">
        <v>41025</v>
      </c>
      <c r="Q4479">
        <v>28.232240000000001</v>
      </c>
      <c r="S4479" s="42">
        <f t="shared" ca="1" si="75"/>
        <v>50462</v>
      </c>
      <c r="T4479" s="43">
        <f ca="1">_xll.BInterpol('Base CDI'!$H$4:$H$28,'Base CDI'!$J$4:$J$29,S4479,"Cubic","Extrapolate=Linear","MultiX=Average","Skip=True","Sort=True")</f>
        <v>13.128614227086183</v>
      </c>
      <c r="U4479" s="43">
        <f ca="1">_xll.BInterpol('Base CDI'!$H$4:$H$28,'Base CDI'!$I$4:$I$29,S4479,"Cubic","Extrapolate=Linear","MultiX=Average","Skip=True","Sort=True")</f>
        <v>13.154890560875513</v>
      </c>
    </row>
    <row r="4480" spans="16:21" x14ac:dyDescent="0.25">
      <c r="P4480" s="10">
        <v>41026</v>
      </c>
      <c r="Q4480">
        <v>28.241599999999998</v>
      </c>
      <c r="S4480" s="42">
        <f t="shared" ca="1" si="75"/>
        <v>50463</v>
      </c>
      <c r="T4480" s="43">
        <f ca="1">_xll.BInterpol('Base CDI'!$H$4:$H$28,'Base CDI'!$J$4:$J$29,S4480,"Cubic","Extrapolate=Linear","MultiX=Average","Skip=True","Sort=True")</f>
        <v>13.128570451436389</v>
      </c>
      <c r="U4480" s="43">
        <f ca="1">_xll.BInterpol('Base CDI'!$H$4:$H$28,'Base CDI'!$I$4:$I$29,S4480,"Cubic","Extrapolate=Linear","MultiX=Average","Skip=True","Sort=True")</f>
        <v>13.15484268125855</v>
      </c>
    </row>
    <row r="4481" spans="16:21" x14ac:dyDescent="0.25">
      <c r="P4481" s="10">
        <v>41029</v>
      </c>
      <c r="Q4481">
        <v>28.250990000000002</v>
      </c>
      <c r="S4481" s="42">
        <f t="shared" ca="1" si="75"/>
        <v>50464</v>
      </c>
      <c r="T4481" s="43">
        <f ca="1">_xll.BInterpol('Base CDI'!$H$4:$H$28,'Base CDI'!$J$4:$J$29,S4481,"Cubic","Extrapolate=Linear","MultiX=Average","Skip=True","Sort=True")</f>
        <v>13.128526675786594</v>
      </c>
      <c r="U4481" s="43">
        <f ca="1">_xll.BInterpol('Base CDI'!$H$4:$H$28,'Base CDI'!$I$4:$I$29,S4481,"Cubic","Extrapolate=Linear","MultiX=Average","Skip=True","Sort=True")</f>
        <v>13.154794801641588</v>
      </c>
    </row>
    <row r="4482" spans="16:21" x14ac:dyDescent="0.25">
      <c r="P4482" s="10">
        <v>41031</v>
      </c>
      <c r="Q4482">
        <v>28.260339999999999</v>
      </c>
      <c r="S4482" s="42">
        <f t="shared" ca="1" si="75"/>
        <v>50465</v>
      </c>
      <c r="T4482" s="43">
        <f ca="1">_xll.BInterpol('Base CDI'!$H$4:$H$28,'Base CDI'!$J$4:$J$29,S4482,"Cubic","Extrapolate=Linear","MultiX=Average","Skip=True","Sort=True")</f>
        <v>13.128482900136799</v>
      </c>
      <c r="U4482" s="43">
        <f ca="1">_xll.BInterpol('Base CDI'!$H$4:$H$28,'Base CDI'!$I$4:$I$29,S4482,"Cubic","Extrapolate=Linear","MultiX=Average","Skip=True","Sort=True")</f>
        <v>13.154746922024625</v>
      </c>
    </row>
    <row r="4483" spans="16:21" x14ac:dyDescent="0.25">
      <c r="P4483" s="10">
        <v>41032</v>
      </c>
      <c r="Q4483">
        <v>28.269760000000002</v>
      </c>
      <c r="S4483" s="42">
        <f t="shared" ca="1" si="75"/>
        <v>50466</v>
      </c>
      <c r="T4483" s="43">
        <f ca="1">_xll.BInterpol('Base CDI'!$H$4:$H$28,'Base CDI'!$J$4:$J$29,S4483,"Cubic","Extrapolate=Linear","MultiX=Average","Skip=True","Sort=True")</f>
        <v>13.128439124487004</v>
      </c>
      <c r="U4483" s="43">
        <f ca="1">_xll.BInterpol('Base CDI'!$H$4:$H$28,'Base CDI'!$I$4:$I$29,S4483,"Cubic","Extrapolate=Linear","MultiX=Average","Skip=True","Sort=True")</f>
        <v>13.154699042407662</v>
      </c>
    </row>
    <row r="4484" spans="16:21" x14ac:dyDescent="0.25">
      <c r="P4484" s="10">
        <v>41033</v>
      </c>
      <c r="Q4484">
        <v>28.27918</v>
      </c>
      <c r="S4484" s="42">
        <f t="shared" ca="1" si="75"/>
        <v>50467</v>
      </c>
      <c r="T4484" s="43">
        <f ca="1">_xll.BInterpol('Base CDI'!$H$4:$H$28,'Base CDI'!$J$4:$J$29,S4484,"Cubic","Extrapolate=Linear","MultiX=Average","Skip=True","Sort=True")</f>
        <v>13.128395348837209</v>
      </c>
      <c r="U4484" s="43">
        <f ca="1">_xll.BInterpol('Base CDI'!$H$4:$H$28,'Base CDI'!$I$4:$I$29,S4484,"Cubic","Extrapolate=Linear","MultiX=Average","Skip=True","Sort=True")</f>
        <v>13.154651162790698</v>
      </c>
    </row>
    <row r="4485" spans="16:21" x14ac:dyDescent="0.25">
      <c r="P4485" s="10">
        <v>41036</v>
      </c>
      <c r="Q4485">
        <v>28.288550000000001</v>
      </c>
      <c r="S4485" s="42">
        <f t="shared" ca="1" si="75"/>
        <v>50468</v>
      </c>
      <c r="T4485" s="43">
        <f ca="1">_xll.BInterpol('Base CDI'!$H$4:$H$28,'Base CDI'!$J$4:$J$29,S4485,"Cubic","Extrapolate=Linear","MultiX=Average","Skip=True","Sort=True")</f>
        <v>13.128351573187414</v>
      </c>
      <c r="U4485" s="43">
        <f ca="1">_xll.BInterpol('Base CDI'!$H$4:$H$28,'Base CDI'!$I$4:$I$29,S4485,"Cubic","Extrapolate=Linear","MultiX=Average","Skip=True","Sort=True")</f>
        <v>13.154603283173735</v>
      </c>
    </row>
    <row r="4486" spans="16:21" x14ac:dyDescent="0.25">
      <c r="P4486" s="10">
        <v>41037</v>
      </c>
      <c r="Q4486">
        <v>28.297930000000001</v>
      </c>
      <c r="S4486" s="42">
        <f t="shared" ca="1" si="75"/>
        <v>50469</v>
      </c>
      <c r="T4486" s="43">
        <f ca="1">_xll.BInterpol('Base CDI'!$H$4:$H$28,'Base CDI'!$J$4:$J$29,S4486,"Cubic","Extrapolate=Linear","MultiX=Average","Skip=True","Sort=True")</f>
        <v>13.128307797537619</v>
      </c>
      <c r="U4486" s="43">
        <f ca="1">_xll.BInterpol('Base CDI'!$H$4:$H$28,'Base CDI'!$I$4:$I$29,S4486,"Cubic","Extrapolate=Linear","MultiX=Average","Skip=True","Sort=True")</f>
        <v>13.154555403556772</v>
      </c>
    </row>
    <row r="4487" spans="16:21" x14ac:dyDescent="0.25">
      <c r="P4487" s="10">
        <v>41038</v>
      </c>
      <c r="Q4487">
        <v>28.307289999999998</v>
      </c>
      <c r="S4487" s="42">
        <f t="shared" ca="1" si="75"/>
        <v>50470</v>
      </c>
      <c r="T4487" s="43">
        <f ca="1">_xll.BInterpol('Base CDI'!$H$4:$H$28,'Base CDI'!$J$4:$J$29,S4487,"Cubic","Extrapolate=Linear","MultiX=Average","Skip=True","Sort=True")</f>
        <v>13.128264021887825</v>
      </c>
      <c r="U4487" s="43">
        <f ca="1">_xll.BInterpol('Base CDI'!$H$4:$H$28,'Base CDI'!$I$4:$I$29,S4487,"Cubic","Extrapolate=Linear","MultiX=Average","Skip=True","Sort=True")</f>
        <v>13.154507523939809</v>
      </c>
    </row>
    <row r="4488" spans="16:21" x14ac:dyDescent="0.25">
      <c r="P4488" s="10">
        <v>41039</v>
      </c>
      <c r="Q4488">
        <v>28.316649999999999</v>
      </c>
      <c r="S4488" s="42">
        <f t="shared" ca="1" si="75"/>
        <v>50471</v>
      </c>
      <c r="T4488" s="43">
        <f ca="1">_xll.BInterpol('Base CDI'!$H$4:$H$28,'Base CDI'!$J$4:$J$29,S4488,"Cubic","Extrapolate=Linear","MultiX=Average","Skip=True","Sort=True")</f>
        <v>13.12822024623803</v>
      </c>
      <c r="U4488" s="43">
        <f ca="1">_xll.BInterpol('Base CDI'!$H$4:$H$28,'Base CDI'!$I$4:$I$29,S4488,"Cubic","Extrapolate=Linear","MultiX=Average","Skip=True","Sort=True")</f>
        <v>13.154459644322847</v>
      </c>
    </row>
    <row r="4489" spans="16:21" x14ac:dyDescent="0.25">
      <c r="P4489" s="10">
        <v>41040</v>
      </c>
      <c r="Q4489">
        <v>28.32601</v>
      </c>
      <c r="S4489" s="42">
        <f t="shared" ca="1" si="75"/>
        <v>50472</v>
      </c>
      <c r="T4489" s="43">
        <f ca="1">_xll.BInterpol('Base CDI'!$H$4:$H$28,'Base CDI'!$J$4:$J$29,S4489,"Cubic","Extrapolate=Linear","MultiX=Average","Skip=True","Sort=True")</f>
        <v>13.128176470588235</v>
      </c>
      <c r="U4489" s="43">
        <f ca="1">_xll.BInterpol('Base CDI'!$H$4:$H$28,'Base CDI'!$I$4:$I$29,S4489,"Cubic","Extrapolate=Linear","MultiX=Average","Skip=True","Sort=True")</f>
        <v>13.154411764705882</v>
      </c>
    </row>
    <row r="4490" spans="16:21" x14ac:dyDescent="0.25">
      <c r="P4490" s="10">
        <v>41043</v>
      </c>
      <c r="Q4490">
        <v>28.335360000000001</v>
      </c>
      <c r="S4490" s="42">
        <f t="shared" ca="1" si="75"/>
        <v>50473</v>
      </c>
      <c r="T4490" s="43">
        <f ca="1">_xll.BInterpol('Base CDI'!$H$4:$H$28,'Base CDI'!$J$4:$J$29,S4490,"Cubic","Extrapolate=Linear","MultiX=Average","Skip=True","Sort=True")</f>
        <v>13.12813269493844</v>
      </c>
      <c r="U4490" s="43">
        <f ca="1">_xll.BInterpol('Base CDI'!$H$4:$H$28,'Base CDI'!$I$4:$I$29,S4490,"Cubic","Extrapolate=Linear","MultiX=Average","Skip=True","Sort=True")</f>
        <v>13.15436388508892</v>
      </c>
    </row>
    <row r="4491" spans="16:21" x14ac:dyDescent="0.25">
      <c r="P4491" s="10">
        <v>41044</v>
      </c>
      <c r="Q4491">
        <v>28.344670000000001</v>
      </c>
      <c r="S4491" s="42">
        <f t="shared" ref="S4491:S4554" ca="1" si="76">S4490+1</f>
        <v>50474</v>
      </c>
      <c r="T4491" s="43">
        <f ca="1">_xll.BInterpol('Base CDI'!$H$4:$H$28,'Base CDI'!$J$4:$J$29,S4491,"Cubic","Extrapolate=Linear","MultiX=Average","Skip=True","Sort=True")</f>
        <v>13.128088919288645</v>
      </c>
      <c r="U4491" s="43">
        <f ca="1">_xll.BInterpol('Base CDI'!$H$4:$H$28,'Base CDI'!$I$4:$I$29,S4491,"Cubic","Extrapolate=Linear","MultiX=Average","Skip=True","Sort=True")</f>
        <v>13.154316005471957</v>
      </c>
    </row>
    <row r="4492" spans="16:21" x14ac:dyDescent="0.25">
      <c r="P4492" s="10">
        <v>41045</v>
      </c>
      <c r="Q4492">
        <v>28.35408</v>
      </c>
      <c r="S4492" s="42">
        <f t="shared" ca="1" si="76"/>
        <v>50475</v>
      </c>
      <c r="T4492" s="43">
        <f ca="1">_xll.BInterpol('Base CDI'!$H$4:$H$28,'Base CDI'!$J$4:$J$29,S4492,"Cubic","Extrapolate=Linear","MultiX=Average","Skip=True","Sort=True")</f>
        <v>13.12804514363885</v>
      </c>
      <c r="U4492" s="43">
        <f ca="1">_xll.BInterpol('Base CDI'!$H$4:$H$28,'Base CDI'!$I$4:$I$29,S4492,"Cubic","Extrapolate=Linear","MultiX=Average","Skip=True","Sort=True")</f>
        <v>13.154268125854994</v>
      </c>
    </row>
    <row r="4493" spans="16:21" x14ac:dyDescent="0.25">
      <c r="P4493" s="10">
        <v>41046</v>
      </c>
      <c r="Q4493">
        <v>28.363499999999998</v>
      </c>
      <c r="S4493" s="42">
        <f t="shared" ca="1" si="76"/>
        <v>50476</v>
      </c>
      <c r="T4493" s="43">
        <f ca="1">_xll.BInterpol('Base CDI'!$H$4:$H$28,'Base CDI'!$J$4:$J$29,S4493,"Cubic","Extrapolate=Linear","MultiX=Average","Skip=True","Sort=True")</f>
        <v>13.128001367989055</v>
      </c>
      <c r="U4493" s="43">
        <f ca="1">_xll.BInterpol('Base CDI'!$H$4:$H$28,'Base CDI'!$I$4:$I$29,S4493,"Cubic","Extrapolate=Linear","MultiX=Average","Skip=True","Sort=True")</f>
        <v>13.154220246238031</v>
      </c>
    </row>
    <row r="4494" spans="16:21" x14ac:dyDescent="0.25">
      <c r="P4494" s="10">
        <v>41047</v>
      </c>
      <c r="Q4494">
        <v>28.37293</v>
      </c>
      <c r="S4494" s="42">
        <f t="shared" ca="1" si="76"/>
        <v>50477</v>
      </c>
      <c r="T4494" s="43">
        <f ca="1">_xll.BInterpol('Base CDI'!$H$4:$H$28,'Base CDI'!$J$4:$J$29,S4494,"Cubic","Extrapolate=Linear","MultiX=Average","Skip=True","Sort=True")</f>
        <v>13.127957592339261</v>
      </c>
      <c r="U4494" s="43">
        <f ca="1">_xll.BInterpol('Base CDI'!$H$4:$H$28,'Base CDI'!$I$4:$I$29,S4494,"Cubic","Extrapolate=Linear","MultiX=Average","Skip=True","Sort=True")</f>
        <v>13.154172366621067</v>
      </c>
    </row>
    <row r="4495" spans="16:21" x14ac:dyDescent="0.25">
      <c r="P4495" s="10">
        <v>41050</v>
      </c>
      <c r="Q4495">
        <v>28.382390000000001</v>
      </c>
      <c r="S4495" s="42">
        <f t="shared" ca="1" si="76"/>
        <v>50478</v>
      </c>
      <c r="T4495" s="43">
        <f ca="1">_xll.BInterpol('Base CDI'!$H$4:$H$28,'Base CDI'!$J$4:$J$29,S4495,"Cubic","Extrapolate=Linear","MultiX=Average","Skip=True","Sort=True")</f>
        <v>13.127913816689468</v>
      </c>
      <c r="U4495" s="43">
        <f ca="1">_xll.BInterpol('Base CDI'!$H$4:$H$28,'Base CDI'!$I$4:$I$29,S4495,"Cubic","Extrapolate=Linear","MultiX=Average","Skip=True","Sort=True")</f>
        <v>13.154124487004104</v>
      </c>
    </row>
    <row r="4496" spans="16:21" x14ac:dyDescent="0.25">
      <c r="P4496" s="10">
        <v>41051</v>
      </c>
      <c r="Q4496">
        <v>28.39181</v>
      </c>
      <c r="S4496" s="42">
        <f t="shared" ca="1" si="76"/>
        <v>50479</v>
      </c>
      <c r="T4496" s="43">
        <f ca="1">_xll.BInterpol('Base CDI'!$H$4:$H$28,'Base CDI'!$J$4:$J$29,S4496,"Cubic","Extrapolate=Linear","MultiX=Average","Skip=True","Sort=True")</f>
        <v>13.127870041039673</v>
      </c>
      <c r="U4496" s="43">
        <f ca="1">_xll.BInterpol('Base CDI'!$H$4:$H$28,'Base CDI'!$I$4:$I$29,S4496,"Cubic","Extrapolate=Linear","MultiX=Average","Skip=True","Sort=True")</f>
        <v>13.154076607387141</v>
      </c>
    </row>
    <row r="4497" spans="16:21" x14ac:dyDescent="0.25">
      <c r="P4497" s="10">
        <v>41052</v>
      </c>
      <c r="Q4497">
        <v>28.401289999999999</v>
      </c>
      <c r="S4497" s="42">
        <f t="shared" ca="1" si="76"/>
        <v>50480</v>
      </c>
      <c r="T4497" s="43">
        <f ca="1">_xll.BInterpol('Base CDI'!$H$4:$H$28,'Base CDI'!$J$4:$J$29,S4497,"Cubic","Extrapolate=Linear","MultiX=Average","Skip=True","Sort=True")</f>
        <v>13.127826265389878</v>
      </c>
      <c r="U4497" s="43">
        <f ca="1">_xll.BInterpol('Base CDI'!$H$4:$H$28,'Base CDI'!$I$4:$I$29,S4497,"Cubic","Extrapolate=Linear","MultiX=Average","Skip=True","Sort=True")</f>
        <v>13.154028727770179</v>
      </c>
    </row>
    <row r="4498" spans="16:21" x14ac:dyDescent="0.25">
      <c r="P4498" s="10">
        <v>41053</v>
      </c>
      <c r="Q4498">
        <v>28.410769999999999</v>
      </c>
      <c r="S4498" s="42">
        <f t="shared" ca="1" si="76"/>
        <v>50481</v>
      </c>
      <c r="T4498" s="43">
        <f ca="1">_xll.BInterpol('Base CDI'!$H$4:$H$28,'Base CDI'!$J$4:$J$29,S4498,"Cubic","Extrapolate=Linear","MultiX=Average","Skip=True","Sort=True")</f>
        <v>13.127782489740083</v>
      </c>
      <c r="U4498" s="43">
        <f ca="1">_xll.BInterpol('Base CDI'!$H$4:$H$28,'Base CDI'!$I$4:$I$29,S4498,"Cubic","Extrapolate=Linear","MultiX=Average","Skip=True","Sort=True")</f>
        <v>13.153980848153216</v>
      </c>
    </row>
    <row r="4499" spans="16:21" x14ac:dyDescent="0.25">
      <c r="P4499" s="10">
        <v>41054</v>
      </c>
      <c r="Q4499">
        <v>28.420259999999999</v>
      </c>
      <c r="S4499" s="42">
        <f t="shared" ca="1" si="76"/>
        <v>50482</v>
      </c>
      <c r="T4499" s="43">
        <f ca="1">_xll.BInterpol('Base CDI'!$H$4:$H$28,'Base CDI'!$J$4:$J$29,S4499,"Cubic","Extrapolate=Linear","MultiX=Average","Skip=True","Sort=True")</f>
        <v>13.127738714090288</v>
      </c>
      <c r="U4499" s="43">
        <f ca="1">_xll.BInterpol('Base CDI'!$H$4:$H$28,'Base CDI'!$I$4:$I$29,S4499,"Cubic","Extrapolate=Linear","MultiX=Average","Skip=True","Sort=True")</f>
        <v>13.153932968536253</v>
      </c>
    </row>
    <row r="4500" spans="16:21" x14ac:dyDescent="0.25">
      <c r="P4500" s="10">
        <v>41057</v>
      </c>
      <c r="Q4500">
        <v>28.429770000000001</v>
      </c>
      <c r="S4500" s="42">
        <f t="shared" ca="1" si="76"/>
        <v>50483</v>
      </c>
      <c r="T4500" s="43">
        <f ca="1">_xll.BInterpol('Base CDI'!$H$4:$H$28,'Base CDI'!$J$4:$J$29,S4500,"Cubic","Extrapolate=Linear","MultiX=Average","Skip=True","Sort=True")</f>
        <v>13.127694938440493</v>
      </c>
      <c r="U4500" s="43">
        <f ca="1">_xll.BInterpol('Base CDI'!$H$4:$H$28,'Base CDI'!$I$4:$I$29,S4500,"Cubic","Extrapolate=Linear","MultiX=Average","Skip=True","Sort=True")</f>
        <v>13.153885088919289</v>
      </c>
    </row>
    <row r="4501" spans="16:21" x14ac:dyDescent="0.25">
      <c r="P4501" s="10">
        <v>41058</v>
      </c>
      <c r="Q4501">
        <v>28.439260000000001</v>
      </c>
      <c r="S4501" s="42">
        <f t="shared" ca="1" si="76"/>
        <v>50484</v>
      </c>
      <c r="T4501" s="43">
        <f ca="1">_xll.BInterpol('Base CDI'!$H$4:$H$28,'Base CDI'!$J$4:$J$29,S4501,"Cubic","Extrapolate=Linear","MultiX=Average","Skip=True","Sort=True")</f>
        <v>13.127651162790698</v>
      </c>
      <c r="U4501" s="43">
        <f ca="1">_xll.BInterpol('Base CDI'!$H$4:$H$28,'Base CDI'!$I$4:$I$29,S4501,"Cubic","Extrapolate=Linear","MultiX=Average","Skip=True","Sort=True")</f>
        <v>13.153837209302326</v>
      </c>
    </row>
    <row r="4502" spans="16:21" x14ac:dyDescent="0.25">
      <c r="P4502" s="10">
        <v>41059</v>
      </c>
      <c r="Q4502">
        <v>28.44877</v>
      </c>
      <c r="S4502" s="42">
        <f t="shared" ca="1" si="76"/>
        <v>50485</v>
      </c>
      <c r="T4502" s="43">
        <f ca="1">_xll.BInterpol('Base CDI'!$H$4:$H$28,'Base CDI'!$J$4:$J$29,S4502,"Cubic","Extrapolate=Linear","MultiX=Average","Skip=True","Sort=True")</f>
        <v>13.127607387140904</v>
      </c>
      <c r="U4502" s="43">
        <f ca="1">_xll.BInterpol('Base CDI'!$H$4:$H$28,'Base CDI'!$I$4:$I$29,S4502,"Cubic","Extrapolate=Linear","MultiX=Average","Skip=True","Sort=True")</f>
        <v>13.153789329685363</v>
      </c>
    </row>
    <row r="4503" spans="16:21" x14ac:dyDescent="0.25">
      <c r="P4503" s="10">
        <v>41060</v>
      </c>
      <c r="Q4503">
        <v>28.458310000000001</v>
      </c>
      <c r="S4503" s="42">
        <f t="shared" ca="1" si="76"/>
        <v>50486</v>
      </c>
      <c r="T4503" s="43">
        <f ca="1">_xll.BInterpol('Base CDI'!$H$4:$H$28,'Base CDI'!$J$4:$J$29,S4503,"Cubic","Extrapolate=Linear","MultiX=Average","Skip=True","Sort=True")</f>
        <v>13.127563611491109</v>
      </c>
      <c r="U4503" s="43">
        <f ca="1">_xll.BInterpol('Base CDI'!$H$4:$H$28,'Base CDI'!$I$4:$I$29,S4503,"Cubic","Extrapolate=Linear","MultiX=Average","Skip=True","Sort=True")</f>
        <v>13.1537414500684</v>
      </c>
    </row>
    <row r="4504" spans="16:21" x14ac:dyDescent="0.25">
      <c r="P4504" s="10">
        <v>41061</v>
      </c>
      <c r="Q4504">
        <v>28.46734</v>
      </c>
      <c r="S4504" s="42">
        <f t="shared" ca="1" si="76"/>
        <v>50487</v>
      </c>
      <c r="T4504" s="43">
        <f ca="1">_xll.BInterpol('Base CDI'!$H$4:$H$28,'Base CDI'!$J$4:$J$29,S4504,"Cubic","Extrapolate=Linear","MultiX=Average","Skip=True","Sort=True")</f>
        <v>13.127519835841314</v>
      </c>
      <c r="U4504" s="43">
        <f ca="1">_xll.BInterpol('Base CDI'!$H$4:$H$28,'Base CDI'!$I$4:$I$29,S4504,"Cubic","Extrapolate=Linear","MultiX=Average","Skip=True","Sort=True")</f>
        <v>13.153693570451438</v>
      </c>
    </row>
    <row r="4505" spans="16:21" x14ac:dyDescent="0.25">
      <c r="P4505" s="10">
        <v>41064</v>
      </c>
      <c r="Q4505">
        <v>28.476389999999999</v>
      </c>
      <c r="S4505" s="42">
        <f t="shared" ca="1" si="76"/>
        <v>50488</v>
      </c>
      <c r="T4505" s="43">
        <f ca="1">_xll.BInterpol('Base CDI'!$H$4:$H$28,'Base CDI'!$J$4:$J$29,S4505,"Cubic","Extrapolate=Linear","MultiX=Average","Skip=True","Sort=True")</f>
        <v>13.127476060191519</v>
      </c>
      <c r="U4505" s="43">
        <f ca="1">_xll.BInterpol('Base CDI'!$H$4:$H$28,'Base CDI'!$I$4:$I$29,S4505,"Cubic","Extrapolate=Linear","MultiX=Average","Skip=True","Sort=True")</f>
        <v>13.153645690834473</v>
      </c>
    </row>
    <row r="4506" spans="16:21" x14ac:dyDescent="0.25">
      <c r="P4506" s="10">
        <v>41065</v>
      </c>
      <c r="Q4506">
        <v>28.48546</v>
      </c>
      <c r="S4506" s="42">
        <f t="shared" ca="1" si="76"/>
        <v>50489</v>
      </c>
      <c r="T4506" s="43">
        <f ca="1">_xll.BInterpol('Base CDI'!$H$4:$H$28,'Base CDI'!$J$4:$J$29,S4506,"Cubic","Extrapolate=Linear","MultiX=Average","Skip=True","Sort=True")</f>
        <v>13.127432284541724</v>
      </c>
      <c r="U4506" s="43">
        <f ca="1">_xll.BInterpol('Base CDI'!$H$4:$H$28,'Base CDI'!$I$4:$I$29,S4506,"Cubic","Extrapolate=Linear","MultiX=Average","Skip=True","Sort=True")</f>
        <v>13.15359781121751</v>
      </c>
    </row>
    <row r="4507" spans="16:21" x14ac:dyDescent="0.25">
      <c r="P4507" s="10">
        <v>41066</v>
      </c>
      <c r="Q4507">
        <v>28.494530000000001</v>
      </c>
      <c r="S4507" s="42">
        <f t="shared" ca="1" si="76"/>
        <v>50490</v>
      </c>
      <c r="T4507" s="43">
        <f ca="1">_xll.BInterpol('Base CDI'!$H$4:$H$28,'Base CDI'!$J$4:$J$29,S4507,"Cubic","Extrapolate=Linear","MultiX=Average","Skip=True","Sort=True")</f>
        <v>13.127388508891929</v>
      </c>
      <c r="U4507" s="43">
        <f ca="1">_xll.BInterpol('Base CDI'!$H$4:$H$28,'Base CDI'!$I$4:$I$29,S4507,"Cubic","Extrapolate=Linear","MultiX=Average","Skip=True","Sort=True")</f>
        <v>13.153549931600548</v>
      </c>
    </row>
    <row r="4508" spans="16:21" x14ac:dyDescent="0.25">
      <c r="P4508" s="10">
        <v>41068</v>
      </c>
      <c r="Q4508">
        <v>28.50357</v>
      </c>
      <c r="S4508" s="42">
        <f t="shared" ca="1" si="76"/>
        <v>50491</v>
      </c>
      <c r="T4508" s="43">
        <f ca="1">_xll.BInterpol('Base CDI'!$H$4:$H$28,'Base CDI'!$J$4:$J$29,S4508,"Cubic","Extrapolate=Linear","MultiX=Average","Skip=True","Sort=True")</f>
        <v>13.127344733242134</v>
      </c>
      <c r="U4508" s="43">
        <f ca="1">_xll.BInterpol('Base CDI'!$H$4:$H$28,'Base CDI'!$I$4:$I$29,S4508,"Cubic","Extrapolate=Linear","MultiX=Average","Skip=True","Sort=True")</f>
        <v>13.153502051983585</v>
      </c>
    </row>
    <row r="4509" spans="16:21" x14ac:dyDescent="0.25">
      <c r="P4509" s="10">
        <v>41071</v>
      </c>
      <c r="Q4509">
        <v>28.51266</v>
      </c>
      <c r="S4509" s="42">
        <f t="shared" ca="1" si="76"/>
        <v>50492</v>
      </c>
      <c r="T4509" s="43">
        <f ca="1">_xll.BInterpol('Base CDI'!$H$4:$H$28,'Base CDI'!$J$4:$J$29,S4509,"Cubic","Extrapolate=Linear","MultiX=Average","Skip=True","Sort=True")</f>
        <v>13.12730095759234</v>
      </c>
      <c r="U4509" s="43">
        <f ca="1">_xll.BInterpol('Base CDI'!$H$4:$H$28,'Base CDI'!$I$4:$I$29,S4509,"Cubic","Extrapolate=Linear","MultiX=Average","Skip=True","Sort=True")</f>
        <v>13.153454172366622</v>
      </c>
    </row>
    <row r="4510" spans="16:21" x14ac:dyDescent="0.25">
      <c r="P4510" s="10">
        <v>41072</v>
      </c>
      <c r="Q4510">
        <v>28.521699999999999</v>
      </c>
      <c r="S4510" s="42">
        <f t="shared" ca="1" si="76"/>
        <v>50493</v>
      </c>
      <c r="T4510" s="43">
        <f ca="1">_xll.BInterpol('Base CDI'!$H$4:$H$28,'Base CDI'!$J$4:$J$29,S4510,"Cubic","Extrapolate=Linear","MultiX=Average","Skip=True","Sort=True")</f>
        <v>13.127257181942545</v>
      </c>
      <c r="U4510" s="43">
        <f ca="1">_xll.BInterpol('Base CDI'!$H$4:$H$28,'Base CDI'!$I$4:$I$29,S4510,"Cubic","Extrapolate=Linear","MultiX=Average","Skip=True","Sort=True")</f>
        <v>13.153406292749658</v>
      </c>
    </row>
    <row r="4511" spans="16:21" x14ac:dyDescent="0.25">
      <c r="P4511" s="10">
        <v>41073</v>
      </c>
      <c r="Q4511">
        <v>28.53077</v>
      </c>
      <c r="S4511" s="42">
        <f t="shared" ca="1" si="76"/>
        <v>50494</v>
      </c>
      <c r="T4511" s="43">
        <f ca="1">_xll.BInterpol('Base CDI'!$H$4:$H$28,'Base CDI'!$J$4:$J$29,S4511,"Cubic","Extrapolate=Linear","MultiX=Average","Skip=True","Sort=True")</f>
        <v>13.12721340629275</v>
      </c>
      <c r="U4511" s="43">
        <f ca="1">_xll.BInterpol('Base CDI'!$H$4:$H$28,'Base CDI'!$I$4:$I$29,S4511,"Cubic","Extrapolate=Linear","MultiX=Average","Skip=True","Sort=True")</f>
        <v>13.153358413132695</v>
      </c>
    </row>
    <row r="4512" spans="16:21" x14ac:dyDescent="0.25">
      <c r="P4512" s="10">
        <v>41074</v>
      </c>
      <c r="Q4512">
        <v>28.539850000000001</v>
      </c>
      <c r="S4512" s="42">
        <f t="shared" ca="1" si="76"/>
        <v>50495</v>
      </c>
      <c r="T4512" s="43">
        <f ca="1">_xll.BInterpol('Base CDI'!$H$4:$H$28,'Base CDI'!$J$4:$J$29,S4512,"Cubic","Extrapolate=Linear","MultiX=Average","Skip=True","Sort=True")</f>
        <v>13.127169630642955</v>
      </c>
      <c r="U4512" s="43">
        <f ca="1">_xll.BInterpol('Base CDI'!$H$4:$H$28,'Base CDI'!$I$4:$I$29,S4512,"Cubic","Extrapolate=Linear","MultiX=Average","Skip=True","Sort=True")</f>
        <v>13.153310533515732</v>
      </c>
    </row>
    <row r="4513" spans="16:21" x14ac:dyDescent="0.25">
      <c r="P4513" s="10">
        <v>41075</v>
      </c>
      <c r="Q4513">
        <v>28.548919999999999</v>
      </c>
      <c r="S4513" s="42">
        <f t="shared" ca="1" si="76"/>
        <v>50496</v>
      </c>
      <c r="T4513" s="43">
        <f ca="1">_xll.BInterpol('Base CDI'!$H$4:$H$28,'Base CDI'!$J$4:$J$29,S4513,"Cubic","Extrapolate=Linear","MultiX=Average","Skip=True","Sort=True")</f>
        <v>13.12712585499316</v>
      </c>
      <c r="U4513" s="43">
        <f ca="1">_xll.BInterpol('Base CDI'!$H$4:$H$28,'Base CDI'!$I$4:$I$29,S4513,"Cubic","Extrapolate=Linear","MultiX=Average","Skip=True","Sort=True")</f>
        <v>13.15326265389877</v>
      </c>
    </row>
    <row r="4514" spans="16:21" x14ac:dyDescent="0.25">
      <c r="P4514" s="10">
        <v>41078</v>
      </c>
      <c r="Q4514">
        <v>28.557980000000001</v>
      </c>
      <c r="S4514" s="42">
        <f t="shared" ca="1" si="76"/>
        <v>50497</v>
      </c>
      <c r="T4514" s="43">
        <f ca="1">_xll.BInterpol('Base CDI'!$H$4:$H$28,'Base CDI'!$J$4:$J$29,S4514,"Cubic","Extrapolate=Linear","MultiX=Average","Skip=True","Sort=True")</f>
        <v>13.127082079343365</v>
      </c>
      <c r="U4514" s="43">
        <f ca="1">_xll.BInterpol('Base CDI'!$H$4:$H$28,'Base CDI'!$I$4:$I$29,S4514,"Cubic","Extrapolate=Linear","MultiX=Average","Skip=True","Sort=True")</f>
        <v>13.153214774281807</v>
      </c>
    </row>
    <row r="4515" spans="16:21" x14ac:dyDescent="0.25">
      <c r="P4515" s="10">
        <v>41079</v>
      </c>
      <c r="Q4515">
        <v>28.567070000000001</v>
      </c>
      <c r="S4515" s="42">
        <f t="shared" ca="1" si="76"/>
        <v>50498</v>
      </c>
      <c r="T4515" s="43">
        <f ca="1">_xll.BInterpol('Base CDI'!$H$4:$H$28,'Base CDI'!$J$4:$J$29,S4515,"Cubic","Extrapolate=Linear","MultiX=Average","Skip=True","Sort=True")</f>
        <v>13.12703830369357</v>
      </c>
      <c r="U4515" s="43">
        <f ca="1">_xll.BInterpol('Base CDI'!$H$4:$H$28,'Base CDI'!$I$4:$I$29,S4515,"Cubic","Extrapolate=Linear","MultiX=Average","Skip=True","Sort=True")</f>
        <v>13.153166894664844</v>
      </c>
    </row>
    <row r="4516" spans="16:21" x14ac:dyDescent="0.25">
      <c r="P4516" s="10">
        <v>41080</v>
      </c>
      <c r="Q4516">
        <v>28.576129999999999</v>
      </c>
      <c r="S4516" s="42">
        <f t="shared" ca="1" si="76"/>
        <v>50499</v>
      </c>
      <c r="T4516" s="43">
        <f ca="1">_xll.BInterpol('Base CDI'!$H$4:$H$28,'Base CDI'!$J$4:$J$29,S4516,"Cubic","Extrapolate=Linear","MultiX=Average","Skip=True","Sort=True")</f>
        <v>13.126994528043776</v>
      </c>
      <c r="U4516" s="43">
        <f ca="1">_xll.BInterpol('Base CDI'!$H$4:$H$28,'Base CDI'!$I$4:$I$29,S4516,"Cubic","Extrapolate=Linear","MultiX=Average","Skip=True","Sort=True")</f>
        <v>13.15311901504788</v>
      </c>
    </row>
    <row r="4517" spans="16:21" x14ac:dyDescent="0.25">
      <c r="P4517" s="10">
        <v>41081</v>
      </c>
      <c r="Q4517">
        <v>28.585239999999999</v>
      </c>
      <c r="S4517" s="42">
        <f t="shared" ca="1" si="76"/>
        <v>50500</v>
      </c>
      <c r="T4517" s="43">
        <f ca="1">_xll.BInterpol('Base CDI'!$H$4:$H$28,'Base CDI'!$J$4:$J$29,S4517,"Cubic","Extrapolate=Linear","MultiX=Average","Skip=True","Sort=True")</f>
        <v>13.126950752393981</v>
      </c>
      <c r="U4517" s="43">
        <f ca="1">_xll.BInterpol('Base CDI'!$H$4:$H$28,'Base CDI'!$I$4:$I$29,S4517,"Cubic","Extrapolate=Linear","MultiX=Average","Skip=True","Sort=True")</f>
        <v>13.153071135430917</v>
      </c>
    </row>
    <row r="4518" spans="16:21" x14ac:dyDescent="0.25">
      <c r="P4518" s="10">
        <v>41082</v>
      </c>
      <c r="Q4518">
        <v>28.594370000000001</v>
      </c>
      <c r="S4518" s="42">
        <f t="shared" ca="1" si="76"/>
        <v>50501</v>
      </c>
      <c r="T4518" s="43">
        <f ca="1">_xll.BInterpol('Base CDI'!$H$4:$H$28,'Base CDI'!$J$4:$J$29,S4518,"Cubic","Extrapolate=Linear","MultiX=Average","Skip=True","Sort=True")</f>
        <v>13.126906976744186</v>
      </c>
      <c r="U4518" s="43">
        <f ca="1">_xll.BInterpol('Base CDI'!$H$4:$H$28,'Base CDI'!$I$4:$I$29,S4518,"Cubic","Extrapolate=Linear","MultiX=Average","Skip=True","Sort=True")</f>
        <v>13.153023255813954</v>
      </c>
    </row>
    <row r="4519" spans="16:21" x14ac:dyDescent="0.25">
      <c r="P4519" s="10">
        <v>41085</v>
      </c>
      <c r="Q4519">
        <v>28.603490000000001</v>
      </c>
      <c r="S4519" s="42">
        <f t="shared" ca="1" si="76"/>
        <v>50502</v>
      </c>
      <c r="T4519" s="43">
        <f ca="1">_xll.BInterpol('Base CDI'!$H$4:$H$28,'Base CDI'!$J$4:$J$29,S4519,"Cubic","Extrapolate=Linear","MultiX=Average","Skip=True","Sort=True")</f>
        <v>13.126863201094391</v>
      </c>
      <c r="U4519" s="43">
        <f ca="1">_xll.BInterpol('Base CDI'!$H$4:$H$28,'Base CDI'!$I$4:$I$29,S4519,"Cubic","Extrapolate=Linear","MultiX=Average","Skip=True","Sort=True")</f>
        <v>13.152975376196991</v>
      </c>
    </row>
    <row r="4520" spans="16:21" x14ac:dyDescent="0.25">
      <c r="P4520" s="10">
        <v>41086</v>
      </c>
      <c r="Q4520">
        <v>28.61262</v>
      </c>
      <c r="S4520" s="42">
        <f t="shared" ca="1" si="76"/>
        <v>50503</v>
      </c>
      <c r="T4520" s="43">
        <f ca="1">_xll.BInterpol('Base CDI'!$H$4:$H$28,'Base CDI'!$J$4:$J$29,S4520,"Cubic","Extrapolate=Linear","MultiX=Average","Skip=True","Sort=True")</f>
        <v>13.126819425444596</v>
      </c>
      <c r="U4520" s="43">
        <f ca="1">_xll.BInterpol('Base CDI'!$H$4:$H$28,'Base CDI'!$I$4:$I$29,S4520,"Cubic","Extrapolate=Linear","MultiX=Average","Skip=True","Sort=True")</f>
        <v>13.152927496580029</v>
      </c>
    </row>
    <row r="4521" spans="16:21" x14ac:dyDescent="0.25">
      <c r="P4521" s="10">
        <v>41087</v>
      </c>
      <c r="Q4521">
        <v>28.621729999999999</v>
      </c>
      <c r="S4521" s="42">
        <f t="shared" ca="1" si="76"/>
        <v>50504</v>
      </c>
      <c r="T4521" s="43">
        <f ca="1">_xll.BInterpol('Base CDI'!$H$4:$H$28,'Base CDI'!$J$4:$J$29,S4521,"Cubic","Extrapolate=Linear","MultiX=Average","Skip=True","Sort=True")</f>
        <v>13.126775649794801</v>
      </c>
      <c r="U4521" s="43">
        <f ca="1">_xll.BInterpol('Base CDI'!$H$4:$H$28,'Base CDI'!$I$4:$I$29,S4521,"Cubic","Extrapolate=Linear","MultiX=Average","Skip=True","Sort=True")</f>
        <v>13.152879616963064</v>
      </c>
    </row>
    <row r="4522" spans="16:21" x14ac:dyDescent="0.25">
      <c r="P4522" s="10">
        <v>41088</v>
      </c>
      <c r="Q4522">
        <v>28.630859999999998</v>
      </c>
      <c r="S4522" s="42">
        <f t="shared" ca="1" si="76"/>
        <v>50505</v>
      </c>
      <c r="T4522" s="43">
        <f ca="1">_xll.BInterpol('Base CDI'!$H$4:$H$28,'Base CDI'!$J$4:$J$29,S4522,"Cubic","Extrapolate=Linear","MultiX=Average","Skip=True","Sort=True")</f>
        <v>13.126731874145007</v>
      </c>
      <c r="U4522" s="43">
        <f ca="1">_xll.BInterpol('Base CDI'!$H$4:$H$28,'Base CDI'!$I$4:$I$29,S4522,"Cubic","Extrapolate=Linear","MultiX=Average","Skip=True","Sort=True")</f>
        <v>13.152831737346101</v>
      </c>
    </row>
    <row r="4523" spans="16:21" x14ac:dyDescent="0.25">
      <c r="P4523" s="10">
        <v>41089</v>
      </c>
      <c r="Q4523">
        <v>28.639980000000001</v>
      </c>
      <c r="S4523" s="42">
        <f t="shared" ca="1" si="76"/>
        <v>50506</v>
      </c>
      <c r="T4523" s="43">
        <f ca="1">_xll.BInterpol('Base CDI'!$H$4:$H$28,'Base CDI'!$J$4:$J$29,S4523,"Cubic","Extrapolate=Linear","MultiX=Average","Skip=True","Sort=True")</f>
        <v>13.126688098495212</v>
      </c>
      <c r="U4523" s="43">
        <f ca="1">_xll.BInterpol('Base CDI'!$H$4:$H$28,'Base CDI'!$I$4:$I$29,S4523,"Cubic","Extrapolate=Linear","MultiX=Average","Skip=True","Sort=True")</f>
        <v>13.152783857729139</v>
      </c>
    </row>
    <row r="4524" spans="16:21" x14ac:dyDescent="0.25">
      <c r="P4524" s="10">
        <v>41092</v>
      </c>
      <c r="Q4524">
        <v>28.64913</v>
      </c>
      <c r="S4524" s="42">
        <f t="shared" ca="1" si="76"/>
        <v>50507</v>
      </c>
      <c r="T4524" s="43">
        <f ca="1">_xll.BInterpol('Base CDI'!$H$4:$H$28,'Base CDI'!$J$4:$J$29,S4524,"Cubic","Extrapolate=Linear","MultiX=Average","Skip=True","Sort=True")</f>
        <v>13.126644322845417</v>
      </c>
      <c r="U4524" s="43">
        <f ca="1">_xll.BInterpol('Base CDI'!$H$4:$H$28,'Base CDI'!$I$4:$I$29,S4524,"Cubic","Extrapolate=Linear","MultiX=Average","Skip=True","Sort=True")</f>
        <v>13.152735978112176</v>
      </c>
    </row>
    <row r="4525" spans="16:21" x14ac:dyDescent="0.25">
      <c r="P4525" s="10">
        <v>41093</v>
      </c>
      <c r="Q4525">
        <v>28.658259999999999</v>
      </c>
      <c r="S4525" s="42">
        <f t="shared" ca="1" si="76"/>
        <v>50508</v>
      </c>
      <c r="T4525" s="43">
        <f ca="1">_xll.BInterpol('Base CDI'!$H$4:$H$28,'Base CDI'!$J$4:$J$29,S4525,"Cubic","Extrapolate=Linear","MultiX=Average","Skip=True","Sort=True")</f>
        <v>13.126600547195622</v>
      </c>
      <c r="U4525" s="43">
        <f ca="1">_xll.BInterpol('Base CDI'!$H$4:$H$28,'Base CDI'!$I$4:$I$29,S4525,"Cubic","Extrapolate=Linear","MultiX=Average","Skip=True","Sort=True")</f>
        <v>13.152688098495213</v>
      </c>
    </row>
    <row r="4526" spans="16:21" x14ac:dyDescent="0.25">
      <c r="P4526" s="10">
        <v>41094</v>
      </c>
      <c r="Q4526">
        <v>28.667390000000001</v>
      </c>
      <c r="S4526" s="42">
        <f t="shared" ca="1" si="76"/>
        <v>50509</v>
      </c>
      <c r="T4526" s="43">
        <f ca="1">_xll.BInterpol('Base CDI'!$H$4:$H$28,'Base CDI'!$J$4:$J$29,S4526,"Cubic","Extrapolate=Linear","MultiX=Average","Skip=True","Sort=True")</f>
        <v>13.126556771545827</v>
      </c>
      <c r="U4526" s="43">
        <f ca="1">_xll.BInterpol('Base CDI'!$H$4:$H$28,'Base CDI'!$I$4:$I$29,S4526,"Cubic","Extrapolate=Linear","MultiX=Average","Skip=True","Sort=True")</f>
        <v>13.152640218878249</v>
      </c>
    </row>
    <row r="4527" spans="16:21" x14ac:dyDescent="0.25">
      <c r="P4527" s="10">
        <v>41095</v>
      </c>
      <c r="Q4527">
        <v>28.676539999999999</v>
      </c>
      <c r="S4527" s="42">
        <f t="shared" ca="1" si="76"/>
        <v>50510</v>
      </c>
      <c r="T4527" s="43">
        <f ca="1">_xll.BInterpol('Base CDI'!$H$4:$H$28,'Base CDI'!$J$4:$J$29,S4527,"Cubic","Extrapolate=Linear","MultiX=Average","Skip=True","Sort=True")</f>
        <v>13.126512995896032</v>
      </c>
      <c r="U4527" s="43">
        <f ca="1">_xll.BInterpol('Base CDI'!$H$4:$H$28,'Base CDI'!$I$4:$I$29,S4527,"Cubic","Extrapolate=Linear","MultiX=Average","Skip=True","Sort=True")</f>
        <v>13.152592339261286</v>
      </c>
    </row>
    <row r="4528" spans="16:21" x14ac:dyDescent="0.25">
      <c r="P4528" s="10">
        <v>41096</v>
      </c>
      <c r="Q4528">
        <v>28.685669999999998</v>
      </c>
      <c r="S4528" s="42">
        <f t="shared" ca="1" si="76"/>
        <v>50511</v>
      </c>
      <c r="T4528" s="43">
        <f ca="1">_xll.BInterpol('Base CDI'!$H$4:$H$28,'Base CDI'!$J$4:$J$29,S4528,"Cubic","Extrapolate=Linear","MultiX=Average","Skip=True","Sort=True")</f>
        <v>13.126469220246237</v>
      </c>
      <c r="U4528" s="43">
        <f ca="1">_xll.BInterpol('Base CDI'!$H$4:$H$28,'Base CDI'!$I$4:$I$29,S4528,"Cubic","Extrapolate=Linear","MultiX=Average","Skip=True","Sort=True")</f>
        <v>13.152544459644323</v>
      </c>
    </row>
    <row r="4529" spans="16:21" x14ac:dyDescent="0.25">
      <c r="P4529" s="10">
        <v>41099</v>
      </c>
      <c r="Q4529">
        <v>28.694790000000001</v>
      </c>
      <c r="S4529" s="42">
        <f t="shared" ca="1" si="76"/>
        <v>50512</v>
      </c>
      <c r="T4529" s="43">
        <f ca="1">_xll.BInterpol('Base CDI'!$H$4:$H$28,'Base CDI'!$J$4:$J$29,S4529,"Cubic","Extrapolate=Linear","MultiX=Average","Skip=True","Sort=True")</f>
        <v>13.126425444596443</v>
      </c>
      <c r="U4529" s="43">
        <f ca="1">_xll.BInterpol('Base CDI'!$H$4:$H$28,'Base CDI'!$I$4:$I$29,S4529,"Cubic","Extrapolate=Linear","MultiX=Average","Skip=True","Sort=True")</f>
        <v>13.152496580027361</v>
      </c>
    </row>
    <row r="4530" spans="16:21" x14ac:dyDescent="0.25">
      <c r="P4530" s="10">
        <v>41100</v>
      </c>
      <c r="Q4530">
        <v>28.703939999999999</v>
      </c>
      <c r="S4530" s="42">
        <f t="shared" ca="1" si="76"/>
        <v>50513</v>
      </c>
      <c r="T4530" s="43">
        <f ca="1">_xll.BInterpol('Base CDI'!$H$4:$H$28,'Base CDI'!$J$4:$J$29,S4530,"Cubic","Extrapolate=Linear","MultiX=Average","Skip=True","Sort=True")</f>
        <v>13.126381668946649</v>
      </c>
      <c r="U4530" s="43">
        <f ca="1">_xll.BInterpol('Base CDI'!$H$4:$H$28,'Base CDI'!$I$4:$I$29,S4530,"Cubic","Extrapolate=Linear","MultiX=Average","Skip=True","Sort=True")</f>
        <v>13.152448700410398</v>
      </c>
    </row>
    <row r="4531" spans="16:21" x14ac:dyDescent="0.25">
      <c r="P4531" s="10">
        <v>41101</v>
      </c>
      <c r="Q4531">
        <v>28.713039999999999</v>
      </c>
      <c r="S4531" s="42">
        <f t="shared" ca="1" si="76"/>
        <v>50514</v>
      </c>
      <c r="T4531" s="43">
        <f ca="1">_xll.BInterpol('Base CDI'!$H$4:$H$28,'Base CDI'!$J$4:$J$29,S4531,"Cubic","Extrapolate=Linear","MultiX=Average","Skip=True","Sort=True")</f>
        <v>13.126337893296855</v>
      </c>
      <c r="U4531" s="43">
        <f ca="1">_xll.BInterpol('Base CDI'!$H$4:$H$28,'Base CDI'!$I$4:$I$29,S4531,"Cubic","Extrapolate=Linear","MultiX=Average","Skip=True","Sort=True")</f>
        <v>13.152400820793435</v>
      </c>
    </row>
    <row r="4532" spans="16:21" x14ac:dyDescent="0.25">
      <c r="P4532" s="10">
        <v>41102</v>
      </c>
      <c r="Q4532">
        <v>28.72213</v>
      </c>
      <c r="S4532" s="42">
        <f t="shared" ca="1" si="76"/>
        <v>50515</v>
      </c>
      <c r="T4532" s="43">
        <f ca="1">_xll.BInterpol('Base CDI'!$H$4:$H$28,'Base CDI'!$J$4:$J$29,S4532,"Cubic","Extrapolate=Linear","MultiX=Average","Skip=True","Sort=True")</f>
        <v>13.12629411764706</v>
      </c>
      <c r="U4532" s="43">
        <f ca="1">_xll.BInterpol('Base CDI'!$H$4:$H$28,'Base CDI'!$I$4:$I$29,S4532,"Cubic","Extrapolate=Linear","MultiX=Average","Skip=True","Sort=True")</f>
        <v>13.152352941176471</v>
      </c>
    </row>
    <row r="4533" spans="16:21" x14ac:dyDescent="0.25">
      <c r="P4533" s="10">
        <v>41103</v>
      </c>
      <c r="Q4533">
        <v>28.730740000000001</v>
      </c>
      <c r="S4533" s="42">
        <f t="shared" ca="1" si="76"/>
        <v>50516</v>
      </c>
      <c r="T4533" s="43">
        <f ca="1">_xll.BInterpol('Base CDI'!$H$4:$H$28,'Base CDI'!$J$4:$J$29,S4533,"Cubic","Extrapolate=Linear","MultiX=Average","Skip=True","Sort=True")</f>
        <v>13.126250341997265</v>
      </c>
      <c r="U4533" s="43">
        <f ca="1">_xll.BInterpol('Base CDI'!$H$4:$H$28,'Base CDI'!$I$4:$I$29,S4533,"Cubic","Extrapolate=Linear","MultiX=Average","Skip=True","Sort=True")</f>
        <v>13.152305061559508</v>
      </c>
    </row>
    <row r="4534" spans="16:21" x14ac:dyDescent="0.25">
      <c r="P4534" s="10">
        <v>41106</v>
      </c>
      <c r="Q4534">
        <v>28.739339999999999</v>
      </c>
      <c r="S4534" s="42">
        <f t="shared" ca="1" si="76"/>
        <v>50517</v>
      </c>
      <c r="T4534" s="43">
        <f ca="1">_xll.BInterpol('Base CDI'!$H$4:$H$28,'Base CDI'!$J$4:$J$29,S4534,"Cubic","Extrapolate=Linear","MultiX=Average","Skip=True","Sort=True")</f>
        <v>13.12620656634747</v>
      </c>
      <c r="U4534" s="43">
        <f ca="1">_xll.BInterpol('Base CDI'!$H$4:$H$28,'Base CDI'!$I$4:$I$29,S4534,"Cubic","Extrapolate=Linear","MultiX=Average","Skip=True","Sort=True")</f>
        <v>13.152257181942545</v>
      </c>
    </row>
    <row r="4535" spans="16:21" x14ac:dyDescent="0.25">
      <c r="P4535" s="10">
        <v>41107</v>
      </c>
      <c r="Q4535">
        <v>28.747959999999999</v>
      </c>
      <c r="S4535" s="42">
        <f t="shared" ca="1" si="76"/>
        <v>50518</v>
      </c>
      <c r="T4535" s="43">
        <f ca="1">_xll.BInterpol('Base CDI'!$H$4:$H$28,'Base CDI'!$J$4:$J$29,S4535,"Cubic","Extrapolate=Linear","MultiX=Average","Skip=True","Sort=True")</f>
        <v>13.126162790697675</v>
      </c>
      <c r="U4535" s="43">
        <f ca="1">_xll.BInterpol('Base CDI'!$H$4:$H$28,'Base CDI'!$I$4:$I$29,S4535,"Cubic","Extrapolate=Linear","MultiX=Average","Skip=True","Sort=True")</f>
        <v>13.152209302325582</v>
      </c>
    </row>
    <row r="4536" spans="16:21" x14ac:dyDescent="0.25">
      <c r="P4536" s="10">
        <v>41108</v>
      </c>
      <c r="Q4536">
        <v>28.756550000000001</v>
      </c>
      <c r="S4536" s="42">
        <f t="shared" ca="1" si="76"/>
        <v>50519</v>
      </c>
      <c r="T4536" s="43">
        <f ca="1">_xll.BInterpol('Base CDI'!$H$4:$H$28,'Base CDI'!$J$4:$J$29,S4536,"Cubic","Extrapolate=Linear","MultiX=Average","Skip=True","Sort=True")</f>
        <v>13.12611901504788</v>
      </c>
      <c r="U4536" s="43">
        <f ca="1">_xll.BInterpol('Base CDI'!$H$4:$H$28,'Base CDI'!$I$4:$I$29,S4536,"Cubic","Extrapolate=Linear","MultiX=Average","Skip=True","Sort=True")</f>
        <v>13.15216142270862</v>
      </c>
    </row>
    <row r="4537" spans="16:21" x14ac:dyDescent="0.25">
      <c r="P4537" s="10">
        <v>41109</v>
      </c>
      <c r="Q4537">
        <v>28.76512</v>
      </c>
      <c r="S4537" s="42">
        <f t="shared" ca="1" si="76"/>
        <v>50520</v>
      </c>
      <c r="T4537" s="43">
        <f ca="1">_xll.BInterpol('Base CDI'!$H$4:$H$28,'Base CDI'!$J$4:$J$29,S4537,"Cubic","Extrapolate=Linear","MultiX=Average","Skip=True","Sort=True")</f>
        <v>13.126075239398086</v>
      </c>
      <c r="U4537" s="43">
        <f ca="1">_xll.BInterpol('Base CDI'!$H$4:$H$28,'Base CDI'!$I$4:$I$29,S4537,"Cubic","Extrapolate=Linear","MultiX=Average","Skip=True","Sort=True")</f>
        <v>13.152113543091655</v>
      </c>
    </row>
    <row r="4538" spans="16:21" x14ac:dyDescent="0.25">
      <c r="P4538" s="10">
        <v>41110</v>
      </c>
      <c r="Q4538">
        <v>28.77373</v>
      </c>
      <c r="S4538" s="42">
        <f t="shared" ca="1" si="76"/>
        <v>50521</v>
      </c>
      <c r="T4538" s="43">
        <f ca="1">_xll.BInterpol('Base CDI'!$H$4:$H$28,'Base CDI'!$J$4:$J$29,S4538,"Cubic","Extrapolate=Linear","MultiX=Average","Skip=True","Sort=True")</f>
        <v>13.126031463748291</v>
      </c>
      <c r="U4538" s="43">
        <f ca="1">_xll.BInterpol('Base CDI'!$H$4:$H$28,'Base CDI'!$I$4:$I$29,S4538,"Cubic","Extrapolate=Linear","MultiX=Average","Skip=True","Sort=True")</f>
        <v>13.152065663474692</v>
      </c>
    </row>
    <row r="4539" spans="16:21" x14ac:dyDescent="0.25">
      <c r="P4539" s="10">
        <v>41113</v>
      </c>
      <c r="Q4539">
        <v>28.782350000000001</v>
      </c>
      <c r="S4539" s="42">
        <f t="shared" ca="1" si="76"/>
        <v>50522</v>
      </c>
      <c r="T4539" s="43">
        <f ca="1">_xll.BInterpol('Base CDI'!$H$4:$H$28,'Base CDI'!$J$4:$J$29,S4539,"Cubic","Extrapolate=Linear","MultiX=Average","Skip=True","Sort=True")</f>
        <v>13.125987688098496</v>
      </c>
      <c r="U4539" s="43">
        <f ca="1">_xll.BInterpol('Base CDI'!$H$4:$H$28,'Base CDI'!$I$4:$I$29,S4539,"Cubic","Extrapolate=Linear","MultiX=Average","Skip=True","Sort=True")</f>
        <v>13.15201778385773</v>
      </c>
    </row>
    <row r="4540" spans="16:21" x14ac:dyDescent="0.25">
      <c r="P4540" s="10">
        <v>41114</v>
      </c>
      <c r="Q4540">
        <v>28.790970000000002</v>
      </c>
      <c r="S4540" s="42">
        <f t="shared" ca="1" si="76"/>
        <v>50523</v>
      </c>
      <c r="T4540" s="43">
        <f ca="1">_xll.BInterpol('Base CDI'!$H$4:$H$28,'Base CDI'!$J$4:$J$29,S4540,"Cubic","Extrapolate=Linear","MultiX=Average","Skip=True","Sort=True")</f>
        <v>13.125943912448701</v>
      </c>
      <c r="U4540" s="43">
        <f ca="1">_xll.BInterpol('Base CDI'!$H$4:$H$28,'Base CDI'!$I$4:$I$29,S4540,"Cubic","Extrapolate=Linear","MultiX=Average","Skip=True","Sort=True")</f>
        <v>13.151969904240767</v>
      </c>
    </row>
    <row r="4541" spans="16:21" x14ac:dyDescent="0.25">
      <c r="P4541" s="10">
        <v>41115</v>
      </c>
      <c r="Q4541">
        <v>28.799569999999999</v>
      </c>
      <c r="S4541" s="42">
        <f t="shared" ca="1" si="76"/>
        <v>50524</v>
      </c>
      <c r="T4541" s="43">
        <f ca="1">_xll.BInterpol('Base CDI'!$H$4:$H$28,'Base CDI'!$J$4:$J$29,S4541,"Cubic","Extrapolate=Linear","MultiX=Average","Skip=True","Sort=True")</f>
        <v>13.125900136798906</v>
      </c>
      <c r="U4541" s="43">
        <f ca="1">_xll.BInterpol('Base CDI'!$H$4:$H$28,'Base CDI'!$I$4:$I$29,S4541,"Cubic","Extrapolate=Linear","MultiX=Average","Skip=True","Sort=True")</f>
        <v>13.151922024623804</v>
      </c>
    </row>
    <row r="4542" spans="16:21" x14ac:dyDescent="0.25">
      <c r="P4542" s="10">
        <v>41116</v>
      </c>
      <c r="Q4542">
        <v>28.808199999999999</v>
      </c>
      <c r="S4542" s="42">
        <f t="shared" ca="1" si="76"/>
        <v>50525</v>
      </c>
      <c r="T4542" s="43">
        <f ca="1">_xll.BInterpol('Base CDI'!$H$4:$H$28,'Base CDI'!$J$4:$J$29,S4542,"Cubic","Extrapolate=Linear","MultiX=Average","Skip=True","Sort=True")</f>
        <v>13.125856361149111</v>
      </c>
      <c r="U4542" s="43">
        <f ca="1">_xll.BInterpol('Base CDI'!$H$4:$H$28,'Base CDI'!$I$4:$I$29,S4542,"Cubic","Extrapolate=Linear","MultiX=Average","Skip=True","Sort=True")</f>
        <v>13.15187414500684</v>
      </c>
    </row>
    <row r="4543" spans="16:21" x14ac:dyDescent="0.25">
      <c r="P4543" s="10">
        <v>41117</v>
      </c>
      <c r="Q4543">
        <v>28.816800000000001</v>
      </c>
      <c r="S4543" s="42">
        <f t="shared" ca="1" si="76"/>
        <v>50526</v>
      </c>
      <c r="T4543" s="43">
        <f ca="1">_xll.BInterpol('Base CDI'!$H$4:$H$28,'Base CDI'!$J$4:$J$29,S4543,"Cubic","Extrapolate=Linear","MultiX=Average","Skip=True","Sort=True")</f>
        <v>13.125812585499316</v>
      </c>
      <c r="U4543" s="43">
        <f ca="1">_xll.BInterpol('Base CDI'!$H$4:$H$28,'Base CDI'!$I$4:$I$29,S4543,"Cubic","Extrapolate=Linear","MultiX=Average","Skip=True","Sort=True")</f>
        <v>13.151826265389877</v>
      </c>
    </row>
    <row r="4544" spans="16:21" x14ac:dyDescent="0.25">
      <c r="P4544" s="10">
        <v>41120</v>
      </c>
      <c r="Q4544">
        <v>28.825379999999999</v>
      </c>
      <c r="S4544" s="42">
        <f t="shared" ca="1" si="76"/>
        <v>50527</v>
      </c>
      <c r="T4544" s="43">
        <f ca="1">_xll.BInterpol('Base CDI'!$H$4:$H$28,'Base CDI'!$J$4:$J$29,S4544,"Cubic","Extrapolate=Linear","MultiX=Average","Skip=True","Sort=True")</f>
        <v>13.125768809849522</v>
      </c>
      <c r="U4544" s="43">
        <f ca="1">_xll.BInterpol('Base CDI'!$H$4:$H$28,'Base CDI'!$I$4:$I$29,S4544,"Cubic","Extrapolate=Linear","MultiX=Average","Skip=True","Sort=True")</f>
        <v>13.151778385772914</v>
      </c>
    </row>
    <row r="4545" spans="16:21" x14ac:dyDescent="0.25">
      <c r="P4545" s="10">
        <v>41121</v>
      </c>
      <c r="Q4545">
        <v>28.834</v>
      </c>
      <c r="S4545" s="42">
        <f t="shared" ca="1" si="76"/>
        <v>50528</v>
      </c>
      <c r="T4545" s="43">
        <f ca="1">_xll.BInterpol('Base CDI'!$H$4:$H$28,'Base CDI'!$J$4:$J$29,S4545,"Cubic","Extrapolate=Linear","MultiX=Average","Skip=True","Sort=True")</f>
        <v>13.125725034199727</v>
      </c>
      <c r="U4545" s="43">
        <f ca="1">_xll.BInterpol('Base CDI'!$H$4:$H$28,'Base CDI'!$I$4:$I$29,S4545,"Cubic","Extrapolate=Linear","MultiX=Average","Skip=True","Sort=True")</f>
        <v>13.151730506155952</v>
      </c>
    </row>
    <row r="4546" spans="16:21" x14ac:dyDescent="0.25">
      <c r="P4546" s="10">
        <v>41122</v>
      </c>
      <c r="Q4546">
        <v>28.84263</v>
      </c>
      <c r="S4546" s="42">
        <f t="shared" ca="1" si="76"/>
        <v>50529</v>
      </c>
      <c r="T4546" s="43">
        <f ca="1">_xll.BInterpol('Base CDI'!$H$4:$H$28,'Base CDI'!$J$4:$J$29,S4546,"Cubic","Extrapolate=Linear","MultiX=Average","Skip=True","Sort=True")</f>
        <v>13.125681258549932</v>
      </c>
      <c r="U4546" s="43">
        <f ca="1">_xll.BInterpol('Base CDI'!$H$4:$H$28,'Base CDI'!$I$4:$I$29,S4546,"Cubic","Extrapolate=Linear","MultiX=Average","Skip=True","Sort=True")</f>
        <v>13.151682626538989</v>
      </c>
    </row>
    <row r="4547" spans="16:21" x14ac:dyDescent="0.25">
      <c r="P4547" s="10">
        <v>41123</v>
      </c>
      <c r="Q4547">
        <v>28.85126</v>
      </c>
      <c r="S4547" s="42">
        <f t="shared" ca="1" si="76"/>
        <v>50530</v>
      </c>
      <c r="T4547" s="43">
        <f ca="1">_xll.BInterpol('Base CDI'!$H$4:$H$28,'Base CDI'!$J$4:$J$29,S4547,"Cubic","Extrapolate=Linear","MultiX=Average","Skip=True","Sort=True")</f>
        <v>13.125637482900137</v>
      </c>
      <c r="U4547" s="43">
        <f ca="1">_xll.BInterpol('Base CDI'!$H$4:$H$28,'Base CDI'!$I$4:$I$29,S4547,"Cubic","Extrapolate=Linear","MultiX=Average","Skip=True","Sort=True")</f>
        <v>13.151634746922026</v>
      </c>
    </row>
    <row r="4548" spans="16:21" x14ac:dyDescent="0.25">
      <c r="P4548" s="10">
        <v>41124</v>
      </c>
      <c r="Q4548">
        <v>28.85988</v>
      </c>
      <c r="S4548" s="42">
        <f t="shared" ca="1" si="76"/>
        <v>50531</v>
      </c>
      <c r="T4548" s="43">
        <f ca="1">_xll.BInterpol('Base CDI'!$H$4:$H$28,'Base CDI'!$J$4:$J$29,S4548,"Cubic","Extrapolate=Linear","MultiX=Average","Skip=True","Sort=True")</f>
        <v>13.125593707250342</v>
      </c>
      <c r="U4548" s="43">
        <f ca="1">_xll.BInterpol('Base CDI'!$H$4:$H$28,'Base CDI'!$I$4:$I$29,S4548,"Cubic","Extrapolate=Linear","MultiX=Average","Skip=True","Sort=True")</f>
        <v>13.151586867305062</v>
      </c>
    </row>
    <row r="4549" spans="16:21" x14ac:dyDescent="0.25">
      <c r="P4549" s="10">
        <v>41127</v>
      </c>
      <c r="Q4549">
        <v>28.86852</v>
      </c>
      <c r="S4549" s="42">
        <f t="shared" ca="1" si="76"/>
        <v>50532</v>
      </c>
      <c r="T4549" s="43">
        <f ca="1">_xll.BInterpol('Base CDI'!$H$4:$H$28,'Base CDI'!$J$4:$J$29,S4549,"Cubic","Extrapolate=Linear","MultiX=Average","Skip=True","Sort=True")</f>
        <v>13.125549931600547</v>
      </c>
      <c r="U4549" s="43">
        <f ca="1">_xll.BInterpol('Base CDI'!$H$4:$H$28,'Base CDI'!$I$4:$I$29,S4549,"Cubic","Extrapolate=Linear","MultiX=Average","Skip=True","Sort=True")</f>
        <v>13.151538987688099</v>
      </c>
    </row>
    <row r="4550" spans="16:21" x14ac:dyDescent="0.25">
      <c r="P4550" s="10">
        <v>41128</v>
      </c>
      <c r="Q4550">
        <v>28.877140000000001</v>
      </c>
      <c r="S4550" s="42">
        <f t="shared" ca="1" si="76"/>
        <v>50533</v>
      </c>
      <c r="T4550" s="43">
        <f ca="1">_xll.BInterpol('Base CDI'!$H$4:$H$28,'Base CDI'!$J$4:$J$29,S4550,"Cubic","Extrapolate=Linear","MultiX=Average","Skip=True","Sort=True")</f>
        <v>13.125506155950752</v>
      </c>
      <c r="U4550" s="43">
        <f ca="1">_xll.BInterpol('Base CDI'!$H$4:$H$28,'Base CDI'!$I$4:$I$29,S4550,"Cubic","Extrapolate=Linear","MultiX=Average","Skip=True","Sort=True")</f>
        <v>13.151491108071136</v>
      </c>
    </row>
    <row r="4551" spans="16:21" x14ac:dyDescent="0.25">
      <c r="P4551" s="10">
        <v>41129</v>
      </c>
      <c r="Q4551">
        <v>28.885770000000001</v>
      </c>
      <c r="S4551" s="42">
        <f t="shared" ca="1" si="76"/>
        <v>50534</v>
      </c>
      <c r="T4551" s="43">
        <f ca="1">_xll.BInterpol('Base CDI'!$H$4:$H$28,'Base CDI'!$J$4:$J$29,S4551,"Cubic","Extrapolate=Linear","MultiX=Average","Skip=True","Sort=True")</f>
        <v>13.125462380300958</v>
      </c>
      <c r="U4551" s="43">
        <f ca="1">_xll.BInterpol('Base CDI'!$H$4:$H$28,'Base CDI'!$I$4:$I$29,S4551,"Cubic","Extrapolate=Linear","MultiX=Average","Skip=True","Sort=True")</f>
        <v>13.151443228454173</v>
      </c>
    </row>
    <row r="4552" spans="16:21" x14ac:dyDescent="0.25">
      <c r="P4552" s="10">
        <v>41130</v>
      </c>
      <c r="Q4552">
        <v>28.894400000000001</v>
      </c>
      <c r="S4552" s="42">
        <f t="shared" ca="1" si="76"/>
        <v>50535</v>
      </c>
      <c r="T4552" s="43">
        <f ca="1">_xll.BInterpol('Base CDI'!$H$4:$H$28,'Base CDI'!$J$4:$J$29,S4552,"Cubic","Extrapolate=Linear","MultiX=Average","Skip=True","Sort=True")</f>
        <v>13.125418604651163</v>
      </c>
      <c r="U4552" s="43">
        <f ca="1">_xll.BInterpol('Base CDI'!$H$4:$H$28,'Base CDI'!$I$4:$I$29,S4552,"Cubic","Extrapolate=Linear","MultiX=Average","Skip=True","Sort=True")</f>
        <v>13.151395348837211</v>
      </c>
    </row>
    <row r="4553" spans="16:21" x14ac:dyDescent="0.25">
      <c r="P4553" s="10">
        <v>41131</v>
      </c>
      <c r="Q4553">
        <v>28.903040000000001</v>
      </c>
      <c r="S4553" s="42">
        <f t="shared" ca="1" si="76"/>
        <v>50536</v>
      </c>
      <c r="T4553" s="43">
        <f ca="1">_xll.BInterpol('Base CDI'!$H$4:$H$28,'Base CDI'!$J$4:$J$29,S4553,"Cubic","Extrapolate=Linear","MultiX=Average","Skip=True","Sort=True")</f>
        <v>13.125374829001368</v>
      </c>
      <c r="U4553" s="43">
        <f ca="1">_xll.BInterpol('Base CDI'!$H$4:$H$28,'Base CDI'!$I$4:$I$29,S4553,"Cubic","Extrapolate=Linear","MultiX=Average","Skip=True","Sort=True")</f>
        <v>13.151347469220246</v>
      </c>
    </row>
    <row r="4554" spans="16:21" x14ac:dyDescent="0.25">
      <c r="P4554" s="10">
        <v>41134</v>
      </c>
      <c r="Q4554">
        <v>28.911670000000001</v>
      </c>
      <c r="S4554" s="42">
        <f t="shared" ca="1" si="76"/>
        <v>50537</v>
      </c>
      <c r="T4554" s="43">
        <f ca="1">_xll.BInterpol('Base CDI'!$H$4:$H$28,'Base CDI'!$J$4:$J$29,S4554,"Cubic","Extrapolate=Linear","MultiX=Average","Skip=True","Sort=True")</f>
        <v>13.125331053351573</v>
      </c>
      <c r="U4554" s="43">
        <f ca="1">_xll.BInterpol('Base CDI'!$H$4:$H$28,'Base CDI'!$I$4:$I$29,S4554,"Cubic","Extrapolate=Linear","MultiX=Average","Skip=True","Sort=True")</f>
        <v>13.151299589603283</v>
      </c>
    </row>
    <row r="4555" spans="16:21" x14ac:dyDescent="0.25">
      <c r="P4555" s="10">
        <v>41135</v>
      </c>
      <c r="Q4555">
        <v>28.920290000000001</v>
      </c>
      <c r="S4555" s="42">
        <f t="shared" ref="S4555:S4618" ca="1" si="77">S4554+1</f>
        <v>50538</v>
      </c>
      <c r="T4555" s="43">
        <f ca="1">_xll.BInterpol('Base CDI'!$H$4:$H$28,'Base CDI'!$J$4:$J$29,S4555,"Cubic","Extrapolate=Linear","MultiX=Average","Skip=True","Sort=True")</f>
        <v>13.125287277701778</v>
      </c>
      <c r="U4555" s="43">
        <f ca="1">_xll.BInterpol('Base CDI'!$H$4:$H$28,'Base CDI'!$I$4:$I$29,S4555,"Cubic","Extrapolate=Linear","MultiX=Average","Skip=True","Sort=True")</f>
        <v>13.151251709986321</v>
      </c>
    </row>
    <row r="4556" spans="16:21" x14ac:dyDescent="0.25">
      <c r="P4556" s="10">
        <v>41136</v>
      </c>
      <c r="Q4556">
        <v>28.92895</v>
      </c>
      <c r="S4556" s="42">
        <f t="shared" ca="1" si="77"/>
        <v>50539</v>
      </c>
      <c r="T4556" s="43">
        <f ca="1">_xll.BInterpol('Base CDI'!$H$4:$H$28,'Base CDI'!$J$4:$J$29,S4556,"Cubic","Extrapolate=Linear","MultiX=Average","Skip=True","Sort=True")</f>
        <v>13.125243502051983</v>
      </c>
      <c r="U4556" s="43">
        <f ca="1">_xll.BInterpol('Base CDI'!$H$4:$H$28,'Base CDI'!$I$4:$I$29,S4556,"Cubic","Extrapolate=Linear","MultiX=Average","Skip=True","Sort=True")</f>
        <v>13.151203830369358</v>
      </c>
    </row>
    <row r="4557" spans="16:21" x14ac:dyDescent="0.25">
      <c r="P4557" s="10">
        <v>41137</v>
      </c>
      <c r="Q4557">
        <v>28.9376</v>
      </c>
      <c r="S4557" s="42">
        <f t="shared" ca="1" si="77"/>
        <v>50540</v>
      </c>
      <c r="T4557" s="43">
        <f ca="1">_xll.BInterpol('Base CDI'!$H$4:$H$28,'Base CDI'!$J$4:$J$29,S4557,"Cubic","Extrapolate=Linear","MultiX=Average","Skip=True","Sort=True")</f>
        <v>13.125199726402188</v>
      </c>
      <c r="U4557" s="43">
        <f ca="1">_xll.BInterpol('Base CDI'!$H$4:$H$28,'Base CDI'!$I$4:$I$29,S4557,"Cubic","Extrapolate=Linear","MultiX=Average","Skip=True","Sort=True")</f>
        <v>13.151155950752395</v>
      </c>
    </row>
    <row r="4558" spans="16:21" x14ac:dyDescent="0.25">
      <c r="P4558" s="10">
        <v>41138</v>
      </c>
      <c r="Q4558">
        <v>28.946249999999999</v>
      </c>
      <c r="S4558" s="42">
        <f t="shared" ca="1" si="77"/>
        <v>50541</v>
      </c>
      <c r="T4558" s="43">
        <f ca="1">_xll.BInterpol('Base CDI'!$H$4:$H$28,'Base CDI'!$J$4:$J$29,S4558,"Cubic","Extrapolate=Linear","MultiX=Average","Skip=True","Sort=True")</f>
        <v>13.125155950752394</v>
      </c>
      <c r="U4558" s="43">
        <f ca="1">_xll.BInterpol('Base CDI'!$H$4:$H$28,'Base CDI'!$I$4:$I$29,S4558,"Cubic","Extrapolate=Linear","MultiX=Average","Skip=True","Sort=True")</f>
        <v>13.151108071135431</v>
      </c>
    </row>
    <row r="4559" spans="16:21" x14ac:dyDescent="0.25">
      <c r="P4559" s="10">
        <v>41141</v>
      </c>
      <c r="Q4559">
        <v>28.954920000000001</v>
      </c>
      <c r="S4559" s="42">
        <f t="shared" ca="1" si="77"/>
        <v>50542</v>
      </c>
      <c r="T4559" s="43">
        <f ca="1">_xll.BInterpol('Base CDI'!$H$4:$H$28,'Base CDI'!$J$4:$J$29,S4559,"Cubic","Extrapolate=Linear","MultiX=Average","Skip=True","Sort=True")</f>
        <v>13.125112175102599</v>
      </c>
      <c r="U4559" s="43">
        <f ca="1">_xll.BInterpol('Base CDI'!$H$4:$H$28,'Base CDI'!$I$4:$I$29,S4559,"Cubic","Extrapolate=Linear","MultiX=Average","Skip=True","Sort=True")</f>
        <v>13.151060191518468</v>
      </c>
    </row>
    <row r="4560" spans="16:21" x14ac:dyDescent="0.25">
      <c r="P4560" s="10">
        <v>41142</v>
      </c>
      <c r="Q4560">
        <v>28.9636</v>
      </c>
      <c r="S4560" s="42">
        <f t="shared" ca="1" si="77"/>
        <v>50543</v>
      </c>
      <c r="T4560" s="43">
        <f ca="1">_xll.BInterpol('Base CDI'!$H$4:$H$28,'Base CDI'!$J$4:$J$29,S4560,"Cubic","Extrapolate=Linear","MultiX=Average","Skip=True","Sort=True")</f>
        <v>13.125068399452804</v>
      </c>
      <c r="U4560" s="43">
        <f ca="1">_xll.BInterpol('Base CDI'!$H$4:$H$28,'Base CDI'!$I$4:$I$29,S4560,"Cubic","Extrapolate=Linear","MultiX=Average","Skip=True","Sort=True")</f>
        <v>13.151012311901505</v>
      </c>
    </row>
    <row r="4561" spans="16:21" x14ac:dyDescent="0.25">
      <c r="P4561" s="10">
        <v>41143</v>
      </c>
      <c r="Q4561">
        <v>28.972259999999999</v>
      </c>
      <c r="S4561" s="42">
        <f t="shared" ca="1" si="77"/>
        <v>50544</v>
      </c>
      <c r="T4561" s="43">
        <f ca="1">_xll.BInterpol('Base CDI'!$H$4:$H$28,'Base CDI'!$J$4:$J$29,S4561,"Cubic","Extrapolate=Linear","MultiX=Average","Skip=True","Sort=True")</f>
        <v>13.125024623803009</v>
      </c>
      <c r="U4561" s="43">
        <f ca="1">_xll.BInterpol('Base CDI'!$H$4:$H$28,'Base CDI'!$I$4:$I$29,S4561,"Cubic","Extrapolate=Linear","MultiX=Average","Skip=True","Sort=True")</f>
        <v>13.150964432284542</v>
      </c>
    </row>
    <row r="4562" spans="16:21" x14ac:dyDescent="0.25">
      <c r="P4562" s="10">
        <v>41144</v>
      </c>
      <c r="Q4562">
        <v>28.980910000000002</v>
      </c>
      <c r="S4562" s="42">
        <f t="shared" ca="1" si="77"/>
        <v>50545</v>
      </c>
      <c r="T4562" s="43">
        <f ca="1">_xll.BInterpol('Base CDI'!$H$4:$H$28,'Base CDI'!$J$4:$J$29,S4562,"Cubic","Extrapolate=Linear","MultiX=Average","Skip=True","Sort=True")</f>
        <v>13.124980848153214</v>
      </c>
      <c r="U4562" s="43">
        <f ca="1">_xll.BInterpol('Base CDI'!$H$4:$H$28,'Base CDI'!$I$4:$I$29,S4562,"Cubic","Extrapolate=Linear","MultiX=Average","Skip=True","Sort=True")</f>
        <v>13.15091655266758</v>
      </c>
    </row>
    <row r="4563" spans="16:21" x14ac:dyDescent="0.25">
      <c r="P4563" s="10">
        <v>41145</v>
      </c>
      <c r="Q4563">
        <v>28.989560000000001</v>
      </c>
      <c r="S4563" s="42">
        <f t="shared" ca="1" si="77"/>
        <v>50546</v>
      </c>
      <c r="T4563" s="43">
        <f ca="1">_xll.BInterpol('Base CDI'!$H$4:$H$28,'Base CDI'!$J$4:$J$29,S4563,"Cubic","Extrapolate=Linear","MultiX=Average","Skip=True","Sort=True")</f>
        <v>13.124937072503419</v>
      </c>
      <c r="U4563" s="43">
        <f ca="1">_xll.BInterpol('Base CDI'!$H$4:$H$28,'Base CDI'!$I$4:$I$29,S4563,"Cubic","Extrapolate=Linear","MultiX=Average","Skip=True","Sort=True")</f>
        <v>13.150868673050617</v>
      </c>
    </row>
    <row r="4564" spans="16:21" x14ac:dyDescent="0.25">
      <c r="P4564" s="10">
        <v>41148</v>
      </c>
      <c r="Q4564">
        <v>28.99822</v>
      </c>
      <c r="S4564" s="42">
        <f t="shared" ca="1" si="77"/>
        <v>50547</v>
      </c>
      <c r="T4564" s="43">
        <f ca="1">_xll.BInterpol('Base CDI'!$H$4:$H$28,'Base CDI'!$J$4:$J$29,S4564,"Cubic","Extrapolate=Linear","MultiX=Average","Skip=True","Sort=True")</f>
        <v>13.124893296853626</v>
      </c>
      <c r="U4564" s="43">
        <f ca="1">_xll.BInterpol('Base CDI'!$H$4:$H$28,'Base CDI'!$I$4:$I$29,S4564,"Cubic","Extrapolate=Linear","MultiX=Average","Skip=True","Sort=True")</f>
        <v>13.150820793433653</v>
      </c>
    </row>
    <row r="4565" spans="16:21" x14ac:dyDescent="0.25">
      <c r="P4565" s="10">
        <v>41149</v>
      </c>
      <c r="Q4565">
        <v>29.006900000000002</v>
      </c>
      <c r="S4565" s="42">
        <f t="shared" ca="1" si="77"/>
        <v>50548</v>
      </c>
      <c r="T4565" s="43">
        <f ca="1">_xll.BInterpol('Base CDI'!$H$4:$H$28,'Base CDI'!$J$4:$J$29,S4565,"Cubic","Extrapolate=Linear","MultiX=Average","Skip=True","Sort=True")</f>
        <v>13.124849521203831</v>
      </c>
      <c r="U4565" s="43">
        <f ca="1">_xll.BInterpol('Base CDI'!$H$4:$H$28,'Base CDI'!$I$4:$I$29,S4565,"Cubic","Extrapolate=Linear","MultiX=Average","Skip=True","Sort=True")</f>
        <v>13.15077291381669</v>
      </c>
    </row>
    <row r="4566" spans="16:21" x14ac:dyDescent="0.25">
      <c r="P4566" s="10">
        <v>41150</v>
      </c>
      <c r="Q4566">
        <v>29.01557</v>
      </c>
      <c r="S4566" s="42">
        <f t="shared" ca="1" si="77"/>
        <v>50549</v>
      </c>
      <c r="T4566" s="43">
        <f ca="1">_xll.BInterpol('Base CDI'!$H$4:$H$28,'Base CDI'!$J$4:$J$29,S4566,"Cubic","Extrapolate=Linear","MultiX=Average","Skip=True","Sort=True")</f>
        <v>13.124805745554037</v>
      </c>
      <c r="U4566" s="43">
        <f ca="1">_xll.BInterpol('Base CDI'!$H$4:$H$28,'Base CDI'!$I$4:$I$29,S4566,"Cubic","Extrapolate=Linear","MultiX=Average","Skip=True","Sort=True")</f>
        <v>13.150725034199727</v>
      </c>
    </row>
    <row r="4567" spans="16:21" x14ac:dyDescent="0.25">
      <c r="P4567" s="10">
        <v>41151</v>
      </c>
      <c r="Q4567">
        <v>29.024239999999999</v>
      </c>
      <c r="S4567" s="42">
        <f t="shared" ca="1" si="77"/>
        <v>50550</v>
      </c>
      <c r="T4567" s="43">
        <f ca="1">_xll.BInterpol('Base CDI'!$H$4:$H$28,'Base CDI'!$J$4:$J$29,S4567,"Cubic","Extrapolate=Linear","MultiX=Average","Skip=True","Sort=True")</f>
        <v>13.124761969904242</v>
      </c>
      <c r="U4567" s="43">
        <f ca="1">_xll.BInterpol('Base CDI'!$H$4:$H$28,'Base CDI'!$I$4:$I$29,S4567,"Cubic","Extrapolate=Linear","MultiX=Average","Skip=True","Sort=True")</f>
        <v>13.150677154582764</v>
      </c>
    </row>
    <row r="4568" spans="16:21" x14ac:dyDescent="0.25">
      <c r="P4568" s="10">
        <v>41152</v>
      </c>
      <c r="Q4568">
        <v>29.032450000000001</v>
      </c>
      <c r="S4568" s="42">
        <f t="shared" ca="1" si="77"/>
        <v>50551</v>
      </c>
      <c r="T4568" s="43">
        <f ca="1">_xll.BInterpol('Base CDI'!$H$4:$H$28,'Base CDI'!$J$4:$J$29,S4568,"Cubic","Extrapolate=Linear","MultiX=Average","Skip=True","Sort=True")</f>
        <v>13.124718194254447</v>
      </c>
      <c r="U4568" s="43">
        <f ca="1">_xll.BInterpol('Base CDI'!$H$4:$H$28,'Base CDI'!$I$4:$I$29,S4568,"Cubic","Extrapolate=Linear","MultiX=Average","Skip=True","Sort=True")</f>
        <v>13.150629274965802</v>
      </c>
    </row>
    <row r="4569" spans="16:21" x14ac:dyDescent="0.25">
      <c r="P4569" s="10">
        <v>41155</v>
      </c>
      <c r="Q4569">
        <v>29.040649999999999</v>
      </c>
      <c r="S4569" s="42">
        <f t="shared" ca="1" si="77"/>
        <v>50552</v>
      </c>
      <c r="T4569" s="43">
        <f ca="1">_xll.BInterpol('Base CDI'!$H$4:$H$28,'Base CDI'!$J$4:$J$29,S4569,"Cubic","Extrapolate=Linear","MultiX=Average","Skip=True","Sort=True")</f>
        <v>13.124674418604652</v>
      </c>
      <c r="U4569" s="43">
        <f ca="1">_xll.BInterpol('Base CDI'!$H$4:$H$28,'Base CDI'!$I$4:$I$29,S4569,"Cubic","Extrapolate=Linear","MultiX=Average","Skip=True","Sort=True")</f>
        <v>13.150581395348837</v>
      </c>
    </row>
    <row r="4570" spans="16:21" x14ac:dyDescent="0.25">
      <c r="P4570" s="10">
        <v>41156</v>
      </c>
      <c r="Q4570">
        <v>29.04889</v>
      </c>
      <c r="S4570" s="42">
        <f t="shared" ca="1" si="77"/>
        <v>50553</v>
      </c>
      <c r="T4570" s="43">
        <f ca="1">_xll.BInterpol('Base CDI'!$H$4:$H$28,'Base CDI'!$J$4:$J$29,S4570,"Cubic","Extrapolate=Linear","MultiX=Average","Skip=True","Sort=True")</f>
        <v>13.124630642954857</v>
      </c>
      <c r="U4570" s="43">
        <f ca="1">_xll.BInterpol('Base CDI'!$H$4:$H$28,'Base CDI'!$I$4:$I$29,S4570,"Cubic","Extrapolate=Linear","MultiX=Average","Skip=True","Sort=True")</f>
        <v>13.150533515731874</v>
      </c>
    </row>
    <row r="4571" spans="16:21" x14ac:dyDescent="0.25">
      <c r="P4571" s="10">
        <v>41157</v>
      </c>
      <c r="Q4571">
        <v>29.057110000000002</v>
      </c>
      <c r="S4571" s="42">
        <f t="shared" ca="1" si="77"/>
        <v>50554</v>
      </c>
      <c r="T4571" s="43">
        <f ca="1">_xll.BInterpol('Base CDI'!$H$4:$H$28,'Base CDI'!$J$4:$J$29,S4571,"Cubic","Extrapolate=Linear","MultiX=Average","Skip=True","Sort=True")</f>
        <v>13.124586867305062</v>
      </c>
      <c r="U4571" s="43">
        <f ca="1">_xll.BInterpol('Base CDI'!$H$4:$H$28,'Base CDI'!$I$4:$I$29,S4571,"Cubic","Extrapolate=Linear","MultiX=Average","Skip=True","Sort=True")</f>
        <v>13.150485636114912</v>
      </c>
    </row>
    <row r="4572" spans="16:21" x14ac:dyDescent="0.25">
      <c r="P4572" s="10">
        <v>41158</v>
      </c>
      <c r="Q4572">
        <v>29.065329999999999</v>
      </c>
      <c r="S4572" s="42">
        <f t="shared" ca="1" si="77"/>
        <v>50555</v>
      </c>
      <c r="T4572" s="43">
        <f ca="1">_xll.BInterpol('Base CDI'!$H$4:$H$28,'Base CDI'!$J$4:$J$29,S4572,"Cubic","Extrapolate=Linear","MultiX=Average","Skip=True","Sort=True")</f>
        <v>13.124543091655267</v>
      </c>
      <c r="U4572" s="43">
        <f ca="1">_xll.BInterpol('Base CDI'!$H$4:$H$28,'Base CDI'!$I$4:$I$29,S4572,"Cubic","Extrapolate=Linear","MultiX=Average","Skip=True","Sort=True")</f>
        <v>13.150437756497949</v>
      </c>
    </row>
    <row r="4573" spans="16:21" x14ac:dyDescent="0.25">
      <c r="P4573" s="10">
        <v>41162</v>
      </c>
      <c r="Q4573">
        <v>29.073550000000001</v>
      </c>
      <c r="S4573" s="42">
        <f t="shared" ca="1" si="77"/>
        <v>50556</v>
      </c>
      <c r="T4573" s="43">
        <f ca="1">_xll.BInterpol('Base CDI'!$H$4:$H$28,'Base CDI'!$J$4:$J$29,S4573,"Cubic","Extrapolate=Linear","MultiX=Average","Skip=True","Sort=True")</f>
        <v>13.124499316005473</v>
      </c>
      <c r="U4573" s="43">
        <f ca="1">_xll.BInterpol('Base CDI'!$H$4:$H$28,'Base CDI'!$I$4:$I$29,S4573,"Cubic","Extrapolate=Linear","MultiX=Average","Skip=True","Sort=True")</f>
        <v>13.150389876880986</v>
      </c>
    </row>
    <row r="4574" spans="16:21" x14ac:dyDescent="0.25">
      <c r="P4574" s="10">
        <v>41163</v>
      </c>
      <c r="Q4574">
        <v>29.081769999999999</v>
      </c>
      <c r="S4574" s="42">
        <f t="shared" ca="1" si="77"/>
        <v>50557</v>
      </c>
      <c r="T4574" s="43">
        <f ca="1">_xll.BInterpol('Base CDI'!$H$4:$H$28,'Base CDI'!$J$4:$J$29,S4574,"Cubic","Extrapolate=Linear","MultiX=Average","Skip=True","Sort=True")</f>
        <v>13.124455540355678</v>
      </c>
      <c r="U4574" s="43">
        <f ca="1">_xll.BInterpol('Base CDI'!$H$4:$H$28,'Base CDI'!$I$4:$I$29,S4574,"Cubic","Extrapolate=Linear","MultiX=Average","Skip=True","Sort=True")</f>
        <v>13.150341997264022</v>
      </c>
    </row>
    <row r="4575" spans="16:21" x14ac:dyDescent="0.25">
      <c r="P4575" s="10">
        <v>41164</v>
      </c>
      <c r="Q4575">
        <v>29.089980000000001</v>
      </c>
      <c r="S4575" s="42">
        <f t="shared" ca="1" si="77"/>
        <v>50558</v>
      </c>
      <c r="T4575" s="43">
        <f ca="1">_xll.BInterpol('Base CDI'!$H$4:$H$28,'Base CDI'!$J$4:$J$29,S4575,"Cubic","Extrapolate=Linear","MultiX=Average","Skip=True","Sort=True")</f>
        <v>13.124411764705883</v>
      </c>
      <c r="U4575" s="43">
        <f ca="1">_xll.BInterpol('Base CDI'!$H$4:$H$28,'Base CDI'!$I$4:$I$29,S4575,"Cubic","Extrapolate=Linear","MultiX=Average","Skip=True","Sort=True")</f>
        <v>13.150294117647059</v>
      </c>
    </row>
    <row r="4576" spans="16:21" x14ac:dyDescent="0.25">
      <c r="P4576" s="10">
        <v>41165</v>
      </c>
      <c r="Q4576">
        <v>29.098179999999999</v>
      </c>
      <c r="S4576" s="42">
        <f t="shared" ca="1" si="77"/>
        <v>50559</v>
      </c>
      <c r="T4576" s="43">
        <f ca="1">_xll.BInterpol('Base CDI'!$H$4:$H$28,'Base CDI'!$J$4:$J$29,S4576,"Cubic","Extrapolate=Linear","MultiX=Average","Skip=True","Sort=True")</f>
        <v>13.124367989056088</v>
      </c>
      <c r="U4576" s="43">
        <f ca="1">_xll.BInterpol('Base CDI'!$H$4:$H$28,'Base CDI'!$I$4:$I$29,S4576,"Cubic","Extrapolate=Linear","MultiX=Average","Skip=True","Sort=True")</f>
        <v>13.150246238030096</v>
      </c>
    </row>
    <row r="4577" spans="16:21" x14ac:dyDescent="0.25">
      <c r="P4577" s="10">
        <v>41166</v>
      </c>
      <c r="Q4577">
        <v>29.106380000000001</v>
      </c>
      <c r="S4577" s="42">
        <f t="shared" ca="1" si="77"/>
        <v>50560</v>
      </c>
      <c r="T4577" s="43">
        <f ca="1">_xll.BInterpol('Base CDI'!$H$4:$H$28,'Base CDI'!$J$4:$J$29,S4577,"Cubic","Extrapolate=Linear","MultiX=Average","Skip=True","Sort=True")</f>
        <v>13.124324213406293</v>
      </c>
      <c r="U4577" s="43">
        <f ca="1">_xll.BInterpol('Base CDI'!$H$4:$H$28,'Base CDI'!$I$4:$I$29,S4577,"Cubic","Extrapolate=Linear","MultiX=Average","Skip=True","Sort=True")</f>
        <v>13.150198358413133</v>
      </c>
    </row>
    <row r="4578" spans="16:21" x14ac:dyDescent="0.25">
      <c r="P4578" s="10">
        <v>41169</v>
      </c>
      <c r="Q4578">
        <v>29.114570000000001</v>
      </c>
      <c r="S4578" s="42">
        <f t="shared" ca="1" si="77"/>
        <v>50561</v>
      </c>
      <c r="T4578" s="43">
        <f ca="1">_xll.BInterpol('Base CDI'!$H$4:$H$28,'Base CDI'!$J$4:$J$29,S4578,"Cubic","Extrapolate=Linear","MultiX=Average","Skip=True","Sort=True")</f>
        <v>13.124280437756498</v>
      </c>
      <c r="U4578" s="43">
        <f ca="1">_xll.BInterpol('Base CDI'!$H$4:$H$28,'Base CDI'!$I$4:$I$29,S4578,"Cubic","Extrapolate=Linear","MultiX=Average","Skip=True","Sort=True")</f>
        <v>13.150150478796171</v>
      </c>
    </row>
    <row r="4579" spans="16:21" x14ac:dyDescent="0.25">
      <c r="P4579" s="10">
        <v>41170</v>
      </c>
      <c r="Q4579">
        <v>29.12276</v>
      </c>
      <c r="S4579" s="42">
        <f t="shared" ca="1" si="77"/>
        <v>50562</v>
      </c>
      <c r="T4579" s="43">
        <f ca="1">_xll.BInterpol('Base CDI'!$H$4:$H$28,'Base CDI'!$J$4:$J$29,S4579,"Cubic","Extrapolate=Linear","MultiX=Average","Skip=True","Sort=True")</f>
        <v>13.124236662106703</v>
      </c>
      <c r="U4579" s="43">
        <f ca="1">_xll.BInterpol('Base CDI'!$H$4:$H$28,'Base CDI'!$I$4:$I$29,S4579,"Cubic","Extrapolate=Linear","MultiX=Average","Skip=True","Sort=True")</f>
        <v>13.150102599179208</v>
      </c>
    </row>
    <row r="4580" spans="16:21" x14ac:dyDescent="0.25">
      <c r="P4580" s="10">
        <v>41171</v>
      </c>
      <c r="Q4580">
        <v>29.130929999999999</v>
      </c>
      <c r="S4580" s="42">
        <f t="shared" ca="1" si="77"/>
        <v>50563</v>
      </c>
      <c r="T4580" s="43">
        <f ca="1">_xll.BInterpol('Base CDI'!$H$4:$H$28,'Base CDI'!$J$4:$J$29,S4580,"Cubic","Extrapolate=Linear","MultiX=Average","Skip=True","Sort=True")</f>
        <v>13.124192886456909</v>
      </c>
      <c r="U4580" s="43">
        <f ca="1">_xll.BInterpol('Base CDI'!$H$4:$H$28,'Base CDI'!$I$4:$I$29,S4580,"Cubic","Extrapolate=Linear","MultiX=Average","Skip=True","Sort=True")</f>
        <v>13.150054719562243</v>
      </c>
    </row>
    <row r="4581" spans="16:21" x14ac:dyDescent="0.25">
      <c r="P4581" s="10">
        <v>41172</v>
      </c>
      <c r="Q4581">
        <v>29.139109999999999</v>
      </c>
      <c r="S4581" s="42">
        <f t="shared" ca="1" si="77"/>
        <v>50564</v>
      </c>
      <c r="T4581" s="43">
        <f ca="1">_xll.BInterpol('Base CDI'!$H$4:$H$28,'Base CDI'!$J$4:$J$29,S4581,"Cubic","Extrapolate=Linear","MultiX=Average","Skip=True","Sort=True")</f>
        <v>13.124149110807114</v>
      </c>
      <c r="U4581" s="43">
        <f ca="1">_xll.BInterpol('Base CDI'!$H$4:$H$28,'Base CDI'!$I$4:$I$29,S4581,"Cubic","Extrapolate=Linear","MultiX=Average","Skip=True","Sort=True")</f>
        <v>13.150006839945281</v>
      </c>
    </row>
    <row r="4582" spans="16:21" x14ac:dyDescent="0.25">
      <c r="P4582" s="10">
        <v>41173</v>
      </c>
      <c r="Q4582">
        <v>29.147310000000001</v>
      </c>
      <c r="S4582" s="42">
        <f t="shared" ca="1" si="77"/>
        <v>50565</v>
      </c>
      <c r="T4582" s="43">
        <f ca="1">_xll.BInterpol('Base CDI'!$H$4:$H$28,'Base CDI'!$J$4:$J$29,S4582,"Cubic","Extrapolate=Linear","MultiX=Average","Skip=True","Sort=True")</f>
        <v>13.124105335157319</v>
      </c>
      <c r="U4582" s="43">
        <f ca="1">_xll.BInterpol('Base CDI'!$H$4:$H$28,'Base CDI'!$I$4:$I$29,S4582,"Cubic","Extrapolate=Linear","MultiX=Average","Skip=True","Sort=True")</f>
        <v>13.149958960328318</v>
      </c>
    </row>
    <row r="4583" spans="16:21" x14ac:dyDescent="0.25">
      <c r="P4583" s="10">
        <v>41176</v>
      </c>
      <c r="Q4583">
        <v>29.155519999999999</v>
      </c>
      <c r="S4583" s="42">
        <f t="shared" ca="1" si="77"/>
        <v>50566</v>
      </c>
      <c r="T4583" s="43">
        <f ca="1">_xll.BInterpol('Base CDI'!$H$4:$H$28,'Base CDI'!$J$4:$J$29,S4583,"Cubic","Extrapolate=Linear","MultiX=Average","Skip=True","Sort=True")</f>
        <v>13.124061559507524</v>
      </c>
      <c r="U4583" s="43">
        <f ca="1">_xll.BInterpol('Base CDI'!$H$4:$H$28,'Base CDI'!$I$4:$I$29,S4583,"Cubic","Extrapolate=Linear","MultiX=Average","Skip=True","Sort=True")</f>
        <v>13.149911080711355</v>
      </c>
    </row>
    <row r="4584" spans="16:21" x14ac:dyDescent="0.25">
      <c r="P4584" s="10">
        <v>41177</v>
      </c>
      <c r="Q4584">
        <v>29.163730000000001</v>
      </c>
      <c r="S4584" s="42">
        <f t="shared" ca="1" si="77"/>
        <v>50567</v>
      </c>
      <c r="T4584" s="43">
        <f ca="1">_xll.BInterpol('Base CDI'!$H$4:$H$28,'Base CDI'!$J$4:$J$29,S4584,"Cubic","Extrapolate=Linear","MultiX=Average","Skip=True","Sort=True")</f>
        <v>13.124017783857729</v>
      </c>
      <c r="U4584" s="43">
        <f ca="1">_xll.BInterpol('Base CDI'!$H$4:$H$28,'Base CDI'!$I$4:$I$29,S4584,"Cubic","Extrapolate=Linear","MultiX=Average","Skip=True","Sort=True")</f>
        <v>13.149863201094393</v>
      </c>
    </row>
    <row r="4585" spans="16:21" x14ac:dyDescent="0.25">
      <c r="P4585" s="10">
        <v>41178</v>
      </c>
      <c r="Q4585">
        <v>29.171970000000002</v>
      </c>
      <c r="S4585" s="42">
        <f t="shared" ca="1" si="77"/>
        <v>50568</v>
      </c>
      <c r="T4585" s="43">
        <f ca="1">_xll.BInterpol('Base CDI'!$H$4:$H$28,'Base CDI'!$J$4:$J$29,S4585,"Cubic","Extrapolate=Linear","MultiX=Average","Skip=True","Sort=True")</f>
        <v>13.123974008207934</v>
      </c>
      <c r="U4585" s="43">
        <f ca="1">_xll.BInterpol('Base CDI'!$H$4:$H$28,'Base CDI'!$I$4:$I$29,S4585,"Cubic","Extrapolate=Linear","MultiX=Average","Skip=True","Sort=True")</f>
        <v>13.149815321477428</v>
      </c>
    </row>
    <row r="4586" spans="16:21" x14ac:dyDescent="0.25">
      <c r="P4586" s="10">
        <v>41179</v>
      </c>
      <c r="Q4586">
        <v>29.180199999999999</v>
      </c>
      <c r="S4586" s="42">
        <f t="shared" ca="1" si="77"/>
        <v>50569</v>
      </c>
      <c r="T4586" s="43">
        <f ca="1">_xll.BInterpol('Base CDI'!$H$4:$H$28,'Base CDI'!$J$4:$J$29,S4586,"Cubic","Extrapolate=Linear","MultiX=Average","Skip=True","Sort=True")</f>
        <v>13.12393023255814</v>
      </c>
      <c r="U4586" s="43">
        <f ca="1">_xll.BInterpol('Base CDI'!$H$4:$H$28,'Base CDI'!$I$4:$I$29,S4586,"Cubic","Extrapolate=Linear","MultiX=Average","Skip=True","Sort=True")</f>
        <v>13.149767441860465</v>
      </c>
    </row>
    <row r="4587" spans="16:21" x14ac:dyDescent="0.25">
      <c r="P4587" s="10">
        <v>41180</v>
      </c>
      <c r="Q4587">
        <v>29.18843</v>
      </c>
      <c r="S4587" s="42">
        <f t="shared" ca="1" si="77"/>
        <v>50570</v>
      </c>
      <c r="T4587" s="43">
        <f ca="1">_xll.BInterpol('Base CDI'!$H$4:$H$28,'Base CDI'!$J$4:$J$29,S4587,"Cubic","Extrapolate=Linear","MultiX=Average","Skip=True","Sort=True")</f>
        <v>13.123886456908345</v>
      </c>
      <c r="U4587" s="43">
        <f ca="1">_xll.BInterpol('Base CDI'!$H$4:$H$28,'Base CDI'!$I$4:$I$29,S4587,"Cubic","Extrapolate=Linear","MultiX=Average","Skip=True","Sort=True")</f>
        <v>13.149719562243503</v>
      </c>
    </row>
    <row r="4588" spans="16:21" x14ac:dyDescent="0.25">
      <c r="P4588" s="10">
        <v>41183</v>
      </c>
      <c r="Q4588">
        <v>29.196650000000002</v>
      </c>
      <c r="S4588" s="42">
        <f t="shared" ca="1" si="77"/>
        <v>50571</v>
      </c>
      <c r="T4588" s="43">
        <f ca="1">_xll.BInterpol('Base CDI'!$H$4:$H$28,'Base CDI'!$J$4:$J$29,S4588,"Cubic","Extrapolate=Linear","MultiX=Average","Skip=True","Sort=True")</f>
        <v>13.12384268125855</v>
      </c>
      <c r="U4588" s="43">
        <f ca="1">_xll.BInterpol('Base CDI'!$H$4:$H$28,'Base CDI'!$I$4:$I$29,S4588,"Cubic","Extrapolate=Linear","MultiX=Average","Skip=True","Sort=True")</f>
        <v>13.14967168262654</v>
      </c>
    </row>
    <row r="4589" spans="16:21" x14ac:dyDescent="0.25">
      <c r="P4589" s="10">
        <v>41184</v>
      </c>
      <c r="Q4589">
        <v>29.204879999999999</v>
      </c>
      <c r="S4589" s="42">
        <f t="shared" ca="1" si="77"/>
        <v>50572</v>
      </c>
      <c r="T4589" s="43">
        <f ca="1">_xll.BInterpol('Base CDI'!$H$4:$H$28,'Base CDI'!$J$4:$J$29,S4589,"Cubic","Extrapolate=Linear","MultiX=Average","Skip=True","Sort=True")</f>
        <v>13.123798905608755</v>
      </c>
      <c r="U4589" s="43">
        <f ca="1">_xll.BInterpol('Base CDI'!$H$4:$H$28,'Base CDI'!$I$4:$I$29,S4589,"Cubic","Extrapolate=Linear","MultiX=Average","Skip=True","Sort=True")</f>
        <v>13.149623803009577</v>
      </c>
    </row>
    <row r="4590" spans="16:21" x14ac:dyDescent="0.25">
      <c r="P4590" s="10">
        <v>41185</v>
      </c>
      <c r="Q4590">
        <v>29.213100000000001</v>
      </c>
      <c r="S4590" s="42">
        <f t="shared" ca="1" si="77"/>
        <v>50573</v>
      </c>
      <c r="T4590" s="43">
        <f ca="1">_xll.BInterpol('Base CDI'!$H$4:$H$28,'Base CDI'!$J$4:$J$29,S4590,"Cubic","Extrapolate=Linear","MultiX=Average","Skip=True","Sort=True")</f>
        <v>13.12375512995896</v>
      </c>
      <c r="U4590" s="43">
        <f ca="1">_xll.BInterpol('Base CDI'!$H$4:$H$28,'Base CDI'!$I$4:$I$29,S4590,"Cubic","Extrapolate=Linear","MultiX=Average","Skip=True","Sort=True")</f>
        <v>13.149575923392613</v>
      </c>
    </row>
    <row r="4591" spans="16:21" x14ac:dyDescent="0.25">
      <c r="P4591" s="10">
        <v>41186</v>
      </c>
      <c r="Q4591">
        <v>29.221340000000001</v>
      </c>
      <c r="S4591" s="42">
        <f t="shared" ca="1" si="77"/>
        <v>50574</v>
      </c>
      <c r="T4591" s="43">
        <f ca="1">_xll.BInterpol('Base CDI'!$H$4:$H$28,'Base CDI'!$J$4:$J$29,S4591,"Cubic","Extrapolate=Linear","MultiX=Average","Skip=True","Sort=True")</f>
        <v>13.123711354309165</v>
      </c>
      <c r="U4591" s="43">
        <f ca="1">_xll.BInterpol('Base CDI'!$H$4:$H$28,'Base CDI'!$I$4:$I$29,S4591,"Cubic","Extrapolate=Linear","MultiX=Average","Skip=True","Sort=True")</f>
        <v>13.14952804377565</v>
      </c>
    </row>
    <row r="4592" spans="16:21" x14ac:dyDescent="0.25">
      <c r="P4592" s="10">
        <v>41187</v>
      </c>
      <c r="Q4592">
        <v>29.229569999999999</v>
      </c>
      <c r="S4592" s="42">
        <f t="shared" ca="1" si="77"/>
        <v>50575</v>
      </c>
      <c r="T4592" s="43">
        <f ca="1">_xll.BInterpol('Base CDI'!$H$4:$H$28,'Base CDI'!$J$4:$J$29,S4592,"Cubic","Extrapolate=Linear","MultiX=Average","Skip=True","Sort=True")</f>
        <v>13.12366757865937</v>
      </c>
      <c r="U4592" s="43">
        <f ca="1">_xll.BInterpol('Base CDI'!$H$4:$H$28,'Base CDI'!$I$4:$I$29,S4592,"Cubic","Extrapolate=Linear","MultiX=Average","Skip=True","Sort=True")</f>
        <v>13.149480164158687</v>
      </c>
    </row>
    <row r="4593" spans="16:21" x14ac:dyDescent="0.25">
      <c r="P4593" s="10">
        <v>41190</v>
      </c>
      <c r="Q4593">
        <v>29.23781</v>
      </c>
      <c r="S4593" s="42">
        <f t="shared" ca="1" si="77"/>
        <v>50576</v>
      </c>
      <c r="T4593" s="43">
        <f ca="1">_xll.BInterpol('Base CDI'!$H$4:$H$28,'Base CDI'!$J$4:$J$29,S4593,"Cubic","Extrapolate=Linear","MultiX=Average","Skip=True","Sort=True")</f>
        <v>13.123623803009576</v>
      </c>
      <c r="U4593" s="43">
        <f ca="1">_xll.BInterpol('Base CDI'!$H$4:$H$28,'Base CDI'!$I$4:$I$29,S4593,"Cubic","Extrapolate=Linear","MultiX=Average","Skip=True","Sort=True")</f>
        <v>13.149432284541724</v>
      </c>
    </row>
    <row r="4594" spans="16:21" x14ac:dyDescent="0.25">
      <c r="P4594" s="10">
        <v>41191</v>
      </c>
      <c r="Q4594">
        <v>29.24605</v>
      </c>
      <c r="S4594" s="42">
        <f t="shared" ca="1" si="77"/>
        <v>50577</v>
      </c>
      <c r="T4594" s="43">
        <f ca="1">_xll.BInterpol('Base CDI'!$H$4:$H$28,'Base CDI'!$J$4:$J$29,S4594,"Cubic","Extrapolate=Linear","MultiX=Average","Skip=True","Sort=True")</f>
        <v>13.123580027359781</v>
      </c>
      <c r="U4594" s="43">
        <f ca="1">_xll.BInterpol('Base CDI'!$H$4:$H$28,'Base CDI'!$I$4:$I$29,S4594,"Cubic","Extrapolate=Linear","MultiX=Average","Skip=True","Sort=True")</f>
        <v>13.149384404924762</v>
      </c>
    </row>
    <row r="4595" spans="16:21" x14ac:dyDescent="0.25">
      <c r="P4595" s="10">
        <v>41192</v>
      </c>
      <c r="Q4595">
        <v>29.254280000000001</v>
      </c>
      <c r="S4595" s="42">
        <f t="shared" ca="1" si="77"/>
        <v>50578</v>
      </c>
      <c r="T4595" s="43">
        <f ca="1">_xll.BInterpol('Base CDI'!$H$4:$H$28,'Base CDI'!$J$4:$J$29,S4595,"Cubic","Extrapolate=Linear","MultiX=Average","Skip=True","Sort=True")</f>
        <v>13.123536251709986</v>
      </c>
      <c r="U4595" s="43">
        <f ca="1">_xll.BInterpol('Base CDI'!$H$4:$H$28,'Base CDI'!$I$4:$I$29,S4595,"Cubic","Extrapolate=Linear","MultiX=Average","Skip=True","Sort=True")</f>
        <v>13.149336525307799</v>
      </c>
    </row>
    <row r="4596" spans="16:21" x14ac:dyDescent="0.25">
      <c r="P4596" s="10">
        <v>41193</v>
      </c>
      <c r="Q4596">
        <v>29.262499999999999</v>
      </c>
      <c r="S4596" s="42">
        <f t="shared" ca="1" si="77"/>
        <v>50579</v>
      </c>
      <c r="T4596" s="43">
        <f ca="1">_xll.BInterpol('Base CDI'!$H$4:$H$28,'Base CDI'!$J$4:$J$29,S4596,"Cubic","Extrapolate=Linear","MultiX=Average","Skip=True","Sort=True")</f>
        <v>13.123492476060191</v>
      </c>
      <c r="U4596" s="43">
        <f ca="1">_xll.BInterpol('Base CDI'!$H$4:$H$28,'Base CDI'!$I$4:$I$29,S4596,"Cubic","Extrapolate=Linear","MultiX=Average","Skip=True","Sort=True")</f>
        <v>13.149288645690834</v>
      </c>
    </row>
    <row r="4597" spans="16:21" x14ac:dyDescent="0.25">
      <c r="P4597" s="10">
        <v>41197</v>
      </c>
      <c r="Q4597">
        <v>29.270399999999999</v>
      </c>
      <c r="S4597" s="42">
        <f t="shared" ca="1" si="77"/>
        <v>50580</v>
      </c>
      <c r="T4597" s="43">
        <f ca="1">_xll.BInterpol('Base CDI'!$H$4:$H$28,'Base CDI'!$J$4:$J$29,S4597,"Cubic","Extrapolate=Linear","MultiX=Average","Skip=True","Sort=True")</f>
        <v>13.123448700410396</v>
      </c>
      <c r="U4597" s="43">
        <f ca="1">_xll.BInterpol('Base CDI'!$H$4:$H$28,'Base CDI'!$I$4:$I$29,S4597,"Cubic","Extrapolate=Linear","MultiX=Average","Skip=True","Sort=True")</f>
        <v>13.149240766073872</v>
      </c>
    </row>
    <row r="4598" spans="16:21" x14ac:dyDescent="0.25">
      <c r="P4598" s="10">
        <v>41198</v>
      </c>
      <c r="Q4598">
        <v>29.278300000000002</v>
      </c>
      <c r="S4598" s="42">
        <f t="shared" ca="1" si="77"/>
        <v>50581</v>
      </c>
      <c r="T4598" s="43">
        <f ca="1">_xll.BInterpol('Base CDI'!$H$4:$H$28,'Base CDI'!$J$4:$J$29,S4598,"Cubic","Extrapolate=Linear","MultiX=Average","Skip=True","Sort=True")</f>
        <v>13.123404924760601</v>
      </c>
      <c r="U4598" s="43">
        <f ca="1">_xll.BInterpol('Base CDI'!$H$4:$H$28,'Base CDI'!$I$4:$I$29,S4598,"Cubic","Extrapolate=Linear","MultiX=Average","Skip=True","Sort=True")</f>
        <v>13.149192886456909</v>
      </c>
    </row>
    <row r="4599" spans="16:21" x14ac:dyDescent="0.25">
      <c r="P4599" s="10">
        <v>41199</v>
      </c>
      <c r="Q4599">
        <v>29.28622</v>
      </c>
      <c r="S4599" s="42">
        <f t="shared" ca="1" si="77"/>
        <v>50582</v>
      </c>
      <c r="T4599" s="43">
        <f ca="1">_xll.BInterpol('Base CDI'!$H$4:$H$28,'Base CDI'!$J$4:$J$29,S4599,"Cubic","Extrapolate=Linear","MultiX=Average","Skip=True","Sort=True")</f>
        <v>13.123361149110808</v>
      </c>
      <c r="U4599" s="43">
        <f ca="1">_xll.BInterpol('Base CDI'!$H$4:$H$28,'Base CDI'!$I$4:$I$29,S4599,"Cubic","Extrapolate=Linear","MultiX=Average","Skip=True","Sort=True")</f>
        <v>13.149145006839946</v>
      </c>
    </row>
    <row r="4600" spans="16:21" x14ac:dyDescent="0.25">
      <c r="P4600" s="10">
        <v>41200</v>
      </c>
      <c r="Q4600">
        <v>29.294149999999998</v>
      </c>
      <c r="S4600" s="42">
        <f t="shared" ca="1" si="77"/>
        <v>50583</v>
      </c>
      <c r="T4600" s="43">
        <f ca="1">_xll.BInterpol('Base CDI'!$H$4:$H$28,'Base CDI'!$J$4:$J$29,S4600,"Cubic","Extrapolate=Linear","MultiX=Average","Skip=True","Sort=True")</f>
        <v>13.123317373461013</v>
      </c>
      <c r="U4600" s="43">
        <f ca="1">_xll.BInterpol('Base CDI'!$H$4:$H$28,'Base CDI'!$I$4:$I$29,S4600,"Cubic","Extrapolate=Linear","MultiX=Average","Skip=True","Sort=True")</f>
        <v>13.149097127222984</v>
      </c>
    </row>
    <row r="4601" spans="16:21" x14ac:dyDescent="0.25">
      <c r="P4601" s="10">
        <v>41201</v>
      </c>
      <c r="Q4601">
        <v>29.302099999999999</v>
      </c>
      <c r="S4601" s="42">
        <f t="shared" ca="1" si="77"/>
        <v>50584</v>
      </c>
      <c r="T4601" s="43">
        <f ca="1">_xll.BInterpol('Base CDI'!$H$4:$H$28,'Base CDI'!$J$4:$J$29,S4601,"Cubic","Extrapolate=Linear","MultiX=Average","Skip=True","Sort=True")</f>
        <v>13.123273597811218</v>
      </c>
      <c r="U4601" s="43">
        <f ca="1">_xll.BInterpol('Base CDI'!$H$4:$H$28,'Base CDI'!$I$4:$I$29,S4601,"Cubic","Extrapolate=Linear","MultiX=Average","Skip=True","Sort=True")</f>
        <v>13.149049247606019</v>
      </c>
    </row>
    <row r="4602" spans="16:21" x14ac:dyDescent="0.25">
      <c r="P4602" s="10">
        <v>41204</v>
      </c>
      <c r="Q4602">
        <v>29.31006</v>
      </c>
      <c r="S4602" s="42">
        <f t="shared" ca="1" si="77"/>
        <v>50585</v>
      </c>
      <c r="T4602" s="43">
        <f ca="1">_xll.BInterpol('Base CDI'!$H$4:$H$28,'Base CDI'!$J$4:$J$29,S4602,"Cubic","Extrapolate=Linear","MultiX=Average","Skip=True","Sort=True")</f>
        <v>13.123229822161424</v>
      </c>
      <c r="U4602" s="43">
        <f ca="1">_xll.BInterpol('Base CDI'!$H$4:$H$28,'Base CDI'!$I$4:$I$29,S4602,"Cubic","Extrapolate=Linear","MultiX=Average","Skip=True","Sort=True")</f>
        <v>13.149001367989056</v>
      </c>
    </row>
    <row r="4603" spans="16:21" x14ac:dyDescent="0.25">
      <c r="P4603" s="10">
        <v>41205</v>
      </c>
      <c r="Q4603">
        <v>29.318059999999999</v>
      </c>
      <c r="S4603" s="42">
        <f t="shared" ca="1" si="77"/>
        <v>50586</v>
      </c>
      <c r="T4603" s="43">
        <f ca="1">_xll.BInterpol('Base CDI'!$H$4:$H$28,'Base CDI'!$J$4:$J$29,S4603,"Cubic","Extrapolate=Linear","MultiX=Average","Skip=True","Sort=True")</f>
        <v>13.123186046511629</v>
      </c>
      <c r="U4603" s="43">
        <f ca="1">_xll.BInterpol('Base CDI'!$H$4:$H$28,'Base CDI'!$I$4:$I$29,S4603,"Cubic","Extrapolate=Linear","MultiX=Average","Skip=True","Sort=True")</f>
        <v>13.148953488372094</v>
      </c>
    </row>
    <row r="4604" spans="16:21" x14ac:dyDescent="0.25">
      <c r="P4604" s="10">
        <v>41206</v>
      </c>
      <c r="Q4604">
        <v>29.326059999999998</v>
      </c>
      <c r="S4604" s="42">
        <f t="shared" ca="1" si="77"/>
        <v>50587</v>
      </c>
      <c r="T4604" s="43">
        <f ca="1">_xll.BInterpol('Base CDI'!$H$4:$H$28,'Base CDI'!$J$4:$J$29,S4604,"Cubic","Extrapolate=Linear","MultiX=Average","Skip=True","Sort=True")</f>
        <v>13.123142270861834</v>
      </c>
      <c r="U4604" s="43">
        <f ca="1">_xll.BInterpol('Base CDI'!$H$4:$H$28,'Base CDI'!$I$4:$I$29,S4604,"Cubic","Extrapolate=Linear","MultiX=Average","Skip=True","Sort=True")</f>
        <v>13.148905608755131</v>
      </c>
    </row>
    <row r="4605" spans="16:21" x14ac:dyDescent="0.25">
      <c r="P4605" s="10">
        <v>41207</v>
      </c>
      <c r="Q4605">
        <v>29.33408</v>
      </c>
      <c r="S4605" s="42">
        <f t="shared" ca="1" si="77"/>
        <v>50588</v>
      </c>
      <c r="T4605" s="43">
        <f ca="1">_xll.BInterpol('Base CDI'!$H$4:$H$28,'Base CDI'!$J$4:$J$29,S4605,"Cubic","Extrapolate=Linear","MultiX=Average","Skip=True","Sort=True")</f>
        <v>13.123098495212039</v>
      </c>
      <c r="U4605" s="43">
        <f ca="1">_xll.BInterpol('Base CDI'!$H$4:$H$28,'Base CDI'!$I$4:$I$29,S4605,"Cubic","Extrapolate=Linear","MultiX=Average","Skip=True","Sort=True")</f>
        <v>13.148857729138168</v>
      </c>
    </row>
    <row r="4606" spans="16:21" x14ac:dyDescent="0.25">
      <c r="P4606" s="10">
        <v>41208</v>
      </c>
      <c r="Q4606">
        <v>29.34207</v>
      </c>
      <c r="S4606" s="42">
        <f t="shared" ca="1" si="77"/>
        <v>50589</v>
      </c>
      <c r="T4606" s="43">
        <f ca="1">_xll.BInterpol('Base CDI'!$H$4:$H$28,'Base CDI'!$J$4:$J$29,S4606,"Cubic","Extrapolate=Linear","MultiX=Average","Skip=True","Sort=True")</f>
        <v>13.123054719562244</v>
      </c>
      <c r="U4606" s="43">
        <f ca="1">_xll.BInterpol('Base CDI'!$H$4:$H$28,'Base CDI'!$I$4:$I$29,S4606,"Cubic","Extrapolate=Linear","MultiX=Average","Skip=True","Sort=True")</f>
        <v>13.148809849521204</v>
      </c>
    </row>
    <row r="4607" spans="16:21" x14ac:dyDescent="0.25">
      <c r="P4607" s="10">
        <v>41211</v>
      </c>
      <c r="Q4607">
        <v>29.35005</v>
      </c>
      <c r="S4607" s="42">
        <f t="shared" ca="1" si="77"/>
        <v>50590</v>
      </c>
      <c r="T4607" s="43">
        <f ca="1">_xll.BInterpol('Base CDI'!$H$4:$H$28,'Base CDI'!$J$4:$J$29,S4607,"Cubic","Extrapolate=Linear","MultiX=Average","Skip=True","Sort=True")</f>
        <v>13.123010943912449</v>
      </c>
      <c r="U4607" s="43">
        <f ca="1">_xll.BInterpol('Base CDI'!$H$4:$H$28,'Base CDI'!$I$4:$I$29,S4607,"Cubic","Extrapolate=Linear","MultiX=Average","Skip=True","Sort=True")</f>
        <v>13.148761969904241</v>
      </c>
    </row>
    <row r="4608" spans="16:21" x14ac:dyDescent="0.25">
      <c r="P4608" s="10">
        <v>41212</v>
      </c>
      <c r="Q4608">
        <v>29.35802</v>
      </c>
      <c r="S4608" s="42">
        <f t="shared" ca="1" si="77"/>
        <v>50591</v>
      </c>
      <c r="T4608" s="43">
        <f ca="1">_xll.BInterpol('Base CDI'!$H$4:$H$28,'Base CDI'!$J$4:$J$29,S4608,"Cubic","Extrapolate=Linear","MultiX=Average","Skip=True","Sort=True")</f>
        <v>13.122967168262655</v>
      </c>
      <c r="U4608" s="43">
        <f ca="1">_xll.BInterpol('Base CDI'!$H$4:$H$28,'Base CDI'!$I$4:$I$29,S4608,"Cubic","Extrapolate=Linear","MultiX=Average","Skip=True","Sort=True")</f>
        <v>13.148714090287278</v>
      </c>
    </row>
    <row r="4609" spans="16:21" x14ac:dyDescent="0.25">
      <c r="P4609" s="10">
        <v>41213</v>
      </c>
      <c r="Q4609">
        <v>29.36598</v>
      </c>
      <c r="S4609" s="42">
        <f t="shared" ca="1" si="77"/>
        <v>50592</v>
      </c>
      <c r="T4609" s="43">
        <f ca="1">_xll.BInterpol('Base CDI'!$H$4:$H$28,'Base CDI'!$J$4:$J$29,S4609,"Cubic","Extrapolate=Linear","MultiX=Average","Skip=True","Sort=True")</f>
        <v>13.12292339261286</v>
      </c>
      <c r="U4609" s="43">
        <f ca="1">_xll.BInterpol('Base CDI'!$H$4:$H$28,'Base CDI'!$I$4:$I$29,S4609,"Cubic","Extrapolate=Linear","MultiX=Average","Skip=True","Sort=True")</f>
        <v>13.148666210670315</v>
      </c>
    </row>
    <row r="4610" spans="16:21" x14ac:dyDescent="0.25">
      <c r="P4610" s="10">
        <v>41214</v>
      </c>
      <c r="Q4610">
        <v>29.37396</v>
      </c>
      <c r="S4610" s="42">
        <f t="shared" ca="1" si="77"/>
        <v>50593</v>
      </c>
      <c r="T4610" s="43">
        <f ca="1">_xll.BInterpol('Base CDI'!$H$4:$H$28,'Base CDI'!$J$4:$J$29,S4610,"Cubic","Extrapolate=Linear","MultiX=Average","Skip=True","Sort=True")</f>
        <v>13.122879616963065</v>
      </c>
      <c r="U4610" s="43">
        <f ca="1">_xll.BInterpol('Base CDI'!$H$4:$H$28,'Base CDI'!$I$4:$I$29,S4610,"Cubic","Extrapolate=Linear","MultiX=Average","Skip=True","Sort=True")</f>
        <v>13.148618331053353</v>
      </c>
    </row>
    <row r="4611" spans="16:21" x14ac:dyDescent="0.25">
      <c r="P4611" s="10">
        <v>41218</v>
      </c>
      <c r="Q4611">
        <v>29.381969999999999</v>
      </c>
      <c r="S4611" s="42">
        <f t="shared" ca="1" si="77"/>
        <v>50594</v>
      </c>
      <c r="T4611" s="43">
        <f ca="1">_xll.BInterpol('Base CDI'!$H$4:$H$28,'Base CDI'!$J$4:$J$29,S4611,"Cubic","Extrapolate=Linear","MultiX=Average","Skip=True","Sort=True")</f>
        <v>13.12283584131327</v>
      </c>
      <c r="U4611" s="43">
        <f ca="1">_xll.BInterpol('Base CDI'!$H$4:$H$28,'Base CDI'!$I$4:$I$29,S4611,"Cubic","Extrapolate=Linear","MultiX=Average","Skip=True","Sort=True")</f>
        <v>13.14857045143639</v>
      </c>
    </row>
    <row r="4612" spans="16:21" x14ac:dyDescent="0.25">
      <c r="P4612" s="10">
        <v>41219</v>
      </c>
      <c r="Q4612">
        <v>29.389990000000001</v>
      </c>
      <c r="S4612" s="42">
        <f t="shared" ca="1" si="77"/>
        <v>50595</v>
      </c>
      <c r="T4612" s="43">
        <f ca="1">_xll.BInterpol('Base CDI'!$H$4:$H$28,'Base CDI'!$J$4:$J$29,S4612,"Cubic","Extrapolate=Linear","MultiX=Average","Skip=True","Sort=True")</f>
        <v>13.122792065663475</v>
      </c>
      <c r="U4612" s="43">
        <f ca="1">_xll.BInterpol('Base CDI'!$H$4:$H$28,'Base CDI'!$I$4:$I$29,S4612,"Cubic","Extrapolate=Linear","MultiX=Average","Skip=True","Sort=True")</f>
        <v>13.148522571819425</v>
      </c>
    </row>
    <row r="4613" spans="16:21" x14ac:dyDescent="0.25">
      <c r="P4613" s="10">
        <v>41220</v>
      </c>
      <c r="Q4613">
        <v>29.398009999999999</v>
      </c>
      <c r="S4613" s="42">
        <f t="shared" ca="1" si="77"/>
        <v>50596</v>
      </c>
      <c r="T4613" s="43">
        <f ca="1">_xll.BInterpol('Base CDI'!$H$4:$H$28,'Base CDI'!$J$4:$J$29,S4613,"Cubic","Extrapolate=Linear","MultiX=Average","Skip=True","Sort=True")</f>
        <v>13.12274829001368</v>
      </c>
      <c r="U4613" s="43">
        <f ca="1">_xll.BInterpol('Base CDI'!$H$4:$H$28,'Base CDI'!$I$4:$I$29,S4613,"Cubic","Extrapolate=Linear","MultiX=Average","Skip=True","Sort=True")</f>
        <v>13.148474692202463</v>
      </c>
    </row>
    <row r="4614" spans="16:21" x14ac:dyDescent="0.25">
      <c r="P4614" s="10">
        <v>41221</v>
      </c>
      <c r="Q4614">
        <v>29.40605</v>
      </c>
      <c r="S4614" s="42">
        <f t="shared" ca="1" si="77"/>
        <v>50597</v>
      </c>
      <c r="T4614" s="43">
        <f ca="1">_xll.BInterpol('Base CDI'!$H$4:$H$28,'Base CDI'!$J$4:$J$29,S4614,"Cubic","Extrapolate=Linear","MultiX=Average","Skip=True","Sort=True")</f>
        <v>13.122704514363885</v>
      </c>
      <c r="U4614" s="43">
        <f ca="1">_xll.BInterpol('Base CDI'!$H$4:$H$28,'Base CDI'!$I$4:$I$29,S4614,"Cubic","Extrapolate=Linear","MultiX=Average","Skip=True","Sort=True")</f>
        <v>13.1484268125855</v>
      </c>
    </row>
    <row r="4615" spans="16:21" x14ac:dyDescent="0.25">
      <c r="P4615" s="10">
        <v>41222</v>
      </c>
      <c r="Q4615">
        <v>29.41404</v>
      </c>
      <c r="S4615" s="42">
        <f t="shared" ca="1" si="77"/>
        <v>50598</v>
      </c>
      <c r="T4615" s="43">
        <f ca="1">_xll.BInterpol('Base CDI'!$H$4:$H$28,'Base CDI'!$J$4:$J$29,S4615,"Cubic","Extrapolate=Linear","MultiX=Average","Skip=True","Sort=True")</f>
        <v>13.122660738714091</v>
      </c>
      <c r="U4615" s="43">
        <f ca="1">_xll.BInterpol('Base CDI'!$H$4:$H$28,'Base CDI'!$I$4:$I$29,S4615,"Cubic","Extrapolate=Linear","MultiX=Average","Skip=True","Sort=True")</f>
        <v>13.148378932968537</v>
      </c>
    </row>
    <row r="4616" spans="16:21" x14ac:dyDescent="0.25">
      <c r="P4616" s="10">
        <v>41225</v>
      </c>
      <c r="Q4616">
        <v>29.422039999999999</v>
      </c>
      <c r="S4616" s="42">
        <f t="shared" ca="1" si="77"/>
        <v>50599</v>
      </c>
      <c r="T4616" s="43">
        <f ca="1">_xll.BInterpol('Base CDI'!$H$4:$H$28,'Base CDI'!$J$4:$J$29,S4616,"Cubic","Extrapolate=Linear","MultiX=Average","Skip=True","Sort=True")</f>
        <v>13.122616963064296</v>
      </c>
      <c r="U4616" s="43">
        <f ca="1">_xll.BInterpol('Base CDI'!$H$4:$H$28,'Base CDI'!$I$4:$I$29,S4616,"Cubic","Extrapolate=Linear","MultiX=Average","Skip=True","Sort=True")</f>
        <v>13.148331053351574</v>
      </c>
    </row>
    <row r="4617" spans="16:21" x14ac:dyDescent="0.25">
      <c r="P4617" s="10">
        <v>41226</v>
      </c>
      <c r="Q4617">
        <v>29.430009999999999</v>
      </c>
      <c r="S4617" s="42">
        <f t="shared" ca="1" si="77"/>
        <v>50600</v>
      </c>
      <c r="T4617" s="43">
        <f ca="1">_xll.BInterpol('Base CDI'!$H$4:$H$28,'Base CDI'!$J$4:$J$29,S4617,"Cubic","Extrapolate=Linear","MultiX=Average","Skip=True","Sort=True")</f>
        <v>13.122573187414501</v>
      </c>
      <c r="U4617" s="43">
        <f ca="1">_xll.BInterpol('Base CDI'!$H$4:$H$28,'Base CDI'!$I$4:$I$29,S4617,"Cubic","Extrapolate=Linear","MultiX=Average","Skip=True","Sort=True")</f>
        <v>13.14828317373461</v>
      </c>
    </row>
    <row r="4618" spans="16:21" x14ac:dyDescent="0.25">
      <c r="P4618" s="10">
        <v>41227</v>
      </c>
      <c r="Q4618">
        <v>29.43798</v>
      </c>
      <c r="S4618" s="42">
        <f t="shared" ca="1" si="77"/>
        <v>50601</v>
      </c>
      <c r="T4618" s="43">
        <f ca="1">_xll.BInterpol('Base CDI'!$H$4:$H$28,'Base CDI'!$J$4:$J$29,S4618,"Cubic","Extrapolate=Linear","MultiX=Average","Skip=True","Sort=True")</f>
        <v>13.122529411764706</v>
      </c>
      <c r="U4618" s="43">
        <f ca="1">_xll.BInterpol('Base CDI'!$H$4:$H$28,'Base CDI'!$I$4:$I$29,S4618,"Cubic","Extrapolate=Linear","MultiX=Average","Skip=True","Sort=True")</f>
        <v>13.148235294117647</v>
      </c>
    </row>
    <row r="4619" spans="16:21" x14ac:dyDescent="0.25">
      <c r="P4619" s="10">
        <v>41229</v>
      </c>
      <c r="Q4619">
        <v>29.44595</v>
      </c>
      <c r="S4619" s="42">
        <f t="shared" ref="S4619:S4682" ca="1" si="78">S4618+1</f>
        <v>50602</v>
      </c>
      <c r="T4619" s="43">
        <f ca="1">_xll.BInterpol('Base CDI'!$H$4:$H$28,'Base CDI'!$J$4:$J$29,S4619,"Cubic","Extrapolate=Linear","MultiX=Average","Skip=True","Sort=True")</f>
        <v>13.122485636114911</v>
      </c>
      <c r="U4619" s="43">
        <f ca="1">_xll.BInterpol('Base CDI'!$H$4:$H$28,'Base CDI'!$I$4:$I$29,S4619,"Cubic","Extrapolate=Linear","MultiX=Average","Skip=True","Sort=True")</f>
        <v>13.148187414500685</v>
      </c>
    </row>
    <row r="4620" spans="16:21" x14ac:dyDescent="0.25">
      <c r="P4620" s="10">
        <v>41232</v>
      </c>
      <c r="Q4620">
        <v>29.45391</v>
      </c>
      <c r="S4620" s="42">
        <f t="shared" ca="1" si="78"/>
        <v>50603</v>
      </c>
      <c r="T4620" s="43">
        <f ca="1">_xll.BInterpol('Base CDI'!$H$4:$H$28,'Base CDI'!$J$4:$J$29,S4620,"Cubic","Extrapolate=Linear","MultiX=Average","Skip=True","Sort=True")</f>
        <v>13.122441860465116</v>
      </c>
      <c r="U4620" s="43">
        <f ca="1">_xll.BInterpol('Base CDI'!$H$4:$H$28,'Base CDI'!$I$4:$I$29,S4620,"Cubic","Extrapolate=Linear","MultiX=Average","Skip=True","Sort=True")</f>
        <v>13.148139534883722</v>
      </c>
    </row>
    <row r="4621" spans="16:21" x14ac:dyDescent="0.25">
      <c r="P4621" s="10">
        <v>41233</v>
      </c>
      <c r="Q4621">
        <v>29.461860000000001</v>
      </c>
      <c r="S4621" s="42">
        <f t="shared" ca="1" si="78"/>
        <v>50604</v>
      </c>
      <c r="T4621" s="43">
        <f ca="1">_xll.BInterpol('Base CDI'!$H$4:$H$28,'Base CDI'!$J$4:$J$29,S4621,"Cubic","Extrapolate=Linear","MultiX=Average","Skip=True","Sort=True")</f>
        <v>13.122398084815321</v>
      </c>
      <c r="U4621" s="43">
        <f ca="1">_xll.BInterpol('Base CDI'!$H$4:$H$28,'Base CDI'!$I$4:$I$29,S4621,"Cubic","Extrapolate=Linear","MultiX=Average","Skip=True","Sort=True")</f>
        <v>13.148091655266759</v>
      </c>
    </row>
    <row r="4622" spans="16:21" x14ac:dyDescent="0.25">
      <c r="P4622" s="10">
        <v>41234</v>
      </c>
      <c r="Q4622">
        <v>29.46978</v>
      </c>
      <c r="S4622" s="42">
        <f t="shared" ca="1" si="78"/>
        <v>50605</v>
      </c>
      <c r="T4622" s="43">
        <f ca="1">_xll.BInterpol('Base CDI'!$H$4:$H$28,'Base CDI'!$J$4:$J$29,S4622,"Cubic","Extrapolate=Linear","MultiX=Average","Skip=True","Sort=True")</f>
        <v>13.122354309165527</v>
      </c>
      <c r="U4622" s="43">
        <f ca="1">_xll.BInterpol('Base CDI'!$H$4:$H$28,'Base CDI'!$I$4:$I$29,S4622,"Cubic","Extrapolate=Linear","MultiX=Average","Skip=True","Sort=True")</f>
        <v>13.148043775649795</v>
      </c>
    </row>
    <row r="4623" spans="16:21" x14ac:dyDescent="0.25">
      <c r="P4623" s="10">
        <v>41235</v>
      </c>
      <c r="Q4623">
        <v>29.477679999999999</v>
      </c>
      <c r="S4623" s="42">
        <f t="shared" ca="1" si="78"/>
        <v>50606</v>
      </c>
      <c r="T4623" s="43">
        <f ca="1">_xll.BInterpol('Base CDI'!$H$4:$H$28,'Base CDI'!$J$4:$J$29,S4623,"Cubic","Extrapolate=Linear","MultiX=Average","Skip=True","Sort=True")</f>
        <v>13.122310533515732</v>
      </c>
      <c r="U4623" s="43">
        <f ca="1">_xll.BInterpol('Base CDI'!$H$4:$H$28,'Base CDI'!$I$4:$I$29,S4623,"Cubic","Extrapolate=Linear","MultiX=Average","Skip=True","Sort=True")</f>
        <v>13.147995896032832</v>
      </c>
    </row>
    <row r="4624" spans="16:21" x14ac:dyDescent="0.25">
      <c r="P4624" s="10">
        <v>41236</v>
      </c>
      <c r="Q4624">
        <v>29.485690000000002</v>
      </c>
      <c r="S4624" s="42">
        <f t="shared" ca="1" si="78"/>
        <v>50607</v>
      </c>
      <c r="T4624" s="43">
        <f ca="1">_xll.BInterpol('Base CDI'!$H$4:$H$28,'Base CDI'!$J$4:$J$29,S4624,"Cubic","Extrapolate=Linear","MultiX=Average","Skip=True","Sort=True")</f>
        <v>13.122266757865937</v>
      </c>
      <c r="U4624" s="43">
        <f ca="1">_xll.BInterpol('Base CDI'!$H$4:$H$28,'Base CDI'!$I$4:$I$29,S4624,"Cubic","Extrapolate=Linear","MultiX=Average","Skip=True","Sort=True")</f>
        <v>13.147948016415869</v>
      </c>
    </row>
    <row r="4625" spans="16:21" x14ac:dyDescent="0.25">
      <c r="P4625" s="10">
        <v>41239</v>
      </c>
      <c r="Q4625">
        <v>29.493739999999999</v>
      </c>
      <c r="S4625" s="42">
        <f t="shared" ca="1" si="78"/>
        <v>50608</v>
      </c>
      <c r="T4625" s="43">
        <f ca="1">_xll.BInterpol('Base CDI'!$H$4:$H$28,'Base CDI'!$J$4:$J$29,S4625,"Cubic","Extrapolate=Linear","MultiX=Average","Skip=True","Sort=True")</f>
        <v>13.122222982216142</v>
      </c>
      <c r="U4625" s="43">
        <f ca="1">_xll.BInterpol('Base CDI'!$H$4:$H$28,'Base CDI'!$I$4:$I$29,S4625,"Cubic","Extrapolate=Linear","MultiX=Average","Skip=True","Sort=True")</f>
        <v>13.147900136798906</v>
      </c>
    </row>
    <row r="4626" spans="16:21" x14ac:dyDescent="0.25">
      <c r="P4626" s="10">
        <v>41240</v>
      </c>
      <c r="Q4626">
        <v>29.501799999999999</v>
      </c>
      <c r="S4626" s="42">
        <f t="shared" ca="1" si="78"/>
        <v>50609</v>
      </c>
      <c r="T4626" s="43">
        <f ca="1">_xll.BInterpol('Base CDI'!$H$4:$H$28,'Base CDI'!$J$4:$J$29,S4626,"Cubic","Extrapolate=Linear","MultiX=Average","Skip=True","Sort=True")</f>
        <v>13.122179206566347</v>
      </c>
      <c r="U4626" s="43">
        <f ca="1">_xll.BInterpol('Base CDI'!$H$4:$H$28,'Base CDI'!$I$4:$I$29,S4626,"Cubic","Extrapolate=Linear","MultiX=Average","Skip=True","Sort=True")</f>
        <v>13.147852257181944</v>
      </c>
    </row>
    <row r="4627" spans="16:21" x14ac:dyDescent="0.25">
      <c r="P4627" s="10">
        <v>41241</v>
      </c>
      <c r="Q4627">
        <v>29.50986</v>
      </c>
      <c r="S4627" s="42">
        <f t="shared" ca="1" si="78"/>
        <v>50610</v>
      </c>
      <c r="T4627" s="43">
        <f ca="1">_xll.BInterpol('Base CDI'!$H$4:$H$28,'Base CDI'!$J$4:$J$29,S4627,"Cubic","Extrapolate=Linear","MultiX=Average","Skip=True","Sort=True")</f>
        <v>13.122135430916552</v>
      </c>
      <c r="U4627" s="43">
        <f ca="1">_xll.BInterpol('Base CDI'!$H$4:$H$28,'Base CDI'!$I$4:$I$29,S4627,"Cubic","Extrapolate=Linear","MultiX=Average","Skip=True","Sort=True")</f>
        <v>13.147804377564981</v>
      </c>
    </row>
    <row r="4628" spans="16:21" x14ac:dyDescent="0.25">
      <c r="P4628" s="10">
        <v>41242</v>
      </c>
      <c r="Q4628">
        <v>29.517900000000001</v>
      </c>
      <c r="S4628" s="42">
        <f t="shared" ca="1" si="78"/>
        <v>50611</v>
      </c>
      <c r="T4628" s="43">
        <f ca="1">_xll.BInterpol('Base CDI'!$H$4:$H$28,'Base CDI'!$J$4:$J$29,S4628,"Cubic","Extrapolate=Linear","MultiX=Average","Skip=True","Sort=True")</f>
        <v>13.122091655266757</v>
      </c>
      <c r="U4628" s="43">
        <f ca="1">_xll.BInterpol('Base CDI'!$H$4:$H$28,'Base CDI'!$I$4:$I$29,S4628,"Cubic","Extrapolate=Linear","MultiX=Average","Skip=True","Sort=True")</f>
        <v>13.147756497948016</v>
      </c>
    </row>
    <row r="4629" spans="16:21" x14ac:dyDescent="0.25">
      <c r="P4629" s="10">
        <v>41243</v>
      </c>
      <c r="Q4629">
        <v>29.52591</v>
      </c>
      <c r="S4629" s="42">
        <f t="shared" ca="1" si="78"/>
        <v>50612</v>
      </c>
      <c r="T4629" s="43">
        <f ca="1">_xll.BInterpol('Base CDI'!$H$4:$H$28,'Base CDI'!$J$4:$J$29,S4629,"Cubic","Extrapolate=Linear","MultiX=Average","Skip=True","Sort=True")</f>
        <v>13.122047879616963</v>
      </c>
      <c r="U4629" s="43">
        <f ca="1">_xll.BInterpol('Base CDI'!$H$4:$H$28,'Base CDI'!$I$4:$I$29,S4629,"Cubic","Extrapolate=Linear","MultiX=Average","Skip=True","Sort=True")</f>
        <v>13.147708618331054</v>
      </c>
    </row>
    <row r="4630" spans="16:21" x14ac:dyDescent="0.25">
      <c r="P4630" s="10">
        <v>41246</v>
      </c>
      <c r="Q4630">
        <v>29.533899999999999</v>
      </c>
      <c r="S4630" s="42">
        <f t="shared" ca="1" si="78"/>
        <v>50613</v>
      </c>
      <c r="T4630" s="43">
        <f ca="1">_xll.BInterpol('Base CDI'!$H$4:$H$28,'Base CDI'!$J$4:$J$29,S4630,"Cubic","Extrapolate=Linear","MultiX=Average","Skip=True","Sort=True")</f>
        <v>13.122004103967168</v>
      </c>
      <c r="U4630" s="43">
        <f ca="1">_xll.BInterpol('Base CDI'!$H$4:$H$28,'Base CDI'!$I$4:$I$29,S4630,"Cubic","Extrapolate=Linear","MultiX=Average","Skip=True","Sort=True")</f>
        <v>13.147660738714091</v>
      </c>
    </row>
    <row r="4631" spans="16:21" x14ac:dyDescent="0.25">
      <c r="P4631" s="10">
        <v>41247</v>
      </c>
      <c r="Q4631">
        <v>29.541910000000001</v>
      </c>
      <c r="S4631" s="42">
        <f t="shared" ca="1" si="78"/>
        <v>50614</v>
      </c>
      <c r="T4631" s="43">
        <f ca="1">_xll.BInterpol('Base CDI'!$H$4:$H$28,'Base CDI'!$J$4:$J$29,S4631,"Cubic","Extrapolate=Linear","MultiX=Average","Skip=True","Sort=True")</f>
        <v>13.121960328317373</v>
      </c>
      <c r="U4631" s="43">
        <f ca="1">_xll.BInterpol('Base CDI'!$H$4:$H$28,'Base CDI'!$I$4:$I$29,S4631,"Cubic","Extrapolate=Linear","MultiX=Average","Skip=True","Sort=True")</f>
        <v>13.147612859097128</v>
      </c>
    </row>
    <row r="4632" spans="16:21" x14ac:dyDescent="0.25">
      <c r="P4632" s="10">
        <v>41248</v>
      </c>
      <c r="Q4632">
        <v>29.54992</v>
      </c>
      <c r="S4632" s="42">
        <f t="shared" ca="1" si="78"/>
        <v>50615</v>
      </c>
      <c r="T4632" s="43">
        <f ca="1">_xll.BInterpol('Base CDI'!$H$4:$H$28,'Base CDI'!$J$4:$J$29,S4632,"Cubic","Extrapolate=Linear","MultiX=Average","Skip=True","Sort=True")</f>
        <v>13.121916552667578</v>
      </c>
      <c r="U4632" s="43">
        <f ca="1">_xll.BInterpol('Base CDI'!$H$4:$H$28,'Base CDI'!$I$4:$I$29,S4632,"Cubic","Extrapolate=Linear","MultiX=Average","Skip=True","Sort=True")</f>
        <v>13.147564979480165</v>
      </c>
    </row>
    <row r="4633" spans="16:21" x14ac:dyDescent="0.25">
      <c r="P4633" s="10">
        <v>41249</v>
      </c>
      <c r="Q4633">
        <v>29.557919999999999</v>
      </c>
      <c r="S4633" s="42">
        <f t="shared" ca="1" si="78"/>
        <v>50616</v>
      </c>
      <c r="T4633" s="43">
        <f ca="1">_xll.BInterpol('Base CDI'!$H$4:$H$28,'Base CDI'!$J$4:$J$29,S4633,"Cubic","Extrapolate=Linear","MultiX=Average","Skip=True","Sort=True")</f>
        <v>13.121872777017783</v>
      </c>
      <c r="U4633" s="43">
        <f ca="1">_xll.BInterpol('Base CDI'!$H$4:$H$28,'Base CDI'!$I$4:$I$29,S4633,"Cubic","Extrapolate=Linear","MultiX=Average","Skip=True","Sort=True")</f>
        <v>13.147517099863201</v>
      </c>
    </row>
    <row r="4634" spans="16:21" x14ac:dyDescent="0.25">
      <c r="P4634" s="10">
        <v>41250</v>
      </c>
      <c r="Q4634">
        <v>29.565909999999999</v>
      </c>
      <c r="S4634" s="42">
        <f t="shared" ca="1" si="78"/>
        <v>50617</v>
      </c>
      <c r="T4634" s="43">
        <f ca="1">_xll.BInterpol('Base CDI'!$H$4:$H$28,'Base CDI'!$J$4:$J$29,S4634,"Cubic","Extrapolate=Linear","MultiX=Average","Skip=True","Sort=True")</f>
        <v>13.12182900136799</v>
      </c>
      <c r="U4634" s="43">
        <f ca="1">_xll.BInterpol('Base CDI'!$H$4:$H$28,'Base CDI'!$I$4:$I$29,S4634,"Cubic","Extrapolate=Linear","MultiX=Average","Skip=True","Sort=True")</f>
        <v>13.147469220246238</v>
      </c>
    </row>
    <row r="4635" spans="16:21" x14ac:dyDescent="0.25">
      <c r="P4635" s="10">
        <v>41253</v>
      </c>
      <c r="Q4635">
        <v>29.573889999999999</v>
      </c>
      <c r="S4635" s="42">
        <f t="shared" ca="1" si="78"/>
        <v>50618</v>
      </c>
      <c r="T4635" s="43">
        <f ca="1">_xll.BInterpol('Base CDI'!$H$4:$H$28,'Base CDI'!$J$4:$J$29,S4635,"Cubic","Extrapolate=Linear","MultiX=Average","Skip=True","Sort=True")</f>
        <v>13.121785225718195</v>
      </c>
      <c r="U4635" s="43">
        <f ca="1">_xll.BInterpol('Base CDI'!$H$4:$H$28,'Base CDI'!$I$4:$I$29,S4635,"Cubic","Extrapolate=Linear","MultiX=Average","Skip=True","Sort=True")</f>
        <v>13.147421340629275</v>
      </c>
    </row>
    <row r="4636" spans="16:21" x14ac:dyDescent="0.25">
      <c r="P4636" s="10">
        <v>41254</v>
      </c>
      <c r="Q4636">
        <v>29.58184</v>
      </c>
      <c r="S4636" s="42">
        <f t="shared" ca="1" si="78"/>
        <v>50619</v>
      </c>
      <c r="T4636" s="43">
        <f ca="1">_xll.BInterpol('Base CDI'!$H$4:$H$28,'Base CDI'!$J$4:$J$29,S4636,"Cubic","Extrapolate=Linear","MultiX=Average","Skip=True","Sort=True")</f>
        <v>13.1217414500684</v>
      </c>
      <c r="U4636" s="43">
        <f ca="1">_xll.BInterpol('Base CDI'!$H$4:$H$28,'Base CDI'!$I$4:$I$29,S4636,"Cubic","Extrapolate=Linear","MultiX=Average","Skip=True","Sort=True")</f>
        <v>13.147373461012313</v>
      </c>
    </row>
    <row r="4637" spans="16:21" x14ac:dyDescent="0.25">
      <c r="P4637" s="10">
        <v>41255</v>
      </c>
      <c r="Q4637">
        <v>29.589749999999999</v>
      </c>
      <c r="S4637" s="42">
        <f t="shared" ca="1" si="78"/>
        <v>50620</v>
      </c>
      <c r="T4637" s="43">
        <f ca="1">_xll.BInterpol('Base CDI'!$H$4:$H$28,'Base CDI'!$J$4:$J$29,S4637,"Cubic","Extrapolate=Linear","MultiX=Average","Skip=True","Sort=True")</f>
        <v>13.121697674418606</v>
      </c>
      <c r="U4637" s="43">
        <f ca="1">_xll.BInterpol('Base CDI'!$H$4:$H$28,'Base CDI'!$I$4:$I$29,S4637,"Cubic","Extrapolate=Linear","MultiX=Average","Skip=True","Sort=True")</f>
        <v>13.14732558139535</v>
      </c>
    </row>
    <row r="4638" spans="16:21" x14ac:dyDescent="0.25">
      <c r="P4638" s="10">
        <v>41256</v>
      </c>
      <c r="Q4638">
        <v>29.597670000000001</v>
      </c>
      <c r="S4638" s="42">
        <f t="shared" ca="1" si="78"/>
        <v>50621</v>
      </c>
      <c r="T4638" s="43">
        <f ca="1">_xll.BInterpol('Base CDI'!$H$4:$H$28,'Base CDI'!$J$4:$J$29,S4638,"Cubic","Extrapolate=Linear","MultiX=Average","Skip=True","Sort=True")</f>
        <v>13.121653898768811</v>
      </c>
      <c r="U4638" s="43">
        <f ca="1">_xll.BInterpol('Base CDI'!$H$4:$H$28,'Base CDI'!$I$4:$I$29,S4638,"Cubic","Extrapolate=Linear","MultiX=Average","Skip=True","Sort=True")</f>
        <v>13.147277701778386</v>
      </c>
    </row>
    <row r="4639" spans="16:21" x14ac:dyDescent="0.25">
      <c r="P4639" s="10">
        <v>41257</v>
      </c>
      <c r="Q4639">
        <v>29.605560000000001</v>
      </c>
      <c r="S4639" s="42">
        <f t="shared" ca="1" si="78"/>
        <v>50622</v>
      </c>
      <c r="T4639" s="43">
        <f ca="1">_xll.BInterpol('Base CDI'!$H$4:$H$28,'Base CDI'!$J$4:$J$29,S4639,"Cubic","Extrapolate=Linear","MultiX=Average","Skip=True","Sort=True")</f>
        <v>13.121610123119016</v>
      </c>
      <c r="U4639" s="43">
        <f ca="1">_xll.BInterpol('Base CDI'!$H$4:$H$28,'Base CDI'!$I$4:$I$29,S4639,"Cubic","Extrapolate=Linear","MultiX=Average","Skip=True","Sort=True")</f>
        <v>13.147229822161423</v>
      </c>
    </row>
    <row r="4640" spans="16:21" x14ac:dyDescent="0.25">
      <c r="P4640" s="10">
        <v>41260</v>
      </c>
      <c r="Q4640">
        <v>29.613399999999999</v>
      </c>
      <c r="S4640" s="42">
        <f t="shared" ca="1" si="78"/>
        <v>50623</v>
      </c>
      <c r="T4640" s="43">
        <f ca="1">_xll.BInterpol('Base CDI'!$H$4:$H$28,'Base CDI'!$J$4:$J$29,S4640,"Cubic","Extrapolate=Linear","MultiX=Average","Skip=True","Sort=True")</f>
        <v>13.121566347469221</v>
      </c>
      <c r="U4640" s="43">
        <f ca="1">_xll.BInterpol('Base CDI'!$H$4:$H$28,'Base CDI'!$I$4:$I$29,S4640,"Cubic","Extrapolate=Linear","MultiX=Average","Skip=True","Sort=True")</f>
        <v>13.14718194254446</v>
      </c>
    </row>
    <row r="4641" spans="16:21" x14ac:dyDescent="0.25">
      <c r="P4641" s="10">
        <v>41261</v>
      </c>
      <c r="Q4641">
        <v>29.621230000000001</v>
      </c>
      <c r="S4641" s="42">
        <f t="shared" ca="1" si="78"/>
        <v>50624</v>
      </c>
      <c r="T4641" s="43">
        <f ca="1">_xll.BInterpol('Base CDI'!$H$4:$H$28,'Base CDI'!$J$4:$J$29,S4641,"Cubic","Extrapolate=Linear","MultiX=Average","Skip=True","Sort=True")</f>
        <v>13.121522571819426</v>
      </c>
      <c r="U4641" s="43">
        <f ca="1">_xll.BInterpol('Base CDI'!$H$4:$H$28,'Base CDI'!$I$4:$I$29,S4641,"Cubic","Extrapolate=Linear","MultiX=Average","Skip=True","Sort=True")</f>
        <v>13.147134062927497</v>
      </c>
    </row>
    <row r="4642" spans="16:21" x14ac:dyDescent="0.25">
      <c r="P4642" s="10">
        <v>41262</v>
      </c>
      <c r="Q4642">
        <v>29.62904</v>
      </c>
      <c r="S4642" s="42">
        <f t="shared" ca="1" si="78"/>
        <v>50625</v>
      </c>
      <c r="T4642" s="43">
        <f ca="1">_xll.BInterpol('Base CDI'!$H$4:$H$28,'Base CDI'!$J$4:$J$29,S4642,"Cubic","Extrapolate=Linear","MultiX=Average","Skip=True","Sort=True")</f>
        <v>13.121478796169631</v>
      </c>
      <c r="U4642" s="43">
        <f ca="1">_xll.BInterpol('Base CDI'!$H$4:$H$28,'Base CDI'!$I$4:$I$29,S4642,"Cubic","Extrapolate=Linear","MultiX=Average","Skip=True","Sort=True")</f>
        <v>13.147086183310535</v>
      </c>
    </row>
    <row r="4643" spans="16:21" x14ac:dyDescent="0.25">
      <c r="P4643" s="10">
        <v>41263</v>
      </c>
      <c r="Q4643">
        <v>29.63682</v>
      </c>
      <c r="S4643" s="42">
        <f t="shared" ca="1" si="78"/>
        <v>50626</v>
      </c>
      <c r="T4643" s="43">
        <f ca="1">_xll.BInterpol('Base CDI'!$H$4:$H$28,'Base CDI'!$J$4:$J$29,S4643,"Cubic","Extrapolate=Linear","MultiX=Average","Skip=True","Sort=True")</f>
        <v>13.121435020519836</v>
      </c>
      <c r="U4643" s="43">
        <f ca="1">_xll.BInterpol('Base CDI'!$H$4:$H$28,'Base CDI'!$I$4:$I$29,S4643,"Cubic","Extrapolate=Linear","MultiX=Average","Skip=True","Sort=True")</f>
        <v>13.147038303693572</v>
      </c>
    </row>
    <row r="4644" spans="16:21" x14ac:dyDescent="0.25">
      <c r="P4644" s="10">
        <v>41264</v>
      </c>
      <c r="Q4644">
        <v>29.64462</v>
      </c>
      <c r="S4644" s="42">
        <f t="shared" ca="1" si="78"/>
        <v>50627</v>
      </c>
      <c r="T4644" s="43">
        <f ca="1">_xll.BInterpol('Base CDI'!$H$4:$H$28,'Base CDI'!$J$4:$J$29,S4644,"Cubic","Extrapolate=Linear","MultiX=Average","Skip=True","Sort=True")</f>
        <v>13.121391244870042</v>
      </c>
      <c r="U4644" s="43">
        <f ca="1">_xll.BInterpol('Base CDI'!$H$4:$H$28,'Base CDI'!$I$4:$I$29,S4644,"Cubic","Extrapolate=Linear","MultiX=Average","Skip=True","Sort=True")</f>
        <v>13.146990424076607</v>
      </c>
    </row>
    <row r="4645" spans="16:21" x14ac:dyDescent="0.25">
      <c r="P4645" s="10">
        <v>41267</v>
      </c>
      <c r="Q4645">
        <v>29.652429999999999</v>
      </c>
      <c r="S4645" s="42">
        <f t="shared" ca="1" si="78"/>
        <v>50628</v>
      </c>
      <c r="T4645" s="43">
        <f ca="1">_xll.BInterpol('Base CDI'!$H$4:$H$28,'Base CDI'!$J$4:$J$29,S4645,"Cubic","Extrapolate=Linear","MultiX=Average","Skip=True","Sort=True")</f>
        <v>13.121347469220247</v>
      </c>
      <c r="U4645" s="43">
        <f ca="1">_xll.BInterpol('Base CDI'!$H$4:$H$28,'Base CDI'!$I$4:$I$29,S4645,"Cubic","Extrapolate=Linear","MultiX=Average","Skip=True","Sort=True")</f>
        <v>13.146942544459645</v>
      </c>
    </row>
    <row r="4646" spans="16:21" x14ac:dyDescent="0.25">
      <c r="P4646" s="10">
        <v>41269</v>
      </c>
      <c r="Q4646">
        <v>29.660250000000001</v>
      </c>
      <c r="S4646" s="42">
        <f t="shared" ca="1" si="78"/>
        <v>50629</v>
      </c>
      <c r="T4646" s="43">
        <f ca="1">_xll.BInterpol('Base CDI'!$H$4:$H$28,'Base CDI'!$J$4:$J$29,S4646,"Cubic","Extrapolate=Linear","MultiX=Average","Skip=True","Sort=True")</f>
        <v>13.121303693570452</v>
      </c>
      <c r="U4646" s="43">
        <f ca="1">_xll.BInterpol('Base CDI'!$H$4:$H$28,'Base CDI'!$I$4:$I$29,S4646,"Cubic","Extrapolate=Linear","MultiX=Average","Skip=True","Sort=True")</f>
        <v>13.146894664842682</v>
      </c>
    </row>
    <row r="4647" spans="16:21" x14ac:dyDescent="0.25">
      <c r="P4647" s="10">
        <v>41270</v>
      </c>
      <c r="Q4647">
        <v>29.668109999999999</v>
      </c>
      <c r="S4647" s="42">
        <f t="shared" ca="1" si="78"/>
        <v>50630</v>
      </c>
      <c r="T4647" s="43">
        <f ca="1">_xll.BInterpol('Base CDI'!$H$4:$H$28,'Base CDI'!$J$4:$J$29,S4647,"Cubic","Extrapolate=Linear","MultiX=Average","Skip=True","Sort=True")</f>
        <v>13.121259917920657</v>
      </c>
      <c r="U4647" s="43">
        <f ca="1">_xll.BInterpol('Base CDI'!$H$4:$H$28,'Base CDI'!$I$4:$I$29,S4647,"Cubic","Extrapolate=Linear","MultiX=Average","Skip=True","Sort=True")</f>
        <v>13.146846785225719</v>
      </c>
    </row>
    <row r="4648" spans="16:21" x14ac:dyDescent="0.25">
      <c r="P4648" s="10">
        <v>41271</v>
      </c>
      <c r="Q4648">
        <v>29.67596</v>
      </c>
      <c r="S4648" s="42">
        <f t="shared" ca="1" si="78"/>
        <v>50631</v>
      </c>
      <c r="T4648" s="43">
        <f ca="1">_xll.BInterpol('Base CDI'!$H$4:$H$28,'Base CDI'!$J$4:$J$29,S4648,"Cubic","Extrapolate=Linear","MultiX=Average","Skip=True","Sort=True")</f>
        <v>13.121216142270862</v>
      </c>
      <c r="U4648" s="43">
        <f ca="1">_xll.BInterpol('Base CDI'!$H$4:$H$28,'Base CDI'!$I$4:$I$29,S4648,"Cubic","Extrapolate=Linear","MultiX=Average","Skip=True","Sort=True")</f>
        <v>13.146798905608756</v>
      </c>
    </row>
    <row r="4649" spans="16:21" x14ac:dyDescent="0.25">
      <c r="P4649" s="10">
        <v>41274</v>
      </c>
      <c r="Q4649">
        <v>29.683820000000001</v>
      </c>
      <c r="S4649" s="42">
        <f t="shared" ca="1" si="78"/>
        <v>50632</v>
      </c>
      <c r="T4649" s="43">
        <f ca="1">_xll.BInterpol('Base CDI'!$H$4:$H$28,'Base CDI'!$J$4:$J$29,S4649,"Cubic","Extrapolate=Linear","MultiX=Average","Skip=True","Sort=True")</f>
        <v>13.121172366621067</v>
      </c>
      <c r="U4649" s="43">
        <f ca="1">_xll.BInterpol('Base CDI'!$H$4:$H$28,'Base CDI'!$I$4:$I$29,S4649,"Cubic","Extrapolate=Linear","MultiX=Average","Skip=True","Sort=True")</f>
        <v>13.146751025991792</v>
      </c>
    </row>
    <row r="4650" spans="16:21" x14ac:dyDescent="0.25">
      <c r="P4650" s="10">
        <v>41276</v>
      </c>
      <c r="Q4650">
        <v>29.691680000000002</v>
      </c>
      <c r="S4650" s="42">
        <f t="shared" ca="1" si="78"/>
        <v>50633</v>
      </c>
      <c r="T4650" s="43">
        <f ca="1">_xll.BInterpol('Base CDI'!$H$4:$H$28,'Base CDI'!$J$4:$J$29,S4650,"Cubic","Extrapolate=Linear","MultiX=Average","Skip=True","Sort=True")</f>
        <v>13.121128590971272</v>
      </c>
      <c r="U4650" s="43">
        <f ca="1">_xll.BInterpol('Base CDI'!$H$4:$H$28,'Base CDI'!$I$4:$I$29,S4650,"Cubic","Extrapolate=Linear","MultiX=Average","Skip=True","Sort=True")</f>
        <v>13.146703146374829</v>
      </c>
    </row>
    <row r="4651" spans="16:21" x14ac:dyDescent="0.25">
      <c r="P4651" s="10">
        <v>41277</v>
      </c>
      <c r="Q4651">
        <v>29.699570000000001</v>
      </c>
      <c r="S4651" s="42">
        <f t="shared" ca="1" si="78"/>
        <v>50634</v>
      </c>
      <c r="T4651" s="43">
        <f ca="1">_xll.BInterpol('Base CDI'!$H$4:$H$28,'Base CDI'!$J$4:$J$29,S4651,"Cubic","Extrapolate=Linear","MultiX=Average","Skip=True","Sort=True")</f>
        <v>13.121084815321478</v>
      </c>
      <c r="U4651" s="43">
        <f ca="1">_xll.BInterpol('Base CDI'!$H$4:$H$28,'Base CDI'!$I$4:$I$29,S4651,"Cubic","Extrapolate=Linear","MultiX=Average","Skip=True","Sort=True")</f>
        <v>13.146655266757866</v>
      </c>
    </row>
    <row r="4652" spans="16:21" x14ac:dyDescent="0.25">
      <c r="P4652" s="10">
        <v>41278</v>
      </c>
      <c r="Q4652">
        <v>29.707450000000001</v>
      </c>
      <c r="S4652" s="42">
        <f t="shared" ca="1" si="78"/>
        <v>50635</v>
      </c>
      <c r="T4652" s="43">
        <f ca="1">_xll.BInterpol('Base CDI'!$H$4:$H$28,'Base CDI'!$J$4:$J$29,S4652,"Cubic","Extrapolate=Linear","MultiX=Average","Skip=True","Sort=True")</f>
        <v>13.121041039671683</v>
      </c>
      <c r="U4652" s="43">
        <f ca="1">_xll.BInterpol('Base CDI'!$H$4:$H$28,'Base CDI'!$I$4:$I$29,S4652,"Cubic","Extrapolate=Linear","MultiX=Average","Skip=True","Sort=True")</f>
        <v>13.146607387140904</v>
      </c>
    </row>
    <row r="4653" spans="16:21" x14ac:dyDescent="0.25">
      <c r="P4653" s="10">
        <v>41281</v>
      </c>
      <c r="Q4653">
        <v>29.715350000000001</v>
      </c>
      <c r="S4653" s="42">
        <f t="shared" ca="1" si="78"/>
        <v>50636</v>
      </c>
      <c r="T4653" s="43">
        <f ca="1">_xll.BInterpol('Base CDI'!$H$4:$H$28,'Base CDI'!$J$4:$J$29,S4653,"Cubic","Extrapolate=Linear","MultiX=Average","Skip=True","Sort=True")</f>
        <v>13.120997264021888</v>
      </c>
      <c r="U4653" s="43">
        <f ca="1">_xll.BInterpol('Base CDI'!$H$4:$H$28,'Base CDI'!$I$4:$I$29,S4653,"Cubic","Extrapolate=Linear","MultiX=Average","Skip=True","Sort=True")</f>
        <v>13.146559507523941</v>
      </c>
    </row>
    <row r="4654" spans="16:21" x14ac:dyDescent="0.25">
      <c r="P4654" s="10">
        <v>41282</v>
      </c>
      <c r="Q4654">
        <v>29.723240000000001</v>
      </c>
      <c r="S4654" s="42">
        <f t="shared" ca="1" si="78"/>
        <v>50637</v>
      </c>
      <c r="T4654" s="43">
        <f ca="1">_xll.BInterpol('Base CDI'!$H$4:$H$28,'Base CDI'!$J$4:$J$29,S4654,"Cubic","Extrapolate=Linear","MultiX=Average","Skip=True","Sort=True")</f>
        <v>13.120953488372093</v>
      </c>
      <c r="U4654" s="43">
        <f ca="1">_xll.BInterpol('Base CDI'!$H$4:$H$28,'Base CDI'!$I$4:$I$29,S4654,"Cubic","Extrapolate=Linear","MultiX=Average","Skip=True","Sort=True")</f>
        <v>13.146511627906976</v>
      </c>
    </row>
    <row r="4655" spans="16:21" x14ac:dyDescent="0.25">
      <c r="P4655" s="10">
        <v>41283</v>
      </c>
      <c r="Q4655">
        <v>29.731120000000001</v>
      </c>
      <c r="S4655" s="42">
        <f t="shared" ca="1" si="78"/>
        <v>50638</v>
      </c>
      <c r="T4655" s="43">
        <f ca="1">_xll.BInterpol('Base CDI'!$H$4:$H$28,'Base CDI'!$J$4:$J$29,S4655,"Cubic","Extrapolate=Linear","MultiX=Average","Skip=True","Sort=True")</f>
        <v>13.120909712722298</v>
      </c>
      <c r="U4655" s="43">
        <f ca="1">_xll.BInterpol('Base CDI'!$H$4:$H$28,'Base CDI'!$I$4:$I$29,S4655,"Cubic","Extrapolate=Linear","MultiX=Average","Skip=True","Sort=True")</f>
        <v>13.146463748290014</v>
      </c>
    </row>
    <row r="4656" spans="16:21" x14ac:dyDescent="0.25">
      <c r="P4656" s="10">
        <v>41284</v>
      </c>
      <c r="Q4656">
        <v>29.739000000000001</v>
      </c>
      <c r="S4656" s="42">
        <f t="shared" ca="1" si="78"/>
        <v>50639</v>
      </c>
      <c r="T4656" s="43">
        <f ca="1">_xll.BInterpol('Base CDI'!$H$4:$H$28,'Base CDI'!$J$4:$J$29,S4656,"Cubic","Extrapolate=Linear","MultiX=Average","Skip=True","Sort=True")</f>
        <v>13.120865937072503</v>
      </c>
      <c r="U4656" s="43">
        <f ca="1">_xll.BInterpol('Base CDI'!$H$4:$H$28,'Base CDI'!$I$4:$I$29,S4656,"Cubic","Extrapolate=Linear","MultiX=Average","Skip=True","Sort=True")</f>
        <v>13.146415868673051</v>
      </c>
    </row>
    <row r="4657" spans="16:21" x14ac:dyDescent="0.25">
      <c r="P4657" s="10">
        <v>41285</v>
      </c>
      <c r="Q4657">
        <v>29.74689</v>
      </c>
      <c r="S4657" s="42">
        <f t="shared" ca="1" si="78"/>
        <v>50640</v>
      </c>
      <c r="T4657" s="43">
        <f ca="1">_xll.BInterpol('Base CDI'!$H$4:$H$28,'Base CDI'!$J$4:$J$29,S4657,"Cubic","Extrapolate=Linear","MultiX=Average","Skip=True","Sort=True")</f>
        <v>13.120822161422709</v>
      </c>
      <c r="U4657" s="43">
        <f ca="1">_xll.BInterpol('Base CDI'!$H$4:$H$28,'Base CDI'!$I$4:$I$29,S4657,"Cubic","Extrapolate=Linear","MultiX=Average","Skip=True","Sort=True")</f>
        <v>13.146367989056088</v>
      </c>
    </row>
    <row r="4658" spans="16:21" x14ac:dyDescent="0.25">
      <c r="P4658" s="10">
        <v>41288</v>
      </c>
      <c r="Q4658">
        <v>29.75478</v>
      </c>
      <c r="S4658" s="42">
        <f t="shared" ca="1" si="78"/>
        <v>50641</v>
      </c>
      <c r="T4658" s="43">
        <f ca="1">_xll.BInterpol('Base CDI'!$H$4:$H$28,'Base CDI'!$J$4:$J$29,S4658,"Cubic","Extrapolate=Linear","MultiX=Average","Skip=True","Sort=True")</f>
        <v>13.120778385772914</v>
      </c>
      <c r="U4658" s="43">
        <f ca="1">_xll.BInterpol('Base CDI'!$H$4:$H$28,'Base CDI'!$I$4:$I$29,S4658,"Cubic","Extrapolate=Linear","MultiX=Average","Skip=True","Sort=True")</f>
        <v>13.146320109439126</v>
      </c>
    </row>
    <row r="4659" spans="16:21" x14ac:dyDescent="0.25">
      <c r="P4659" s="10">
        <v>41289</v>
      </c>
      <c r="Q4659">
        <v>29.762699999999999</v>
      </c>
      <c r="S4659" s="42">
        <f t="shared" ca="1" si="78"/>
        <v>50642</v>
      </c>
      <c r="T4659" s="43">
        <f ca="1">_xll.BInterpol('Base CDI'!$H$4:$H$28,'Base CDI'!$J$4:$J$29,S4659,"Cubic","Extrapolate=Linear","MultiX=Average","Skip=True","Sort=True")</f>
        <v>13.120734610123119</v>
      </c>
      <c r="U4659" s="43">
        <f ca="1">_xll.BInterpol('Base CDI'!$H$4:$H$28,'Base CDI'!$I$4:$I$29,S4659,"Cubic","Extrapolate=Linear","MultiX=Average","Skip=True","Sort=True")</f>
        <v>13.146272229822163</v>
      </c>
    </row>
    <row r="4660" spans="16:21" x14ac:dyDescent="0.25">
      <c r="P4660" s="10">
        <v>41290</v>
      </c>
      <c r="Q4660">
        <v>29.770620000000001</v>
      </c>
      <c r="S4660" s="42">
        <f t="shared" ca="1" si="78"/>
        <v>50643</v>
      </c>
      <c r="T4660" s="43">
        <f ca="1">_xll.BInterpol('Base CDI'!$H$4:$H$28,'Base CDI'!$J$4:$J$29,S4660,"Cubic","Extrapolate=Linear","MultiX=Average","Skip=True","Sort=True")</f>
        <v>13.120690834473324</v>
      </c>
      <c r="U4660" s="43">
        <f ca="1">_xll.BInterpol('Base CDI'!$H$4:$H$28,'Base CDI'!$I$4:$I$29,S4660,"Cubic","Extrapolate=Linear","MultiX=Average","Skip=True","Sort=True")</f>
        <v>13.146224350205198</v>
      </c>
    </row>
    <row r="4661" spans="16:21" x14ac:dyDescent="0.25">
      <c r="P4661" s="10">
        <v>41291</v>
      </c>
      <c r="Q4661">
        <v>29.778549999999999</v>
      </c>
      <c r="S4661" s="42">
        <f t="shared" ca="1" si="78"/>
        <v>50644</v>
      </c>
      <c r="T4661" s="43">
        <f ca="1">_xll.BInterpol('Base CDI'!$H$4:$H$28,'Base CDI'!$J$4:$J$29,S4661,"Cubic","Extrapolate=Linear","MultiX=Average","Skip=True","Sort=True")</f>
        <v>13.120647058823529</v>
      </c>
      <c r="U4661" s="43">
        <f ca="1">_xll.BInterpol('Base CDI'!$H$4:$H$28,'Base CDI'!$I$4:$I$29,S4661,"Cubic","Extrapolate=Linear","MultiX=Average","Skip=True","Sort=True")</f>
        <v>13.146176470588236</v>
      </c>
    </row>
    <row r="4662" spans="16:21" x14ac:dyDescent="0.25">
      <c r="P4662" s="10">
        <v>41292</v>
      </c>
      <c r="Q4662">
        <v>29.786480000000001</v>
      </c>
      <c r="S4662" s="42">
        <f t="shared" ca="1" si="78"/>
        <v>50645</v>
      </c>
      <c r="T4662" s="43">
        <f ca="1">_xll.BInterpol('Base CDI'!$H$4:$H$28,'Base CDI'!$J$4:$J$29,S4662,"Cubic","Extrapolate=Linear","MultiX=Average","Skip=True","Sort=True")</f>
        <v>13.120603283173734</v>
      </c>
      <c r="U4662" s="43">
        <f ca="1">_xll.BInterpol('Base CDI'!$H$4:$H$28,'Base CDI'!$I$4:$I$29,S4662,"Cubic","Extrapolate=Linear","MultiX=Average","Skip=True","Sort=True")</f>
        <v>13.146128590971273</v>
      </c>
    </row>
    <row r="4663" spans="16:21" x14ac:dyDescent="0.25">
      <c r="P4663" s="10">
        <v>41295</v>
      </c>
      <c r="Q4663">
        <v>29.79439</v>
      </c>
      <c r="S4663" s="42">
        <f t="shared" ca="1" si="78"/>
        <v>50646</v>
      </c>
      <c r="T4663" s="43">
        <f ca="1">_xll.BInterpol('Base CDI'!$H$4:$H$28,'Base CDI'!$J$4:$J$29,S4663,"Cubic","Extrapolate=Linear","MultiX=Average","Skip=True","Sort=True")</f>
        <v>13.120559507523939</v>
      </c>
      <c r="U4663" s="43">
        <f ca="1">_xll.BInterpol('Base CDI'!$H$4:$H$28,'Base CDI'!$I$4:$I$29,S4663,"Cubic","Extrapolate=Linear","MultiX=Average","Skip=True","Sort=True")</f>
        <v>13.14608071135431</v>
      </c>
    </row>
    <row r="4664" spans="16:21" x14ac:dyDescent="0.25">
      <c r="P4664" s="10">
        <v>41296</v>
      </c>
      <c r="Q4664">
        <v>29.802309999999999</v>
      </c>
      <c r="S4664" s="42">
        <f t="shared" ca="1" si="78"/>
        <v>50647</v>
      </c>
      <c r="T4664" s="43">
        <f ca="1">_xll.BInterpol('Base CDI'!$H$4:$H$28,'Base CDI'!$J$4:$J$29,S4664,"Cubic","Extrapolate=Linear","MultiX=Average","Skip=True","Sort=True")</f>
        <v>13.120515731874145</v>
      </c>
      <c r="U4664" s="43">
        <f ca="1">_xll.BInterpol('Base CDI'!$H$4:$H$28,'Base CDI'!$I$4:$I$29,S4664,"Cubic","Extrapolate=Linear","MultiX=Average","Skip=True","Sort=True")</f>
        <v>13.146032831737347</v>
      </c>
    </row>
    <row r="4665" spans="16:21" x14ac:dyDescent="0.25">
      <c r="P4665" s="10">
        <v>41297</v>
      </c>
      <c r="Q4665">
        <v>29.81024</v>
      </c>
      <c r="S4665" s="42">
        <f t="shared" ca="1" si="78"/>
        <v>50648</v>
      </c>
      <c r="T4665" s="43">
        <f ca="1">_xll.BInterpol('Base CDI'!$H$4:$H$28,'Base CDI'!$J$4:$J$29,S4665,"Cubic","Extrapolate=Linear","MultiX=Average","Skip=True","Sort=True")</f>
        <v>13.12047195622435</v>
      </c>
      <c r="U4665" s="43">
        <f ca="1">_xll.BInterpol('Base CDI'!$H$4:$H$28,'Base CDI'!$I$4:$I$29,S4665,"Cubic","Extrapolate=Linear","MultiX=Average","Skip=True","Sort=True")</f>
        <v>13.145984952120383</v>
      </c>
    </row>
    <row r="4666" spans="16:21" x14ac:dyDescent="0.25">
      <c r="P4666" s="10">
        <v>41298</v>
      </c>
      <c r="Q4666">
        <v>29.818169999999999</v>
      </c>
      <c r="S4666" s="42">
        <f t="shared" ca="1" si="78"/>
        <v>50649</v>
      </c>
      <c r="T4666" s="43">
        <f ca="1">_xll.BInterpol('Base CDI'!$H$4:$H$28,'Base CDI'!$J$4:$J$29,S4666,"Cubic","Extrapolate=Linear","MultiX=Average","Skip=True","Sort=True")</f>
        <v>13.120428180574555</v>
      </c>
      <c r="U4666" s="43">
        <f ca="1">_xll.BInterpol('Base CDI'!$H$4:$H$28,'Base CDI'!$I$4:$I$29,S4666,"Cubic","Extrapolate=Linear","MultiX=Average","Skip=True","Sort=True")</f>
        <v>13.14593707250342</v>
      </c>
    </row>
    <row r="4667" spans="16:21" x14ac:dyDescent="0.25">
      <c r="P4667" s="10">
        <v>41299</v>
      </c>
      <c r="Q4667">
        <v>29.8261</v>
      </c>
      <c r="S4667" s="42">
        <f t="shared" ca="1" si="78"/>
        <v>50650</v>
      </c>
      <c r="T4667" s="43">
        <f ca="1">_xll.BInterpol('Base CDI'!$H$4:$H$28,'Base CDI'!$J$4:$J$29,S4667,"Cubic","Extrapolate=Linear","MultiX=Average","Skip=True","Sort=True")</f>
        <v>13.12038440492476</v>
      </c>
      <c r="U4667" s="43">
        <f ca="1">_xll.BInterpol('Base CDI'!$H$4:$H$28,'Base CDI'!$I$4:$I$29,S4667,"Cubic","Extrapolate=Linear","MultiX=Average","Skip=True","Sort=True")</f>
        <v>13.145889192886457</v>
      </c>
    </row>
    <row r="4668" spans="16:21" x14ac:dyDescent="0.25">
      <c r="P4668" s="10">
        <v>41302</v>
      </c>
      <c r="Q4668">
        <v>29.834040000000002</v>
      </c>
      <c r="S4668" s="42">
        <f t="shared" ca="1" si="78"/>
        <v>50651</v>
      </c>
      <c r="T4668" s="43">
        <f ca="1">_xll.BInterpol('Base CDI'!$H$4:$H$28,'Base CDI'!$J$4:$J$29,S4668,"Cubic","Extrapolate=Linear","MultiX=Average","Skip=True","Sort=True")</f>
        <v>13.120340629274965</v>
      </c>
      <c r="U4668" s="43">
        <f ca="1">_xll.BInterpol('Base CDI'!$H$4:$H$28,'Base CDI'!$I$4:$I$29,S4668,"Cubic","Extrapolate=Linear","MultiX=Average","Skip=True","Sort=True")</f>
        <v>13.145841313269495</v>
      </c>
    </row>
    <row r="4669" spans="16:21" x14ac:dyDescent="0.25">
      <c r="P4669" s="10">
        <v>41303</v>
      </c>
      <c r="Q4669">
        <v>29.84198</v>
      </c>
      <c r="S4669" s="42">
        <f t="shared" ca="1" si="78"/>
        <v>50652</v>
      </c>
      <c r="T4669" s="43">
        <f ca="1">_xll.BInterpol('Base CDI'!$H$4:$H$28,'Base CDI'!$J$4:$J$29,S4669,"Cubic","Extrapolate=Linear","MultiX=Average","Skip=True","Sort=True")</f>
        <v>13.120296853625172</v>
      </c>
      <c r="U4669" s="43">
        <f ca="1">_xll.BInterpol('Base CDI'!$H$4:$H$28,'Base CDI'!$I$4:$I$29,S4669,"Cubic","Extrapolate=Linear","MultiX=Average","Skip=True","Sort=True")</f>
        <v>13.145793433652532</v>
      </c>
    </row>
    <row r="4670" spans="16:21" x14ac:dyDescent="0.25">
      <c r="P4670" s="10">
        <v>41304</v>
      </c>
      <c r="Q4670">
        <v>29.84994</v>
      </c>
      <c r="S4670" s="42">
        <f t="shared" ca="1" si="78"/>
        <v>50653</v>
      </c>
      <c r="T4670" s="43">
        <f ca="1">_xll.BInterpol('Base CDI'!$H$4:$H$28,'Base CDI'!$J$4:$J$29,S4670,"Cubic","Extrapolate=Linear","MultiX=Average","Skip=True","Sort=True")</f>
        <v>13.120253077975377</v>
      </c>
      <c r="U4670" s="43">
        <f ca="1">_xll.BInterpol('Base CDI'!$H$4:$H$28,'Base CDI'!$I$4:$I$29,S4670,"Cubic","Extrapolate=Linear","MultiX=Average","Skip=True","Sort=True")</f>
        <v>13.145745554035567</v>
      </c>
    </row>
    <row r="4671" spans="16:21" x14ac:dyDescent="0.25">
      <c r="P4671" s="10">
        <v>41305</v>
      </c>
      <c r="Q4671">
        <v>29.857900000000001</v>
      </c>
      <c r="S4671" s="42">
        <f t="shared" ca="1" si="78"/>
        <v>50654</v>
      </c>
      <c r="T4671" s="43">
        <f ca="1">_xll.BInterpol('Base CDI'!$H$4:$H$28,'Base CDI'!$J$4:$J$29,S4671,"Cubic","Extrapolate=Linear","MultiX=Average","Skip=True","Sort=True")</f>
        <v>13.120209302325582</v>
      </c>
      <c r="U4671" s="43">
        <f ca="1">_xll.BInterpol('Base CDI'!$H$4:$H$28,'Base CDI'!$I$4:$I$29,S4671,"Cubic","Extrapolate=Linear","MultiX=Average","Skip=True","Sort=True")</f>
        <v>13.145697674418605</v>
      </c>
    </row>
    <row r="4672" spans="16:21" x14ac:dyDescent="0.25">
      <c r="P4672" s="10">
        <v>41306</v>
      </c>
      <c r="Q4672">
        <v>29.865860000000001</v>
      </c>
      <c r="S4672" s="42">
        <f t="shared" ca="1" si="78"/>
        <v>50655</v>
      </c>
      <c r="T4672" s="43">
        <f ca="1">_xll.BInterpol('Base CDI'!$H$4:$H$28,'Base CDI'!$J$4:$J$29,S4672,"Cubic","Extrapolate=Linear","MultiX=Average","Skip=True","Sort=True")</f>
        <v>13.120165526675788</v>
      </c>
      <c r="U4672" s="43">
        <f ca="1">_xll.BInterpol('Base CDI'!$H$4:$H$28,'Base CDI'!$I$4:$I$29,S4672,"Cubic","Extrapolate=Linear","MultiX=Average","Skip=True","Sort=True")</f>
        <v>13.145649794801642</v>
      </c>
    </row>
    <row r="4673" spans="16:21" x14ac:dyDescent="0.25">
      <c r="P4673" s="10">
        <v>41309</v>
      </c>
      <c r="Q4673">
        <v>29.873830000000002</v>
      </c>
      <c r="S4673" s="42">
        <f t="shared" ca="1" si="78"/>
        <v>50656</v>
      </c>
      <c r="T4673" s="43">
        <f ca="1">_xll.BInterpol('Base CDI'!$H$4:$H$28,'Base CDI'!$J$4:$J$29,S4673,"Cubic","Extrapolate=Linear","MultiX=Average","Skip=True","Sort=True")</f>
        <v>13.120121751025993</v>
      </c>
      <c r="U4673" s="43">
        <f ca="1">_xll.BInterpol('Base CDI'!$H$4:$H$28,'Base CDI'!$I$4:$I$29,S4673,"Cubic","Extrapolate=Linear","MultiX=Average","Skip=True","Sort=True")</f>
        <v>13.145601915184679</v>
      </c>
    </row>
    <row r="4674" spans="16:21" x14ac:dyDescent="0.25">
      <c r="P4674" s="10">
        <v>41310</v>
      </c>
      <c r="Q4674">
        <v>29.881810000000002</v>
      </c>
      <c r="S4674" s="42">
        <f t="shared" ca="1" si="78"/>
        <v>50657</v>
      </c>
      <c r="T4674" s="43">
        <f ca="1">_xll.BInterpol('Base CDI'!$H$4:$H$28,'Base CDI'!$J$4:$J$29,S4674,"Cubic","Extrapolate=Linear","MultiX=Average","Skip=True","Sort=True")</f>
        <v>13.120077975376198</v>
      </c>
      <c r="U4674" s="43">
        <f ca="1">_xll.BInterpol('Base CDI'!$H$4:$H$28,'Base CDI'!$I$4:$I$29,S4674,"Cubic","Extrapolate=Linear","MultiX=Average","Skip=True","Sort=True")</f>
        <v>13.145554035567717</v>
      </c>
    </row>
    <row r="4675" spans="16:21" x14ac:dyDescent="0.25">
      <c r="P4675" s="10">
        <v>41311</v>
      </c>
      <c r="Q4675">
        <v>29.889790000000001</v>
      </c>
      <c r="S4675" s="42">
        <f t="shared" ca="1" si="78"/>
        <v>50658</v>
      </c>
      <c r="T4675" s="43">
        <f ca="1">_xll.BInterpol('Base CDI'!$H$4:$H$28,'Base CDI'!$J$4:$J$29,S4675,"Cubic","Extrapolate=Linear","MultiX=Average","Skip=True","Sort=True")</f>
        <v>13.120034199726403</v>
      </c>
      <c r="U4675" s="43">
        <f ca="1">_xll.BInterpol('Base CDI'!$H$4:$H$28,'Base CDI'!$I$4:$I$29,S4675,"Cubic","Extrapolate=Linear","MultiX=Average","Skip=True","Sort=True")</f>
        <v>13.145506155950754</v>
      </c>
    </row>
    <row r="4676" spans="16:21" x14ac:dyDescent="0.25">
      <c r="P4676" s="10">
        <v>41312</v>
      </c>
      <c r="Q4676">
        <v>29.897770000000001</v>
      </c>
      <c r="S4676" s="42">
        <f t="shared" ca="1" si="78"/>
        <v>50659</v>
      </c>
      <c r="T4676" s="43">
        <f ca="1">_xll.BInterpol('Base CDI'!$H$4:$H$28,'Base CDI'!$J$4:$J$29,S4676,"Cubic","Extrapolate=Linear","MultiX=Average","Skip=True","Sort=True")</f>
        <v>13.119990424076608</v>
      </c>
      <c r="U4676" s="43">
        <f ca="1">_xll.BInterpol('Base CDI'!$H$4:$H$28,'Base CDI'!$I$4:$I$29,S4676,"Cubic","Extrapolate=Linear","MultiX=Average","Skip=True","Sort=True")</f>
        <v>13.145458276333789</v>
      </c>
    </row>
    <row r="4677" spans="16:21" x14ac:dyDescent="0.25">
      <c r="P4677" s="10">
        <v>41313</v>
      </c>
      <c r="Q4677">
        <v>29.905740000000002</v>
      </c>
      <c r="S4677" s="42">
        <f t="shared" ca="1" si="78"/>
        <v>50660</v>
      </c>
      <c r="T4677" s="43">
        <f ca="1">_xll.BInterpol('Base CDI'!$H$4:$H$28,'Base CDI'!$J$4:$J$29,S4677,"Cubic","Extrapolate=Linear","MultiX=Average","Skip=True","Sort=True")</f>
        <v>13.119946648426813</v>
      </c>
      <c r="U4677" s="43">
        <f ca="1">_xll.BInterpol('Base CDI'!$H$4:$H$28,'Base CDI'!$I$4:$I$29,S4677,"Cubic","Extrapolate=Linear","MultiX=Average","Skip=True","Sort=True")</f>
        <v>13.145410396716827</v>
      </c>
    </row>
    <row r="4678" spans="16:21" x14ac:dyDescent="0.25">
      <c r="P4678" s="10">
        <v>41318</v>
      </c>
      <c r="Q4678">
        <v>29.913720000000001</v>
      </c>
      <c r="S4678" s="42">
        <f t="shared" ca="1" si="78"/>
        <v>50661</v>
      </c>
      <c r="T4678" s="43">
        <f ca="1">_xll.BInterpol('Base CDI'!$H$4:$H$28,'Base CDI'!$J$4:$J$29,S4678,"Cubic","Extrapolate=Linear","MultiX=Average","Skip=True","Sort=True")</f>
        <v>13.119902872777018</v>
      </c>
      <c r="U4678" s="43">
        <f ca="1">_xll.BInterpol('Base CDI'!$H$4:$H$28,'Base CDI'!$I$4:$I$29,S4678,"Cubic","Extrapolate=Linear","MultiX=Average","Skip=True","Sort=True")</f>
        <v>13.145362517099864</v>
      </c>
    </row>
    <row r="4679" spans="16:21" x14ac:dyDescent="0.25">
      <c r="P4679" s="10">
        <v>41319</v>
      </c>
      <c r="Q4679">
        <v>29.921690000000002</v>
      </c>
      <c r="S4679" s="42">
        <f t="shared" ca="1" si="78"/>
        <v>50662</v>
      </c>
      <c r="T4679" s="43">
        <f ca="1">_xll.BInterpol('Base CDI'!$H$4:$H$28,'Base CDI'!$J$4:$J$29,S4679,"Cubic","Extrapolate=Linear","MultiX=Average","Skip=True","Sort=True")</f>
        <v>13.119859097127224</v>
      </c>
      <c r="U4679" s="43">
        <f ca="1">_xll.BInterpol('Base CDI'!$H$4:$H$28,'Base CDI'!$I$4:$I$29,S4679,"Cubic","Extrapolate=Linear","MultiX=Average","Skip=True","Sort=True")</f>
        <v>13.145314637482901</v>
      </c>
    </row>
    <row r="4680" spans="16:21" x14ac:dyDescent="0.25">
      <c r="P4680" s="10">
        <v>41320</v>
      </c>
      <c r="Q4680">
        <v>29.929659999999998</v>
      </c>
      <c r="S4680" s="42">
        <f t="shared" ca="1" si="78"/>
        <v>50663</v>
      </c>
      <c r="T4680" s="43">
        <f ca="1">_xll.BInterpol('Base CDI'!$H$4:$H$28,'Base CDI'!$J$4:$J$29,S4680,"Cubic","Extrapolate=Linear","MultiX=Average","Skip=True","Sort=True")</f>
        <v>13.119815321477429</v>
      </c>
      <c r="U4680" s="43">
        <f ca="1">_xll.BInterpol('Base CDI'!$H$4:$H$28,'Base CDI'!$I$4:$I$29,S4680,"Cubic","Extrapolate=Linear","MultiX=Average","Skip=True","Sort=True")</f>
        <v>13.145266757865938</v>
      </c>
    </row>
    <row r="4681" spans="16:21" x14ac:dyDescent="0.25">
      <c r="P4681" s="10">
        <v>41323</v>
      </c>
      <c r="Q4681">
        <v>29.937629999999999</v>
      </c>
      <c r="S4681" s="42">
        <f t="shared" ca="1" si="78"/>
        <v>50664</v>
      </c>
      <c r="T4681" s="43">
        <f ca="1">_xll.BInterpol('Base CDI'!$H$4:$H$28,'Base CDI'!$J$4:$J$29,S4681,"Cubic","Extrapolate=Linear","MultiX=Average","Skip=True","Sort=True")</f>
        <v>13.119771545827634</v>
      </c>
      <c r="U4681" s="43">
        <f ca="1">_xll.BInterpol('Base CDI'!$H$4:$H$28,'Base CDI'!$I$4:$I$29,S4681,"Cubic","Extrapolate=Linear","MultiX=Average","Skip=True","Sort=True")</f>
        <v>13.145218878248974</v>
      </c>
    </row>
    <row r="4682" spans="16:21" x14ac:dyDescent="0.25">
      <c r="P4682" s="10">
        <v>41324</v>
      </c>
      <c r="Q4682">
        <v>29.945599999999999</v>
      </c>
      <c r="S4682" s="42">
        <f t="shared" ca="1" si="78"/>
        <v>50665</v>
      </c>
      <c r="T4682" s="43">
        <f ca="1">_xll.BInterpol('Base CDI'!$H$4:$H$28,'Base CDI'!$J$4:$J$29,S4682,"Cubic","Extrapolate=Linear","MultiX=Average","Skip=True","Sort=True")</f>
        <v>13.119727770177839</v>
      </c>
      <c r="U4682" s="43">
        <f ca="1">_xll.BInterpol('Base CDI'!$H$4:$H$28,'Base CDI'!$I$4:$I$29,S4682,"Cubic","Extrapolate=Linear","MultiX=Average","Skip=True","Sort=True")</f>
        <v>13.145170998632011</v>
      </c>
    </row>
    <row r="4683" spans="16:21" x14ac:dyDescent="0.25">
      <c r="P4683" s="10">
        <v>41325</v>
      </c>
      <c r="Q4683">
        <v>29.953569999999999</v>
      </c>
      <c r="S4683" s="42">
        <f t="shared" ref="S4683:S4746" ca="1" si="79">S4682+1</f>
        <v>50666</v>
      </c>
      <c r="T4683" s="43">
        <f ca="1">_xll.BInterpol('Base CDI'!$H$4:$H$28,'Base CDI'!$J$4:$J$29,S4683,"Cubic","Extrapolate=Linear","MultiX=Average","Skip=True","Sort=True")</f>
        <v>13.119683994528044</v>
      </c>
      <c r="U4683" s="43">
        <f ca="1">_xll.BInterpol('Base CDI'!$H$4:$H$28,'Base CDI'!$I$4:$I$29,S4683,"Cubic","Extrapolate=Linear","MultiX=Average","Skip=True","Sort=True")</f>
        <v>13.145123119015048</v>
      </c>
    </row>
    <row r="4684" spans="16:21" x14ac:dyDescent="0.25">
      <c r="P4684" s="10">
        <v>41326</v>
      </c>
      <c r="Q4684">
        <v>29.961549999999999</v>
      </c>
      <c r="S4684" s="42">
        <f t="shared" ca="1" si="79"/>
        <v>50667</v>
      </c>
      <c r="T4684" s="43">
        <f ca="1">_xll.BInterpol('Base CDI'!$H$4:$H$28,'Base CDI'!$J$4:$J$29,S4684,"Cubic","Extrapolate=Linear","MultiX=Average","Skip=True","Sort=True")</f>
        <v>13.119640218878249</v>
      </c>
      <c r="U4684" s="43">
        <f ca="1">_xll.BInterpol('Base CDI'!$H$4:$H$28,'Base CDI'!$I$4:$I$29,S4684,"Cubic","Extrapolate=Linear","MultiX=Average","Skip=True","Sort=True")</f>
        <v>13.145075239398086</v>
      </c>
    </row>
    <row r="4685" spans="16:21" x14ac:dyDescent="0.25">
      <c r="P4685" s="10">
        <v>41327</v>
      </c>
      <c r="Q4685">
        <v>29.969539999999999</v>
      </c>
      <c r="S4685" s="42">
        <f t="shared" ca="1" si="79"/>
        <v>50668</v>
      </c>
      <c r="T4685" s="43">
        <f ca="1">_xll.BInterpol('Base CDI'!$H$4:$H$28,'Base CDI'!$J$4:$J$29,S4685,"Cubic","Extrapolate=Linear","MultiX=Average","Skip=True","Sort=True")</f>
        <v>13.119596443228454</v>
      </c>
      <c r="U4685" s="43">
        <f ca="1">_xll.BInterpol('Base CDI'!$H$4:$H$28,'Base CDI'!$I$4:$I$29,S4685,"Cubic","Extrapolate=Linear","MultiX=Average","Skip=True","Sort=True")</f>
        <v>13.145027359781123</v>
      </c>
    </row>
    <row r="4686" spans="16:21" x14ac:dyDescent="0.25">
      <c r="P4686" s="10">
        <v>41330</v>
      </c>
      <c r="Q4686">
        <v>29.977550000000001</v>
      </c>
      <c r="S4686" s="42">
        <f t="shared" ca="1" si="79"/>
        <v>50669</v>
      </c>
      <c r="T4686" s="43">
        <f ca="1">_xll.BInterpol('Base CDI'!$H$4:$H$28,'Base CDI'!$J$4:$J$29,S4686,"Cubic","Extrapolate=Linear","MultiX=Average","Skip=True","Sort=True")</f>
        <v>13.11955266757866</v>
      </c>
      <c r="U4686" s="43">
        <f ca="1">_xll.BInterpol('Base CDI'!$H$4:$H$28,'Base CDI'!$I$4:$I$29,S4686,"Cubic","Extrapolate=Linear","MultiX=Average","Skip=True","Sort=True")</f>
        <v>13.144979480164158</v>
      </c>
    </row>
    <row r="4687" spans="16:21" x14ac:dyDescent="0.25">
      <c r="P4687" s="10">
        <v>41331</v>
      </c>
      <c r="Q4687">
        <v>29.985600000000002</v>
      </c>
      <c r="S4687" s="42">
        <f t="shared" ca="1" si="79"/>
        <v>50670</v>
      </c>
      <c r="T4687" s="43">
        <f ca="1">_xll.BInterpol('Base CDI'!$H$4:$H$28,'Base CDI'!$J$4:$J$29,S4687,"Cubic","Extrapolate=Linear","MultiX=Average","Skip=True","Sort=True")</f>
        <v>13.119508891928865</v>
      </c>
      <c r="U4687" s="43">
        <f ca="1">_xll.BInterpol('Base CDI'!$H$4:$H$28,'Base CDI'!$I$4:$I$29,S4687,"Cubic","Extrapolate=Linear","MultiX=Average","Skip=True","Sort=True")</f>
        <v>13.144931600547196</v>
      </c>
    </row>
    <row r="4688" spans="16:21" x14ac:dyDescent="0.25">
      <c r="P4688" s="10">
        <v>41332</v>
      </c>
      <c r="Q4688">
        <v>29.99363</v>
      </c>
      <c r="S4688" s="42">
        <f t="shared" ca="1" si="79"/>
        <v>50671</v>
      </c>
      <c r="T4688" s="43">
        <f ca="1">_xll.BInterpol('Base CDI'!$H$4:$H$28,'Base CDI'!$J$4:$J$29,S4688,"Cubic","Extrapolate=Linear","MultiX=Average","Skip=True","Sort=True")</f>
        <v>13.11946511627907</v>
      </c>
      <c r="U4688" s="43">
        <f ca="1">_xll.BInterpol('Base CDI'!$H$4:$H$28,'Base CDI'!$I$4:$I$29,S4688,"Cubic","Extrapolate=Linear","MultiX=Average","Skip=True","Sort=True")</f>
        <v>13.144883720930233</v>
      </c>
    </row>
    <row r="4689" spans="16:21" x14ac:dyDescent="0.25">
      <c r="P4689" s="10">
        <v>41333</v>
      </c>
      <c r="Q4689">
        <v>30.001660000000001</v>
      </c>
      <c r="S4689" s="42">
        <f t="shared" ca="1" si="79"/>
        <v>50672</v>
      </c>
      <c r="T4689" s="43">
        <f ca="1">_xll.BInterpol('Base CDI'!$H$4:$H$28,'Base CDI'!$J$4:$J$29,S4689,"Cubic","Extrapolate=Linear","MultiX=Average","Skip=True","Sort=True")</f>
        <v>13.119421340629275</v>
      </c>
      <c r="U4689" s="43">
        <f ca="1">_xll.BInterpol('Base CDI'!$H$4:$H$28,'Base CDI'!$I$4:$I$29,S4689,"Cubic","Extrapolate=Linear","MultiX=Average","Skip=True","Sort=True")</f>
        <v>13.14483584131327</v>
      </c>
    </row>
    <row r="4690" spans="16:21" x14ac:dyDescent="0.25">
      <c r="P4690" s="10">
        <v>41334</v>
      </c>
      <c r="Q4690">
        <v>30.009689999999999</v>
      </c>
      <c r="S4690" s="42">
        <f t="shared" ca="1" si="79"/>
        <v>50673</v>
      </c>
      <c r="T4690" s="43">
        <f ca="1">_xll.BInterpol('Base CDI'!$H$4:$H$28,'Base CDI'!$J$4:$J$29,S4690,"Cubic","Extrapolate=Linear","MultiX=Average","Skip=True","Sort=True")</f>
        <v>13.11937756497948</v>
      </c>
      <c r="U4690" s="43">
        <f ca="1">_xll.BInterpol('Base CDI'!$H$4:$H$28,'Base CDI'!$I$4:$I$29,S4690,"Cubic","Extrapolate=Linear","MultiX=Average","Skip=True","Sort=True")</f>
        <v>13.144787961696307</v>
      </c>
    </row>
    <row r="4691" spans="16:21" x14ac:dyDescent="0.25">
      <c r="P4691" s="10">
        <v>41337</v>
      </c>
      <c r="Q4691">
        <v>30.01773</v>
      </c>
      <c r="S4691" s="42">
        <f t="shared" ca="1" si="79"/>
        <v>50674</v>
      </c>
      <c r="T4691" s="43">
        <f ca="1">_xll.BInterpol('Base CDI'!$H$4:$H$28,'Base CDI'!$J$4:$J$29,S4691,"Cubic","Extrapolate=Linear","MultiX=Average","Skip=True","Sort=True")</f>
        <v>13.119333789329685</v>
      </c>
      <c r="U4691" s="43">
        <f ca="1">_xll.BInterpol('Base CDI'!$H$4:$H$28,'Base CDI'!$I$4:$I$29,S4691,"Cubic","Extrapolate=Linear","MultiX=Average","Skip=True","Sort=True")</f>
        <v>13.144740082079345</v>
      </c>
    </row>
    <row r="4692" spans="16:21" x14ac:dyDescent="0.25">
      <c r="P4692" s="10">
        <v>41338</v>
      </c>
      <c r="Q4692">
        <v>30.025780000000001</v>
      </c>
      <c r="S4692" s="42">
        <f t="shared" ca="1" si="79"/>
        <v>50675</v>
      </c>
      <c r="T4692" s="43">
        <f ca="1">_xll.BInterpol('Base CDI'!$H$4:$H$28,'Base CDI'!$J$4:$J$29,S4692,"Cubic","Extrapolate=Linear","MultiX=Average","Skip=True","Sort=True")</f>
        <v>13.11929001367989</v>
      </c>
      <c r="U4692" s="43">
        <f ca="1">_xll.BInterpol('Base CDI'!$H$4:$H$28,'Base CDI'!$I$4:$I$29,S4692,"Cubic","Extrapolate=Linear","MultiX=Average","Skip=True","Sort=True")</f>
        <v>13.14469220246238</v>
      </c>
    </row>
    <row r="4693" spans="16:21" x14ac:dyDescent="0.25">
      <c r="P4693" s="10">
        <v>41339</v>
      </c>
      <c r="Q4693">
        <v>30.033829999999998</v>
      </c>
      <c r="S4693" s="42">
        <f t="shared" ca="1" si="79"/>
        <v>50676</v>
      </c>
      <c r="T4693" s="43">
        <f ca="1">_xll.BInterpol('Base CDI'!$H$4:$H$28,'Base CDI'!$J$4:$J$29,S4693,"Cubic","Extrapolate=Linear","MultiX=Average","Skip=True","Sort=True")</f>
        <v>13.119246238030096</v>
      </c>
      <c r="U4693" s="43">
        <f ca="1">_xll.BInterpol('Base CDI'!$H$4:$H$28,'Base CDI'!$I$4:$I$29,S4693,"Cubic","Extrapolate=Linear","MultiX=Average","Skip=True","Sort=True")</f>
        <v>13.144644322845418</v>
      </c>
    </row>
    <row r="4694" spans="16:21" x14ac:dyDescent="0.25">
      <c r="P4694" s="10">
        <v>41340</v>
      </c>
      <c r="Q4694">
        <v>30.041879999999999</v>
      </c>
      <c r="S4694" s="42">
        <f t="shared" ca="1" si="79"/>
        <v>50677</v>
      </c>
      <c r="T4694" s="43">
        <f ca="1">_xll.BInterpol('Base CDI'!$H$4:$H$28,'Base CDI'!$J$4:$J$29,S4694,"Cubic","Extrapolate=Linear","MultiX=Average","Skip=True","Sort=True")</f>
        <v>13.119202462380301</v>
      </c>
      <c r="U4694" s="43">
        <f ca="1">_xll.BInterpol('Base CDI'!$H$4:$H$28,'Base CDI'!$I$4:$I$29,S4694,"Cubic","Extrapolate=Linear","MultiX=Average","Skip=True","Sort=True")</f>
        <v>13.144596443228455</v>
      </c>
    </row>
    <row r="4695" spans="16:21" x14ac:dyDescent="0.25">
      <c r="P4695" s="10">
        <v>41341</v>
      </c>
      <c r="Q4695">
        <v>30.049939999999999</v>
      </c>
      <c r="S4695" s="42">
        <f t="shared" ca="1" si="79"/>
        <v>50678</v>
      </c>
      <c r="T4695" s="43">
        <f ca="1">_xll.BInterpol('Base CDI'!$H$4:$H$28,'Base CDI'!$J$4:$J$29,S4695,"Cubic","Extrapolate=Linear","MultiX=Average","Skip=True","Sort=True")</f>
        <v>13.119158686730506</v>
      </c>
      <c r="U4695" s="43">
        <f ca="1">_xll.BInterpol('Base CDI'!$H$4:$H$28,'Base CDI'!$I$4:$I$29,S4695,"Cubic","Extrapolate=Linear","MultiX=Average","Skip=True","Sort=True")</f>
        <v>13.144548563611492</v>
      </c>
    </row>
    <row r="4696" spans="16:21" x14ac:dyDescent="0.25">
      <c r="P4696" s="10">
        <v>41344</v>
      </c>
      <c r="Q4696">
        <v>30.05799</v>
      </c>
      <c r="S4696" s="42">
        <f t="shared" ca="1" si="79"/>
        <v>50679</v>
      </c>
      <c r="T4696" s="43">
        <f ca="1">_xll.BInterpol('Base CDI'!$H$4:$H$28,'Base CDI'!$J$4:$J$29,S4696,"Cubic","Extrapolate=Linear","MultiX=Average","Skip=True","Sort=True")</f>
        <v>13.119114911080711</v>
      </c>
      <c r="U4696" s="43">
        <f ca="1">_xll.BInterpol('Base CDI'!$H$4:$H$28,'Base CDI'!$I$4:$I$29,S4696,"Cubic","Extrapolate=Linear","MultiX=Average","Skip=True","Sort=True")</f>
        <v>13.144500683994529</v>
      </c>
    </row>
    <row r="4697" spans="16:21" x14ac:dyDescent="0.25">
      <c r="P4697" s="10">
        <v>41345</v>
      </c>
      <c r="Q4697">
        <v>30.06606</v>
      </c>
      <c r="S4697" s="42">
        <f t="shared" ca="1" si="79"/>
        <v>50680</v>
      </c>
      <c r="T4697" s="43">
        <f ca="1">_xll.BInterpol('Base CDI'!$H$4:$H$28,'Base CDI'!$J$4:$J$29,S4697,"Cubic","Extrapolate=Linear","MultiX=Average","Skip=True","Sort=True")</f>
        <v>13.119071135430916</v>
      </c>
      <c r="U4697" s="43">
        <f ca="1">_xll.BInterpol('Base CDI'!$H$4:$H$28,'Base CDI'!$I$4:$I$29,S4697,"Cubic","Extrapolate=Linear","MultiX=Average","Skip=True","Sort=True")</f>
        <v>13.144452804377565</v>
      </c>
    </row>
    <row r="4698" spans="16:21" x14ac:dyDescent="0.25">
      <c r="P4698" s="10">
        <v>41346</v>
      </c>
      <c r="Q4698">
        <v>30.074120000000001</v>
      </c>
      <c r="S4698" s="42">
        <f t="shared" ca="1" si="79"/>
        <v>50681</v>
      </c>
      <c r="T4698" s="43">
        <f ca="1">_xll.BInterpol('Base CDI'!$H$4:$H$28,'Base CDI'!$J$4:$J$29,S4698,"Cubic","Extrapolate=Linear","MultiX=Average","Skip=True","Sort=True")</f>
        <v>13.119027359781121</v>
      </c>
      <c r="U4698" s="43">
        <f ca="1">_xll.BInterpol('Base CDI'!$H$4:$H$28,'Base CDI'!$I$4:$I$29,S4698,"Cubic","Extrapolate=Linear","MultiX=Average","Skip=True","Sort=True")</f>
        <v>13.144404924760602</v>
      </c>
    </row>
    <row r="4699" spans="16:21" x14ac:dyDescent="0.25">
      <c r="P4699" s="10">
        <v>41347</v>
      </c>
      <c r="Q4699">
        <v>30.082180000000001</v>
      </c>
      <c r="S4699" s="42">
        <f t="shared" ca="1" si="79"/>
        <v>50682</v>
      </c>
      <c r="T4699" s="43">
        <f ca="1">_xll.BInterpol('Base CDI'!$H$4:$H$28,'Base CDI'!$J$4:$J$29,S4699,"Cubic","Extrapolate=Linear","MultiX=Average","Skip=True","Sort=True")</f>
        <v>13.118983584131326</v>
      </c>
      <c r="U4699" s="43">
        <f ca="1">_xll.BInterpol('Base CDI'!$H$4:$H$28,'Base CDI'!$I$4:$I$29,S4699,"Cubic","Extrapolate=Linear","MultiX=Average","Skip=True","Sort=True")</f>
        <v>13.144357045143639</v>
      </c>
    </row>
    <row r="4700" spans="16:21" x14ac:dyDescent="0.25">
      <c r="P4700" s="10">
        <v>41348</v>
      </c>
      <c r="Q4700">
        <v>30.090250000000001</v>
      </c>
      <c r="S4700" s="42">
        <f t="shared" ca="1" si="79"/>
        <v>50683</v>
      </c>
      <c r="T4700" s="43">
        <f ca="1">_xll.BInterpol('Base CDI'!$H$4:$H$28,'Base CDI'!$J$4:$J$29,S4700,"Cubic","Extrapolate=Linear","MultiX=Average","Skip=True","Sort=True")</f>
        <v>13.118939808481532</v>
      </c>
      <c r="U4700" s="43">
        <f ca="1">_xll.BInterpol('Base CDI'!$H$4:$H$28,'Base CDI'!$I$4:$I$29,S4700,"Cubic","Extrapolate=Linear","MultiX=Average","Skip=True","Sort=True")</f>
        <v>13.144309165526677</v>
      </c>
    </row>
    <row r="4701" spans="16:21" x14ac:dyDescent="0.25">
      <c r="P4701" s="10">
        <v>41351</v>
      </c>
      <c r="Q4701">
        <v>30.098320000000001</v>
      </c>
      <c r="S4701" s="42">
        <f t="shared" ca="1" si="79"/>
        <v>50684</v>
      </c>
      <c r="T4701" s="43">
        <f ca="1">_xll.BInterpol('Base CDI'!$H$4:$H$28,'Base CDI'!$J$4:$J$29,S4701,"Cubic","Extrapolate=Linear","MultiX=Average","Skip=True","Sort=True")</f>
        <v>13.118896032831737</v>
      </c>
      <c r="U4701" s="43">
        <f ca="1">_xll.BInterpol('Base CDI'!$H$4:$H$28,'Base CDI'!$I$4:$I$29,S4701,"Cubic","Extrapolate=Linear","MultiX=Average","Skip=True","Sort=True")</f>
        <v>13.144261285909714</v>
      </c>
    </row>
    <row r="4702" spans="16:21" x14ac:dyDescent="0.25">
      <c r="P4702" s="10">
        <v>41352</v>
      </c>
      <c r="Q4702">
        <v>30.106390000000001</v>
      </c>
      <c r="S4702" s="42">
        <f t="shared" ca="1" si="79"/>
        <v>50685</v>
      </c>
      <c r="T4702" s="43">
        <f ca="1">_xll.BInterpol('Base CDI'!$H$4:$H$28,'Base CDI'!$J$4:$J$29,S4702,"Cubic","Extrapolate=Linear","MultiX=Average","Skip=True","Sort=True")</f>
        <v>13.118852257181942</v>
      </c>
      <c r="U4702" s="43">
        <f ca="1">_xll.BInterpol('Base CDI'!$H$4:$H$28,'Base CDI'!$I$4:$I$29,S4702,"Cubic","Extrapolate=Linear","MultiX=Average","Skip=True","Sort=True")</f>
        <v>13.144213406292749</v>
      </c>
    </row>
    <row r="4703" spans="16:21" x14ac:dyDescent="0.25">
      <c r="P4703" s="10">
        <v>41353</v>
      </c>
      <c r="Q4703">
        <v>30.114460000000001</v>
      </c>
      <c r="S4703" s="42">
        <f t="shared" ca="1" si="79"/>
        <v>50686</v>
      </c>
      <c r="T4703" s="43">
        <f ca="1">_xll.BInterpol('Base CDI'!$H$4:$H$28,'Base CDI'!$J$4:$J$29,S4703,"Cubic","Extrapolate=Linear","MultiX=Average","Skip=True","Sort=True")</f>
        <v>13.118808481532149</v>
      </c>
      <c r="U4703" s="43">
        <f ca="1">_xll.BInterpol('Base CDI'!$H$4:$H$28,'Base CDI'!$I$4:$I$29,S4703,"Cubic","Extrapolate=Linear","MultiX=Average","Skip=True","Sort=True")</f>
        <v>13.144165526675787</v>
      </c>
    </row>
    <row r="4704" spans="16:21" x14ac:dyDescent="0.25">
      <c r="P4704" s="10">
        <v>41354</v>
      </c>
      <c r="Q4704">
        <v>30.122540000000001</v>
      </c>
      <c r="S4704" s="42">
        <f t="shared" ca="1" si="79"/>
        <v>50687</v>
      </c>
      <c r="T4704" s="43">
        <f ca="1">_xll.BInterpol('Base CDI'!$H$4:$H$28,'Base CDI'!$J$4:$J$29,S4704,"Cubic","Extrapolate=Linear","MultiX=Average","Skip=True","Sort=True")</f>
        <v>13.118764705882354</v>
      </c>
      <c r="U4704" s="43">
        <f ca="1">_xll.BInterpol('Base CDI'!$H$4:$H$28,'Base CDI'!$I$4:$I$29,S4704,"Cubic","Extrapolate=Linear","MultiX=Average","Skip=True","Sort=True")</f>
        <v>13.144117647058824</v>
      </c>
    </row>
    <row r="4705" spans="16:21" x14ac:dyDescent="0.25">
      <c r="P4705" s="10">
        <v>41355</v>
      </c>
      <c r="Q4705">
        <v>30.130610000000001</v>
      </c>
      <c r="S4705" s="42">
        <f t="shared" ca="1" si="79"/>
        <v>50688</v>
      </c>
      <c r="T4705" s="43">
        <f ca="1">_xll.BInterpol('Base CDI'!$H$4:$H$28,'Base CDI'!$J$4:$J$29,S4705,"Cubic","Extrapolate=Linear","MultiX=Average","Skip=True","Sort=True")</f>
        <v>13.118720930232559</v>
      </c>
      <c r="U4705" s="43">
        <f ca="1">_xll.BInterpol('Base CDI'!$H$4:$H$28,'Base CDI'!$I$4:$I$29,S4705,"Cubic","Extrapolate=Linear","MultiX=Average","Skip=True","Sort=True")</f>
        <v>13.144069767441861</v>
      </c>
    </row>
    <row r="4706" spans="16:21" x14ac:dyDescent="0.25">
      <c r="P4706" s="10">
        <v>41358</v>
      </c>
      <c r="Q4706">
        <v>30.13869</v>
      </c>
      <c r="S4706" s="42">
        <f t="shared" ca="1" si="79"/>
        <v>50689</v>
      </c>
      <c r="T4706" s="43">
        <f ca="1">_xll.BInterpol('Base CDI'!$H$4:$H$28,'Base CDI'!$J$4:$J$29,S4706,"Cubic","Extrapolate=Linear","MultiX=Average","Skip=True","Sort=True")</f>
        <v>13.118677154582764</v>
      </c>
      <c r="U4706" s="43">
        <f ca="1">_xll.BInterpol('Base CDI'!$H$4:$H$28,'Base CDI'!$I$4:$I$29,S4706,"Cubic","Extrapolate=Linear","MultiX=Average","Skip=True","Sort=True")</f>
        <v>13.144021887824898</v>
      </c>
    </row>
    <row r="4707" spans="16:21" x14ac:dyDescent="0.25">
      <c r="P4707" s="10">
        <v>41359</v>
      </c>
      <c r="Q4707">
        <v>30.14677</v>
      </c>
      <c r="S4707" s="42">
        <f t="shared" ca="1" si="79"/>
        <v>50690</v>
      </c>
      <c r="T4707" s="43">
        <f ca="1">_xll.BInterpol('Base CDI'!$H$4:$H$28,'Base CDI'!$J$4:$J$29,S4707,"Cubic","Extrapolate=Linear","MultiX=Average","Skip=True","Sort=True")</f>
        <v>13.118633378932969</v>
      </c>
      <c r="U4707" s="43">
        <f ca="1">_xll.BInterpol('Base CDI'!$H$4:$H$28,'Base CDI'!$I$4:$I$29,S4707,"Cubic","Extrapolate=Linear","MultiX=Average","Skip=True","Sort=True")</f>
        <v>13.143974008207936</v>
      </c>
    </row>
    <row r="4708" spans="16:21" x14ac:dyDescent="0.25">
      <c r="P4708" s="10">
        <v>41360</v>
      </c>
      <c r="Q4708">
        <v>30.154859999999999</v>
      </c>
      <c r="S4708" s="42">
        <f t="shared" ca="1" si="79"/>
        <v>50691</v>
      </c>
      <c r="T4708" s="43">
        <f ca="1">_xll.BInterpol('Base CDI'!$H$4:$H$28,'Base CDI'!$J$4:$J$29,S4708,"Cubic","Extrapolate=Linear","MultiX=Average","Skip=True","Sort=True")</f>
        <v>13.118589603283175</v>
      </c>
      <c r="U4708" s="43">
        <f ca="1">_xll.BInterpol('Base CDI'!$H$4:$H$28,'Base CDI'!$I$4:$I$29,S4708,"Cubic","Extrapolate=Linear","MultiX=Average","Skip=True","Sort=True")</f>
        <v>13.143926128590971</v>
      </c>
    </row>
    <row r="4709" spans="16:21" x14ac:dyDescent="0.25">
      <c r="P4709" s="10">
        <v>41361</v>
      </c>
      <c r="Q4709">
        <v>30.162939999999999</v>
      </c>
      <c r="S4709" s="42">
        <f t="shared" ca="1" si="79"/>
        <v>50692</v>
      </c>
      <c r="T4709" s="43">
        <f ca="1">_xll.BInterpol('Base CDI'!$H$4:$H$28,'Base CDI'!$J$4:$J$29,S4709,"Cubic","Extrapolate=Linear","MultiX=Average","Skip=True","Sort=True")</f>
        <v>13.11854582763338</v>
      </c>
      <c r="U4709" s="43">
        <f ca="1">_xll.BInterpol('Base CDI'!$H$4:$H$28,'Base CDI'!$I$4:$I$29,S4709,"Cubic","Extrapolate=Linear","MultiX=Average","Skip=True","Sort=True")</f>
        <v>13.143878248974008</v>
      </c>
    </row>
    <row r="4710" spans="16:21" x14ac:dyDescent="0.25">
      <c r="P4710" s="10">
        <v>41365</v>
      </c>
      <c r="Q4710">
        <v>30.171050000000001</v>
      </c>
      <c r="S4710" s="42">
        <f t="shared" ca="1" si="79"/>
        <v>50693</v>
      </c>
      <c r="T4710" s="43">
        <f ca="1">_xll.BInterpol('Base CDI'!$H$4:$H$28,'Base CDI'!$J$4:$J$29,S4710,"Cubic","Extrapolate=Linear","MultiX=Average","Skip=True","Sort=True")</f>
        <v>13.118502051983585</v>
      </c>
      <c r="U4710" s="43">
        <f ca="1">_xll.BInterpol('Base CDI'!$H$4:$H$28,'Base CDI'!$I$4:$I$29,S4710,"Cubic","Extrapolate=Linear","MultiX=Average","Skip=True","Sort=True")</f>
        <v>13.143830369357046</v>
      </c>
    </row>
    <row r="4711" spans="16:21" x14ac:dyDescent="0.25">
      <c r="P4711" s="10">
        <v>41366</v>
      </c>
      <c r="Q4711">
        <v>30.179179999999999</v>
      </c>
      <c r="S4711" s="42">
        <f t="shared" ca="1" si="79"/>
        <v>50694</v>
      </c>
      <c r="T4711" s="43">
        <f ca="1">_xll.BInterpol('Base CDI'!$H$4:$H$28,'Base CDI'!$J$4:$J$29,S4711,"Cubic","Extrapolate=Linear","MultiX=Average","Skip=True","Sort=True")</f>
        <v>13.11845827633379</v>
      </c>
      <c r="U4711" s="43">
        <f ca="1">_xll.BInterpol('Base CDI'!$H$4:$H$28,'Base CDI'!$I$4:$I$29,S4711,"Cubic","Extrapolate=Linear","MultiX=Average","Skip=True","Sort=True")</f>
        <v>13.143782489740083</v>
      </c>
    </row>
    <row r="4712" spans="16:21" x14ac:dyDescent="0.25">
      <c r="P4712" s="10">
        <v>41367</v>
      </c>
      <c r="Q4712">
        <v>30.18731</v>
      </c>
      <c r="S4712" s="42">
        <f t="shared" ca="1" si="79"/>
        <v>50695</v>
      </c>
      <c r="T4712" s="43">
        <f ca="1">_xll.BInterpol('Base CDI'!$H$4:$H$28,'Base CDI'!$J$4:$J$29,S4712,"Cubic","Extrapolate=Linear","MultiX=Average","Skip=True","Sort=True")</f>
        <v>13.118414500683995</v>
      </c>
      <c r="U4712" s="43">
        <f ca="1">_xll.BInterpol('Base CDI'!$H$4:$H$28,'Base CDI'!$I$4:$I$29,S4712,"Cubic","Extrapolate=Linear","MultiX=Average","Skip=True","Sort=True")</f>
        <v>13.14373461012312</v>
      </c>
    </row>
    <row r="4713" spans="16:21" x14ac:dyDescent="0.25">
      <c r="P4713" s="10">
        <v>41368</v>
      </c>
      <c r="Q4713">
        <v>30.195419999999999</v>
      </c>
      <c r="S4713" s="42">
        <f t="shared" ca="1" si="79"/>
        <v>50696</v>
      </c>
      <c r="T4713" s="43">
        <f ca="1">_xll.BInterpol('Base CDI'!$H$4:$H$28,'Base CDI'!$J$4:$J$29,S4713,"Cubic","Extrapolate=Linear","MultiX=Average","Skip=True","Sort=True")</f>
        <v>13.1183707250342</v>
      </c>
      <c r="U4713" s="43">
        <f ca="1">_xll.BInterpol('Base CDI'!$H$4:$H$28,'Base CDI'!$I$4:$I$29,S4713,"Cubic","Extrapolate=Linear","MultiX=Average","Skip=True","Sort=True")</f>
        <v>13.143686730506156</v>
      </c>
    </row>
    <row r="4714" spans="16:21" x14ac:dyDescent="0.25">
      <c r="P4714" s="10">
        <v>41369</v>
      </c>
      <c r="Q4714">
        <v>30.20354</v>
      </c>
      <c r="S4714" s="42">
        <f t="shared" ca="1" si="79"/>
        <v>50697</v>
      </c>
      <c r="T4714" s="43">
        <f ca="1">_xll.BInterpol('Base CDI'!$H$4:$H$28,'Base CDI'!$J$4:$J$29,S4714,"Cubic","Extrapolate=Linear","MultiX=Average","Skip=True","Sort=True")</f>
        <v>13.118326949384405</v>
      </c>
      <c r="U4714" s="43">
        <f ca="1">_xll.BInterpol('Base CDI'!$H$4:$H$28,'Base CDI'!$I$4:$I$29,S4714,"Cubic","Extrapolate=Linear","MultiX=Average","Skip=True","Sort=True")</f>
        <v>13.143638850889193</v>
      </c>
    </row>
    <row r="4715" spans="16:21" x14ac:dyDescent="0.25">
      <c r="P4715" s="10">
        <v>41372</v>
      </c>
      <c r="Q4715">
        <v>30.211659999999998</v>
      </c>
      <c r="S4715" s="42">
        <f t="shared" ca="1" si="79"/>
        <v>50698</v>
      </c>
      <c r="T4715" s="43">
        <f ca="1">_xll.BInterpol('Base CDI'!$H$4:$H$28,'Base CDI'!$J$4:$J$29,S4715,"Cubic","Extrapolate=Linear","MultiX=Average","Skip=True","Sort=True")</f>
        <v>13.118283173734611</v>
      </c>
      <c r="U4715" s="43">
        <f ca="1">_xll.BInterpol('Base CDI'!$H$4:$H$28,'Base CDI'!$I$4:$I$29,S4715,"Cubic","Extrapolate=Linear","MultiX=Average","Skip=True","Sort=True")</f>
        <v>13.14359097127223</v>
      </c>
    </row>
    <row r="4716" spans="16:21" x14ac:dyDescent="0.25">
      <c r="P4716" s="10">
        <v>41373</v>
      </c>
      <c r="Q4716">
        <v>30.21979</v>
      </c>
      <c r="S4716" s="42">
        <f t="shared" ca="1" si="79"/>
        <v>50699</v>
      </c>
      <c r="T4716" s="43">
        <f ca="1">_xll.BInterpol('Base CDI'!$H$4:$H$28,'Base CDI'!$J$4:$J$29,S4716,"Cubic","Extrapolate=Linear","MultiX=Average","Skip=True","Sort=True")</f>
        <v>13.118239398084816</v>
      </c>
      <c r="U4716" s="43">
        <f ca="1">_xll.BInterpol('Base CDI'!$H$4:$H$28,'Base CDI'!$I$4:$I$29,S4716,"Cubic","Extrapolate=Linear","MultiX=Average","Skip=True","Sort=True")</f>
        <v>13.143543091655268</v>
      </c>
    </row>
    <row r="4717" spans="16:21" x14ac:dyDescent="0.25">
      <c r="P4717" s="10">
        <v>41374</v>
      </c>
      <c r="Q4717">
        <v>30.227910000000001</v>
      </c>
      <c r="S4717" s="42">
        <f t="shared" ca="1" si="79"/>
        <v>50700</v>
      </c>
      <c r="T4717" s="43">
        <f ca="1">_xll.BInterpol('Base CDI'!$H$4:$H$28,'Base CDI'!$J$4:$J$29,S4717,"Cubic","Extrapolate=Linear","MultiX=Average","Skip=True","Sort=True")</f>
        <v>13.118195622435021</v>
      </c>
      <c r="U4717" s="43">
        <f ca="1">_xll.BInterpol('Base CDI'!$H$4:$H$28,'Base CDI'!$I$4:$I$29,S4717,"Cubic","Extrapolate=Linear","MultiX=Average","Skip=True","Sort=True")</f>
        <v>13.143495212038305</v>
      </c>
    </row>
    <row r="4718" spans="16:21" x14ac:dyDescent="0.25">
      <c r="P4718" s="10">
        <v>41375</v>
      </c>
      <c r="Q4718">
        <v>30.236039999999999</v>
      </c>
      <c r="S4718" s="42">
        <f t="shared" ca="1" si="79"/>
        <v>50701</v>
      </c>
      <c r="T4718" s="43">
        <f ca="1">_xll.BInterpol('Base CDI'!$H$4:$H$28,'Base CDI'!$J$4:$J$29,S4718,"Cubic","Extrapolate=Linear","MultiX=Average","Skip=True","Sort=True")</f>
        <v>13.118151846785226</v>
      </c>
      <c r="U4718" s="43">
        <f ca="1">_xll.BInterpol('Base CDI'!$H$4:$H$28,'Base CDI'!$I$4:$I$29,S4718,"Cubic","Extrapolate=Linear","MultiX=Average","Skip=True","Sort=True")</f>
        <v>13.14344733242134</v>
      </c>
    </row>
    <row r="4719" spans="16:21" x14ac:dyDescent="0.25">
      <c r="P4719" s="10">
        <v>41376</v>
      </c>
      <c r="Q4719">
        <v>30.24417</v>
      </c>
      <c r="S4719" s="42">
        <f t="shared" ca="1" si="79"/>
        <v>50702</v>
      </c>
      <c r="T4719" s="43">
        <f ca="1">_xll.BInterpol('Base CDI'!$H$4:$H$28,'Base CDI'!$J$4:$J$29,S4719,"Cubic","Extrapolate=Linear","MultiX=Average","Skip=True","Sort=True")</f>
        <v>13.118108071135431</v>
      </c>
      <c r="U4719" s="43">
        <f ca="1">_xll.BInterpol('Base CDI'!$H$4:$H$28,'Base CDI'!$I$4:$I$29,S4719,"Cubic","Extrapolate=Linear","MultiX=Average","Skip=True","Sort=True")</f>
        <v>13.143399452804378</v>
      </c>
    </row>
    <row r="4720" spans="16:21" x14ac:dyDescent="0.25">
      <c r="P4720" s="10">
        <v>41379</v>
      </c>
      <c r="Q4720">
        <v>30.252300000000002</v>
      </c>
      <c r="S4720" s="42">
        <f t="shared" ca="1" si="79"/>
        <v>50703</v>
      </c>
      <c r="T4720" s="43">
        <f ca="1">_xll.BInterpol('Base CDI'!$H$4:$H$28,'Base CDI'!$J$4:$J$29,S4720,"Cubic","Extrapolate=Linear","MultiX=Average","Skip=True","Sort=True")</f>
        <v>13.118064295485636</v>
      </c>
      <c r="U4720" s="43">
        <f ca="1">_xll.BInterpol('Base CDI'!$H$4:$H$28,'Base CDI'!$I$4:$I$29,S4720,"Cubic","Extrapolate=Linear","MultiX=Average","Skip=True","Sort=True")</f>
        <v>13.143351573187415</v>
      </c>
    </row>
    <row r="4721" spans="16:21" x14ac:dyDescent="0.25">
      <c r="P4721" s="10">
        <v>41380</v>
      </c>
      <c r="Q4721">
        <v>30.260439999999999</v>
      </c>
      <c r="S4721" s="42">
        <f t="shared" ca="1" si="79"/>
        <v>50704</v>
      </c>
      <c r="T4721" s="43">
        <f ca="1">_xll.BInterpol('Base CDI'!$H$4:$H$28,'Base CDI'!$J$4:$J$29,S4721,"Cubic","Extrapolate=Linear","MultiX=Average","Skip=True","Sort=True")</f>
        <v>13.118020519835841</v>
      </c>
      <c r="U4721" s="43">
        <f ca="1">_xll.BInterpol('Base CDI'!$H$4:$H$28,'Base CDI'!$I$4:$I$29,S4721,"Cubic","Extrapolate=Linear","MultiX=Average","Skip=True","Sort=True")</f>
        <v>13.143303693570452</v>
      </c>
    </row>
    <row r="4722" spans="16:21" x14ac:dyDescent="0.25">
      <c r="P4722" s="10">
        <v>41381</v>
      </c>
      <c r="Q4722">
        <v>30.268560000000001</v>
      </c>
      <c r="S4722" s="42">
        <f t="shared" ca="1" si="79"/>
        <v>50705</v>
      </c>
      <c r="T4722" s="43">
        <f ca="1">_xll.BInterpol('Base CDI'!$H$4:$H$28,'Base CDI'!$J$4:$J$29,S4722,"Cubic","Extrapolate=Linear","MultiX=Average","Skip=True","Sort=True")</f>
        <v>13.117976744186047</v>
      </c>
      <c r="U4722" s="43">
        <f ca="1">_xll.BInterpol('Base CDI'!$H$4:$H$28,'Base CDI'!$I$4:$I$29,S4722,"Cubic","Extrapolate=Linear","MultiX=Average","Skip=True","Sort=True")</f>
        <v>13.143255813953489</v>
      </c>
    </row>
    <row r="4723" spans="16:21" x14ac:dyDescent="0.25">
      <c r="P4723" s="10">
        <v>41382</v>
      </c>
      <c r="Q4723">
        <v>30.276689999999999</v>
      </c>
      <c r="S4723" s="42">
        <f t="shared" ca="1" si="79"/>
        <v>50706</v>
      </c>
      <c r="T4723" s="43">
        <f ca="1">_xll.BInterpol('Base CDI'!$H$4:$H$28,'Base CDI'!$J$4:$J$29,S4723,"Cubic","Extrapolate=Linear","MultiX=Average","Skip=True","Sort=True")</f>
        <v>13.117932968536252</v>
      </c>
      <c r="U4723" s="43">
        <f ca="1">_xll.BInterpol('Base CDI'!$H$4:$H$28,'Base CDI'!$I$4:$I$29,S4723,"Cubic","Extrapolate=Linear","MultiX=Average","Skip=True","Sort=True")</f>
        <v>13.143207934336527</v>
      </c>
    </row>
    <row r="4724" spans="16:21" x14ac:dyDescent="0.25">
      <c r="P4724" s="10">
        <v>41383</v>
      </c>
      <c r="Q4724">
        <v>30.28509</v>
      </c>
      <c r="S4724" s="42">
        <f t="shared" ca="1" si="79"/>
        <v>50707</v>
      </c>
      <c r="T4724" s="43">
        <f ca="1">_xll.BInterpol('Base CDI'!$H$4:$H$28,'Base CDI'!$J$4:$J$29,S4724,"Cubic","Extrapolate=Linear","MultiX=Average","Skip=True","Sort=True")</f>
        <v>13.117889192886457</v>
      </c>
      <c r="U4724" s="43">
        <f ca="1">_xll.BInterpol('Base CDI'!$H$4:$H$28,'Base CDI'!$I$4:$I$29,S4724,"Cubic","Extrapolate=Linear","MultiX=Average","Skip=True","Sort=True")</f>
        <v>13.143160054719562</v>
      </c>
    </row>
    <row r="4725" spans="16:21" x14ac:dyDescent="0.25">
      <c r="P4725" s="10">
        <v>41386</v>
      </c>
      <c r="Q4725">
        <v>30.293489999999998</v>
      </c>
      <c r="S4725" s="42">
        <f t="shared" ca="1" si="79"/>
        <v>50708</v>
      </c>
      <c r="T4725" s="43">
        <f ca="1">_xll.BInterpol('Base CDI'!$H$4:$H$28,'Base CDI'!$J$4:$J$29,S4725,"Cubic","Extrapolate=Linear","MultiX=Average","Skip=True","Sort=True")</f>
        <v>13.117845417236662</v>
      </c>
      <c r="U4725" s="43">
        <f ca="1">_xll.BInterpol('Base CDI'!$H$4:$H$28,'Base CDI'!$I$4:$I$29,S4725,"Cubic","Extrapolate=Linear","MultiX=Average","Skip=True","Sort=True")</f>
        <v>13.143112175102599</v>
      </c>
    </row>
    <row r="4726" spans="16:21" x14ac:dyDescent="0.25">
      <c r="P4726" s="10">
        <v>41387</v>
      </c>
      <c r="Q4726">
        <v>30.3019</v>
      </c>
      <c r="S4726" s="42">
        <f t="shared" ca="1" si="79"/>
        <v>50709</v>
      </c>
      <c r="T4726" s="43">
        <f ca="1">_xll.BInterpol('Base CDI'!$H$4:$H$28,'Base CDI'!$J$4:$J$29,S4726,"Cubic","Extrapolate=Linear","MultiX=Average","Skip=True","Sort=True")</f>
        <v>13.117801641586867</v>
      </c>
      <c r="U4726" s="43">
        <f ca="1">_xll.BInterpol('Base CDI'!$H$4:$H$28,'Base CDI'!$I$4:$I$29,S4726,"Cubic","Extrapolate=Linear","MultiX=Average","Skip=True","Sort=True")</f>
        <v>13.143064295485637</v>
      </c>
    </row>
    <row r="4727" spans="16:21" x14ac:dyDescent="0.25">
      <c r="P4727" s="10">
        <v>41388</v>
      </c>
      <c r="Q4727">
        <v>30.310300000000002</v>
      </c>
      <c r="S4727" s="42">
        <f t="shared" ca="1" si="79"/>
        <v>50710</v>
      </c>
      <c r="T4727" s="43">
        <f ca="1">_xll.BInterpol('Base CDI'!$H$4:$H$28,'Base CDI'!$J$4:$J$29,S4727,"Cubic","Extrapolate=Linear","MultiX=Average","Skip=True","Sort=True")</f>
        <v>13.117757865937072</v>
      </c>
      <c r="U4727" s="43">
        <f ca="1">_xll.BInterpol('Base CDI'!$H$4:$H$28,'Base CDI'!$I$4:$I$29,S4727,"Cubic","Extrapolate=Linear","MultiX=Average","Skip=True","Sort=True")</f>
        <v>13.143016415868674</v>
      </c>
    </row>
    <row r="4728" spans="16:21" x14ac:dyDescent="0.25">
      <c r="P4728" s="10">
        <v>41389</v>
      </c>
      <c r="Q4728">
        <v>30.318709999999999</v>
      </c>
      <c r="S4728" s="42">
        <f t="shared" ca="1" si="79"/>
        <v>50711</v>
      </c>
      <c r="T4728" s="43">
        <f ca="1">_xll.BInterpol('Base CDI'!$H$4:$H$28,'Base CDI'!$J$4:$J$29,S4728,"Cubic","Extrapolate=Linear","MultiX=Average","Skip=True","Sort=True")</f>
        <v>13.117714090287278</v>
      </c>
      <c r="U4728" s="43">
        <f ca="1">_xll.BInterpol('Base CDI'!$H$4:$H$28,'Base CDI'!$I$4:$I$29,S4728,"Cubic","Extrapolate=Linear","MultiX=Average","Skip=True","Sort=True")</f>
        <v>13.142968536251711</v>
      </c>
    </row>
    <row r="4729" spans="16:21" x14ac:dyDescent="0.25">
      <c r="P4729" s="10">
        <v>41390</v>
      </c>
      <c r="Q4729">
        <v>30.327120000000001</v>
      </c>
      <c r="S4729" s="42">
        <f t="shared" ca="1" si="79"/>
        <v>50712</v>
      </c>
      <c r="T4729" s="43">
        <f ca="1">_xll.BInterpol('Base CDI'!$H$4:$H$28,'Base CDI'!$J$4:$J$29,S4729,"Cubic","Extrapolate=Linear","MultiX=Average","Skip=True","Sort=True")</f>
        <v>13.117670314637483</v>
      </c>
      <c r="U4729" s="43">
        <f ca="1">_xll.BInterpol('Base CDI'!$H$4:$H$28,'Base CDI'!$I$4:$I$29,S4729,"Cubic","Extrapolate=Linear","MultiX=Average","Skip=True","Sort=True")</f>
        <v>13.142920656634747</v>
      </c>
    </row>
    <row r="4730" spans="16:21" x14ac:dyDescent="0.25">
      <c r="P4730" s="10">
        <v>41393</v>
      </c>
      <c r="Q4730">
        <v>30.335519999999999</v>
      </c>
      <c r="S4730" s="42">
        <f t="shared" ca="1" si="79"/>
        <v>50713</v>
      </c>
      <c r="T4730" s="43">
        <f ca="1">_xll.BInterpol('Base CDI'!$H$4:$H$28,'Base CDI'!$J$4:$J$29,S4730,"Cubic","Extrapolate=Linear","MultiX=Average","Skip=True","Sort=True")</f>
        <v>13.117626538987688</v>
      </c>
      <c r="U4730" s="43">
        <f ca="1">_xll.BInterpol('Base CDI'!$H$4:$H$28,'Base CDI'!$I$4:$I$29,S4730,"Cubic","Extrapolate=Linear","MultiX=Average","Skip=True","Sort=True")</f>
        <v>13.142872777017784</v>
      </c>
    </row>
    <row r="4731" spans="16:21" x14ac:dyDescent="0.25">
      <c r="P4731" s="10">
        <v>41394</v>
      </c>
      <c r="Q4731">
        <v>30.34393</v>
      </c>
      <c r="S4731" s="42">
        <f t="shared" ca="1" si="79"/>
        <v>50714</v>
      </c>
      <c r="T4731" s="43">
        <f ca="1">_xll.BInterpol('Base CDI'!$H$4:$H$28,'Base CDI'!$J$4:$J$29,S4731,"Cubic","Extrapolate=Linear","MultiX=Average","Skip=True","Sort=True")</f>
        <v>13.117582763337893</v>
      </c>
      <c r="U4731" s="43">
        <f ca="1">_xll.BInterpol('Base CDI'!$H$4:$H$28,'Base CDI'!$I$4:$I$29,S4731,"Cubic","Extrapolate=Linear","MultiX=Average","Skip=True","Sort=True")</f>
        <v>13.142824897400821</v>
      </c>
    </row>
    <row r="4732" spans="16:21" x14ac:dyDescent="0.25">
      <c r="P4732" s="10">
        <v>41396</v>
      </c>
      <c r="Q4732">
        <v>30.352329999999998</v>
      </c>
      <c r="S4732" s="42">
        <f t="shared" ca="1" si="79"/>
        <v>50715</v>
      </c>
      <c r="T4732" s="43">
        <f ca="1">_xll.BInterpol('Base CDI'!$H$4:$H$28,'Base CDI'!$J$4:$J$29,S4732,"Cubic","Extrapolate=Linear","MultiX=Average","Skip=True","Sort=True")</f>
        <v>13.117538987688098</v>
      </c>
      <c r="U4732" s="43">
        <f ca="1">_xll.BInterpol('Base CDI'!$H$4:$H$28,'Base CDI'!$I$4:$I$29,S4732,"Cubic","Extrapolate=Linear","MultiX=Average","Skip=True","Sort=True")</f>
        <v>13.142777017783859</v>
      </c>
    </row>
    <row r="4733" spans="16:21" x14ac:dyDescent="0.25">
      <c r="P4733" s="10">
        <v>41397</v>
      </c>
      <c r="Q4733">
        <v>30.36074</v>
      </c>
      <c r="S4733" s="42">
        <f t="shared" ca="1" si="79"/>
        <v>50716</v>
      </c>
      <c r="T4733" s="43">
        <f ca="1">_xll.BInterpol('Base CDI'!$H$4:$H$28,'Base CDI'!$J$4:$J$29,S4733,"Cubic","Extrapolate=Linear","MultiX=Average","Skip=True","Sort=True")</f>
        <v>13.117495212038303</v>
      </c>
      <c r="U4733" s="43">
        <f ca="1">_xll.BInterpol('Base CDI'!$H$4:$H$28,'Base CDI'!$I$4:$I$29,S4733,"Cubic","Extrapolate=Linear","MultiX=Average","Skip=True","Sort=True")</f>
        <v>13.142729138166896</v>
      </c>
    </row>
    <row r="4734" spans="16:21" x14ac:dyDescent="0.25">
      <c r="P4734" s="10">
        <v>41400</v>
      </c>
      <c r="Q4734">
        <v>30.369160000000001</v>
      </c>
      <c r="S4734" s="42">
        <f t="shared" ca="1" si="79"/>
        <v>50717</v>
      </c>
      <c r="T4734" s="43">
        <f ca="1">_xll.BInterpol('Base CDI'!$H$4:$H$28,'Base CDI'!$J$4:$J$29,S4734,"Cubic","Extrapolate=Linear","MultiX=Average","Skip=True","Sort=True")</f>
        <v>13.117451436388508</v>
      </c>
      <c r="U4734" s="43">
        <f ca="1">_xll.BInterpol('Base CDI'!$H$4:$H$28,'Base CDI'!$I$4:$I$29,S4734,"Cubic","Extrapolate=Linear","MultiX=Average","Skip=True","Sort=True")</f>
        <v>13.142681258549931</v>
      </c>
    </row>
    <row r="4735" spans="16:21" x14ac:dyDescent="0.25">
      <c r="P4735" s="10">
        <v>41401</v>
      </c>
      <c r="Q4735">
        <v>30.377579999999998</v>
      </c>
      <c r="S4735" s="42">
        <f t="shared" ca="1" si="79"/>
        <v>50718</v>
      </c>
      <c r="T4735" s="43">
        <f ca="1">_xll.BInterpol('Base CDI'!$H$4:$H$28,'Base CDI'!$J$4:$J$29,S4735,"Cubic","Extrapolate=Linear","MultiX=Average","Skip=True","Sort=True")</f>
        <v>13.117407660738714</v>
      </c>
      <c r="U4735" s="43">
        <f ca="1">_xll.BInterpol('Base CDI'!$H$4:$H$28,'Base CDI'!$I$4:$I$29,S4735,"Cubic","Extrapolate=Linear","MultiX=Average","Skip=True","Sort=True")</f>
        <v>13.142633378932969</v>
      </c>
    </row>
    <row r="4736" spans="16:21" x14ac:dyDescent="0.25">
      <c r="P4736" s="10">
        <v>41402</v>
      </c>
      <c r="Q4736">
        <v>30.386009999999999</v>
      </c>
      <c r="S4736" s="42">
        <f t="shared" ca="1" si="79"/>
        <v>50719</v>
      </c>
      <c r="T4736" s="43">
        <f ca="1">_xll.BInterpol('Base CDI'!$H$4:$H$28,'Base CDI'!$J$4:$J$29,S4736,"Cubic","Extrapolate=Linear","MultiX=Average","Skip=True","Sort=True")</f>
        <v>13.117363885088919</v>
      </c>
      <c r="U4736" s="43">
        <f ca="1">_xll.BInterpol('Base CDI'!$H$4:$H$28,'Base CDI'!$I$4:$I$29,S4736,"Cubic","Extrapolate=Linear","MultiX=Average","Skip=True","Sort=True")</f>
        <v>13.142585499316006</v>
      </c>
    </row>
    <row r="4737" spans="16:21" x14ac:dyDescent="0.25">
      <c r="P4737" s="10">
        <v>41403</v>
      </c>
      <c r="Q4737">
        <v>30.39443</v>
      </c>
      <c r="S4737" s="42">
        <f t="shared" ca="1" si="79"/>
        <v>50720</v>
      </c>
      <c r="T4737" s="43">
        <f ca="1">_xll.BInterpol('Base CDI'!$H$4:$H$28,'Base CDI'!$J$4:$J$29,S4737,"Cubic","Extrapolate=Linear","MultiX=Average","Skip=True","Sort=True")</f>
        <v>13.117320109439124</v>
      </c>
      <c r="U4737" s="43">
        <f ca="1">_xll.BInterpol('Base CDI'!$H$4:$H$28,'Base CDI'!$I$4:$I$29,S4737,"Cubic","Extrapolate=Linear","MultiX=Average","Skip=True","Sort=True")</f>
        <v>13.142537619699043</v>
      </c>
    </row>
    <row r="4738" spans="16:21" x14ac:dyDescent="0.25">
      <c r="P4738" s="10">
        <v>41404</v>
      </c>
      <c r="Q4738">
        <v>30.40286</v>
      </c>
      <c r="S4738" s="42">
        <f t="shared" ca="1" si="79"/>
        <v>50721</v>
      </c>
      <c r="T4738" s="43">
        <f ca="1">_xll.BInterpol('Base CDI'!$H$4:$H$28,'Base CDI'!$J$4:$J$29,S4738,"Cubic","Extrapolate=Linear","MultiX=Average","Skip=True","Sort=True")</f>
        <v>13.117276333789331</v>
      </c>
      <c r="U4738" s="43">
        <f ca="1">_xll.BInterpol('Base CDI'!$H$4:$H$28,'Base CDI'!$I$4:$I$29,S4738,"Cubic","Extrapolate=Linear","MultiX=Average","Skip=True","Sort=True")</f>
        <v>13.14248974008208</v>
      </c>
    </row>
    <row r="4739" spans="16:21" x14ac:dyDescent="0.25">
      <c r="P4739" s="10">
        <v>41407</v>
      </c>
      <c r="Q4739">
        <v>30.411280000000001</v>
      </c>
      <c r="S4739" s="42">
        <f t="shared" ca="1" si="79"/>
        <v>50722</v>
      </c>
      <c r="T4739" s="43">
        <f ca="1">_xll.BInterpol('Base CDI'!$H$4:$H$28,'Base CDI'!$J$4:$J$29,S4739,"Cubic","Extrapolate=Linear","MultiX=Average","Skip=True","Sort=True")</f>
        <v>13.117232558139536</v>
      </c>
      <c r="U4739" s="43">
        <f ca="1">_xll.BInterpol('Base CDI'!$H$4:$H$28,'Base CDI'!$I$4:$I$29,S4739,"Cubic","Extrapolate=Linear","MultiX=Average","Skip=True","Sort=True")</f>
        <v>13.142441860465118</v>
      </c>
    </row>
    <row r="4740" spans="16:21" x14ac:dyDescent="0.25">
      <c r="P4740" s="10">
        <v>41408</v>
      </c>
      <c r="Q4740">
        <v>30.419689999999999</v>
      </c>
      <c r="S4740" s="42">
        <f t="shared" ca="1" si="79"/>
        <v>50723</v>
      </c>
      <c r="T4740" s="43">
        <f ca="1">_xll.BInterpol('Base CDI'!$H$4:$H$28,'Base CDI'!$J$4:$J$29,S4740,"Cubic","Extrapolate=Linear","MultiX=Average","Skip=True","Sort=True")</f>
        <v>13.117188782489741</v>
      </c>
      <c r="U4740" s="43">
        <f ca="1">_xll.BInterpol('Base CDI'!$H$4:$H$28,'Base CDI'!$I$4:$I$29,S4740,"Cubic","Extrapolate=Linear","MultiX=Average","Skip=True","Sort=True")</f>
        <v>13.142393980848153</v>
      </c>
    </row>
    <row r="4741" spans="16:21" x14ac:dyDescent="0.25">
      <c r="P4741" s="10">
        <v>41409</v>
      </c>
      <c r="Q4741">
        <v>30.42811</v>
      </c>
      <c r="S4741" s="42">
        <f t="shared" ca="1" si="79"/>
        <v>50724</v>
      </c>
      <c r="T4741" s="43">
        <f ca="1">_xll.BInterpol('Base CDI'!$H$4:$H$28,'Base CDI'!$J$4:$J$29,S4741,"Cubic","Extrapolate=Linear","MultiX=Average","Skip=True","Sort=True")</f>
        <v>13.117145006839946</v>
      </c>
      <c r="U4741" s="43">
        <f ca="1">_xll.BInterpol('Base CDI'!$H$4:$H$28,'Base CDI'!$I$4:$I$29,S4741,"Cubic","Extrapolate=Linear","MultiX=Average","Skip=True","Sort=True")</f>
        <v>13.14234610123119</v>
      </c>
    </row>
    <row r="4742" spans="16:21" x14ac:dyDescent="0.25">
      <c r="P4742" s="10">
        <v>41410</v>
      </c>
      <c r="Q4742">
        <v>30.436530000000001</v>
      </c>
      <c r="S4742" s="42">
        <f t="shared" ca="1" si="79"/>
        <v>50725</v>
      </c>
      <c r="T4742" s="43">
        <f ca="1">_xll.BInterpol('Base CDI'!$H$4:$H$28,'Base CDI'!$J$4:$J$29,S4742,"Cubic","Extrapolate=Linear","MultiX=Average","Skip=True","Sort=True")</f>
        <v>13.117101231190151</v>
      </c>
      <c r="U4742" s="43">
        <f ca="1">_xll.BInterpol('Base CDI'!$H$4:$H$28,'Base CDI'!$I$4:$I$29,S4742,"Cubic","Extrapolate=Linear","MultiX=Average","Skip=True","Sort=True")</f>
        <v>13.142298221614228</v>
      </c>
    </row>
    <row r="4743" spans="16:21" x14ac:dyDescent="0.25">
      <c r="P4743" s="10">
        <v>41411</v>
      </c>
      <c r="Q4743">
        <v>30.444949999999999</v>
      </c>
      <c r="S4743" s="42">
        <f t="shared" ca="1" si="79"/>
        <v>50726</v>
      </c>
      <c r="T4743" s="43">
        <f ca="1">_xll.BInterpol('Base CDI'!$H$4:$H$28,'Base CDI'!$J$4:$J$29,S4743,"Cubic","Extrapolate=Linear","MultiX=Average","Skip=True","Sort=True")</f>
        <v>13.117057455540357</v>
      </c>
      <c r="U4743" s="43">
        <f ca="1">_xll.BInterpol('Base CDI'!$H$4:$H$28,'Base CDI'!$I$4:$I$29,S4743,"Cubic","Extrapolate=Linear","MultiX=Average","Skip=True","Sort=True")</f>
        <v>13.142250341997265</v>
      </c>
    </row>
    <row r="4744" spans="16:21" x14ac:dyDescent="0.25">
      <c r="P4744" s="10">
        <v>41414</v>
      </c>
      <c r="Q4744">
        <v>30.45337</v>
      </c>
      <c r="S4744" s="42">
        <f t="shared" ca="1" si="79"/>
        <v>50727</v>
      </c>
      <c r="T4744" s="43">
        <f ca="1">_xll.BInterpol('Base CDI'!$H$4:$H$28,'Base CDI'!$J$4:$J$29,S4744,"Cubic","Extrapolate=Linear","MultiX=Average","Skip=True","Sort=True")</f>
        <v>13.117013679890562</v>
      </c>
      <c r="U4744" s="43">
        <f ca="1">_xll.BInterpol('Base CDI'!$H$4:$H$28,'Base CDI'!$I$4:$I$29,S4744,"Cubic","Extrapolate=Linear","MultiX=Average","Skip=True","Sort=True")</f>
        <v>13.142202462380302</v>
      </c>
    </row>
    <row r="4745" spans="16:21" x14ac:dyDescent="0.25">
      <c r="P4745" s="10">
        <v>41415</v>
      </c>
      <c r="Q4745">
        <v>30.4618</v>
      </c>
      <c r="S4745" s="42">
        <f t="shared" ca="1" si="79"/>
        <v>50728</v>
      </c>
      <c r="T4745" s="43">
        <f ca="1">_xll.BInterpol('Base CDI'!$H$4:$H$28,'Base CDI'!$J$4:$J$29,S4745,"Cubic","Extrapolate=Linear","MultiX=Average","Skip=True","Sort=True")</f>
        <v>13.116969904240767</v>
      </c>
      <c r="U4745" s="43">
        <f ca="1">_xll.BInterpol('Base CDI'!$H$4:$H$28,'Base CDI'!$I$4:$I$29,S4745,"Cubic","Extrapolate=Linear","MultiX=Average","Skip=True","Sort=True")</f>
        <v>13.142154582763338</v>
      </c>
    </row>
    <row r="4746" spans="16:21" x14ac:dyDescent="0.25">
      <c r="P4746" s="10">
        <v>41416</v>
      </c>
      <c r="Q4746">
        <v>30.470230000000001</v>
      </c>
      <c r="S4746" s="42">
        <f t="shared" ca="1" si="79"/>
        <v>50729</v>
      </c>
      <c r="T4746" s="43">
        <f ca="1">_xll.BInterpol('Base CDI'!$H$4:$H$28,'Base CDI'!$J$4:$J$29,S4746,"Cubic","Extrapolate=Linear","MultiX=Average","Skip=True","Sort=True")</f>
        <v>13.116926128590972</v>
      </c>
      <c r="U4746" s="43">
        <f ca="1">_xll.BInterpol('Base CDI'!$H$4:$H$28,'Base CDI'!$I$4:$I$29,S4746,"Cubic","Extrapolate=Linear","MultiX=Average","Skip=True","Sort=True")</f>
        <v>13.142106703146375</v>
      </c>
    </row>
    <row r="4747" spans="16:21" x14ac:dyDescent="0.25">
      <c r="P4747" s="10">
        <v>41417</v>
      </c>
      <c r="Q4747">
        <v>30.478660000000001</v>
      </c>
      <c r="S4747" s="42">
        <f t="shared" ref="S4747:S4810" ca="1" si="80">S4746+1</f>
        <v>50730</v>
      </c>
      <c r="T4747" s="43">
        <f ca="1">_xll.BInterpol('Base CDI'!$H$4:$H$28,'Base CDI'!$J$4:$J$29,S4747,"Cubic","Extrapolate=Linear","MultiX=Average","Skip=True","Sort=True")</f>
        <v>13.116882352941177</v>
      </c>
      <c r="U4747" s="43">
        <f ca="1">_xll.BInterpol('Base CDI'!$H$4:$H$28,'Base CDI'!$I$4:$I$29,S4747,"Cubic","Extrapolate=Linear","MultiX=Average","Skip=True","Sort=True")</f>
        <v>13.142058823529412</v>
      </c>
    </row>
    <row r="4748" spans="16:21" x14ac:dyDescent="0.25">
      <c r="P4748" s="10">
        <v>41418</v>
      </c>
      <c r="Q4748">
        <v>30.487089999999998</v>
      </c>
      <c r="S4748" s="42">
        <f t="shared" ca="1" si="80"/>
        <v>50731</v>
      </c>
      <c r="T4748" s="43">
        <f ca="1">_xll.BInterpol('Base CDI'!$H$4:$H$28,'Base CDI'!$J$4:$J$29,S4748,"Cubic","Extrapolate=Linear","MultiX=Average","Skip=True","Sort=True")</f>
        <v>13.116838577291382</v>
      </c>
      <c r="U4748" s="43">
        <f ca="1">_xll.BInterpol('Base CDI'!$H$4:$H$28,'Base CDI'!$I$4:$I$29,S4748,"Cubic","Extrapolate=Linear","MultiX=Average","Skip=True","Sort=True")</f>
        <v>13.14201094391245</v>
      </c>
    </row>
    <row r="4749" spans="16:21" x14ac:dyDescent="0.25">
      <c r="P4749" s="10">
        <v>41421</v>
      </c>
      <c r="Q4749">
        <v>30.495529999999999</v>
      </c>
      <c r="S4749" s="42">
        <f t="shared" ca="1" si="80"/>
        <v>50732</v>
      </c>
      <c r="T4749" s="43">
        <f ca="1">_xll.BInterpol('Base CDI'!$H$4:$H$28,'Base CDI'!$J$4:$J$29,S4749,"Cubic","Extrapolate=Linear","MultiX=Average","Skip=True","Sort=True")</f>
        <v>13.116794801641587</v>
      </c>
      <c r="U4749" s="43">
        <f ca="1">_xll.BInterpol('Base CDI'!$H$4:$H$28,'Base CDI'!$I$4:$I$29,S4749,"Cubic","Extrapolate=Linear","MultiX=Average","Skip=True","Sort=True")</f>
        <v>13.141963064295487</v>
      </c>
    </row>
    <row r="4750" spans="16:21" x14ac:dyDescent="0.25">
      <c r="P4750" s="10">
        <v>41422</v>
      </c>
      <c r="Q4750">
        <v>30.503969999999999</v>
      </c>
      <c r="S4750" s="42">
        <f t="shared" ca="1" si="80"/>
        <v>50733</v>
      </c>
      <c r="T4750" s="43">
        <f ca="1">_xll.BInterpol('Base CDI'!$H$4:$H$28,'Base CDI'!$J$4:$J$29,S4750,"Cubic","Extrapolate=Linear","MultiX=Average","Skip=True","Sort=True")</f>
        <v>13.116751025991793</v>
      </c>
      <c r="U4750" s="43">
        <f ca="1">_xll.BInterpol('Base CDI'!$H$4:$H$28,'Base CDI'!$I$4:$I$29,S4750,"Cubic","Extrapolate=Linear","MultiX=Average","Skip=True","Sort=True")</f>
        <v>13.141915184678524</v>
      </c>
    </row>
    <row r="4751" spans="16:21" x14ac:dyDescent="0.25">
      <c r="P4751" s="10">
        <v>41423</v>
      </c>
      <c r="Q4751">
        <v>30.512409999999999</v>
      </c>
      <c r="S4751" s="42">
        <f t="shared" ca="1" si="80"/>
        <v>50734</v>
      </c>
      <c r="T4751" s="43">
        <f ca="1">_xll.BInterpol('Base CDI'!$H$4:$H$28,'Base CDI'!$J$4:$J$29,S4751,"Cubic","Extrapolate=Linear","MultiX=Average","Skip=True","Sort=True")</f>
        <v>13.116707250341998</v>
      </c>
      <c r="U4751" s="43">
        <f ca="1">_xll.BInterpol('Base CDI'!$H$4:$H$28,'Base CDI'!$I$4:$I$29,S4751,"Cubic","Extrapolate=Linear","MultiX=Average","Skip=True","Sort=True")</f>
        <v>13.14186730506156</v>
      </c>
    </row>
    <row r="4752" spans="16:21" x14ac:dyDescent="0.25">
      <c r="P4752" s="10">
        <v>41425</v>
      </c>
      <c r="Q4752">
        <v>30.520849999999999</v>
      </c>
      <c r="S4752" s="42">
        <f t="shared" ca="1" si="80"/>
        <v>50735</v>
      </c>
      <c r="T4752" s="43">
        <f ca="1">_xll.BInterpol('Base CDI'!$H$4:$H$28,'Base CDI'!$J$4:$J$29,S4752,"Cubic","Extrapolate=Linear","MultiX=Average","Skip=True","Sort=True")</f>
        <v>13.116663474692203</v>
      </c>
      <c r="U4752" s="43">
        <f ca="1">_xll.BInterpol('Base CDI'!$H$4:$H$28,'Base CDI'!$I$4:$I$29,S4752,"Cubic","Extrapolate=Linear","MultiX=Average","Skip=True","Sort=True")</f>
        <v>13.141819425444597</v>
      </c>
    </row>
    <row r="4753" spans="16:21" x14ac:dyDescent="0.25">
      <c r="P4753" s="10">
        <v>41428</v>
      </c>
      <c r="Q4753">
        <v>30.529859999999999</v>
      </c>
      <c r="S4753" s="42">
        <f t="shared" ca="1" si="80"/>
        <v>50736</v>
      </c>
      <c r="T4753" s="43">
        <f ca="1">_xll.BInterpol('Base CDI'!$H$4:$H$28,'Base CDI'!$J$4:$J$29,S4753,"Cubic","Extrapolate=Linear","MultiX=Average","Skip=True","Sort=True")</f>
        <v>13.116619699042408</v>
      </c>
      <c r="U4753" s="43">
        <f ca="1">_xll.BInterpol('Base CDI'!$H$4:$H$28,'Base CDI'!$I$4:$I$29,S4753,"Cubic","Extrapolate=Linear","MultiX=Average","Skip=True","Sort=True")</f>
        <v>13.141771545827634</v>
      </c>
    </row>
    <row r="4754" spans="16:21" x14ac:dyDescent="0.25">
      <c r="P4754" s="10">
        <v>41429</v>
      </c>
      <c r="Q4754">
        <v>30.538869999999999</v>
      </c>
      <c r="S4754" s="42">
        <f t="shared" ca="1" si="80"/>
        <v>50737</v>
      </c>
      <c r="T4754" s="43">
        <f ca="1">_xll.BInterpol('Base CDI'!$H$4:$H$28,'Base CDI'!$J$4:$J$29,S4754,"Cubic","Extrapolate=Linear","MultiX=Average","Skip=True","Sort=True")</f>
        <v>13.116575923392613</v>
      </c>
      <c r="U4754" s="43">
        <f ca="1">_xll.BInterpol('Base CDI'!$H$4:$H$28,'Base CDI'!$I$4:$I$29,S4754,"Cubic","Extrapolate=Linear","MultiX=Average","Skip=True","Sort=True")</f>
        <v>13.141723666210671</v>
      </c>
    </row>
    <row r="4755" spans="16:21" x14ac:dyDescent="0.25">
      <c r="P4755" s="10">
        <v>41430</v>
      </c>
      <c r="Q4755">
        <v>30.547879999999999</v>
      </c>
      <c r="S4755" s="42">
        <f t="shared" ca="1" si="80"/>
        <v>50738</v>
      </c>
      <c r="T4755" s="43">
        <f ca="1">_xll.BInterpol('Base CDI'!$H$4:$H$28,'Base CDI'!$J$4:$J$29,S4755,"Cubic","Extrapolate=Linear","MultiX=Average","Skip=True","Sort=True")</f>
        <v>13.116532147742818</v>
      </c>
      <c r="U4755" s="43">
        <f ca="1">_xll.BInterpol('Base CDI'!$H$4:$H$28,'Base CDI'!$I$4:$I$29,S4755,"Cubic","Extrapolate=Linear","MultiX=Average","Skip=True","Sort=True")</f>
        <v>13.141675786593709</v>
      </c>
    </row>
    <row r="4756" spans="16:21" x14ac:dyDescent="0.25">
      <c r="P4756" s="10">
        <v>41431</v>
      </c>
      <c r="Q4756">
        <v>30.556889999999999</v>
      </c>
      <c r="S4756" s="42">
        <f t="shared" ca="1" si="80"/>
        <v>50739</v>
      </c>
      <c r="T4756" s="43">
        <f ca="1">_xll.BInterpol('Base CDI'!$H$4:$H$28,'Base CDI'!$J$4:$J$29,S4756,"Cubic","Extrapolate=Linear","MultiX=Average","Skip=True","Sort=True")</f>
        <v>13.116488372093023</v>
      </c>
      <c r="U4756" s="43">
        <f ca="1">_xll.BInterpol('Base CDI'!$H$4:$H$28,'Base CDI'!$I$4:$I$29,S4756,"Cubic","Extrapolate=Linear","MultiX=Average","Skip=True","Sort=True")</f>
        <v>13.141627906976744</v>
      </c>
    </row>
    <row r="4757" spans="16:21" x14ac:dyDescent="0.25">
      <c r="P4757" s="10">
        <v>41432</v>
      </c>
      <c r="Q4757">
        <v>30.565909999999999</v>
      </c>
      <c r="S4757" s="42">
        <f t="shared" ca="1" si="80"/>
        <v>50740</v>
      </c>
      <c r="T4757" s="43">
        <f ca="1">_xll.BInterpol('Base CDI'!$H$4:$H$28,'Base CDI'!$J$4:$J$29,S4757,"Cubic","Extrapolate=Linear","MultiX=Average","Skip=True","Sort=True")</f>
        <v>13.116444596443229</v>
      </c>
      <c r="U4757" s="43">
        <f ca="1">_xll.BInterpol('Base CDI'!$H$4:$H$28,'Base CDI'!$I$4:$I$29,S4757,"Cubic","Extrapolate=Linear","MultiX=Average","Skip=True","Sort=True")</f>
        <v>13.141580027359781</v>
      </c>
    </row>
    <row r="4758" spans="16:21" x14ac:dyDescent="0.25">
      <c r="P4758" s="10">
        <v>41435</v>
      </c>
      <c r="Q4758">
        <v>30.574940000000002</v>
      </c>
      <c r="S4758" s="42">
        <f t="shared" ca="1" si="80"/>
        <v>50741</v>
      </c>
      <c r="T4758" s="43">
        <f ca="1">_xll.BInterpol('Base CDI'!$H$4:$H$28,'Base CDI'!$J$4:$J$29,S4758,"Cubic","Extrapolate=Linear","MultiX=Average","Skip=True","Sort=True")</f>
        <v>13.116400820793434</v>
      </c>
      <c r="U4758" s="43">
        <f ca="1">_xll.BInterpol('Base CDI'!$H$4:$H$28,'Base CDI'!$I$4:$I$29,S4758,"Cubic","Extrapolate=Linear","MultiX=Average","Skip=True","Sort=True")</f>
        <v>13.141532147742819</v>
      </c>
    </row>
    <row r="4759" spans="16:21" x14ac:dyDescent="0.25">
      <c r="P4759" s="10">
        <v>41436</v>
      </c>
      <c r="Q4759">
        <v>30.583960000000001</v>
      </c>
      <c r="S4759" s="42">
        <f t="shared" ca="1" si="80"/>
        <v>50742</v>
      </c>
      <c r="T4759" s="43">
        <f ca="1">_xll.BInterpol('Base CDI'!$H$4:$H$28,'Base CDI'!$J$4:$J$29,S4759,"Cubic","Extrapolate=Linear","MultiX=Average","Skip=True","Sort=True")</f>
        <v>13.116357045143639</v>
      </c>
      <c r="U4759" s="43">
        <f ca="1">_xll.BInterpol('Base CDI'!$H$4:$H$28,'Base CDI'!$I$4:$I$29,S4759,"Cubic","Extrapolate=Linear","MultiX=Average","Skip=True","Sort=True")</f>
        <v>13.141484268125856</v>
      </c>
    </row>
    <row r="4760" spans="16:21" x14ac:dyDescent="0.25">
      <c r="P4760" s="10">
        <v>41437</v>
      </c>
      <c r="Q4760">
        <v>30.59299</v>
      </c>
      <c r="S4760" s="42">
        <f t="shared" ca="1" si="80"/>
        <v>50743</v>
      </c>
      <c r="T4760" s="43">
        <f ca="1">_xll.BInterpol('Base CDI'!$H$4:$H$28,'Base CDI'!$J$4:$J$29,S4760,"Cubic","Extrapolate=Linear","MultiX=Average","Skip=True","Sort=True")</f>
        <v>13.116313269493844</v>
      </c>
      <c r="U4760" s="43">
        <f ca="1">_xll.BInterpol('Base CDI'!$H$4:$H$28,'Base CDI'!$I$4:$I$29,S4760,"Cubic","Extrapolate=Linear","MultiX=Average","Skip=True","Sort=True")</f>
        <v>13.141436388508893</v>
      </c>
    </row>
    <row r="4761" spans="16:21" x14ac:dyDescent="0.25">
      <c r="P4761" s="10">
        <v>41438</v>
      </c>
      <c r="Q4761">
        <v>30.60201</v>
      </c>
      <c r="S4761" s="42">
        <f t="shared" ca="1" si="80"/>
        <v>50744</v>
      </c>
      <c r="T4761" s="43">
        <f ca="1">_xll.BInterpol('Base CDI'!$H$4:$H$28,'Base CDI'!$J$4:$J$29,S4761,"Cubic","Extrapolate=Linear","MultiX=Average","Skip=True","Sort=True")</f>
        <v>13.116269493844049</v>
      </c>
      <c r="U4761" s="43">
        <f ca="1">_xll.BInterpol('Base CDI'!$H$4:$H$28,'Base CDI'!$I$4:$I$29,S4761,"Cubic","Extrapolate=Linear","MultiX=Average","Skip=True","Sort=True")</f>
        <v>13.141388508891929</v>
      </c>
    </row>
    <row r="4762" spans="16:21" x14ac:dyDescent="0.25">
      <c r="P4762" s="10">
        <v>41439</v>
      </c>
      <c r="Q4762">
        <v>30.611049999999999</v>
      </c>
      <c r="S4762" s="42">
        <f t="shared" ca="1" si="80"/>
        <v>50745</v>
      </c>
      <c r="T4762" s="43">
        <f ca="1">_xll.BInterpol('Base CDI'!$H$4:$H$28,'Base CDI'!$J$4:$J$29,S4762,"Cubic","Extrapolate=Linear","MultiX=Average","Skip=True","Sort=True")</f>
        <v>13.116225718194254</v>
      </c>
      <c r="U4762" s="43">
        <f ca="1">_xll.BInterpol('Base CDI'!$H$4:$H$28,'Base CDI'!$I$4:$I$29,S4762,"Cubic","Extrapolate=Linear","MultiX=Average","Skip=True","Sort=True")</f>
        <v>13.141340629274966</v>
      </c>
    </row>
    <row r="4763" spans="16:21" x14ac:dyDescent="0.25">
      <c r="P4763" s="10">
        <v>41442</v>
      </c>
      <c r="Q4763">
        <v>30.620080000000002</v>
      </c>
      <c r="S4763" s="42">
        <f t="shared" ca="1" si="80"/>
        <v>50746</v>
      </c>
      <c r="T4763" s="43">
        <f ca="1">_xll.BInterpol('Base CDI'!$H$4:$H$28,'Base CDI'!$J$4:$J$29,S4763,"Cubic","Extrapolate=Linear","MultiX=Average","Skip=True","Sort=True")</f>
        <v>13.116181942544459</v>
      </c>
      <c r="U4763" s="43">
        <f ca="1">_xll.BInterpol('Base CDI'!$H$4:$H$28,'Base CDI'!$I$4:$I$29,S4763,"Cubic","Extrapolate=Linear","MultiX=Average","Skip=True","Sort=True")</f>
        <v>13.141292749658003</v>
      </c>
    </row>
    <row r="4764" spans="16:21" x14ac:dyDescent="0.25">
      <c r="P4764" s="10">
        <v>41443</v>
      </c>
      <c r="Q4764">
        <v>30.62912</v>
      </c>
      <c r="S4764" s="42">
        <f t="shared" ca="1" si="80"/>
        <v>50747</v>
      </c>
      <c r="T4764" s="43">
        <f ca="1">_xll.BInterpol('Base CDI'!$H$4:$H$28,'Base CDI'!$J$4:$J$29,S4764,"Cubic","Extrapolate=Linear","MultiX=Average","Skip=True","Sort=True")</f>
        <v>13.116138166894665</v>
      </c>
      <c r="U4764" s="43">
        <f ca="1">_xll.BInterpol('Base CDI'!$H$4:$H$28,'Base CDI'!$I$4:$I$29,S4764,"Cubic","Extrapolate=Linear","MultiX=Average","Skip=True","Sort=True")</f>
        <v>13.14124487004104</v>
      </c>
    </row>
    <row r="4765" spans="16:21" x14ac:dyDescent="0.25">
      <c r="P4765" s="10">
        <v>41444</v>
      </c>
      <c r="Q4765">
        <v>30.638159999999999</v>
      </c>
      <c r="S4765" s="42">
        <f t="shared" ca="1" si="80"/>
        <v>50748</v>
      </c>
      <c r="T4765" s="43">
        <f ca="1">_xll.BInterpol('Base CDI'!$H$4:$H$28,'Base CDI'!$J$4:$J$29,S4765,"Cubic","Extrapolate=Linear","MultiX=Average","Skip=True","Sort=True")</f>
        <v>13.11609439124487</v>
      </c>
      <c r="U4765" s="43">
        <f ca="1">_xll.BInterpol('Base CDI'!$H$4:$H$28,'Base CDI'!$I$4:$I$29,S4765,"Cubic","Extrapolate=Linear","MultiX=Average","Skip=True","Sort=True")</f>
        <v>13.141196990424078</v>
      </c>
    </row>
    <row r="4766" spans="16:21" x14ac:dyDescent="0.25">
      <c r="P4766" s="10">
        <v>41445</v>
      </c>
      <c r="Q4766">
        <v>30.647200000000002</v>
      </c>
      <c r="S4766" s="42">
        <f t="shared" ca="1" si="80"/>
        <v>50749</v>
      </c>
      <c r="T4766" s="43">
        <f ca="1">_xll.BInterpol('Base CDI'!$H$4:$H$28,'Base CDI'!$J$4:$J$29,S4766,"Cubic","Extrapolate=Linear","MultiX=Average","Skip=True","Sort=True")</f>
        <v>13.116050615595075</v>
      </c>
      <c r="U4766" s="43">
        <f ca="1">_xll.BInterpol('Base CDI'!$H$4:$H$28,'Base CDI'!$I$4:$I$29,S4766,"Cubic","Extrapolate=Linear","MultiX=Average","Skip=True","Sort=True")</f>
        <v>13.141149110807113</v>
      </c>
    </row>
    <row r="4767" spans="16:21" x14ac:dyDescent="0.25">
      <c r="P4767" s="10">
        <v>41446</v>
      </c>
      <c r="Q4767">
        <v>30.65625</v>
      </c>
      <c r="S4767" s="42">
        <f t="shared" ca="1" si="80"/>
        <v>50750</v>
      </c>
      <c r="T4767" s="43">
        <f ca="1">_xll.BInterpol('Base CDI'!$H$4:$H$28,'Base CDI'!$J$4:$J$29,S4767,"Cubic","Extrapolate=Linear","MultiX=Average","Skip=True","Sort=True")</f>
        <v>13.11600683994528</v>
      </c>
      <c r="U4767" s="43">
        <f ca="1">_xll.BInterpol('Base CDI'!$H$4:$H$28,'Base CDI'!$I$4:$I$29,S4767,"Cubic","Extrapolate=Linear","MultiX=Average","Skip=True","Sort=True")</f>
        <v>13.141101231190151</v>
      </c>
    </row>
    <row r="4768" spans="16:21" x14ac:dyDescent="0.25">
      <c r="P4768" s="10">
        <v>41449</v>
      </c>
      <c r="Q4768">
        <v>30.665289999999999</v>
      </c>
      <c r="S4768" s="42">
        <f t="shared" ca="1" si="80"/>
        <v>50751</v>
      </c>
      <c r="T4768" s="43">
        <f ca="1">_xll.BInterpol('Base CDI'!$H$4:$H$28,'Base CDI'!$J$4:$J$29,S4768,"Cubic","Extrapolate=Linear","MultiX=Average","Skip=True","Sort=True")</f>
        <v>13.115963064295485</v>
      </c>
      <c r="U4768" s="43">
        <f ca="1">_xll.BInterpol('Base CDI'!$H$4:$H$28,'Base CDI'!$I$4:$I$29,S4768,"Cubic","Extrapolate=Linear","MultiX=Average","Skip=True","Sort=True")</f>
        <v>13.141053351573188</v>
      </c>
    </row>
    <row r="4769" spans="16:21" x14ac:dyDescent="0.25">
      <c r="P4769" s="10">
        <v>41450</v>
      </c>
      <c r="Q4769">
        <v>30.67435</v>
      </c>
      <c r="S4769" s="42">
        <f t="shared" ca="1" si="80"/>
        <v>50752</v>
      </c>
      <c r="T4769" s="43">
        <f ca="1">_xll.BInterpol('Base CDI'!$H$4:$H$28,'Base CDI'!$J$4:$J$29,S4769,"Cubic","Extrapolate=Linear","MultiX=Average","Skip=True","Sort=True")</f>
        <v>13.11591928864569</v>
      </c>
      <c r="U4769" s="43">
        <f ca="1">_xll.BInterpol('Base CDI'!$H$4:$H$28,'Base CDI'!$I$4:$I$29,S4769,"Cubic","Extrapolate=Linear","MultiX=Average","Skip=True","Sort=True")</f>
        <v>13.141005471956225</v>
      </c>
    </row>
    <row r="4770" spans="16:21" x14ac:dyDescent="0.25">
      <c r="P4770" s="10">
        <v>41451</v>
      </c>
      <c r="Q4770">
        <v>30.683399999999999</v>
      </c>
      <c r="S4770" s="42">
        <f t="shared" ca="1" si="80"/>
        <v>50753</v>
      </c>
      <c r="T4770" s="43">
        <f ca="1">_xll.BInterpol('Base CDI'!$H$4:$H$28,'Base CDI'!$J$4:$J$29,S4770,"Cubic","Extrapolate=Linear","MultiX=Average","Skip=True","Sort=True")</f>
        <v>13.115875512995895</v>
      </c>
      <c r="U4770" s="43">
        <f ca="1">_xll.BInterpol('Base CDI'!$H$4:$H$28,'Base CDI'!$I$4:$I$29,S4770,"Cubic","Extrapolate=Linear","MultiX=Average","Skip=True","Sort=True")</f>
        <v>13.140957592339262</v>
      </c>
    </row>
    <row r="4771" spans="16:21" x14ac:dyDescent="0.25">
      <c r="P4771" s="10">
        <v>41452</v>
      </c>
      <c r="Q4771">
        <v>30.692450000000001</v>
      </c>
      <c r="S4771" s="42">
        <f t="shared" ca="1" si="80"/>
        <v>50754</v>
      </c>
      <c r="T4771" s="43">
        <f ca="1">_xll.BInterpol('Base CDI'!$H$4:$H$28,'Base CDI'!$J$4:$J$29,S4771,"Cubic","Extrapolate=Linear","MultiX=Average","Skip=True","Sort=True")</f>
        <v>13.115831737346101</v>
      </c>
      <c r="U4771" s="43">
        <f ca="1">_xll.BInterpol('Base CDI'!$H$4:$H$28,'Base CDI'!$I$4:$I$29,S4771,"Cubic","Extrapolate=Linear","MultiX=Average","Skip=True","Sort=True")</f>
        <v>13.1409097127223</v>
      </c>
    </row>
    <row r="4772" spans="16:21" x14ac:dyDescent="0.25">
      <c r="P4772" s="10">
        <v>41453</v>
      </c>
      <c r="Q4772">
        <v>30.701509999999999</v>
      </c>
      <c r="S4772" s="42">
        <f t="shared" ca="1" si="80"/>
        <v>50755</v>
      </c>
      <c r="T4772" s="43">
        <f ca="1">_xll.BInterpol('Base CDI'!$H$4:$H$28,'Base CDI'!$J$4:$J$29,S4772,"Cubic","Extrapolate=Linear","MultiX=Average","Skip=True","Sort=True")</f>
        <v>13.115787961696306</v>
      </c>
      <c r="U4772" s="43">
        <f ca="1">_xll.BInterpol('Base CDI'!$H$4:$H$28,'Base CDI'!$I$4:$I$29,S4772,"Cubic","Extrapolate=Linear","MultiX=Average","Skip=True","Sort=True")</f>
        <v>13.140861833105335</v>
      </c>
    </row>
    <row r="4773" spans="16:21" x14ac:dyDescent="0.25">
      <c r="P4773" s="10">
        <v>41456</v>
      </c>
      <c r="Q4773">
        <v>30.710570000000001</v>
      </c>
      <c r="S4773" s="42">
        <f t="shared" ca="1" si="80"/>
        <v>50756</v>
      </c>
      <c r="T4773" s="43">
        <f ca="1">_xll.BInterpol('Base CDI'!$H$4:$H$28,'Base CDI'!$J$4:$J$29,S4773,"Cubic","Extrapolate=Linear","MultiX=Average","Skip=True","Sort=True")</f>
        <v>13.115744186046513</v>
      </c>
      <c r="U4773" s="43">
        <f ca="1">_xll.BInterpol('Base CDI'!$H$4:$H$28,'Base CDI'!$I$4:$I$29,S4773,"Cubic","Extrapolate=Linear","MultiX=Average","Skip=True","Sort=True")</f>
        <v>13.140813953488372</v>
      </c>
    </row>
    <row r="4774" spans="16:21" x14ac:dyDescent="0.25">
      <c r="P4774" s="10">
        <v>41457</v>
      </c>
      <c r="Q4774">
        <v>30.719639999999998</v>
      </c>
      <c r="S4774" s="42">
        <f t="shared" ca="1" si="80"/>
        <v>50757</v>
      </c>
      <c r="T4774" s="43">
        <f ca="1">_xll.BInterpol('Base CDI'!$H$4:$H$28,'Base CDI'!$J$4:$J$29,S4774,"Cubic","Extrapolate=Linear","MultiX=Average","Skip=True","Sort=True")</f>
        <v>13.115700410396718</v>
      </c>
      <c r="U4774" s="43">
        <f ca="1">_xll.BInterpol('Base CDI'!$H$4:$H$28,'Base CDI'!$I$4:$I$29,S4774,"Cubic","Extrapolate=Linear","MultiX=Average","Skip=True","Sort=True")</f>
        <v>13.14076607387141</v>
      </c>
    </row>
    <row r="4775" spans="16:21" x14ac:dyDescent="0.25">
      <c r="P4775" s="10">
        <v>41458</v>
      </c>
      <c r="Q4775">
        <v>30.7287</v>
      </c>
      <c r="S4775" s="42">
        <f t="shared" ca="1" si="80"/>
        <v>50758</v>
      </c>
      <c r="T4775" s="43">
        <f ca="1">_xll.BInterpol('Base CDI'!$H$4:$H$28,'Base CDI'!$J$4:$J$29,S4775,"Cubic","Extrapolate=Linear","MultiX=Average","Skip=True","Sort=True")</f>
        <v>13.115656634746923</v>
      </c>
      <c r="U4775" s="43">
        <f ca="1">_xll.BInterpol('Base CDI'!$H$4:$H$28,'Base CDI'!$I$4:$I$29,S4775,"Cubic","Extrapolate=Linear","MultiX=Average","Skip=True","Sort=True")</f>
        <v>13.140718194254447</v>
      </c>
    </row>
    <row r="4776" spans="16:21" x14ac:dyDescent="0.25">
      <c r="P4776" s="10">
        <v>41459</v>
      </c>
      <c r="Q4776">
        <v>30.737770000000001</v>
      </c>
      <c r="S4776" s="42">
        <f t="shared" ca="1" si="80"/>
        <v>50759</v>
      </c>
      <c r="T4776" s="43">
        <f ca="1">_xll.BInterpol('Base CDI'!$H$4:$H$28,'Base CDI'!$J$4:$J$29,S4776,"Cubic","Extrapolate=Linear","MultiX=Average","Skip=True","Sort=True")</f>
        <v>13.115612859097128</v>
      </c>
      <c r="U4776" s="43">
        <f ca="1">_xll.BInterpol('Base CDI'!$H$4:$H$28,'Base CDI'!$I$4:$I$29,S4776,"Cubic","Extrapolate=Linear","MultiX=Average","Skip=True","Sort=True")</f>
        <v>13.140670314637484</v>
      </c>
    </row>
    <row r="4777" spans="16:21" x14ac:dyDescent="0.25">
      <c r="P4777" s="10">
        <v>41460</v>
      </c>
      <c r="Q4777">
        <v>30.746849999999998</v>
      </c>
      <c r="S4777" s="42">
        <f t="shared" ca="1" si="80"/>
        <v>50760</v>
      </c>
      <c r="T4777" s="43">
        <f ca="1">_xll.BInterpol('Base CDI'!$H$4:$H$28,'Base CDI'!$J$4:$J$29,S4777,"Cubic","Extrapolate=Linear","MultiX=Average","Skip=True","Sort=True")</f>
        <v>13.115569083447333</v>
      </c>
      <c r="U4777" s="43">
        <f ca="1">_xll.BInterpol('Base CDI'!$H$4:$H$28,'Base CDI'!$I$4:$I$29,S4777,"Cubic","Extrapolate=Linear","MultiX=Average","Skip=True","Sort=True")</f>
        <v>13.14062243502052</v>
      </c>
    </row>
    <row r="4778" spans="16:21" x14ac:dyDescent="0.25">
      <c r="P4778" s="10">
        <v>41463</v>
      </c>
      <c r="Q4778">
        <v>30.75592</v>
      </c>
      <c r="S4778" s="42">
        <f t="shared" ca="1" si="80"/>
        <v>50761</v>
      </c>
      <c r="T4778" s="43">
        <f ca="1">_xll.BInterpol('Base CDI'!$H$4:$H$28,'Base CDI'!$J$4:$J$29,S4778,"Cubic","Extrapolate=Linear","MultiX=Average","Skip=True","Sort=True")</f>
        <v>13.115525307797538</v>
      </c>
      <c r="U4778" s="43">
        <f ca="1">_xll.BInterpol('Base CDI'!$H$4:$H$28,'Base CDI'!$I$4:$I$29,S4778,"Cubic","Extrapolate=Linear","MultiX=Average","Skip=True","Sort=True")</f>
        <v>13.140574555403557</v>
      </c>
    </row>
    <row r="4779" spans="16:21" x14ac:dyDescent="0.25">
      <c r="P4779" s="10">
        <v>41464</v>
      </c>
      <c r="Q4779">
        <v>30.765000000000001</v>
      </c>
      <c r="S4779" s="42">
        <f t="shared" ca="1" si="80"/>
        <v>50762</v>
      </c>
      <c r="T4779" s="43">
        <f ca="1">_xll.BInterpol('Base CDI'!$H$4:$H$28,'Base CDI'!$J$4:$J$29,S4779,"Cubic","Extrapolate=Linear","MultiX=Average","Skip=True","Sort=True")</f>
        <v>13.115481532147744</v>
      </c>
      <c r="U4779" s="43">
        <f ca="1">_xll.BInterpol('Base CDI'!$H$4:$H$28,'Base CDI'!$I$4:$I$29,S4779,"Cubic","Extrapolate=Linear","MultiX=Average","Skip=True","Sort=True")</f>
        <v>13.140526675786594</v>
      </c>
    </row>
    <row r="4780" spans="16:21" x14ac:dyDescent="0.25">
      <c r="P4780" s="10">
        <v>41465</v>
      </c>
      <c r="Q4780">
        <v>30.774080000000001</v>
      </c>
      <c r="S4780" s="42">
        <f t="shared" ca="1" si="80"/>
        <v>50763</v>
      </c>
      <c r="T4780" s="43">
        <f ca="1">_xll.BInterpol('Base CDI'!$H$4:$H$28,'Base CDI'!$J$4:$J$29,S4780,"Cubic","Extrapolate=Linear","MultiX=Average","Skip=True","Sort=True")</f>
        <v>13.115437756497949</v>
      </c>
      <c r="U4780" s="43">
        <f ca="1">_xll.BInterpol('Base CDI'!$H$4:$H$28,'Base CDI'!$I$4:$I$29,S4780,"Cubic","Extrapolate=Linear","MultiX=Average","Skip=True","Sort=True")</f>
        <v>13.140478796169631</v>
      </c>
    </row>
    <row r="4781" spans="16:21" x14ac:dyDescent="0.25">
      <c r="P4781" s="10">
        <v>41466</v>
      </c>
      <c r="Q4781">
        <v>30.783159999999999</v>
      </c>
      <c r="S4781" s="42">
        <f t="shared" ca="1" si="80"/>
        <v>50764</v>
      </c>
      <c r="T4781" s="43">
        <f ca="1">_xll.BInterpol('Base CDI'!$H$4:$H$28,'Base CDI'!$J$4:$J$29,S4781,"Cubic","Extrapolate=Linear","MultiX=Average","Skip=True","Sort=True")</f>
        <v>13.115393980848154</v>
      </c>
      <c r="U4781" s="43">
        <f ca="1">_xll.BInterpol('Base CDI'!$H$4:$H$28,'Base CDI'!$I$4:$I$29,S4781,"Cubic","Extrapolate=Linear","MultiX=Average","Skip=True","Sort=True")</f>
        <v>13.140430916552669</v>
      </c>
    </row>
    <row r="4782" spans="16:21" x14ac:dyDescent="0.25">
      <c r="P4782" s="10">
        <v>41467</v>
      </c>
      <c r="Q4782">
        <v>30.792809999999999</v>
      </c>
      <c r="S4782" s="42">
        <f t="shared" ca="1" si="80"/>
        <v>50765</v>
      </c>
      <c r="T4782" s="43">
        <f ca="1">_xll.BInterpol('Base CDI'!$H$4:$H$28,'Base CDI'!$J$4:$J$29,S4782,"Cubic","Extrapolate=Linear","MultiX=Average","Skip=True","Sort=True")</f>
        <v>13.115350205198359</v>
      </c>
      <c r="U4782" s="43">
        <f ca="1">_xll.BInterpol('Base CDI'!$H$4:$H$28,'Base CDI'!$I$4:$I$29,S4782,"Cubic","Extrapolate=Linear","MultiX=Average","Skip=True","Sort=True")</f>
        <v>13.140383036935706</v>
      </c>
    </row>
    <row r="4783" spans="16:21" x14ac:dyDescent="0.25">
      <c r="P4783" s="10">
        <v>41470</v>
      </c>
      <c r="Q4783">
        <v>30.80247</v>
      </c>
      <c r="S4783" s="42">
        <f t="shared" ca="1" si="80"/>
        <v>50766</v>
      </c>
      <c r="T4783" s="43">
        <f ca="1">_xll.BInterpol('Base CDI'!$H$4:$H$28,'Base CDI'!$J$4:$J$29,S4783,"Cubic","Extrapolate=Linear","MultiX=Average","Skip=True","Sort=True")</f>
        <v>13.115306429548564</v>
      </c>
      <c r="U4783" s="43">
        <f ca="1">_xll.BInterpol('Base CDI'!$H$4:$H$28,'Base CDI'!$I$4:$I$29,S4783,"Cubic","Extrapolate=Linear","MultiX=Average","Skip=True","Sort=True")</f>
        <v>13.140335157318741</v>
      </c>
    </row>
    <row r="4784" spans="16:21" x14ac:dyDescent="0.25">
      <c r="P4784" s="10">
        <v>41471</v>
      </c>
      <c r="Q4784">
        <v>30.81212</v>
      </c>
      <c r="S4784" s="42">
        <f t="shared" ca="1" si="80"/>
        <v>50767</v>
      </c>
      <c r="T4784" s="43">
        <f ca="1">_xll.BInterpol('Base CDI'!$H$4:$H$28,'Base CDI'!$J$4:$J$29,S4784,"Cubic","Extrapolate=Linear","MultiX=Average","Skip=True","Sort=True")</f>
        <v>13.115262653898769</v>
      </c>
      <c r="U4784" s="43">
        <f ca="1">_xll.BInterpol('Base CDI'!$H$4:$H$28,'Base CDI'!$I$4:$I$29,S4784,"Cubic","Extrapolate=Linear","MultiX=Average","Skip=True","Sort=True")</f>
        <v>13.140287277701779</v>
      </c>
    </row>
    <row r="4785" spans="16:21" x14ac:dyDescent="0.25">
      <c r="P4785" s="10">
        <v>41472</v>
      </c>
      <c r="Q4785">
        <v>30.82178</v>
      </c>
      <c r="S4785" s="42">
        <f t="shared" ca="1" si="80"/>
        <v>50768</v>
      </c>
      <c r="T4785" s="43">
        <f ca="1">_xll.BInterpol('Base CDI'!$H$4:$H$28,'Base CDI'!$J$4:$J$29,S4785,"Cubic","Extrapolate=Linear","MultiX=Average","Skip=True","Sort=True")</f>
        <v>13.115218878248974</v>
      </c>
      <c r="U4785" s="43">
        <f ca="1">_xll.BInterpol('Base CDI'!$H$4:$H$28,'Base CDI'!$I$4:$I$29,S4785,"Cubic","Extrapolate=Linear","MultiX=Average","Skip=True","Sort=True")</f>
        <v>13.140239398084816</v>
      </c>
    </row>
    <row r="4786" spans="16:21" x14ac:dyDescent="0.25">
      <c r="P4786" s="10">
        <v>41473</v>
      </c>
      <c r="Q4786">
        <v>30.83145</v>
      </c>
      <c r="S4786" s="42">
        <f t="shared" ca="1" si="80"/>
        <v>50769</v>
      </c>
      <c r="T4786" s="43">
        <f ca="1">_xll.BInterpol('Base CDI'!$H$4:$H$28,'Base CDI'!$J$4:$J$29,S4786,"Cubic","Extrapolate=Linear","MultiX=Average","Skip=True","Sort=True")</f>
        <v>13.11517510259918</v>
      </c>
      <c r="U4786" s="43">
        <f ca="1">_xll.BInterpol('Base CDI'!$H$4:$H$28,'Base CDI'!$I$4:$I$29,S4786,"Cubic","Extrapolate=Linear","MultiX=Average","Skip=True","Sort=True")</f>
        <v>13.140191518467853</v>
      </c>
    </row>
    <row r="4787" spans="16:21" x14ac:dyDescent="0.25">
      <c r="P4787" s="10">
        <v>41474</v>
      </c>
      <c r="Q4787">
        <v>30.84111</v>
      </c>
      <c r="S4787" s="42">
        <f t="shared" ca="1" si="80"/>
        <v>50770</v>
      </c>
      <c r="T4787" s="43">
        <f ca="1">_xll.BInterpol('Base CDI'!$H$4:$H$28,'Base CDI'!$J$4:$J$29,S4787,"Cubic","Extrapolate=Linear","MultiX=Average","Skip=True","Sort=True")</f>
        <v>13.115131326949385</v>
      </c>
      <c r="U4787" s="43">
        <f ca="1">_xll.BInterpol('Base CDI'!$H$4:$H$28,'Base CDI'!$I$4:$I$29,S4787,"Cubic","Extrapolate=Linear","MultiX=Average","Skip=True","Sort=True")</f>
        <v>13.140143638850891</v>
      </c>
    </row>
    <row r="4788" spans="16:21" x14ac:dyDescent="0.25">
      <c r="P4788" s="10">
        <v>41477</v>
      </c>
      <c r="Q4788">
        <v>30.85078</v>
      </c>
      <c r="S4788" s="42">
        <f t="shared" ca="1" si="80"/>
        <v>50771</v>
      </c>
      <c r="T4788" s="43">
        <f ca="1">_xll.BInterpol('Base CDI'!$H$4:$H$28,'Base CDI'!$J$4:$J$29,S4788,"Cubic","Extrapolate=Linear","MultiX=Average","Skip=True","Sort=True")</f>
        <v>13.11508755129959</v>
      </c>
      <c r="U4788" s="43">
        <f ca="1">_xll.BInterpol('Base CDI'!$H$4:$H$28,'Base CDI'!$I$4:$I$29,S4788,"Cubic","Extrapolate=Linear","MultiX=Average","Skip=True","Sort=True")</f>
        <v>13.140095759233926</v>
      </c>
    </row>
    <row r="4789" spans="16:21" x14ac:dyDescent="0.25">
      <c r="P4789" s="10">
        <v>41478</v>
      </c>
      <c r="Q4789">
        <v>30.86046</v>
      </c>
      <c r="S4789" s="42">
        <f t="shared" ca="1" si="80"/>
        <v>50772</v>
      </c>
      <c r="T4789" s="43">
        <f ca="1">_xll.BInterpol('Base CDI'!$H$4:$H$28,'Base CDI'!$J$4:$J$29,S4789,"Cubic","Extrapolate=Linear","MultiX=Average","Skip=True","Sort=True")</f>
        <v>13.115043775649795</v>
      </c>
      <c r="U4789" s="43">
        <f ca="1">_xll.BInterpol('Base CDI'!$H$4:$H$28,'Base CDI'!$I$4:$I$29,S4789,"Cubic","Extrapolate=Linear","MultiX=Average","Skip=True","Sort=True")</f>
        <v>13.140047879616963</v>
      </c>
    </row>
    <row r="4790" spans="16:21" x14ac:dyDescent="0.25">
      <c r="P4790" s="10">
        <v>41479</v>
      </c>
      <c r="Q4790">
        <v>30.87013</v>
      </c>
      <c r="S4790" s="42">
        <f t="shared" ca="1" si="80"/>
        <v>50773</v>
      </c>
      <c r="T4790" s="43">
        <f ca="1">_xll.BInterpol('Base CDI'!$H$4:$H$28,'Base CDI'!$J$4:$J$29,S4790,"Cubic","Extrapolate=Linear","MultiX=Average","Skip=True","Sort=True")</f>
        <v>13.115</v>
      </c>
      <c r="U4790" s="43">
        <f ca="1">_xll.BInterpol('Base CDI'!$H$4:$H$28,'Base CDI'!$I$4:$I$29,S4790,"Cubic","Extrapolate=Linear","MultiX=Average","Skip=True","Sort=True")</f>
        <v>13.14</v>
      </c>
    </row>
    <row r="4791" spans="16:21" x14ac:dyDescent="0.25">
      <c r="P4791" s="10">
        <v>41480</v>
      </c>
      <c r="Q4791">
        <v>30.879809999999999</v>
      </c>
      <c r="S4791" s="42">
        <f t="shared" ca="1" si="80"/>
        <v>50774</v>
      </c>
      <c r="T4791" s="43">
        <f ca="1">_xll.BInterpol('Base CDI'!$H$4:$H$28,'Base CDI'!$J$4:$J$29,S4791,"Cubic","Extrapolate=Linear","MultiX=Average","Skip=True","Sort=True")</f>
        <v>13.114956224350205</v>
      </c>
      <c r="U4791" s="43">
        <f ca="1">_xll.BInterpol('Base CDI'!$H$4:$H$28,'Base CDI'!$I$4:$I$29,S4791,"Cubic","Extrapolate=Linear","MultiX=Average","Skip=True","Sort=True")</f>
        <v>13.139952120383038</v>
      </c>
    </row>
    <row r="4792" spans="16:21" x14ac:dyDescent="0.25">
      <c r="P4792" s="10">
        <v>41481</v>
      </c>
      <c r="Q4792">
        <v>30.889489999999999</v>
      </c>
      <c r="S4792" s="42">
        <f t="shared" ca="1" si="80"/>
        <v>50775</v>
      </c>
      <c r="T4792" s="43">
        <f ca="1">_xll.BInterpol('Base CDI'!$H$4:$H$28,'Base CDI'!$J$4:$J$29,S4792,"Cubic","Extrapolate=Linear","MultiX=Average","Skip=True","Sort=True")</f>
        <v>13.114912448700411</v>
      </c>
      <c r="U4792" s="43">
        <f ca="1">_xll.BInterpol('Base CDI'!$H$4:$H$28,'Base CDI'!$I$4:$I$29,S4792,"Cubic","Extrapolate=Linear","MultiX=Average","Skip=True","Sort=True")</f>
        <v>13.139904240766075</v>
      </c>
    </row>
    <row r="4793" spans="16:21" x14ac:dyDescent="0.25">
      <c r="P4793" s="10">
        <v>41484</v>
      </c>
      <c r="Q4793">
        <v>30.899180000000001</v>
      </c>
      <c r="S4793" s="42">
        <f t="shared" ca="1" si="80"/>
        <v>50776</v>
      </c>
      <c r="T4793" s="43">
        <f ca="1">_xll.BInterpol('Base CDI'!$H$4:$H$28,'Base CDI'!$J$4:$J$29,S4793,"Cubic","Extrapolate=Linear","MultiX=Average","Skip=True","Sort=True")</f>
        <v>13.114868673050616</v>
      </c>
      <c r="U4793" s="43">
        <f ca="1">_xll.BInterpol('Base CDI'!$H$4:$H$28,'Base CDI'!$I$4:$I$29,S4793,"Cubic","Extrapolate=Linear","MultiX=Average","Skip=True","Sort=True")</f>
        <v>13.139856361149111</v>
      </c>
    </row>
    <row r="4794" spans="16:21" x14ac:dyDescent="0.25">
      <c r="P4794" s="10">
        <v>41485</v>
      </c>
      <c r="Q4794">
        <v>30.908860000000001</v>
      </c>
      <c r="S4794" s="42">
        <f t="shared" ca="1" si="80"/>
        <v>50777</v>
      </c>
      <c r="T4794" s="43">
        <f ca="1">_xll.BInterpol('Base CDI'!$H$4:$H$28,'Base CDI'!$J$4:$J$29,S4794,"Cubic","Extrapolate=Linear","MultiX=Average","Skip=True","Sort=True")</f>
        <v>13.114824897400821</v>
      </c>
      <c r="U4794" s="43">
        <f ca="1">_xll.BInterpol('Base CDI'!$H$4:$H$28,'Base CDI'!$I$4:$I$29,S4794,"Cubic","Extrapolate=Linear","MultiX=Average","Skip=True","Sort=True")</f>
        <v>13.139808481532148</v>
      </c>
    </row>
    <row r="4795" spans="16:21" x14ac:dyDescent="0.25">
      <c r="P4795" s="10">
        <v>41486</v>
      </c>
      <c r="Q4795">
        <v>30.918559999999999</v>
      </c>
      <c r="S4795" s="42">
        <f t="shared" ca="1" si="80"/>
        <v>50778</v>
      </c>
      <c r="T4795" s="43">
        <f ca="1">_xll.BInterpol('Base CDI'!$H$4:$H$28,'Base CDI'!$J$4:$J$29,S4795,"Cubic","Extrapolate=Linear","MultiX=Average","Skip=True","Sort=True")</f>
        <v>13.114781121751026</v>
      </c>
      <c r="U4795" s="43">
        <f ca="1">_xll.BInterpol('Base CDI'!$H$4:$H$28,'Base CDI'!$I$4:$I$29,S4795,"Cubic","Extrapolate=Linear","MultiX=Average","Skip=True","Sort=True")</f>
        <v>13.139760601915185</v>
      </c>
    </row>
    <row r="4796" spans="16:21" x14ac:dyDescent="0.25">
      <c r="P4796" s="10">
        <v>41487</v>
      </c>
      <c r="Q4796">
        <v>30.928249999999998</v>
      </c>
      <c r="S4796" s="42">
        <f t="shared" ca="1" si="80"/>
        <v>50779</v>
      </c>
      <c r="T4796" s="43">
        <f ca="1">_xll.BInterpol('Base CDI'!$H$4:$H$28,'Base CDI'!$J$4:$J$29,S4796,"Cubic","Extrapolate=Linear","MultiX=Average","Skip=True","Sort=True")</f>
        <v>13.114737346101231</v>
      </c>
      <c r="U4796" s="43">
        <f ca="1">_xll.BInterpol('Base CDI'!$H$4:$H$28,'Base CDI'!$I$4:$I$29,S4796,"Cubic","Extrapolate=Linear","MultiX=Average","Skip=True","Sort=True")</f>
        <v>13.139712722298222</v>
      </c>
    </row>
    <row r="4797" spans="16:21" x14ac:dyDescent="0.25">
      <c r="P4797" s="10">
        <v>41488</v>
      </c>
      <c r="Q4797">
        <v>30.93796</v>
      </c>
      <c r="S4797" s="42">
        <f t="shared" ca="1" si="80"/>
        <v>50780</v>
      </c>
      <c r="T4797" s="43">
        <f ca="1">_xll.BInterpol('Base CDI'!$H$4:$H$28,'Base CDI'!$J$4:$J$29,S4797,"Cubic","Extrapolate=Linear","MultiX=Average","Skip=True","Sort=True")</f>
        <v>13.114693570451436</v>
      </c>
      <c r="U4797" s="43">
        <f ca="1">_xll.BInterpol('Base CDI'!$H$4:$H$28,'Base CDI'!$I$4:$I$29,S4797,"Cubic","Extrapolate=Linear","MultiX=Average","Skip=True","Sort=True")</f>
        <v>13.13966484268126</v>
      </c>
    </row>
    <row r="4798" spans="16:21" x14ac:dyDescent="0.25">
      <c r="P4798" s="10">
        <v>41491</v>
      </c>
      <c r="Q4798">
        <v>30.947669999999999</v>
      </c>
      <c r="S4798" s="42">
        <f t="shared" ca="1" si="80"/>
        <v>50781</v>
      </c>
      <c r="T4798" s="43">
        <f ca="1">_xll.BInterpol('Base CDI'!$H$4:$H$28,'Base CDI'!$J$4:$J$29,S4798,"Cubic","Extrapolate=Linear","MultiX=Average","Skip=True","Sort=True")</f>
        <v>13.114649794801641</v>
      </c>
      <c r="U4798" s="43">
        <f ca="1">_xll.BInterpol('Base CDI'!$H$4:$H$28,'Base CDI'!$I$4:$I$29,S4798,"Cubic","Extrapolate=Linear","MultiX=Average","Skip=True","Sort=True")</f>
        <v>13.139616963064295</v>
      </c>
    </row>
    <row r="4799" spans="16:21" x14ac:dyDescent="0.25">
      <c r="P4799" s="10">
        <v>41492</v>
      </c>
      <c r="Q4799">
        <v>30.957370000000001</v>
      </c>
      <c r="S4799" s="42">
        <f t="shared" ca="1" si="80"/>
        <v>50782</v>
      </c>
      <c r="T4799" s="43">
        <f ca="1">_xll.BInterpol('Base CDI'!$H$4:$H$28,'Base CDI'!$J$4:$J$29,S4799,"Cubic","Extrapolate=Linear","MultiX=Average","Skip=True","Sort=True")</f>
        <v>13.114606019151847</v>
      </c>
      <c r="U4799" s="43">
        <f ca="1">_xll.BInterpol('Base CDI'!$H$4:$H$28,'Base CDI'!$I$4:$I$29,S4799,"Cubic","Extrapolate=Linear","MultiX=Average","Skip=True","Sort=True")</f>
        <v>13.139569083447332</v>
      </c>
    </row>
    <row r="4800" spans="16:21" x14ac:dyDescent="0.25">
      <c r="P4800" s="10">
        <v>41493</v>
      </c>
      <c r="Q4800">
        <v>30.967079999999999</v>
      </c>
      <c r="S4800" s="42">
        <f t="shared" ca="1" si="80"/>
        <v>50783</v>
      </c>
      <c r="T4800" s="43">
        <f ca="1">_xll.BInterpol('Base CDI'!$H$4:$H$28,'Base CDI'!$J$4:$J$29,S4800,"Cubic","Extrapolate=Linear","MultiX=Average","Skip=True","Sort=True")</f>
        <v>13.114562243502052</v>
      </c>
      <c r="U4800" s="43">
        <f ca="1">_xll.BInterpol('Base CDI'!$H$4:$H$28,'Base CDI'!$I$4:$I$29,S4800,"Cubic","Extrapolate=Linear","MultiX=Average","Skip=True","Sort=True")</f>
        <v>13.13952120383037</v>
      </c>
    </row>
    <row r="4801" spans="16:21" x14ac:dyDescent="0.25">
      <c r="P4801" s="10">
        <v>41494</v>
      </c>
      <c r="Q4801">
        <v>30.976790000000001</v>
      </c>
      <c r="S4801" s="42">
        <f t="shared" ca="1" si="80"/>
        <v>50784</v>
      </c>
      <c r="T4801" s="43">
        <f ca="1">_xll.BInterpol('Base CDI'!$H$4:$H$28,'Base CDI'!$J$4:$J$29,S4801,"Cubic","Extrapolate=Linear","MultiX=Average","Skip=True","Sort=True")</f>
        <v>13.114518467852257</v>
      </c>
      <c r="U4801" s="43">
        <f ca="1">_xll.BInterpol('Base CDI'!$H$4:$H$28,'Base CDI'!$I$4:$I$29,S4801,"Cubic","Extrapolate=Linear","MultiX=Average","Skip=True","Sort=True")</f>
        <v>13.139473324213407</v>
      </c>
    </row>
    <row r="4802" spans="16:21" x14ac:dyDescent="0.25">
      <c r="P4802" s="10">
        <v>41495</v>
      </c>
      <c r="Q4802">
        <v>30.986499999999999</v>
      </c>
      <c r="S4802" s="42">
        <f t="shared" ca="1" si="80"/>
        <v>50785</v>
      </c>
      <c r="T4802" s="43">
        <f ca="1">_xll.BInterpol('Base CDI'!$H$4:$H$28,'Base CDI'!$J$4:$J$29,S4802,"Cubic","Extrapolate=Linear","MultiX=Average","Skip=True","Sort=True")</f>
        <v>13.114474692202462</v>
      </c>
      <c r="U4802" s="43">
        <f ca="1">_xll.BInterpol('Base CDI'!$H$4:$H$28,'Base CDI'!$I$4:$I$29,S4802,"Cubic","Extrapolate=Linear","MultiX=Average","Skip=True","Sort=True")</f>
        <v>13.139425444596444</v>
      </c>
    </row>
    <row r="4803" spans="16:21" x14ac:dyDescent="0.25">
      <c r="P4803" s="10">
        <v>41498</v>
      </c>
      <c r="Q4803">
        <v>30.996210000000001</v>
      </c>
      <c r="S4803" s="42">
        <f t="shared" ca="1" si="80"/>
        <v>50786</v>
      </c>
      <c r="T4803" s="43">
        <f ca="1">_xll.BInterpol('Base CDI'!$H$4:$H$28,'Base CDI'!$J$4:$J$29,S4803,"Cubic","Extrapolate=Linear","MultiX=Average","Skip=True","Sort=True")</f>
        <v>13.114430916552667</v>
      </c>
      <c r="U4803" s="43">
        <f ca="1">_xll.BInterpol('Base CDI'!$H$4:$H$28,'Base CDI'!$I$4:$I$29,S4803,"Cubic","Extrapolate=Linear","MultiX=Average","Skip=True","Sort=True")</f>
        <v>13.139377564979482</v>
      </c>
    </row>
    <row r="4804" spans="16:21" x14ac:dyDescent="0.25">
      <c r="P4804" s="10">
        <v>41499</v>
      </c>
      <c r="Q4804">
        <v>31.005929999999999</v>
      </c>
      <c r="S4804" s="42">
        <f t="shared" ca="1" si="80"/>
        <v>50787</v>
      </c>
      <c r="T4804" s="43">
        <f ca="1">_xll.BInterpol('Base CDI'!$H$4:$H$28,'Base CDI'!$J$4:$J$29,S4804,"Cubic","Extrapolate=Linear","MultiX=Average","Skip=True","Sort=True")</f>
        <v>13.114387140902872</v>
      </c>
      <c r="U4804" s="43">
        <f ca="1">_xll.BInterpol('Base CDI'!$H$4:$H$28,'Base CDI'!$I$4:$I$29,S4804,"Cubic","Extrapolate=Linear","MultiX=Average","Skip=True","Sort=True")</f>
        <v>13.139329685362517</v>
      </c>
    </row>
    <row r="4805" spans="16:21" x14ac:dyDescent="0.25">
      <c r="P4805" s="10">
        <v>41500</v>
      </c>
      <c r="Q4805">
        <v>31.015650000000001</v>
      </c>
      <c r="S4805" s="42">
        <f t="shared" ca="1" si="80"/>
        <v>50788</v>
      </c>
      <c r="T4805" s="43">
        <f ca="1">_xll.BInterpol('Base CDI'!$H$4:$H$28,'Base CDI'!$J$4:$J$29,S4805,"Cubic","Extrapolate=Linear","MultiX=Average","Skip=True","Sort=True")</f>
        <v>13.114343365253077</v>
      </c>
      <c r="U4805" s="43">
        <f ca="1">_xll.BInterpol('Base CDI'!$H$4:$H$28,'Base CDI'!$I$4:$I$29,S4805,"Cubic","Extrapolate=Linear","MultiX=Average","Skip=True","Sort=True")</f>
        <v>13.139281805745554</v>
      </c>
    </row>
    <row r="4806" spans="16:21" x14ac:dyDescent="0.25">
      <c r="P4806" s="10">
        <v>41501</v>
      </c>
      <c r="Q4806">
        <v>31.025379999999998</v>
      </c>
      <c r="S4806" s="42">
        <f t="shared" ca="1" si="80"/>
        <v>50789</v>
      </c>
      <c r="T4806" s="43">
        <f ca="1">_xll.BInterpol('Base CDI'!$H$4:$H$28,'Base CDI'!$J$4:$J$29,S4806,"Cubic","Extrapolate=Linear","MultiX=Average","Skip=True","Sort=True")</f>
        <v>13.114299589603283</v>
      </c>
      <c r="U4806" s="43">
        <f ca="1">_xll.BInterpol('Base CDI'!$H$4:$H$28,'Base CDI'!$I$4:$I$29,S4806,"Cubic","Extrapolate=Linear","MultiX=Average","Skip=True","Sort=True")</f>
        <v>13.139233926128592</v>
      </c>
    </row>
    <row r="4807" spans="16:21" x14ac:dyDescent="0.25">
      <c r="P4807" s="10">
        <v>41502</v>
      </c>
      <c r="Q4807">
        <v>31.0351</v>
      </c>
      <c r="S4807" s="42">
        <f t="shared" ca="1" si="80"/>
        <v>50790</v>
      </c>
      <c r="T4807" s="43">
        <f ca="1">_xll.BInterpol('Base CDI'!$H$4:$H$28,'Base CDI'!$J$4:$J$29,S4807,"Cubic","Extrapolate=Linear","MultiX=Average","Skip=True","Sort=True")</f>
        <v>13.114255813953488</v>
      </c>
      <c r="U4807" s="43">
        <f ca="1">_xll.BInterpol('Base CDI'!$H$4:$H$28,'Base CDI'!$I$4:$I$29,S4807,"Cubic","Extrapolate=Linear","MultiX=Average","Skip=True","Sort=True")</f>
        <v>13.139186046511629</v>
      </c>
    </row>
    <row r="4808" spans="16:21" x14ac:dyDescent="0.25">
      <c r="P4808" s="10">
        <v>41505</v>
      </c>
      <c r="Q4808">
        <v>31.044840000000001</v>
      </c>
      <c r="S4808" s="42">
        <f t="shared" ca="1" si="80"/>
        <v>50791</v>
      </c>
      <c r="T4808" s="43">
        <f ca="1">_xll.BInterpol('Base CDI'!$H$4:$H$28,'Base CDI'!$J$4:$J$29,S4808,"Cubic","Extrapolate=Linear","MultiX=Average","Skip=True","Sort=True")</f>
        <v>13.114212038303695</v>
      </c>
      <c r="U4808" s="43">
        <f ca="1">_xll.BInterpol('Base CDI'!$H$4:$H$28,'Base CDI'!$I$4:$I$29,S4808,"Cubic","Extrapolate=Linear","MultiX=Average","Skip=True","Sort=True")</f>
        <v>13.139138166894666</v>
      </c>
    </row>
    <row r="4809" spans="16:21" x14ac:dyDescent="0.25">
      <c r="P4809" s="10">
        <v>41506</v>
      </c>
      <c r="Q4809">
        <v>31.054569999999998</v>
      </c>
      <c r="S4809" s="42">
        <f t="shared" ca="1" si="80"/>
        <v>50792</v>
      </c>
      <c r="T4809" s="43">
        <f ca="1">_xll.BInterpol('Base CDI'!$H$4:$H$28,'Base CDI'!$J$4:$J$29,S4809,"Cubic","Extrapolate=Linear","MultiX=Average","Skip=True","Sort=True")</f>
        <v>13.1141682626539</v>
      </c>
      <c r="U4809" s="43">
        <f ca="1">_xll.BInterpol('Base CDI'!$H$4:$H$28,'Base CDI'!$I$4:$I$29,S4809,"Cubic","Extrapolate=Linear","MultiX=Average","Skip=True","Sort=True")</f>
        <v>13.139090287277702</v>
      </c>
    </row>
    <row r="4810" spans="16:21" x14ac:dyDescent="0.25">
      <c r="P4810" s="10">
        <v>41507</v>
      </c>
      <c r="Q4810">
        <v>31.064309999999999</v>
      </c>
      <c r="S4810" s="42">
        <f t="shared" ca="1" si="80"/>
        <v>50793</v>
      </c>
      <c r="T4810" s="43">
        <f ca="1">_xll.BInterpol('Base CDI'!$H$4:$H$28,'Base CDI'!$J$4:$J$29,S4810,"Cubic","Extrapolate=Linear","MultiX=Average","Skip=True","Sort=True")</f>
        <v>13.114124487004105</v>
      </c>
      <c r="U4810" s="43">
        <f ca="1">_xll.BInterpol('Base CDI'!$H$4:$H$28,'Base CDI'!$I$4:$I$29,S4810,"Cubic","Extrapolate=Linear","MultiX=Average","Skip=True","Sort=True")</f>
        <v>13.139042407660739</v>
      </c>
    </row>
    <row r="4811" spans="16:21" x14ac:dyDescent="0.25">
      <c r="P4811" s="10">
        <v>41508</v>
      </c>
      <c r="Q4811">
        <v>31.07405</v>
      </c>
      <c r="S4811" s="42">
        <f t="shared" ref="S4811:S4874" ca="1" si="81">S4810+1</f>
        <v>50794</v>
      </c>
      <c r="T4811" s="43">
        <f ca="1">_xll.BInterpol('Base CDI'!$H$4:$H$28,'Base CDI'!$J$4:$J$29,S4811,"Cubic","Extrapolate=Linear","MultiX=Average","Skip=True","Sort=True")</f>
        <v>13.11408071135431</v>
      </c>
      <c r="U4811" s="43">
        <f ca="1">_xll.BInterpol('Base CDI'!$H$4:$H$28,'Base CDI'!$I$4:$I$29,S4811,"Cubic","Extrapolate=Linear","MultiX=Average","Skip=True","Sort=True")</f>
        <v>13.138994528043776</v>
      </c>
    </row>
    <row r="4812" spans="16:21" x14ac:dyDescent="0.25">
      <c r="P4812" s="10">
        <v>41509</v>
      </c>
      <c r="Q4812">
        <v>31.08379</v>
      </c>
      <c r="S4812" s="42">
        <f t="shared" ca="1" si="81"/>
        <v>50795</v>
      </c>
      <c r="T4812" s="43">
        <f ca="1">_xll.BInterpol('Base CDI'!$H$4:$H$28,'Base CDI'!$J$4:$J$29,S4812,"Cubic","Extrapolate=Linear","MultiX=Average","Skip=True","Sort=True")</f>
        <v>13.114036935704515</v>
      </c>
      <c r="U4812" s="43">
        <f ca="1">_xll.BInterpol('Base CDI'!$H$4:$H$28,'Base CDI'!$I$4:$I$29,S4812,"Cubic","Extrapolate=Linear","MultiX=Average","Skip=True","Sort=True")</f>
        <v>13.138946648426813</v>
      </c>
    </row>
    <row r="4813" spans="16:21" x14ac:dyDescent="0.25">
      <c r="P4813" s="10">
        <v>41512</v>
      </c>
      <c r="Q4813">
        <v>31.093530000000001</v>
      </c>
      <c r="S4813" s="42">
        <f t="shared" ca="1" si="81"/>
        <v>50796</v>
      </c>
      <c r="T4813" s="43">
        <f ca="1">_xll.BInterpol('Base CDI'!$H$4:$H$28,'Base CDI'!$J$4:$J$29,S4813,"Cubic","Extrapolate=Linear","MultiX=Average","Skip=True","Sort=True")</f>
        <v>13.11399316005472</v>
      </c>
      <c r="U4813" s="43">
        <f ca="1">_xll.BInterpol('Base CDI'!$H$4:$H$28,'Base CDI'!$I$4:$I$29,S4813,"Cubic","Extrapolate=Linear","MultiX=Average","Skip=True","Sort=True")</f>
        <v>13.138898768809851</v>
      </c>
    </row>
    <row r="4814" spans="16:21" x14ac:dyDescent="0.25">
      <c r="P4814" s="10">
        <v>41513</v>
      </c>
      <c r="Q4814">
        <v>31.103280000000002</v>
      </c>
      <c r="S4814" s="42">
        <f t="shared" ca="1" si="81"/>
        <v>50797</v>
      </c>
      <c r="T4814" s="43">
        <f ca="1">_xll.BInterpol('Base CDI'!$H$4:$H$28,'Base CDI'!$J$4:$J$29,S4814,"Cubic","Extrapolate=Linear","MultiX=Average","Skip=True","Sort=True")</f>
        <v>13.113949384404926</v>
      </c>
      <c r="U4814" s="43">
        <f ca="1">_xll.BInterpol('Base CDI'!$H$4:$H$28,'Base CDI'!$I$4:$I$29,S4814,"Cubic","Extrapolate=Linear","MultiX=Average","Skip=True","Sort=True")</f>
        <v>13.138850889192888</v>
      </c>
    </row>
    <row r="4815" spans="16:21" x14ac:dyDescent="0.25">
      <c r="P4815" s="10">
        <v>41514</v>
      </c>
      <c r="Q4815">
        <v>31.113040000000002</v>
      </c>
      <c r="S4815" s="42">
        <f t="shared" ca="1" si="81"/>
        <v>50798</v>
      </c>
      <c r="T4815" s="43">
        <f ca="1">_xll.BInterpol('Base CDI'!$H$4:$H$28,'Base CDI'!$J$4:$J$29,S4815,"Cubic","Extrapolate=Linear","MultiX=Average","Skip=True","Sort=True")</f>
        <v>13.113905608755131</v>
      </c>
      <c r="U4815" s="43">
        <f ca="1">_xll.BInterpol('Base CDI'!$H$4:$H$28,'Base CDI'!$I$4:$I$29,S4815,"Cubic","Extrapolate=Linear","MultiX=Average","Skip=True","Sort=True")</f>
        <v>13.138803009575923</v>
      </c>
    </row>
    <row r="4816" spans="16:21" x14ac:dyDescent="0.25">
      <c r="P4816" s="10">
        <v>41515</v>
      </c>
      <c r="Q4816">
        <v>31.122789999999998</v>
      </c>
      <c r="S4816" s="42">
        <f t="shared" ca="1" si="81"/>
        <v>50799</v>
      </c>
      <c r="T4816" s="43">
        <f ca="1">_xll.BInterpol('Base CDI'!$H$4:$H$28,'Base CDI'!$J$4:$J$29,S4816,"Cubic","Extrapolate=Linear","MultiX=Average","Skip=True","Sort=True")</f>
        <v>13.113861833105336</v>
      </c>
      <c r="U4816" s="43">
        <f ca="1">_xll.BInterpol('Base CDI'!$H$4:$H$28,'Base CDI'!$I$4:$I$29,S4816,"Cubic","Extrapolate=Linear","MultiX=Average","Skip=True","Sort=True")</f>
        <v>13.138755129958961</v>
      </c>
    </row>
    <row r="4817" spans="16:21" x14ac:dyDescent="0.25">
      <c r="P4817" s="10">
        <v>41516</v>
      </c>
      <c r="Q4817">
        <v>31.133120000000002</v>
      </c>
      <c r="S4817" s="42">
        <f t="shared" ca="1" si="81"/>
        <v>50800</v>
      </c>
      <c r="T4817" s="43">
        <f ca="1">_xll.BInterpol('Base CDI'!$H$4:$H$28,'Base CDI'!$J$4:$J$29,S4817,"Cubic","Extrapolate=Linear","MultiX=Average","Skip=True","Sort=True")</f>
        <v>13.113818057455541</v>
      </c>
      <c r="U4817" s="43">
        <f ca="1">_xll.BInterpol('Base CDI'!$H$4:$H$28,'Base CDI'!$I$4:$I$29,S4817,"Cubic","Extrapolate=Linear","MultiX=Average","Skip=True","Sort=True")</f>
        <v>13.138707250341998</v>
      </c>
    </row>
    <row r="4818" spans="16:21" x14ac:dyDescent="0.25">
      <c r="P4818" s="10">
        <v>41519</v>
      </c>
      <c r="Q4818">
        <v>31.143450000000001</v>
      </c>
      <c r="S4818" s="42">
        <f t="shared" ca="1" si="81"/>
        <v>50801</v>
      </c>
      <c r="T4818" s="43">
        <f ca="1">_xll.BInterpol('Base CDI'!$H$4:$H$28,'Base CDI'!$J$4:$J$29,S4818,"Cubic","Extrapolate=Linear","MultiX=Average","Skip=True","Sort=True")</f>
        <v>13.113774281805746</v>
      </c>
      <c r="U4818" s="43">
        <f ca="1">_xll.BInterpol('Base CDI'!$H$4:$H$28,'Base CDI'!$I$4:$I$29,S4818,"Cubic","Extrapolate=Linear","MultiX=Average","Skip=True","Sort=True")</f>
        <v>13.138659370725035</v>
      </c>
    </row>
    <row r="4819" spans="16:21" x14ac:dyDescent="0.25">
      <c r="P4819" s="10">
        <v>41520</v>
      </c>
      <c r="Q4819">
        <v>31.153780000000001</v>
      </c>
      <c r="S4819" s="42">
        <f t="shared" ca="1" si="81"/>
        <v>50802</v>
      </c>
      <c r="T4819" s="43">
        <f ca="1">_xll.BInterpol('Base CDI'!$H$4:$H$28,'Base CDI'!$J$4:$J$29,S4819,"Cubic","Extrapolate=Linear","MultiX=Average","Skip=True","Sort=True")</f>
        <v>13.113730506155951</v>
      </c>
      <c r="U4819" s="43">
        <f ca="1">_xll.BInterpol('Base CDI'!$H$4:$H$28,'Base CDI'!$I$4:$I$29,S4819,"Cubic","Extrapolate=Linear","MultiX=Average","Skip=True","Sort=True")</f>
        <v>13.138611491108072</v>
      </c>
    </row>
    <row r="4820" spans="16:21" x14ac:dyDescent="0.25">
      <c r="P4820" s="10">
        <v>41521</v>
      </c>
      <c r="Q4820">
        <v>31.16412</v>
      </c>
      <c r="S4820" s="42">
        <f t="shared" ca="1" si="81"/>
        <v>50803</v>
      </c>
      <c r="T4820" s="43">
        <f ca="1">_xll.BInterpol('Base CDI'!$H$4:$H$28,'Base CDI'!$J$4:$J$29,S4820,"Cubic","Extrapolate=Linear","MultiX=Average","Skip=True","Sort=True")</f>
        <v>13.113686730506156</v>
      </c>
      <c r="U4820" s="43">
        <f ca="1">_xll.BInterpol('Base CDI'!$H$4:$H$28,'Base CDI'!$I$4:$I$29,S4820,"Cubic","Extrapolate=Linear","MultiX=Average","Skip=True","Sort=True")</f>
        <v>13.138563611491108</v>
      </c>
    </row>
    <row r="4821" spans="16:21" x14ac:dyDescent="0.25">
      <c r="P4821" s="10">
        <v>41522</v>
      </c>
      <c r="Q4821">
        <v>31.17446</v>
      </c>
      <c r="S4821" s="42">
        <f t="shared" ca="1" si="81"/>
        <v>50804</v>
      </c>
      <c r="T4821" s="43">
        <f ca="1">_xll.BInterpol('Base CDI'!$H$4:$H$28,'Base CDI'!$J$4:$J$29,S4821,"Cubic","Extrapolate=Linear","MultiX=Average","Skip=True","Sort=True")</f>
        <v>13.113642954856362</v>
      </c>
      <c r="U4821" s="43">
        <f ca="1">_xll.BInterpol('Base CDI'!$H$4:$H$28,'Base CDI'!$I$4:$I$29,S4821,"Cubic","Extrapolate=Linear","MultiX=Average","Skip=True","Sort=True")</f>
        <v>13.138515731874145</v>
      </c>
    </row>
    <row r="4822" spans="16:21" x14ac:dyDescent="0.25">
      <c r="P4822" s="10">
        <v>41523</v>
      </c>
      <c r="Q4822">
        <v>31.184799999999999</v>
      </c>
      <c r="S4822" s="42">
        <f t="shared" ca="1" si="81"/>
        <v>50805</v>
      </c>
      <c r="T4822" s="43">
        <f ca="1">_xll.BInterpol('Base CDI'!$H$4:$H$28,'Base CDI'!$J$4:$J$29,S4822,"Cubic","Extrapolate=Linear","MultiX=Average","Skip=True","Sort=True")</f>
        <v>13.113599179206567</v>
      </c>
      <c r="U4822" s="43">
        <f ca="1">_xll.BInterpol('Base CDI'!$H$4:$H$28,'Base CDI'!$I$4:$I$29,S4822,"Cubic","Extrapolate=Linear","MultiX=Average","Skip=True","Sort=True")</f>
        <v>13.138467852257182</v>
      </c>
    </row>
    <row r="4823" spans="16:21" x14ac:dyDescent="0.25">
      <c r="P4823" s="10">
        <v>41526</v>
      </c>
      <c r="Q4823">
        <v>31.195150000000002</v>
      </c>
      <c r="S4823" s="42">
        <f t="shared" ca="1" si="81"/>
        <v>50806</v>
      </c>
      <c r="T4823" s="43">
        <f ca="1">_xll.BInterpol('Base CDI'!$H$4:$H$28,'Base CDI'!$J$4:$J$29,S4823,"Cubic","Extrapolate=Linear","MultiX=Average","Skip=True","Sort=True")</f>
        <v>13.113555403556772</v>
      </c>
      <c r="U4823" s="43">
        <f ca="1">_xll.BInterpol('Base CDI'!$H$4:$H$28,'Base CDI'!$I$4:$I$29,S4823,"Cubic","Extrapolate=Linear","MultiX=Average","Skip=True","Sort=True")</f>
        <v>13.13841997264022</v>
      </c>
    </row>
    <row r="4824" spans="16:21" x14ac:dyDescent="0.25">
      <c r="P4824" s="10">
        <v>41527</v>
      </c>
      <c r="Q4824">
        <v>31.205500000000001</v>
      </c>
      <c r="S4824" s="42">
        <f t="shared" ca="1" si="81"/>
        <v>50807</v>
      </c>
      <c r="T4824" s="43">
        <f ca="1">_xll.BInterpol('Base CDI'!$H$4:$H$28,'Base CDI'!$J$4:$J$29,S4824,"Cubic","Extrapolate=Linear","MultiX=Average","Skip=True","Sort=True")</f>
        <v>13.113511627906977</v>
      </c>
      <c r="U4824" s="43">
        <f ca="1">_xll.BInterpol('Base CDI'!$H$4:$H$28,'Base CDI'!$I$4:$I$29,S4824,"Cubic","Extrapolate=Linear","MultiX=Average","Skip=True","Sort=True")</f>
        <v>13.138372093023257</v>
      </c>
    </row>
    <row r="4825" spans="16:21" x14ac:dyDescent="0.25">
      <c r="P4825" s="10">
        <v>41528</v>
      </c>
      <c r="Q4825">
        <v>31.215859999999999</v>
      </c>
      <c r="S4825" s="42">
        <f t="shared" ca="1" si="81"/>
        <v>50808</v>
      </c>
      <c r="T4825" s="43">
        <f ca="1">_xll.BInterpol('Base CDI'!$H$4:$H$28,'Base CDI'!$J$4:$J$29,S4825,"Cubic","Extrapolate=Linear","MultiX=Average","Skip=True","Sort=True")</f>
        <v>13.113467852257182</v>
      </c>
      <c r="U4825" s="43">
        <f ca="1">_xll.BInterpol('Base CDI'!$H$4:$H$28,'Base CDI'!$I$4:$I$29,S4825,"Cubic","Extrapolate=Linear","MultiX=Average","Skip=True","Sort=True")</f>
        <v>13.138324213406293</v>
      </c>
    </row>
    <row r="4826" spans="16:21" x14ac:dyDescent="0.25">
      <c r="P4826" s="10">
        <v>41529</v>
      </c>
      <c r="Q4826">
        <v>31.226220000000001</v>
      </c>
      <c r="S4826" s="42">
        <f t="shared" ca="1" si="81"/>
        <v>50809</v>
      </c>
      <c r="T4826" s="43">
        <f ca="1">_xll.BInterpol('Base CDI'!$H$4:$H$28,'Base CDI'!$J$4:$J$29,S4826,"Cubic","Extrapolate=Linear","MultiX=Average","Skip=True","Sort=True")</f>
        <v>13.113424076607387</v>
      </c>
      <c r="U4826" s="43">
        <f ca="1">_xll.BInterpol('Base CDI'!$H$4:$H$28,'Base CDI'!$I$4:$I$29,S4826,"Cubic","Extrapolate=Linear","MultiX=Average","Skip=True","Sort=True")</f>
        <v>13.13827633378933</v>
      </c>
    </row>
    <row r="4827" spans="16:21" x14ac:dyDescent="0.25">
      <c r="P4827" s="10">
        <v>41530</v>
      </c>
      <c r="Q4827">
        <v>31.23658</v>
      </c>
      <c r="S4827" s="42">
        <f t="shared" ca="1" si="81"/>
        <v>50810</v>
      </c>
      <c r="T4827" s="43">
        <f ca="1">_xll.BInterpol('Base CDI'!$H$4:$H$28,'Base CDI'!$J$4:$J$29,S4827,"Cubic","Extrapolate=Linear","MultiX=Average","Skip=True","Sort=True")</f>
        <v>13.113380300957592</v>
      </c>
      <c r="U4827" s="43">
        <f ca="1">_xll.BInterpol('Base CDI'!$H$4:$H$28,'Base CDI'!$I$4:$I$29,S4827,"Cubic","Extrapolate=Linear","MultiX=Average","Skip=True","Sort=True")</f>
        <v>13.138228454172367</v>
      </c>
    </row>
    <row r="4828" spans="16:21" x14ac:dyDescent="0.25">
      <c r="P4828" s="10">
        <v>41533</v>
      </c>
      <c r="Q4828">
        <v>31.246939999999999</v>
      </c>
      <c r="S4828" s="42">
        <f t="shared" ca="1" si="81"/>
        <v>50811</v>
      </c>
      <c r="T4828" s="43">
        <f ca="1">_xll.BInterpol('Base CDI'!$H$4:$H$28,'Base CDI'!$J$4:$J$29,S4828,"Cubic","Extrapolate=Linear","MultiX=Average","Skip=True","Sort=True")</f>
        <v>13.113336525307798</v>
      </c>
      <c r="U4828" s="43">
        <f ca="1">_xll.BInterpol('Base CDI'!$H$4:$H$28,'Base CDI'!$I$4:$I$29,S4828,"Cubic","Extrapolate=Linear","MultiX=Average","Skip=True","Sort=True")</f>
        <v>13.138180574555404</v>
      </c>
    </row>
    <row r="4829" spans="16:21" x14ac:dyDescent="0.25">
      <c r="P4829" s="10">
        <v>41534</v>
      </c>
      <c r="Q4829">
        <v>31.25731</v>
      </c>
      <c r="S4829" s="42">
        <f t="shared" ca="1" si="81"/>
        <v>50812</v>
      </c>
      <c r="T4829" s="43">
        <f ca="1">_xll.BInterpol('Base CDI'!$H$4:$H$28,'Base CDI'!$J$4:$J$29,S4829,"Cubic","Extrapolate=Linear","MultiX=Average","Skip=True","Sort=True")</f>
        <v>13.113292749658003</v>
      </c>
      <c r="U4829" s="43">
        <f ca="1">_xll.BInterpol('Base CDI'!$H$4:$H$28,'Base CDI'!$I$4:$I$29,S4829,"Cubic","Extrapolate=Linear","MultiX=Average","Skip=True","Sort=True")</f>
        <v>13.138132694938442</v>
      </c>
    </row>
    <row r="4830" spans="16:21" x14ac:dyDescent="0.25">
      <c r="P4830" s="10">
        <v>41535</v>
      </c>
      <c r="Q4830">
        <v>31.267679999999999</v>
      </c>
      <c r="S4830" s="42">
        <f t="shared" ca="1" si="81"/>
        <v>50813</v>
      </c>
      <c r="T4830" s="43">
        <f ca="1">_xll.BInterpol('Base CDI'!$H$4:$H$28,'Base CDI'!$J$4:$J$29,S4830,"Cubic","Extrapolate=Linear","MultiX=Average","Skip=True","Sort=True")</f>
        <v>13.113248974008208</v>
      </c>
      <c r="U4830" s="43">
        <f ca="1">_xll.BInterpol('Base CDI'!$H$4:$H$28,'Base CDI'!$I$4:$I$29,S4830,"Cubic","Extrapolate=Linear","MultiX=Average","Skip=True","Sort=True")</f>
        <v>13.138084815321479</v>
      </c>
    </row>
    <row r="4831" spans="16:21" x14ac:dyDescent="0.25">
      <c r="P4831" s="10">
        <v>41536</v>
      </c>
      <c r="Q4831">
        <v>31.27806</v>
      </c>
      <c r="S4831" s="42">
        <f t="shared" ca="1" si="81"/>
        <v>50814</v>
      </c>
      <c r="T4831" s="43">
        <f ca="1">_xll.BInterpol('Base CDI'!$H$4:$H$28,'Base CDI'!$J$4:$J$29,S4831,"Cubic","Extrapolate=Linear","MultiX=Average","Skip=True","Sort=True")</f>
        <v>13.113205198358413</v>
      </c>
      <c r="U4831" s="43">
        <f ca="1">_xll.BInterpol('Base CDI'!$H$4:$H$28,'Base CDI'!$I$4:$I$29,S4831,"Cubic","Extrapolate=Linear","MultiX=Average","Skip=True","Sort=True")</f>
        <v>13.138036935704514</v>
      </c>
    </row>
    <row r="4832" spans="16:21" x14ac:dyDescent="0.25">
      <c r="P4832" s="10">
        <v>41537</v>
      </c>
      <c r="Q4832">
        <v>31.288419999999999</v>
      </c>
      <c r="S4832" s="42">
        <f t="shared" ca="1" si="81"/>
        <v>50815</v>
      </c>
      <c r="T4832" s="43">
        <f ca="1">_xll.BInterpol('Base CDI'!$H$4:$H$28,'Base CDI'!$J$4:$J$29,S4832,"Cubic","Extrapolate=Linear","MultiX=Average","Skip=True","Sort=True")</f>
        <v>13.113161422708618</v>
      </c>
      <c r="U4832" s="43">
        <f ca="1">_xll.BInterpol('Base CDI'!$H$4:$H$28,'Base CDI'!$I$4:$I$29,S4832,"Cubic","Extrapolate=Linear","MultiX=Average","Skip=True","Sort=True")</f>
        <v>13.137989056087552</v>
      </c>
    </row>
    <row r="4833" spans="16:21" x14ac:dyDescent="0.25">
      <c r="P4833" s="10">
        <v>41540</v>
      </c>
      <c r="Q4833">
        <v>31.298780000000001</v>
      </c>
      <c r="S4833" s="42">
        <f t="shared" ca="1" si="81"/>
        <v>50816</v>
      </c>
      <c r="T4833" s="43">
        <f ca="1">_xll.BInterpol('Base CDI'!$H$4:$H$28,'Base CDI'!$J$4:$J$29,S4833,"Cubic","Extrapolate=Linear","MultiX=Average","Skip=True","Sort=True")</f>
        <v>13.113117647058823</v>
      </c>
      <c r="U4833" s="43">
        <f ca="1">_xll.BInterpol('Base CDI'!$H$4:$H$28,'Base CDI'!$I$4:$I$29,S4833,"Cubic","Extrapolate=Linear","MultiX=Average","Skip=True","Sort=True")</f>
        <v>13.137941176470589</v>
      </c>
    </row>
    <row r="4834" spans="16:21" x14ac:dyDescent="0.25">
      <c r="P4834" s="10">
        <v>41541</v>
      </c>
      <c r="Q4834">
        <v>31.309149999999999</v>
      </c>
      <c r="S4834" s="42">
        <f t="shared" ca="1" si="81"/>
        <v>50817</v>
      </c>
      <c r="T4834" s="43">
        <f ca="1">_xll.BInterpol('Base CDI'!$H$4:$H$28,'Base CDI'!$J$4:$J$29,S4834,"Cubic","Extrapolate=Linear","MultiX=Average","Skip=True","Sort=True")</f>
        <v>13.113073871409028</v>
      </c>
      <c r="U4834" s="43">
        <f ca="1">_xll.BInterpol('Base CDI'!$H$4:$H$28,'Base CDI'!$I$4:$I$29,S4834,"Cubic","Extrapolate=Linear","MultiX=Average","Skip=True","Sort=True")</f>
        <v>13.137893296853626</v>
      </c>
    </row>
    <row r="4835" spans="16:21" x14ac:dyDescent="0.25">
      <c r="P4835" s="10">
        <v>41542</v>
      </c>
      <c r="Q4835">
        <v>31.319510000000001</v>
      </c>
      <c r="S4835" s="42">
        <f t="shared" ca="1" si="81"/>
        <v>50818</v>
      </c>
      <c r="T4835" s="43">
        <f ca="1">_xll.BInterpol('Base CDI'!$H$4:$H$28,'Base CDI'!$J$4:$J$29,S4835,"Cubic","Extrapolate=Linear","MultiX=Average","Skip=True","Sort=True")</f>
        <v>13.113030095759234</v>
      </c>
      <c r="U4835" s="43">
        <f ca="1">_xll.BInterpol('Base CDI'!$H$4:$H$28,'Base CDI'!$I$4:$I$29,S4835,"Cubic","Extrapolate=Linear","MultiX=Average","Skip=True","Sort=True")</f>
        <v>13.137845417236663</v>
      </c>
    </row>
    <row r="4836" spans="16:21" x14ac:dyDescent="0.25">
      <c r="P4836" s="10">
        <v>41543</v>
      </c>
      <c r="Q4836">
        <v>31.330010000000001</v>
      </c>
      <c r="S4836" s="42">
        <f t="shared" ca="1" si="81"/>
        <v>50819</v>
      </c>
      <c r="T4836" s="43">
        <f ca="1">_xll.BInterpol('Base CDI'!$H$4:$H$28,'Base CDI'!$J$4:$J$29,S4836,"Cubic","Extrapolate=Linear","MultiX=Average","Skip=True","Sort=True")</f>
        <v>13.112986320109439</v>
      </c>
      <c r="U4836" s="43">
        <f ca="1">_xll.BInterpol('Base CDI'!$H$4:$H$28,'Base CDI'!$I$4:$I$29,S4836,"Cubic","Extrapolate=Linear","MultiX=Average","Skip=True","Sort=True")</f>
        <v>13.137797537619699</v>
      </c>
    </row>
    <row r="4837" spans="16:21" x14ac:dyDescent="0.25">
      <c r="P4837" s="10">
        <v>41544</v>
      </c>
      <c r="Q4837">
        <v>31.340399999999999</v>
      </c>
      <c r="S4837" s="42">
        <f t="shared" ca="1" si="81"/>
        <v>50820</v>
      </c>
      <c r="T4837" s="43">
        <f ca="1">_xll.BInterpol('Base CDI'!$H$4:$H$28,'Base CDI'!$J$4:$J$29,S4837,"Cubic","Extrapolate=Linear","MultiX=Average","Skip=True","Sort=True")</f>
        <v>13.112942544459644</v>
      </c>
      <c r="U4837" s="43">
        <f ca="1">_xll.BInterpol('Base CDI'!$H$4:$H$28,'Base CDI'!$I$4:$I$29,S4837,"Cubic","Extrapolate=Linear","MultiX=Average","Skip=True","Sort=True")</f>
        <v>13.137749658002736</v>
      </c>
    </row>
    <row r="4838" spans="16:21" x14ac:dyDescent="0.25">
      <c r="P4838" s="10">
        <v>41547</v>
      </c>
      <c r="Q4838">
        <v>31.35079</v>
      </c>
      <c r="S4838" s="42">
        <f t="shared" ca="1" si="81"/>
        <v>50821</v>
      </c>
      <c r="T4838" s="43">
        <f ca="1">_xll.BInterpol('Base CDI'!$H$4:$H$28,'Base CDI'!$J$4:$J$29,S4838,"Cubic","Extrapolate=Linear","MultiX=Average","Skip=True","Sort=True")</f>
        <v>13.112898768809849</v>
      </c>
      <c r="U4838" s="43">
        <f ca="1">_xll.BInterpol('Base CDI'!$H$4:$H$28,'Base CDI'!$I$4:$I$29,S4838,"Cubic","Extrapolate=Linear","MultiX=Average","Skip=True","Sort=True")</f>
        <v>13.137701778385773</v>
      </c>
    </row>
    <row r="4839" spans="16:21" x14ac:dyDescent="0.25">
      <c r="P4839" s="10">
        <v>41548</v>
      </c>
      <c r="Q4839">
        <v>31.361180000000001</v>
      </c>
      <c r="S4839" s="42">
        <f t="shared" ca="1" si="81"/>
        <v>50822</v>
      </c>
      <c r="T4839" s="43">
        <f ca="1">_xll.BInterpol('Base CDI'!$H$4:$H$28,'Base CDI'!$J$4:$J$29,S4839,"Cubic","Extrapolate=Linear","MultiX=Average","Skip=True","Sort=True")</f>
        <v>13.112854993160054</v>
      </c>
      <c r="U4839" s="43">
        <f ca="1">_xll.BInterpol('Base CDI'!$H$4:$H$28,'Base CDI'!$I$4:$I$29,S4839,"Cubic","Extrapolate=Linear","MultiX=Average","Skip=True","Sort=True")</f>
        <v>13.137653898768811</v>
      </c>
    </row>
    <row r="4840" spans="16:21" x14ac:dyDescent="0.25">
      <c r="P4840" s="10">
        <v>41549</v>
      </c>
      <c r="Q4840">
        <v>31.371580000000002</v>
      </c>
      <c r="S4840" s="42">
        <f t="shared" ca="1" si="81"/>
        <v>50823</v>
      </c>
      <c r="T4840" s="43">
        <f ca="1">_xll.BInterpol('Base CDI'!$H$4:$H$28,'Base CDI'!$J$4:$J$29,S4840,"Cubic","Extrapolate=Linear","MultiX=Average","Skip=True","Sort=True")</f>
        <v>13.112811217510259</v>
      </c>
      <c r="U4840" s="43">
        <f ca="1">_xll.BInterpol('Base CDI'!$H$4:$H$28,'Base CDI'!$I$4:$I$29,S4840,"Cubic","Extrapolate=Linear","MultiX=Average","Skip=True","Sort=True")</f>
        <v>13.137606019151848</v>
      </c>
    </row>
    <row r="4841" spans="16:21" x14ac:dyDescent="0.25">
      <c r="P4841" s="10">
        <v>41550</v>
      </c>
      <c r="Q4841">
        <v>31.381969999999999</v>
      </c>
      <c r="S4841" s="42">
        <f t="shared" ca="1" si="81"/>
        <v>50824</v>
      </c>
      <c r="T4841" s="43">
        <f ca="1">_xll.BInterpol('Base CDI'!$H$4:$H$28,'Base CDI'!$J$4:$J$29,S4841,"Cubic","Extrapolate=Linear","MultiX=Average","Skip=True","Sort=True")</f>
        <v>13.112767441860465</v>
      </c>
      <c r="U4841" s="43">
        <f ca="1">_xll.BInterpol('Base CDI'!$H$4:$H$28,'Base CDI'!$I$4:$I$29,S4841,"Cubic","Extrapolate=Linear","MultiX=Average","Skip=True","Sort=True")</f>
        <v>13.137558139534883</v>
      </c>
    </row>
    <row r="4842" spans="16:21" x14ac:dyDescent="0.25">
      <c r="P4842" s="10">
        <v>41551</v>
      </c>
      <c r="Q4842">
        <v>31.39235</v>
      </c>
      <c r="S4842" s="42">
        <f t="shared" ca="1" si="81"/>
        <v>50825</v>
      </c>
      <c r="T4842" s="43">
        <f ca="1">_xll.BInterpol('Base CDI'!$H$4:$H$28,'Base CDI'!$J$4:$J$29,S4842,"Cubic","Extrapolate=Linear","MultiX=Average","Skip=True","Sort=True")</f>
        <v>13.11272366621067</v>
      </c>
      <c r="U4842" s="43">
        <f ca="1">_xll.BInterpol('Base CDI'!$H$4:$H$28,'Base CDI'!$I$4:$I$29,S4842,"Cubic","Extrapolate=Linear","MultiX=Average","Skip=True","Sort=True")</f>
        <v>13.137510259917921</v>
      </c>
    </row>
    <row r="4843" spans="16:21" x14ac:dyDescent="0.25">
      <c r="P4843" s="10">
        <v>41554</v>
      </c>
      <c r="Q4843">
        <v>31.402899999999999</v>
      </c>
      <c r="S4843" s="42">
        <f t="shared" ca="1" si="81"/>
        <v>50826</v>
      </c>
      <c r="T4843" s="43">
        <f ca="1">_xll.BInterpol('Base CDI'!$H$4:$H$28,'Base CDI'!$J$4:$J$29,S4843,"Cubic","Extrapolate=Linear","MultiX=Average","Skip=True","Sort=True")</f>
        <v>13.112679890560877</v>
      </c>
      <c r="U4843" s="43">
        <f ca="1">_xll.BInterpol('Base CDI'!$H$4:$H$28,'Base CDI'!$I$4:$I$29,S4843,"Cubic","Extrapolate=Linear","MultiX=Average","Skip=True","Sort=True")</f>
        <v>13.137462380300958</v>
      </c>
    </row>
    <row r="4844" spans="16:21" x14ac:dyDescent="0.25">
      <c r="P4844" s="10">
        <v>41555</v>
      </c>
      <c r="Q4844">
        <v>31.413419999999999</v>
      </c>
      <c r="S4844" s="42">
        <f t="shared" ca="1" si="81"/>
        <v>50827</v>
      </c>
      <c r="T4844" s="43">
        <f ca="1">_xll.BInterpol('Base CDI'!$H$4:$H$28,'Base CDI'!$J$4:$J$29,S4844,"Cubic","Extrapolate=Linear","MultiX=Average","Skip=True","Sort=True")</f>
        <v>13.112636114911082</v>
      </c>
      <c r="U4844" s="43">
        <f ca="1">_xll.BInterpol('Base CDI'!$H$4:$H$28,'Base CDI'!$I$4:$I$29,S4844,"Cubic","Extrapolate=Linear","MultiX=Average","Skip=True","Sort=True")</f>
        <v>13.137414500683995</v>
      </c>
    </row>
    <row r="4845" spans="16:21" x14ac:dyDescent="0.25">
      <c r="P4845" s="10">
        <v>41556</v>
      </c>
      <c r="Q4845">
        <v>31.423950000000001</v>
      </c>
      <c r="S4845" s="42">
        <f t="shared" ca="1" si="81"/>
        <v>50828</v>
      </c>
      <c r="T4845" s="43">
        <f ca="1">_xll.BInterpol('Base CDI'!$H$4:$H$28,'Base CDI'!$J$4:$J$29,S4845,"Cubic","Extrapolate=Linear","MultiX=Average","Skip=True","Sort=True")</f>
        <v>13.112592339261287</v>
      </c>
      <c r="U4845" s="43">
        <f ca="1">_xll.BInterpol('Base CDI'!$H$4:$H$28,'Base CDI'!$I$4:$I$29,S4845,"Cubic","Extrapolate=Linear","MultiX=Average","Skip=True","Sort=True")</f>
        <v>13.137366621067033</v>
      </c>
    </row>
    <row r="4846" spans="16:21" x14ac:dyDescent="0.25">
      <c r="P4846" s="10">
        <v>41557</v>
      </c>
      <c r="Q4846">
        <v>31.434519999999999</v>
      </c>
      <c r="S4846" s="42">
        <f t="shared" ca="1" si="81"/>
        <v>50829</v>
      </c>
      <c r="T4846" s="43">
        <f ca="1">_xll.BInterpol('Base CDI'!$H$4:$H$28,'Base CDI'!$J$4:$J$29,S4846,"Cubic","Extrapolate=Linear","MultiX=Average","Skip=True","Sort=True")</f>
        <v>13.112548563611492</v>
      </c>
      <c r="U4846" s="43">
        <f ca="1">_xll.BInterpol('Base CDI'!$H$4:$H$28,'Base CDI'!$I$4:$I$29,S4846,"Cubic","Extrapolate=Linear","MultiX=Average","Skip=True","Sort=True")</f>
        <v>13.13731874145007</v>
      </c>
    </row>
    <row r="4847" spans="16:21" x14ac:dyDescent="0.25">
      <c r="P4847" s="10">
        <v>41558</v>
      </c>
      <c r="Q4847">
        <v>31.445689999999999</v>
      </c>
      <c r="S4847" s="42">
        <f t="shared" ca="1" si="81"/>
        <v>50830</v>
      </c>
      <c r="T4847" s="43">
        <f ca="1">_xll.BInterpol('Base CDI'!$H$4:$H$28,'Base CDI'!$J$4:$J$29,S4847,"Cubic","Extrapolate=Linear","MultiX=Average","Skip=True","Sort=True")</f>
        <v>13.112504787961697</v>
      </c>
      <c r="U4847" s="43">
        <f ca="1">_xll.BInterpol('Base CDI'!$H$4:$H$28,'Base CDI'!$I$4:$I$29,S4847,"Cubic","Extrapolate=Linear","MultiX=Average","Skip=True","Sort=True")</f>
        <v>13.137270861833105</v>
      </c>
    </row>
    <row r="4848" spans="16:21" x14ac:dyDescent="0.25">
      <c r="P4848" s="10">
        <v>41561</v>
      </c>
      <c r="Q4848">
        <v>31.456810000000001</v>
      </c>
      <c r="S4848" s="42">
        <f t="shared" ca="1" si="81"/>
        <v>50831</v>
      </c>
      <c r="T4848" s="43">
        <f ca="1">_xll.BInterpol('Base CDI'!$H$4:$H$28,'Base CDI'!$J$4:$J$29,S4848,"Cubic","Extrapolate=Linear","MultiX=Average","Skip=True","Sort=True")</f>
        <v>13.112461012311902</v>
      </c>
      <c r="U4848" s="43">
        <f ca="1">_xll.BInterpol('Base CDI'!$H$4:$H$28,'Base CDI'!$I$4:$I$29,S4848,"Cubic","Extrapolate=Linear","MultiX=Average","Skip=True","Sort=True")</f>
        <v>13.137222982216143</v>
      </c>
    </row>
    <row r="4849" spans="16:21" x14ac:dyDescent="0.25">
      <c r="P4849" s="10">
        <v>41562</v>
      </c>
      <c r="Q4849">
        <v>31.467970000000001</v>
      </c>
      <c r="S4849" s="42">
        <f t="shared" ca="1" si="81"/>
        <v>50832</v>
      </c>
      <c r="T4849" s="43">
        <f ca="1">_xll.BInterpol('Base CDI'!$H$4:$H$28,'Base CDI'!$J$4:$J$29,S4849,"Cubic","Extrapolate=Linear","MultiX=Average","Skip=True","Sort=True")</f>
        <v>13.112417236662107</v>
      </c>
      <c r="U4849" s="43">
        <f ca="1">_xll.BInterpol('Base CDI'!$H$4:$H$28,'Base CDI'!$I$4:$I$29,S4849,"Cubic","Extrapolate=Linear","MultiX=Average","Skip=True","Sort=True")</f>
        <v>13.13717510259918</v>
      </c>
    </row>
    <row r="4850" spans="16:21" x14ac:dyDescent="0.25">
      <c r="P4850" s="10">
        <v>41563</v>
      </c>
      <c r="Q4850">
        <v>31.479130000000001</v>
      </c>
      <c r="S4850" s="42">
        <f t="shared" ca="1" si="81"/>
        <v>50833</v>
      </c>
      <c r="T4850" s="43">
        <f ca="1">_xll.BInterpol('Base CDI'!$H$4:$H$28,'Base CDI'!$J$4:$J$29,S4850,"Cubic","Extrapolate=Linear","MultiX=Average","Skip=True","Sort=True")</f>
        <v>13.112373461012313</v>
      </c>
      <c r="U4850" s="43">
        <f ca="1">_xll.BInterpol('Base CDI'!$H$4:$H$28,'Base CDI'!$I$4:$I$29,S4850,"Cubic","Extrapolate=Linear","MultiX=Average","Skip=True","Sort=True")</f>
        <v>13.137127222982217</v>
      </c>
    </row>
    <row r="4851" spans="16:21" x14ac:dyDescent="0.25">
      <c r="P4851" s="10">
        <v>41564</v>
      </c>
      <c r="Q4851">
        <v>31.490300000000001</v>
      </c>
      <c r="S4851" s="42">
        <f t="shared" ca="1" si="81"/>
        <v>50834</v>
      </c>
      <c r="T4851" s="43">
        <f ca="1">_xll.BInterpol('Base CDI'!$H$4:$H$28,'Base CDI'!$J$4:$J$29,S4851,"Cubic","Extrapolate=Linear","MultiX=Average","Skip=True","Sort=True")</f>
        <v>13.112329685362518</v>
      </c>
      <c r="U4851" s="43">
        <f ca="1">_xll.BInterpol('Base CDI'!$H$4:$H$28,'Base CDI'!$I$4:$I$29,S4851,"Cubic","Extrapolate=Linear","MultiX=Average","Skip=True","Sort=True")</f>
        <v>13.137079343365254</v>
      </c>
    </row>
    <row r="4852" spans="16:21" x14ac:dyDescent="0.25">
      <c r="P4852" s="10">
        <v>41565</v>
      </c>
      <c r="Q4852">
        <v>31.501470000000001</v>
      </c>
      <c r="S4852" s="42">
        <f t="shared" ca="1" si="81"/>
        <v>50835</v>
      </c>
      <c r="T4852" s="43">
        <f ca="1">_xll.BInterpol('Base CDI'!$H$4:$H$28,'Base CDI'!$J$4:$J$29,S4852,"Cubic","Extrapolate=Linear","MultiX=Average","Skip=True","Sort=True")</f>
        <v>13.112285909712723</v>
      </c>
      <c r="U4852" s="43">
        <f ca="1">_xll.BInterpol('Base CDI'!$H$4:$H$28,'Base CDI'!$I$4:$I$29,S4852,"Cubic","Extrapolate=Linear","MultiX=Average","Skip=True","Sort=True")</f>
        <v>13.13703146374829</v>
      </c>
    </row>
    <row r="4853" spans="16:21" x14ac:dyDescent="0.25">
      <c r="P4853" s="10">
        <v>41568</v>
      </c>
      <c r="Q4853">
        <v>31.512609999999999</v>
      </c>
      <c r="S4853" s="42">
        <f t="shared" ca="1" si="81"/>
        <v>50836</v>
      </c>
      <c r="T4853" s="43">
        <f ca="1">_xll.BInterpol('Base CDI'!$H$4:$H$28,'Base CDI'!$J$4:$J$29,S4853,"Cubic","Extrapolate=Linear","MultiX=Average","Skip=True","Sort=True")</f>
        <v>13.112242134062928</v>
      </c>
      <c r="U4853" s="43">
        <f ca="1">_xll.BInterpol('Base CDI'!$H$4:$H$28,'Base CDI'!$I$4:$I$29,S4853,"Cubic","Extrapolate=Linear","MultiX=Average","Skip=True","Sort=True")</f>
        <v>13.136983584131327</v>
      </c>
    </row>
    <row r="4854" spans="16:21" x14ac:dyDescent="0.25">
      <c r="P4854" s="10">
        <v>41569</v>
      </c>
      <c r="Q4854">
        <v>31.523790000000002</v>
      </c>
      <c r="S4854" s="42">
        <f t="shared" ca="1" si="81"/>
        <v>50837</v>
      </c>
      <c r="T4854" s="43">
        <f ca="1">_xll.BInterpol('Base CDI'!$H$4:$H$28,'Base CDI'!$J$4:$J$29,S4854,"Cubic","Extrapolate=Linear","MultiX=Average","Skip=True","Sort=True")</f>
        <v>13.112198358413133</v>
      </c>
      <c r="U4854" s="43">
        <f ca="1">_xll.BInterpol('Base CDI'!$H$4:$H$28,'Base CDI'!$I$4:$I$29,S4854,"Cubic","Extrapolate=Linear","MultiX=Average","Skip=True","Sort=True")</f>
        <v>13.136935704514364</v>
      </c>
    </row>
    <row r="4855" spans="16:21" x14ac:dyDescent="0.25">
      <c r="P4855" s="10">
        <v>41570</v>
      </c>
      <c r="Q4855">
        <v>31.534980000000001</v>
      </c>
      <c r="S4855" s="42">
        <f t="shared" ca="1" si="81"/>
        <v>50838</v>
      </c>
      <c r="T4855" s="43">
        <f ca="1">_xll.BInterpol('Base CDI'!$H$4:$H$28,'Base CDI'!$J$4:$J$29,S4855,"Cubic","Extrapolate=Linear","MultiX=Average","Skip=True","Sort=True")</f>
        <v>13.112154582763338</v>
      </c>
      <c r="U4855" s="43">
        <f ca="1">_xll.BInterpol('Base CDI'!$H$4:$H$28,'Base CDI'!$I$4:$I$29,S4855,"Cubic","Extrapolate=Linear","MultiX=Average","Skip=True","Sort=True")</f>
        <v>13.136887824897402</v>
      </c>
    </row>
    <row r="4856" spans="16:21" x14ac:dyDescent="0.25">
      <c r="P4856" s="10">
        <v>41571</v>
      </c>
      <c r="Q4856">
        <v>31.546130000000002</v>
      </c>
      <c r="S4856" s="42">
        <f t="shared" ca="1" si="81"/>
        <v>50839</v>
      </c>
      <c r="T4856" s="43">
        <f ca="1">_xll.BInterpol('Base CDI'!$H$4:$H$28,'Base CDI'!$J$4:$J$29,S4856,"Cubic","Extrapolate=Linear","MultiX=Average","Skip=True","Sort=True")</f>
        <v>13.112110807113543</v>
      </c>
      <c r="U4856" s="43">
        <f ca="1">_xll.BInterpol('Base CDI'!$H$4:$H$28,'Base CDI'!$I$4:$I$29,S4856,"Cubic","Extrapolate=Linear","MultiX=Average","Skip=True","Sort=True")</f>
        <v>13.136839945280439</v>
      </c>
    </row>
    <row r="4857" spans="16:21" x14ac:dyDescent="0.25">
      <c r="P4857" s="10">
        <v>41572</v>
      </c>
      <c r="Q4857">
        <v>31.557289999999998</v>
      </c>
      <c r="S4857" s="42">
        <f t="shared" ca="1" si="81"/>
        <v>50840</v>
      </c>
      <c r="T4857" s="43">
        <f ca="1">_xll.BInterpol('Base CDI'!$H$4:$H$28,'Base CDI'!$J$4:$J$29,S4857,"Cubic","Extrapolate=Linear","MultiX=Average","Skip=True","Sort=True")</f>
        <v>13.112067031463749</v>
      </c>
      <c r="U4857" s="43">
        <f ca="1">_xll.BInterpol('Base CDI'!$H$4:$H$28,'Base CDI'!$I$4:$I$29,S4857,"Cubic","Extrapolate=Linear","MultiX=Average","Skip=True","Sort=True")</f>
        <v>13.136792065663474</v>
      </c>
    </row>
    <row r="4858" spans="16:21" x14ac:dyDescent="0.25">
      <c r="P4858" s="10">
        <v>41575</v>
      </c>
      <c r="Q4858">
        <v>31.568449999999999</v>
      </c>
      <c r="S4858" s="42">
        <f t="shared" ca="1" si="81"/>
        <v>50841</v>
      </c>
      <c r="T4858" s="43">
        <f ca="1">_xll.BInterpol('Base CDI'!$H$4:$H$28,'Base CDI'!$J$4:$J$29,S4858,"Cubic","Extrapolate=Linear","MultiX=Average","Skip=True","Sort=True")</f>
        <v>13.112023255813954</v>
      </c>
      <c r="U4858" s="43">
        <f ca="1">_xll.BInterpol('Base CDI'!$H$4:$H$28,'Base CDI'!$I$4:$I$29,S4858,"Cubic","Extrapolate=Linear","MultiX=Average","Skip=True","Sort=True")</f>
        <v>13.136744186046512</v>
      </c>
    </row>
    <row r="4859" spans="16:21" x14ac:dyDescent="0.25">
      <c r="P4859" s="10">
        <v>41576</v>
      </c>
      <c r="Q4859">
        <v>31.579609999999999</v>
      </c>
      <c r="S4859" s="42">
        <f t="shared" ca="1" si="81"/>
        <v>50842</v>
      </c>
      <c r="T4859" s="43">
        <f ca="1">_xll.BInterpol('Base CDI'!$H$4:$H$28,'Base CDI'!$J$4:$J$29,S4859,"Cubic","Extrapolate=Linear","MultiX=Average","Skip=True","Sort=True")</f>
        <v>13.111979480164159</v>
      </c>
      <c r="U4859" s="43">
        <f ca="1">_xll.BInterpol('Base CDI'!$H$4:$H$28,'Base CDI'!$I$4:$I$29,S4859,"Cubic","Extrapolate=Linear","MultiX=Average","Skip=True","Sort=True")</f>
        <v>13.136696306429549</v>
      </c>
    </row>
    <row r="4860" spans="16:21" x14ac:dyDescent="0.25">
      <c r="P4860" s="10">
        <v>41577</v>
      </c>
      <c r="Q4860">
        <v>31.590779999999999</v>
      </c>
      <c r="S4860" s="42">
        <f t="shared" ca="1" si="81"/>
        <v>50843</v>
      </c>
      <c r="T4860" s="43">
        <f ca="1">_xll.BInterpol('Base CDI'!$H$4:$H$28,'Base CDI'!$J$4:$J$29,S4860,"Cubic","Extrapolate=Linear","MultiX=Average","Skip=True","Sort=True")</f>
        <v>13.111935704514364</v>
      </c>
      <c r="U4860" s="43">
        <f ca="1">_xll.BInterpol('Base CDI'!$H$4:$H$28,'Base CDI'!$I$4:$I$29,S4860,"Cubic","Extrapolate=Linear","MultiX=Average","Skip=True","Sort=True")</f>
        <v>13.136648426812586</v>
      </c>
    </row>
    <row r="4861" spans="16:21" x14ac:dyDescent="0.25">
      <c r="P4861" s="10">
        <v>41578</v>
      </c>
      <c r="Q4861">
        <v>31.601949999999999</v>
      </c>
      <c r="S4861" s="42">
        <f t="shared" ca="1" si="81"/>
        <v>50844</v>
      </c>
      <c r="T4861" s="43">
        <f ca="1">_xll.BInterpol('Base CDI'!$H$4:$H$28,'Base CDI'!$J$4:$J$29,S4861,"Cubic","Extrapolate=Linear","MultiX=Average","Skip=True","Sort=True")</f>
        <v>13.111891928864569</v>
      </c>
      <c r="U4861" s="43">
        <f ca="1">_xll.BInterpol('Base CDI'!$H$4:$H$28,'Base CDI'!$I$4:$I$29,S4861,"Cubic","Extrapolate=Linear","MultiX=Average","Skip=True","Sort=True")</f>
        <v>13.136600547195624</v>
      </c>
    </row>
    <row r="4862" spans="16:21" x14ac:dyDescent="0.25">
      <c r="P4862" s="10">
        <v>41579</v>
      </c>
      <c r="Q4862">
        <v>31.613130000000002</v>
      </c>
      <c r="S4862" s="42">
        <f t="shared" ca="1" si="81"/>
        <v>50845</v>
      </c>
      <c r="T4862" s="43">
        <f ca="1">_xll.BInterpol('Base CDI'!$H$4:$H$28,'Base CDI'!$J$4:$J$29,S4862,"Cubic","Extrapolate=Linear","MultiX=Average","Skip=True","Sort=True")</f>
        <v>13.111848153214774</v>
      </c>
      <c r="U4862" s="43">
        <f ca="1">_xll.BInterpol('Base CDI'!$H$4:$H$28,'Base CDI'!$I$4:$I$29,S4862,"Cubic","Extrapolate=Linear","MultiX=Average","Skip=True","Sort=True")</f>
        <v>13.136552667578661</v>
      </c>
    </row>
    <row r="4863" spans="16:21" x14ac:dyDescent="0.25">
      <c r="P4863" s="10">
        <v>41582</v>
      </c>
      <c r="Q4863">
        <v>31.624310000000001</v>
      </c>
      <c r="S4863" s="42">
        <f t="shared" ca="1" si="81"/>
        <v>50846</v>
      </c>
      <c r="T4863" s="43">
        <f ca="1">_xll.BInterpol('Base CDI'!$H$4:$H$28,'Base CDI'!$J$4:$J$29,S4863,"Cubic","Extrapolate=Linear","MultiX=Average","Skip=True","Sort=True")</f>
        <v>13.11180437756498</v>
      </c>
      <c r="U4863" s="43">
        <f ca="1">_xll.BInterpol('Base CDI'!$H$4:$H$28,'Base CDI'!$I$4:$I$29,S4863,"Cubic","Extrapolate=Linear","MultiX=Average","Skip=True","Sort=True")</f>
        <v>13.136504787961696</v>
      </c>
    </row>
    <row r="4864" spans="16:21" x14ac:dyDescent="0.25">
      <c r="P4864" s="10">
        <v>41583</v>
      </c>
      <c r="Q4864">
        <v>31.635449999999999</v>
      </c>
      <c r="S4864" s="42">
        <f t="shared" ca="1" si="81"/>
        <v>50847</v>
      </c>
      <c r="T4864" s="43">
        <f ca="1">_xll.BInterpol('Base CDI'!$H$4:$H$28,'Base CDI'!$J$4:$J$29,S4864,"Cubic","Extrapolate=Linear","MultiX=Average","Skip=True","Sort=True")</f>
        <v>13.111760601915185</v>
      </c>
      <c r="U4864" s="43">
        <f ca="1">_xll.BInterpol('Base CDI'!$H$4:$H$28,'Base CDI'!$I$4:$I$29,S4864,"Cubic","Extrapolate=Linear","MultiX=Average","Skip=True","Sort=True")</f>
        <v>13.136456908344734</v>
      </c>
    </row>
    <row r="4865" spans="16:21" x14ac:dyDescent="0.25">
      <c r="P4865" s="10">
        <v>41584</v>
      </c>
      <c r="Q4865">
        <v>31.64659</v>
      </c>
      <c r="S4865" s="42">
        <f t="shared" ca="1" si="81"/>
        <v>50848</v>
      </c>
      <c r="T4865" s="43">
        <f ca="1">_xll.BInterpol('Base CDI'!$H$4:$H$28,'Base CDI'!$J$4:$J$29,S4865,"Cubic","Extrapolate=Linear","MultiX=Average","Skip=True","Sort=True")</f>
        <v>13.11171682626539</v>
      </c>
      <c r="U4865" s="43">
        <f ca="1">_xll.BInterpol('Base CDI'!$H$4:$H$28,'Base CDI'!$I$4:$I$29,S4865,"Cubic","Extrapolate=Linear","MultiX=Average","Skip=True","Sort=True")</f>
        <v>13.136409028727771</v>
      </c>
    </row>
    <row r="4866" spans="16:21" x14ac:dyDescent="0.25">
      <c r="P4866" s="10">
        <v>41585</v>
      </c>
      <c r="Q4866">
        <v>31.65774</v>
      </c>
      <c r="S4866" s="42">
        <f t="shared" ca="1" si="81"/>
        <v>50849</v>
      </c>
      <c r="T4866" s="43">
        <f ca="1">_xll.BInterpol('Base CDI'!$H$4:$H$28,'Base CDI'!$J$4:$J$29,S4866,"Cubic","Extrapolate=Linear","MultiX=Average","Skip=True","Sort=True")</f>
        <v>13.111673050615595</v>
      </c>
      <c r="U4866" s="43">
        <f ca="1">_xll.BInterpol('Base CDI'!$H$4:$H$28,'Base CDI'!$I$4:$I$29,S4866,"Cubic","Extrapolate=Linear","MultiX=Average","Skip=True","Sort=True")</f>
        <v>13.136361149110808</v>
      </c>
    </row>
    <row r="4867" spans="16:21" x14ac:dyDescent="0.25">
      <c r="P4867" s="10">
        <v>41586</v>
      </c>
      <c r="Q4867">
        <v>31.668890000000001</v>
      </c>
      <c r="S4867" s="42">
        <f t="shared" ca="1" si="81"/>
        <v>50850</v>
      </c>
      <c r="T4867" s="43">
        <f ca="1">_xll.BInterpol('Base CDI'!$H$4:$H$28,'Base CDI'!$J$4:$J$29,S4867,"Cubic","Extrapolate=Linear","MultiX=Average","Skip=True","Sort=True")</f>
        <v>13.1116292749658</v>
      </c>
      <c r="U4867" s="43">
        <f ca="1">_xll.BInterpol('Base CDI'!$H$4:$H$28,'Base CDI'!$I$4:$I$29,S4867,"Cubic","Extrapolate=Linear","MultiX=Average","Skip=True","Sort=True")</f>
        <v>13.136313269493845</v>
      </c>
    </row>
    <row r="4868" spans="16:21" x14ac:dyDescent="0.25">
      <c r="P4868" s="10">
        <v>41589</v>
      </c>
      <c r="Q4868">
        <v>31.680040000000002</v>
      </c>
      <c r="S4868" s="42">
        <f t="shared" ca="1" si="81"/>
        <v>50851</v>
      </c>
      <c r="T4868" s="43">
        <f ca="1">_xll.BInterpol('Base CDI'!$H$4:$H$28,'Base CDI'!$J$4:$J$29,S4868,"Cubic","Extrapolate=Linear","MultiX=Average","Skip=True","Sort=True")</f>
        <v>13.111585499316005</v>
      </c>
      <c r="U4868" s="43">
        <f ca="1">_xll.BInterpol('Base CDI'!$H$4:$H$28,'Base CDI'!$I$4:$I$29,S4868,"Cubic","Extrapolate=Linear","MultiX=Average","Skip=True","Sort=True")</f>
        <v>13.136265389876881</v>
      </c>
    </row>
    <row r="4869" spans="16:21" x14ac:dyDescent="0.25">
      <c r="P4869" s="10">
        <v>41590</v>
      </c>
      <c r="Q4869">
        <v>31.691199999999998</v>
      </c>
      <c r="S4869" s="42">
        <f t="shared" ca="1" si="81"/>
        <v>50852</v>
      </c>
      <c r="T4869" s="43">
        <f ca="1">_xll.BInterpol('Base CDI'!$H$4:$H$28,'Base CDI'!$J$4:$J$29,S4869,"Cubic","Extrapolate=Linear","MultiX=Average","Skip=True","Sort=True")</f>
        <v>13.11154172366621</v>
      </c>
      <c r="U4869" s="43">
        <f ca="1">_xll.BInterpol('Base CDI'!$H$4:$H$28,'Base CDI'!$I$4:$I$29,S4869,"Cubic","Extrapolate=Linear","MultiX=Average","Skip=True","Sort=True")</f>
        <v>13.136217510259918</v>
      </c>
    </row>
    <row r="4870" spans="16:21" x14ac:dyDescent="0.25">
      <c r="P4870" s="10">
        <v>41591</v>
      </c>
      <c r="Q4870">
        <v>31.702359999999999</v>
      </c>
      <c r="S4870" s="42">
        <f t="shared" ca="1" si="81"/>
        <v>50853</v>
      </c>
      <c r="T4870" s="43">
        <f ca="1">_xll.BInterpol('Base CDI'!$H$4:$H$28,'Base CDI'!$J$4:$J$29,S4870,"Cubic","Extrapolate=Linear","MultiX=Average","Skip=True","Sort=True")</f>
        <v>13.111497948016416</v>
      </c>
      <c r="U4870" s="43">
        <f ca="1">_xll.BInterpol('Base CDI'!$H$4:$H$28,'Base CDI'!$I$4:$I$29,S4870,"Cubic","Extrapolate=Linear","MultiX=Average","Skip=True","Sort=True")</f>
        <v>13.136169630642955</v>
      </c>
    </row>
    <row r="4871" spans="16:21" x14ac:dyDescent="0.25">
      <c r="P4871" s="10">
        <v>41592</v>
      </c>
      <c r="Q4871">
        <v>31.713529999999999</v>
      </c>
      <c r="S4871" s="42">
        <f t="shared" ca="1" si="81"/>
        <v>50854</v>
      </c>
      <c r="T4871" s="43">
        <f ca="1">_xll.BInterpol('Base CDI'!$H$4:$H$28,'Base CDI'!$J$4:$J$29,S4871,"Cubic","Extrapolate=Linear","MultiX=Average","Skip=True","Sort=True")</f>
        <v>13.111454172366621</v>
      </c>
      <c r="U4871" s="43">
        <f ca="1">_xll.BInterpol('Base CDI'!$H$4:$H$28,'Base CDI'!$I$4:$I$29,S4871,"Cubic","Extrapolate=Linear","MultiX=Average","Skip=True","Sort=True")</f>
        <v>13.136121751025993</v>
      </c>
    </row>
    <row r="4872" spans="16:21" x14ac:dyDescent="0.25">
      <c r="P4872" s="10">
        <v>41596</v>
      </c>
      <c r="Q4872">
        <v>31.724699999999999</v>
      </c>
      <c r="S4872" s="42">
        <f t="shared" ca="1" si="81"/>
        <v>50855</v>
      </c>
      <c r="T4872" s="43">
        <f ca="1">_xll.BInterpol('Base CDI'!$H$4:$H$28,'Base CDI'!$J$4:$J$29,S4872,"Cubic","Extrapolate=Linear","MultiX=Average","Skip=True","Sort=True")</f>
        <v>13.111410396716826</v>
      </c>
      <c r="U4872" s="43">
        <f ca="1">_xll.BInterpol('Base CDI'!$H$4:$H$28,'Base CDI'!$I$4:$I$29,S4872,"Cubic","Extrapolate=Linear","MultiX=Average","Skip=True","Sort=True")</f>
        <v>13.13607387140903</v>
      </c>
    </row>
    <row r="4873" spans="16:21" x14ac:dyDescent="0.25">
      <c r="P4873" s="10">
        <v>41597</v>
      </c>
      <c r="Q4873">
        <v>31.735869999999998</v>
      </c>
      <c r="S4873" s="42">
        <f t="shared" ca="1" si="81"/>
        <v>50856</v>
      </c>
      <c r="T4873" s="43">
        <f ca="1">_xll.BInterpol('Base CDI'!$H$4:$H$28,'Base CDI'!$J$4:$J$29,S4873,"Cubic","Extrapolate=Linear","MultiX=Average","Skip=True","Sort=True")</f>
        <v>13.111366621067031</v>
      </c>
      <c r="U4873" s="43">
        <f ca="1">_xll.BInterpol('Base CDI'!$H$4:$H$28,'Base CDI'!$I$4:$I$29,S4873,"Cubic","Extrapolate=Linear","MultiX=Average","Skip=True","Sort=True")</f>
        <v>13.136025991792065</v>
      </c>
    </row>
    <row r="4874" spans="16:21" x14ac:dyDescent="0.25">
      <c r="P4874" s="10">
        <v>41598</v>
      </c>
      <c r="Q4874">
        <v>31.747050000000002</v>
      </c>
      <c r="S4874" s="42">
        <f t="shared" ca="1" si="81"/>
        <v>50857</v>
      </c>
      <c r="T4874" s="43">
        <f ca="1">_xll.BInterpol('Base CDI'!$H$4:$H$28,'Base CDI'!$J$4:$J$29,S4874,"Cubic","Extrapolate=Linear","MultiX=Average","Skip=True","Sort=True")</f>
        <v>13.111322845417236</v>
      </c>
      <c r="U4874" s="43">
        <f ca="1">_xll.BInterpol('Base CDI'!$H$4:$H$28,'Base CDI'!$I$4:$I$29,S4874,"Cubic","Extrapolate=Linear","MultiX=Average","Skip=True","Sort=True")</f>
        <v>13.135978112175103</v>
      </c>
    </row>
    <row r="4875" spans="16:21" x14ac:dyDescent="0.25">
      <c r="P4875" s="10">
        <v>41599</v>
      </c>
      <c r="Q4875">
        <v>31.758230000000001</v>
      </c>
      <c r="S4875" s="42">
        <f t="shared" ref="S4875:S4938" ca="1" si="82">S4874+1</f>
        <v>50858</v>
      </c>
      <c r="T4875" s="43">
        <f ca="1">_xll.BInterpol('Base CDI'!$H$4:$H$28,'Base CDI'!$J$4:$J$29,S4875,"Cubic","Extrapolate=Linear","MultiX=Average","Skip=True","Sort=True")</f>
        <v>13.111279069767441</v>
      </c>
      <c r="U4875" s="43">
        <f ca="1">_xll.BInterpol('Base CDI'!$H$4:$H$28,'Base CDI'!$I$4:$I$29,S4875,"Cubic","Extrapolate=Linear","MultiX=Average","Skip=True","Sort=True")</f>
        <v>13.13593023255814</v>
      </c>
    </row>
    <row r="4876" spans="16:21" x14ac:dyDescent="0.25">
      <c r="P4876" s="10">
        <v>41600</v>
      </c>
      <c r="Q4876">
        <v>31.76942</v>
      </c>
      <c r="S4876" s="42">
        <f t="shared" ca="1" si="82"/>
        <v>50859</v>
      </c>
      <c r="T4876" s="43">
        <f ca="1">_xll.BInterpol('Base CDI'!$H$4:$H$28,'Base CDI'!$J$4:$J$29,S4876,"Cubic","Extrapolate=Linear","MultiX=Average","Skip=True","Sort=True")</f>
        <v>13.111235294117646</v>
      </c>
      <c r="U4876" s="43">
        <f ca="1">_xll.BInterpol('Base CDI'!$H$4:$H$28,'Base CDI'!$I$4:$I$29,S4876,"Cubic","Extrapolate=Linear","MultiX=Average","Skip=True","Sort=True")</f>
        <v>13.135882352941177</v>
      </c>
    </row>
    <row r="4877" spans="16:21" x14ac:dyDescent="0.25">
      <c r="P4877" s="10">
        <v>41603</v>
      </c>
      <c r="Q4877">
        <v>31.780609999999999</v>
      </c>
      <c r="S4877" s="42">
        <f t="shared" ca="1" si="82"/>
        <v>50860</v>
      </c>
      <c r="T4877" s="43">
        <f ca="1">_xll.BInterpol('Base CDI'!$H$4:$H$28,'Base CDI'!$J$4:$J$29,S4877,"Cubic","Extrapolate=Linear","MultiX=Average","Skip=True","Sort=True")</f>
        <v>13.111191518467852</v>
      </c>
      <c r="U4877" s="43">
        <f ca="1">_xll.BInterpol('Base CDI'!$H$4:$H$28,'Base CDI'!$I$4:$I$29,S4877,"Cubic","Extrapolate=Linear","MultiX=Average","Skip=True","Sort=True")</f>
        <v>13.135834473324214</v>
      </c>
    </row>
    <row r="4878" spans="16:21" x14ac:dyDescent="0.25">
      <c r="P4878" s="10">
        <v>41604</v>
      </c>
      <c r="Q4878">
        <v>31.791799999999999</v>
      </c>
      <c r="S4878" s="42">
        <f t="shared" ca="1" si="82"/>
        <v>50861</v>
      </c>
      <c r="T4878" s="43">
        <f ca="1">_xll.BInterpol('Base CDI'!$H$4:$H$28,'Base CDI'!$J$4:$J$29,S4878,"Cubic","Extrapolate=Linear","MultiX=Average","Skip=True","Sort=True")</f>
        <v>13.111147742818059</v>
      </c>
      <c r="U4878" s="43">
        <f ca="1">_xll.BInterpol('Base CDI'!$H$4:$H$28,'Base CDI'!$I$4:$I$29,S4878,"Cubic","Extrapolate=Linear","MultiX=Average","Skip=True","Sort=True")</f>
        <v>13.135786593707252</v>
      </c>
    </row>
    <row r="4879" spans="16:21" x14ac:dyDescent="0.25">
      <c r="P4879" s="10">
        <v>41605</v>
      </c>
      <c r="Q4879">
        <v>31.803000000000001</v>
      </c>
      <c r="S4879" s="42">
        <f t="shared" ca="1" si="82"/>
        <v>50862</v>
      </c>
      <c r="T4879" s="43">
        <f ca="1">_xll.BInterpol('Base CDI'!$H$4:$H$28,'Base CDI'!$J$4:$J$29,S4879,"Cubic","Extrapolate=Linear","MultiX=Average","Skip=True","Sort=True")</f>
        <v>13.111103967168264</v>
      </c>
      <c r="U4879" s="43">
        <f ca="1">_xll.BInterpol('Base CDI'!$H$4:$H$28,'Base CDI'!$I$4:$I$29,S4879,"Cubic","Extrapolate=Linear","MultiX=Average","Skip=True","Sort=True")</f>
        <v>13.135738714090287</v>
      </c>
    </row>
    <row r="4880" spans="16:21" x14ac:dyDescent="0.25">
      <c r="P4880" s="10">
        <v>41606</v>
      </c>
      <c r="Q4880">
        <v>31.8142</v>
      </c>
      <c r="S4880" s="42">
        <f t="shared" ca="1" si="82"/>
        <v>50863</v>
      </c>
      <c r="T4880" s="43">
        <f ca="1">_xll.BInterpol('Base CDI'!$H$4:$H$28,'Base CDI'!$J$4:$J$29,S4880,"Cubic","Extrapolate=Linear","MultiX=Average","Skip=True","Sort=True")</f>
        <v>13.111060191518469</v>
      </c>
      <c r="U4880" s="43">
        <f ca="1">_xll.BInterpol('Base CDI'!$H$4:$H$28,'Base CDI'!$I$4:$I$29,S4880,"Cubic","Extrapolate=Linear","MultiX=Average","Skip=True","Sort=True")</f>
        <v>13.135690834473325</v>
      </c>
    </row>
    <row r="4881" spans="16:21" x14ac:dyDescent="0.25">
      <c r="P4881" s="10">
        <v>41607</v>
      </c>
      <c r="Q4881">
        <v>31.825970000000002</v>
      </c>
      <c r="S4881" s="42">
        <f t="shared" ca="1" si="82"/>
        <v>50864</v>
      </c>
      <c r="T4881" s="43">
        <f ca="1">_xll.BInterpol('Base CDI'!$H$4:$H$28,'Base CDI'!$J$4:$J$29,S4881,"Cubic","Extrapolate=Linear","MultiX=Average","Skip=True","Sort=True")</f>
        <v>13.111016415868674</v>
      </c>
      <c r="U4881" s="43">
        <f ca="1">_xll.BInterpol('Base CDI'!$H$4:$H$28,'Base CDI'!$I$4:$I$29,S4881,"Cubic","Extrapolate=Linear","MultiX=Average","Skip=True","Sort=True")</f>
        <v>13.135642954856362</v>
      </c>
    </row>
    <row r="4882" spans="16:21" x14ac:dyDescent="0.25">
      <c r="P4882" s="10">
        <v>41610</v>
      </c>
      <c r="Q4882">
        <v>31.83775</v>
      </c>
      <c r="S4882" s="42">
        <f t="shared" ca="1" si="82"/>
        <v>50865</v>
      </c>
      <c r="T4882" s="43">
        <f ca="1">_xll.BInterpol('Base CDI'!$H$4:$H$28,'Base CDI'!$J$4:$J$29,S4882,"Cubic","Extrapolate=Linear","MultiX=Average","Skip=True","Sort=True")</f>
        <v>13.110972640218879</v>
      </c>
      <c r="U4882" s="43">
        <f ca="1">_xll.BInterpol('Base CDI'!$H$4:$H$28,'Base CDI'!$I$4:$I$29,S4882,"Cubic","Extrapolate=Linear","MultiX=Average","Skip=True","Sort=True")</f>
        <v>13.135595075239399</v>
      </c>
    </row>
    <row r="4883" spans="16:21" x14ac:dyDescent="0.25">
      <c r="P4883" s="10">
        <v>41611</v>
      </c>
      <c r="Q4883">
        <v>31.849530000000001</v>
      </c>
      <c r="S4883" s="42">
        <f t="shared" ca="1" si="82"/>
        <v>50866</v>
      </c>
      <c r="T4883" s="43">
        <f ca="1">_xll.BInterpol('Base CDI'!$H$4:$H$28,'Base CDI'!$J$4:$J$29,S4883,"Cubic","Extrapolate=Linear","MultiX=Average","Skip=True","Sort=True")</f>
        <v>13.110928864569084</v>
      </c>
      <c r="U4883" s="43">
        <f ca="1">_xll.BInterpol('Base CDI'!$H$4:$H$28,'Base CDI'!$I$4:$I$29,S4883,"Cubic","Extrapolate=Linear","MultiX=Average","Skip=True","Sort=True")</f>
        <v>13.135547195622436</v>
      </c>
    </row>
    <row r="4884" spans="16:21" x14ac:dyDescent="0.25">
      <c r="P4884" s="10">
        <v>41612</v>
      </c>
      <c r="Q4884">
        <v>31.86131</v>
      </c>
      <c r="S4884" s="42">
        <f t="shared" ca="1" si="82"/>
        <v>50867</v>
      </c>
      <c r="T4884" s="43">
        <f ca="1">_xll.BInterpol('Base CDI'!$H$4:$H$28,'Base CDI'!$J$4:$J$29,S4884,"Cubic","Extrapolate=Linear","MultiX=Average","Skip=True","Sort=True")</f>
        <v>13.110885088919289</v>
      </c>
      <c r="U4884" s="43">
        <f ca="1">_xll.BInterpol('Base CDI'!$H$4:$H$28,'Base CDI'!$I$4:$I$29,S4884,"Cubic","Extrapolate=Linear","MultiX=Average","Skip=True","Sort=True")</f>
        <v>13.135499316005472</v>
      </c>
    </row>
    <row r="4885" spans="16:21" x14ac:dyDescent="0.25">
      <c r="P4885" s="10">
        <v>41613</v>
      </c>
      <c r="Q4885">
        <v>31.873100000000001</v>
      </c>
      <c r="S4885" s="42">
        <f t="shared" ca="1" si="82"/>
        <v>50868</v>
      </c>
      <c r="T4885" s="43">
        <f ca="1">_xll.BInterpol('Base CDI'!$H$4:$H$28,'Base CDI'!$J$4:$J$29,S4885,"Cubic","Extrapolate=Linear","MultiX=Average","Skip=True","Sort=True")</f>
        <v>13.110841313269495</v>
      </c>
      <c r="U4885" s="43">
        <f ca="1">_xll.BInterpol('Base CDI'!$H$4:$H$28,'Base CDI'!$I$4:$I$29,S4885,"Cubic","Extrapolate=Linear","MultiX=Average","Skip=True","Sort=True")</f>
        <v>13.135451436388509</v>
      </c>
    </row>
    <row r="4886" spans="16:21" x14ac:dyDescent="0.25">
      <c r="P4886" s="10">
        <v>41614</v>
      </c>
      <c r="Q4886">
        <v>31.884889999999999</v>
      </c>
      <c r="S4886" s="42">
        <f t="shared" ca="1" si="82"/>
        <v>50869</v>
      </c>
      <c r="T4886" s="43">
        <f ca="1">_xll.BInterpol('Base CDI'!$H$4:$H$28,'Base CDI'!$J$4:$J$29,S4886,"Cubic","Extrapolate=Linear","MultiX=Average","Skip=True","Sort=True")</f>
        <v>13.1107975376197</v>
      </c>
      <c r="U4886" s="43">
        <f ca="1">_xll.BInterpol('Base CDI'!$H$4:$H$28,'Base CDI'!$I$4:$I$29,S4886,"Cubic","Extrapolate=Linear","MultiX=Average","Skip=True","Sort=True")</f>
        <v>13.135403556771546</v>
      </c>
    </row>
    <row r="4887" spans="16:21" x14ac:dyDescent="0.25">
      <c r="P4887" s="10">
        <v>41617</v>
      </c>
      <c r="Q4887">
        <v>31.89668</v>
      </c>
      <c r="S4887" s="42">
        <f t="shared" ca="1" si="82"/>
        <v>50870</v>
      </c>
      <c r="T4887" s="43">
        <f ca="1">_xll.BInterpol('Base CDI'!$H$4:$H$28,'Base CDI'!$J$4:$J$29,S4887,"Cubic","Extrapolate=Linear","MultiX=Average","Skip=True","Sort=True")</f>
        <v>13.110753761969905</v>
      </c>
      <c r="U4887" s="43">
        <f ca="1">_xll.BInterpol('Base CDI'!$H$4:$H$28,'Base CDI'!$I$4:$I$29,S4887,"Cubic","Extrapolate=Linear","MultiX=Average","Skip=True","Sort=True")</f>
        <v>13.135355677154584</v>
      </c>
    </row>
    <row r="4888" spans="16:21" x14ac:dyDescent="0.25">
      <c r="P4888" s="10">
        <v>41618</v>
      </c>
      <c r="Q4888">
        <v>31.908570000000001</v>
      </c>
      <c r="S4888" s="42">
        <f t="shared" ca="1" si="82"/>
        <v>50871</v>
      </c>
      <c r="T4888" s="43">
        <f ca="1">_xll.BInterpol('Base CDI'!$H$4:$H$28,'Base CDI'!$J$4:$J$29,S4888,"Cubic","Extrapolate=Linear","MultiX=Average","Skip=True","Sort=True")</f>
        <v>13.11070998632011</v>
      </c>
      <c r="U4888" s="43">
        <f ca="1">_xll.BInterpol('Base CDI'!$H$4:$H$28,'Base CDI'!$I$4:$I$29,S4888,"Cubic","Extrapolate=Linear","MultiX=Average","Skip=True","Sort=True")</f>
        <v>13.135307797537621</v>
      </c>
    </row>
    <row r="4889" spans="16:21" x14ac:dyDescent="0.25">
      <c r="P4889" s="10">
        <v>41619</v>
      </c>
      <c r="Q4889">
        <v>31.920380000000002</v>
      </c>
      <c r="S4889" s="42">
        <f t="shared" ca="1" si="82"/>
        <v>50872</v>
      </c>
      <c r="T4889" s="43">
        <f ca="1">_xll.BInterpol('Base CDI'!$H$4:$H$28,'Base CDI'!$J$4:$J$29,S4889,"Cubic","Extrapolate=Linear","MultiX=Average","Skip=True","Sort=True")</f>
        <v>13.110666210670315</v>
      </c>
      <c r="U4889" s="43">
        <f ca="1">_xll.BInterpol('Base CDI'!$H$4:$H$28,'Base CDI'!$I$4:$I$29,S4889,"Cubic","Extrapolate=Linear","MultiX=Average","Skip=True","Sort=True")</f>
        <v>13.135259917920656</v>
      </c>
    </row>
    <row r="4890" spans="16:21" x14ac:dyDescent="0.25">
      <c r="P4890" s="10">
        <v>41620</v>
      </c>
      <c r="Q4890">
        <v>31.932189999999999</v>
      </c>
      <c r="S4890" s="42">
        <f t="shared" ca="1" si="82"/>
        <v>50873</v>
      </c>
      <c r="T4890" s="43">
        <f ca="1">_xll.BInterpol('Base CDI'!$H$4:$H$28,'Base CDI'!$J$4:$J$29,S4890,"Cubic","Extrapolate=Linear","MultiX=Average","Skip=True","Sort=True")</f>
        <v>13.11062243502052</v>
      </c>
      <c r="U4890" s="43">
        <f ca="1">_xll.BInterpol('Base CDI'!$H$4:$H$28,'Base CDI'!$I$4:$I$29,S4890,"Cubic","Extrapolate=Linear","MultiX=Average","Skip=True","Sort=True")</f>
        <v>13.135212038303694</v>
      </c>
    </row>
    <row r="4891" spans="16:21" x14ac:dyDescent="0.25">
      <c r="P4891" s="10">
        <v>41621</v>
      </c>
      <c r="Q4891">
        <v>31.943999999999999</v>
      </c>
      <c r="S4891" s="42">
        <f t="shared" ca="1" si="82"/>
        <v>50874</v>
      </c>
      <c r="T4891" s="43">
        <f ca="1">_xll.BInterpol('Base CDI'!$H$4:$H$28,'Base CDI'!$J$4:$J$29,S4891,"Cubic","Extrapolate=Linear","MultiX=Average","Skip=True","Sort=True")</f>
        <v>13.110578659370725</v>
      </c>
      <c r="U4891" s="43">
        <f ca="1">_xll.BInterpol('Base CDI'!$H$4:$H$28,'Base CDI'!$I$4:$I$29,S4891,"Cubic","Extrapolate=Linear","MultiX=Average","Skip=True","Sort=True")</f>
        <v>13.135164158686731</v>
      </c>
    </row>
    <row r="4892" spans="16:21" x14ac:dyDescent="0.25">
      <c r="P4892" s="10">
        <v>41624</v>
      </c>
      <c r="Q4892">
        <v>31.955819999999999</v>
      </c>
      <c r="S4892" s="42">
        <f t="shared" ca="1" si="82"/>
        <v>50875</v>
      </c>
      <c r="T4892" s="43">
        <f ca="1">_xll.BInterpol('Base CDI'!$H$4:$H$28,'Base CDI'!$J$4:$J$29,S4892,"Cubic","Extrapolate=Linear","MultiX=Average","Skip=True","Sort=True")</f>
        <v>13.110534883720931</v>
      </c>
      <c r="U4892" s="43">
        <f ca="1">_xll.BInterpol('Base CDI'!$H$4:$H$28,'Base CDI'!$I$4:$I$29,S4892,"Cubic","Extrapolate=Linear","MultiX=Average","Skip=True","Sort=True")</f>
        <v>13.135116279069768</v>
      </c>
    </row>
    <row r="4893" spans="16:21" x14ac:dyDescent="0.25">
      <c r="P4893" s="10">
        <v>41625</v>
      </c>
      <c r="Q4893">
        <v>31.96773</v>
      </c>
      <c r="S4893" s="42">
        <f t="shared" ca="1" si="82"/>
        <v>50876</v>
      </c>
      <c r="T4893" s="43">
        <f ca="1">_xll.BInterpol('Base CDI'!$H$4:$H$28,'Base CDI'!$J$4:$J$29,S4893,"Cubic","Extrapolate=Linear","MultiX=Average","Skip=True","Sort=True")</f>
        <v>13.110491108071136</v>
      </c>
      <c r="U4893" s="43">
        <f ca="1">_xll.BInterpol('Base CDI'!$H$4:$H$28,'Base CDI'!$I$4:$I$29,S4893,"Cubic","Extrapolate=Linear","MultiX=Average","Skip=True","Sort=True")</f>
        <v>13.135068399452805</v>
      </c>
    </row>
    <row r="4894" spans="16:21" x14ac:dyDescent="0.25">
      <c r="P4894" s="10">
        <v>41626</v>
      </c>
      <c r="Q4894">
        <v>31.979559999999999</v>
      </c>
      <c r="S4894" s="42">
        <f t="shared" ca="1" si="82"/>
        <v>50877</v>
      </c>
      <c r="T4894" s="43">
        <f ca="1">_xll.BInterpol('Base CDI'!$H$4:$H$28,'Base CDI'!$J$4:$J$29,S4894,"Cubic","Extrapolate=Linear","MultiX=Average","Skip=True","Sort=True")</f>
        <v>13.110447332421341</v>
      </c>
      <c r="U4894" s="43">
        <f ca="1">_xll.BInterpol('Base CDI'!$H$4:$H$28,'Base CDI'!$I$4:$I$29,S4894,"Cubic","Extrapolate=Linear","MultiX=Average","Skip=True","Sort=True")</f>
        <v>13.135020519835843</v>
      </c>
    </row>
    <row r="4895" spans="16:21" x14ac:dyDescent="0.25">
      <c r="P4895" s="10">
        <v>41627</v>
      </c>
      <c r="Q4895">
        <v>31.991389999999999</v>
      </c>
      <c r="S4895" s="42">
        <f t="shared" ca="1" si="82"/>
        <v>50878</v>
      </c>
      <c r="T4895" s="43">
        <f ca="1">_xll.BInterpol('Base CDI'!$H$4:$H$28,'Base CDI'!$J$4:$J$29,S4895,"Cubic","Extrapolate=Linear","MultiX=Average","Skip=True","Sort=True")</f>
        <v>13.110403556771546</v>
      </c>
      <c r="U4895" s="43">
        <f ca="1">_xll.BInterpol('Base CDI'!$H$4:$H$28,'Base CDI'!$I$4:$I$29,S4895,"Cubic","Extrapolate=Linear","MultiX=Average","Skip=True","Sort=True")</f>
        <v>13.134972640218878</v>
      </c>
    </row>
    <row r="4896" spans="16:21" x14ac:dyDescent="0.25">
      <c r="P4896" s="10">
        <v>41628</v>
      </c>
      <c r="Q4896">
        <v>32.003230000000002</v>
      </c>
      <c r="S4896" s="42">
        <f t="shared" ca="1" si="82"/>
        <v>50879</v>
      </c>
      <c r="T4896" s="43">
        <f ca="1">_xll.BInterpol('Base CDI'!$H$4:$H$28,'Base CDI'!$J$4:$J$29,S4896,"Cubic","Extrapolate=Linear","MultiX=Average","Skip=True","Sort=True")</f>
        <v>13.110359781121751</v>
      </c>
      <c r="U4896" s="43">
        <f ca="1">_xll.BInterpol('Base CDI'!$H$4:$H$28,'Base CDI'!$I$4:$I$29,S4896,"Cubic","Extrapolate=Linear","MultiX=Average","Skip=True","Sort=True")</f>
        <v>13.134924760601915</v>
      </c>
    </row>
    <row r="4897" spans="16:21" x14ac:dyDescent="0.25">
      <c r="P4897" s="10">
        <v>41631</v>
      </c>
      <c r="Q4897">
        <v>32.015070000000001</v>
      </c>
      <c r="S4897" s="42">
        <f t="shared" ca="1" si="82"/>
        <v>50880</v>
      </c>
      <c r="T4897" s="43">
        <f ca="1">_xll.BInterpol('Base CDI'!$H$4:$H$28,'Base CDI'!$J$4:$J$29,S4897,"Cubic","Extrapolate=Linear","MultiX=Average","Skip=True","Sort=True")</f>
        <v>13.110316005471956</v>
      </c>
      <c r="U4897" s="43">
        <f ca="1">_xll.BInterpol('Base CDI'!$H$4:$H$28,'Base CDI'!$I$4:$I$29,S4897,"Cubic","Extrapolate=Linear","MultiX=Average","Skip=True","Sort=True")</f>
        <v>13.134876880984953</v>
      </c>
    </row>
    <row r="4898" spans="16:21" x14ac:dyDescent="0.25">
      <c r="P4898" s="10">
        <v>41632</v>
      </c>
      <c r="Q4898">
        <v>32.026919999999997</v>
      </c>
      <c r="S4898" s="42">
        <f t="shared" ca="1" si="82"/>
        <v>50881</v>
      </c>
      <c r="T4898" s="43">
        <f ca="1">_xll.BInterpol('Base CDI'!$H$4:$H$28,'Base CDI'!$J$4:$J$29,S4898,"Cubic","Extrapolate=Linear","MultiX=Average","Skip=True","Sort=True")</f>
        <v>13.110272229822161</v>
      </c>
      <c r="U4898" s="43">
        <f ca="1">_xll.BInterpol('Base CDI'!$H$4:$H$28,'Base CDI'!$I$4:$I$29,S4898,"Cubic","Extrapolate=Linear","MultiX=Average","Skip=True","Sort=True")</f>
        <v>13.13482900136799</v>
      </c>
    </row>
    <row r="4899" spans="16:21" x14ac:dyDescent="0.25">
      <c r="P4899" s="10">
        <v>41634</v>
      </c>
      <c r="Q4899">
        <v>32.038760000000003</v>
      </c>
      <c r="S4899" s="42">
        <f t="shared" ca="1" si="82"/>
        <v>50882</v>
      </c>
      <c r="T4899" s="43">
        <f ca="1">_xll.BInterpol('Base CDI'!$H$4:$H$28,'Base CDI'!$J$4:$J$29,S4899,"Cubic","Extrapolate=Linear","MultiX=Average","Skip=True","Sort=True")</f>
        <v>13.110228454172367</v>
      </c>
      <c r="U4899" s="43">
        <f ca="1">_xll.BInterpol('Base CDI'!$H$4:$H$28,'Base CDI'!$I$4:$I$29,S4899,"Cubic","Extrapolate=Linear","MultiX=Average","Skip=True","Sort=True")</f>
        <v>13.134781121751027</v>
      </c>
    </row>
    <row r="4900" spans="16:21" x14ac:dyDescent="0.25">
      <c r="P4900" s="10">
        <v>41635</v>
      </c>
      <c r="Q4900">
        <v>32.050620000000002</v>
      </c>
      <c r="S4900" s="42">
        <f t="shared" ca="1" si="82"/>
        <v>50883</v>
      </c>
      <c r="T4900" s="43">
        <f ca="1">_xll.BInterpol('Base CDI'!$H$4:$H$28,'Base CDI'!$J$4:$J$29,S4900,"Cubic","Extrapolate=Linear","MultiX=Average","Skip=True","Sort=True")</f>
        <v>13.110184678522572</v>
      </c>
      <c r="U4900" s="43">
        <f ca="1">_xll.BInterpol('Base CDI'!$H$4:$H$28,'Base CDI'!$I$4:$I$29,S4900,"Cubic","Extrapolate=Linear","MultiX=Average","Skip=True","Sort=True")</f>
        <v>13.134733242134063</v>
      </c>
    </row>
    <row r="4901" spans="16:21" x14ac:dyDescent="0.25">
      <c r="P4901" s="10">
        <v>41638</v>
      </c>
      <c r="Q4901">
        <v>32.062480000000001</v>
      </c>
      <c r="S4901" s="42">
        <f t="shared" ca="1" si="82"/>
        <v>50884</v>
      </c>
      <c r="T4901" s="43">
        <f ca="1">_xll.BInterpol('Base CDI'!$H$4:$H$28,'Base CDI'!$J$4:$J$29,S4901,"Cubic","Extrapolate=Linear","MultiX=Average","Skip=True","Sort=True")</f>
        <v>13.110140902872777</v>
      </c>
      <c r="U4901" s="43">
        <f ca="1">_xll.BInterpol('Base CDI'!$H$4:$H$28,'Base CDI'!$I$4:$I$29,S4901,"Cubic","Extrapolate=Linear","MultiX=Average","Skip=True","Sort=True")</f>
        <v>13.1346853625171</v>
      </c>
    </row>
    <row r="4902" spans="16:21" x14ac:dyDescent="0.25">
      <c r="P4902" s="10">
        <v>41639</v>
      </c>
      <c r="Q4902">
        <v>32.074339999999999</v>
      </c>
      <c r="S4902" s="42">
        <f t="shared" ca="1" si="82"/>
        <v>50885</v>
      </c>
      <c r="T4902" s="43">
        <f ca="1">_xll.BInterpol('Base CDI'!$H$4:$H$28,'Base CDI'!$J$4:$J$29,S4902,"Cubic","Extrapolate=Linear","MultiX=Average","Skip=True","Sort=True")</f>
        <v>13.110097127222982</v>
      </c>
      <c r="U4902" s="43">
        <f ca="1">_xll.BInterpol('Base CDI'!$H$4:$H$28,'Base CDI'!$I$4:$I$29,S4902,"Cubic","Extrapolate=Linear","MultiX=Average","Skip=True","Sort=True")</f>
        <v>13.134637482900137</v>
      </c>
    </row>
    <row r="4903" spans="16:21" x14ac:dyDescent="0.25">
      <c r="P4903" s="10">
        <v>41641</v>
      </c>
      <c r="Q4903">
        <v>32.086199999999998</v>
      </c>
      <c r="S4903" s="42">
        <f t="shared" ca="1" si="82"/>
        <v>50886</v>
      </c>
      <c r="T4903" s="43">
        <f ca="1">_xll.BInterpol('Base CDI'!$H$4:$H$28,'Base CDI'!$J$4:$J$29,S4903,"Cubic","Extrapolate=Linear","MultiX=Average","Skip=True","Sort=True")</f>
        <v>13.110053351573187</v>
      </c>
      <c r="U4903" s="43">
        <f ca="1">_xll.BInterpol('Base CDI'!$H$4:$H$28,'Base CDI'!$I$4:$I$29,S4903,"Cubic","Extrapolate=Linear","MultiX=Average","Skip=True","Sort=True")</f>
        <v>13.134589603283175</v>
      </c>
    </row>
    <row r="4904" spans="16:21" x14ac:dyDescent="0.25">
      <c r="P4904" s="10">
        <v>41642</v>
      </c>
      <c r="Q4904">
        <v>32.098080000000003</v>
      </c>
      <c r="S4904" s="42">
        <f t="shared" ca="1" si="82"/>
        <v>50887</v>
      </c>
      <c r="T4904" s="43">
        <f ca="1">_xll.BInterpol('Base CDI'!$H$4:$H$28,'Base CDI'!$J$4:$J$29,S4904,"Cubic","Extrapolate=Linear","MultiX=Average","Skip=True","Sort=True")</f>
        <v>13.110009575923392</v>
      </c>
      <c r="U4904" s="43">
        <f ca="1">_xll.BInterpol('Base CDI'!$H$4:$H$28,'Base CDI'!$I$4:$I$29,S4904,"Cubic","Extrapolate=Linear","MultiX=Average","Skip=True","Sort=True")</f>
        <v>13.134541723666212</v>
      </c>
    </row>
    <row r="4905" spans="16:21" x14ac:dyDescent="0.25">
      <c r="P4905" s="10">
        <v>41645</v>
      </c>
      <c r="Q4905">
        <v>32.109949999999998</v>
      </c>
      <c r="S4905" s="42">
        <f t="shared" ca="1" si="82"/>
        <v>50888</v>
      </c>
      <c r="T4905" s="43">
        <f ca="1">_xll.BInterpol('Base CDI'!$H$4:$H$28,'Base CDI'!$J$4:$J$29,S4905,"Cubic","Extrapolate=Linear","MultiX=Average","Skip=True","Sort=True")</f>
        <v>13.109965800273597</v>
      </c>
      <c r="U4905" s="43">
        <f ca="1">_xll.BInterpol('Base CDI'!$H$4:$H$28,'Base CDI'!$I$4:$I$29,S4905,"Cubic","Extrapolate=Linear","MultiX=Average","Skip=True","Sort=True")</f>
        <v>13.134493844049247</v>
      </c>
    </row>
    <row r="4906" spans="16:21" x14ac:dyDescent="0.25">
      <c r="P4906" s="10">
        <v>41646</v>
      </c>
      <c r="Q4906">
        <v>32.121830000000003</v>
      </c>
      <c r="S4906" s="42">
        <f t="shared" ca="1" si="82"/>
        <v>50889</v>
      </c>
      <c r="T4906" s="43">
        <f ca="1">_xll.BInterpol('Base CDI'!$H$4:$H$28,'Base CDI'!$J$4:$J$29,S4906,"Cubic","Extrapolate=Linear","MultiX=Average","Skip=True","Sort=True")</f>
        <v>13.109922024623803</v>
      </c>
      <c r="U4906" s="43">
        <f ca="1">_xll.BInterpol('Base CDI'!$H$4:$H$28,'Base CDI'!$I$4:$I$29,S4906,"Cubic","Extrapolate=Linear","MultiX=Average","Skip=True","Sort=True")</f>
        <v>13.134445964432285</v>
      </c>
    </row>
    <row r="4907" spans="16:21" x14ac:dyDescent="0.25">
      <c r="P4907" s="10">
        <v>41647</v>
      </c>
      <c r="Q4907">
        <v>32.133719999999997</v>
      </c>
      <c r="S4907" s="42">
        <f t="shared" ca="1" si="82"/>
        <v>50890</v>
      </c>
      <c r="T4907" s="43">
        <f ca="1">_xll.BInterpol('Base CDI'!$H$4:$H$28,'Base CDI'!$J$4:$J$29,S4907,"Cubic","Extrapolate=Linear","MultiX=Average","Skip=True","Sort=True")</f>
        <v>13.109878248974008</v>
      </c>
      <c r="U4907" s="43">
        <f ca="1">_xll.BInterpol('Base CDI'!$H$4:$H$28,'Base CDI'!$I$4:$I$29,S4907,"Cubic","Extrapolate=Linear","MultiX=Average","Skip=True","Sort=True")</f>
        <v>13.134398084815322</v>
      </c>
    </row>
    <row r="4908" spans="16:21" x14ac:dyDescent="0.25">
      <c r="P4908" s="10">
        <v>41648</v>
      </c>
      <c r="Q4908">
        <v>32.145609999999998</v>
      </c>
      <c r="S4908" s="42">
        <f t="shared" ca="1" si="82"/>
        <v>50891</v>
      </c>
      <c r="T4908" s="43">
        <f ca="1">_xll.BInterpol('Base CDI'!$H$4:$H$28,'Base CDI'!$J$4:$J$29,S4908,"Cubic","Extrapolate=Linear","MultiX=Average","Skip=True","Sort=True")</f>
        <v>13.109834473324213</v>
      </c>
      <c r="U4908" s="43">
        <f ca="1">_xll.BInterpol('Base CDI'!$H$4:$H$28,'Base CDI'!$I$4:$I$29,S4908,"Cubic","Extrapolate=Linear","MultiX=Average","Skip=True","Sort=True")</f>
        <v>13.134350205198359</v>
      </c>
    </row>
    <row r="4909" spans="16:21" x14ac:dyDescent="0.25">
      <c r="P4909" s="10">
        <v>41649</v>
      </c>
      <c r="Q4909">
        <v>32.157499999999999</v>
      </c>
      <c r="S4909" s="42">
        <f t="shared" ca="1" si="82"/>
        <v>50892</v>
      </c>
      <c r="T4909" s="43">
        <f ca="1">_xll.BInterpol('Base CDI'!$H$4:$H$28,'Base CDI'!$J$4:$J$29,S4909,"Cubic","Extrapolate=Linear","MultiX=Average","Skip=True","Sort=True")</f>
        <v>13.109790697674418</v>
      </c>
      <c r="U4909" s="43">
        <f ca="1">_xll.BInterpol('Base CDI'!$H$4:$H$28,'Base CDI'!$I$4:$I$29,S4909,"Cubic","Extrapolate=Linear","MultiX=Average","Skip=True","Sort=True")</f>
        <v>13.134302325581396</v>
      </c>
    </row>
    <row r="4910" spans="16:21" x14ac:dyDescent="0.25">
      <c r="P4910" s="10">
        <v>41652</v>
      </c>
      <c r="Q4910">
        <v>32.169400000000003</v>
      </c>
      <c r="S4910" s="42">
        <f t="shared" ca="1" si="82"/>
        <v>50893</v>
      </c>
      <c r="T4910" s="43">
        <f ca="1">_xll.BInterpol('Base CDI'!$H$4:$H$28,'Base CDI'!$J$4:$J$29,S4910,"Cubic","Extrapolate=Linear","MultiX=Average","Skip=True","Sort=True")</f>
        <v>13.109746922024623</v>
      </c>
      <c r="U4910" s="43">
        <f ca="1">_xll.BInterpol('Base CDI'!$H$4:$H$28,'Base CDI'!$I$4:$I$29,S4910,"Cubic","Extrapolate=Linear","MultiX=Average","Skip=True","Sort=True")</f>
        <v>13.134254445964434</v>
      </c>
    </row>
    <row r="4911" spans="16:21" x14ac:dyDescent="0.25">
      <c r="P4911" s="10">
        <v>41653</v>
      </c>
      <c r="Q4911">
        <v>32.1813</v>
      </c>
      <c r="S4911" s="42">
        <f t="shared" ca="1" si="82"/>
        <v>50894</v>
      </c>
      <c r="T4911" s="43">
        <f ca="1">_xll.BInterpol('Base CDI'!$H$4:$H$28,'Base CDI'!$J$4:$J$29,S4911,"Cubic","Extrapolate=Linear","MultiX=Average","Skip=True","Sort=True")</f>
        <v>13.109703146374828</v>
      </c>
      <c r="U4911" s="43">
        <f ca="1">_xll.BInterpol('Base CDI'!$H$4:$H$28,'Base CDI'!$I$4:$I$29,S4911,"Cubic","Extrapolate=Linear","MultiX=Average","Skip=True","Sort=True")</f>
        <v>13.134206566347469</v>
      </c>
    </row>
    <row r="4912" spans="16:21" x14ac:dyDescent="0.25">
      <c r="P4912" s="10">
        <v>41654</v>
      </c>
      <c r="Q4912">
        <v>32.193210000000001</v>
      </c>
      <c r="S4912" s="42">
        <f t="shared" ca="1" si="82"/>
        <v>50895</v>
      </c>
      <c r="T4912" s="43">
        <f ca="1">_xll.BInterpol('Base CDI'!$H$4:$H$28,'Base CDI'!$J$4:$J$29,S4912,"Cubic","Extrapolate=Linear","MultiX=Average","Skip=True","Sort=True")</f>
        <v>13.109659370725034</v>
      </c>
      <c r="U4912" s="43">
        <f ca="1">_xll.BInterpol('Base CDI'!$H$4:$H$28,'Base CDI'!$I$4:$I$29,S4912,"Cubic","Extrapolate=Linear","MultiX=Average","Skip=True","Sort=True")</f>
        <v>13.134158686730506</v>
      </c>
    </row>
    <row r="4913" spans="16:21" x14ac:dyDescent="0.25">
      <c r="P4913" s="10">
        <v>41655</v>
      </c>
      <c r="Q4913">
        <v>32.205120000000001</v>
      </c>
      <c r="S4913" s="42">
        <f t="shared" ca="1" si="82"/>
        <v>50896</v>
      </c>
      <c r="T4913" s="43">
        <f ca="1">_xll.BInterpol('Base CDI'!$H$4:$H$28,'Base CDI'!$J$4:$J$29,S4913,"Cubic","Extrapolate=Linear","MultiX=Average","Skip=True","Sort=True")</f>
        <v>13.10961559507524</v>
      </c>
      <c r="U4913" s="43">
        <f ca="1">_xll.BInterpol('Base CDI'!$H$4:$H$28,'Base CDI'!$I$4:$I$29,S4913,"Cubic","Extrapolate=Linear","MultiX=Average","Skip=True","Sort=True")</f>
        <v>13.134110807113544</v>
      </c>
    </row>
    <row r="4914" spans="16:21" x14ac:dyDescent="0.25">
      <c r="P4914" s="10">
        <v>41656</v>
      </c>
      <c r="Q4914">
        <v>32.217610000000001</v>
      </c>
      <c r="S4914" s="42">
        <f t="shared" ca="1" si="82"/>
        <v>50897</v>
      </c>
      <c r="T4914" s="43">
        <f ca="1">_xll.BInterpol('Base CDI'!$H$4:$H$28,'Base CDI'!$J$4:$J$29,S4914,"Cubic","Extrapolate=Linear","MultiX=Average","Skip=True","Sort=True")</f>
        <v>13.109571819425446</v>
      </c>
      <c r="U4914" s="43">
        <f ca="1">_xll.BInterpol('Base CDI'!$H$4:$H$28,'Base CDI'!$I$4:$I$29,S4914,"Cubic","Extrapolate=Linear","MultiX=Average","Skip=True","Sort=True")</f>
        <v>13.134062927496581</v>
      </c>
    </row>
    <row r="4915" spans="16:21" x14ac:dyDescent="0.25">
      <c r="P4915" s="10">
        <v>41659</v>
      </c>
      <c r="Q4915">
        <v>32.23019</v>
      </c>
      <c r="S4915" s="42">
        <f t="shared" ca="1" si="82"/>
        <v>50898</v>
      </c>
      <c r="T4915" s="43">
        <f ca="1">_xll.BInterpol('Base CDI'!$H$4:$H$28,'Base CDI'!$J$4:$J$29,S4915,"Cubic","Extrapolate=Linear","MultiX=Average","Skip=True","Sort=True")</f>
        <v>13.109528043775651</v>
      </c>
      <c r="U4915" s="43">
        <f ca="1">_xll.BInterpol('Base CDI'!$H$4:$H$28,'Base CDI'!$I$4:$I$29,S4915,"Cubic","Extrapolate=Linear","MultiX=Average","Skip=True","Sort=True")</f>
        <v>13.134015047879618</v>
      </c>
    </row>
    <row r="4916" spans="16:21" x14ac:dyDescent="0.25">
      <c r="P4916" s="10">
        <v>41660</v>
      </c>
      <c r="Q4916">
        <v>32.242789999999999</v>
      </c>
      <c r="S4916" s="42">
        <f t="shared" ca="1" si="82"/>
        <v>50899</v>
      </c>
      <c r="T4916" s="43">
        <f ca="1">_xll.BInterpol('Base CDI'!$H$4:$H$28,'Base CDI'!$J$4:$J$29,S4916,"Cubic","Extrapolate=Linear","MultiX=Average","Skip=True","Sort=True")</f>
        <v>13.109484268125856</v>
      </c>
      <c r="U4916" s="43">
        <f ca="1">_xll.BInterpol('Base CDI'!$H$4:$H$28,'Base CDI'!$I$4:$I$29,S4916,"Cubic","Extrapolate=Linear","MultiX=Average","Skip=True","Sort=True")</f>
        <v>13.133967168262654</v>
      </c>
    </row>
    <row r="4917" spans="16:21" x14ac:dyDescent="0.25">
      <c r="P4917" s="10">
        <v>41661</v>
      </c>
      <c r="Q4917">
        <v>32.255400000000002</v>
      </c>
      <c r="S4917" s="42">
        <f t="shared" ca="1" si="82"/>
        <v>50900</v>
      </c>
      <c r="T4917" s="43">
        <f ca="1">_xll.BInterpol('Base CDI'!$H$4:$H$28,'Base CDI'!$J$4:$J$29,S4917,"Cubic","Extrapolate=Linear","MultiX=Average","Skip=True","Sort=True")</f>
        <v>13.109440492476061</v>
      </c>
      <c r="U4917" s="43">
        <f ca="1">_xll.BInterpol('Base CDI'!$H$4:$H$28,'Base CDI'!$I$4:$I$29,S4917,"Cubic","Extrapolate=Linear","MultiX=Average","Skip=True","Sort=True")</f>
        <v>13.133919288645691</v>
      </c>
    </row>
    <row r="4918" spans="16:21" x14ac:dyDescent="0.25">
      <c r="P4918" s="10">
        <v>41662</v>
      </c>
      <c r="Q4918">
        <v>32.267910000000001</v>
      </c>
      <c r="S4918" s="42">
        <f t="shared" ca="1" si="82"/>
        <v>50901</v>
      </c>
      <c r="T4918" s="43">
        <f ca="1">_xll.BInterpol('Base CDI'!$H$4:$H$28,'Base CDI'!$J$4:$J$29,S4918,"Cubic","Extrapolate=Linear","MultiX=Average","Skip=True","Sort=True")</f>
        <v>13.109396716826266</v>
      </c>
      <c r="U4918" s="43">
        <f ca="1">_xll.BInterpol('Base CDI'!$H$4:$H$28,'Base CDI'!$I$4:$I$29,S4918,"Cubic","Extrapolate=Linear","MultiX=Average","Skip=True","Sort=True")</f>
        <v>13.133871409028728</v>
      </c>
    </row>
    <row r="4919" spans="16:21" x14ac:dyDescent="0.25">
      <c r="P4919" s="10">
        <v>41663</v>
      </c>
      <c r="Q4919">
        <v>32.280430000000003</v>
      </c>
      <c r="S4919" s="42">
        <f t="shared" ca="1" si="82"/>
        <v>50902</v>
      </c>
      <c r="T4919" s="43">
        <f ca="1">_xll.BInterpol('Base CDI'!$H$4:$H$28,'Base CDI'!$J$4:$J$29,S4919,"Cubic","Extrapolate=Linear","MultiX=Average","Skip=True","Sort=True")</f>
        <v>13.109352941176471</v>
      </c>
      <c r="U4919" s="43">
        <f ca="1">_xll.BInterpol('Base CDI'!$H$4:$H$28,'Base CDI'!$I$4:$I$29,S4919,"Cubic","Extrapolate=Linear","MultiX=Average","Skip=True","Sort=True")</f>
        <v>13.133823529411766</v>
      </c>
    </row>
    <row r="4920" spans="16:21" x14ac:dyDescent="0.25">
      <c r="P4920" s="10">
        <v>41666</v>
      </c>
      <c r="Q4920">
        <v>32.292960000000001</v>
      </c>
      <c r="S4920" s="42">
        <f t="shared" ca="1" si="82"/>
        <v>50903</v>
      </c>
      <c r="T4920" s="43">
        <f ca="1">_xll.BInterpol('Base CDI'!$H$4:$H$28,'Base CDI'!$J$4:$J$29,S4920,"Cubic","Extrapolate=Linear","MultiX=Average","Skip=True","Sort=True")</f>
        <v>13.109309165526676</v>
      </c>
      <c r="U4920" s="43">
        <f ca="1">_xll.BInterpol('Base CDI'!$H$4:$H$28,'Base CDI'!$I$4:$I$29,S4920,"Cubic","Extrapolate=Linear","MultiX=Average","Skip=True","Sort=True")</f>
        <v>13.133775649794803</v>
      </c>
    </row>
    <row r="4921" spans="16:21" x14ac:dyDescent="0.25">
      <c r="P4921" s="10">
        <v>41667</v>
      </c>
      <c r="Q4921">
        <v>32.305489999999999</v>
      </c>
      <c r="S4921" s="42">
        <f t="shared" ca="1" si="82"/>
        <v>50904</v>
      </c>
      <c r="T4921" s="43">
        <f ca="1">_xll.BInterpol('Base CDI'!$H$4:$H$28,'Base CDI'!$J$4:$J$29,S4921,"Cubic","Extrapolate=Linear","MultiX=Average","Skip=True","Sort=True")</f>
        <v>13.109265389876882</v>
      </c>
      <c r="U4921" s="43">
        <f ca="1">_xll.BInterpol('Base CDI'!$H$4:$H$28,'Base CDI'!$I$4:$I$29,S4921,"Cubic","Extrapolate=Linear","MultiX=Average","Skip=True","Sort=True")</f>
        <v>13.133727770177838</v>
      </c>
    </row>
    <row r="4922" spans="16:21" x14ac:dyDescent="0.25">
      <c r="P4922" s="10">
        <v>41668</v>
      </c>
      <c r="Q4922">
        <v>32.318019999999997</v>
      </c>
      <c r="S4922" s="42">
        <f t="shared" ca="1" si="82"/>
        <v>50905</v>
      </c>
      <c r="T4922" s="43">
        <f ca="1">_xll.BInterpol('Base CDI'!$H$4:$H$28,'Base CDI'!$J$4:$J$29,S4922,"Cubic","Extrapolate=Linear","MultiX=Average","Skip=True","Sort=True")</f>
        <v>13.109221614227087</v>
      </c>
      <c r="U4922" s="43">
        <f ca="1">_xll.BInterpol('Base CDI'!$H$4:$H$28,'Base CDI'!$I$4:$I$29,S4922,"Cubic","Extrapolate=Linear","MultiX=Average","Skip=True","Sort=True")</f>
        <v>13.133679890560876</v>
      </c>
    </row>
    <row r="4923" spans="16:21" x14ac:dyDescent="0.25">
      <c r="P4923" s="10">
        <v>41669</v>
      </c>
      <c r="Q4923">
        <v>32.330559999999998</v>
      </c>
      <c r="S4923" s="42">
        <f t="shared" ca="1" si="82"/>
        <v>50906</v>
      </c>
      <c r="T4923" s="43">
        <f ca="1">_xll.BInterpol('Base CDI'!$H$4:$H$28,'Base CDI'!$J$4:$J$29,S4923,"Cubic","Extrapolate=Linear","MultiX=Average","Skip=True","Sort=True")</f>
        <v>13.109177838577292</v>
      </c>
      <c r="U4923" s="43">
        <f ca="1">_xll.BInterpol('Base CDI'!$H$4:$H$28,'Base CDI'!$I$4:$I$29,S4923,"Cubic","Extrapolate=Linear","MultiX=Average","Skip=True","Sort=True")</f>
        <v>13.133632010943913</v>
      </c>
    </row>
    <row r="4924" spans="16:21" x14ac:dyDescent="0.25">
      <c r="P4924" s="10">
        <v>41670</v>
      </c>
      <c r="Q4924">
        <v>32.343110000000003</v>
      </c>
      <c r="S4924" s="42">
        <f t="shared" ca="1" si="82"/>
        <v>50907</v>
      </c>
      <c r="T4924" s="43">
        <f ca="1">_xll.BInterpol('Base CDI'!$H$4:$H$28,'Base CDI'!$J$4:$J$29,S4924,"Cubic","Extrapolate=Linear","MultiX=Average","Skip=True","Sort=True")</f>
        <v>13.109134062927497</v>
      </c>
      <c r="U4924" s="43">
        <f ca="1">_xll.BInterpol('Base CDI'!$H$4:$H$28,'Base CDI'!$I$4:$I$29,S4924,"Cubic","Extrapolate=Linear","MultiX=Average","Skip=True","Sort=True")</f>
        <v>13.13358413132695</v>
      </c>
    </row>
    <row r="4925" spans="16:21" x14ac:dyDescent="0.25">
      <c r="P4925" s="10">
        <v>41673</v>
      </c>
      <c r="Q4925">
        <v>32.35566</v>
      </c>
      <c r="S4925" s="42">
        <f t="shared" ca="1" si="82"/>
        <v>50908</v>
      </c>
      <c r="T4925" s="43">
        <f ca="1">_xll.BInterpol('Base CDI'!$H$4:$H$28,'Base CDI'!$J$4:$J$29,S4925,"Cubic","Extrapolate=Linear","MultiX=Average","Skip=True","Sort=True")</f>
        <v>13.109090287277702</v>
      </c>
      <c r="U4925" s="43">
        <f ca="1">_xll.BInterpol('Base CDI'!$H$4:$H$28,'Base CDI'!$I$4:$I$29,S4925,"Cubic","Extrapolate=Linear","MultiX=Average","Skip=True","Sort=True")</f>
        <v>13.133536251709987</v>
      </c>
    </row>
    <row r="4926" spans="16:21" x14ac:dyDescent="0.25">
      <c r="P4926" s="10">
        <v>41674</v>
      </c>
      <c r="Q4926">
        <v>32.368209999999998</v>
      </c>
      <c r="S4926" s="42">
        <f t="shared" ca="1" si="82"/>
        <v>50909</v>
      </c>
      <c r="T4926" s="43">
        <f ca="1">_xll.BInterpol('Base CDI'!$H$4:$H$28,'Base CDI'!$J$4:$J$29,S4926,"Cubic","Extrapolate=Linear","MultiX=Average","Skip=True","Sort=True")</f>
        <v>13.109046511627907</v>
      </c>
      <c r="U4926" s="43">
        <f ca="1">_xll.BInterpol('Base CDI'!$H$4:$H$28,'Base CDI'!$I$4:$I$29,S4926,"Cubic","Extrapolate=Linear","MultiX=Average","Skip=True","Sort=True")</f>
        <v>13.133488372093025</v>
      </c>
    </row>
    <row r="4927" spans="16:21" x14ac:dyDescent="0.25">
      <c r="P4927" s="10">
        <v>41675</v>
      </c>
      <c r="Q4927">
        <v>32.380789999999998</v>
      </c>
      <c r="S4927" s="42">
        <f t="shared" ca="1" si="82"/>
        <v>50910</v>
      </c>
      <c r="T4927" s="43">
        <f ca="1">_xll.BInterpol('Base CDI'!$H$4:$H$28,'Base CDI'!$J$4:$J$29,S4927,"Cubic","Extrapolate=Linear","MultiX=Average","Skip=True","Sort=True")</f>
        <v>13.109002735978112</v>
      </c>
      <c r="U4927" s="43">
        <f ca="1">_xll.BInterpol('Base CDI'!$H$4:$H$28,'Base CDI'!$I$4:$I$29,S4927,"Cubic","Extrapolate=Linear","MultiX=Average","Skip=True","Sort=True")</f>
        <v>13.13344049247606</v>
      </c>
    </row>
    <row r="4928" spans="16:21" x14ac:dyDescent="0.25">
      <c r="P4928" s="10">
        <v>41676</v>
      </c>
      <c r="Q4928">
        <v>32.393380000000001</v>
      </c>
      <c r="S4928" s="42">
        <f t="shared" ca="1" si="82"/>
        <v>50911</v>
      </c>
      <c r="T4928" s="43">
        <f ca="1">_xll.BInterpol('Base CDI'!$H$4:$H$28,'Base CDI'!$J$4:$J$29,S4928,"Cubic","Extrapolate=Linear","MultiX=Average","Skip=True","Sort=True")</f>
        <v>13.108958960328318</v>
      </c>
      <c r="U4928" s="43">
        <f ca="1">_xll.BInterpol('Base CDI'!$H$4:$H$28,'Base CDI'!$I$4:$I$29,S4928,"Cubic","Extrapolate=Linear","MultiX=Average","Skip=True","Sort=True")</f>
        <v>13.133392612859097</v>
      </c>
    </row>
    <row r="4929" spans="16:21" x14ac:dyDescent="0.25">
      <c r="P4929" s="10">
        <v>41677</v>
      </c>
      <c r="Q4929">
        <v>32.40598</v>
      </c>
      <c r="S4929" s="42">
        <f t="shared" ca="1" si="82"/>
        <v>50912</v>
      </c>
      <c r="T4929" s="43">
        <f ca="1">_xll.BInterpol('Base CDI'!$H$4:$H$28,'Base CDI'!$J$4:$J$29,S4929,"Cubic","Extrapolate=Linear","MultiX=Average","Skip=True","Sort=True")</f>
        <v>13.108915184678523</v>
      </c>
      <c r="U4929" s="43">
        <f ca="1">_xll.BInterpol('Base CDI'!$H$4:$H$28,'Base CDI'!$I$4:$I$29,S4929,"Cubic","Extrapolate=Linear","MultiX=Average","Skip=True","Sort=True")</f>
        <v>13.133344733242135</v>
      </c>
    </row>
    <row r="4930" spans="16:21" x14ac:dyDescent="0.25">
      <c r="P4930" s="10">
        <v>41680</v>
      </c>
      <c r="Q4930">
        <v>32.418579999999999</v>
      </c>
      <c r="S4930" s="42">
        <f t="shared" ca="1" si="82"/>
        <v>50913</v>
      </c>
      <c r="T4930" s="43">
        <f ca="1">_xll.BInterpol('Base CDI'!$H$4:$H$28,'Base CDI'!$J$4:$J$29,S4930,"Cubic","Extrapolate=Linear","MultiX=Average","Skip=True","Sort=True")</f>
        <v>13.108871409028728</v>
      </c>
      <c r="U4930" s="43">
        <f ca="1">_xll.BInterpol('Base CDI'!$H$4:$H$28,'Base CDI'!$I$4:$I$29,S4930,"Cubic","Extrapolate=Linear","MultiX=Average","Skip=True","Sort=True")</f>
        <v>13.133296853625172</v>
      </c>
    </row>
    <row r="4931" spans="16:21" x14ac:dyDescent="0.25">
      <c r="P4931" s="10">
        <v>41681</v>
      </c>
      <c r="Q4931">
        <v>32.431179999999998</v>
      </c>
      <c r="S4931" s="42">
        <f t="shared" ca="1" si="82"/>
        <v>50914</v>
      </c>
      <c r="T4931" s="43">
        <f ca="1">_xll.BInterpol('Base CDI'!$H$4:$H$28,'Base CDI'!$J$4:$J$29,S4931,"Cubic","Extrapolate=Linear","MultiX=Average","Skip=True","Sort=True")</f>
        <v>13.108827633378933</v>
      </c>
      <c r="U4931" s="43">
        <f ca="1">_xll.BInterpol('Base CDI'!$H$4:$H$28,'Base CDI'!$I$4:$I$29,S4931,"Cubic","Extrapolate=Linear","MultiX=Average","Skip=True","Sort=True")</f>
        <v>13.133248974008209</v>
      </c>
    </row>
    <row r="4932" spans="16:21" x14ac:dyDescent="0.25">
      <c r="P4932" s="10">
        <v>41682</v>
      </c>
      <c r="Q4932">
        <v>32.443779999999997</v>
      </c>
      <c r="S4932" s="42">
        <f t="shared" ca="1" si="82"/>
        <v>50915</v>
      </c>
      <c r="T4932" s="43">
        <f ca="1">_xll.BInterpol('Base CDI'!$H$4:$H$28,'Base CDI'!$J$4:$J$29,S4932,"Cubic","Extrapolate=Linear","MultiX=Average","Skip=True","Sort=True")</f>
        <v>13.108783857729138</v>
      </c>
      <c r="U4932" s="43">
        <f ca="1">_xll.BInterpol('Base CDI'!$H$4:$H$28,'Base CDI'!$I$4:$I$29,S4932,"Cubic","Extrapolate=Linear","MultiX=Average","Skip=True","Sort=True")</f>
        <v>13.133201094391245</v>
      </c>
    </row>
    <row r="4933" spans="16:21" x14ac:dyDescent="0.25">
      <c r="P4933" s="10">
        <v>41683</v>
      </c>
      <c r="Q4933">
        <v>32.456389999999999</v>
      </c>
      <c r="S4933" s="42">
        <f t="shared" ca="1" si="82"/>
        <v>50916</v>
      </c>
      <c r="T4933" s="43">
        <f ca="1">_xll.BInterpol('Base CDI'!$H$4:$H$28,'Base CDI'!$J$4:$J$29,S4933,"Cubic","Extrapolate=Linear","MultiX=Average","Skip=True","Sort=True")</f>
        <v>13.108740082079343</v>
      </c>
      <c r="U4933" s="43">
        <f ca="1">_xll.BInterpol('Base CDI'!$H$4:$H$28,'Base CDI'!$I$4:$I$29,S4933,"Cubic","Extrapolate=Linear","MultiX=Average","Skip=True","Sort=True")</f>
        <v>13.133153214774282</v>
      </c>
    </row>
    <row r="4934" spans="16:21" x14ac:dyDescent="0.25">
      <c r="P4934" s="10">
        <v>41684</v>
      </c>
      <c r="Q4934">
        <v>32.469009999999997</v>
      </c>
      <c r="S4934" s="42">
        <f t="shared" ca="1" si="82"/>
        <v>50917</v>
      </c>
      <c r="T4934" s="43">
        <f ca="1">_xll.BInterpol('Base CDI'!$H$4:$H$28,'Base CDI'!$J$4:$J$29,S4934,"Cubic","Extrapolate=Linear","MultiX=Average","Skip=True","Sort=True")</f>
        <v>13.108696306429549</v>
      </c>
      <c r="U4934" s="43">
        <f ca="1">_xll.BInterpol('Base CDI'!$H$4:$H$28,'Base CDI'!$I$4:$I$29,S4934,"Cubic","Extrapolate=Linear","MultiX=Average","Skip=True","Sort=True")</f>
        <v>13.133105335157319</v>
      </c>
    </row>
    <row r="4935" spans="16:21" x14ac:dyDescent="0.25">
      <c r="P4935" s="10">
        <v>41687</v>
      </c>
      <c r="Q4935">
        <v>32.481639999999999</v>
      </c>
      <c r="S4935" s="42">
        <f t="shared" ca="1" si="82"/>
        <v>50918</v>
      </c>
      <c r="T4935" s="43">
        <f ca="1">_xll.BInterpol('Base CDI'!$H$4:$H$28,'Base CDI'!$J$4:$J$29,S4935,"Cubic","Extrapolate=Linear","MultiX=Average","Skip=True","Sort=True")</f>
        <v>13.108652530779754</v>
      </c>
      <c r="U4935" s="43">
        <f ca="1">_xll.BInterpol('Base CDI'!$H$4:$H$28,'Base CDI'!$I$4:$I$29,S4935,"Cubic","Extrapolate=Linear","MultiX=Average","Skip=True","Sort=True")</f>
        <v>13.133057455540357</v>
      </c>
    </row>
    <row r="4936" spans="16:21" x14ac:dyDescent="0.25">
      <c r="P4936" s="10">
        <v>41688</v>
      </c>
      <c r="Q4936">
        <v>32.494259999999997</v>
      </c>
      <c r="S4936" s="42">
        <f t="shared" ca="1" si="82"/>
        <v>50919</v>
      </c>
      <c r="T4936" s="43">
        <f ca="1">_xll.BInterpol('Base CDI'!$H$4:$H$28,'Base CDI'!$J$4:$J$29,S4936,"Cubic","Extrapolate=Linear","MultiX=Average","Skip=True","Sort=True")</f>
        <v>13.108608755129959</v>
      </c>
      <c r="U4936" s="43">
        <f ca="1">_xll.BInterpol('Base CDI'!$H$4:$H$28,'Base CDI'!$I$4:$I$29,S4936,"Cubic","Extrapolate=Linear","MultiX=Average","Skip=True","Sort=True")</f>
        <v>13.133009575923394</v>
      </c>
    </row>
    <row r="4937" spans="16:21" x14ac:dyDescent="0.25">
      <c r="P4937" s="10">
        <v>41689</v>
      </c>
      <c r="Q4937">
        <v>32.506889999999999</v>
      </c>
      <c r="S4937" s="42">
        <f t="shared" ca="1" si="82"/>
        <v>50920</v>
      </c>
      <c r="T4937" s="43">
        <f ca="1">_xll.BInterpol('Base CDI'!$H$4:$H$28,'Base CDI'!$J$4:$J$29,S4937,"Cubic","Extrapolate=Linear","MultiX=Average","Skip=True","Sort=True")</f>
        <v>13.108564979480164</v>
      </c>
      <c r="U4937" s="43">
        <f ca="1">_xll.BInterpol('Base CDI'!$H$4:$H$28,'Base CDI'!$I$4:$I$29,S4937,"Cubic","Extrapolate=Linear","MultiX=Average","Skip=True","Sort=True")</f>
        <v>13.132961696306429</v>
      </c>
    </row>
    <row r="4938" spans="16:21" x14ac:dyDescent="0.25">
      <c r="P4938" s="10">
        <v>41690</v>
      </c>
      <c r="Q4938">
        <v>32.519530000000003</v>
      </c>
      <c r="S4938" s="42">
        <f t="shared" ca="1" si="82"/>
        <v>50921</v>
      </c>
      <c r="T4938" s="43">
        <f ca="1">_xll.BInterpol('Base CDI'!$H$4:$H$28,'Base CDI'!$J$4:$J$29,S4938,"Cubic","Extrapolate=Linear","MultiX=Average","Skip=True","Sort=True")</f>
        <v>13.108521203830369</v>
      </c>
      <c r="U4938" s="43">
        <f ca="1">_xll.BInterpol('Base CDI'!$H$4:$H$28,'Base CDI'!$I$4:$I$29,S4938,"Cubic","Extrapolate=Linear","MultiX=Average","Skip=True","Sort=True")</f>
        <v>13.132913816689467</v>
      </c>
    </row>
    <row r="4939" spans="16:21" x14ac:dyDescent="0.25">
      <c r="P4939" s="10">
        <v>41691</v>
      </c>
      <c r="Q4939">
        <v>32.532170000000001</v>
      </c>
      <c r="S4939" s="42">
        <f t="shared" ref="S4939:S5002" ca="1" si="83">S4938+1</f>
        <v>50922</v>
      </c>
      <c r="T4939" s="43">
        <f ca="1">_xll.BInterpol('Base CDI'!$H$4:$H$28,'Base CDI'!$J$4:$J$29,S4939,"Cubic","Extrapolate=Linear","MultiX=Average","Skip=True","Sort=True")</f>
        <v>13.108477428180574</v>
      </c>
      <c r="U4939" s="43">
        <f ca="1">_xll.BInterpol('Base CDI'!$H$4:$H$28,'Base CDI'!$I$4:$I$29,S4939,"Cubic","Extrapolate=Linear","MultiX=Average","Skip=True","Sort=True")</f>
        <v>13.132865937072504</v>
      </c>
    </row>
    <row r="4940" spans="16:21" x14ac:dyDescent="0.25">
      <c r="P4940" s="10">
        <v>41694</v>
      </c>
      <c r="Q4940">
        <v>32.544820000000001</v>
      </c>
      <c r="S4940" s="42">
        <f t="shared" ca="1" si="83"/>
        <v>50923</v>
      </c>
      <c r="T4940" s="43">
        <f ca="1">_xll.BInterpol('Base CDI'!$H$4:$H$28,'Base CDI'!$J$4:$J$29,S4940,"Cubic","Extrapolate=Linear","MultiX=Average","Skip=True","Sort=True")</f>
        <v>13.108433652530779</v>
      </c>
      <c r="U4940" s="43">
        <f ca="1">_xll.BInterpol('Base CDI'!$H$4:$H$28,'Base CDI'!$I$4:$I$29,S4940,"Cubic","Extrapolate=Linear","MultiX=Average","Skip=True","Sort=True")</f>
        <v>13.132818057455541</v>
      </c>
    </row>
    <row r="4941" spans="16:21" x14ac:dyDescent="0.25">
      <c r="P4941" s="10">
        <v>41695</v>
      </c>
      <c r="Q4941">
        <v>32.557470000000002</v>
      </c>
      <c r="S4941" s="42">
        <f t="shared" ca="1" si="83"/>
        <v>50924</v>
      </c>
      <c r="T4941" s="43">
        <f ca="1">_xll.BInterpol('Base CDI'!$H$4:$H$28,'Base CDI'!$J$4:$J$29,S4941,"Cubic","Extrapolate=Linear","MultiX=Average","Skip=True","Sort=True")</f>
        <v>13.108389876880985</v>
      </c>
      <c r="U4941" s="43">
        <f ca="1">_xll.BInterpol('Base CDI'!$H$4:$H$28,'Base CDI'!$I$4:$I$29,S4941,"Cubic","Extrapolate=Linear","MultiX=Average","Skip=True","Sort=True")</f>
        <v>13.132770177838578</v>
      </c>
    </row>
    <row r="4942" spans="16:21" x14ac:dyDescent="0.25">
      <c r="P4942" s="10">
        <v>41696</v>
      </c>
      <c r="Q4942">
        <v>32.570129999999999</v>
      </c>
      <c r="S4942" s="42">
        <f t="shared" ca="1" si="83"/>
        <v>50925</v>
      </c>
      <c r="T4942" s="43">
        <f ca="1">_xll.BInterpol('Base CDI'!$H$4:$H$28,'Base CDI'!$J$4:$J$29,S4942,"Cubic","Extrapolate=Linear","MultiX=Average","Skip=True","Sort=True")</f>
        <v>13.10834610123119</v>
      </c>
      <c r="U4942" s="43">
        <f ca="1">_xll.BInterpol('Base CDI'!$H$4:$H$28,'Base CDI'!$I$4:$I$29,S4942,"Cubic","Extrapolate=Linear","MultiX=Average","Skip=True","Sort=True")</f>
        <v>13.132722298221616</v>
      </c>
    </row>
    <row r="4943" spans="16:21" x14ac:dyDescent="0.25">
      <c r="P4943" s="10">
        <v>41697</v>
      </c>
      <c r="Q4943">
        <v>32.582859999999997</v>
      </c>
      <c r="S4943" s="42">
        <f t="shared" ca="1" si="83"/>
        <v>50926</v>
      </c>
      <c r="T4943" s="43">
        <f ca="1">_xll.BInterpol('Base CDI'!$H$4:$H$28,'Base CDI'!$J$4:$J$29,S4943,"Cubic","Extrapolate=Linear","MultiX=Average","Skip=True","Sort=True")</f>
        <v>13.108302325581395</v>
      </c>
      <c r="U4943" s="43">
        <f ca="1">_xll.BInterpol('Base CDI'!$H$4:$H$28,'Base CDI'!$I$4:$I$29,S4943,"Cubic","Extrapolate=Linear","MultiX=Average","Skip=True","Sort=True")</f>
        <v>13.132674418604651</v>
      </c>
    </row>
    <row r="4944" spans="16:21" x14ac:dyDescent="0.25">
      <c r="P4944" s="10">
        <v>41698</v>
      </c>
      <c r="Q4944">
        <v>32.595869999999998</v>
      </c>
      <c r="S4944" s="42">
        <f t="shared" ca="1" si="83"/>
        <v>50927</v>
      </c>
      <c r="T4944" s="43">
        <f ca="1">_xll.BInterpol('Base CDI'!$H$4:$H$28,'Base CDI'!$J$4:$J$29,S4944,"Cubic","Extrapolate=Linear","MultiX=Average","Skip=True","Sort=True")</f>
        <v>13.1082585499316</v>
      </c>
      <c r="U4944" s="43">
        <f ca="1">_xll.BInterpol('Base CDI'!$H$4:$H$28,'Base CDI'!$I$4:$I$29,S4944,"Cubic","Extrapolate=Linear","MultiX=Average","Skip=True","Sort=True")</f>
        <v>13.132626538987688</v>
      </c>
    </row>
    <row r="4945" spans="16:21" x14ac:dyDescent="0.25">
      <c r="P4945" s="10">
        <v>41703</v>
      </c>
      <c r="Q4945">
        <v>32.608899999999998</v>
      </c>
      <c r="S4945" s="42">
        <f t="shared" ca="1" si="83"/>
        <v>50928</v>
      </c>
      <c r="T4945" s="43">
        <f ca="1">_xll.BInterpol('Base CDI'!$H$4:$H$28,'Base CDI'!$J$4:$J$29,S4945,"Cubic","Extrapolate=Linear","MultiX=Average","Skip=True","Sort=True")</f>
        <v>13.108214774281805</v>
      </c>
      <c r="U4945" s="43">
        <f ca="1">_xll.BInterpol('Base CDI'!$H$4:$H$28,'Base CDI'!$I$4:$I$29,S4945,"Cubic","Extrapolate=Linear","MultiX=Average","Skip=True","Sort=True")</f>
        <v>13.132578659370726</v>
      </c>
    </row>
    <row r="4946" spans="16:21" x14ac:dyDescent="0.25">
      <c r="P4946" s="10">
        <v>41704</v>
      </c>
      <c r="Q4946">
        <v>32.621879999999997</v>
      </c>
      <c r="S4946" s="42">
        <f t="shared" ca="1" si="83"/>
        <v>50929</v>
      </c>
      <c r="T4946" s="43">
        <f ca="1">_xll.BInterpol('Base CDI'!$H$4:$H$28,'Base CDI'!$J$4:$J$29,S4946,"Cubic","Extrapolate=Linear","MultiX=Average","Skip=True","Sort=True")</f>
        <v>13.10817099863201</v>
      </c>
      <c r="U4946" s="43">
        <f ca="1">_xll.BInterpol('Base CDI'!$H$4:$H$28,'Base CDI'!$I$4:$I$29,S4946,"Cubic","Extrapolate=Linear","MultiX=Average","Skip=True","Sort=True")</f>
        <v>13.132530779753763</v>
      </c>
    </row>
    <row r="4947" spans="16:21" x14ac:dyDescent="0.25">
      <c r="P4947" s="10">
        <v>41705</v>
      </c>
      <c r="Q4947">
        <v>32.634860000000003</v>
      </c>
      <c r="S4947" s="42">
        <f t="shared" ca="1" si="83"/>
        <v>50930</v>
      </c>
      <c r="T4947" s="43">
        <f ca="1">_xll.BInterpol('Base CDI'!$H$4:$H$28,'Base CDI'!$J$4:$J$29,S4947,"Cubic","Extrapolate=Linear","MultiX=Average","Skip=True","Sort=True")</f>
        <v>13.108127222982217</v>
      </c>
      <c r="U4947" s="43">
        <f ca="1">_xll.BInterpol('Base CDI'!$H$4:$H$28,'Base CDI'!$I$4:$I$29,S4947,"Cubic","Extrapolate=Linear","MultiX=Average","Skip=True","Sort=True")</f>
        <v>13.1324829001368</v>
      </c>
    </row>
    <row r="4948" spans="16:21" x14ac:dyDescent="0.25">
      <c r="P4948" s="10">
        <v>41708</v>
      </c>
      <c r="Q4948">
        <v>32.647860000000001</v>
      </c>
      <c r="S4948" s="42">
        <f t="shared" ca="1" si="83"/>
        <v>50931</v>
      </c>
      <c r="T4948" s="43">
        <f ca="1">_xll.BInterpol('Base CDI'!$H$4:$H$28,'Base CDI'!$J$4:$J$29,S4948,"Cubic","Extrapolate=Linear","MultiX=Average","Skip=True","Sort=True")</f>
        <v>13.108083447332422</v>
      </c>
      <c r="U4948" s="43">
        <f ca="1">_xll.BInterpol('Base CDI'!$H$4:$H$28,'Base CDI'!$I$4:$I$29,S4948,"Cubic","Extrapolate=Linear","MultiX=Average","Skip=True","Sort=True")</f>
        <v>13.132435020519836</v>
      </c>
    </row>
    <row r="4949" spans="16:21" x14ac:dyDescent="0.25">
      <c r="P4949" s="10">
        <v>41709</v>
      </c>
      <c r="Q4949">
        <v>32.660850000000003</v>
      </c>
      <c r="S4949" s="42">
        <f t="shared" ca="1" si="83"/>
        <v>50932</v>
      </c>
      <c r="T4949" s="43">
        <f ca="1">_xll.BInterpol('Base CDI'!$H$4:$H$28,'Base CDI'!$J$4:$J$29,S4949,"Cubic","Extrapolate=Linear","MultiX=Average","Skip=True","Sort=True")</f>
        <v>13.108039671682628</v>
      </c>
      <c r="U4949" s="43">
        <f ca="1">_xll.BInterpol('Base CDI'!$H$4:$H$28,'Base CDI'!$I$4:$I$29,S4949,"Cubic","Extrapolate=Linear","MultiX=Average","Skip=True","Sort=True")</f>
        <v>13.132387140902873</v>
      </c>
    </row>
    <row r="4950" spans="16:21" x14ac:dyDescent="0.25">
      <c r="P4950" s="10">
        <v>41710</v>
      </c>
      <c r="Q4950">
        <v>32.673850000000002</v>
      </c>
      <c r="S4950" s="42">
        <f t="shared" ca="1" si="83"/>
        <v>50933</v>
      </c>
      <c r="T4950" s="43">
        <f ca="1">_xll.BInterpol('Base CDI'!$H$4:$H$28,'Base CDI'!$J$4:$J$29,S4950,"Cubic","Extrapolate=Linear","MultiX=Average","Skip=True","Sort=True")</f>
        <v>13.107995896032833</v>
      </c>
      <c r="U4950" s="43">
        <f ca="1">_xll.BInterpol('Base CDI'!$H$4:$H$28,'Base CDI'!$I$4:$I$29,S4950,"Cubic","Extrapolate=Linear","MultiX=Average","Skip=True","Sort=True")</f>
        <v>13.13233926128591</v>
      </c>
    </row>
    <row r="4951" spans="16:21" x14ac:dyDescent="0.25">
      <c r="P4951" s="10">
        <v>41711</v>
      </c>
      <c r="Q4951">
        <v>32.686860000000003</v>
      </c>
      <c r="S4951" s="42">
        <f t="shared" ca="1" si="83"/>
        <v>50934</v>
      </c>
      <c r="T4951" s="43">
        <f ca="1">_xll.BInterpol('Base CDI'!$H$4:$H$28,'Base CDI'!$J$4:$J$29,S4951,"Cubic","Extrapolate=Linear","MultiX=Average","Skip=True","Sort=True")</f>
        <v>13.107952120383038</v>
      </c>
      <c r="U4951" s="43">
        <f ca="1">_xll.BInterpol('Base CDI'!$H$4:$H$28,'Base CDI'!$I$4:$I$29,S4951,"Cubic","Extrapolate=Linear","MultiX=Average","Skip=True","Sort=True")</f>
        <v>13.132291381668947</v>
      </c>
    </row>
    <row r="4952" spans="16:21" x14ac:dyDescent="0.25">
      <c r="P4952" s="10">
        <v>41712</v>
      </c>
      <c r="Q4952">
        <v>32.699869999999997</v>
      </c>
      <c r="S4952" s="42">
        <f t="shared" ca="1" si="83"/>
        <v>50935</v>
      </c>
      <c r="T4952" s="43">
        <f ca="1">_xll.BInterpol('Base CDI'!$H$4:$H$28,'Base CDI'!$J$4:$J$29,S4952,"Cubic","Extrapolate=Linear","MultiX=Average","Skip=True","Sort=True")</f>
        <v>13.107908344733243</v>
      </c>
      <c r="U4952" s="43">
        <f ca="1">_xll.BInterpol('Base CDI'!$H$4:$H$28,'Base CDI'!$I$4:$I$29,S4952,"Cubic","Extrapolate=Linear","MultiX=Average","Skip=True","Sort=True")</f>
        <v>13.132243502051985</v>
      </c>
    </row>
    <row r="4953" spans="16:21" x14ac:dyDescent="0.25">
      <c r="P4953" s="10">
        <v>41715</v>
      </c>
      <c r="Q4953">
        <v>32.712890000000002</v>
      </c>
      <c r="S4953" s="42">
        <f t="shared" ca="1" si="83"/>
        <v>50936</v>
      </c>
      <c r="T4953" s="43">
        <f ca="1">_xll.BInterpol('Base CDI'!$H$4:$H$28,'Base CDI'!$J$4:$J$29,S4953,"Cubic","Extrapolate=Linear","MultiX=Average","Skip=True","Sort=True")</f>
        <v>13.107864569083448</v>
      </c>
      <c r="U4953" s="43">
        <f ca="1">_xll.BInterpol('Base CDI'!$H$4:$H$28,'Base CDI'!$I$4:$I$29,S4953,"Cubic","Extrapolate=Linear","MultiX=Average","Skip=True","Sort=True")</f>
        <v>13.13219562243502</v>
      </c>
    </row>
    <row r="4954" spans="16:21" x14ac:dyDescent="0.25">
      <c r="P4954" s="10">
        <v>41716</v>
      </c>
      <c r="Q4954">
        <v>32.725920000000002</v>
      </c>
      <c r="S4954" s="42">
        <f t="shared" ca="1" si="83"/>
        <v>50937</v>
      </c>
      <c r="T4954" s="43">
        <f ca="1">_xll.BInterpol('Base CDI'!$H$4:$H$28,'Base CDI'!$J$4:$J$29,S4954,"Cubic","Extrapolate=Linear","MultiX=Average","Skip=True","Sort=True")</f>
        <v>13.107820793433653</v>
      </c>
      <c r="U4954" s="43">
        <f ca="1">_xll.BInterpol('Base CDI'!$H$4:$H$28,'Base CDI'!$I$4:$I$29,S4954,"Cubic","Extrapolate=Linear","MultiX=Average","Skip=True","Sort=True")</f>
        <v>13.132147742818058</v>
      </c>
    </row>
    <row r="4955" spans="16:21" x14ac:dyDescent="0.25">
      <c r="P4955" s="10">
        <v>41717</v>
      </c>
      <c r="Q4955">
        <v>32.738950000000003</v>
      </c>
      <c r="S4955" s="42">
        <f t="shared" ca="1" si="83"/>
        <v>50938</v>
      </c>
      <c r="T4955" s="43">
        <f ca="1">_xll.BInterpol('Base CDI'!$H$4:$H$28,'Base CDI'!$J$4:$J$29,S4955,"Cubic","Extrapolate=Linear","MultiX=Average","Skip=True","Sort=True")</f>
        <v>13.107777017783858</v>
      </c>
      <c r="U4955" s="43">
        <f ca="1">_xll.BInterpol('Base CDI'!$H$4:$H$28,'Base CDI'!$I$4:$I$29,S4955,"Cubic","Extrapolate=Linear","MultiX=Average","Skip=True","Sort=True")</f>
        <v>13.132099863201095</v>
      </c>
    </row>
    <row r="4956" spans="16:21" x14ac:dyDescent="0.25">
      <c r="P4956" s="10">
        <v>41718</v>
      </c>
      <c r="Q4956">
        <v>32.752029999999998</v>
      </c>
      <c r="S4956" s="42">
        <f t="shared" ca="1" si="83"/>
        <v>50939</v>
      </c>
      <c r="T4956" s="43">
        <f ca="1">_xll.BInterpol('Base CDI'!$H$4:$H$28,'Base CDI'!$J$4:$J$29,S4956,"Cubic","Extrapolate=Linear","MultiX=Average","Skip=True","Sort=True")</f>
        <v>13.107733242134064</v>
      </c>
      <c r="U4956" s="43">
        <f ca="1">_xll.BInterpol('Base CDI'!$H$4:$H$28,'Base CDI'!$I$4:$I$29,S4956,"Cubic","Extrapolate=Linear","MultiX=Average","Skip=True","Sort=True")</f>
        <v>13.132051983584132</v>
      </c>
    </row>
    <row r="4957" spans="16:21" x14ac:dyDescent="0.25">
      <c r="P4957" s="10">
        <v>41719</v>
      </c>
      <c r="Q4957">
        <v>32.76511</v>
      </c>
      <c r="S4957" s="42">
        <f t="shared" ca="1" si="83"/>
        <v>50940</v>
      </c>
      <c r="T4957" s="43">
        <f ca="1">_xll.BInterpol('Base CDI'!$H$4:$H$28,'Base CDI'!$J$4:$J$29,S4957,"Cubic","Extrapolate=Linear","MultiX=Average","Skip=True","Sort=True")</f>
        <v>13.107689466484269</v>
      </c>
      <c r="U4957" s="43">
        <f ca="1">_xll.BInterpol('Base CDI'!$H$4:$H$28,'Base CDI'!$I$4:$I$29,S4957,"Cubic","Extrapolate=Linear","MultiX=Average","Skip=True","Sort=True")</f>
        <v>13.132004103967169</v>
      </c>
    </row>
    <row r="4958" spans="16:21" x14ac:dyDescent="0.25">
      <c r="P4958" s="10">
        <v>41722</v>
      </c>
      <c r="Q4958">
        <v>32.778199999999998</v>
      </c>
      <c r="S4958" s="42">
        <f t="shared" ca="1" si="83"/>
        <v>50941</v>
      </c>
      <c r="T4958" s="43">
        <f ca="1">_xll.BInterpol('Base CDI'!$H$4:$H$28,'Base CDI'!$J$4:$J$29,S4958,"Cubic","Extrapolate=Linear","MultiX=Average","Skip=True","Sort=True")</f>
        <v>13.107645690834474</v>
      </c>
      <c r="U4958" s="43">
        <f ca="1">_xll.BInterpol('Base CDI'!$H$4:$H$28,'Base CDI'!$I$4:$I$29,S4958,"Cubic","Extrapolate=Linear","MultiX=Average","Skip=True","Sort=True")</f>
        <v>13.131956224350207</v>
      </c>
    </row>
    <row r="4959" spans="16:21" x14ac:dyDescent="0.25">
      <c r="P4959" s="10">
        <v>41723</v>
      </c>
      <c r="Q4959">
        <v>32.791289999999996</v>
      </c>
      <c r="S4959" s="42">
        <f t="shared" ca="1" si="83"/>
        <v>50942</v>
      </c>
      <c r="T4959" s="43">
        <f ca="1">_xll.BInterpol('Base CDI'!$H$4:$H$28,'Base CDI'!$J$4:$J$29,S4959,"Cubic","Extrapolate=Linear","MultiX=Average","Skip=True","Sort=True")</f>
        <v>13.107601915184679</v>
      </c>
      <c r="U4959" s="43">
        <f ca="1">_xll.BInterpol('Base CDI'!$H$4:$H$28,'Base CDI'!$I$4:$I$29,S4959,"Cubic","Extrapolate=Linear","MultiX=Average","Skip=True","Sort=True")</f>
        <v>13.131908344733242</v>
      </c>
    </row>
    <row r="4960" spans="16:21" x14ac:dyDescent="0.25">
      <c r="P4960" s="10">
        <v>41724</v>
      </c>
      <c r="Q4960">
        <v>32.804389999999998</v>
      </c>
      <c r="S4960" s="42">
        <f t="shared" ca="1" si="83"/>
        <v>50943</v>
      </c>
      <c r="T4960" s="43">
        <f ca="1">_xll.BInterpol('Base CDI'!$H$4:$H$28,'Base CDI'!$J$4:$J$29,S4960,"Cubic","Extrapolate=Linear","MultiX=Average","Skip=True","Sort=True")</f>
        <v>13.107558139534884</v>
      </c>
      <c r="U4960" s="43">
        <f ca="1">_xll.BInterpol('Base CDI'!$H$4:$H$28,'Base CDI'!$I$4:$I$29,S4960,"Cubic","Extrapolate=Linear","MultiX=Average","Skip=True","Sort=True")</f>
        <v>13.131860465116279</v>
      </c>
    </row>
    <row r="4961" spans="16:21" x14ac:dyDescent="0.25">
      <c r="P4961" s="10">
        <v>41725</v>
      </c>
      <c r="Q4961">
        <v>32.817500000000003</v>
      </c>
      <c r="S4961" s="42">
        <f t="shared" ca="1" si="83"/>
        <v>50944</v>
      </c>
      <c r="T4961" s="43">
        <f ca="1">_xll.BInterpol('Base CDI'!$H$4:$H$28,'Base CDI'!$J$4:$J$29,S4961,"Cubic","Extrapolate=Linear","MultiX=Average","Skip=True","Sort=True")</f>
        <v>13.107514363885089</v>
      </c>
      <c r="U4961" s="43">
        <f ca="1">_xll.BInterpol('Base CDI'!$H$4:$H$28,'Base CDI'!$I$4:$I$29,S4961,"Cubic","Extrapolate=Linear","MultiX=Average","Skip=True","Sort=True")</f>
        <v>13.131812585499317</v>
      </c>
    </row>
    <row r="4962" spans="16:21" x14ac:dyDescent="0.25">
      <c r="P4962" s="10">
        <v>41726</v>
      </c>
      <c r="Q4962">
        <v>32.830570000000002</v>
      </c>
      <c r="S4962" s="42">
        <f t="shared" ca="1" si="83"/>
        <v>50945</v>
      </c>
      <c r="T4962" s="43">
        <f ca="1">_xll.BInterpol('Base CDI'!$H$4:$H$28,'Base CDI'!$J$4:$J$29,S4962,"Cubic","Extrapolate=Linear","MultiX=Average","Skip=True","Sort=True")</f>
        <v>13.107470588235294</v>
      </c>
      <c r="U4962" s="43">
        <f ca="1">_xll.BInterpol('Base CDI'!$H$4:$H$28,'Base CDI'!$I$4:$I$29,S4962,"Cubic","Extrapolate=Linear","MultiX=Average","Skip=True","Sort=True")</f>
        <v>13.131764705882354</v>
      </c>
    </row>
    <row r="4963" spans="16:21" x14ac:dyDescent="0.25">
      <c r="P4963" s="10">
        <v>41729</v>
      </c>
      <c r="Q4963">
        <v>32.843640000000001</v>
      </c>
      <c r="S4963" s="42">
        <f t="shared" ca="1" si="83"/>
        <v>50946</v>
      </c>
      <c r="T4963" s="43">
        <f ca="1">_xll.BInterpol('Base CDI'!$H$4:$H$28,'Base CDI'!$J$4:$J$29,S4963,"Cubic","Extrapolate=Linear","MultiX=Average","Skip=True","Sort=True")</f>
        <v>13.1074268125855</v>
      </c>
      <c r="U4963" s="43">
        <f ca="1">_xll.BInterpol('Base CDI'!$H$4:$H$28,'Base CDI'!$I$4:$I$29,S4963,"Cubic","Extrapolate=Linear","MultiX=Average","Skip=True","Sort=True")</f>
        <v>13.131716826265391</v>
      </c>
    </row>
    <row r="4964" spans="16:21" x14ac:dyDescent="0.25">
      <c r="P4964" s="10">
        <v>41730</v>
      </c>
      <c r="Q4964">
        <v>32.85671</v>
      </c>
      <c r="S4964" s="42">
        <f t="shared" ca="1" si="83"/>
        <v>50947</v>
      </c>
      <c r="T4964" s="43">
        <f ca="1">_xll.BInterpol('Base CDI'!$H$4:$H$28,'Base CDI'!$J$4:$J$29,S4964,"Cubic","Extrapolate=Linear","MultiX=Average","Skip=True","Sort=True")</f>
        <v>13.107383036935705</v>
      </c>
      <c r="U4964" s="43">
        <f ca="1">_xll.BInterpol('Base CDI'!$H$4:$H$28,'Base CDI'!$I$4:$I$29,S4964,"Cubic","Extrapolate=Linear","MultiX=Average","Skip=True","Sort=True")</f>
        <v>13.131668946648427</v>
      </c>
    </row>
    <row r="4965" spans="16:21" x14ac:dyDescent="0.25">
      <c r="P4965" s="10">
        <v>41731</v>
      </c>
      <c r="Q4965">
        <v>32.869790000000002</v>
      </c>
      <c r="S4965" s="42">
        <f t="shared" ca="1" si="83"/>
        <v>50948</v>
      </c>
      <c r="T4965" s="43">
        <f ca="1">_xll.BInterpol('Base CDI'!$H$4:$H$28,'Base CDI'!$J$4:$J$29,S4965,"Cubic","Extrapolate=Linear","MultiX=Average","Skip=True","Sort=True")</f>
        <v>13.10733926128591</v>
      </c>
      <c r="U4965" s="43">
        <f ca="1">_xll.BInterpol('Base CDI'!$H$4:$H$28,'Base CDI'!$I$4:$I$29,S4965,"Cubic","Extrapolate=Linear","MultiX=Average","Skip=True","Sort=True")</f>
        <v>13.131621067031464</v>
      </c>
    </row>
    <row r="4966" spans="16:21" x14ac:dyDescent="0.25">
      <c r="P4966" s="10">
        <v>41732</v>
      </c>
      <c r="Q4966">
        <v>32.882869999999997</v>
      </c>
      <c r="S4966" s="42">
        <f t="shared" ca="1" si="83"/>
        <v>50949</v>
      </c>
      <c r="T4966" s="43">
        <f ca="1">_xll.BInterpol('Base CDI'!$H$4:$H$28,'Base CDI'!$J$4:$J$29,S4966,"Cubic","Extrapolate=Linear","MultiX=Average","Skip=True","Sort=True")</f>
        <v>13.107295485636115</v>
      </c>
      <c r="U4966" s="43">
        <f ca="1">_xll.BInterpol('Base CDI'!$H$4:$H$28,'Base CDI'!$I$4:$I$29,S4966,"Cubic","Extrapolate=Linear","MultiX=Average","Skip=True","Sort=True")</f>
        <v>13.131573187414501</v>
      </c>
    </row>
    <row r="4967" spans="16:21" x14ac:dyDescent="0.25">
      <c r="P4967" s="10">
        <v>41733</v>
      </c>
      <c r="Q4967">
        <v>32.896259999999998</v>
      </c>
      <c r="S4967" s="42">
        <f t="shared" ca="1" si="83"/>
        <v>50950</v>
      </c>
      <c r="T4967" s="43">
        <f ca="1">_xll.BInterpol('Base CDI'!$H$4:$H$28,'Base CDI'!$J$4:$J$29,S4967,"Cubic","Extrapolate=Linear","MultiX=Average","Skip=True","Sort=True")</f>
        <v>13.10725170998632</v>
      </c>
      <c r="U4967" s="43">
        <f ca="1">_xll.BInterpol('Base CDI'!$H$4:$H$28,'Base CDI'!$I$4:$I$29,S4967,"Cubic","Extrapolate=Linear","MultiX=Average","Skip=True","Sort=True")</f>
        <v>13.131525307797538</v>
      </c>
    </row>
    <row r="4968" spans="16:21" x14ac:dyDescent="0.25">
      <c r="P4968" s="10">
        <v>41736</v>
      </c>
      <c r="Q4968">
        <v>32.909649999999999</v>
      </c>
      <c r="S4968" s="42">
        <f t="shared" ca="1" si="83"/>
        <v>50951</v>
      </c>
      <c r="T4968" s="43">
        <f ca="1">_xll.BInterpol('Base CDI'!$H$4:$H$28,'Base CDI'!$J$4:$J$29,S4968,"Cubic","Extrapolate=Linear","MultiX=Average","Skip=True","Sort=True")</f>
        <v>13.107207934336525</v>
      </c>
      <c r="U4968" s="43">
        <f ca="1">_xll.BInterpol('Base CDI'!$H$4:$H$28,'Base CDI'!$I$4:$I$29,S4968,"Cubic","Extrapolate=Linear","MultiX=Average","Skip=True","Sort=True")</f>
        <v>13.131477428180576</v>
      </c>
    </row>
    <row r="4969" spans="16:21" x14ac:dyDescent="0.25">
      <c r="P4969" s="10">
        <v>41737</v>
      </c>
      <c r="Q4969">
        <v>32.923050000000003</v>
      </c>
      <c r="S4969" s="42">
        <f t="shared" ca="1" si="83"/>
        <v>50952</v>
      </c>
      <c r="T4969" s="43">
        <f ca="1">_xll.BInterpol('Base CDI'!$H$4:$H$28,'Base CDI'!$J$4:$J$29,S4969,"Cubic","Extrapolate=Linear","MultiX=Average","Skip=True","Sort=True")</f>
        <v>13.10716415868673</v>
      </c>
      <c r="U4969" s="43">
        <f ca="1">_xll.BInterpol('Base CDI'!$H$4:$H$28,'Base CDI'!$I$4:$I$29,S4969,"Cubic","Extrapolate=Linear","MultiX=Average","Skip=True","Sort=True")</f>
        <v>13.131429548563611</v>
      </c>
    </row>
    <row r="4970" spans="16:21" x14ac:dyDescent="0.25">
      <c r="P4970" s="10">
        <v>41738</v>
      </c>
      <c r="Q4970">
        <v>32.936450000000001</v>
      </c>
      <c r="S4970" s="42">
        <f t="shared" ca="1" si="83"/>
        <v>50953</v>
      </c>
      <c r="T4970" s="43">
        <f ca="1">_xll.BInterpol('Base CDI'!$H$4:$H$28,'Base CDI'!$J$4:$J$29,S4970,"Cubic","Extrapolate=Linear","MultiX=Average","Skip=True","Sort=True")</f>
        <v>13.107120383036936</v>
      </c>
      <c r="U4970" s="43">
        <f ca="1">_xll.BInterpol('Base CDI'!$H$4:$H$28,'Base CDI'!$I$4:$I$29,S4970,"Cubic","Extrapolate=Linear","MultiX=Average","Skip=True","Sort=True")</f>
        <v>13.131381668946648</v>
      </c>
    </row>
    <row r="4971" spans="16:21" x14ac:dyDescent="0.25">
      <c r="P4971" s="10">
        <v>41739</v>
      </c>
      <c r="Q4971">
        <v>32.949860000000001</v>
      </c>
      <c r="S4971" s="42">
        <f t="shared" ca="1" si="83"/>
        <v>50954</v>
      </c>
      <c r="T4971" s="43">
        <f ca="1">_xll.BInterpol('Base CDI'!$H$4:$H$28,'Base CDI'!$J$4:$J$29,S4971,"Cubic","Extrapolate=Linear","MultiX=Average","Skip=True","Sort=True")</f>
        <v>13.107076607387141</v>
      </c>
      <c r="U4971" s="43">
        <f ca="1">_xll.BInterpol('Base CDI'!$H$4:$H$28,'Base CDI'!$I$4:$I$29,S4971,"Cubic","Extrapolate=Linear","MultiX=Average","Skip=True","Sort=True")</f>
        <v>13.131333789329686</v>
      </c>
    </row>
    <row r="4972" spans="16:21" x14ac:dyDescent="0.25">
      <c r="P4972" s="10">
        <v>41740</v>
      </c>
      <c r="Q4972">
        <v>32.963270000000001</v>
      </c>
      <c r="S4972" s="42">
        <f t="shared" ca="1" si="83"/>
        <v>50955</v>
      </c>
      <c r="T4972" s="43">
        <f ca="1">_xll.BInterpol('Base CDI'!$H$4:$H$28,'Base CDI'!$J$4:$J$29,S4972,"Cubic","Extrapolate=Linear","MultiX=Average","Skip=True","Sort=True")</f>
        <v>13.107032831737346</v>
      </c>
      <c r="U4972" s="43">
        <f ca="1">_xll.BInterpol('Base CDI'!$H$4:$H$28,'Base CDI'!$I$4:$I$29,S4972,"Cubic","Extrapolate=Linear","MultiX=Average","Skip=True","Sort=True")</f>
        <v>13.131285909712723</v>
      </c>
    </row>
    <row r="4973" spans="16:21" x14ac:dyDescent="0.25">
      <c r="P4973" s="10">
        <v>41743</v>
      </c>
      <c r="Q4973">
        <v>32.976680000000002</v>
      </c>
      <c r="S4973" s="42">
        <f t="shared" ca="1" si="83"/>
        <v>50956</v>
      </c>
      <c r="T4973" s="43">
        <f ca="1">_xll.BInterpol('Base CDI'!$H$4:$H$28,'Base CDI'!$J$4:$J$29,S4973,"Cubic","Extrapolate=Linear","MultiX=Average","Skip=True","Sort=True")</f>
        <v>13.106989056087551</v>
      </c>
      <c r="U4973" s="43">
        <f ca="1">_xll.BInterpol('Base CDI'!$H$4:$H$28,'Base CDI'!$I$4:$I$29,S4973,"Cubic","Extrapolate=Linear","MultiX=Average","Skip=True","Sort=True")</f>
        <v>13.13123803009576</v>
      </c>
    </row>
    <row r="4974" spans="16:21" x14ac:dyDescent="0.25">
      <c r="P4974" s="10">
        <v>41744</v>
      </c>
      <c r="Q4974">
        <v>32.990110000000001</v>
      </c>
      <c r="S4974" s="42">
        <f t="shared" ca="1" si="83"/>
        <v>50957</v>
      </c>
      <c r="T4974" s="43">
        <f ca="1">_xll.BInterpol('Base CDI'!$H$4:$H$28,'Base CDI'!$J$4:$J$29,S4974,"Cubic","Extrapolate=Linear","MultiX=Average","Skip=True","Sort=True")</f>
        <v>13.106945280437756</v>
      </c>
      <c r="U4974" s="43">
        <f ca="1">_xll.BInterpol('Base CDI'!$H$4:$H$28,'Base CDI'!$I$4:$I$29,S4974,"Cubic","Extrapolate=Linear","MultiX=Average","Skip=True","Sort=True")</f>
        <v>13.131190150478798</v>
      </c>
    </row>
    <row r="4975" spans="16:21" x14ac:dyDescent="0.25">
      <c r="P4975" s="10">
        <v>41745</v>
      </c>
      <c r="Q4975">
        <v>33.003540000000001</v>
      </c>
      <c r="S4975" s="42">
        <f t="shared" ca="1" si="83"/>
        <v>50958</v>
      </c>
      <c r="T4975" s="43">
        <f ca="1">_xll.BInterpol('Base CDI'!$H$4:$H$28,'Base CDI'!$J$4:$J$29,S4975,"Cubic","Extrapolate=Linear","MultiX=Average","Skip=True","Sort=True")</f>
        <v>13.106901504787961</v>
      </c>
      <c r="U4975" s="43">
        <f ca="1">_xll.BInterpol('Base CDI'!$H$4:$H$28,'Base CDI'!$I$4:$I$29,S4975,"Cubic","Extrapolate=Linear","MultiX=Average","Skip=True","Sort=True")</f>
        <v>13.131142270861833</v>
      </c>
    </row>
    <row r="4976" spans="16:21" x14ac:dyDescent="0.25">
      <c r="P4976" s="10">
        <v>41746</v>
      </c>
      <c r="Q4976">
        <v>33.016970000000001</v>
      </c>
      <c r="S4976" s="42">
        <f t="shared" ca="1" si="83"/>
        <v>50959</v>
      </c>
      <c r="T4976" s="43">
        <f ca="1">_xll.BInterpol('Base CDI'!$H$4:$H$28,'Base CDI'!$J$4:$J$29,S4976,"Cubic","Extrapolate=Linear","MultiX=Average","Skip=True","Sort=True")</f>
        <v>13.106857729138166</v>
      </c>
      <c r="U4976" s="43">
        <f ca="1">_xll.BInterpol('Base CDI'!$H$4:$H$28,'Base CDI'!$I$4:$I$29,S4976,"Cubic","Extrapolate=Linear","MultiX=Average","Skip=True","Sort=True")</f>
        <v>13.13109439124487</v>
      </c>
    </row>
    <row r="4977" spans="16:21" x14ac:dyDescent="0.25">
      <c r="P4977" s="10">
        <v>41751</v>
      </c>
      <c r="Q4977">
        <v>33.030410000000003</v>
      </c>
      <c r="S4977" s="42">
        <f t="shared" ca="1" si="83"/>
        <v>50960</v>
      </c>
      <c r="T4977" s="43">
        <f ca="1">_xll.BInterpol('Base CDI'!$H$4:$H$28,'Base CDI'!$J$4:$J$29,S4977,"Cubic","Extrapolate=Linear","MultiX=Average","Skip=True","Sort=True")</f>
        <v>13.106813953488372</v>
      </c>
      <c r="U4977" s="43">
        <f ca="1">_xll.BInterpol('Base CDI'!$H$4:$H$28,'Base CDI'!$I$4:$I$29,S4977,"Cubic","Extrapolate=Linear","MultiX=Average","Skip=True","Sort=True")</f>
        <v>13.131046511627908</v>
      </c>
    </row>
    <row r="4978" spans="16:21" x14ac:dyDescent="0.25">
      <c r="P4978" s="10">
        <v>41752</v>
      </c>
      <c r="Q4978">
        <v>33.043849999999999</v>
      </c>
      <c r="S4978" s="42">
        <f t="shared" ca="1" si="83"/>
        <v>50961</v>
      </c>
      <c r="T4978" s="43">
        <f ca="1">_xll.BInterpol('Base CDI'!$H$4:$H$28,'Base CDI'!$J$4:$J$29,S4978,"Cubic","Extrapolate=Linear","MultiX=Average","Skip=True","Sort=True")</f>
        <v>13.106770177838577</v>
      </c>
      <c r="U4978" s="43">
        <f ca="1">_xll.BInterpol('Base CDI'!$H$4:$H$28,'Base CDI'!$I$4:$I$29,S4978,"Cubic","Extrapolate=Linear","MultiX=Average","Skip=True","Sort=True")</f>
        <v>13.130998632010945</v>
      </c>
    </row>
    <row r="4979" spans="16:21" x14ac:dyDescent="0.25">
      <c r="P4979" s="10">
        <v>41753</v>
      </c>
      <c r="Q4979">
        <v>33.057299999999998</v>
      </c>
      <c r="S4979" s="42">
        <f t="shared" ca="1" si="83"/>
        <v>50962</v>
      </c>
      <c r="T4979" s="43">
        <f ca="1">_xll.BInterpol('Base CDI'!$H$4:$H$28,'Base CDI'!$J$4:$J$29,S4979,"Cubic","Extrapolate=Linear","MultiX=Average","Skip=True","Sort=True")</f>
        <v>13.106726402188782</v>
      </c>
      <c r="U4979" s="43">
        <f ca="1">_xll.BInterpol('Base CDI'!$H$4:$H$28,'Base CDI'!$I$4:$I$29,S4979,"Cubic","Extrapolate=Linear","MultiX=Average","Skip=True","Sort=True")</f>
        <v>13.130950752393982</v>
      </c>
    </row>
    <row r="4980" spans="16:21" x14ac:dyDescent="0.25">
      <c r="P4980" s="10">
        <v>41754</v>
      </c>
      <c r="Q4980">
        <v>33.07076</v>
      </c>
      <c r="S4980" s="42">
        <f t="shared" ca="1" si="83"/>
        <v>50963</v>
      </c>
      <c r="T4980" s="43">
        <f ca="1">_xll.BInterpol('Base CDI'!$H$4:$H$28,'Base CDI'!$J$4:$J$29,S4980,"Cubic","Extrapolate=Linear","MultiX=Average","Skip=True","Sort=True")</f>
        <v>13.106682626538987</v>
      </c>
      <c r="U4980" s="43">
        <f ca="1">_xll.BInterpol('Base CDI'!$H$4:$H$28,'Base CDI'!$I$4:$I$29,S4980,"Cubic","Extrapolate=Linear","MultiX=Average","Skip=True","Sort=True")</f>
        <v>13.130902872777018</v>
      </c>
    </row>
    <row r="4981" spans="16:21" x14ac:dyDescent="0.25">
      <c r="P4981" s="10">
        <v>41757</v>
      </c>
      <c r="Q4981">
        <v>33.084220000000002</v>
      </c>
      <c r="S4981" s="42">
        <f t="shared" ca="1" si="83"/>
        <v>50964</v>
      </c>
      <c r="T4981" s="43">
        <f ca="1">_xll.BInterpol('Base CDI'!$H$4:$H$28,'Base CDI'!$J$4:$J$29,S4981,"Cubic","Extrapolate=Linear","MultiX=Average","Skip=True","Sort=True")</f>
        <v>13.106638850889192</v>
      </c>
      <c r="U4981" s="43">
        <f ca="1">_xll.BInterpol('Base CDI'!$H$4:$H$28,'Base CDI'!$I$4:$I$29,S4981,"Cubic","Extrapolate=Linear","MultiX=Average","Skip=True","Sort=True")</f>
        <v>13.130854993160055</v>
      </c>
    </row>
    <row r="4982" spans="16:21" x14ac:dyDescent="0.25">
      <c r="P4982" s="10">
        <v>41758</v>
      </c>
      <c r="Q4982">
        <v>33.09769</v>
      </c>
      <c r="S4982" s="42">
        <f t="shared" ca="1" si="83"/>
        <v>50965</v>
      </c>
      <c r="T4982" s="43">
        <f ca="1">_xll.BInterpol('Base CDI'!$H$4:$H$28,'Base CDI'!$J$4:$J$29,S4982,"Cubic","Extrapolate=Linear","MultiX=Average","Skip=True","Sort=True")</f>
        <v>13.106595075239399</v>
      </c>
      <c r="U4982" s="43">
        <f ca="1">_xll.BInterpol('Base CDI'!$H$4:$H$28,'Base CDI'!$I$4:$I$29,S4982,"Cubic","Extrapolate=Linear","MultiX=Average","Skip=True","Sort=True")</f>
        <v>13.130807113543092</v>
      </c>
    </row>
    <row r="4983" spans="16:21" x14ac:dyDescent="0.25">
      <c r="P4983" s="10">
        <v>41759</v>
      </c>
      <c r="Q4983">
        <v>33.111159999999998</v>
      </c>
      <c r="S4983" s="42">
        <f t="shared" ca="1" si="83"/>
        <v>50966</v>
      </c>
      <c r="T4983" s="43">
        <f ca="1">_xll.BInterpol('Base CDI'!$H$4:$H$28,'Base CDI'!$J$4:$J$29,S4983,"Cubic","Extrapolate=Linear","MultiX=Average","Skip=True","Sort=True")</f>
        <v>13.106551299589604</v>
      </c>
      <c r="U4983" s="43">
        <f ca="1">_xll.BInterpol('Base CDI'!$H$4:$H$28,'Base CDI'!$I$4:$I$29,S4983,"Cubic","Extrapolate=Linear","MultiX=Average","Skip=True","Sort=True")</f>
        <v>13.130759233926129</v>
      </c>
    </row>
    <row r="4984" spans="16:21" x14ac:dyDescent="0.25">
      <c r="P4984" s="10">
        <v>41761</v>
      </c>
      <c r="Q4984">
        <v>33.124639999999999</v>
      </c>
      <c r="S4984" s="42">
        <f t="shared" ca="1" si="83"/>
        <v>50967</v>
      </c>
      <c r="T4984" s="43">
        <f ca="1">_xll.BInterpol('Base CDI'!$H$4:$H$28,'Base CDI'!$J$4:$J$29,S4984,"Cubic","Extrapolate=Linear","MultiX=Average","Skip=True","Sort=True")</f>
        <v>13.106507523939809</v>
      </c>
      <c r="U4984" s="43">
        <f ca="1">_xll.BInterpol('Base CDI'!$H$4:$H$28,'Base CDI'!$I$4:$I$29,S4984,"Cubic","Extrapolate=Linear","MultiX=Average","Skip=True","Sort=True")</f>
        <v>13.130711354309167</v>
      </c>
    </row>
    <row r="4985" spans="16:21" x14ac:dyDescent="0.25">
      <c r="P4985" s="10">
        <v>41764</v>
      </c>
      <c r="Q4985">
        <v>33.138120000000001</v>
      </c>
      <c r="S4985" s="42">
        <f t="shared" ca="1" si="83"/>
        <v>50968</v>
      </c>
      <c r="T4985" s="43">
        <f ca="1">_xll.BInterpol('Base CDI'!$H$4:$H$28,'Base CDI'!$J$4:$J$29,S4985,"Cubic","Extrapolate=Linear","MultiX=Average","Skip=True","Sort=True")</f>
        <v>13.106463748290015</v>
      </c>
      <c r="U4985" s="43">
        <f ca="1">_xll.BInterpol('Base CDI'!$H$4:$H$28,'Base CDI'!$I$4:$I$29,S4985,"Cubic","Extrapolate=Linear","MultiX=Average","Skip=True","Sort=True")</f>
        <v>13.130663474692202</v>
      </c>
    </row>
    <row r="4986" spans="16:21" x14ac:dyDescent="0.25">
      <c r="P4986" s="10">
        <v>41765</v>
      </c>
      <c r="Q4986">
        <v>33.151609999999998</v>
      </c>
      <c r="S4986" s="42">
        <f t="shared" ca="1" si="83"/>
        <v>50969</v>
      </c>
      <c r="T4986" s="43">
        <f ca="1">_xll.BInterpol('Base CDI'!$H$4:$H$28,'Base CDI'!$J$4:$J$29,S4986,"Cubic","Extrapolate=Linear","MultiX=Average","Skip=True","Sort=True")</f>
        <v>13.10641997264022</v>
      </c>
      <c r="U4986" s="43">
        <f ca="1">_xll.BInterpol('Base CDI'!$H$4:$H$28,'Base CDI'!$I$4:$I$29,S4986,"Cubic","Extrapolate=Linear","MultiX=Average","Skip=True","Sort=True")</f>
        <v>13.130615595075239</v>
      </c>
    </row>
    <row r="4987" spans="16:21" x14ac:dyDescent="0.25">
      <c r="P4987" s="10">
        <v>41766</v>
      </c>
      <c r="Q4987">
        <v>33.165109999999999</v>
      </c>
      <c r="S4987" s="42">
        <f t="shared" ca="1" si="83"/>
        <v>50970</v>
      </c>
      <c r="T4987" s="43">
        <f ca="1">_xll.BInterpol('Base CDI'!$H$4:$H$28,'Base CDI'!$J$4:$J$29,S4987,"Cubic","Extrapolate=Linear","MultiX=Average","Skip=True","Sort=True")</f>
        <v>13.106376196990425</v>
      </c>
      <c r="U4987" s="43">
        <f ca="1">_xll.BInterpol('Base CDI'!$H$4:$H$28,'Base CDI'!$I$4:$I$29,S4987,"Cubic","Extrapolate=Linear","MultiX=Average","Skip=True","Sort=True")</f>
        <v>13.130567715458277</v>
      </c>
    </row>
    <row r="4988" spans="16:21" x14ac:dyDescent="0.25">
      <c r="P4988" s="10">
        <v>41767</v>
      </c>
      <c r="Q4988">
        <v>33.178609999999999</v>
      </c>
      <c r="S4988" s="42">
        <f t="shared" ca="1" si="83"/>
        <v>50971</v>
      </c>
      <c r="T4988" s="43">
        <f ca="1">_xll.BInterpol('Base CDI'!$H$4:$H$28,'Base CDI'!$J$4:$J$29,S4988,"Cubic","Extrapolate=Linear","MultiX=Average","Skip=True","Sort=True")</f>
        <v>13.10633242134063</v>
      </c>
      <c r="U4988" s="43">
        <f ca="1">_xll.BInterpol('Base CDI'!$H$4:$H$28,'Base CDI'!$I$4:$I$29,S4988,"Cubic","Extrapolate=Linear","MultiX=Average","Skip=True","Sort=True")</f>
        <v>13.130519835841314</v>
      </c>
    </row>
    <row r="4989" spans="16:21" x14ac:dyDescent="0.25">
      <c r="P4989" s="10">
        <v>41768</v>
      </c>
      <c r="Q4989">
        <v>33.19211</v>
      </c>
      <c r="S4989" s="42">
        <f t="shared" ca="1" si="83"/>
        <v>50972</v>
      </c>
      <c r="T4989" s="43">
        <f ca="1">_xll.BInterpol('Base CDI'!$H$4:$H$28,'Base CDI'!$J$4:$J$29,S4989,"Cubic","Extrapolate=Linear","MultiX=Average","Skip=True","Sort=True")</f>
        <v>13.106288645690835</v>
      </c>
      <c r="U4989" s="43">
        <f ca="1">_xll.BInterpol('Base CDI'!$H$4:$H$28,'Base CDI'!$I$4:$I$29,S4989,"Cubic","Extrapolate=Linear","MultiX=Average","Skip=True","Sort=True")</f>
        <v>13.130471956224351</v>
      </c>
    </row>
    <row r="4990" spans="16:21" x14ac:dyDescent="0.25">
      <c r="P4990" s="10">
        <v>41771</v>
      </c>
      <c r="Q4990">
        <v>33.205620000000003</v>
      </c>
      <c r="S4990" s="42">
        <f t="shared" ca="1" si="83"/>
        <v>50973</v>
      </c>
      <c r="T4990" s="43">
        <f ca="1">_xll.BInterpol('Base CDI'!$H$4:$H$28,'Base CDI'!$J$4:$J$29,S4990,"Cubic","Extrapolate=Linear","MultiX=Average","Skip=True","Sort=True")</f>
        <v>13.10624487004104</v>
      </c>
      <c r="U4990" s="43">
        <f ca="1">_xll.BInterpol('Base CDI'!$H$4:$H$28,'Base CDI'!$I$4:$I$29,S4990,"Cubic","Extrapolate=Linear","MultiX=Average","Skip=True","Sort=True")</f>
        <v>13.130424076607389</v>
      </c>
    </row>
    <row r="4991" spans="16:21" x14ac:dyDescent="0.25">
      <c r="P4991" s="10">
        <v>41772</v>
      </c>
      <c r="Q4991">
        <v>33.219140000000003</v>
      </c>
      <c r="S4991" s="42">
        <f t="shared" ca="1" si="83"/>
        <v>50974</v>
      </c>
      <c r="T4991" s="43">
        <f ca="1">_xll.BInterpol('Base CDI'!$H$4:$H$28,'Base CDI'!$J$4:$J$29,S4991,"Cubic","Extrapolate=Linear","MultiX=Average","Skip=True","Sort=True")</f>
        <v>13.106201094391245</v>
      </c>
      <c r="U4991" s="43">
        <f ca="1">_xll.BInterpol('Base CDI'!$H$4:$H$28,'Base CDI'!$I$4:$I$29,S4991,"Cubic","Extrapolate=Linear","MultiX=Average","Skip=True","Sort=True")</f>
        <v>13.130376196990424</v>
      </c>
    </row>
    <row r="4992" spans="16:21" x14ac:dyDescent="0.25">
      <c r="P4992" s="10">
        <v>41773</v>
      </c>
      <c r="Q4992">
        <v>33.232660000000003</v>
      </c>
      <c r="S4992" s="42">
        <f t="shared" ca="1" si="83"/>
        <v>50975</v>
      </c>
      <c r="T4992" s="43">
        <f ca="1">_xll.BInterpol('Base CDI'!$H$4:$H$28,'Base CDI'!$J$4:$J$29,S4992,"Cubic","Extrapolate=Linear","MultiX=Average","Skip=True","Sort=True")</f>
        <v>13.106157318741451</v>
      </c>
      <c r="U4992" s="43">
        <f ca="1">_xll.BInterpol('Base CDI'!$H$4:$H$28,'Base CDI'!$I$4:$I$29,S4992,"Cubic","Extrapolate=Linear","MultiX=Average","Skip=True","Sort=True")</f>
        <v>13.130328317373461</v>
      </c>
    </row>
    <row r="4993" spans="16:21" x14ac:dyDescent="0.25">
      <c r="P4993" s="10">
        <v>41774</v>
      </c>
      <c r="Q4993">
        <v>33.246189999999999</v>
      </c>
      <c r="S4993" s="42">
        <f t="shared" ca="1" si="83"/>
        <v>50976</v>
      </c>
      <c r="T4993" s="43">
        <f ca="1">_xll.BInterpol('Base CDI'!$H$4:$H$28,'Base CDI'!$J$4:$J$29,S4993,"Cubic","Extrapolate=Linear","MultiX=Average","Skip=True","Sort=True")</f>
        <v>13.106113543091656</v>
      </c>
      <c r="U4993" s="43">
        <f ca="1">_xll.BInterpol('Base CDI'!$H$4:$H$28,'Base CDI'!$I$4:$I$29,S4993,"Cubic","Extrapolate=Linear","MultiX=Average","Skip=True","Sort=True")</f>
        <v>13.130280437756499</v>
      </c>
    </row>
    <row r="4994" spans="16:21" x14ac:dyDescent="0.25">
      <c r="P4994" s="10">
        <v>41775</v>
      </c>
      <c r="Q4994">
        <v>33.259720000000002</v>
      </c>
      <c r="S4994" s="42">
        <f t="shared" ca="1" si="83"/>
        <v>50977</v>
      </c>
      <c r="T4994" s="43">
        <f ca="1">_xll.BInterpol('Base CDI'!$H$4:$H$28,'Base CDI'!$J$4:$J$29,S4994,"Cubic","Extrapolate=Linear","MultiX=Average","Skip=True","Sort=True")</f>
        <v>13.106069767441861</v>
      </c>
      <c r="U4994" s="43">
        <f ca="1">_xll.BInterpol('Base CDI'!$H$4:$H$28,'Base CDI'!$I$4:$I$29,S4994,"Cubic","Extrapolate=Linear","MultiX=Average","Skip=True","Sort=True")</f>
        <v>13.130232558139536</v>
      </c>
    </row>
    <row r="4995" spans="16:21" x14ac:dyDescent="0.25">
      <c r="P4995" s="10">
        <v>41778</v>
      </c>
      <c r="Q4995">
        <v>33.273260000000001</v>
      </c>
      <c r="S4995" s="42">
        <f t="shared" ca="1" si="83"/>
        <v>50978</v>
      </c>
      <c r="T4995" s="43">
        <f ca="1">_xll.BInterpol('Base CDI'!$H$4:$H$28,'Base CDI'!$J$4:$J$29,S4995,"Cubic","Extrapolate=Linear","MultiX=Average","Skip=True","Sort=True")</f>
        <v>13.106025991792066</v>
      </c>
      <c r="U4995" s="43">
        <f ca="1">_xll.BInterpol('Base CDI'!$H$4:$H$28,'Base CDI'!$I$4:$I$29,S4995,"Cubic","Extrapolate=Linear","MultiX=Average","Skip=True","Sort=True")</f>
        <v>13.130184678522573</v>
      </c>
    </row>
    <row r="4996" spans="16:21" x14ac:dyDescent="0.25">
      <c r="P4996" s="10">
        <v>41779</v>
      </c>
      <c r="Q4996">
        <v>33.286799999999999</v>
      </c>
      <c r="S4996" s="42">
        <f t="shared" ca="1" si="83"/>
        <v>50979</v>
      </c>
      <c r="T4996" s="43">
        <f ca="1">_xll.BInterpol('Base CDI'!$H$4:$H$28,'Base CDI'!$J$4:$J$29,S4996,"Cubic","Extrapolate=Linear","MultiX=Average","Skip=True","Sort=True")</f>
        <v>13.105982216142271</v>
      </c>
      <c r="U4996" s="43">
        <f ca="1">_xll.BInterpol('Base CDI'!$H$4:$H$28,'Base CDI'!$I$4:$I$29,S4996,"Cubic","Extrapolate=Linear","MultiX=Average","Skip=True","Sort=True")</f>
        <v>13.130136798905609</v>
      </c>
    </row>
    <row r="4997" spans="16:21" x14ac:dyDescent="0.25">
      <c r="P4997" s="10">
        <v>41780</v>
      </c>
      <c r="Q4997">
        <v>33.300350000000002</v>
      </c>
      <c r="S4997" s="42">
        <f t="shared" ca="1" si="83"/>
        <v>50980</v>
      </c>
      <c r="T4997" s="43">
        <f ca="1">_xll.BInterpol('Base CDI'!$H$4:$H$28,'Base CDI'!$J$4:$J$29,S4997,"Cubic","Extrapolate=Linear","MultiX=Average","Skip=True","Sort=True")</f>
        <v>13.105938440492476</v>
      </c>
      <c r="U4997" s="43">
        <f ca="1">_xll.BInterpol('Base CDI'!$H$4:$H$28,'Base CDI'!$I$4:$I$29,S4997,"Cubic","Extrapolate=Linear","MultiX=Average","Skip=True","Sort=True")</f>
        <v>13.130088919288646</v>
      </c>
    </row>
    <row r="4998" spans="16:21" x14ac:dyDescent="0.25">
      <c r="P4998" s="10">
        <v>41781</v>
      </c>
      <c r="Q4998">
        <v>33.31391</v>
      </c>
      <c r="S4998" s="42">
        <f t="shared" ca="1" si="83"/>
        <v>50981</v>
      </c>
      <c r="T4998" s="43">
        <f ca="1">_xll.BInterpol('Base CDI'!$H$4:$H$28,'Base CDI'!$J$4:$J$29,S4998,"Cubic","Extrapolate=Linear","MultiX=Average","Skip=True","Sort=True")</f>
        <v>13.105894664842682</v>
      </c>
      <c r="U4998" s="43">
        <f ca="1">_xll.BInterpol('Base CDI'!$H$4:$H$28,'Base CDI'!$I$4:$I$29,S4998,"Cubic","Extrapolate=Linear","MultiX=Average","Skip=True","Sort=True")</f>
        <v>13.130041039671683</v>
      </c>
    </row>
    <row r="4999" spans="16:21" x14ac:dyDescent="0.25">
      <c r="P4999" s="10">
        <v>41782</v>
      </c>
      <c r="Q4999">
        <v>33.327469999999998</v>
      </c>
      <c r="S4999" s="42">
        <f t="shared" ca="1" si="83"/>
        <v>50982</v>
      </c>
      <c r="T4999" s="43">
        <f ca="1">_xll.BInterpol('Base CDI'!$H$4:$H$28,'Base CDI'!$J$4:$J$29,S4999,"Cubic","Extrapolate=Linear","MultiX=Average","Skip=True","Sort=True")</f>
        <v>13.105850889192887</v>
      </c>
      <c r="U4999" s="43">
        <f ca="1">_xll.BInterpol('Base CDI'!$H$4:$H$28,'Base CDI'!$I$4:$I$29,S4999,"Cubic","Extrapolate=Linear","MultiX=Average","Skip=True","Sort=True")</f>
        <v>13.12999316005472</v>
      </c>
    </row>
    <row r="5000" spans="16:21" x14ac:dyDescent="0.25">
      <c r="P5000" s="10">
        <v>41785</v>
      </c>
      <c r="Q5000">
        <v>33.341030000000003</v>
      </c>
      <c r="S5000" s="42">
        <f t="shared" ca="1" si="83"/>
        <v>50983</v>
      </c>
      <c r="T5000" s="43">
        <f ca="1">_xll.BInterpol('Base CDI'!$H$4:$H$28,'Base CDI'!$J$4:$J$29,S5000,"Cubic","Extrapolate=Linear","MultiX=Average","Skip=True","Sort=True")</f>
        <v>13.105807113543092</v>
      </c>
      <c r="U5000" s="43">
        <f ca="1">_xll.BInterpol('Base CDI'!$H$4:$H$28,'Base CDI'!$I$4:$I$29,S5000,"Cubic","Extrapolate=Linear","MultiX=Average","Skip=True","Sort=True")</f>
        <v>13.129945280437758</v>
      </c>
    </row>
    <row r="5001" spans="16:21" x14ac:dyDescent="0.25">
      <c r="P5001" s="10">
        <v>41786</v>
      </c>
      <c r="Q5001">
        <v>33.354610000000001</v>
      </c>
      <c r="S5001" s="42">
        <f t="shared" ca="1" si="83"/>
        <v>50984</v>
      </c>
      <c r="T5001" s="43">
        <f ca="1">_xll.BInterpol('Base CDI'!$H$4:$H$28,'Base CDI'!$J$4:$J$29,S5001,"Cubic","Extrapolate=Linear","MultiX=Average","Skip=True","Sort=True")</f>
        <v>13.105763337893297</v>
      </c>
      <c r="U5001" s="43">
        <f ca="1">_xll.BInterpol('Base CDI'!$H$4:$H$28,'Base CDI'!$I$4:$I$29,S5001,"Cubic","Extrapolate=Linear","MultiX=Average","Skip=True","Sort=True")</f>
        <v>13.129897400820793</v>
      </c>
    </row>
    <row r="5002" spans="16:21" x14ac:dyDescent="0.25">
      <c r="P5002" s="10">
        <v>41787</v>
      </c>
      <c r="Q5002">
        <v>33.368180000000002</v>
      </c>
      <c r="S5002" s="42">
        <f t="shared" ca="1" si="83"/>
        <v>50985</v>
      </c>
      <c r="T5002" s="43">
        <f ca="1">_xll.BInterpol('Base CDI'!$H$4:$H$28,'Base CDI'!$J$4:$J$29,S5002,"Cubic","Extrapolate=Linear","MultiX=Average","Skip=True","Sort=True")</f>
        <v>13.105719562243502</v>
      </c>
      <c r="U5002" s="43">
        <f ca="1">_xll.BInterpol('Base CDI'!$H$4:$H$28,'Base CDI'!$I$4:$I$29,S5002,"Cubic","Extrapolate=Linear","MultiX=Average","Skip=True","Sort=True")</f>
        <v>13.12984952120383</v>
      </c>
    </row>
    <row r="5003" spans="16:21" x14ac:dyDescent="0.25">
      <c r="P5003" s="10">
        <v>41788</v>
      </c>
      <c r="Q5003">
        <v>33.38176</v>
      </c>
      <c r="S5003" s="42">
        <f t="shared" ref="S5003:S5066" ca="1" si="84">S5002+1</f>
        <v>50986</v>
      </c>
      <c r="T5003" s="43">
        <f ca="1">_xll.BInterpol('Base CDI'!$H$4:$H$28,'Base CDI'!$J$4:$J$29,S5003,"Cubic","Extrapolate=Linear","MultiX=Average","Skip=True","Sort=True")</f>
        <v>13.105675786593707</v>
      </c>
      <c r="U5003" s="43">
        <f ca="1">_xll.BInterpol('Base CDI'!$H$4:$H$28,'Base CDI'!$I$4:$I$29,S5003,"Cubic","Extrapolate=Linear","MultiX=Average","Skip=True","Sort=True")</f>
        <v>13.129801641586868</v>
      </c>
    </row>
    <row r="5004" spans="16:21" x14ac:dyDescent="0.25">
      <c r="P5004" s="10">
        <v>41789</v>
      </c>
      <c r="Q5004">
        <v>33.395350000000001</v>
      </c>
      <c r="S5004" s="42">
        <f t="shared" ca="1" si="84"/>
        <v>50987</v>
      </c>
      <c r="T5004" s="43">
        <f ca="1">_xll.BInterpol('Base CDI'!$H$4:$H$28,'Base CDI'!$J$4:$J$29,S5004,"Cubic","Extrapolate=Linear","MultiX=Average","Skip=True","Sort=True")</f>
        <v>13.105632010943912</v>
      </c>
      <c r="U5004" s="43">
        <f ca="1">_xll.BInterpol('Base CDI'!$H$4:$H$28,'Base CDI'!$I$4:$I$29,S5004,"Cubic","Extrapolate=Linear","MultiX=Average","Skip=True","Sort=True")</f>
        <v>13.129753761969905</v>
      </c>
    </row>
    <row r="5005" spans="16:21" x14ac:dyDescent="0.25">
      <c r="P5005" s="10">
        <v>41792</v>
      </c>
      <c r="Q5005">
        <v>33.408949999999997</v>
      </c>
      <c r="S5005" s="42">
        <f t="shared" ca="1" si="84"/>
        <v>50988</v>
      </c>
      <c r="T5005" s="43">
        <f ca="1">_xll.BInterpol('Base CDI'!$H$4:$H$28,'Base CDI'!$J$4:$J$29,S5005,"Cubic","Extrapolate=Linear","MultiX=Average","Skip=True","Sort=True")</f>
        <v>13.105588235294118</v>
      </c>
      <c r="U5005" s="43">
        <f ca="1">_xll.BInterpol('Base CDI'!$H$4:$H$28,'Base CDI'!$I$4:$I$29,S5005,"Cubic","Extrapolate=Linear","MultiX=Average","Skip=True","Sort=True")</f>
        <v>13.129705882352942</v>
      </c>
    </row>
    <row r="5006" spans="16:21" x14ac:dyDescent="0.25">
      <c r="P5006" s="10">
        <v>41793</v>
      </c>
      <c r="Q5006">
        <v>33.422550000000001</v>
      </c>
      <c r="S5006" s="42">
        <f t="shared" ca="1" si="84"/>
        <v>50989</v>
      </c>
      <c r="T5006" s="43">
        <f ca="1">_xll.BInterpol('Base CDI'!$H$4:$H$28,'Base CDI'!$J$4:$J$29,S5006,"Cubic","Extrapolate=Linear","MultiX=Average","Skip=True","Sort=True")</f>
        <v>13.105544459644323</v>
      </c>
      <c r="U5006" s="43">
        <f ca="1">_xll.BInterpol('Base CDI'!$H$4:$H$28,'Base CDI'!$I$4:$I$29,S5006,"Cubic","Extrapolate=Linear","MultiX=Average","Skip=True","Sort=True")</f>
        <v>13.129658002735979</v>
      </c>
    </row>
    <row r="5007" spans="16:21" x14ac:dyDescent="0.25">
      <c r="P5007" s="10">
        <v>41794</v>
      </c>
      <c r="Q5007">
        <v>33.436149999999998</v>
      </c>
      <c r="S5007" s="42">
        <f t="shared" ca="1" si="84"/>
        <v>50990</v>
      </c>
      <c r="T5007" s="43">
        <f ca="1">_xll.BInterpol('Base CDI'!$H$4:$H$28,'Base CDI'!$J$4:$J$29,S5007,"Cubic","Extrapolate=Linear","MultiX=Average","Skip=True","Sort=True")</f>
        <v>13.105500683994528</v>
      </c>
      <c r="U5007" s="43">
        <f ca="1">_xll.BInterpol('Base CDI'!$H$4:$H$28,'Base CDI'!$I$4:$I$29,S5007,"Cubic","Extrapolate=Linear","MultiX=Average","Skip=True","Sort=True")</f>
        <v>13.129610123119015</v>
      </c>
    </row>
    <row r="5008" spans="16:21" x14ac:dyDescent="0.25">
      <c r="P5008" s="10">
        <v>41795</v>
      </c>
      <c r="Q5008">
        <v>33.449759999999998</v>
      </c>
      <c r="S5008" s="42">
        <f t="shared" ca="1" si="84"/>
        <v>50991</v>
      </c>
      <c r="T5008" s="43">
        <f ca="1">_xll.BInterpol('Base CDI'!$H$4:$H$28,'Base CDI'!$J$4:$J$29,S5008,"Cubic","Extrapolate=Linear","MultiX=Average","Skip=True","Sort=True")</f>
        <v>13.105456908344733</v>
      </c>
      <c r="U5008" s="43">
        <f ca="1">_xll.BInterpol('Base CDI'!$H$4:$H$28,'Base CDI'!$I$4:$I$29,S5008,"Cubic","Extrapolate=Linear","MultiX=Average","Skip=True","Sort=True")</f>
        <v>13.129562243502052</v>
      </c>
    </row>
    <row r="5009" spans="16:21" x14ac:dyDescent="0.25">
      <c r="P5009" s="10">
        <v>41796</v>
      </c>
      <c r="Q5009">
        <v>33.463380000000001</v>
      </c>
      <c r="S5009" s="42">
        <f t="shared" ca="1" si="84"/>
        <v>50992</v>
      </c>
      <c r="T5009" s="43">
        <f ca="1">_xll.BInterpol('Base CDI'!$H$4:$H$28,'Base CDI'!$J$4:$J$29,S5009,"Cubic","Extrapolate=Linear","MultiX=Average","Skip=True","Sort=True")</f>
        <v>13.105413132694938</v>
      </c>
      <c r="U5009" s="43">
        <f ca="1">_xll.BInterpol('Base CDI'!$H$4:$H$28,'Base CDI'!$I$4:$I$29,S5009,"Cubic","Extrapolate=Linear","MultiX=Average","Skip=True","Sort=True")</f>
        <v>13.12951436388509</v>
      </c>
    </row>
    <row r="5010" spans="16:21" x14ac:dyDescent="0.25">
      <c r="P5010" s="10">
        <v>41799</v>
      </c>
      <c r="Q5010">
        <v>33.476999999999997</v>
      </c>
      <c r="S5010" s="42">
        <f t="shared" ca="1" si="84"/>
        <v>50993</v>
      </c>
      <c r="T5010" s="43">
        <f ca="1">_xll.BInterpol('Base CDI'!$H$4:$H$28,'Base CDI'!$J$4:$J$29,S5010,"Cubic","Extrapolate=Linear","MultiX=Average","Skip=True","Sort=True")</f>
        <v>13.105369357045143</v>
      </c>
      <c r="U5010" s="43">
        <f ca="1">_xll.BInterpol('Base CDI'!$H$4:$H$28,'Base CDI'!$I$4:$I$29,S5010,"Cubic","Extrapolate=Linear","MultiX=Average","Skip=True","Sort=True")</f>
        <v>13.129466484268127</v>
      </c>
    </row>
    <row r="5011" spans="16:21" x14ac:dyDescent="0.25">
      <c r="P5011" s="10">
        <v>41800</v>
      </c>
      <c r="Q5011">
        <v>33.490670000000001</v>
      </c>
      <c r="S5011" s="42">
        <f t="shared" ca="1" si="84"/>
        <v>50994</v>
      </c>
      <c r="T5011" s="43">
        <f ca="1">_xll.BInterpol('Base CDI'!$H$4:$H$28,'Base CDI'!$J$4:$J$29,S5011,"Cubic","Extrapolate=Linear","MultiX=Average","Skip=True","Sort=True")</f>
        <v>13.105325581395348</v>
      </c>
      <c r="U5011" s="43">
        <f ca="1">_xll.BInterpol('Base CDI'!$H$4:$H$28,'Base CDI'!$I$4:$I$29,S5011,"Cubic","Extrapolate=Linear","MultiX=Average","Skip=True","Sort=True")</f>
        <v>13.129418604651164</v>
      </c>
    </row>
    <row r="5012" spans="16:21" x14ac:dyDescent="0.25">
      <c r="P5012" s="10">
        <v>41801</v>
      </c>
      <c r="Q5012">
        <v>33.504309999999997</v>
      </c>
      <c r="S5012" s="42">
        <f t="shared" ca="1" si="84"/>
        <v>50995</v>
      </c>
      <c r="T5012" s="43">
        <f ca="1">_xll.BInterpol('Base CDI'!$H$4:$H$28,'Base CDI'!$J$4:$J$29,S5012,"Cubic","Extrapolate=Linear","MultiX=Average","Skip=True","Sort=True")</f>
        <v>13.105281805745554</v>
      </c>
      <c r="U5012" s="43">
        <f ca="1">_xll.BInterpol('Base CDI'!$H$4:$H$28,'Base CDI'!$I$4:$I$29,S5012,"Cubic","Extrapolate=Linear","MultiX=Average","Skip=True","Sort=True")</f>
        <v>13.1293707250342</v>
      </c>
    </row>
    <row r="5013" spans="16:21" x14ac:dyDescent="0.25">
      <c r="P5013" s="10">
        <v>41802</v>
      </c>
      <c r="Q5013">
        <v>33.517940000000003</v>
      </c>
      <c r="S5013" s="42">
        <f t="shared" ca="1" si="84"/>
        <v>50996</v>
      </c>
      <c r="T5013" s="43">
        <f ca="1">_xll.BInterpol('Base CDI'!$H$4:$H$28,'Base CDI'!$J$4:$J$29,S5013,"Cubic","Extrapolate=Linear","MultiX=Average","Skip=True","Sort=True")</f>
        <v>13.105238030095759</v>
      </c>
      <c r="U5013" s="43">
        <f ca="1">_xll.BInterpol('Base CDI'!$H$4:$H$28,'Base CDI'!$I$4:$I$29,S5013,"Cubic","Extrapolate=Linear","MultiX=Average","Skip=True","Sort=True")</f>
        <v>13.129322845417237</v>
      </c>
    </row>
    <row r="5014" spans="16:21" x14ac:dyDescent="0.25">
      <c r="P5014" s="10">
        <v>41803</v>
      </c>
      <c r="Q5014">
        <v>33.531590000000001</v>
      </c>
      <c r="S5014" s="42">
        <f t="shared" ca="1" si="84"/>
        <v>50997</v>
      </c>
      <c r="T5014" s="43">
        <f ca="1">_xll.BInterpol('Base CDI'!$H$4:$H$28,'Base CDI'!$J$4:$J$29,S5014,"Cubic","Extrapolate=Linear","MultiX=Average","Skip=True","Sort=True")</f>
        <v>13.105194254445964</v>
      </c>
      <c r="U5014" s="43">
        <f ca="1">_xll.BInterpol('Base CDI'!$H$4:$H$28,'Base CDI'!$I$4:$I$29,S5014,"Cubic","Extrapolate=Linear","MultiX=Average","Skip=True","Sort=True")</f>
        <v>13.129274965800274</v>
      </c>
    </row>
    <row r="5015" spans="16:21" x14ac:dyDescent="0.25">
      <c r="P5015" s="10">
        <v>41806</v>
      </c>
      <c r="Q5015">
        <v>33.545229999999997</v>
      </c>
      <c r="S5015" s="42">
        <f t="shared" ca="1" si="84"/>
        <v>50998</v>
      </c>
      <c r="T5015" s="43">
        <f ca="1">_xll.BInterpol('Base CDI'!$H$4:$H$28,'Base CDI'!$J$4:$J$29,S5015,"Cubic","Extrapolate=Linear","MultiX=Average","Skip=True","Sort=True")</f>
        <v>13.105150478796169</v>
      </c>
      <c r="U5015" s="43">
        <f ca="1">_xll.BInterpol('Base CDI'!$H$4:$H$28,'Base CDI'!$I$4:$I$29,S5015,"Cubic","Extrapolate=Linear","MultiX=Average","Skip=True","Sort=True")</f>
        <v>13.129227086183311</v>
      </c>
    </row>
    <row r="5016" spans="16:21" x14ac:dyDescent="0.25">
      <c r="P5016" s="10">
        <v>41807</v>
      </c>
      <c r="Q5016">
        <v>33.558889999999998</v>
      </c>
      <c r="S5016" s="42">
        <f t="shared" ca="1" si="84"/>
        <v>50999</v>
      </c>
      <c r="T5016" s="43">
        <f ca="1">_xll.BInterpol('Base CDI'!$H$4:$H$28,'Base CDI'!$J$4:$J$29,S5016,"Cubic","Extrapolate=Linear","MultiX=Average","Skip=True","Sort=True")</f>
        <v>13.105106703146374</v>
      </c>
      <c r="U5016" s="43">
        <f ca="1">_xll.BInterpol('Base CDI'!$H$4:$H$28,'Base CDI'!$I$4:$I$29,S5016,"Cubic","Extrapolate=Linear","MultiX=Average","Skip=True","Sort=True")</f>
        <v>13.129179206566349</v>
      </c>
    </row>
    <row r="5017" spans="16:21" x14ac:dyDescent="0.25">
      <c r="P5017" s="10">
        <v>41808</v>
      </c>
      <c r="Q5017">
        <v>33.57255</v>
      </c>
      <c r="S5017" s="42">
        <f t="shared" ca="1" si="84"/>
        <v>51000</v>
      </c>
      <c r="T5017" s="43">
        <f ca="1">_xll.BInterpol('Base CDI'!$H$4:$H$28,'Base CDI'!$J$4:$J$29,S5017,"Cubic","Extrapolate=Linear","MultiX=Average","Skip=True","Sort=True")</f>
        <v>13.105062927496581</v>
      </c>
      <c r="U5017" s="43">
        <f ca="1">_xll.BInterpol('Base CDI'!$H$4:$H$28,'Base CDI'!$I$4:$I$29,S5017,"Cubic","Extrapolate=Linear","MultiX=Average","Skip=True","Sort=True")</f>
        <v>13.129131326949384</v>
      </c>
    </row>
    <row r="5018" spans="16:21" x14ac:dyDescent="0.25">
      <c r="P5018" s="10">
        <v>41810</v>
      </c>
      <c r="Q5018">
        <v>33.586219999999997</v>
      </c>
      <c r="S5018" s="42">
        <f t="shared" ca="1" si="84"/>
        <v>51001</v>
      </c>
      <c r="T5018" s="43">
        <f ca="1">_xll.BInterpol('Base CDI'!$H$4:$H$28,'Base CDI'!$J$4:$J$29,S5018,"Cubic","Extrapolate=Linear","MultiX=Average","Skip=True","Sort=True")</f>
        <v>13.105019151846786</v>
      </c>
      <c r="U5018" s="43">
        <f ca="1">_xll.BInterpol('Base CDI'!$H$4:$H$28,'Base CDI'!$I$4:$I$29,S5018,"Cubic","Extrapolate=Linear","MultiX=Average","Skip=True","Sort=True")</f>
        <v>13.129083447332421</v>
      </c>
    </row>
    <row r="5019" spans="16:21" x14ac:dyDescent="0.25">
      <c r="P5019" s="10">
        <v>41813</v>
      </c>
      <c r="Q5019">
        <v>33.599890000000002</v>
      </c>
      <c r="S5019" s="42">
        <f t="shared" ca="1" si="84"/>
        <v>51002</v>
      </c>
      <c r="T5019" s="43">
        <f ca="1">_xll.BInterpol('Base CDI'!$H$4:$H$28,'Base CDI'!$J$4:$J$29,S5019,"Cubic","Extrapolate=Linear","MultiX=Average","Skip=True","Sort=True")</f>
        <v>13.104975376196991</v>
      </c>
      <c r="U5019" s="43">
        <f ca="1">_xll.BInterpol('Base CDI'!$H$4:$H$28,'Base CDI'!$I$4:$I$29,S5019,"Cubic","Extrapolate=Linear","MultiX=Average","Skip=True","Sort=True")</f>
        <v>13.129035567715459</v>
      </c>
    </row>
    <row r="5020" spans="16:21" x14ac:dyDescent="0.25">
      <c r="P5020" s="10">
        <v>41814</v>
      </c>
      <c r="Q5020">
        <v>33.61356</v>
      </c>
      <c r="S5020" s="42">
        <f t="shared" ca="1" si="84"/>
        <v>51003</v>
      </c>
      <c r="T5020" s="43">
        <f ca="1">_xll.BInterpol('Base CDI'!$H$4:$H$28,'Base CDI'!$J$4:$J$29,S5020,"Cubic","Extrapolate=Linear","MultiX=Average","Skip=True","Sort=True")</f>
        <v>13.104931600547197</v>
      </c>
      <c r="U5020" s="43">
        <f ca="1">_xll.BInterpol('Base CDI'!$H$4:$H$28,'Base CDI'!$I$4:$I$29,S5020,"Cubic","Extrapolate=Linear","MultiX=Average","Skip=True","Sort=True")</f>
        <v>13.128987688098496</v>
      </c>
    </row>
    <row r="5021" spans="16:21" x14ac:dyDescent="0.25">
      <c r="P5021" s="10">
        <v>41815</v>
      </c>
      <c r="Q5021">
        <v>33.627249999999997</v>
      </c>
      <c r="S5021" s="42">
        <f t="shared" ca="1" si="84"/>
        <v>51004</v>
      </c>
      <c r="T5021" s="43">
        <f ca="1">_xll.BInterpol('Base CDI'!$H$4:$H$28,'Base CDI'!$J$4:$J$29,S5021,"Cubic","Extrapolate=Linear","MultiX=Average","Skip=True","Sort=True")</f>
        <v>13.104887824897402</v>
      </c>
      <c r="U5021" s="43">
        <f ca="1">_xll.BInterpol('Base CDI'!$H$4:$H$28,'Base CDI'!$I$4:$I$29,S5021,"Cubic","Extrapolate=Linear","MultiX=Average","Skip=True","Sort=True")</f>
        <v>13.128939808481533</v>
      </c>
    </row>
    <row r="5022" spans="16:21" x14ac:dyDescent="0.25">
      <c r="P5022" s="10">
        <v>41816</v>
      </c>
      <c r="Q5022">
        <v>33.640929999999997</v>
      </c>
      <c r="S5022" s="42">
        <f t="shared" ca="1" si="84"/>
        <v>51005</v>
      </c>
      <c r="T5022" s="43">
        <f ca="1">_xll.BInterpol('Base CDI'!$H$4:$H$28,'Base CDI'!$J$4:$J$29,S5022,"Cubic","Extrapolate=Linear","MultiX=Average","Skip=True","Sort=True")</f>
        <v>13.104844049247607</v>
      </c>
      <c r="U5022" s="43">
        <f ca="1">_xll.BInterpol('Base CDI'!$H$4:$H$28,'Base CDI'!$I$4:$I$29,S5022,"Cubic","Extrapolate=Linear","MultiX=Average","Skip=True","Sort=True")</f>
        <v>13.12889192886457</v>
      </c>
    </row>
    <row r="5023" spans="16:21" x14ac:dyDescent="0.25">
      <c r="P5023" s="10">
        <v>41817</v>
      </c>
      <c r="Q5023">
        <v>33.654629999999997</v>
      </c>
      <c r="S5023" s="42">
        <f t="shared" ca="1" si="84"/>
        <v>51006</v>
      </c>
      <c r="T5023" s="43">
        <f ca="1">_xll.BInterpol('Base CDI'!$H$4:$H$28,'Base CDI'!$J$4:$J$29,S5023,"Cubic","Extrapolate=Linear","MultiX=Average","Skip=True","Sort=True")</f>
        <v>13.104800273597812</v>
      </c>
      <c r="U5023" s="43">
        <f ca="1">_xll.BInterpol('Base CDI'!$H$4:$H$28,'Base CDI'!$I$4:$I$29,S5023,"Cubic","Extrapolate=Linear","MultiX=Average","Skip=True","Sort=True")</f>
        <v>13.128844049247606</v>
      </c>
    </row>
    <row r="5024" spans="16:21" x14ac:dyDescent="0.25">
      <c r="P5024" s="10">
        <v>41820</v>
      </c>
      <c r="Q5024">
        <v>33.668329999999997</v>
      </c>
      <c r="S5024" s="42">
        <f t="shared" ca="1" si="84"/>
        <v>51007</v>
      </c>
      <c r="T5024" s="43">
        <f ca="1">_xll.BInterpol('Base CDI'!$H$4:$H$28,'Base CDI'!$J$4:$J$29,S5024,"Cubic","Extrapolate=Linear","MultiX=Average","Skip=True","Sort=True")</f>
        <v>13.104756497948017</v>
      </c>
      <c r="U5024" s="43">
        <f ca="1">_xll.BInterpol('Base CDI'!$H$4:$H$28,'Base CDI'!$I$4:$I$29,S5024,"Cubic","Extrapolate=Linear","MultiX=Average","Skip=True","Sort=True")</f>
        <v>13.128796169630643</v>
      </c>
    </row>
    <row r="5025" spans="16:21" x14ac:dyDescent="0.25">
      <c r="P5025" s="10">
        <v>41821</v>
      </c>
      <c r="Q5025">
        <v>33.682029999999997</v>
      </c>
      <c r="S5025" s="42">
        <f t="shared" ca="1" si="84"/>
        <v>51008</v>
      </c>
      <c r="T5025" s="43">
        <f ca="1">_xll.BInterpol('Base CDI'!$H$4:$H$28,'Base CDI'!$J$4:$J$29,S5025,"Cubic","Extrapolate=Linear","MultiX=Average","Skip=True","Sort=True")</f>
        <v>13.104712722298222</v>
      </c>
      <c r="U5025" s="43">
        <f ca="1">_xll.BInterpol('Base CDI'!$H$4:$H$28,'Base CDI'!$I$4:$I$29,S5025,"Cubic","Extrapolate=Linear","MultiX=Average","Skip=True","Sort=True")</f>
        <v>13.12874829001368</v>
      </c>
    </row>
    <row r="5026" spans="16:21" x14ac:dyDescent="0.25">
      <c r="P5026" s="10">
        <v>41822</v>
      </c>
      <c r="Q5026">
        <v>33.695740000000001</v>
      </c>
      <c r="S5026" s="42">
        <f t="shared" ca="1" si="84"/>
        <v>51009</v>
      </c>
      <c r="T5026" s="43">
        <f ca="1">_xll.BInterpol('Base CDI'!$H$4:$H$28,'Base CDI'!$J$4:$J$29,S5026,"Cubic","Extrapolate=Linear","MultiX=Average","Skip=True","Sort=True")</f>
        <v>13.104668946648427</v>
      </c>
      <c r="U5026" s="43">
        <f ca="1">_xll.BInterpol('Base CDI'!$H$4:$H$28,'Base CDI'!$I$4:$I$29,S5026,"Cubic","Extrapolate=Linear","MultiX=Average","Skip=True","Sort=True")</f>
        <v>13.128700410396718</v>
      </c>
    </row>
    <row r="5027" spans="16:21" x14ac:dyDescent="0.25">
      <c r="P5027" s="10">
        <v>41823</v>
      </c>
      <c r="Q5027">
        <v>33.70946</v>
      </c>
      <c r="S5027" s="42">
        <f t="shared" ca="1" si="84"/>
        <v>51010</v>
      </c>
      <c r="T5027" s="43">
        <f ca="1">_xll.BInterpol('Base CDI'!$H$4:$H$28,'Base CDI'!$J$4:$J$29,S5027,"Cubic","Extrapolate=Linear","MultiX=Average","Skip=True","Sort=True")</f>
        <v>13.104625170998633</v>
      </c>
      <c r="U5027" s="43">
        <f ca="1">_xll.BInterpol('Base CDI'!$H$4:$H$28,'Base CDI'!$I$4:$I$29,S5027,"Cubic","Extrapolate=Linear","MultiX=Average","Skip=True","Sort=True")</f>
        <v>13.128652530779755</v>
      </c>
    </row>
    <row r="5028" spans="16:21" x14ac:dyDescent="0.25">
      <c r="P5028" s="10">
        <v>41824</v>
      </c>
      <c r="Q5028">
        <v>33.723179999999999</v>
      </c>
      <c r="S5028" s="42">
        <f t="shared" ca="1" si="84"/>
        <v>51011</v>
      </c>
      <c r="T5028" s="43">
        <f ca="1">_xll.BInterpol('Base CDI'!$H$4:$H$28,'Base CDI'!$J$4:$J$29,S5028,"Cubic","Extrapolate=Linear","MultiX=Average","Skip=True","Sort=True")</f>
        <v>13.104581395348838</v>
      </c>
      <c r="U5028" s="43">
        <f ca="1">_xll.BInterpol('Base CDI'!$H$4:$H$28,'Base CDI'!$I$4:$I$29,S5028,"Cubic","Extrapolate=Linear","MultiX=Average","Skip=True","Sort=True")</f>
        <v>13.128604651162791</v>
      </c>
    </row>
    <row r="5029" spans="16:21" x14ac:dyDescent="0.25">
      <c r="P5029" s="10">
        <v>41827</v>
      </c>
      <c r="Q5029">
        <v>33.736910000000002</v>
      </c>
      <c r="S5029" s="42">
        <f t="shared" ca="1" si="84"/>
        <v>51012</v>
      </c>
      <c r="T5029" s="43">
        <f ca="1">_xll.BInterpol('Base CDI'!$H$4:$H$28,'Base CDI'!$J$4:$J$29,S5029,"Cubic","Extrapolate=Linear","MultiX=Average","Skip=True","Sort=True")</f>
        <v>13.104537619699043</v>
      </c>
      <c r="U5029" s="43">
        <f ca="1">_xll.BInterpol('Base CDI'!$H$4:$H$28,'Base CDI'!$I$4:$I$29,S5029,"Cubic","Extrapolate=Linear","MultiX=Average","Skip=True","Sort=True")</f>
        <v>13.128556771545828</v>
      </c>
    </row>
    <row r="5030" spans="16:21" x14ac:dyDescent="0.25">
      <c r="P5030" s="10">
        <v>41828</v>
      </c>
      <c r="Q5030">
        <v>33.750639999999997</v>
      </c>
      <c r="S5030" s="42">
        <f t="shared" ca="1" si="84"/>
        <v>51013</v>
      </c>
      <c r="T5030" s="43">
        <f ca="1">_xll.BInterpol('Base CDI'!$H$4:$H$28,'Base CDI'!$J$4:$J$29,S5030,"Cubic","Extrapolate=Linear","MultiX=Average","Skip=True","Sort=True")</f>
        <v>13.104493844049248</v>
      </c>
      <c r="U5030" s="43">
        <f ca="1">_xll.BInterpol('Base CDI'!$H$4:$H$28,'Base CDI'!$I$4:$I$29,S5030,"Cubic","Extrapolate=Linear","MultiX=Average","Skip=True","Sort=True")</f>
        <v>13.128508891928865</v>
      </c>
    </row>
    <row r="5031" spans="16:21" x14ac:dyDescent="0.25">
      <c r="P5031" s="10">
        <v>41829</v>
      </c>
      <c r="Q5031">
        <v>33.764380000000003</v>
      </c>
      <c r="S5031" s="42">
        <f t="shared" ca="1" si="84"/>
        <v>51014</v>
      </c>
      <c r="T5031" s="43">
        <f ca="1">_xll.BInterpol('Base CDI'!$H$4:$H$28,'Base CDI'!$J$4:$J$29,S5031,"Cubic","Extrapolate=Linear","MultiX=Average","Skip=True","Sort=True")</f>
        <v>13.104450068399453</v>
      </c>
      <c r="U5031" s="43">
        <f ca="1">_xll.BInterpol('Base CDI'!$H$4:$H$28,'Base CDI'!$I$4:$I$29,S5031,"Cubic","Extrapolate=Linear","MultiX=Average","Skip=True","Sort=True")</f>
        <v>13.128461012311902</v>
      </c>
    </row>
    <row r="5032" spans="16:21" x14ac:dyDescent="0.25">
      <c r="P5032" s="10">
        <v>41830</v>
      </c>
      <c r="Q5032">
        <v>33.778120000000001</v>
      </c>
      <c r="S5032" s="42">
        <f t="shared" ca="1" si="84"/>
        <v>51015</v>
      </c>
      <c r="T5032" s="43">
        <f ca="1">_xll.BInterpol('Base CDI'!$H$4:$H$28,'Base CDI'!$J$4:$J$29,S5032,"Cubic","Extrapolate=Linear","MultiX=Average","Skip=True","Sort=True")</f>
        <v>13.104406292749658</v>
      </c>
      <c r="U5032" s="43">
        <f ca="1">_xll.BInterpol('Base CDI'!$H$4:$H$28,'Base CDI'!$I$4:$I$29,S5032,"Cubic","Extrapolate=Linear","MultiX=Average","Skip=True","Sort=True")</f>
        <v>13.12841313269494</v>
      </c>
    </row>
    <row r="5033" spans="16:21" x14ac:dyDescent="0.25">
      <c r="P5033" s="10">
        <v>41831</v>
      </c>
      <c r="Q5033">
        <v>33.791870000000003</v>
      </c>
      <c r="S5033" s="42">
        <f t="shared" ca="1" si="84"/>
        <v>51016</v>
      </c>
      <c r="T5033" s="43">
        <f ca="1">_xll.BInterpol('Base CDI'!$H$4:$H$28,'Base CDI'!$J$4:$J$29,S5033,"Cubic","Extrapolate=Linear","MultiX=Average","Skip=True","Sort=True")</f>
        <v>13.104362517099863</v>
      </c>
      <c r="U5033" s="43">
        <f ca="1">_xll.BInterpol('Base CDI'!$H$4:$H$28,'Base CDI'!$I$4:$I$29,S5033,"Cubic","Extrapolate=Linear","MultiX=Average","Skip=True","Sort=True")</f>
        <v>13.128365253077975</v>
      </c>
    </row>
    <row r="5034" spans="16:21" x14ac:dyDescent="0.25">
      <c r="P5034" s="10">
        <v>41834</v>
      </c>
      <c r="Q5034">
        <v>33.805630000000001</v>
      </c>
      <c r="S5034" s="42">
        <f t="shared" ca="1" si="84"/>
        <v>51017</v>
      </c>
      <c r="T5034" s="43">
        <f ca="1">_xll.BInterpol('Base CDI'!$H$4:$H$28,'Base CDI'!$J$4:$J$29,S5034,"Cubic","Extrapolate=Linear","MultiX=Average","Skip=True","Sort=True")</f>
        <v>13.104318741450069</v>
      </c>
      <c r="U5034" s="43">
        <f ca="1">_xll.BInterpol('Base CDI'!$H$4:$H$28,'Base CDI'!$I$4:$I$29,S5034,"Cubic","Extrapolate=Linear","MultiX=Average","Skip=True","Sort=True")</f>
        <v>13.128317373461012</v>
      </c>
    </row>
    <row r="5035" spans="16:21" x14ac:dyDescent="0.25">
      <c r="P5035" s="10">
        <v>41835</v>
      </c>
      <c r="Q5035">
        <v>33.819389999999999</v>
      </c>
      <c r="S5035" s="42">
        <f t="shared" ca="1" si="84"/>
        <v>51018</v>
      </c>
      <c r="T5035" s="43">
        <f ca="1">_xll.BInterpol('Base CDI'!$H$4:$H$28,'Base CDI'!$J$4:$J$29,S5035,"Cubic","Extrapolate=Linear","MultiX=Average","Skip=True","Sort=True")</f>
        <v>13.104274965800274</v>
      </c>
      <c r="U5035" s="43">
        <f ca="1">_xll.BInterpol('Base CDI'!$H$4:$H$28,'Base CDI'!$I$4:$I$29,S5035,"Cubic","Extrapolate=Linear","MultiX=Average","Skip=True","Sort=True")</f>
        <v>13.12826949384405</v>
      </c>
    </row>
    <row r="5036" spans="16:21" x14ac:dyDescent="0.25">
      <c r="P5036" s="10">
        <v>41836</v>
      </c>
      <c r="Q5036">
        <v>33.833150000000003</v>
      </c>
      <c r="S5036" s="42">
        <f t="shared" ca="1" si="84"/>
        <v>51019</v>
      </c>
      <c r="T5036" s="43">
        <f ca="1">_xll.BInterpol('Base CDI'!$H$4:$H$28,'Base CDI'!$J$4:$J$29,S5036,"Cubic","Extrapolate=Linear","MultiX=Average","Skip=True","Sort=True")</f>
        <v>13.104231190150479</v>
      </c>
      <c r="U5036" s="43">
        <f ca="1">_xll.BInterpol('Base CDI'!$H$4:$H$28,'Base CDI'!$I$4:$I$29,S5036,"Cubic","Extrapolate=Linear","MultiX=Average","Skip=True","Sort=True")</f>
        <v>13.128221614227087</v>
      </c>
    </row>
    <row r="5037" spans="16:21" x14ac:dyDescent="0.25">
      <c r="P5037" s="10">
        <v>41837</v>
      </c>
      <c r="Q5037">
        <v>33.846919999999997</v>
      </c>
      <c r="S5037" s="42">
        <f t="shared" ca="1" si="84"/>
        <v>51020</v>
      </c>
      <c r="T5037" s="43">
        <f ca="1">_xll.BInterpol('Base CDI'!$H$4:$H$28,'Base CDI'!$J$4:$J$29,S5037,"Cubic","Extrapolate=Linear","MultiX=Average","Skip=True","Sort=True")</f>
        <v>13.104187414500684</v>
      </c>
      <c r="U5037" s="43">
        <f ca="1">_xll.BInterpol('Base CDI'!$H$4:$H$28,'Base CDI'!$I$4:$I$29,S5037,"Cubic","Extrapolate=Linear","MultiX=Average","Skip=True","Sort=True")</f>
        <v>13.128173734610124</v>
      </c>
    </row>
    <row r="5038" spans="16:21" x14ac:dyDescent="0.25">
      <c r="P5038" s="10">
        <v>41838</v>
      </c>
      <c r="Q5038">
        <v>33.860700000000001</v>
      </c>
      <c r="S5038" s="42">
        <f t="shared" ca="1" si="84"/>
        <v>51021</v>
      </c>
      <c r="T5038" s="43">
        <f ca="1">_xll.BInterpol('Base CDI'!$H$4:$H$28,'Base CDI'!$J$4:$J$29,S5038,"Cubic","Extrapolate=Linear","MultiX=Average","Skip=True","Sort=True")</f>
        <v>13.104143638850889</v>
      </c>
      <c r="U5038" s="43">
        <f ca="1">_xll.BInterpol('Base CDI'!$H$4:$H$28,'Base CDI'!$I$4:$I$29,S5038,"Cubic","Extrapolate=Linear","MultiX=Average","Skip=True","Sort=True")</f>
        <v>13.128125854993161</v>
      </c>
    </row>
    <row r="5039" spans="16:21" x14ac:dyDescent="0.25">
      <c r="P5039" s="10">
        <v>41841</v>
      </c>
      <c r="Q5039">
        <v>33.874490000000002</v>
      </c>
      <c r="S5039" s="42">
        <f t="shared" ca="1" si="84"/>
        <v>51022</v>
      </c>
      <c r="T5039" s="43">
        <f ca="1">_xll.BInterpol('Base CDI'!$H$4:$H$28,'Base CDI'!$J$4:$J$29,S5039,"Cubic","Extrapolate=Linear","MultiX=Average","Skip=True","Sort=True")</f>
        <v>13.104099863201094</v>
      </c>
      <c r="U5039" s="43">
        <f ca="1">_xll.BInterpol('Base CDI'!$H$4:$H$28,'Base CDI'!$I$4:$I$29,S5039,"Cubic","Extrapolate=Linear","MultiX=Average","Skip=True","Sort=True")</f>
        <v>13.128077975376197</v>
      </c>
    </row>
    <row r="5040" spans="16:21" x14ac:dyDescent="0.25">
      <c r="P5040" s="10">
        <v>41842</v>
      </c>
      <c r="Q5040">
        <v>33.888269999999999</v>
      </c>
      <c r="S5040" s="42">
        <f t="shared" ca="1" si="84"/>
        <v>51023</v>
      </c>
      <c r="T5040" s="43">
        <f ca="1">_xll.BInterpol('Base CDI'!$H$4:$H$28,'Base CDI'!$J$4:$J$29,S5040,"Cubic","Extrapolate=Linear","MultiX=Average","Skip=True","Sort=True")</f>
        <v>13.104056087551299</v>
      </c>
      <c r="U5040" s="43">
        <f ca="1">_xll.BInterpol('Base CDI'!$H$4:$H$28,'Base CDI'!$I$4:$I$29,S5040,"Cubic","Extrapolate=Linear","MultiX=Average","Skip=True","Sort=True")</f>
        <v>13.128030095759234</v>
      </c>
    </row>
    <row r="5041" spans="16:21" x14ac:dyDescent="0.25">
      <c r="P5041" s="10">
        <v>41843</v>
      </c>
      <c r="Q5041">
        <v>33.902070000000002</v>
      </c>
      <c r="S5041" s="42">
        <f t="shared" ca="1" si="84"/>
        <v>51024</v>
      </c>
      <c r="T5041" s="43">
        <f ca="1">_xll.BInterpol('Base CDI'!$H$4:$H$28,'Base CDI'!$J$4:$J$29,S5041,"Cubic","Extrapolate=Linear","MultiX=Average","Skip=True","Sort=True")</f>
        <v>13.104012311901505</v>
      </c>
      <c r="U5041" s="43">
        <f ca="1">_xll.BInterpol('Base CDI'!$H$4:$H$28,'Base CDI'!$I$4:$I$29,S5041,"Cubic","Extrapolate=Linear","MultiX=Average","Skip=True","Sort=True")</f>
        <v>13.127982216142271</v>
      </c>
    </row>
    <row r="5042" spans="16:21" x14ac:dyDescent="0.25">
      <c r="P5042" s="10">
        <v>41844</v>
      </c>
      <c r="Q5042">
        <v>33.915869999999998</v>
      </c>
      <c r="S5042" s="42">
        <f t="shared" ca="1" si="84"/>
        <v>51025</v>
      </c>
      <c r="T5042" s="43">
        <f ca="1">_xll.BInterpol('Base CDI'!$H$4:$H$28,'Base CDI'!$J$4:$J$29,S5042,"Cubic","Extrapolate=Linear","MultiX=Average","Skip=True","Sort=True")</f>
        <v>13.10396853625171</v>
      </c>
      <c r="U5042" s="43">
        <f ca="1">_xll.BInterpol('Base CDI'!$H$4:$H$28,'Base CDI'!$I$4:$I$29,S5042,"Cubic","Extrapolate=Linear","MultiX=Average","Skip=True","Sort=True")</f>
        <v>13.127934336525309</v>
      </c>
    </row>
    <row r="5043" spans="16:21" x14ac:dyDescent="0.25">
      <c r="P5043" s="10">
        <v>41845</v>
      </c>
      <c r="Q5043">
        <v>33.929670000000002</v>
      </c>
      <c r="S5043" s="42">
        <f t="shared" ca="1" si="84"/>
        <v>51026</v>
      </c>
      <c r="T5043" s="43">
        <f ca="1">_xll.BInterpol('Base CDI'!$H$4:$H$28,'Base CDI'!$J$4:$J$29,S5043,"Cubic","Extrapolate=Linear","MultiX=Average","Skip=True","Sort=True")</f>
        <v>13.103924760601915</v>
      </c>
      <c r="U5043" s="43">
        <f ca="1">_xll.BInterpol('Base CDI'!$H$4:$H$28,'Base CDI'!$I$4:$I$29,S5043,"Cubic","Extrapolate=Linear","MultiX=Average","Skip=True","Sort=True")</f>
        <v>13.127886456908346</v>
      </c>
    </row>
    <row r="5044" spans="16:21" x14ac:dyDescent="0.25">
      <c r="P5044" s="10">
        <v>41848</v>
      </c>
      <c r="Q5044">
        <v>33.943489999999997</v>
      </c>
      <c r="S5044" s="42">
        <f t="shared" ca="1" si="84"/>
        <v>51027</v>
      </c>
      <c r="T5044" s="43">
        <f ca="1">_xll.BInterpol('Base CDI'!$H$4:$H$28,'Base CDI'!$J$4:$J$29,S5044,"Cubic","Extrapolate=Linear","MultiX=Average","Skip=True","Sort=True")</f>
        <v>13.10388098495212</v>
      </c>
      <c r="U5044" s="43">
        <f ca="1">_xll.BInterpol('Base CDI'!$H$4:$H$28,'Base CDI'!$I$4:$I$29,S5044,"Cubic","Extrapolate=Linear","MultiX=Average","Skip=True","Sort=True")</f>
        <v>13.127838577291381</v>
      </c>
    </row>
    <row r="5045" spans="16:21" x14ac:dyDescent="0.25">
      <c r="P5045" s="10">
        <v>41849</v>
      </c>
      <c r="Q5045">
        <v>33.957299999999996</v>
      </c>
      <c r="S5045" s="42">
        <f t="shared" ca="1" si="84"/>
        <v>51028</v>
      </c>
      <c r="T5045" s="43">
        <f ca="1">_xll.BInterpol('Base CDI'!$H$4:$H$28,'Base CDI'!$J$4:$J$29,S5045,"Cubic","Extrapolate=Linear","MultiX=Average","Skip=True","Sort=True")</f>
        <v>13.103837209302325</v>
      </c>
      <c r="U5045" s="43">
        <f ca="1">_xll.BInterpol('Base CDI'!$H$4:$H$28,'Base CDI'!$I$4:$I$29,S5045,"Cubic","Extrapolate=Linear","MultiX=Average","Skip=True","Sort=True")</f>
        <v>13.127790697674419</v>
      </c>
    </row>
    <row r="5046" spans="16:21" x14ac:dyDescent="0.25">
      <c r="P5046" s="10">
        <v>41850</v>
      </c>
      <c r="Q5046">
        <v>33.971119999999999</v>
      </c>
      <c r="S5046" s="42">
        <f t="shared" ca="1" si="84"/>
        <v>51029</v>
      </c>
      <c r="T5046" s="43">
        <f ca="1">_xll.BInterpol('Base CDI'!$H$4:$H$28,'Base CDI'!$J$4:$J$29,S5046,"Cubic","Extrapolate=Linear","MultiX=Average","Skip=True","Sort=True")</f>
        <v>13.10379343365253</v>
      </c>
      <c r="U5046" s="43">
        <f ca="1">_xll.BInterpol('Base CDI'!$H$4:$H$28,'Base CDI'!$I$4:$I$29,S5046,"Cubic","Extrapolate=Linear","MultiX=Average","Skip=True","Sort=True")</f>
        <v>13.127742818057456</v>
      </c>
    </row>
    <row r="5047" spans="16:21" x14ac:dyDescent="0.25">
      <c r="P5047" s="10">
        <v>41851</v>
      </c>
      <c r="Q5047">
        <v>33.984949999999998</v>
      </c>
      <c r="S5047" s="42">
        <f t="shared" ca="1" si="84"/>
        <v>51030</v>
      </c>
      <c r="T5047" s="43">
        <f ca="1">_xll.BInterpol('Base CDI'!$H$4:$H$28,'Base CDI'!$J$4:$J$29,S5047,"Cubic","Extrapolate=Linear","MultiX=Average","Skip=True","Sort=True")</f>
        <v>13.103749658002736</v>
      </c>
      <c r="U5047" s="43">
        <f ca="1">_xll.BInterpol('Base CDI'!$H$4:$H$28,'Base CDI'!$I$4:$I$29,S5047,"Cubic","Extrapolate=Linear","MultiX=Average","Skip=True","Sort=True")</f>
        <v>13.127694938440493</v>
      </c>
    </row>
    <row r="5048" spans="16:21" x14ac:dyDescent="0.25">
      <c r="P5048" s="10">
        <v>41852</v>
      </c>
      <c r="Q5048">
        <v>33.998779999999996</v>
      </c>
      <c r="S5048" s="42">
        <f t="shared" ca="1" si="84"/>
        <v>51031</v>
      </c>
      <c r="T5048" s="43">
        <f ca="1">_xll.BInterpol('Base CDI'!$H$4:$H$28,'Base CDI'!$J$4:$J$29,S5048,"Cubic","Extrapolate=Linear","MultiX=Average","Skip=True","Sort=True")</f>
        <v>13.103705882352941</v>
      </c>
      <c r="U5048" s="43">
        <f ca="1">_xll.BInterpol('Base CDI'!$H$4:$H$28,'Base CDI'!$I$4:$I$29,S5048,"Cubic","Extrapolate=Linear","MultiX=Average","Skip=True","Sort=True")</f>
        <v>13.127647058823531</v>
      </c>
    </row>
    <row r="5049" spans="16:21" x14ac:dyDescent="0.25">
      <c r="P5049" s="10">
        <v>41855</v>
      </c>
      <c r="Q5049">
        <v>34.012619999999998</v>
      </c>
      <c r="S5049" s="42">
        <f t="shared" ca="1" si="84"/>
        <v>51032</v>
      </c>
      <c r="T5049" s="43">
        <f ca="1">_xll.BInterpol('Base CDI'!$H$4:$H$28,'Base CDI'!$J$4:$J$29,S5049,"Cubic","Extrapolate=Linear","MultiX=Average","Skip=True","Sort=True")</f>
        <v>13.103662106703146</v>
      </c>
      <c r="U5049" s="43">
        <f ca="1">_xll.BInterpol('Base CDI'!$H$4:$H$28,'Base CDI'!$I$4:$I$29,S5049,"Cubic","Extrapolate=Linear","MultiX=Average","Skip=True","Sort=True")</f>
        <v>13.127599179206566</v>
      </c>
    </row>
    <row r="5050" spans="16:21" x14ac:dyDescent="0.25">
      <c r="P5050" s="10">
        <v>41856</v>
      </c>
      <c r="Q5050">
        <v>34.026479999999999</v>
      </c>
      <c r="S5050" s="42">
        <f t="shared" ca="1" si="84"/>
        <v>51033</v>
      </c>
      <c r="T5050" s="43">
        <f ca="1">_xll.BInterpol('Base CDI'!$H$4:$H$28,'Base CDI'!$J$4:$J$29,S5050,"Cubic","Extrapolate=Linear","MultiX=Average","Skip=True","Sort=True")</f>
        <v>13.103618331053351</v>
      </c>
      <c r="U5050" s="43">
        <f ca="1">_xll.BInterpol('Base CDI'!$H$4:$H$28,'Base CDI'!$I$4:$I$29,S5050,"Cubic","Extrapolate=Linear","MultiX=Average","Skip=True","Sort=True")</f>
        <v>13.127551299589603</v>
      </c>
    </row>
    <row r="5051" spans="16:21" x14ac:dyDescent="0.25">
      <c r="P5051" s="10">
        <v>41857</v>
      </c>
      <c r="Q5051">
        <v>34.04034</v>
      </c>
      <c r="S5051" s="42">
        <f t="shared" ca="1" si="84"/>
        <v>51034</v>
      </c>
      <c r="T5051" s="43">
        <f ca="1">_xll.BInterpol('Base CDI'!$H$4:$H$28,'Base CDI'!$J$4:$J$29,S5051,"Cubic","Extrapolate=Linear","MultiX=Average","Skip=True","Sort=True")</f>
        <v>13.103574555403558</v>
      </c>
      <c r="U5051" s="43">
        <f ca="1">_xll.BInterpol('Base CDI'!$H$4:$H$28,'Base CDI'!$I$4:$I$29,S5051,"Cubic","Extrapolate=Linear","MultiX=Average","Skip=True","Sort=True")</f>
        <v>13.127503419972641</v>
      </c>
    </row>
    <row r="5052" spans="16:21" x14ac:dyDescent="0.25">
      <c r="P5052" s="10">
        <v>41858</v>
      </c>
      <c r="Q5052">
        <v>34.054209999999998</v>
      </c>
      <c r="S5052" s="42">
        <f t="shared" ca="1" si="84"/>
        <v>51035</v>
      </c>
      <c r="T5052" s="43">
        <f ca="1">_xll.BInterpol('Base CDI'!$H$4:$H$28,'Base CDI'!$J$4:$J$29,S5052,"Cubic","Extrapolate=Linear","MultiX=Average","Skip=True","Sort=True")</f>
        <v>13.103530779753763</v>
      </c>
      <c r="U5052" s="43">
        <f ca="1">_xll.BInterpol('Base CDI'!$H$4:$H$28,'Base CDI'!$I$4:$I$29,S5052,"Cubic","Extrapolate=Linear","MultiX=Average","Skip=True","Sort=True")</f>
        <v>13.127455540355678</v>
      </c>
    </row>
    <row r="5053" spans="16:21" x14ac:dyDescent="0.25">
      <c r="P5053" s="10">
        <v>41859</v>
      </c>
      <c r="Q5053">
        <v>34.068080000000002</v>
      </c>
      <c r="S5053" s="42">
        <f t="shared" ca="1" si="84"/>
        <v>51036</v>
      </c>
      <c r="T5053" s="43">
        <f ca="1">_xll.BInterpol('Base CDI'!$H$4:$H$28,'Base CDI'!$J$4:$J$29,S5053,"Cubic","Extrapolate=Linear","MultiX=Average","Skip=True","Sort=True")</f>
        <v>13.103487004103968</v>
      </c>
      <c r="U5053" s="43">
        <f ca="1">_xll.BInterpol('Base CDI'!$H$4:$H$28,'Base CDI'!$I$4:$I$29,S5053,"Cubic","Extrapolate=Linear","MultiX=Average","Skip=True","Sort=True")</f>
        <v>13.127407660738715</v>
      </c>
    </row>
    <row r="5054" spans="16:21" x14ac:dyDescent="0.25">
      <c r="P5054" s="10">
        <v>41862</v>
      </c>
      <c r="Q5054">
        <v>34.081969999999998</v>
      </c>
      <c r="S5054" s="42">
        <f t="shared" ca="1" si="84"/>
        <v>51037</v>
      </c>
      <c r="T5054" s="43">
        <f ca="1">_xll.BInterpol('Base CDI'!$H$4:$H$28,'Base CDI'!$J$4:$J$29,S5054,"Cubic","Extrapolate=Linear","MultiX=Average","Skip=True","Sort=True")</f>
        <v>13.103443228454173</v>
      </c>
      <c r="U5054" s="43">
        <f ca="1">_xll.BInterpol('Base CDI'!$H$4:$H$28,'Base CDI'!$I$4:$I$29,S5054,"Cubic","Extrapolate=Linear","MultiX=Average","Skip=True","Sort=True")</f>
        <v>13.127359781121752</v>
      </c>
    </row>
    <row r="5055" spans="16:21" x14ac:dyDescent="0.25">
      <c r="P5055" s="10">
        <v>41863</v>
      </c>
      <c r="Q5055">
        <v>34.095849999999999</v>
      </c>
      <c r="S5055" s="42">
        <f t="shared" ca="1" si="84"/>
        <v>51038</v>
      </c>
      <c r="T5055" s="43">
        <f ca="1">_xll.BInterpol('Base CDI'!$H$4:$H$28,'Base CDI'!$J$4:$J$29,S5055,"Cubic","Extrapolate=Linear","MultiX=Average","Skip=True","Sort=True")</f>
        <v>13.103399452804378</v>
      </c>
      <c r="U5055" s="43">
        <f ca="1">_xll.BInterpol('Base CDI'!$H$4:$H$28,'Base CDI'!$I$4:$I$29,S5055,"Cubic","Extrapolate=Linear","MultiX=Average","Skip=True","Sort=True")</f>
        <v>13.127311901504788</v>
      </c>
    </row>
    <row r="5056" spans="16:21" x14ac:dyDescent="0.25">
      <c r="P5056" s="10">
        <v>41864</v>
      </c>
      <c r="Q5056">
        <v>34.109740000000002</v>
      </c>
      <c r="S5056" s="42">
        <f t="shared" ca="1" si="84"/>
        <v>51039</v>
      </c>
      <c r="T5056" s="43">
        <f ca="1">_xll.BInterpol('Base CDI'!$H$4:$H$28,'Base CDI'!$J$4:$J$29,S5056,"Cubic","Extrapolate=Linear","MultiX=Average","Skip=True","Sort=True")</f>
        <v>13.103355677154584</v>
      </c>
      <c r="U5056" s="43">
        <f ca="1">_xll.BInterpol('Base CDI'!$H$4:$H$28,'Base CDI'!$I$4:$I$29,S5056,"Cubic","Extrapolate=Linear","MultiX=Average","Skip=True","Sort=True")</f>
        <v>13.127264021887825</v>
      </c>
    </row>
    <row r="5057" spans="16:21" x14ac:dyDescent="0.25">
      <c r="P5057" s="10">
        <v>41865</v>
      </c>
      <c r="Q5057">
        <v>34.123640000000002</v>
      </c>
      <c r="S5057" s="42">
        <f t="shared" ca="1" si="84"/>
        <v>51040</v>
      </c>
      <c r="T5057" s="43">
        <f ca="1">_xll.BInterpol('Base CDI'!$H$4:$H$28,'Base CDI'!$J$4:$J$29,S5057,"Cubic","Extrapolate=Linear","MultiX=Average","Skip=True","Sort=True")</f>
        <v>13.103311901504789</v>
      </c>
      <c r="U5057" s="43">
        <f ca="1">_xll.BInterpol('Base CDI'!$H$4:$H$28,'Base CDI'!$I$4:$I$29,S5057,"Cubic","Extrapolate=Linear","MultiX=Average","Skip=True","Sort=True")</f>
        <v>13.127216142270862</v>
      </c>
    </row>
    <row r="5058" spans="16:21" x14ac:dyDescent="0.25">
      <c r="P5058" s="10">
        <v>41866</v>
      </c>
      <c r="Q5058">
        <v>34.137540000000001</v>
      </c>
      <c r="S5058" s="42">
        <f t="shared" ca="1" si="84"/>
        <v>51041</v>
      </c>
      <c r="T5058" s="43">
        <f ca="1">_xll.BInterpol('Base CDI'!$H$4:$H$28,'Base CDI'!$J$4:$J$29,S5058,"Cubic","Extrapolate=Linear","MultiX=Average","Skip=True","Sort=True")</f>
        <v>13.103268125854994</v>
      </c>
      <c r="U5058" s="43">
        <f ca="1">_xll.BInterpol('Base CDI'!$H$4:$H$28,'Base CDI'!$I$4:$I$29,S5058,"Cubic","Extrapolate=Linear","MultiX=Average","Skip=True","Sort=True")</f>
        <v>13.1271682626539</v>
      </c>
    </row>
    <row r="5059" spans="16:21" x14ac:dyDescent="0.25">
      <c r="P5059" s="10">
        <v>41869</v>
      </c>
      <c r="Q5059">
        <v>34.15146</v>
      </c>
      <c r="S5059" s="42">
        <f t="shared" ca="1" si="84"/>
        <v>51042</v>
      </c>
      <c r="T5059" s="43">
        <f ca="1">_xll.BInterpol('Base CDI'!$H$4:$H$28,'Base CDI'!$J$4:$J$29,S5059,"Cubic","Extrapolate=Linear","MultiX=Average","Skip=True","Sort=True")</f>
        <v>13.103224350205199</v>
      </c>
      <c r="U5059" s="43">
        <f ca="1">_xll.BInterpol('Base CDI'!$H$4:$H$28,'Base CDI'!$I$4:$I$29,S5059,"Cubic","Extrapolate=Linear","MultiX=Average","Skip=True","Sort=True")</f>
        <v>13.127120383036937</v>
      </c>
    </row>
    <row r="5060" spans="16:21" x14ac:dyDescent="0.25">
      <c r="P5060" s="10">
        <v>41870</v>
      </c>
      <c r="Q5060">
        <v>34.165370000000003</v>
      </c>
      <c r="S5060" s="42">
        <f t="shared" ca="1" si="84"/>
        <v>51043</v>
      </c>
      <c r="T5060" s="43">
        <f ca="1">_xll.BInterpol('Base CDI'!$H$4:$H$28,'Base CDI'!$J$4:$J$29,S5060,"Cubic","Extrapolate=Linear","MultiX=Average","Skip=True","Sort=True")</f>
        <v>13.103180574555404</v>
      </c>
      <c r="U5060" s="43">
        <f ca="1">_xll.BInterpol('Base CDI'!$H$4:$H$28,'Base CDI'!$I$4:$I$29,S5060,"Cubic","Extrapolate=Linear","MultiX=Average","Skip=True","Sort=True")</f>
        <v>13.127072503419972</v>
      </c>
    </row>
    <row r="5061" spans="16:21" x14ac:dyDescent="0.25">
      <c r="P5061" s="10">
        <v>41871</v>
      </c>
      <c r="Q5061">
        <v>34.179290000000002</v>
      </c>
      <c r="S5061" s="42">
        <f t="shared" ca="1" si="84"/>
        <v>51044</v>
      </c>
      <c r="T5061" s="43">
        <f ca="1">_xll.BInterpol('Base CDI'!$H$4:$H$28,'Base CDI'!$J$4:$J$29,S5061,"Cubic","Extrapolate=Linear","MultiX=Average","Skip=True","Sort=True")</f>
        <v>13.103136798905609</v>
      </c>
      <c r="U5061" s="43">
        <f ca="1">_xll.BInterpol('Base CDI'!$H$4:$H$28,'Base CDI'!$I$4:$I$29,S5061,"Cubic","Extrapolate=Linear","MultiX=Average","Skip=True","Sort=True")</f>
        <v>13.12702462380301</v>
      </c>
    </row>
    <row r="5062" spans="16:21" x14ac:dyDescent="0.25">
      <c r="P5062" s="10">
        <v>41872</v>
      </c>
      <c r="Q5062">
        <v>34.193260000000002</v>
      </c>
      <c r="S5062" s="42">
        <f t="shared" ca="1" si="84"/>
        <v>51045</v>
      </c>
      <c r="T5062" s="43">
        <f ca="1">_xll.BInterpol('Base CDI'!$H$4:$H$28,'Base CDI'!$J$4:$J$29,S5062,"Cubic","Extrapolate=Linear","MultiX=Average","Skip=True","Sort=True")</f>
        <v>13.103093023255814</v>
      </c>
      <c r="U5062" s="43">
        <f ca="1">_xll.BInterpol('Base CDI'!$H$4:$H$28,'Base CDI'!$I$4:$I$29,S5062,"Cubic","Extrapolate=Linear","MultiX=Average","Skip=True","Sort=True")</f>
        <v>13.126976744186047</v>
      </c>
    </row>
    <row r="5063" spans="16:21" x14ac:dyDescent="0.25">
      <c r="P5063" s="10">
        <v>41873</v>
      </c>
      <c r="Q5063">
        <v>34.2072</v>
      </c>
      <c r="S5063" s="42">
        <f t="shared" ca="1" si="84"/>
        <v>51046</v>
      </c>
      <c r="T5063" s="43">
        <f ca="1">_xll.BInterpol('Base CDI'!$H$4:$H$28,'Base CDI'!$J$4:$J$29,S5063,"Cubic","Extrapolate=Linear","MultiX=Average","Skip=True","Sort=True")</f>
        <v>13.10304924760602</v>
      </c>
      <c r="U5063" s="43">
        <f ca="1">_xll.BInterpol('Base CDI'!$H$4:$H$28,'Base CDI'!$I$4:$I$29,S5063,"Cubic","Extrapolate=Linear","MultiX=Average","Skip=True","Sort=True")</f>
        <v>13.126928864569084</v>
      </c>
    </row>
    <row r="5064" spans="16:21" x14ac:dyDescent="0.25">
      <c r="P5064" s="10">
        <v>41876</v>
      </c>
      <c r="Q5064">
        <v>34.221130000000002</v>
      </c>
      <c r="S5064" s="42">
        <f t="shared" ca="1" si="84"/>
        <v>51047</v>
      </c>
      <c r="T5064" s="43">
        <f ca="1">_xll.BInterpol('Base CDI'!$H$4:$H$28,'Base CDI'!$J$4:$J$29,S5064,"Cubic","Extrapolate=Linear","MultiX=Average","Skip=True","Sort=True")</f>
        <v>13.103005471956225</v>
      </c>
      <c r="U5064" s="43">
        <f ca="1">_xll.BInterpol('Base CDI'!$H$4:$H$28,'Base CDI'!$I$4:$I$29,S5064,"Cubic","Extrapolate=Linear","MultiX=Average","Skip=True","Sort=True")</f>
        <v>13.126880984952122</v>
      </c>
    </row>
    <row r="5065" spans="16:21" x14ac:dyDescent="0.25">
      <c r="P5065" s="10">
        <v>41877</v>
      </c>
      <c r="Q5065">
        <v>34.235120000000002</v>
      </c>
      <c r="S5065" s="42">
        <f t="shared" ca="1" si="84"/>
        <v>51048</v>
      </c>
      <c r="T5065" s="43">
        <f ca="1">_xll.BInterpol('Base CDI'!$H$4:$H$28,'Base CDI'!$J$4:$J$29,S5065,"Cubic","Extrapolate=Linear","MultiX=Average","Skip=True","Sort=True")</f>
        <v>13.10296169630643</v>
      </c>
      <c r="U5065" s="43">
        <f ca="1">_xll.BInterpol('Base CDI'!$H$4:$H$28,'Base CDI'!$I$4:$I$29,S5065,"Cubic","Extrapolate=Linear","MultiX=Average","Skip=True","Sort=True")</f>
        <v>13.126833105335157</v>
      </c>
    </row>
    <row r="5066" spans="16:21" x14ac:dyDescent="0.25">
      <c r="P5066" s="10">
        <v>41878</v>
      </c>
      <c r="Q5066">
        <v>34.249099999999999</v>
      </c>
      <c r="S5066" s="42">
        <f t="shared" ca="1" si="84"/>
        <v>51049</v>
      </c>
      <c r="T5066" s="43">
        <f ca="1">_xll.BInterpol('Base CDI'!$H$4:$H$28,'Base CDI'!$J$4:$J$29,S5066,"Cubic","Extrapolate=Linear","MultiX=Average","Skip=True","Sort=True")</f>
        <v>13.102917920656635</v>
      </c>
      <c r="U5066" s="43">
        <f ca="1">_xll.BInterpol('Base CDI'!$H$4:$H$28,'Base CDI'!$I$4:$I$29,S5066,"Cubic","Extrapolate=Linear","MultiX=Average","Skip=True","Sort=True")</f>
        <v>13.126785225718194</v>
      </c>
    </row>
    <row r="5067" spans="16:21" x14ac:dyDescent="0.25">
      <c r="P5067" s="10">
        <v>41879</v>
      </c>
      <c r="Q5067">
        <v>34.26305</v>
      </c>
      <c r="S5067" s="42">
        <f t="shared" ref="S5067:S5130" ca="1" si="85">S5066+1</f>
        <v>51050</v>
      </c>
      <c r="T5067" s="43">
        <f ca="1">_xll.BInterpol('Base CDI'!$H$4:$H$28,'Base CDI'!$J$4:$J$29,S5067,"Cubic","Extrapolate=Linear","MultiX=Average","Skip=True","Sort=True")</f>
        <v>13.10287414500684</v>
      </c>
      <c r="U5067" s="43">
        <f ca="1">_xll.BInterpol('Base CDI'!$H$4:$H$28,'Base CDI'!$I$4:$I$29,S5067,"Cubic","Extrapolate=Linear","MultiX=Average","Skip=True","Sort=True")</f>
        <v>13.126737346101232</v>
      </c>
    </row>
    <row r="5068" spans="16:21" x14ac:dyDescent="0.25">
      <c r="P5068" s="10">
        <v>41880</v>
      </c>
      <c r="Q5068">
        <v>34.277050000000003</v>
      </c>
      <c r="S5068" s="42">
        <f t="shared" ca="1" si="85"/>
        <v>51051</v>
      </c>
      <c r="T5068" s="43">
        <f ca="1">_xll.BInterpol('Base CDI'!$H$4:$H$28,'Base CDI'!$J$4:$J$29,S5068,"Cubic","Extrapolate=Linear","MultiX=Average","Skip=True","Sort=True")</f>
        <v>13.102830369357045</v>
      </c>
      <c r="U5068" s="43">
        <f ca="1">_xll.BInterpol('Base CDI'!$H$4:$H$28,'Base CDI'!$I$4:$I$29,S5068,"Cubic","Extrapolate=Linear","MultiX=Average","Skip=True","Sort=True")</f>
        <v>13.126689466484269</v>
      </c>
    </row>
    <row r="5069" spans="16:21" x14ac:dyDescent="0.25">
      <c r="P5069" s="10">
        <v>41883</v>
      </c>
      <c r="Q5069">
        <v>34.29101</v>
      </c>
      <c r="S5069" s="42">
        <f t="shared" ca="1" si="85"/>
        <v>51052</v>
      </c>
      <c r="T5069" s="43">
        <f ca="1">_xll.BInterpol('Base CDI'!$H$4:$H$28,'Base CDI'!$J$4:$J$29,S5069,"Cubic","Extrapolate=Linear","MultiX=Average","Skip=True","Sort=True")</f>
        <v>13.102786593707251</v>
      </c>
      <c r="U5069" s="43">
        <f ca="1">_xll.BInterpol('Base CDI'!$H$4:$H$28,'Base CDI'!$I$4:$I$29,S5069,"Cubic","Extrapolate=Linear","MultiX=Average","Skip=True","Sort=True")</f>
        <v>13.126641586867306</v>
      </c>
    </row>
    <row r="5070" spans="16:21" x14ac:dyDescent="0.25">
      <c r="P5070" s="10">
        <v>41884</v>
      </c>
      <c r="Q5070">
        <v>34.304989999999997</v>
      </c>
      <c r="S5070" s="42">
        <f t="shared" ca="1" si="85"/>
        <v>51053</v>
      </c>
      <c r="T5070" s="43">
        <f ca="1">_xll.BInterpol('Base CDI'!$H$4:$H$28,'Base CDI'!$J$4:$J$29,S5070,"Cubic","Extrapolate=Linear","MultiX=Average","Skip=True","Sort=True")</f>
        <v>13.102742818057456</v>
      </c>
      <c r="U5070" s="43">
        <f ca="1">_xll.BInterpol('Base CDI'!$H$4:$H$28,'Base CDI'!$I$4:$I$29,S5070,"Cubic","Extrapolate=Linear","MultiX=Average","Skip=True","Sort=True")</f>
        <v>13.126593707250343</v>
      </c>
    </row>
    <row r="5071" spans="16:21" x14ac:dyDescent="0.25">
      <c r="P5071" s="10">
        <v>41885</v>
      </c>
      <c r="Q5071">
        <v>34.318959999999997</v>
      </c>
      <c r="S5071" s="42">
        <f t="shared" ca="1" si="85"/>
        <v>51054</v>
      </c>
      <c r="T5071" s="43">
        <f ca="1">_xll.BInterpol('Base CDI'!$H$4:$H$28,'Base CDI'!$J$4:$J$29,S5071,"Cubic","Extrapolate=Linear","MultiX=Average","Skip=True","Sort=True")</f>
        <v>13.102699042407661</v>
      </c>
      <c r="U5071" s="43">
        <f ca="1">_xll.BInterpol('Base CDI'!$H$4:$H$28,'Base CDI'!$I$4:$I$29,S5071,"Cubic","Extrapolate=Linear","MultiX=Average","Skip=True","Sort=True")</f>
        <v>13.126545827633379</v>
      </c>
    </row>
    <row r="5072" spans="16:21" x14ac:dyDescent="0.25">
      <c r="P5072" s="10">
        <v>41886</v>
      </c>
      <c r="Q5072">
        <v>34.332940000000001</v>
      </c>
      <c r="S5072" s="42">
        <f t="shared" ca="1" si="85"/>
        <v>51055</v>
      </c>
      <c r="T5072" s="43">
        <f ca="1">_xll.BInterpol('Base CDI'!$H$4:$H$28,'Base CDI'!$J$4:$J$29,S5072,"Cubic","Extrapolate=Linear","MultiX=Average","Skip=True","Sort=True")</f>
        <v>13.102655266757866</v>
      </c>
      <c r="U5072" s="43">
        <f ca="1">_xll.BInterpol('Base CDI'!$H$4:$H$28,'Base CDI'!$I$4:$I$29,S5072,"Cubic","Extrapolate=Linear","MultiX=Average","Skip=True","Sort=True")</f>
        <v>13.126497948016416</v>
      </c>
    </row>
    <row r="5073" spans="16:21" x14ac:dyDescent="0.25">
      <c r="P5073" s="10">
        <v>41887</v>
      </c>
      <c r="Q5073">
        <v>34.34693</v>
      </c>
      <c r="S5073" s="42">
        <f t="shared" ca="1" si="85"/>
        <v>51056</v>
      </c>
      <c r="T5073" s="43">
        <f ca="1">_xll.BInterpol('Base CDI'!$H$4:$H$28,'Base CDI'!$J$4:$J$29,S5073,"Cubic","Extrapolate=Linear","MultiX=Average","Skip=True","Sort=True")</f>
        <v>13.102611491108071</v>
      </c>
      <c r="U5073" s="43">
        <f ca="1">_xll.BInterpol('Base CDI'!$H$4:$H$28,'Base CDI'!$I$4:$I$29,S5073,"Cubic","Extrapolate=Linear","MultiX=Average","Skip=True","Sort=True")</f>
        <v>13.126450068399453</v>
      </c>
    </row>
    <row r="5074" spans="16:21" x14ac:dyDescent="0.25">
      <c r="P5074" s="10">
        <v>41890</v>
      </c>
      <c r="Q5074">
        <v>34.36092</v>
      </c>
      <c r="S5074" s="42">
        <f t="shared" ca="1" si="85"/>
        <v>51057</v>
      </c>
      <c r="T5074" s="43">
        <f ca="1">_xll.BInterpol('Base CDI'!$H$4:$H$28,'Base CDI'!$J$4:$J$29,S5074,"Cubic","Extrapolate=Linear","MultiX=Average","Skip=True","Sort=True")</f>
        <v>13.102567715458276</v>
      </c>
      <c r="U5074" s="43">
        <f ca="1">_xll.BInterpol('Base CDI'!$H$4:$H$28,'Base CDI'!$I$4:$I$29,S5074,"Cubic","Extrapolate=Linear","MultiX=Average","Skip=True","Sort=True")</f>
        <v>13.126402188782491</v>
      </c>
    </row>
    <row r="5075" spans="16:21" x14ac:dyDescent="0.25">
      <c r="P5075" s="10">
        <v>41891</v>
      </c>
      <c r="Q5075">
        <v>34.374920000000003</v>
      </c>
      <c r="S5075" s="42">
        <f t="shared" ca="1" si="85"/>
        <v>51058</v>
      </c>
      <c r="T5075" s="43">
        <f ca="1">_xll.BInterpol('Base CDI'!$H$4:$H$28,'Base CDI'!$J$4:$J$29,S5075,"Cubic","Extrapolate=Linear","MultiX=Average","Skip=True","Sort=True")</f>
        <v>13.102523939808481</v>
      </c>
      <c r="U5075" s="43">
        <f ca="1">_xll.BInterpol('Base CDI'!$H$4:$H$28,'Base CDI'!$I$4:$I$29,S5075,"Cubic","Extrapolate=Linear","MultiX=Average","Skip=True","Sort=True")</f>
        <v>13.126354309165528</v>
      </c>
    </row>
    <row r="5076" spans="16:21" x14ac:dyDescent="0.25">
      <c r="P5076" s="10">
        <v>41892</v>
      </c>
      <c r="Q5076">
        <v>34.388930000000002</v>
      </c>
      <c r="S5076" s="42">
        <f t="shared" ca="1" si="85"/>
        <v>51059</v>
      </c>
      <c r="T5076" s="43">
        <f ca="1">_xll.BInterpol('Base CDI'!$H$4:$H$28,'Base CDI'!$J$4:$J$29,S5076,"Cubic","Extrapolate=Linear","MultiX=Average","Skip=True","Sort=True")</f>
        <v>13.102480164158687</v>
      </c>
      <c r="U5076" s="43">
        <f ca="1">_xll.BInterpol('Base CDI'!$H$4:$H$28,'Base CDI'!$I$4:$I$29,S5076,"Cubic","Extrapolate=Linear","MultiX=Average","Skip=True","Sort=True")</f>
        <v>13.126306429548563</v>
      </c>
    </row>
    <row r="5077" spans="16:21" x14ac:dyDescent="0.25">
      <c r="P5077" s="10">
        <v>41893</v>
      </c>
      <c r="Q5077">
        <v>34.402970000000003</v>
      </c>
      <c r="S5077" s="42">
        <f t="shared" ca="1" si="85"/>
        <v>51060</v>
      </c>
      <c r="T5077" s="43">
        <f ca="1">_xll.BInterpol('Base CDI'!$H$4:$H$28,'Base CDI'!$J$4:$J$29,S5077,"Cubic","Extrapolate=Linear","MultiX=Average","Skip=True","Sort=True")</f>
        <v>13.102436388508892</v>
      </c>
      <c r="U5077" s="43">
        <f ca="1">_xll.BInterpol('Base CDI'!$H$4:$H$28,'Base CDI'!$I$4:$I$29,S5077,"Cubic","Extrapolate=Linear","MultiX=Average","Skip=True","Sort=True")</f>
        <v>13.126258549931601</v>
      </c>
    </row>
    <row r="5078" spans="16:21" x14ac:dyDescent="0.25">
      <c r="P5078" s="10">
        <v>41894</v>
      </c>
      <c r="Q5078">
        <v>34.416989999999998</v>
      </c>
      <c r="S5078" s="42">
        <f t="shared" ca="1" si="85"/>
        <v>51061</v>
      </c>
      <c r="T5078" s="43">
        <f ca="1">_xll.BInterpol('Base CDI'!$H$4:$H$28,'Base CDI'!$J$4:$J$29,S5078,"Cubic","Extrapolate=Linear","MultiX=Average","Skip=True","Sort=True")</f>
        <v>13.102392612859097</v>
      </c>
      <c r="U5078" s="43">
        <f ca="1">_xll.BInterpol('Base CDI'!$H$4:$H$28,'Base CDI'!$I$4:$I$29,S5078,"Cubic","Extrapolate=Linear","MultiX=Average","Skip=True","Sort=True")</f>
        <v>13.126210670314638</v>
      </c>
    </row>
    <row r="5079" spans="16:21" x14ac:dyDescent="0.25">
      <c r="P5079" s="10">
        <v>41897</v>
      </c>
      <c r="Q5079">
        <v>34.431010000000001</v>
      </c>
      <c r="S5079" s="42">
        <f t="shared" ca="1" si="85"/>
        <v>51062</v>
      </c>
      <c r="T5079" s="43">
        <f ca="1">_xll.BInterpol('Base CDI'!$H$4:$H$28,'Base CDI'!$J$4:$J$29,S5079,"Cubic","Extrapolate=Linear","MultiX=Average","Skip=True","Sort=True")</f>
        <v>13.102348837209302</v>
      </c>
      <c r="U5079" s="43">
        <f ca="1">_xll.BInterpol('Base CDI'!$H$4:$H$28,'Base CDI'!$I$4:$I$29,S5079,"Cubic","Extrapolate=Linear","MultiX=Average","Skip=True","Sort=True")</f>
        <v>13.126162790697675</v>
      </c>
    </row>
    <row r="5080" spans="16:21" x14ac:dyDescent="0.25">
      <c r="P5080" s="10">
        <v>41898</v>
      </c>
      <c r="Q5080">
        <v>34.445039999999999</v>
      </c>
      <c r="S5080" s="42">
        <f t="shared" ca="1" si="85"/>
        <v>51063</v>
      </c>
      <c r="T5080" s="43">
        <f ca="1">_xll.BInterpol('Base CDI'!$H$4:$H$28,'Base CDI'!$J$4:$J$29,S5080,"Cubic","Extrapolate=Linear","MultiX=Average","Skip=True","Sort=True")</f>
        <v>13.102305061559507</v>
      </c>
      <c r="U5080" s="43">
        <f ca="1">_xll.BInterpol('Base CDI'!$H$4:$H$28,'Base CDI'!$I$4:$I$29,S5080,"Cubic","Extrapolate=Linear","MultiX=Average","Skip=True","Sort=True")</f>
        <v>13.126114911080712</v>
      </c>
    </row>
    <row r="5081" spans="16:21" x14ac:dyDescent="0.25">
      <c r="P5081" s="10">
        <v>41899</v>
      </c>
      <c r="Q5081">
        <v>34.459069999999997</v>
      </c>
      <c r="S5081" s="42">
        <f t="shared" ca="1" si="85"/>
        <v>51064</v>
      </c>
      <c r="T5081" s="43">
        <f ca="1">_xll.BInterpol('Base CDI'!$H$4:$H$28,'Base CDI'!$J$4:$J$29,S5081,"Cubic","Extrapolate=Linear","MultiX=Average","Skip=True","Sort=True")</f>
        <v>13.102261285909712</v>
      </c>
      <c r="U5081" s="43">
        <f ca="1">_xll.BInterpol('Base CDI'!$H$4:$H$28,'Base CDI'!$I$4:$I$29,S5081,"Cubic","Extrapolate=Linear","MultiX=Average","Skip=True","Sort=True")</f>
        <v>13.126067031463748</v>
      </c>
    </row>
    <row r="5082" spans="16:21" x14ac:dyDescent="0.25">
      <c r="P5082" s="10">
        <v>41900</v>
      </c>
      <c r="Q5082">
        <v>34.473109999999998</v>
      </c>
      <c r="S5082" s="42">
        <f t="shared" ca="1" si="85"/>
        <v>51065</v>
      </c>
      <c r="T5082" s="43">
        <f ca="1">_xll.BInterpol('Base CDI'!$H$4:$H$28,'Base CDI'!$J$4:$J$29,S5082,"Cubic","Extrapolate=Linear","MultiX=Average","Skip=True","Sort=True")</f>
        <v>13.102217510259917</v>
      </c>
      <c r="U5082" s="43">
        <f ca="1">_xll.BInterpol('Base CDI'!$H$4:$H$28,'Base CDI'!$I$4:$I$29,S5082,"Cubic","Extrapolate=Linear","MultiX=Average","Skip=True","Sort=True")</f>
        <v>13.126019151846785</v>
      </c>
    </row>
    <row r="5083" spans="16:21" x14ac:dyDescent="0.25">
      <c r="P5083" s="10">
        <v>41901</v>
      </c>
      <c r="Q5083">
        <v>34.487160000000003</v>
      </c>
      <c r="S5083" s="42">
        <f t="shared" ca="1" si="85"/>
        <v>51066</v>
      </c>
      <c r="T5083" s="43">
        <f ca="1">_xll.BInterpol('Base CDI'!$H$4:$H$28,'Base CDI'!$J$4:$J$29,S5083,"Cubic","Extrapolate=Linear","MultiX=Average","Skip=True","Sort=True")</f>
        <v>13.102173734610123</v>
      </c>
      <c r="U5083" s="43">
        <f ca="1">_xll.BInterpol('Base CDI'!$H$4:$H$28,'Base CDI'!$I$4:$I$29,S5083,"Cubic","Extrapolate=Linear","MultiX=Average","Skip=True","Sort=True")</f>
        <v>13.125971272229823</v>
      </c>
    </row>
    <row r="5084" spans="16:21" x14ac:dyDescent="0.25">
      <c r="P5084" s="10">
        <v>41904</v>
      </c>
      <c r="Q5084">
        <v>34.50121</v>
      </c>
      <c r="S5084" s="42">
        <f t="shared" ca="1" si="85"/>
        <v>51067</v>
      </c>
      <c r="T5084" s="43">
        <f ca="1">_xll.BInterpol('Base CDI'!$H$4:$H$28,'Base CDI'!$J$4:$J$29,S5084,"Cubic","Extrapolate=Linear","MultiX=Average","Skip=True","Sort=True")</f>
        <v>13.102129958960328</v>
      </c>
      <c r="U5084" s="43">
        <f ca="1">_xll.BInterpol('Base CDI'!$H$4:$H$28,'Base CDI'!$I$4:$I$29,S5084,"Cubic","Extrapolate=Linear","MultiX=Average","Skip=True","Sort=True")</f>
        <v>13.12592339261286</v>
      </c>
    </row>
    <row r="5085" spans="16:21" x14ac:dyDescent="0.25">
      <c r="P5085" s="10">
        <v>41905</v>
      </c>
      <c r="Q5085">
        <v>34.515259999999998</v>
      </c>
      <c r="S5085" s="42">
        <f t="shared" ca="1" si="85"/>
        <v>51068</v>
      </c>
      <c r="T5085" s="43">
        <f ca="1">_xll.BInterpol('Base CDI'!$H$4:$H$28,'Base CDI'!$J$4:$J$29,S5085,"Cubic","Extrapolate=Linear","MultiX=Average","Skip=True","Sort=True")</f>
        <v>13.102086183310533</v>
      </c>
      <c r="U5085" s="43">
        <f ca="1">_xll.BInterpol('Base CDI'!$H$4:$H$28,'Base CDI'!$I$4:$I$29,S5085,"Cubic","Extrapolate=Linear","MultiX=Average","Skip=True","Sort=True")</f>
        <v>13.125875512995897</v>
      </c>
    </row>
    <row r="5086" spans="16:21" x14ac:dyDescent="0.25">
      <c r="P5086" s="10">
        <v>41906</v>
      </c>
      <c r="Q5086">
        <v>34.529359999999997</v>
      </c>
      <c r="S5086" s="42">
        <f t="shared" ca="1" si="85"/>
        <v>51069</v>
      </c>
      <c r="T5086" s="43">
        <f ca="1">_xll.BInterpol('Base CDI'!$H$4:$H$28,'Base CDI'!$J$4:$J$29,S5086,"Cubic","Extrapolate=Linear","MultiX=Average","Skip=True","Sort=True")</f>
        <v>13.10204240766074</v>
      </c>
      <c r="U5086" s="43">
        <f ca="1">_xll.BInterpol('Base CDI'!$H$4:$H$28,'Base CDI'!$I$4:$I$29,S5086,"Cubic","Extrapolate=Linear","MultiX=Average","Skip=True","Sort=True")</f>
        <v>13.125827633378934</v>
      </c>
    </row>
    <row r="5087" spans="16:21" x14ac:dyDescent="0.25">
      <c r="P5087" s="10">
        <v>41907</v>
      </c>
      <c r="Q5087">
        <v>34.543469999999999</v>
      </c>
      <c r="S5087" s="42">
        <f t="shared" ca="1" si="85"/>
        <v>51070</v>
      </c>
      <c r="T5087" s="43">
        <f ca="1">_xll.BInterpol('Base CDI'!$H$4:$H$28,'Base CDI'!$J$4:$J$29,S5087,"Cubic","Extrapolate=Linear","MultiX=Average","Skip=True","Sort=True")</f>
        <v>13.101998632010945</v>
      </c>
      <c r="U5087" s="43">
        <f ca="1">_xll.BInterpol('Base CDI'!$H$4:$H$28,'Base CDI'!$I$4:$I$29,S5087,"Cubic","Extrapolate=Linear","MultiX=Average","Skip=True","Sort=True")</f>
        <v>13.12577975376197</v>
      </c>
    </row>
    <row r="5088" spans="16:21" x14ac:dyDescent="0.25">
      <c r="P5088" s="10">
        <v>41908</v>
      </c>
      <c r="Q5088">
        <v>34.557580000000002</v>
      </c>
      <c r="S5088" s="42">
        <f t="shared" ca="1" si="85"/>
        <v>51071</v>
      </c>
      <c r="T5088" s="43">
        <f ca="1">_xll.BInterpol('Base CDI'!$H$4:$H$28,'Base CDI'!$J$4:$J$29,S5088,"Cubic","Extrapolate=Linear","MultiX=Average","Skip=True","Sort=True")</f>
        <v>13.10195485636115</v>
      </c>
      <c r="U5088" s="43">
        <f ca="1">_xll.BInterpol('Base CDI'!$H$4:$H$28,'Base CDI'!$I$4:$I$29,S5088,"Cubic","Extrapolate=Linear","MultiX=Average","Skip=True","Sort=True")</f>
        <v>13.125731874145007</v>
      </c>
    </row>
    <row r="5089" spans="16:21" x14ac:dyDescent="0.25">
      <c r="P5089" s="10">
        <v>41911</v>
      </c>
      <c r="Q5089">
        <v>34.571660000000001</v>
      </c>
      <c r="S5089" s="42">
        <f t="shared" ca="1" si="85"/>
        <v>51072</v>
      </c>
      <c r="T5089" s="43">
        <f ca="1">_xll.BInterpol('Base CDI'!$H$4:$H$28,'Base CDI'!$J$4:$J$29,S5089,"Cubic","Extrapolate=Linear","MultiX=Average","Skip=True","Sort=True")</f>
        <v>13.101911080711355</v>
      </c>
      <c r="U5089" s="43">
        <f ca="1">_xll.BInterpol('Base CDI'!$H$4:$H$28,'Base CDI'!$I$4:$I$29,S5089,"Cubic","Extrapolate=Linear","MultiX=Average","Skip=True","Sort=True")</f>
        <v>13.125683994528044</v>
      </c>
    </row>
    <row r="5090" spans="16:21" x14ac:dyDescent="0.25">
      <c r="P5090" s="10">
        <v>41912</v>
      </c>
      <c r="Q5090">
        <v>34.585740000000001</v>
      </c>
      <c r="S5090" s="42">
        <f t="shared" ca="1" si="85"/>
        <v>51073</v>
      </c>
      <c r="T5090" s="43">
        <f ca="1">_xll.BInterpol('Base CDI'!$H$4:$H$28,'Base CDI'!$J$4:$J$29,S5090,"Cubic","Extrapolate=Linear","MultiX=Average","Skip=True","Sort=True")</f>
        <v>13.10186730506156</v>
      </c>
      <c r="U5090" s="43">
        <f ca="1">_xll.BInterpol('Base CDI'!$H$4:$H$28,'Base CDI'!$I$4:$I$29,S5090,"Cubic","Extrapolate=Linear","MultiX=Average","Skip=True","Sort=True")</f>
        <v>13.125636114911082</v>
      </c>
    </row>
    <row r="5091" spans="16:21" x14ac:dyDescent="0.25">
      <c r="P5091" s="10">
        <v>41913</v>
      </c>
      <c r="Q5091">
        <v>34.599829999999997</v>
      </c>
      <c r="S5091" s="42">
        <f t="shared" ca="1" si="85"/>
        <v>51074</v>
      </c>
      <c r="T5091" s="43">
        <f ca="1">_xll.BInterpol('Base CDI'!$H$4:$H$28,'Base CDI'!$J$4:$J$29,S5091,"Cubic","Extrapolate=Linear","MultiX=Average","Skip=True","Sort=True")</f>
        <v>13.101823529411766</v>
      </c>
      <c r="U5091" s="43">
        <f ca="1">_xll.BInterpol('Base CDI'!$H$4:$H$28,'Base CDI'!$I$4:$I$29,S5091,"Cubic","Extrapolate=Linear","MultiX=Average","Skip=True","Sort=True")</f>
        <v>13.125588235294119</v>
      </c>
    </row>
    <row r="5092" spans="16:21" x14ac:dyDescent="0.25">
      <c r="P5092" s="10">
        <v>41914</v>
      </c>
      <c r="Q5092">
        <v>34.613930000000003</v>
      </c>
      <c r="S5092" s="42">
        <f t="shared" ca="1" si="85"/>
        <v>51075</v>
      </c>
      <c r="T5092" s="43">
        <f ca="1">_xll.BInterpol('Base CDI'!$H$4:$H$28,'Base CDI'!$J$4:$J$29,S5092,"Cubic","Extrapolate=Linear","MultiX=Average","Skip=True","Sort=True")</f>
        <v>13.101779753761971</v>
      </c>
      <c r="U5092" s="43">
        <f ca="1">_xll.BInterpol('Base CDI'!$H$4:$H$28,'Base CDI'!$I$4:$I$29,S5092,"Cubic","Extrapolate=Linear","MultiX=Average","Skip=True","Sort=True")</f>
        <v>13.125540355677154</v>
      </c>
    </row>
    <row r="5093" spans="16:21" x14ac:dyDescent="0.25">
      <c r="P5093" s="10">
        <v>41915</v>
      </c>
      <c r="Q5093">
        <v>34.628030000000003</v>
      </c>
      <c r="S5093" s="42">
        <f t="shared" ca="1" si="85"/>
        <v>51076</v>
      </c>
      <c r="T5093" s="43">
        <f ca="1">_xll.BInterpol('Base CDI'!$H$4:$H$28,'Base CDI'!$J$4:$J$29,S5093,"Cubic","Extrapolate=Linear","MultiX=Average","Skip=True","Sort=True")</f>
        <v>13.101735978112176</v>
      </c>
      <c r="U5093" s="43">
        <f ca="1">_xll.BInterpol('Base CDI'!$H$4:$H$28,'Base CDI'!$I$4:$I$29,S5093,"Cubic","Extrapolate=Linear","MultiX=Average","Skip=True","Sort=True")</f>
        <v>13.125492476060192</v>
      </c>
    </row>
    <row r="5094" spans="16:21" x14ac:dyDescent="0.25">
      <c r="P5094" s="10">
        <v>41918</v>
      </c>
      <c r="Q5094">
        <v>34.642139999999998</v>
      </c>
      <c r="S5094" s="42">
        <f t="shared" ca="1" si="85"/>
        <v>51077</v>
      </c>
      <c r="T5094" s="43">
        <f ca="1">_xll.BInterpol('Base CDI'!$H$4:$H$28,'Base CDI'!$J$4:$J$29,S5094,"Cubic","Extrapolate=Linear","MultiX=Average","Skip=True","Sort=True")</f>
        <v>13.101692202462381</v>
      </c>
      <c r="U5094" s="43">
        <f ca="1">_xll.BInterpol('Base CDI'!$H$4:$H$28,'Base CDI'!$I$4:$I$29,S5094,"Cubic","Extrapolate=Linear","MultiX=Average","Skip=True","Sort=True")</f>
        <v>13.125444596443229</v>
      </c>
    </row>
    <row r="5095" spans="16:21" x14ac:dyDescent="0.25">
      <c r="P5095" s="10">
        <v>41919</v>
      </c>
      <c r="Q5095">
        <v>34.65625</v>
      </c>
      <c r="S5095" s="42">
        <f t="shared" ca="1" si="85"/>
        <v>51078</v>
      </c>
      <c r="T5095" s="43">
        <f ca="1">_xll.BInterpol('Base CDI'!$H$4:$H$28,'Base CDI'!$J$4:$J$29,S5095,"Cubic","Extrapolate=Linear","MultiX=Average","Skip=True","Sort=True")</f>
        <v>13.101648426812586</v>
      </c>
      <c r="U5095" s="43">
        <f ca="1">_xll.BInterpol('Base CDI'!$H$4:$H$28,'Base CDI'!$I$4:$I$29,S5095,"Cubic","Extrapolate=Linear","MultiX=Average","Skip=True","Sort=True")</f>
        <v>13.125396716826266</v>
      </c>
    </row>
    <row r="5096" spans="16:21" x14ac:dyDescent="0.25">
      <c r="P5096" s="10">
        <v>41920</v>
      </c>
      <c r="Q5096">
        <v>34.670409999999997</v>
      </c>
      <c r="S5096" s="42">
        <f t="shared" ca="1" si="85"/>
        <v>51079</v>
      </c>
      <c r="T5096" s="43">
        <f ca="1">_xll.BInterpol('Base CDI'!$H$4:$H$28,'Base CDI'!$J$4:$J$29,S5096,"Cubic","Extrapolate=Linear","MultiX=Average","Skip=True","Sort=True")</f>
        <v>13.101604651162791</v>
      </c>
      <c r="U5096" s="43">
        <f ca="1">_xll.BInterpol('Base CDI'!$H$4:$H$28,'Base CDI'!$I$4:$I$29,S5096,"Cubic","Extrapolate=Linear","MultiX=Average","Skip=True","Sort=True")</f>
        <v>13.125348837209303</v>
      </c>
    </row>
    <row r="5097" spans="16:21" x14ac:dyDescent="0.25">
      <c r="P5097" s="10">
        <v>41921</v>
      </c>
      <c r="Q5097">
        <v>34.684570000000001</v>
      </c>
      <c r="S5097" s="42">
        <f t="shared" ca="1" si="85"/>
        <v>51080</v>
      </c>
      <c r="T5097" s="43">
        <f ca="1">_xll.BInterpol('Base CDI'!$H$4:$H$28,'Base CDI'!$J$4:$J$29,S5097,"Cubic","Extrapolate=Linear","MultiX=Average","Skip=True","Sort=True")</f>
        <v>13.101560875512996</v>
      </c>
      <c r="U5097" s="43">
        <f ca="1">_xll.BInterpol('Base CDI'!$H$4:$H$28,'Base CDI'!$I$4:$I$29,S5097,"Cubic","Extrapolate=Linear","MultiX=Average","Skip=True","Sort=True")</f>
        <v>13.125300957592339</v>
      </c>
    </row>
    <row r="5098" spans="16:21" x14ac:dyDescent="0.25">
      <c r="P5098" s="10">
        <v>41922</v>
      </c>
      <c r="Q5098">
        <v>34.698740000000001</v>
      </c>
      <c r="S5098" s="42">
        <f t="shared" ca="1" si="85"/>
        <v>51081</v>
      </c>
      <c r="T5098" s="43">
        <f ca="1">_xll.BInterpol('Base CDI'!$H$4:$H$28,'Base CDI'!$J$4:$J$29,S5098,"Cubic","Extrapolate=Linear","MultiX=Average","Skip=True","Sort=True")</f>
        <v>13.101517099863202</v>
      </c>
      <c r="U5098" s="43">
        <f ca="1">_xll.BInterpol('Base CDI'!$H$4:$H$28,'Base CDI'!$I$4:$I$29,S5098,"Cubic","Extrapolate=Linear","MultiX=Average","Skip=True","Sort=True")</f>
        <v>13.125253077975376</v>
      </c>
    </row>
    <row r="5099" spans="16:21" x14ac:dyDescent="0.25">
      <c r="P5099" s="10">
        <v>41925</v>
      </c>
      <c r="Q5099">
        <v>34.712910000000001</v>
      </c>
      <c r="S5099" s="42">
        <f t="shared" ca="1" si="85"/>
        <v>51082</v>
      </c>
      <c r="T5099" s="43">
        <f ca="1">_xll.BInterpol('Base CDI'!$H$4:$H$28,'Base CDI'!$J$4:$J$29,S5099,"Cubic","Extrapolate=Linear","MultiX=Average","Skip=True","Sort=True")</f>
        <v>13.101473324213407</v>
      </c>
      <c r="U5099" s="43">
        <f ca="1">_xll.BInterpol('Base CDI'!$H$4:$H$28,'Base CDI'!$I$4:$I$29,S5099,"Cubic","Extrapolate=Linear","MultiX=Average","Skip=True","Sort=True")</f>
        <v>13.125205198358413</v>
      </c>
    </row>
    <row r="5100" spans="16:21" x14ac:dyDescent="0.25">
      <c r="P5100" s="10">
        <v>41926</v>
      </c>
      <c r="Q5100">
        <v>34.727049999999998</v>
      </c>
      <c r="S5100" s="42">
        <f t="shared" ca="1" si="85"/>
        <v>51083</v>
      </c>
      <c r="T5100" s="43">
        <f ca="1">_xll.BInterpol('Base CDI'!$H$4:$H$28,'Base CDI'!$J$4:$J$29,S5100,"Cubic","Extrapolate=Linear","MultiX=Average","Skip=True","Sort=True")</f>
        <v>13.101429548563612</v>
      </c>
      <c r="U5100" s="43">
        <f ca="1">_xll.BInterpol('Base CDI'!$H$4:$H$28,'Base CDI'!$I$4:$I$29,S5100,"Cubic","Extrapolate=Linear","MultiX=Average","Skip=True","Sort=True")</f>
        <v>13.125157318741451</v>
      </c>
    </row>
    <row r="5101" spans="16:21" x14ac:dyDescent="0.25">
      <c r="P5101" s="10">
        <v>41927</v>
      </c>
      <c r="Q5101">
        <v>34.741239999999998</v>
      </c>
      <c r="S5101" s="42">
        <f t="shared" ca="1" si="85"/>
        <v>51084</v>
      </c>
      <c r="T5101" s="43">
        <f ca="1">_xll.BInterpol('Base CDI'!$H$4:$H$28,'Base CDI'!$J$4:$J$29,S5101,"Cubic","Extrapolate=Linear","MultiX=Average","Skip=True","Sort=True")</f>
        <v>13.101385772913817</v>
      </c>
      <c r="U5101" s="43">
        <f ca="1">_xll.BInterpol('Base CDI'!$H$4:$H$28,'Base CDI'!$I$4:$I$29,S5101,"Cubic","Extrapolate=Linear","MultiX=Average","Skip=True","Sort=True")</f>
        <v>13.125109439124488</v>
      </c>
    </row>
    <row r="5102" spans="16:21" x14ac:dyDescent="0.25">
      <c r="P5102" s="10">
        <v>41928</v>
      </c>
      <c r="Q5102">
        <v>34.755389999999998</v>
      </c>
      <c r="S5102" s="42">
        <f t="shared" ca="1" si="85"/>
        <v>51085</v>
      </c>
      <c r="T5102" s="43">
        <f ca="1">_xll.BInterpol('Base CDI'!$H$4:$H$28,'Base CDI'!$J$4:$J$29,S5102,"Cubic","Extrapolate=Linear","MultiX=Average","Skip=True","Sort=True")</f>
        <v>13.101341997264022</v>
      </c>
      <c r="U5102" s="43">
        <f ca="1">_xll.BInterpol('Base CDI'!$H$4:$H$28,'Base CDI'!$I$4:$I$29,S5102,"Cubic","Extrapolate=Linear","MultiX=Average","Skip=True","Sort=True")</f>
        <v>13.125061559507525</v>
      </c>
    </row>
    <row r="5103" spans="16:21" x14ac:dyDescent="0.25">
      <c r="P5103" s="10">
        <v>41929</v>
      </c>
      <c r="Q5103">
        <v>34.769590000000001</v>
      </c>
      <c r="S5103" s="42">
        <f t="shared" ca="1" si="85"/>
        <v>51086</v>
      </c>
      <c r="T5103" s="43">
        <f ca="1">_xll.BInterpol('Base CDI'!$H$4:$H$28,'Base CDI'!$J$4:$J$29,S5103,"Cubic","Extrapolate=Linear","MultiX=Average","Skip=True","Sort=True")</f>
        <v>13.101298221614227</v>
      </c>
      <c r="U5103" s="43">
        <f ca="1">_xll.BInterpol('Base CDI'!$H$4:$H$28,'Base CDI'!$I$4:$I$29,S5103,"Cubic","Extrapolate=Linear","MultiX=Average","Skip=True","Sort=True")</f>
        <v>13.125013679890561</v>
      </c>
    </row>
    <row r="5104" spans="16:21" x14ac:dyDescent="0.25">
      <c r="P5104" s="10">
        <v>41932</v>
      </c>
      <c r="Q5104">
        <v>34.783790000000003</v>
      </c>
      <c r="S5104" s="42">
        <f t="shared" ca="1" si="85"/>
        <v>51087</v>
      </c>
      <c r="T5104" s="43">
        <f ca="1">_xll.BInterpol('Base CDI'!$H$4:$H$28,'Base CDI'!$J$4:$J$29,S5104,"Cubic","Extrapolate=Linear","MultiX=Average","Skip=True","Sort=True")</f>
        <v>13.101254445964432</v>
      </c>
      <c r="U5104" s="43">
        <f ca="1">_xll.BInterpol('Base CDI'!$H$4:$H$28,'Base CDI'!$I$4:$I$29,S5104,"Cubic","Extrapolate=Linear","MultiX=Average","Skip=True","Sort=True")</f>
        <v>13.124965800273598</v>
      </c>
    </row>
    <row r="5105" spans="16:21" x14ac:dyDescent="0.25">
      <c r="P5105" s="10">
        <v>41933</v>
      </c>
      <c r="Q5105">
        <v>34.798000000000002</v>
      </c>
      <c r="S5105" s="42">
        <f t="shared" ca="1" si="85"/>
        <v>51088</v>
      </c>
      <c r="T5105" s="43">
        <f ca="1">_xll.BInterpol('Base CDI'!$H$4:$H$28,'Base CDI'!$J$4:$J$29,S5105,"Cubic","Extrapolate=Linear","MultiX=Average","Skip=True","Sort=True")</f>
        <v>13.101210670314638</v>
      </c>
      <c r="U5105" s="43">
        <f ca="1">_xll.BInterpol('Base CDI'!$H$4:$H$28,'Base CDI'!$I$4:$I$29,S5105,"Cubic","Extrapolate=Linear","MultiX=Average","Skip=True","Sort=True")</f>
        <v>13.124917920656635</v>
      </c>
    </row>
    <row r="5106" spans="16:21" x14ac:dyDescent="0.25">
      <c r="P5106" s="10">
        <v>41934</v>
      </c>
      <c r="Q5106">
        <v>34.812220000000003</v>
      </c>
      <c r="S5106" s="42">
        <f t="shared" ca="1" si="85"/>
        <v>51089</v>
      </c>
      <c r="T5106" s="43">
        <f ca="1">_xll.BInterpol('Base CDI'!$H$4:$H$28,'Base CDI'!$J$4:$J$29,S5106,"Cubic","Extrapolate=Linear","MultiX=Average","Skip=True","Sort=True")</f>
        <v>13.101166894664843</v>
      </c>
      <c r="U5106" s="43">
        <f ca="1">_xll.BInterpol('Base CDI'!$H$4:$H$28,'Base CDI'!$I$4:$I$29,S5106,"Cubic","Extrapolate=Linear","MultiX=Average","Skip=True","Sort=True")</f>
        <v>13.124870041039673</v>
      </c>
    </row>
    <row r="5107" spans="16:21" x14ac:dyDescent="0.25">
      <c r="P5107" s="10">
        <v>41935</v>
      </c>
      <c r="Q5107">
        <v>34.826439999999998</v>
      </c>
      <c r="S5107" s="42">
        <f t="shared" ca="1" si="85"/>
        <v>51090</v>
      </c>
      <c r="T5107" s="43">
        <f ca="1">_xll.BInterpol('Base CDI'!$H$4:$H$28,'Base CDI'!$J$4:$J$29,S5107,"Cubic","Extrapolate=Linear","MultiX=Average","Skip=True","Sort=True")</f>
        <v>13.101123119015048</v>
      </c>
      <c r="U5107" s="43">
        <f ca="1">_xll.BInterpol('Base CDI'!$H$4:$H$28,'Base CDI'!$I$4:$I$29,S5107,"Cubic","Extrapolate=Linear","MultiX=Average","Skip=True","Sort=True")</f>
        <v>13.12482216142271</v>
      </c>
    </row>
    <row r="5108" spans="16:21" x14ac:dyDescent="0.25">
      <c r="P5108" s="10">
        <v>41936</v>
      </c>
      <c r="Q5108">
        <v>34.84066</v>
      </c>
      <c r="S5108" s="42">
        <f t="shared" ca="1" si="85"/>
        <v>51091</v>
      </c>
      <c r="T5108" s="43">
        <f ca="1">_xll.BInterpol('Base CDI'!$H$4:$H$28,'Base CDI'!$J$4:$J$29,S5108,"Cubic","Extrapolate=Linear","MultiX=Average","Skip=True","Sort=True")</f>
        <v>13.101079343365253</v>
      </c>
      <c r="U5108" s="43">
        <f ca="1">_xll.BInterpol('Base CDI'!$H$4:$H$28,'Base CDI'!$I$4:$I$29,S5108,"Cubic","Extrapolate=Linear","MultiX=Average","Skip=True","Sort=True")</f>
        <v>13.124774281805745</v>
      </c>
    </row>
    <row r="5109" spans="16:21" x14ac:dyDescent="0.25">
      <c r="P5109" s="10">
        <v>41939</v>
      </c>
      <c r="Q5109">
        <v>34.854900000000001</v>
      </c>
      <c r="S5109" s="42">
        <f t="shared" ca="1" si="85"/>
        <v>51092</v>
      </c>
      <c r="T5109" s="43">
        <f ca="1">_xll.BInterpol('Base CDI'!$H$4:$H$28,'Base CDI'!$J$4:$J$29,S5109,"Cubic","Extrapolate=Linear","MultiX=Average","Skip=True","Sort=True")</f>
        <v>13.101035567715458</v>
      </c>
      <c r="U5109" s="43">
        <f ca="1">_xll.BInterpol('Base CDI'!$H$4:$H$28,'Base CDI'!$I$4:$I$29,S5109,"Cubic","Extrapolate=Linear","MultiX=Average","Skip=True","Sort=True")</f>
        <v>13.124726402188783</v>
      </c>
    </row>
    <row r="5110" spans="16:21" x14ac:dyDescent="0.25">
      <c r="P5110" s="10">
        <v>41940</v>
      </c>
      <c r="Q5110">
        <v>34.869140000000002</v>
      </c>
      <c r="S5110" s="42">
        <f t="shared" ca="1" si="85"/>
        <v>51093</v>
      </c>
      <c r="T5110" s="43">
        <f ca="1">_xll.BInterpol('Base CDI'!$H$4:$H$28,'Base CDI'!$J$4:$J$29,S5110,"Cubic","Extrapolate=Linear","MultiX=Average","Skip=True","Sort=True")</f>
        <v>13.100991792065663</v>
      </c>
      <c r="U5110" s="43">
        <f ca="1">_xll.BInterpol('Base CDI'!$H$4:$H$28,'Base CDI'!$I$4:$I$29,S5110,"Cubic","Extrapolate=Linear","MultiX=Average","Skip=True","Sort=True")</f>
        <v>13.12467852257182</v>
      </c>
    </row>
    <row r="5111" spans="16:21" x14ac:dyDescent="0.25">
      <c r="P5111" s="10">
        <v>41941</v>
      </c>
      <c r="Q5111">
        <v>34.883380000000002</v>
      </c>
      <c r="S5111" s="42">
        <f t="shared" ca="1" si="85"/>
        <v>51094</v>
      </c>
      <c r="T5111" s="43">
        <f ca="1">_xll.BInterpol('Base CDI'!$H$4:$H$28,'Base CDI'!$J$4:$J$29,S5111,"Cubic","Extrapolate=Linear","MultiX=Average","Skip=True","Sort=True")</f>
        <v>13.100948016415868</v>
      </c>
      <c r="U5111" s="43">
        <f ca="1">_xll.BInterpol('Base CDI'!$H$4:$H$28,'Base CDI'!$I$4:$I$29,S5111,"Cubic","Extrapolate=Linear","MultiX=Average","Skip=True","Sort=True")</f>
        <v>13.124630642954857</v>
      </c>
    </row>
    <row r="5112" spans="16:21" x14ac:dyDescent="0.25">
      <c r="P5112" s="10">
        <v>41942</v>
      </c>
      <c r="Q5112">
        <v>34.897629999999999</v>
      </c>
      <c r="S5112" s="42">
        <f t="shared" ca="1" si="85"/>
        <v>51095</v>
      </c>
      <c r="T5112" s="43">
        <f ca="1">_xll.BInterpol('Base CDI'!$H$4:$H$28,'Base CDI'!$J$4:$J$29,S5112,"Cubic","Extrapolate=Linear","MultiX=Average","Skip=True","Sort=True")</f>
        <v>13.100904240766074</v>
      </c>
      <c r="U5112" s="43">
        <f ca="1">_xll.BInterpol('Base CDI'!$H$4:$H$28,'Base CDI'!$I$4:$I$29,S5112,"Cubic","Extrapolate=Linear","MultiX=Average","Skip=True","Sort=True")</f>
        <v>13.124582763337894</v>
      </c>
    </row>
    <row r="5113" spans="16:21" x14ac:dyDescent="0.25">
      <c r="P5113" s="10">
        <v>41943</v>
      </c>
      <c r="Q5113">
        <v>34.912199999999999</v>
      </c>
      <c r="S5113" s="42">
        <f t="shared" ca="1" si="85"/>
        <v>51096</v>
      </c>
      <c r="T5113" s="43">
        <f ca="1">_xll.BInterpol('Base CDI'!$H$4:$H$28,'Base CDI'!$J$4:$J$29,S5113,"Cubic","Extrapolate=Linear","MultiX=Average","Skip=True","Sort=True")</f>
        <v>13.100860465116279</v>
      </c>
      <c r="U5113" s="43">
        <f ca="1">_xll.BInterpol('Base CDI'!$H$4:$H$28,'Base CDI'!$I$4:$I$29,S5113,"Cubic","Extrapolate=Linear","MultiX=Average","Skip=True","Sort=True")</f>
        <v>13.12453488372093</v>
      </c>
    </row>
    <row r="5114" spans="16:21" x14ac:dyDescent="0.25">
      <c r="P5114" s="10">
        <v>41946</v>
      </c>
      <c r="Q5114">
        <v>34.926729999999999</v>
      </c>
      <c r="S5114" s="42">
        <f t="shared" ca="1" si="85"/>
        <v>51097</v>
      </c>
      <c r="T5114" s="43">
        <f ca="1">_xll.BInterpol('Base CDI'!$H$4:$H$28,'Base CDI'!$J$4:$J$29,S5114,"Cubic","Extrapolate=Linear","MultiX=Average","Skip=True","Sort=True")</f>
        <v>13.100816689466484</v>
      </c>
      <c r="U5114" s="43">
        <f ca="1">_xll.BInterpol('Base CDI'!$H$4:$H$28,'Base CDI'!$I$4:$I$29,S5114,"Cubic","Extrapolate=Linear","MultiX=Average","Skip=True","Sort=True")</f>
        <v>13.124487004103967</v>
      </c>
    </row>
    <row r="5115" spans="16:21" x14ac:dyDescent="0.25">
      <c r="P5115" s="10">
        <v>41947</v>
      </c>
      <c r="Q5115">
        <v>34.941270000000003</v>
      </c>
      <c r="S5115" s="42">
        <f t="shared" ca="1" si="85"/>
        <v>51098</v>
      </c>
      <c r="T5115" s="43">
        <f ca="1">_xll.BInterpol('Base CDI'!$H$4:$H$28,'Base CDI'!$J$4:$J$29,S5115,"Cubic","Extrapolate=Linear","MultiX=Average","Skip=True","Sort=True")</f>
        <v>13.100772913816689</v>
      </c>
      <c r="U5115" s="43">
        <f ca="1">_xll.BInterpol('Base CDI'!$H$4:$H$28,'Base CDI'!$I$4:$I$29,S5115,"Cubic","Extrapolate=Linear","MultiX=Average","Skip=True","Sort=True")</f>
        <v>13.124439124487004</v>
      </c>
    </row>
    <row r="5116" spans="16:21" x14ac:dyDescent="0.25">
      <c r="P5116" s="10">
        <v>41948</v>
      </c>
      <c r="Q5116">
        <v>34.955820000000003</v>
      </c>
      <c r="S5116" s="42">
        <f t="shared" ca="1" si="85"/>
        <v>51099</v>
      </c>
      <c r="T5116" s="43">
        <f ca="1">_xll.BInterpol('Base CDI'!$H$4:$H$28,'Base CDI'!$J$4:$J$29,S5116,"Cubic","Extrapolate=Linear","MultiX=Average","Skip=True","Sort=True")</f>
        <v>13.100729138166894</v>
      </c>
      <c r="U5116" s="43">
        <f ca="1">_xll.BInterpol('Base CDI'!$H$4:$H$28,'Base CDI'!$I$4:$I$29,S5116,"Cubic","Extrapolate=Linear","MultiX=Average","Skip=True","Sort=True")</f>
        <v>13.124391244870042</v>
      </c>
    </row>
    <row r="5117" spans="16:21" x14ac:dyDescent="0.25">
      <c r="P5117" s="10">
        <v>41949</v>
      </c>
      <c r="Q5117">
        <v>34.970410000000001</v>
      </c>
      <c r="S5117" s="42">
        <f t="shared" ca="1" si="85"/>
        <v>51100</v>
      </c>
      <c r="T5117" s="43">
        <f ca="1">_xll.BInterpol('Base CDI'!$H$4:$H$28,'Base CDI'!$J$4:$J$29,S5117,"Cubic","Extrapolate=Linear","MultiX=Average","Skip=True","Sort=True")</f>
        <v>13.100685362517099</v>
      </c>
      <c r="U5117" s="43">
        <f ca="1">_xll.BInterpol('Base CDI'!$H$4:$H$28,'Base CDI'!$I$4:$I$29,S5117,"Cubic","Extrapolate=Linear","MultiX=Average","Skip=True","Sort=True")</f>
        <v>13.124343365253079</v>
      </c>
    </row>
    <row r="5118" spans="16:21" x14ac:dyDescent="0.25">
      <c r="P5118" s="10">
        <v>41950</v>
      </c>
      <c r="Q5118">
        <v>34.985010000000003</v>
      </c>
      <c r="S5118" s="42">
        <f t="shared" ca="1" si="85"/>
        <v>51101</v>
      </c>
      <c r="T5118" s="43">
        <f ca="1">_xll.BInterpol('Base CDI'!$H$4:$H$28,'Base CDI'!$J$4:$J$29,S5118,"Cubic","Extrapolate=Linear","MultiX=Average","Skip=True","Sort=True")</f>
        <v>13.100641586867305</v>
      </c>
      <c r="U5118" s="43">
        <f ca="1">_xll.BInterpol('Base CDI'!$H$4:$H$28,'Base CDI'!$I$4:$I$29,S5118,"Cubic","Extrapolate=Linear","MultiX=Average","Skip=True","Sort=True")</f>
        <v>13.124295485636116</v>
      </c>
    </row>
    <row r="5119" spans="16:21" x14ac:dyDescent="0.25">
      <c r="P5119" s="10">
        <v>41953</v>
      </c>
      <c r="Q5119">
        <v>34.999609999999997</v>
      </c>
      <c r="S5119" s="42">
        <f t="shared" ca="1" si="85"/>
        <v>51102</v>
      </c>
      <c r="T5119" s="43">
        <f ca="1">_xll.BInterpol('Base CDI'!$H$4:$H$28,'Base CDI'!$J$4:$J$29,S5119,"Cubic","Extrapolate=Linear","MultiX=Average","Skip=True","Sort=True")</f>
        <v>13.10059781121751</v>
      </c>
      <c r="U5119" s="43">
        <f ca="1">_xll.BInterpol('Base CDI'!$H$4:$H$28,'Base CDI'!$I$4:$I$29,S5119,"Cubic","Extrapolate=Linear","MultiX=Average","Skip=True","Sort=True")</f>
        <v>13.124247606019152</v>
      </c>
    </row>
    <row r="5120" spans="16:21" x14ac:dyDescent="0.25">
      <c r="P5120" s="10">
        <v>41954</v>
      </c>
      <c r="Q5120">
        <v>35.014229999999998</v>
      </c>
      <c r="S5120" s="42">
        <f t="shared" ca="1" si="85"/>
        <v>51103</v>
      </c>
      <c r="T5120" s="43">
        <f ca="1">_xll.BInterpol('Base CDI'!$H$4:$H$28,'Base CDI'!$J$4:$J$29,S5120,"Cubic","Extrapolate=Linear","MultiX=Average","Skip=True","Sort=True")</f>
        <v>13.100554035567715</v>
      </c>
      <c r="U5120" s="43">
        <f ca="1">_xll.BInterpol('Base CDI'!$H$4:$H$28,'Base CDI'!$I$4:$I$29,S5120,"Cubic","Extrapolate=Linear","MultiX=Average","Skip=True","Sort=True")</f>
        <v>13.124199726402189</v>
      </c>
    </row>
    <row r="5121" spans="16:21" x14ac:dyDescent="0.25">
      <c r="P5121" s="10">
        <v>41955</v>
      </c>
      <c r="Q5121">
        <v>35.028840000000002</v>
      </c>
      <c r="S5121" s="42">
        <f t="shared" ca="1" si="85"/>
        <v>51104</v>
      </c>
      <c r="T5121" s="43">
        <f ca="1">_xll.BInterpol('Base CDI'!$H$4:$H$28,'Base CDI'!$J$4:$J$29,S5121,"Cubic","Extrapolate=Linear","MultiX=Average","Skip=True","Sort=True")</f>
        <v>13.100510259917922</v>
      </c>
      <c r="U5121" s="43">
        <f ca="1">_xll.BInterpol('Base CDI'!$H$4:$H$28,'Base CDI'!$I$4:$I$29,S5121,"Cubic","Extrapolate=Linear","MultiX=Average","Skip=True","Sort=True")</f>
        <v>13.124151846785226</v>
      </c>
    </row>
    <row r="5122" spans="16:21" x14ac:dyDescent="0.25">
      <c r="P5122" s="10">
        <v>41956</v>
      </c>
      <c r="Q5122">
        <v>35.043460000000003</v>
      </c>
      <c r="S5122" s="42">
        <f t="shared" ca="1" si="85"/>
        <v>51105</v>
      </c>
      <c r="T5122" s="43">
        <f ca="1">_xll.BInterpol('Base CDI'!$H$4:$H$28,'Base CDI'!$J$4:$J$29,S5122,"Cubic","Extrapolate=Linear","MultiX=Average","Skip=True","Sort=True")</f>
        <v>13.100466484268127</v>
      </c>
      <c r="U5122" s="43">
        <f ca="1">_xll.BInterpol('Base CDI'!$H$4:$H$28,'Base CDI'!$I$4:$I$29,S5122,"Cubic","Extrapolate=Linear","MultiX=Average","Skip=True","Sort=True")</f>
        <v>13.124103967168264</v>
      </c>
    </row>
    <row r="5123" spans="16:21" x14ac:dyDescent="0.25">
      <c r="P5123" s="10">
        <v>41957</v>
      </c>
      <c r="Q5123">
        <v>35.05809</v>
      </c>
      <c r="S5123" s="42">
        <f t="shared" ca="1" si="85"/>
        <v>51106</v>
      </c>
      <c r="T5123" s="43">
        <f ca="1">_xll.BInterpol('Base CDI'!$H$4:$H$28,'Base CDI'!$J$4:$J$29,S5123,"Cubic","Extrapolate=Linear","MultiX=Average","Skip=True","Sort=True")</f>
        <v>13.100422708618332</v>
      </c>
      <c r="U5123" s="43">
        <f ca="1">_xll.BInterpol('Base CDI'!$H$4:$H$28,'Base CDI'!$I$4:$I$29,S5123,"Cubic","Extrapolate=Linear","MultiX=Average","Skip=True","Sort=True")</f>
        <v>13.124056087551301</v>
      </c>
    </row>
    <row r="5124" spans="16:21" x14ac:dyDescent="0.25">
      <c r="P5124" s="10">
        <v>41960</v>
      </c>
      <c r="Q5124">
        <v>35.07273</v>
      </c>
      <c r="S5124" s="42">
        <f t="shared" ca="1" si="85"/>
        <v>51107</v>
      </c>
      <c r="T5124" s="43">
        <f ca="1">_xll.BInterpol('Base CDI'!$H$4:$H$28,'Base CDI'!$J$4:$J$29,S5124,"Cubic","Extrapolate=Linear","MultiX=Average","Skip=True","Sort=True")</f>
        <v>13.100378932968537</v>
      </c>
      <c r="U5124" s="43">
        <f ca="1">_xll.BInterpol('Base CDI'!$H$4:$H$28,'Base CDI'!$I$4:$I$29,S5124,"Cubic","Extrapolate=Linear","MultiX=Average","Skip=True","Sort=True")</f>
        <v>13.124008207934336</v>
      </c>
    </row>
    <row r="5125" spans="16:21" x14ac:dyDescent="0.25">
      <c r="P5125" s="10">
        <v>41961</v>
      </c>
      <c r="Q5125">
        <v>35.08737</v>
      </c>
      <c r="S5125" s="42">
        <f t="shared" ca="1" si="85"/>
        <v>51108</v>
      </c>
      <c r="T5125" s="43">
        <f ca="1">_xll.BInterpol('Base CDI'!$H$4:$H$28,'Base CDI'!$J$4:$J$29,S5125,"Cubic","Extrapolate=Linear","MultiX=Average","Skip=True","Sort=True")</f>
        <v>13.100335157318742</v>
      </c>
      <c r="U5125" s="43">
        <f ca="1">_xll.BInterpol('Base CDI'!$H$4:$H$28,'Base CDI'!$I$4:$I$29,S5125,"Cubic","Extrapolate=Linear","MultiX=Average","Skip=True","Sort=True")</f>
        <v>13.123960328317374</v>
      </c>
    </row>
    <row r="5126" spans="16:21" x14ac:dyDescent="0.25">
      <c r="P5126" s="10">
        <v>41962</v>
      </c>
      <c r="Q5126">
        <v>35.10201</v>
      </c>
      <c r="S5126" s="42">
        <f t="shared" ca="1" si="85"/>
        <v>51109</v>
      </c>
      <c r="T5126" s="43">
        <f ca="1">_xll.BInterpol('Base CDI'!$H$4:$H$28,'Base CDI'!$J$4:$J$29,S5126,"Cubic","Extrapolate=Linear","MultiX=Average","Skip=True","Sort=True")</f>
        <v>13.100291381668947</v>
      </c>
      <c r="U5126" s="43">
        <f ca="1">_xll.BInterpol('Base CDI'!$H$4:$H$28,'Base CDI'!$I$4:$I$29,S5126,"Cubic","Extrapolate=Linear","MultiX=Average","Skip=True","Sort=True")</f>
        <v>13.123912448700411</v>
      </c>
    </row>
    <row r="5127" spans="16:21" x14ac:dyDescent="0.25">
      <c r="P5127" s="10">
        <v>41963</v>
      </c>
      <c r="Q5127">
        <v>35.116660000000003</v>
      </c>
      <c r="S5127" s="42">
        <f t="shared" ca="1" si="85"/>
        <v>51110</v>
      </c>
      <c r="T5127" s="43">
        <f ca="1">_xll.BInterpol('Base CDI'!$H$4:$H$28,'Base CDI'!$J$4:$J$29,S5127,"Cubic","Extrapolate=Linear","MultiX=Average","Skip=True","Sort=True")</f>
        <v>13.100247606019153</v>
      </c>
      <c r="U5127" s="43">
        <f ca="1">_xll.BInterpol('Base CDI'!$H$4:$H$28,'Base CDI'!$I$4:$I$29,S5127,"Cubic","Extrapolate=Linear","MultiX=Average","Skip=True","Sort=True")</f>
        <v>13.123864569083448</v>
      </c>
    </row>
    <row r="5128" spans="16:21" x14ac:dyDescent="0.25">
      <c r="P5128" s="10">
        <v>41964</v>
      </c>
      <c r="Q5128">
        <v>35.131320000000002</v>
      </c>
      <c r="S5128" s="42">
        <f t="shared" ca="1" si="85"/>
        <v>51111</v>
      </c>
      <c r="T5128" s="43">
        <f ca="1">_xll.BInterpol('Base CDI'!$H$4:$H$28,'Base CDI'!$J$4:$J$29,S5128,"Cubic","Extrapolate=Linear","MultiX=Average","Skip=True","Sort=True")</f>
        <v>13.100203830369358</v>
      </c>
      <c r="U5128" s="43">
        <f ca="1">_xll.BInterpol('Base CDI'!$H$4:$H$28,'Base CDI'!$I$4:$I$29,S5128,"Cubic","Extrapolate=Linear","MultiX=Average","Skip=True","Sort=True")</f>
        <v>13.123816689466485</v>
      </c>
    </row>
    <row r="5129" spans="16:21" x14ac:dyDescent="0.25">
      <c r="P5129" s="10">
        <v>41967</v>
      </c>
      <c r="Q5129">
        <v>35.145989999999998</v>
      </c>
      <c r="S5129" s="42">
        <f t="shared" ca="1" si="85"/>
        <v>51112</v>
      </c>
      <c r="T5129" s="43">
        <f ca="1">_xll.BInterpol('Base CDI'!$H$4:$H$28,'Base CDI'!$J$4:$J$29,S5129,"Cubic","Extrapolate=Linear","MultiX=Average","Skip=True","Sort=True")</f>
        <v>13.100160054719563</v>
      </c>
      <c r="U5129" s="43">
        <f ca="1">_xll.BInterpol('Base CDI'!$H$4:$H$28,'Base CDI'!$I$4:$I$29,S5129,"Cubic","Extrapolate=Linear","MultiX=Average","Skip=True","Sort=True")</f>
        <v>13.123768809849521</v>
      </c>
    </row>
    <row r="5130" spans="16:21" x14ac:dyDescent="0.25">
      <c r="P5130" s="10">
        <v>41968</v>
      </c>
      <c r="Q5130">
        <v>35.16066</v>
      </c>
      <c r="S5130" s="42">
        <f t="shared" ca="1" si="85"/>
        <v>51113</v>
      </c>
      <c r="T5130" s="43">
        <f ca="1">_xll.BInterpol('Base CDI'!$H$4:$H$28,'Base CDI'!$J$4:$J$29,S5130,"Cubic","Extrapolate=Linear","MultiX=Average","Skip=True","Sort=True")</f>
        <v>13.100116279069768</v>
      </c>
      <c r="U5130" s="43">
        <f ca="1">_xll.BInterpol('Base CDI'!$H$4:$H$28,'Base CDI'!$I$4:$I$29,S5130,"Cubic","Extrapolate=Linear","MultiX=Average","Skip=True","Sort=True")</f>
        <v>13.123720930232558</v>
      </c>
    </row>
    <row r="5131" spans="16:21" x14ac:dyDescent="0.25">
      <c r="P5131" s="10">
        <v>41969</v>
      </c>
      <c r="Q5131">
        <v>35.175339999999998</v>
      </c>
      <c r="S5131" s="42">
        <f t="shared" ref="S5131:S5194" ca="1" si="86">S5130+1</f>
        <v>51114</v>
      </c>
      <c r="T5131" s="43">
        <f ca="1">_xll.BInterpol('Base CDI'!$H$4:$H$28,'Base CDI'!$J$4:$J$29,S5131,"Cubic","Extrapolate=Linear","MultiX=Average","Skip=True","Sort=True")</f>
        <v>13.100072503419973</v>
      </c>
      <c r="U5131" s="43">
        <f ca="1">_xll.BInterpol('Base CDI'!$H$4:$H$28,'Base CDI'!$I$4:$I$29,S5131,"Cubic","Extrapolate=Linear","MultiX=Average","Skip=True","Sort=True")</f>
        <v>13.123673050615595</v>
      </c>
    </row>
    <row r="5132" spans="16:21" x14ac:dyDescent="0.25">
      <c r="P5132" s="10">
        <v>41970</v>
      </c>
      <c r="Q5132">
        <v>35.190019999999997</v>
      </c>
      <c r="S5132" s="42">
        <f t="shared" ca="1" si="86"/>
        <v>51115</v>
      </c>
      <c r="T5132" s="43">
        <f ca="1">_xll.BInterpol('Base CDI'!$H$4:$H$28,'Base CDI'!$J$4:$J$29,S5132,"Cubic","Extrapolate=Linear","MultiX=Average","Skip=True","Sort=True")</f>
        <v>13.100028727770178</v>
      </c>
      <c r="U5132" s="43">
        <f ca="1">_xll.BInterpol('Base CDI'!$H$4:$H$28,'Base CDI'!$I$4:$I$29,S5132,"Cubic","Extrapolate=Linear","MultiX=Average","Skip=True","Sort=True")</f>
        <v>13.123625170998633</v>
      </c>
    </row>
    <row r="5133" spans="16:21" x14ac:dyDescent="0.25">
      <c r="P5133" s="10">
        <v>41971</v>
      </c>
      <c r="Q5133">
        <v>35.204709999999999</v>
      </c>
      <c r="S5133" s="42">
        <f t="shared" ca="1" si="86"/>
        <v>51116</v>
      </c>
      <c r="T5133" s="43">
        <f ca="1">_xll.BInterpol('Base CDI'!$H$4:$H$28,'Base CDI'!$J$4:$J$29,S5133,"Cubic","Extrapolate=Linear","MultiX=Average","Skip=True","Sort=True")</f>
        <v>13.099984952120383</v>
      </c>
      <c r="U5133" s="43">
        <f ca="1">_xll.BInterpol('Base CDI'!$H$4:$H$28,'Base CDI'!$I$4:$I$29,S5133,"Cubic","Extrapolate=Linear","MultiX=Average","Skip=True","Sort=True")</f>
        <v>13.12357729138167</v>
      </c>
    </row>
    <row r="5134" spans="16:21" x14ac:dyDescent="0.25">
      <c r="P5134" s="10">
        <v>41974</v>
      </c>
      <c r="Q5134">
        <v>35.219369999999998</v>
      </c>
      <c r="S5134" s="42">
        <f t="shared" ca="1" si="86"/>
        <v>51117</v>
      </c>
      <c r="T5134" s="43">
        <f ca="1">_xll.BInterpol('Base CDI'!$H$4:$H$28,'Base CDI'!$J$4:$J$29,S5134,"Cubic","Extrapolate=Linear","MultiX=Average","Skip=True","Sort=True")</f>
        <v>13.099941176470589</v>
      </c>
      <c r="U5134" s="43">
        <f ca="1">_xll.BInterpol('Base CDI'!$H$4:$H$28,'Base CDI'!$I$4:$I$29,S5134,"Cubic","Extrapolate=Linear","MultiX=Average","Skip=True","Sort=True")</f>
        <v>13.123529411764707</v>
      </c>
    </row>
    <row r="5135" spans="16:21" x14ac:dyDescent="0.25">
      <c r="P5135" s="10">
        <v>41975</v>
      </c>
      <c r="Q5135">
        <v>35.234029999999997</v>
      </c>
      <c r="S5135" s="42">
        <f t="shared" ca="1" si="86"/>
        <v>51118</v>
      </c>
      <c r="T5135" s="43">
        <f ca="1">_xll.BInterpol('Base CDI'!$H$4:$H$28,'Base CDI'!$J$4:$J$29,S5135,"Cubic","Extrapolate=Linear","MultiX=Average","Skip=True","Sort=True")</f>
        <v>13.099897400820794</v>
      </c>
      <c r="U5135" s="43">
        <f ca="1">_xll.BInterpol('Base CDI'!$H$4:$H$28,'Base CDI'!$I$4:$I$29,S5135,"Cubic","Extrapolate=Linear","MultiX=Average","Skip=True","Sort=True")</f>
        <v>13.123481532147743</v>
      </c>
    </row>
    <row r="5136" spans="16:21" x14ac:dyDescent="0.25">
      <c r="P5136" s="10">
        <v>41976</v>
      </c>
      <c r="Q5136">
        <v>35.248699999999999</v>
      </c>
      <c r="S5136" s="42">
        <f t="shared" ca="1" si="86"/>
        <v>51119</v>
      </c>
      <c r="T5136" s="43">
        <f ca="1">_xll.BInterpol('Base CDI'!$H$4:$H$28,'Base CDI'!$J$4:$J$29,S5136,"Cubic","Extrapolate=Linear","MultiX=Average","Skip=True","Sort=True")</f>
        <v>13.099853625170999</v>
      </c>
      <c r="U5136" s="43">
        <f ca="1">_xll.BInterpol('Base CDI'!$H$4:$H$28,'Base CDI'!$I$4:$I$29,S5136,"Cubic","Extrapolate=Linear","MultiX=Average","Skip=True","Sort=True")</f>
        <v>13.12343365253078</v>
      </c>
    </row>
    <row r="5137" spans="16:21" x14ac:dyDescent="0.25">
      <c r="P5137" s="10">
        <v>41977</v>
      </c>
      <c r="Q5137">
        <v>35.263420000000004</v>
      </c>
      <c r="S5137" s="42">
        <f t="shared" ca="1" si="86"/>
        <v>51120</v>
      </c>
      <c r="T5137" s="43">
        <f ca="1">_xll.BInterpol('Base CDI'!$H$4:$H$28,'Base CDI'!$J$4:$J$29,S5137,"Cubic","Extrapolate=Linear","MultiX=Average","Skip=True","Sort=True")</f>
        <v>13.099809849521204</v>
      </c>
      <c r="U5137" s="43">
        <f ca="1">_xll.BInterpol('Base CDI'!$H$4:$H$28,'Base CDI'!$I$4:$I$29,S5137,"Cubic","Extrapolate=Linear","MultiX=Average","Skip=True","Sort=True")</f>
        <v>13.123385772913817</v>
      </c>
    </row>
    <row r="5138" spans="16:21" x14ac:dyDescent="0.25">
      <c r="P5138" s="10">
        <v>41978</v>
      </c>
      <c r="Q5138">
        <v>35.278759999999998</v>
      </c>
      <c r="S5138" s="42">
        <f t="shared" ca="1" si="86"/>
        <v>51121</v>
      </c>
      <c r="T5138" s="43">
        <f ca="1">_xll.BInterpol('Base CDI'!$H$4:$H$28,'Base CDI'!$J$4:$J$29,S5138,"Cubic","Extrapolate=Linear","MultiX=Average","Skip=True","Sort=True")</f>
        <v>13.099766073871409</v>
      </c>
      <c r="U5138" s="43">
        <f ca="1">_xll.BInterpol('Base CDI'!$H$4:$H$28,'Base CDI'!$I$4:$I$29,S5138,"Cubic","Extrapolate=Linear","MultiX=Average","Skip=True","Sort=True")</f>
        <v>13.123337893296855</v>
      </c>
    </row>
    <row r="5139" spans="16:21" x14ac:dyDescent="0.25">
      <c r="P5139" s="10">
        <v>41981</v>
      </c>
      <c r="Q5139">
        <v>35.294119999999999</v>
      </c>
      <c r="S5139" s="42">
        <f t="shared" ca="1" si="86"/>
        <v>51122</v>
      </c>
      <c r="T5139" s="43">
        <f ca="1">_xll.BInterpol('Base CDI'!$H$4:$H$28,'Base CDI'!$J$4:$J$29,S5139,"Cubic","Extrapolate=Linear","MultiX=Average","Skip=True","Sort=True")</f>
        <v>13.099722298221614</v>
      </c>
      <c r="U5139" s="43">
        <f ca="1">_xll.BInterpol('Base CDI'!$H$4:$H$28,'Base CDI'!$I$4:$I$29,S5139,"Cubic","Extrapolate=Linear","MultiX=Average","Skip=True","Sort=True")</f>
        <v>13.123290013679892</v>
      </c>
    </row>
    <row r="5140" spans="16:21" x14ac:dyDescent="0.25">
      <c r="P5140" s="10">
        <v>41982</v>
      </c>
      <c r="Q5140">
        <v>35.309480000000001</v>
      </c>
      <c r="S5140" s="42">
        <f t="shared" ca="1" si="86"/>
        <v>51123</v>
      </c>
      <c r="T5140" s="43">
        <f ca="1">_xll.BInterpol('Base CDI'!$H$4:$H$28,'Base CDI'!$J$4:$J$29,S5140,"Cubic","Extrapolate=Linear","MultiX=Average","Skip=True","Sort=True")</f>
        <v>13.09967852257182</v>
      </c>
      <c r="U5140" s="43">
        <f ca="1">_xll.BInterpol('Base CDI'!$H$4:$H$28,'Base CDI'!$I$4:$I$29,S5140,"Cubic","Extrapolate=Linear","MultiX=Average","Skip=True","Sort=True")</f>
        <v>13.123242134062927</v>
      </c>
    </row>
    <row r="5141" spans="16:21" x14ac:dyDescent="0.25">
      <c r="P5141" s="10">
        <v>41983</v>
      </c>
      <c r="Q5141">
        <v>35.324829999999999</v>
      </c>
      <c r="S5141" s="42">
        <f t="shared" ca="1" si="86"/>
        <v>51124</v>
      </c>
      <c r="T5141" s="43">
        <f ca="1">_xll.BInterpol('Base CDI'!$H$4:$H$28,'Base CDI'!$J$4:$J$29,S5141,"Cubic","Extrapolate=Linear","MultiX=Average","Skip=True","Sort=True")</f>
        <v>13.099634746922025</v>
      </c>
      <c r="U5141" s="43">
        <f ca="1">_xll.BInterpol('Base CDI'!$H$4:$H$28,'Base CDI'!$I$4:$I$29,S5141,"Cubic","Extrapolate=Linear","MultiX=Average","Skip=True","Sort=True")</f>
        <v>13.123194254445965</v>
      </c>
    </row>
    <row r="5142" spans="16:21" x14ac:dyDescent="0.25">
      <c r="P5142" s="10">
        <v>41984</v>
      </c>
      <c r="Q5142">
        <v>35.340179999999997</v>
      </c>
      <c r="S5142" s="42">
        <f t="shared" ca="1" si="86"/>
        <v>51125</v>
      </c>
      <c r="T5142" s="43">
        <f ca="1">_xll.BInterpol('Base CDI'!$H$4:$H$28,'Base CDI'!$J$4:$J$29,S5142,"Cubic","Extrapolate=Linear","MultiX=Average","Skip=True","Sort=True")</f>
        <v>13.09959097127223</v>
      </c>
      <c r="U5142" s="43">
        <f ca="1">_xll.BInterpol('Base CDI'!$H$4:$H$28,'Base CDI'!$I$4:$I$29,S5142,"Cubic","Extrapolate=Linear","MultiX=Average","Skip=True","Sort=True")</f>
        <v>13.123146374829002</v>
      </c>
    </row>
    <row r="5143" spans="16:21" x14ac:dyDescent="0.25">
      <c r="P5143" s="10">
        <v>41985</v>
      </c>
      <c r="Q5143">
        <v>35.355559999999997</v>
      </c>
      <c r="S5143" s="42">
        <f t="shared" ca="1" si="86"/>
        <v>51126</v>
      </c>
      <c r="T5143" s="43">
        <f ca="1">_xll.BInterpol('Base CDI'!$H$4:$H$28,'Base CDI'!$J$4:$J$29,S5143,"Cubic","Extrapolate=Linear","MultiX=Average","Skip=True","Sort=True")</f>
        <v>13.099547195622435</v>
      </c>
      <c r="U5143" s="43">
        <f ca="1">_xll.BInterpol('Base CDI'!$H$4:$H$28,'Base CDI'!$I$4:$I$29,S5143,"Cubic","Extrapolate=Linear","MultiX=Average","Skip=True","Sort=True")</f>
        <v>13.123098495212039</v>
      </c>
    </row>
    <row r="5144" spans="16:21" x14ac:dyDescent="0.25">
      <c r="P5144" s="10">
        <v>41988</v>
      </c>
      <c r="Q5144">
        <v>35.370950000000001</v>
      </c>
      <c r="S5144" s="42">
        <f t="shared" ca="1" si="86"/>
        <v>51127</v>
      </c>
      <c r="T5144" s="43">
        <f ca="1">_xll.BInterpol('Base CDI'!$H$4:$H$28,'Base CDI'!$J$4:$J$29,S5144,"Cubic","Extrapolate=Linear","MultiX=Average","Skip=True","Sort=True")</f>
        <v>13.09950341997264</v>
      </c>
      <c r="U5144" s="43">
        <f ca="1">_xll.BInterpol('Base CDI'!$H$4:$H$28,'Base CDI'!$I$4:$I$29,S5144,"Cubic","Extrapolate=Linear","MultiX=Average","Skip=True","Sort=True")</f>
        <v>13.123050615595076</v>
      </c>
    </row>
    <row r="5145" spans="16:21" x14ac:dyDescent="0.25">
      <c r="P5145" s="10">
        <v>41989</v>
      </c>
      <c r="Q5145">
        <v>35.386339999999997</v>
      </c>
      <c r="S5145" s="42">
        <f t="shared" ca="1" si="86"/>
        <v>51128</v>
      </c>
      <c r="T5145" s="43">
        <f ca="1">_xll.BInterpol('Base CDI'!$H$4:$H$28,'Base CDI'!$J$4:$J$29,S5145,"Cubic","Extrapolate=Linear","MultiX=Average","Skip=True","Sort=True")</f>
        <v>13.099459644322845</v>
      </c>
      <c r="U5145" s="43">
        <f ca="1">_xll.BInterpol('Base CDI'!$H$4:$H$28,'Base CDI'!$I$4:$I$29,S5145,"Cubic","Extrapolate=Linear","MultiX=Average","Skip=True","Sort=True")</f>
        <v>13.123002735978112</v>
      </c>
    </row>
    <row r="5146" spans="16:21" x14ac:dyDescent="0.25">
      <c r="P5146" s="10">
        <v>41990</v>
      </c>
      <c r="Q5146">
        <v>35.401739999999997</v>
      </c>
      <c r="S5146" s="42">
        <f t="shared" ca="1" si="86"/>
        <v>51129</v>
      </c>
      <c r="T5146" s="43">
        <f ca="1">_xll.BInterpol('Base CDI'!$H$4:$H$28,'Base CDI'!$J$4:$J$29,S5146,"Cubic","Extrapolate=Linear","MultiX=Average","Skip=True","Sort=True")</f>
        <v>13.09941586867305</v>
      </c>
      <c r="U5146" s="43">
        <f ca="1">_xll.BInterpol('Base CDI'!$H$4:$H$28,'Base CDI'!$I$4:$I$29,S5146,"Cubic","Extrapolate=Linear","MultiX=Average","Skip=True","Sort=True")</f>
        <v>13.122954856361149</v>
      </c>
    </row>
    <row r="5147" spans="16:21" x14ac:dyDescent="0.25">
      <c r="P5147" s="10">
        <v>41991</v>
      </c>
      <c r="Q5147">
        <v>35.417149999999999</v>
      </c>
      <c r="S5147" s="42">
        <f t="shared" ca="1" si="86"/>
        <v>51130</v>
      </c>
      <c r="T5147" s="43">
        <f ca="1">_xll.BInterpol('Base CDI'!$H$4:$H$28,'Base CDI'!$J$4:$J$29,S5147,"Cubic","Extrapolate=Linear","MultiX=Average","Skip=True","Sort=True")</f>
        <v>13.099372093023256</v>
      </c>
      <c r="U5147" s="43">
        <f ca="1">_xll.BInterpol('Base CDI'!$H$4:$H$28,'Base CDI'!$I$4:$I$29,S5147,"Cubic","Extrapolate=Linear","MultiX=Average","Skip=True","Sort=True")</f>
        <v>13.122906976744186</v>
      </c>
    </row>
    <row r="5148" spans="16:21" x14ac:dyDescent="0.25">
      <c r="P5148" s="10">
        <v>41992</v>
      </c>
      <c r="Q5148">
        <v>35.432569999999998</v>
      </c>
      <c r="S5148" s="42">
        <f t="shared" ca="1" si="86"/>
        <v>51131</v>
      </c>
      <c r="T5148" s="43">
        <f ca="1">_xll.BInterpol('Base CDI'!$H$4:$H$28,'Base CDI'!$J$4:$J$29,S5148,"Cubic","Extrapolate=Linear","MultiX=Average","Skip=True","Sort=True")</f>
        <v>13.099328317373461</v>
      </c>
      <c r="U5148" s="43">
        <f ca="1">_xll.BInterpol('Base CDI'!$H$4:$H$28,'Base CDI'!$I$4:$I$29,S5148,"Cubic","Extrapolate=Linear","MultiX=Average","Skip=True","Sort=True")</f>
        <v>13.122859097127224</v>
      </c>
    </row>
    <row r="5149" spans="16:21" x14ac:dyDescent="0.25">
      <c r="P5149" s="10">
        <v>41995</v>
      </c>
      <c r="Q5149">
        <v>35.447989999999997</v>
      </c>
      <c r="S5149" s="42">
        <f t="shared" ca="1" si="86"/>
        <v>51132</v>
      </c>
      <c r="T5149" s="43">
        <f ca="1">_xll.BInterpol('Base CDI'!$H$4:$H$28,'Base CDI'!$J$4:$J$29,S5149,"Cubic","Extrapolate=Linear","MultiX=Average","Skip=True","Sort=True")</f>
        <v>13.099284541723666</v>
      </c>
      <c r="U5149" s="43">
        <f ca="1">_xll.BInterpol('Base CDI'!$H$4:$H$28,'Base CDI'!$I$4:$I$29,S5149,"Cubic","Extrapolate=Linear","MultiX=Average","Skip=True","Sort=True")</f>
        <v>13.122811217510261</v>
      </c>
    </row>
    <row r="5150" spans="16:21" x14ac:dyDescent="0.25">
      <c r="P5150" s="10">
        <v>41996</v>
      </c>
      <c r="Q5150">
        <v>35.463419999999999</v>
      </c>
      <c r="S5150" s="42">
        <f t="shared" ca="1" si="86"/>
        <v>51133</v>
      </c>
      <c r="T5150" s="43">
        <f ca="1">_xll.BInterpol('Base CDI'!$H$4:$H$28,'Base CDI'!$J$4:$J$29,S5150,"Cubic","Extrapolate=Linear","MultiX=Average","Skip=True","Sort=True")</f>
        <v>13.099240766073871</v>
      </c>
      <c r="U5150" s="43">
        <f ca="1">_xll.BInterpol('Base CDI'!$H$4:$H$28,'Base CDI'!$I$4:$I$29,S5150,"Cubic","Extrapolate=Linear","MultiX=Average","Skip=True","Sort=True")</f>
        <v>13.122763337893298</v>
      </c>
    </row>
    <row r="5151" spans="16:21" x14ac:dyDescent="0.25">
      <c r="P5151" s="10">
        <v>41997</v>
      </c>
      <c r="Q5151">
        <v>35.478830000000002</v>
      </c>
      <c r="S5151" s="42">
        <f t="shared" ca="1" si="86"/>
        <v>51134</v>
      </c>
      <c r="T5151" s="43">
        <f ca="1">_xll.BInterpol('Base CDI'!$H$4:$H$28,'Base CDI'!$J$4:$J$29,S5151,"Cubic","Extrapolate=Linear","MultiX=Average","Skip=True","Sort=True")</f>
        <v>13.099196990424076</v>
      </c>
      <c r="U5151" s="43">
        <f ca="1">_xll.BInterpol('Base CDI'!$H$4:$H$28,'Base CDI'!$I$4:$I$29,S5151,"Cubic","Extrapolate=Linear","MultiX=Average","Skip=True","Sort=True")</f>
        <v>13.122715458276334</v>
      </c>
    </row>
    <row r="5152" spans="16:21" x14ac:dyDescent="0.25">
      <c r="P5152" s="10">
        <v>41999</v>
      </c>
      <c r="Q5152">
        <v>35.494250000000001</v>
      </c>
      <c r="S5152" s="42">
        <f t="shared" ca="1" si="86"/>
        <v>51135</v>
      </c>
      <c r="T5152" s="43">
        <f ca="1">_xll.BInterpol('Base CDI'!$H$4:$H$28,'Base CDI'!$J$4:$J$29,S5152,"Cubic","Extrapolate=Linear","MultiX=Average","Skip=True","Sort=True")</f>
        <v>13.099153214774281</v>
      </c>
      <c r="U5152" s="43">
        <f ca="1">_xll.BInterpol('Base CDI'!$H$4:$H$28,'Base CDI'!$I$4:$I$29,S5152,"Cubic","Extrapolate=Linear","MultiX=Average","Skip=True","Sort=True")</f>
        <v>13.122667578659371</v>
      </c>
    </row>
    <row r="5153" spans="16:21" x14ac:dyDescent="0.25">
      <c r="P5153" s="10">
        <v>42002</v>
      </c>
      <c r="Q5153">
        <v>35.50967</v>
      </c>
      <c r="S5153" s="42">
        <f t="shared" ca="1" si="86"/>
        <v>51136</v>
      </c>
      <c r="T5153" s="43">
        <f ca="1">_xll.BInterpol('Base CDI'!$H$4:$H$28,'Base CDI'!$J$4:$J$29,S5153,"Cubic","Extrapolate=Linear","MultiX=Average","Skip=True","Sort=True")</f>
        <v>13.099109439124486</v>
      </c>
      <c r="U5153" s="43">
        <f ca="1">_xll.BInterpol('Base CDI'!$H$4:$H$28,'Base CDI'!$I$4:$I$29,S5153,"Cubic","Extrapolate=Linear","MultiX=Average","Skip=True","Sort=True")</f>
        <v>13.122619699042408</v>
      </c>
    </row>
    <row r="5154" spans="16:21" x14ac:dyDescent="0.25">
      <c r="P5154" s="10">
        <v>42003</v>
      </c>
      <c r="Q5154">
        <v>35.525129999999997</v>
      </c>
      <c r="S5154" s="42">
        <f t="shared" ca="1" si="86"/>
        <v>51137</v>
      </c>
      <c r="T5154" s="43">
        <f ca="1">_xll.BInterpol('Base CDI'!$H$4:$H$28,'Base CDI'!$J$4:$J$29,S5154,"Cubic","Extrapolate=Linear","MultiX=Average","Skip=True","Sort=True")</f>
        <v>13.099065663474692</v>
      </c>
      <c r="U5154" s="43">
        <f ca="1">_xll.BInterpol('Base CDI'!$H$4:$H$28,'Base CDI'!$I$4:$I$29,S5154,"Cubic","Extrapolate=Linear","MultiX=Average","Skip=True","Sort=True")</f>
        <v>13.122571819425445</v>
      </c>
    </row>
    <row r="5155" spans="16:21" x14ac:dyDescent="0.25">
      <c r="P5155" s="10">
        <v>42004</v>
      </c>
      <c r="Q5155">
        <v>35.540570000000002</v>
      </c>
      <c r="S5155" s="42">
        <f t="shared" ca="1" si="86"/>
        <v>51138</v>
      </c>
      <c r="T5155" s="43">
        <f ca="1">_xll.BInterpol('Base CDI'!$H$4:$H$28,'Base CDI'!$J$4:$J$29,S5155,"Cubic","Extrapolate=Linear","MultiX=Average","Skip=True","Sort=True")</f>
        <v>13.099021887824897</v>
      </c>
      <c r="U5155" s="43">
        <f ca="1">_xll.BInterpol('Base CDI'!$H$4:$H$28,'Base CDI'!$I$4:$I$29,S5155,"Cubic","Extrapolate=Linear","MultiX=Average","Skip=True","Sort=True")</f>
        <v>13.122523939808483</v>
      </c>
    </row>
    <row r="5156" spans="16:21" x14ac:dyDescent="0.25">
      <c r="P5156" s="10">
        <v>42006</v>
      </c>
      <c r="Q5156">
        <v>35.556010000000001</v>
      </c>
      <c r="S5156" s="42">
        <f t="shared" ca="1" si="86"/>
        <v>51139</v>
      </c>
      <c r="T5156" s="43">
        <f ca="1">_xll.BInterpol('Base CDI'!$H$4:$H$28,'Base CDI'!$J$4:$J$29,S5156,"Cubic","Extrapolate=Linear","MultiX=Average","Skip=True","Sort=True")</f>
        <v>13.098978112175104</v>
      </c>
      <c r="U5156" s="43">
        <f ca="1">_xll.BInterpol('Base CDI'!$H$4:$H$28,'Base CDI'!$I$4:$I$29,S5156,"Cubic","Extrapolate=Linear","MultiX=Average","Skip=True","Sort=True")</f>
        <v>13.122476060191518</v>
      </c>
    </row>
    <row r="5157" spans="16:21" x14ac:dyDescent="0.25">
      <c r="P5157" s="10">
        <v>42009</v>
      </c>
      <c r="Q5157">
        <v>35.571460000000002</v>
      </c>
      <c r="S5157" s="42">
        <f t="shared" ca="1" si="86"/>
        <v>51140</v>
      </c>
      <c r="T5157" s="43">
        <f ca="1">_xll.BInterpol('Base CDI'!$H$4:$H$28,'Base CDI'!$J$4:$J$29,S5157,"Cubic","Extrapolate=Linear","MultiX=Average","Skip=True","Sort=True")</f>
        <v>13.098934336525309</v>
      </c>
      <c r="U5157" s="43">
        <f ca="1">_xll.BInterpol('Base CDI'!$H$4:$H$28,'Base CDI'!$I$4:$I$29,S5157,"Cubic","Extrapolate=Linear","MultiX=Average","Skip=True","Sort=True")</f>
        <v>13.122428180574556</v>
      </c>
    </row>
    <row r="5158" spans="16:21" x14ac:dyDescent="0.25">
      <c r="P5158" s="10">
        <v>42010</v>
      </c>
      <c r="Q5158">
        <v>35.586919999999999</v>
      </c>
      <c r="S5158" s="42">
        <f t="shared" ca="1" si="86"/>
        <v>51141</v>
      </c>
      <c r="T5158" s="43">
        <f ca="1">_xll.BInterpol('Base CDI'!$H$4:$H$28,'Base CDI'!$J$4:$J$29,S5158,"Cubic","Extrapolate=Linear","MultiX=Average","Skip=True","Sort=True")</f>
        <v>13.098890560875514</v>
      </c>
      <c r="U5158" s="43">
        <f ca="1">_xll.BInterpol('Base CDI'!$H$4:$H$28,'Base CDI'!$I$4:$I$29,S5158,"Cubic","Extrapolate=Linear","MultiX=Average","Skip=True","Sort=True")</f>
        <v>13.122380300957593</v>
      </c>
    </row>
    <row r="5159" spans="16:21" x14ac:dyDescent="0.25">
      <c r="P5159" s="10">
        <v>42011</v>
      </c>
      <c r="Q5159">
        <v>35.602379999999997</v>
      </c>
      <c r="S5159" s="42">
        <f t="shared" ca="1" si="86"/>
        <v>51142</v>
      </c>
      <c r="T5159" s="43">
        <f ca="1">_xll.BInterpol('Base CDI'!$H$4:$H$28,'Base CDI'!$J$4:$J$29,S5159,"Cubic","Extrapolate=Linear","MultiX=Average","Skip=True","Sort=True")</f>
        <v>13.098846785225719</v>
      </c>
      <c r="U5159" s="43">
        <f ca="1">_xll.BInterpol('Base CDI'!$H$4:$H$28,'Base CDI'!$I$4:$I$29,S5159,"Cubic","Extrapolate=Linear","MultiX=Average","Skip=True","Sort=True")</f>
        <v>13.12233242134063</v>
      </c>
    </row>
    <row r="5160" spans="16:21" x14ac:dyDescent="0.25">
      <c r="P5160" s="10">
        <v>42012</v>
      </c>
      <c r="Q5160">
        <v>35.61786</v>
      </c>
      <c r="S5160" s="42">
        <f t="shared" ca="1" si="86"/>
        <v>51143</v>
      </c>
      <c r="T5160" s="43">
        <f ca="1">_xll.BInterpol('Base CDI'!$H$4:$H$28,'Base CDI'!$J$4:$J$29,S5160,"Cubic","Extrapolate=Linear","MultiX=Average","Skip=True","Sort=True")</f>
        <v>13.098803009575924</v>
      </c>
      <c r="U5160" s="43">
        <f ca="1">_xll.BInterpol('Base CDI'!$H$4:$H$28,'Base CDI'!$I$4:$I$29,S5160,"Cubic","Extrapolate=Linear","MultiX=Average","Skip=True","Sort=True")</f>
        <v>13.122284541723667</v>
      </c>
    </row>
    <row r="5161" spans="16:21" x14ac:dyDescent="0.25">
      <c r="P5161" s="10">
        <v>42013</v>
      </c>
      <c r="Q5161">
        <v>35.633330000000001</v>
      </c>
      <c r="S5161" s="42">
        <f t="shared" ca="1" si="86"/>
        <v>51144</v>
      </c>
      <c r="T5161" s="43">
        <f ca="1">_xll.BInterpol('Base CDI'!$H$4:$H$28,'Base CDI'!$J$4:$J$29,S5161,"Cubic","Extrapolate=Linear","MultiX=Average","Skip=True","Sort=True")</f>
        <v>13.098759233926129</v>
      </c>
      <c r="U5161" s="43">
        <f ca="1">_xll.BInterpol('Base CDI'!$H$4:$H$28,'Base CDI'!$I$4:$I$29,S5161,"Cubic","Extrapolate=Linear","MultiX=Average","Skip=True","Sort=True")</f>
        <v>13.122236662106703</v>
      </c>
    </row>
    <row r="5162" spans="16:21" x14ac:dyDescent="0.25">
      <c r="P5162" s="10">
        <v>42016</v>
      </c>
      <c r="Q5162">
        <v>35.648820000000001</v>
      </c>
      <c r="S5162" s="42">
        <f t="shared" ca="1" si="86"/>
        <v>51145</v>
      </c>
      <c r="T5162" s="43">
        <f ca="1">_xll.BInterpol('Base CDI'!$H$4:$H$28,'Base CDI'!$J$4:$J$29,S5162,"Cubic","Extrapolate=Linear","MultiX=Average","Skip=True","Sort=True")</f>
        <v>13.098715458276335</v>
      </c>
      <c r="U5162" s="43">
        <f ca="1">_xll.BInterpol('Base CDI'!$H$4:$H$28,'Base CDI'!$I$4:$I$29,S5162,"Cubic","Extrapolate=Linear","MultiX=Average","Skip=True","Sort=True")</f>
        <v>13.12218878248974</v>
      </c>
    </row>
    <row r="5163" spans="16:21" x14ac:dyDescent="0.25">
      <c r="P5163" s="10">
        <v>42017</v>
      </c>
      <c r="Q5163">
        <v>35.66431</v>
      </c>
      <c r="S5163" s="42">
        <f t="shared" ca="1" si="86"/>
        <v>51146</v>
      </c>
      <c r="T5163" s="43">
        <f ca="1">_xll.BInterpol('Base CDI'!$H$4:$H$28,'Base CDI'!$J$4:$J$29,S5163,"Cubic","Extrapolate=Linear","MultiX=Average","Skip=True","Sort=True")</f>
        <v>13.09867168262654</v>
      </c>
      <c r="U5163" s="43">
        <f ca="1">_xll.BInterpol('Base CDI'!$H$4:$H$28,'Base CDI'!$I$4:$I$29,S5163,"Cubic","Extrapolate=Linear","MultiX=Average","Skip=True","Sort=True")</f>
        <v>13.122140902872777</v>
      </c>
    </row>
    <row r="5164" spans="16:21" x14ac:dyDescent="0.25">
      <c r="P5164" s="10">
        <v>42018</v>
      </c>
      <c r="Q5164">
        <v>35.679810000000003</v>
      </c>
      <c r="S5164" s="42">
        <f t="shared" ca="1" si="86"/>
        <v>51147</v>
      </c>
      <c r="T5164" s="43">
        <f ca="1">_xll.BInterpol('Base CDI'!$H$4:$H$28,'Base CDI'!$J$4:$J$29,S5164,"Cubic","Extrapolate=Linear","MultiX=Average","Skip=True","Sort=True")</f>
        <v>13.098627906976745</v>
      </c>
      <c r="U5164" s="43">
        <f ca="1">_xll.BInterpol('Base CDI'!$H$4:$H$28,'Base CDI'!$I$4:$I$29,S5164,"Cubic","Extrapolate=Linear","MultiX=Average","Skip=True","Sort=True")</f>
        <v>13.122093023255815</v>
      </c>
    </row>
    <row r="5165" spans="16:21" x14ac:dyDescent="0.25">
      <c r="P5165" s="10">
        <v>42019</v>
      </c>
      <c r="Q5165">
        <v>35.695309999999999</v>
      </c>
      <c r="S5165" s="42">
        <f t="shared" ca="1" si="86"/>
        <v>51148</v>
      </c>
      <c r="T5165" s="43">
        <f ca="1">_xll.BInterpol('Base CDI'!$H$4:$H$28,'Base CDI'!$J$4:$J$29,S5165,"Cubic","Extrapolate=Linear","MultiX=Average","Skip=True","Sort=True")</f>
        <v>13.09858413132695</v>
      </c>
      <c r="U5165" s="43">
        <f ca="1">_xll.BInterpol('Base CDI'!$H$4:$H$28,'Base CDI'!$I$4:$I$29,S5165,"Cubic","Extrapolate=Linear","MultiX=Average","Skip=True","Sort=True")</f>
        <v>13.122045143638852</v>
      </c>
    </row>
    <row r="5166" spans="16:21" x14ac:dyDescent="0.25">
      <c r="P5166" s="10">
        <v>42020</v>
      </c>
      <c r="Q5166">
        <v>35.710819999999998</v>
      </c>
      <c r="S5166" s="42">
        <f t="shared" ca="1" si="86"/>
        <v>51149</v>
      </c>
      <c r="T5166" s="43">
        <f ca="1">_xll.BInterpol('Base CDI'!$H$4:$H$28,'Base CDI'!$J$4:$J$29,S5166,"Cubic","Extrapolate=Linear","MultiX=Average","Skip=True","Sort=True")</f>
        <v>13.098540355677155</v>
      </c>
      <c r="U5166" s="43">
        <f ca="1">_xll.BInterpol('Base CDI'!$H$4:$H$28,'Base CDI'!$I$4:$I$29,S5166,"Cubic","Extrapolate=Linear","MultiX=Average","Skip=True","Sort=True")</f>
        <v>13.121997264021889</v>
      </c>
    </row>
    <row r="5167" spans="16:21" x14ac:dyDescent="0.25">
      <c r="P5167" s="10">
        <v>42023</v>
      </c>
      <c r="Q5167">
        <v>35.72634</v>
      </c>
      <c r="S5167" s="42">
        <f t="shared" ca="1" si="86"/>
        <v>51150</v>
      </c>
      <c r="T5167" s="43">
        <f ca="1">_xll.BInterpol('Base CDI'!$H$4:$H$28,'Base CDI'!$J$4:$J$29,S5167,"Cubic","Extrapolate=Linear","MultiX=Average","Skip=True","Sort=True")</f>
        <v>13.09849658002736</v>
      </c>
      <c r="U5167" s="43">
        <f ca="1">_xll.BInterpol('Base CDI'!$H$4:$H$28,'Base CDI'!$I$4:$I$29,S5167,"Cubic","Extrapolate=Linear","MultiX=Average","Skip=True","Sort=True")</f>
        <v>13.121949384404925</v>
      </c>
    </row>
    <row r="5168" spans="16:21" x14ac:dyDescent="0.25">
      <c r="P5168" s="10">
        <v>42024</v>
      </c>
      <c r="Q5168">
        <v>35.741860000000003</v>
      </c>
      <c r="S5168" s="42">
        <f t="shared" ca="1" si="86"/>
        <v>51151</v>
      </c>
      <c r="T5168" s="43">
        <f ca="1">_xll.BInterpol('Base CDI'!$H$4:$H$28,'Base CDI'!$J$4:$J$29,S5168,"Cubic","Extrapolate=Linear","MultiX=Average","Skip=True","Sort=True")</f>
        <v>13.098452804377565</v>
      </c>
      <c r="U5168" s="43">
        <f ca="1">_xll.BInterpol('Base CDI'!$H$4:$H$28,'Base CDI'!$I$4:$I$29,S5168,"Cubic","Extrapolate=Linear","MultiX=Average","Skip=True","Sort=True")</f>
        <v>13.121901504787962</v>
      </c>
    </row>
    <row r="5169" spans="16:21" x14ac:dyDescent="0.25">
      <c r="P5169" s="10">
        <v>42025</v>
      </c>
      <c r="Q5169">
        <v>35.757399999999997</v>
      </c>
      <c r="S5169" s="42">
        <f t="shared" ca="1" si="86"/>
        <v>51152</v>
      </c>
      <c r="T5169" s="43">
        <f ca="1">_xll.BInterpol('Base CDI'!$H$4:$H$28,'Base CDI'!$J$4:$J$29,S5169,"Cubic","Extrapolate=Linear","MultiX=Average","Skip=True","Sort=True")</f>
        <v>13.098409028727771</v>
      </c>
      <c r="U5169" s="43">
        <f ca="1">_xll.BInterpol('Base CDI'!$H$4:$H$28,'Base CDI'!$I$4:$I$29,S5169,"Cubic","Extrapolate=Linear","MultiX=Average","Skip=True","Sort=True")</f>
        <v>13.121853625170999</v>
      </c>
    </row>
    <row r="5170" spans="16:21" x14ac:dyDescent="0.25">
      <c r="P5170" s="10">
        <v>42026</v>
      </c>
      <c r="Q5170">
        <v>35.772930000000002</v>
      </c>
      <c r="S5170" s="42">
        <f t="shared" ca="1" si="86"/>
        <v>51153</v>
      </c>
      <c r="T5170" s="43">
        <f ca="1">_xll.BInterpol('Base CDI'!$H$4:$H$28,'Base CDI'!$J$4:$J$29,S5170,"Cubic","Extrapolate=Linear","MultiX=Average","Skip=True","Sort=True")</f>
        <v>13.098365253077976</v>
      </c>
      <c r="U5170" s="43">
        <f ca="1">_xll.BInterpol('Base CDI'!$H$4:$H$28,'Base CDI'!$I$4:$I$29,S5170,"Cubic","Extrapolate=Linear","MultiX=Average","Skip=True","Sort=True")</f>
        <v>13.121805745554036</v>
      </c>
    </row>
    <row r="5171" spans="16:21" x14ac:dyDescent="0.25">
      <c r="P5171" s="10">
        <v>42027</v>
      </c>
      <c r="Q5171">
        <v>35.789140000000003</v>
      </c>
      <c r="S5171" s="42">
        <f t="shared" ca="1" si="86"/>
        <v>51154</v>
      </c>
      <c r="T5171" s="43">
        <f ca="1">_xll.BInterpol('Base CDI'!$H$4:$H$28,'Base CDI'!$J$4:$J$29,S5171,"Cubic","Extrapolate=Linear","MultiX=Average","Skip=True","Sort=True")</f>
        <v>13.098321477428181</v>
      </c>
      <c r="U5171" s="43">
        <f ca="1">_xll.BInterpol('Base CDI'!$H$4:$H$28,'Base CDI'!$I$4:$I$29,S5171,"Cubic","Extrapolate=Linear","MultiX=Average","Skip=True","Sort=True")</f>
        <v>13.121757865937074</v>
      </c>
    </row>
    <row r="5172" spans="16:21" x14ac:dyDescent="0.25">
      <c r="P5172" s="10">
        <v>42030</v>
      </c>
      <c r="Q5172">
        <v>35.805340000000001</v>
      </c>
      <c r="S5172" s="42">
        <f t="shared" ca="1" si="86"/>
        <v>51155</v>
      </c>
      <c r="T5172" s="43">
        <f ca="1">_xll.BInterpol('Base CDI'!$H$4:$H$28,'Base CDI'!$J$4:$J$29,S5172,"Cubic","Extrapolate=Linear","MultiX=Average","Skip=True","Sort=True")</f>
        <v>13.098277701778386</v>
      </c>
      <c r="U5172" s="43">
        <f ca="1">_xll.BInterpol('Base CDI'!$H$4:$H$28,'Base CDI'!$I$4:$I$29,S5172,"Cubic","Extrapolate=Linear","MultiX=Average","Skip=True","Sort=True")</f>
        <v>13.121709986320109</v>
      </c>
    </row>
    <row r="5173" spans="16:21" x14ac:dyDescent="0.25">
      <c r="P5173" s="10">
        <v>42031</v>
      </c>
      <c r="Q5173">
        <v>35.821550000000002</v>
      </c>
      <c r="S5173" s="42">
        <f t="shared" ca="1" si="86"/>
        <v>51156</v>
      </c>
      <c r="T5173" s="43">
        <f ca="1">_xll.BInterpol('Base CDI'!$H$4:$H$28,'Base CDI'!$J$4:$J$29,S5173,"Cubic","Extrapolate=Linear","MultiX=Average","Skip=True","Sort=True")</f>
        <v>13.098233926128591</v>
      </c>
      <c r="U5173" s="43">
        <f ca="1">_xll.BInterpol('Base CDI'!$H$4:$H$28,'Base CDI'!$I$4:$I$29,S5173,"Cubic","Extrapolate=Linear","MultiX=Average","Skip=True","Sort=True")</f>
        <v>13.121662106703146</v>
      </c>
    </row>
    <row r="5174" spans="16:21" x14ac:dyDescent="0.25">
      <c r="P5174" s="10">
        <v>42032</v>
      </c>
      <c r="Q5174">
        <v>35.837760000000003</v>
      </c>
      <c r="S5174" s="42">
        <f t="shared" ca="1" si="86"/>
        <v>51157</v>
      </c>
      <c r="T5174" s="43">
        <f ca="1">_xll.BInterpol('Base CDI'!$H$4:$H$28,'Base CDI'!$J$4:$J$29,S5174,"Cubic","Extrapolate=Linear","MultiX=Average","Skip=True","Sort=True")</f>
        <v>13.098190150478796</v>
      </c>
      <c r="U5174" s="43">
        <f ca="1">_xll.BInterpol('Base CDI'!$H$4:$H$28,'Base CDI'!$I$4:$I$29,S5174,"Cubic","Extrapolate=Linear","MultiX=Average","Skip=True","Sort=True")</f>
        <v>13.121614227086184</v>
      </c>
    </row>
    <row r="5175" spans="16:21" x14ac:dyDescent="0.25">
      <c r="P5175" s="10">
        <v>42033</v>
      </c>
      <c r="Q5175">
        <v>35.85398</v>
      </c>
      <c r="S5175" s="42">
        <f t="shared" ca="1" si="86"/>
        <v>51158</v>
      </c>
      <c r="T5175" s="43">
        <f ca="1">_xll.BInterpol('Base CDI'!$H$4:$H$28,'Base CDI'!$J$4:$J$29,S5175,"Cubic","Extrapolate=Linear","MultiX=Average","Skip=True","Sort=True")</f>
        <v>13.098146374829001</v>
      </c>
      <c r="U5175" s="43">
        <f ca="1">_xll.BInterpol('Base CDI'!$H$4:$H$28,'Base CDI'!$I$4:$I$29,S5175,"Cubic","Extrapolate=Linear","MultiX=Average","Skip=True","Sort=True")</f>
        <v>13.121566347469221</v>
      </c>
    </row>
    <row r="5176" spans="16:21" x14ac:dyDescent="0.25">
      <c r="P5176" s="10">
        <v>42034</v>
      </c>
      <c r="Q5176">
        <v>35.87021</v>
      </c>
      <c r="S5176" s="42">
        <f t="shared" ca="1" si="86"/>
        <v>51159</v>
      </c>
      <c r="T5176" s="43">
        <f ca="1">_xll.BInterpol('Base CDI'!$H$4:$H$28,'Base CDI'!$J$4:$J$29,S5176,"Cubic","Extrapolate=Linear","MultiX=Average","Skip=True","Sort=True")</f>
        <v>13.098102599179207</v>
      </c>
      <c r="U5176" s="43">
        <f ca="1">_xll.BInterpol('Base CDI'!$H$4:$H$28,'Base CDI'!$I$4:$I$29,S5176,"Cubic","Extrapolate=Linear","MultiX=Average","Skip=True","Sort=True")</f>
        <v>13.121518467852258</v>
      </c>
    </row>
    <row r="5177" spans="16:21" x14ac:dyDescent="0.25">
      <c r="P5177" s="10">
        <v>42037</v>
      </c>
      <c r="Q5177">
        <v>35.886450000000004</v>
      </c>
      <c r="S5177" s="42">
        <f t="shared" ca="1" si="86"/>
        <v>51160</v>
      </c>
      <c r="T5177" s="43">
        <f ca="1">_xll.BInterpol('Base CDI'!$H$4:$H$28,'Base CDI'!$J$4:$J$29,S5177,"Cubic","Extrapolate=Linear","MultiX=Average","Skip=True","Sort=True")</f>
        <v>13.098058823529412</v>
      </c>
      <c r="U5177" s="43">
        <f ca="1">_xll.BInterpol('Base CDI'!$H$4:$H$28,'Base CDI'!$I$4:$I$29,S5177,"Cubic","Extrapolate=Linear","MultiX=Average","Skip=True","Sort=True")</f>
        <v>13.121470588235294</v>
      </c>
    </row>
    <row r="5178" spans="16:21" x14ac:dyDescent="0.25">
      <c r="P5178" s="10">
        <v>42038</v>
      </c>
      <c r="Q5178">
        <v>35.90269</v>
      </c>
      <c r="S5178" s="42">
        <f t="shared" ca="1" si="86"/>
        <v>51161</v>
      </c>
      <c r="T5178" s="43">
        <f ca="1">_xll.BInterpol('Base CDI'!$H$4:$H$28,'Base CDI'!$J$4:$J$29,S5178,"Cubic","Extrapolate=Linear","MultiX=Average","Skip=True","Sort=True")</f>
        <v>13.098015047879617</v>
      </c>
      <c r="U5178" s="43">
        <f ca="1">_xll.BInterpol('Base CDI'!$H$4:$H$28,'Base CDI'!$I$4:$I$29,S5178,"Cubic","Extrapolate=Linear","MultiX=Average","Skip=True","Sort=True")</f>
        <v>13.121422708618331</v>
      </c>
    </row>
    <row r="5179" spans="16:21" x14ac:dyDescent="0.25">
      <c r="P5179" s="10">
        <v>42039</v>
      </c>
      <c r="Q5179">
        <v>35.918959999999998</v>
      </c>
      <c r="S5179" s="42">
        <f t="shared" ca="1" si="86"/>
        <v>51162</v>
      </c>
      <c r="T5179" s="43">
        <f ca="1">_xll.BInterpol('Base CDI'!$H$4:$H$28,'Base CDI'!$J$4:$J$29,S5179,"Cubic","Extrapolate=Linear","MultiX=Average","Skip=True","Sort=True")</f>
        <v>13.097971272229822</v>
      </c>
      <c r="U5179" s="43">
        <f ca="1">_xll.BInterpol('Base CDI'!$H$4:$H$28,'Base CDI'!$I$4:$I$29,S5179,"Cubic","Extrapolate=Linear","MultiX=Average","Skip=True","Sort=True")</f>
        <v>13.121374829001368</v>
      </c>
    </row>
    <row r="5180" spans="16:21" x14ac:dyDescent="0.25">
      <c r="P5180" s="10">
        <v>42040</v>
      </c>
      <c r="Q5180">
        <v>35.935229999999997</v>
      </c>
      <c r="S5180" s="42">
        <f t="shared" ca="1" si="86"/>
        <v>51163</v>
      </c>
      <c r="T5180" s="43">
        <f ca="1">_xll.BInterpol('Base CDI'!$H$4:$H$28,'Base CDI'!$J$4:$J$29,S5180,"Cubic","Extrapolate=Linear","MultiX=Average","Skip=True","Sort=True")</f>
        <v>13.097927496580027</v>
      </c>
      <c r="U5180" s="43">
        <f ca="1">_xll.BInterpol('Base CDI'!$H$4:$H$28,'Base CDI'!$I$4:$I$29,S5180,"Cubic","Extrapolate=Linear","MultiX=Average","Skip=True","Sort=True")</f>
        <v>13.121326949384406</v>
      </c>
    </row>
    <row r="5181" spans="16:21" x14ac:dyDescent="0.25">
      <c r="P5181" s="10">
        <v>42041</v>
      </c>
      <c r="Q5181">
        <v>35.951509999999999</v>
      </c>
      <c r="S5181" s="42">
        <f t="shared" ca="1" si="86"/>
        <v>51164</v>
      </c>
      <c r="T5181" s="43">
        <f ca="1">_xll.BInterpol('Base CDI'!$H$4:$H$28,'Base CDI'!$J$4:$J$29,S5181,"Cubic","Extrapolate=Linear","MultiX=Average","Skip=True","Sort=True")</f>
        <v>13.097883720930232</v>
      </c>
      <c r="U5181" s="43">
        <f ca="1">_xll.BInterpol('Base CDI'!$H$4:$H$28,'Base CDI'!$I$4:$I$29,S5181,"Cubic","Extrapolate=Linear","MultiX=Average","Skip=True","Sort=True")</f>
        <v>13.121279069767443</v>
      </c>
    </row>
    <row r="5182" spans="16:21" x14ac:dyDescent="0.25">
      <c r="P5182" s="10">
        <v>42044</v>
      </c>
      <c r="Q5182">
        <v>35.967799999999997</v>
      </c>
      <c r="S5182" s="42">
        <f t="shared" ca="1" si="86"/>
        <v>51165</v>
      </c>
      <c r="T5182" s="43">
        <f ca="1">_xll.BInterpol('Base CDI'!$H$4:$H$28,'Base CDI'!$J$4:$J$29,S5182,"Cubic","Extrapolate=Linear","MultiX=Average","Skip=True","Sort=True")</f>
        <v>13.097839945280437</v>
      </c>
      <c r="U5182" s="43">
        <f ca="1">_xll.BInterpol('Base CDI'!$H$4:$H$28,'Base CDI'!$I$4:$I$29,S5182,"Cubic","Extrapolate=Linear","MultiX=Average","Skip=True","Sort=True")</f>
        <v>13.12123119015048</v>
      </c>
    </row>
    <row r="5183" spans="16:21" x14ac:dyDescent="0.25">
      <c r="P5183" s="10">
        <v>42045</v>
      </c>
      <c r="Q5183">
        <v>35.984090000000002</v>
      </c>
      <c r="S5183" s="42">
        <f t="shared" ca="1" si="86"/>
        <v>51166</v>
      </c>
      <c r="T5183" s="43">
        <f ca="1">_xll.BInterpol('Base CDI'!$H$4:$H$28,'Base CDI'!$J$4:$J$29,S5183,"Cubic","Extrapolate=Linear","MultiX=Average","Skip=True","Sort=True")</f>
        <v>13.097796169630643</v>
      </c>
      <c r="U5183" s="43">
        <f ca="1">_xll.BInterpol('Base CDI'!$H$4:$H$28,'Base CDI'!$I$4:$I$29,S5183,"Cubic","Extrapolate=Linear","MultiX=Average","Skip=True","Sort=True")</f>
        <v>13.121183310533516</v>
      </c>
    </row>
    <row r="5184" spans="16:21" x14ac:dyDescent="0.25">
      <c r="P5184" s="10">
        <v>42046</v>
      </c>
      <c r="Q5184">
        <v>36.000390000000003</v>
      </c>
      <c r="S5184" s="42">
        <f t="shared" ca="1" si="86"/>
        <v>51167</v>
      </c>
      <c r="T5184" s="43">
        <f ca="1">_xll.BInterpol('Base CDI'!$H$4:$H$28,'Base CDI'!$J$4:$J$29,S5184,"Cubic","Extrapolate=Linear","MultiX=Average","Skip=True","Sort=True")</f>
        <v>13.097752393980848</v>
      </c>
      <c r="U5184" s="43">
        <f ca="1">_xll.BInterpol('Base CDI'!$H$4:$H$28,'Base CDI'!$I$4:$I$29,S5184,"Cubic","Extrapolate=Linear","MultiX=Average","Skip=True","Sort=True")</f>
        <v>13.121135430916553</v>
      </c>
    </row>
    <row r="5185" spans="16:21" x14ac:dyDescent="0.25">
      <c r="P5185" s="10">
        <v>42047</v>
      </c>
      <c r="Q5185">
        <v>36.0167</v>
      </c>
      <c r="S5185" s="42">
        <f t="shared" ca="1" si="86"/>
        <v>51168</v>
      </c>
      <c r="T5185" s="43">
        <f ca="1">_xll.BInterpol('Base CDI'!$H$4:$H$28,'Base CDI'!$J$4:$J$29,S5185,"Cubic","Extrapolate=Linear","MultiX=Average","Skip=True","Sort=True")</f>
        <v>13.097708618331053</v>
      </c>
      <c r="U5185" s="43">
        <f ca="1">_xll.BInterpol('Base CDI'!$H$4:$H$28,'Base CDI'!$I$4:$I$29,S5185,"Cubic","Extrapolate=Linear","MultiX=Average","Skip=True","Sort=True")</f>
        <v>13.12108755129959</v>
      </c>
    </row>
    <row r="5186" spans="16:21" x14ac:dyDescent="0.25">
      <c r="P5186" s="10">
        <v>42048</v>
      </c>
      <c r="Q5186">
        <v>36.03302</v>
      </c>
      <c r="S5186" s="42">
        <f t="shared" ca="1" si="86"/>
        <v>51169</v>
      </c>
      <c r="T5186" s="43">
        <f ca="1">_xll.BInterpol('Base CDI'!$H$4:$H$28,'Base CDI'!$J$4:$J$29,S5186,"Cubic","Extrapolate=Linear","MultiX=Average","Skip=True","Sort=True")</f>
        <v>13.097664842681258</v>
      </c>
      <c r="U5186" s="43">
        <f ca="1">_xll.BInterpol('Base CDI'!$H$4:$H$28,'Base CDI'!$I$4:$I$29,S5186,"Cubic","Extrapolate=Linear","MultiX=Average","Skip=True","Sort=True")</f>
        <v>13.121039671682627</v>
      </c>
    </row>
    <row r="5187" spans="16:21" x14ac:dyDescent="0.25">
      <c r="P5187" s="10">
        <v>42053</v>
      </c>
      <c r="Q5187">
        <v>36.049340000000001</v>
      </c>
      <c r="S5187" s="42">
        <f t="shared" ca="1" si="86"/>
        <v>51170</v>
      </c>
      <c r="T5187" s="43">
        <f ca="1">_xll.BInterpol('Base CDI'!$H$4:$H$28,'Base CDI'!$J$4:$J$29,S5187,"Cubic","Extrapolate=Linear","MultiX=Average","Skip=True","Sort=True")</f>
        <v>13.097621067031463</v>
      </c>
      <c r="U5187" s="43">
        <f ca="1">_xll.BInterpol('Base CDI'!$H$4:$H$28,'Base CDI'!$I$4:$I$29,S5187,"Cubic","Extrapolate=Linear","MultiX=Average","Skip=True","Sort=True")</f>
        <v>13.120991792065665</v>
      </c>
    </row>
    <row r="5188" spans="16:21" x14ac:dyDescent="0.25">
      <c r="P5188" s="10">
        <v>42054</v>
      </c>
      <c r="Q5188">
        <v>36.065669999999997</v>
      </c>
      <c r="S5188" s="42">
        <f t="shared" ca="1" si="86"/>
        <v>51171</v>
      </c>
      <c r="T5188" s="43">
        <f ca="1">_xll.BInterpol('Base CDI'!$H$4:$H$28,'Base CDI'!$J$4:$J$29,S5188,"Cubic","Extrapolate=Linear","MultiX=Average","Skip=True","Sort=True")</f>
        <v>13.097577291381668</v>
      </c>
      <c r="U5188" s="43">
        <f ca="1">_xll.BInterpol('Base CDI'!$H$4:$H$28,'Base CDI'!$I$4:$I$29,S5188,"Cubic","Extrapolate=Linear","MultiX=Average","Skip=True","Sort=True")</f>
        <v>13.1209439124487</v>
      </c>
    </row>
    <row r="5189" spans="16:21" x14ac:dyDescent="0.25">
      <c r="P5189" s="10">
        <v>42055</v>
      </c>
      <c r="Q5189">
        <v>36.082009999999997</v>
      </c>
      <c r="S5189" s="42">
        <f t="shared" ca="1" si="86"/>
        <v>51172</v>
      </c>
      <c r="T5189" s="43">
        <f ca="1">_xll.BInterpol('Base CDI'!$H$4:$H$28,'Base CDI'!$J$4:$J$29,S5189,"Cubic","Extrapolate=Linear","MultiX=Average","Skip=True","Sort=True")</f>
        <v>13.097533515731874</v>
      </c>
      <c r="U5189" s="43">
        <f ca="1">_xll.BInterpol('Base CDI'!$H$4:$H$28,'Base CDI'!$I$4:$I$29,S5189,"Cubic","Extrapolate=Linear","MultiX=Average","Skip=True","Sort=True")</f>
        <v>13.120896032831737</v>
      </c>
    </row>
    <row r="5190" spans="16:21" x14ac:dyDescent="0.25">
      <c r="P5190" s="10">
        <v>42058</v>
      </c>
      <c r="Q5190">
        <v>36.098350000000003</v>
      </c>
      <c r="S5190" s="42">
        <f t="shared" ca="1" si="86"/>
        <v>51173</v>
      </c>
      <c r="T5190" s="43">
        <f ca="1">_xll.BInterpol('Base CDI'!$H$4:$H$28,'Base CDI'!$J$4:$J$29,S5190,"Cubic","Extrapolate=Linear","MultiX=Average","Skip=True","Sort=True")</f>
        <v>13.097489740082079</v>
      </c>
      <c r="U5190" s="43">
        <f ca="1">_xll.BInterpol('Base CDI'!$H$4:$H$28,'Base CDI'!$I$4:$I$29,S5190,"Cubic","Extrapolate=Linear","MultiX=Average","Skip=True","Sort=True")</f>
        <v>13.120848153214775</v>
      </c>
    </row>
    <row r="5191" spans="16:21" x14ac:dyDescent="0.25">
      <c r="P5191" s="10">
        <v>42059</v>
      </c>
      <c r="Q5191">
        <v>36.114699999999999</v>
      </c>
      <c r="S5191" s="42">
        <f t="shared" ca="1" si="86"/>
        <v>51174</v>
      </c>
      <c r="T5191" s="43">
        <f ca="1">_xll.BInterpol('Base CDI'!$H$4:$H$28,'Base CDI'!$J$4:$J$29,S5191,"Cubic","Extrapolate=Linear","MultiX=Average","Skip=True","Sort=True")</f>
        <v>13.097445964432286</v>
      </c>
      <c r="U5191" s="43">
        <f ca="1">_xll.BInterpol('Base CDI'!$H$4:$H$28,'Base CDI'!$I$4:$I$29,S5191,"Cubic","Extrapolate=Linear","MultiX=Average","Skip=True","Sort=True")</f>
        <v>13.120800273597812</v>
      </c>
    </row>
    <row r="5192" spans="16:21" x14ac:dyDescent="0.25">
      <c r="P5192" s="10">
        <v>42060</v>
      </c>
      <c r="Q5192">
        <v>36.131070000000001</v>
      </c>
      <c r="S5192" s="42">
        <f t="shared" ca="1" si="86"/>
        <v>51175</v>
      </c>
      <c r="T5192" s="43">
        <f ca="1">_xll.BInterpol('Base CDI'!$H$4:$H$28,'Base CDI'!$J$4:$J$29,S5192,"Cubic","Extrapolate=Linear","MultiX=Average","Skip=True","Sort=True")</f>
        <v>13.097402188782491</v>
      </c>
      <c r="U5192" s="43">
        <f ca="1">_xll.BInterpol('Base CDI'!$H$4:$H$28,'Base CDI'!$I$4:$I$29,S5192,"Cubic","Extrapolate=Linear","MultiX=Average","Skip=True","Sort=True")</f>
        <v>13.120752393980849</v>
      </c>
    </row>
    <row r="5193" spans="16:21" x14ac:dyDescent="0.25">
      <c r="P5193" s="10">
        <v>42061</v>
      </c>
      <c r="Q5193">
        <v>36.14743</v>
      </c>
      <c r="S5193" s="42">
        <f t="shared" ca="1" si="86"/>
        <v>51176</v>
      </c>
      <c r="T5193" s="43">
        <f ca="1">_xll.BInterpol('Base CDI'!$H$4:$H$28,'Base CDI'!$J$4:$J$29,S5193,"Cubic","Extrapolate=Linear","MultiX=Average","Skip=True","Sort=True")</f>
        <v>13.097358413132696</v>
      </c>
      <c r="U5193" s="43">
        <f ca="1">_xll.BInterpol('Base CDI'!$H$4:$H$28,'Base CDI'!$I$4:$I$29,S5193,"Cubic","Extrapolate=Linear","MultiX=Average","Skip=True","Sort=True")</f>
        <v>13.120704514363885</v>
      </c>
    </row>
    <row r="5194" spans="16:21" x14ac:dyDescent="0.25">
      <c r="P5194" s="10">
        <v>42062</v>
      </c>
      <c r="Q5194">
        <v>36.163809999999998</v>
      </c>
      <c r="S5194" s="42">
        <f t="shared" ca="1" si="86"/>
        <v>51177</v>
      </c>
      <c r="T5194" s="43">
        <f ca="1">_xll.BInterpol('Base CDI'!$H$4:$H$28,'Base CDI'!$J$4:$J$29,S5194,"Cubic","Extrapolate=Linear","MultiX=Average","Skip=True","Sort=True")</f>
        <v>13.097314637482901</v>
      </c>
      <c r="U5194" s="43">
        <f ca="1">_xll.BInterpol('Base CDI'!$H$4:$H$28,'Base CDI'!$I$4:$I$29,S5194,"Cubic","Extrapolate=Linear","MultiX=Average","Skip=True","Sort=True")</f>
        <v>13.120656634746922</v>
      </c>
    </row>
    <row r="5195" spans="16:21" x14ac:dyDescent="0.25">
      <c r="P5195" s="10">
        <v>42065</v>
      </c>
      <c r="Q5195">
        <v>36.180190000000003</v>
      </c>
      <c r="S5195" s="42">
        <f t="shared" ref="S5195:S5258" ca="1" si="87">S5194+1</f>
        <v>51178</v>
      </c>
      <c r="T5195" s="43">
        <f ca="1">_xll.BInterpol('Base CDI'!$H$4:$H$28,'Base CDI'!$J$4:$J$29,S5195,"Cubic","Extrapolate=Linear","MultiX=Average","Skip=True","Sort=True")</f>
        <v>13.097270861833106</v>
      </c>
      <c r="U5195" s="43">
        <f ca="1">_xll.BInterpol('Base CDI'!$H$4:$H$28,'Base CDI'!$I$4:$I$29,S5195,"Cubic","Extrapolate=Linear","MultiX=Average","Skip=True","Sort=True")</f>
        <v>13.120608755129959</v>
      </c>
    </row>
    <row r="5196" spans="16:21" x14ac:dyDescent="0.25">
      <c r="P5196" s="10">
        <v>42066</v>
      </c>
      <c r="Q5196">
        <v>36.196579999999997</v>
      </c>
      <c r="S5196" s="42">
        <f t="shared" ca="1" si="87"/>
        <v>51179</v>
      </c>
      <c r="T5196" s="43">
        <f ca="1">_xll.BInterpol('Base CDI'!$H$4:$H$28,'Base CDI'!$J$4:$J$29,S5196,"Cubic","Extrapolate=Linear","MultiX=Average","Skip=True","Sort=True")</f>
        <v>13.097227086183311</v>
      </c>
      <c r="U5196" s="43">
        <f ca="1">_xll.BInterpol('Base CDI'!$H$4:$H$28,'Base CDI'!$I$4:$I$29,S5196,"Cubic","Extrapolate=Linear","MultiX=Average","Skip=True","Sort=True")</f>
        <v>13.120560875512997</v>
      </c>
    </row>
    <row r="5197" spans="16:21" x14ac:dyDescent="0.25">
      <c r="P5197" s="10">
        <v>42067</v>
      </c>
      <c r="Q5197">
        <v>36.212980000000002</v>
      </c>
      <c r="S5197" s="42">
        <f t="shared" ca="1" si="87"/>
        <v>51180</v>
      </c>
      <c r="T5197" s="43">
        <f ca="1">_xll.BInterpol('Base CDI'!$H$4:$H$28,'Base CDI'!$J$4:$J$29,S5197,"Cubic","Extrapolate=Linear","MultiX=Average","Skip=True","Sort=True")</f>
        <v>13.097183310533516</v>
      </c>
      <c r="U5197" s="43">
        <f ca="1">_xll.BInterpol('Base CDI'!$H$4:$H$28,'Base CDI'!$I$4:$I$29,S5197,"Cubic","Extrapolate=Linear","MultiX=Average","Skip=True","Sort=True")</f>
        <v>13.120512995896034</v>
      </c>
    </row>
    <row r="5198" spans="16:21" x14ac:dyDescent="0.25">
      <c r="P5198" s="10">
        <v>42068</v>
      </c>
      <c r="Q5198">
        <v>36.229379999999999</v>
      </c>
      <c r="S5198" s="42">
        <f t="shared" ca="1" si="87"/>
        <v>51181</v>
      </c>
      <c r="T5198" s="43">
        <f ca="1">_xll.BInterpol('Base CDI'!$H$4:$H$28,'Base CDI'!$J$4:$J$29,S5198,"Cubic","Extrapolate=Linear","MultiX=Average","Skip=True","Sort=True")</f>
        <v>13.097139534883722</v>
      </c>
      <c r="U5198" s="43">
        <f ca="1">_xll.BInterpol('Base CDI'!$H$4:$H$28,'Base CDI'!$I$4:$I$29,S5198,"Cubic","Extrapolate=Linear","MultiX=Average","Skip=True","Sort=True")</f>
        <v>13.120465116279071</v>
      </c>
    </row>
    <row r="5199" spans="16:21" x14ac:dyDescent="0.25">
      <c r="P5199" s="10">
        <v>42069</v>
      </c>
      <c r="Q5199">
        <v>36.246450000000003</v>
      </c>
      <c r="S5199" s="42">
        <f t="shared" ca="1" si="87"/>
        <v>51182</v>
      </c>
      <c r="T5199" s="43">
        <f ca="1">_xll.BInterpol('Base CDI'!$H$4:$H$28,'Base CDI'!$J$4:$J$29,S5199,"Cubic","Extrapolate=Linear","MultiX=Average","Skip=True","Sort=True")</f>
        <v>13.097095759233927</v>
      </c>
      <c r="U5199" s="43">
        <f ca="1">_xll.BInterpol('Base CDI'!$H$4:$H$28,'Base CDI'!$I$4:$I$29,S5199,"Cubic","Extrapolate=Linear","MultiX=Average","Skip=True","Sort=True")</f>
        <v>13.120417236662107</v>
      </c>
    </row>
    <row r="5200" spans="16:21" x14ac:dyDescent="0.25">
      <c r="P5200" s="10">
        <v>42072</v>
      </c>
      <c r="Q5200">
        <v>36.26352</v>
      </c>
      <c r="S5200" s="42">
        <f t="shared" ca="1" si="87"/>
        <v>51183</v>
      </c>
      <c r="T5200" s="43">
        <f ca="1">_xll.BInterpol('Base CDI'!$H$4:$H$28,'Base CDI'!$J$4:$J$29,S5200,"Cubic","Extrapolate=Linear","MultiX=Average","Skip=True","Sort=True")</f>
        <v>13.097051983584132</v>
      </c>
      <c r="U5200" s="43">
        <f ca="1">_xll.BInterpol('Base CDI'!$H$4:$H$28,'Base CDI'!$I$4:$I$29,S5200,"Cubic","Extrapolate=Linear","MultiX=Average","Skip=True","Sort=True")</f>
        <v>13.120369357045144</v>
      </c>
    </row>
    <row r="5201" spans="16:21" x14ac:dyDescent="0.25">
      <c r="P5201" s="10">
        <v>42073</v>
      </c>
      <c r="Q5201">
        <v>36.2806</v>
      </c>
      <c r="S5201" s="42">
        <f t="shared" ca="1" si="87"/>
        <v>51184</v>
      </c>
      <c r="T5201" s="43">
        <f ca="1">_xll.BInterpol('Base CDI'!$H$4:$H$28,'Base CDI'!$J$4:$J$29,S5201,"Cubic","Extrapolate=Linear","MultiX=Average","Skip=True","Sort=True")</f>
        <v>13.097008207934337</v>
      </c>
      <c r="U5201" s="43">
        <f ca="1">_xll.BInterpol('Base CDI'!$H$4:$H$28,'Base CDI'!$I$4:$I$29,S5201,"Cubic","Extrapolate=Linear","MultiX=Average","Skip=True","Sort=True")</f>
        <v>13.120321477428181</v>
      </c>
    </row>
    <row r="5202" spans="16:21" x14ac:dyDescent="0.25">
      <c r="P5202" s="10">
        <v>42074</v>
      </c>
      <c r="Q5202">
        <v>36.297690000000003</v>
      </c>
      <c r="S5202" s="42">
        <f t="shared" ca="1" si="87"/>
        <v>51185</v>
      </c>
      <c r="T5202" s="43">
        <f ca="1">_xll.BInterpol('Base CDI'!$H$4:$H$28,'Base CDI'!$J$4:$J$29,S5202,"Cubic","Extrapolate=Linear","MultiX=Average","Skip=True","Sort=True")</f>
        <v>13.096964432284542</v>
      </c>
      <c r="U5202" s="43">
        <f ca="1">_xll.BInterpol('Base CDI'!$H$4:$H$28,'Base CDI'!$I$4:$I$29,S5202,"Cubic","Extrapolate=Linear","MultiX=Average","Skip=True","Sort=True")</f>
        <v>13.120273597811218</v>
      </c>
    </row>
    <row r="5203" spans="16:21" x14ac:dyDescent="0.25">
      <c r="P5203" s="10">
        <v>42075</v>
      </c>
      <c r="Q5203">
        <v>36.314790000000002</v>
      </c>
      <c r="S5203" s="42">
        <f t="shared" ca="1" si="87"/>
        <v>51186</v>
      </c>
      <c r="T5203" s="43">
        <f ca="1">_xll.BInterpol('Base CDI'!$H$4:$H$28,'Base CDI'!$J$4:$J$29,S5203,"Cubic","Extrapolate=Linear","MultiX=Average","Skip=True","Sort=True")</f>
        <v>13.096920656634747</v>
      </c>
      <c r="U5203" s="43">
        <f ca="1">_xll.BInterpol('Base CDI'!$H$4:$H$28,'Base CDI'!$I$4:$I$29,S5203,"Cubic","Extrapolate=Linear","MultiX=Average","Skip=True","Sort=True")</f>
        <v>13.120225718194256</v>
      </c>
    </row>
    <row r="5204" spans="16:21" x14ac:dyDescent="0.25">
      <c r="P5204" s="10">
        <v>42076</v>
      </c>
      <c r="Q5204">
        <v>36.331890000000001</v>
      </c>
      <c r="S5204" s="42">
        <f t="shared" ca="1" si="87"/>
        <v>51187</v>
      </c>
      <c r="T5204" s="43">
        <f ca="1">_xll.BInterpol('Base CDI'!$H$4:$H$28,'Base CDI'!$J$4:$J$29,S5204,"Cubic","Extrapolate=Linear","MultiX=Average","Skip=True","Sort=True")</f>
        <v>13.096876880984953</v>
      </c>
      <c r="U5204" s="43">
        <f ca="1">_xll.BInterpol('Base CDI'!$H$4:$H$28,'Base CDI'!$I$4:$I$29,S5204,"Cubic","Extrapolate=Linear","MultiX=Average","Skip=True","Sort=True")</f>
        <v>13.120177838577291</v>
      </c>
    </row>
    <row r="5205" spans="16:21" x14ac:dyDescent="0.25">
      <c r="P5205" s="10">
        <v>42079</v>
      </c>
      <c r="Q5205">
        <v>36.34901</v>
      </c>
      <c r="S5205" s="42">
        <f t="shared" ca="1" si="87"/>
        <v>51188</v>
      </c>
      <c r="T5205" s="43">
        <f ca="1">_xll.BInterpol('Base CDI'!$H$4:$H$28,'Base CDI'!$J$4:$J$29,S5205,"Cubic","Extrapolate=Linear","MultiX=Average","Skip=True","Sort=True")</f>
        <v>13.096833105335158</v>
      </c>
      <c r="U5205" s="43">
        <f ca="1">_xll.BInterpol('Base CDI'!$H$4:$H$28,'Base CDI'!$I$4:$I$29,S5205,"Cubic","Extrapolate=Linear","MultiX=Average","Skip=True","Sort=True")</f>
        <v>13.120129958960328</v>
      </c>
    </row>
    <row r="5206" spans="16:21" x14ac:dyDescent="0.25">
      <c r="P5206" s="10">
        <v>42080</v>
      </c>
      <c r="Q5206">
        <v>36.366129999999998</v>
      </c>
      <c r="S5206" s="42">
        <f t="shared" ca="1" si="87"/>
        <v>51189</v>
      </c>
      <c r="T5206" s="43">
        <f ca="1">_xll.BInterpol('Base CDI'!$H$4:$H$28,'Base CDI'!$J$4:$J$29,S5206,"Cubic","Extrapolate=Linear","MultiX=Average","Skip=True","Sort=True")</f>
        <v>13.096789329685363</v>
      </c>
      <c r="U5206" s="43">
        <f ca="1">_xll.BInterpol('Base CDI'!$H$4:$H$28,'Base CDI'!$I$4:$I$29,S5206,"Cubic","Extrapolate=Linear","MultiX=Average","Skip=True","Sort=True")</f>
        <v>13.120082079343366</v>
      </c>
    </row>
    <row r="5207" spans="16:21" x14ac:dyDescent="0.25">
      <c r="P5207" s="10">
        <v>42081</v>
      </c>
      <c r="Q5207">
        <v>36.38326</v>
      </c>
      <c r="S5207" s="42">
        <f t="shared" ca="1" si="87"/>
        <v>51190</v>
      </c>
      <c r="T5207" s="43">
        <f ca="1">_xll.BInterpol('Base CDI'!$H$4:$H$28,'Base CDI'!$J$4:$J$29,S5207,"Cubic","Extrapolate=Linear","MultiX=Average","Skip=True","Sort=True")</f>
        <v>13.096745554035568</v>
      </c>
      <c r="U5207" s="43">
        <f ca="1">_xll.BInterpol('Base CDI'!$H$4:$H$28,'Base CDI'!$I$4:$I$29,S5207,"Cubic","Extrapolate=Linear","MultiX=Average","Skip=True","Sort=True")</f>
        <v>13.120034199726403</v>
      </c>
    </row>
    <row r="5208" spans="16:21" x14ac:dyDescent="0.25">
      <c r="P5208" s="10">
        <v>42082</v>
      </c>
      <c r="Q5208">
        <v>36.400399999999998</v>
      </c>
      <c r="S5208" s="42">
        <f t="shared" ca="1" si="87"/>
        <v>51191</v>
      </c>
      <c r="T5208" s="43">
        <f ca="1">_xll.BInterpol('Base CDI'!$H$4:$H$28,'Base CDI'!$J$4:$J$29,S5208,"Cubic","Extrapolate=Linear","MultiX=Average","Skip=True","Sort=True")</f>
        <v>13.096701778385773</v>
      </c>
      <c r="U5208" s="43">
        <f ca="1">_xll.BInterpol('Base CDI'!$H$4:$H$28,'Base CDI'!$I$4:$I$29,S5208,"Cubic","Extrapolate=Linear","MultiX=Average","Skip=True","Sort=True")</f>
        <v>13.11998632010944</v>
      </c>
    </row>
    <row r="5209" spans="16:21" x14ac:dyDescent="0.25">
      <c r="P5209" s="10">
        <v>42083</v>
      </c>
      <c r="Q5209">
        <v>36.417540000000002</v>
      </c>
      <c r="S5209" s="42">
        <f t="shared" ca="1" si="87"/>
        <v>51192</v>
      </c>
      <c r="T5209" s="43">
        <f ca="1">_xll.BInterpol('Base CDI'!$H$4:$H$28,'Base CDI'!$J$4:$J$29,S5209,"Cubic","Extrapolate=Linear","MultiX=Average","Skip=True","Sort=True")</f>
        <v>13.096658002735978</v>
      </c>
      <c r="U5209" s="43">
        <f ca="1">_xll.BInterpol('Base CDI'!$H$4:$H$28,'Base CDI'!$I$4:$I$29,S5209,"Cubic","Extrapolate=Linear","MultiX=Average","Skip=True","Sort=True")</f>
        <v>13.119938440492476</v>
      </c>
    </row>
    <row r="5210" spans="16:21" x14ac:dyDescent="0.25">
      <c r="P5210" s="10">
        <v>42086</v>
      </c>
      <c r="Q5210">
        <v>36.434699999999999</v>
      </c>
      <c r="S5210" s="42">
        <f t="shared" ca="1" si="87"/>
        <v>51193</v>
      </c>
      <c r="T5210" s="43">
        <f ca="1">_xll.BInterpol('Base CDI'!$H$4:$H$28,'Base CDI'!$J$4:$J$29,S5210,"Cubic","Extrapolate=Linear","MultiX=Average","Skip=True","Sort=True")</f>
        <v>13.096614227086183</v>
      </c>
      <c r="U5210" s="43">
        <f ca="1">_xll.BInterpol('Base CDI'!$H$4:$H$28,'Base CDI'!$I$4:$I$29,S5210,"Cubic","Extrapolate=Linear","MultiX=Average","Skip=True","Sort=True")</f>
        <v>13.119890560875513</v>
      </c>
    </row>
    <row r="5211" spans="16:21" x14ac:dyDescent="0.25">
      <c r="P5211" s="10">
        <v>42087</v>
      </c>
      <c r="Q5211">
        <v>36.45187</v>
      </c>
      <c r="S5211" s="42">
        <f t="shared" ca="1" si="87"/>
        <v>51194</v>
      </c>
      <c r="T5211" s="43">
        <f ca="1">_xll.BInterpol('Base CDI'!$H$4:$H$28,'Base CDI'!$J$4:$J$29,S5211,"Cubic","Extrapolate=Linear","MultiX=Average","Skip=True","Sort=True")</f>
        <v>13.096570451436389</v>
      </c>
      <c r="U5211" s="43">
        <f ca="1">_xll.BInterpol('Base CDI'!$H$4:$H$28,'Base CDI'!$I$4:$I$29,S5211,"Cubic","Extrapolate=Linear","MultiX=Average","Skip=True","Sort=True")</f>
        <v>13.11984268125855</v>
      </c>
    </row>
    <row r="5212" spans="16:21" x14ac:dyDescent="0.25">
      <c r="P5212" s="10">
        <v>42088</v>
      </c>
      <c r="Q5212">
        <v>36.469050000000003</v>
      </c>
      <c r="S5212" s="42">
        <f t="shared" ca="1" si="87"/>
        <v>51195</v>
      </c>
      <c r="T5212" s="43">
        <f ca="1">_xll.BInterpol('Base CDI'!$H$4:$H$28,'Base CDI'!$J$4:$J$29,S5212,"Cubic","Extrapolate=Linear","MultiX=Average","Skip=True","Sort=True")</f>
        <v>13.096526675786594</v>
      </c>
      <c r="U5212" s="43">
        <f ca="1">_xll.BInterpol('Base CDI'!$H$4:$H$28,'Base CDI'!$I$4:$I$29,S5212,"Cubic","Extrapolate=Linear","MultiX=Average","Skip=True","Sort=True")</f>
        <v>13.119794801641588</v>
      </c>
    </row>
    <row r="5213" spans="16:21" x14ac:dyDescent="0.25">
      <c r="P5213" s="10">
        <v>42089</v>
      </c>
      <c r="Q5213">
        <v>36.486240000000002</v>
      </c>
      <c r="S5213" s="42">
        <f t="shared" ca="1" si="87"/>
        <v>51196</v>
      </c>
      <c r="T5213" s="43">
        <f ca="1">_xll.BInterpol('Base CDI'!$H$4:$H$28,'Base CDI'!$J$4:$J$29,S5213,"Cubic","Extrapolate=Linear","MultiX=Average","Skip=True","Sort=True")</f>
        <v>13.096482900136799</v>
      </c>
      <c r="U5213" s="43">
        <f ca="1">_xll.BInterpol('Base CDI'!$H$4:$H$28,'Base CDI'!$I$4:$I$29,S5213,"Cubic","Extrapolate=Linear","MultiX=Average","Skip=True","Sort=True")</f>
        <v>13.119746922024625</v>
      </c>
    </row>
    <row r="5214" spans="16:21" x14ac:dyDescent="0.25">
      <c r="P5214" s="10">
        <v>42090</v>
      </c>
      <c r="Q5214">
        <v>36.503439999999998</v>
      </c>
      <c r="S5214" s="42">
        <f t="shared" ca="1" si="87"/>
        <v>51197</v>
      </c>
      <c r="T5214" s="43">
        <f ca="1">_xll.BInterpol('Base CDI'!$H$4:$H$28,'Base CDI'!$J$4:$J$29,S5214,"Cubic","Extrapolate=Linear","MultiX=Average","Skip=True","Sort=True")</f>
        <v>13.096439124487004</v>
      </c>
      <c r="U5214" s="43">
        <f ca="1">_xll.BInterpol('Base CDI'!$H$4:$H$28,'Base CDI'!$I$4:$I$29,S5214,"Cubic","Extrapolate=Linear","MultiX=Average","Skip=True","Sort=True")</f>
        <v>13.119699042407662</v>
      </c>
    </row>
    <row r="5215" spans="16:21" x14ac:dyDescent="0.25">
      <c r="P5215" s="10">
        <v>42093</v>
      </c>
      <c r="Q5215">
        <v>36.520650000000003</v>
      </c>
      <c r="S5215" s="42">
        <f t="shared" ca="1" si="87"/>
        <v>51198</v>
      </c>
      <c r="T5215" s="43">
        <f ca="1">_xll.BInterpol('Base CDI'!$H$4:$H$28,'Base CDI'!$J$4:$J$29,S5215,"Cubic","Extrapolate=Linear","MultiX=Average","Skip=True","Sort=True")</f>
        <v>13.096395348837209</v>
      </c>
      <c r="U5215" s="43">
        <f ca="1">_xll.BInterpol('Base CDI'!$H$4:$H$28,'Base CDI'!$I$4:$I$29,S5215,"Cubic","Extrapolate=Linear","MultiX=Average","Skip=True","Sort=True")</f>
        <v>13.119651162790698</v>
      </c>
    </row>
    <row r="5216" spans="16:21" x14ac:dyDescent="0.25">
      <c r="P5216" s="10">
        <v>42094</v>
      </c>
      <c r="Q5216">
        <v>36.537849999999999</v>
      </c>
      <c r="S5216" s="42">
        <f t="shared" ca="1" si="87"/>
        <v>51199</v>
      </c>
      <c r="T5216" s="43">
        <f ca="1">_xll.BInterpol('Base CDI'!$H$4:$H$28,'Base CDI'!$J$4:$J$29,S5216,"Cubic","Extrapolate=Linear","MultiX=Average","Skip=True","Sort=True")</f>
        <v>13.096351573187414</v>
      </c>
      <c r="U5216" s="43">
        <f ca="1">_xll.BInterpol('Base CDI'!$H$4:$H$28,'Base CDI'!$I$4:$I$29,S5216,"Cubic","Extrapolate=Linear","MultiX=Average","Skip=True","Sort=True")</f>
        <v>13.119603283173735</v>
      </c>
    </row>
    <row r="5217" spans="16:21" x14ac:dyDescent="0.25">
      <c r="P5217" s="10">
        <v>42095</v>
      </c>
      <c r="Q5217">
        <v>36.555059999999997</v>
      </c>
      <c r="S5217" s="42">
        <f t="shared" ca="1" si="87"/>
        <v>51200</v>
      </c>
      <c r="T5217" s="43">
        <f ca="1">_xll.BInterpol('Base CDI'!$H$4:$H$28,'Base CDI'!$J$4:$J$29,S5217,"Cubic","Extrapolate=Linear","MultiX=Average","Skip=True","Sort=True")</f>
        <v>13.096307797537619</v>
      </c>
      <c r="U5217" s="43">
        <f ca="1">_xll.BInterpol('Base CDI'!$H$4:$H$28,'Base CDI'!$I$4:$I$29,S5217,"Cubic","Extrapolate=Linear","MultiX=Average","Skip=True","Sort=True")</f>
        <v>13.119555403556772</v>
      </c>
    </row>
    <row r="5218" spans="16:21" x14ac:dyDescent="0.25">
      <c r="P5218" s="10">
        <v>42096</v>
      </c>
      <c r="Q5218">
        <v>36.572279999999999</v>
      </c>
      <c r="S5218" s="42">
        <f t="shared" ca="1" si="87"/>
        <v>51201</v>
      </c>
      <c r="T5218" s="43">
        <f ca="1">_xll.BInterpol('Base CDI'!$H$4:$H$28,'Base CDI'!$J$4:$J$29,S5218,"Cubic","Extrapolate=Linear","MultiX=Average","Skip=True","Sort=True")</f>
        <v>13.096264021887825</v>
      </c>
      <c r="U5218" s="43">
        <f ca="1">_xll.BInterpol('Base CDI'!$H$4:$H$28,'Base CDI'!$I$4:$I$29,S5218,"Cubic","Extrapolate=Linear","MultiX=Average","Skip=True","Sort=True")</f>
        <v>13.119507523939809</v>
      </c>
    </row>
    <row r="5219" spans="16:21" x14ac:dyDescent="0.25">
      <c r="P5219" s="10">
        <v>42100</v>
      </c>
      <c r="Q5219">
        <v>36.589509999999997</v>
      </c>
      <c r="S5219" s="42">
        <f t="shared" ca="1" si="87"/>
        <v>51202</v>
      </c>
      <c r="T5219" s="43">
        <f ca="1">_xll.BInterpol('Base CDI'!$H$4:$H$28,'Base CDI'!$J$4:$J$29,S5219,"Cubic","Extrapolate=Linear","MultiX=Average","Skip=True","Sort=True")</f>
        <v>13.09622024623803</v>
      </c>
      <c r="U5219" s="43">
        <f ca="1">_xll.BInterpol('Base CDI'!$H$4:$H$28,'Base CDI'!$I$4:$I$29,S5219,"Cubic","Extrapolate=Linear","MultiX=Average","Skip=True","Sort=True")</f>
        <v>13.119459644322847</v>
      </c>
    </row>
    <row r="5220" spans="16:21" x14ac:dyDescent="0.25">
      <c r="P5220" s="10">
        <v>42101</v>
      </c>
      <c r="Q5220">
        <v>36.606740000000002</v>
      </c>
      <c r="S5220" s="42">
        <f t="shared" ca="1" si="87"/>
        <v>51203</v>
      </c>
      <c r="T5220" s="43">
        <f ca="1">_xll.BInterpol('Base CDI'!$H$4:$H$28,'Base CDI'!$J$4:$J$29,S5220,"Cubic","Extrapolate=Linear","MultiX=Average","Skip=True","Sort=True")</f>
        <v>13.096176470588235</v>
      </c>
      <c r="U5220" s="43">
        <f ca="1">_xll.BInterpol('Base CDI'!$H$4:$H$28,'Base CDI'!$I$4:$I$29,S5220,"Cubic","Extrapolate=Linear","MultiX=Average","Skip=True","Sort=True")</f>
        <v>13.119411764705882</v>
      </c>
    </row>
    <row r="5221" spans="16:21" x14ac:dyDescent="0.25">
      <c r="P5221" s="10">
        <v>42102</v>
      </c>
      <c r="Q5221">
        <v>36.623989999999999</v>
      </c>
      <c r="S5221" s="42">
        <f t="shared" ca="1" si="87"/>
        <v>51204</v>
      </c>
      <c r="T5221" s="43">
        <f ca="1">_xll.BInterpol('Base CDI'!$H$4:$H$28,'Base CDI'!$J$4:$J$29,S5221,"Cubic","Extrapolate=Linear","MultiX=Average","Skip=True","Sort=True")</f>
        <v>13.09613269493844</v>
      </c>
      <c r="U5221" s="43">
        <f ca="1">_xll.BInterpol('Base CDI'!$H$4:$H$28,'Base CDI'!$I$4:$I$29,S5221,"Cubic","Extrapolate=Linear","MultiX=Average","Skip=True","Sort=True")</f>
        <v>13.119363885088919</v>
      </c>
    </row>
    <row r="5222" spans="16:21" x14ac:dyDescent="0.25">
      <c r="P5222" s="10">
        <v>42103</v>
      </c>
      <c r="Q5222">
        <v>36.641240000000003</v>
      </c>
      <c r="S5222" s="42">
        <f t="shared" ca="1" si="87"/>
        <v>51205</v>
      </c>
      <c r="T5222" s="43">
        <f ca="1">_xll.BInterpol('Base CDI'!$H$4:$H$28,'Base CDI'!$J$4:$J$29,S5222,"Cubic","Extrapolate=Linear","MultiX=Average","Skip=True","Sort=True")</f>
        <v>13.096088919288645</v>
      </c>
      <c r="U5222" s="43">
        <f ca="1">_xll.BInterpol('Base CDI'!$H$4:$H$28,'Base CDI'!$I$4:$I$29,S5222,"Cubic","Extrapolate=Linear","MultiX=Average","Skip=True","Sort=True")</f>
        <v>13.119316005471957</v>
      </c>
    </row>
    <row r="5223" spans="16:21" x14ac:dyDescent="0.25">
      <c r="P5223" s="10">
        <v>42104</v>
      </c>
      <c r="Q5223">
        <v>36.658499999999997</v>
      </c>
      <c r="S5223" s="42">
        <f t="shared" ca="1" si="87"/>
        <v>51206</v>
      </c>
      <c r="T5223" s="43">
        <f ca="1">_xll.BInterpol('Base CDI'!$H$4:$H$28,'Base CDI'!$J$4:$J$29,S5223,"Cubic","Extrapolate=Linear","MultiX=Average","Skip=True","Sort=True")</f>
        <v>13.09604514363885</v>
      </c>
      <c r="U5223" s="43">
        <f ca="1">_xll.BInterpol('Base CDI'!$H$4:$H$28,'Base CDI'!$I$4:$I$29,S5223,"Cubic","Extrapolate=Linear","MultiX=Average","Skip=True","Sort=True")</f>
        <v>13.119268125854994</v>
      </c>
    </row>
    <row r="5224" spans="16:21" x14ac:dyDescent="0.25">
      <c r="P5224" s="10">
        <v>42107</v>
      </c>
      <c r="Q5224">
        <v>36.675759999999997</v>
      </c>
      <c r="S5224" s="42">
        <f t="shared" ca="1" si="87"/>
        <v>51207</v>
      </c>
      <c r="T5224" s="43">
        <f ca="1">_xll.BInterpol('Base CDI'!$H$4:$H$28,'Base CDI'!$J$4:$J$29,S5224,"Cubic","Extrapolate=Linear","MultiX=Average","Skip=True","Sort=True")</f>
        <v>13.096001367989055</v>
      </c>
      <c r="U5224" s="43">
        <f ca="1">_xll.BInterpol('Base CDI'!$H$4:$H$28,'Base CDI'!$I$4:$I$29,S5224,"Cubic","Extrapolate=Linear","MultiX=Average","Skip=True","Sort=True")</f>
        <v>13.119220246238031</v>
      </c>
    </row>
    <row r="5225" spans="16:21" x14ac:dyDescent="0.25">
      <c r="P5225" s="10">
        <v>42108</v>
      </c>
      <c r="Q5225">
        <v>36.693040000000003</v>
      </c>
      <c r="S5225" s="42">
        <f t="shared" ca="1" si="87"/>
        <v>51208</v>
      </c>
      <c r="T5225" s="43">
        <f ca="1">_xll.BInterpol('Base CDI'!$H$4:$H$28,'Base CDI'!$J$4:$J$29,S5225,"Cubic","Extrapolate=Linear","MultiX=Average","Skip=True","Sort=True")</f>
        <v>13.095957592339261</v>
      </c>
      <c r="U5225" s="43">
        <f ca="1">_xll.BInterpol('Base CDI'!$H$4:$H$28,'Base CDI'!$I$4:$I$29,S5225,"Cubic","Extrapolate=Linear","MultiX=Average","Skip=True","Sort=True")</f>
        <v>13.119172366621067</v>
      </c>
    </row>
    <row r="5226" spans="16:21" x14ac:dyDescent="0.25">
      <c r="P5226" s="10">
        <v>42109</v>
      </c>
      <c r="Q5226">
        <v>36.710320000000003</v>
      </c>
      <c r="S5226" s="42">
        <f t="shared" ca="1" si="87"/>
        <v>51209</v>
      </c>
      <c r="T5226" s="43">
        <f ca="1">_xll.BInterpol('Base CDI'!$H$4:$H$28,'Base CDI'!$J$4:$J$29,S5226,"Cubic","Extrapolate=Linear","MultiX=Average","Skip=True","Sort=True")</f>
        <v>13.095913816689468</v>
      </c>
      <c r="U5226" s="43">
        <f ca="1">_xll.BInterpol('Base CDI'!$H$4:$H$28,'Base CDI'!$I$4:$I$29,S5226,"Cubic","Extrapolate=Linear","MultiX=Average","Skip=True","Sort=True")</f>
        <v>13.119124487004104</v>
      </c>
    </row>
    <row r="5227" spans="16:21" x14ac:dyDescent="0.25">
      <c r="P5227" s="10">
        <v>42110</v>
      </c>
      <c r="Q5227">
        <v>36.727609999999999</v>
      </c>
      <c r="S5227" s="42">
        <f t="shared" ca="1" si="87"/>
        <v>51210</v>
      </c>
      <c r="T5227" s="43">
        <f ca="1">_xll.BInterpol('Base CDI'!$H$4:$H$28,'Base CDI'!$J$4:$J$29,S5227,"Cubic","Extrapolate=Linear","MultiX=Average","Skip=True","Sort=True")</f>
        <v>13.095870041039673</v>
      </c>
      <c r="U5227" s="43">
        <f ca="1">_xll.BInterpol('Base CDI'!$H$4:$H$28,'Base CDI'!$I$4:$I$29,S5227,"Cubic","Extrapolate=Linear","MultiX=Average","Skip=True","Sort=True")</f>
        <v>13.119076607387141</v>
      </c>
    </row>
    <row r="5228" spans="16:21" x14ac:dyDescent="0.25">
      <c r="P5228" s="10">
        <v>42111</v>
      </c>
      <c r="Q5228">
        <v>36.74492</v>
      </c>
      <c r="S5228" s="42">
        <f t="shared" ca="1" si="87"/>
        <v>51211</v>
      </c>
      <c r="T5228" s="43">
        <f ca="1">_xll.BInterpol('Base CDI'!$H$4:$H$28,'Base CDI'!$J$4:$J$29,S5228,"Cubic","Extrapolate=Linear","MultiX=Average","Skip=True","Sort=True")</f>
        <v>13.095826265389878</v>
      </c>
      <c r="U5228" s="43">
        <f ca="1">_xll.BInterpol('Base CDI'!$H$4:$H$28,'Base CDI'!$I$4:$I$29,S5228,"Cubic","Extrapolate=Linear","MultiX=Average","Skip=True","Sort=True")</f>
        <v>13.119028727770178</v>
      </c>
    </row>
    <row r="5229" spans="16:21" x14ac:dyDescent="0.25">
      <c r="P5229" s="10">
        <v>42114</v>
      </c>
      <c r="Q5229">
        <v>36.762219999999999</v>
      </c>
      <c r="S5229" s="42">
        <f t="shared" ca="1" si="87"/>
        <v>51212</v>
      </c>
      <c r="T5229" s="43">
        <f ca="1">_xll.BInterpol('Base CDI'!$H$4:$H$28,'Base CDI'!$J$4:$J$29,S5229,"Cubic","Extrapolate=Linear","MultiX=Average","Skip=True","Sort=True")</f>
        <v>13.095782489740083</v>
      </c>
      <c r="U5229" s="43">
        <f ca="1">_xll.BInterpol('Base CDI'!$H$4:$H$28,'Base CDI'!$I$4:$I$29,S5229,"Cubic","Extrapolate=Linear","MultiX=Average","Skip=True","Sort=True")</f>
        <v>13.118980848153216</v>
      </c>
    </row>
    <row r="5230" spans="16:21" x14ac:dyDescent="0.25">
      <c r="P5230" s="10">
        <v>42116</v>
      </c>
      <c r="Q5230">
        <v>36.779539999999997</v>
      </c>
      <c r="S5230" s="42">
        <f t="shared" ca="1" si="87"/>
        <v>51213</v>
      </c>
      <c r="T5230" s="43">
        <f ca="1">_xll.BInterpol('Base CDI'!$H$4:$H$28,'Base CDI'!$J$4:$J$29,S5230,"Cubic","Extrapolate=Linear","MultiX=Average","Skip=True","Sort=True")</f>
        <v>13.095738714090288</v>
      </c>
      <c r="U5230" s="43">
        <f ca="1">_xll.BInterpol('Base CDI'!$H$4:$H$28,'Base CDI'!$I$4:$I$29,S5230,"Cubic","Extrapolate=Linear","MultiX=Average","Skip=True","Sort=True")</f>
        <v>13.118932968536253</v>
      </c>
    </row>
    <row r="5231" spans="16:21" x14ac:dyDescent="0.25">
      <c r="P5231" s="10">
        <v>42117</v>
      </c>
      <c r="Q5231">
        <v>36.796860000000002</v>
      </c>
      <c r="S5231" s="42">
        <f t="shared" ca="1" si="87"/>
        <v>51214</v>
      </c>
      <c r="T5231" s="43">
        <f ca="1">_xll.BInterpol('Base CDI'!$H$4:$H$28,'Base CDI'!$J$4:$J$29,S5231,"Cubic","Extrapolate=Linear","MultiX=Average","Skip=True","Sort=True")</f>
        <v>13.095694938440493</v>
      </c>
      <c r="U5231" s="43">
        <f ca="1">_xll.BInterpol('Base CDI'!$H$4:$H$28,'Base CDI'!$I$4:$I$29,S5231,"Cubic","Extrapolate=Linear","MultiX=Average","Skip=True","Sort=True")</f>
        <v>13.118885088919289</v>
      </c>
    </row>
    <row r="5232" spans="16:21" x14ac:dyDescent="0.25">
      <c r="P5232" s="10">
        <v>42118</v>
      </c>
      <c r="Q5232">
        <v>36.814190000000004</v>
      </c>
      <c r="S5232" s="42">
        <f t="shared" ca="1" si="87"/>
        <v>51215</v>
      </c>
      <c r="T5232" s="43">
        <f ca="1">_xll.BInterpol('Base CDI'!$H$4:$H$28,'Base CDI'!$J$4:$J$29,S5232,"Cubic","Extrapolate=Linear","MultiX=Average","Skip=True","Sort=True")</f>
        <v>13.095651162790698</v>
      </c>
      <c r="U5232" s="43">
        <f ca="1">_xll.BInterpol('Base CDI'!$H$4:$H$28,'Base CDI'!$I$4:$I$29,S5232,"Cubic","Extrapolate=Linear","MultiX=Average","Skip=True","Sort=True")</f>
        <v>13.118837209302326</v>
      </c>
    </row>
    <row r="5233" spans="16:21" x14ac:dyDescent="0.25">
      <c r="P5233" s="10">
        <v>42121</v>
      </c>
      <c r="Q5233">
        <v>36.831539999999997</v>
      </c>
      <c r="S5233" s="42">
        <f t="shared" ca="1" si="87"/>
        <v>51216</v>
      </c>
      <c r="T5233" s="43">
        <f ca="1">_xll.BInterpol('Base CDI'!$H$4:$H$28,'Base CDI'!$J$4:$J$29,S5233,"Cubic","Extrapolate=Linear","MultiX=Average","Skip=True","Sort=True")</f>
        <v>13.095607387140904</v>
      </c>
      <c r="U5233" s="43">
        <f ca="1">_xll.BInterpol('Base CDI'!$H$4:$H$28,'Base CDI'!$I$4:$I$29,S5233,"Cubic","Extrapolate=Linear","MultiX=Average","Skip=True","Sort=True")</f>
        <v>13.118789329685363</v>
      </c>
    </row>
    <row r="5234" spans="16:21" x14ac:dyDescent="0.25">
      <c r="P5234" s="10">
        <v>42122</v>
      </c>
      <c r="Q5234">
        <v>36.8489</v>
      </c>
      <c r="S5234" s="42">
        <f t="shared" ca="1" si="87"/>
        <v>51217</v>
      </c>
      <c r="T5234" s="43">
        <f ca="1">_xll.BInterpol('Base CDI'!$H$4:$H$28,'Base CDI'!$J$4:$J$29,S5234,"Cubic","Extrapolate=Linear","MultiX=Average","Skip=True","Sort=True")</f>
        <v>13.095563611491109</v>
      </c>
      <c r="U5234" s="43">
        <f ca="1">_xll.BInterpol('Base CDI'!$H$4:$H$28,'Base CDI'!$I$4:$I$29,S5234,"Cubic","Extrapolate=Linear","MultiX=Average","Skip=True","Sort=True")</f>
        <v>13.1187414500684</v>
      </c>
    </row>
    <row r="5235" spans="16:21" x14ac:dyDescent="0.25">
      <c r="P5235" s="10">
        <v>42123</v>
      </c>
      <c r="Q5235">
        <v>36.866280000000003</v>
      </c>
      <c r="S5235" s="42">
        <f t="shared" ca="1" si="87"/>
        <v>51218</v>
      </c>
      <c r="T5235" s="43">
        <f ca="1">_xll.BInterpol('Base CDI'!$H$4:$H$28,'Base CDI'!$J$4:$J$29,S5235,"Cubic","Extrapolate=Linear","MultiX=Average","Skip=True","Sort=True")</f>
        <v>13.095519835841314</v>
      </c>
      <c r="U5235" s="43">
        <f ca="1">_xll.BInterpol('Base CDI'!$H$4:$H$28,'Base CDI'!$I$4:$I$29,S5235,"Cubic","Extrapolate=Linear","MultiX=Average","Skip=True","Sort=True")</f>
        <v>13.118693570451438</v>
      </c>
    </row>
    <row r="5236" spans="16:21" x14ac:dyDescent="0.25">
      <c r="P5236" s="10">
        <v>42124</v>
      </c>
      <c r="Q5236">
        <v>36.883670000000002</v>
      </c>
      <c r="S5236" s="42">
        <f t="shared" ca="1" si="87"/>
        <v>51219</v>
      </c>
      <c r="T5236" s="43">
        <f ca="1">_xll.BInterpol('Base CDI'!$H$4:$H$28,'Base CDI'!$J$4:$J$29,S5236,"Cubic","Extrapolate=Linear","MultiX=Average","Skip=True","Sort=True")</f>
        <v>13.095476060191519</v>
      </c>
      <c r="U5236" s="43">
        <f ca="1">_xll.BInterpol('Base CDI'!$H$4:$H$28,'Base CDI'!$I$4:$I$29,S5236,"Cubic","Extrapolate=Linear","MultiX=Average","Skip=True","Sort=True")</f>
        <v>13.118645690834473</v>
      </c>
    </row>
    <row r="5237" spans="16:21" x14ac:dyDescent="0.25">
      <c r="P5237" s="10">
        <v>42128</v>
      </c>
      <c r="Q5237">
        <v>36.901710000000001</v>
      </c>
      <c r="S5237" s="42">
        <f t="shared" ca="1" si="87"/>
        <v>51220</v>
      </c>
      <c r="T5237" s="43">
        <f ca="1">_xll.BInterpol('Base CDI'!$H$4:$H$28,'Base CDI'!$J$4:$J$29,S5237,"Cubic","Extrapolate=Linear","MultiX=Average","Skip=True","Sort=True")</f>
        <v>13.095432284541724</v>
      </c>
      <c r="U5237" s="43">
        <f ca="1">_xll.BInterpol('Base CDI'!$H$4:$H$28,'Base CDI'!$I$4:$I$29,S5237,"Cubic","Extrapolate=Linear","MultiX=Average","Skip=True","Sort=True")</f>
        <v>13.11859781121751</v>
      </c>
    </row>
    <row r="5238" spans="16:21" x14ac:dyDescent="0.25">
      <c r="P5238" s="10">
        <v>42129</v>
      </c>
      <c r="Q5238">
        <v>36.919750000000001</v>
      </c>
      <c r="S5238" s="42">
        <f t="shared" ca="1" si="87"/>
        <v>51221</v>
      </c>
      <c r="T5238" s="43">
        <f ca="1">_xll.BInterpol('Base CDI'!$H$4:$H$28,'Base CDI'!$J$4:$J$29,S5238,"Cubic","Extrapolate=Linear","MultiX=Average","Skip=True","Sort=True")</f>
        <v>13.095388508891929</v>
      </c>
      <c r="U5238" s="43">
        <f ca="1">_xll.BInterpol('Base CDI'!$H$4:$H$28,'Base CDI'!$I$4:$I$29,S5238,"Cubic","Extrapolate=Linear","MultiX=Average","Skip=True","Sort=True")</f>
        <v>13.118549931600548</v>
      </c>
    </row>
    <row r="5239" spans="16:21" x14ac:dyDescent="0.25">
      <c r="P5239" s="10">
        <v>42130</v>
      </c>
      <c r="Q5239">
        <v>36.937829999999998</v>
      </c>
      <c r="S5239" s="42">
        <f t="shared" ca="1" si="87"/>
        <v>51222</v>
      </c>
      <c r="T5239" s="43">
        <f ca="1">_xll.BInterpol('Base CDI'!$H$4:$H$28,'Base CDI'!$J$4:$J$29,S5239,"Cubic","Extrapolate=Linear","MultiX=Average","Skip=True","Sort=True")</f>
        <v>13.095344733242134</v>
      </c>
      <c r="U5239" s="43">
        <f ca="1">_xll.BInterpol('Base CDI'!$H$4:$H$28,'Base CDI'!$I$4:$I$29,S5239,"Cubic","Extrapolate=Linear","MultiX=Average","Skip=True","Sort=True")</f>
        <v>13.118502051983585</v>
      </c>
    </row>
    <row r="5240" spans="16:21" x14ac:dyDescent="0.25">
      <c r="P5240" s="10">
        <v>42131</v>
      </c>
      <c r="Q5240">
        <v>36.955910000000003</v>
      </c>
      <c r="S5240" s="42">
        <f t="shared" ca="1" si="87"/>
        <v>51223</v>
      </c>
      <c r="T5240" s="43">
        <f ca="1">_xll.BInterpol('Base CDI'!$H$4:$H$28,'Base CDI'!$J$4:$J$29,S5240,"Cubic","Extrapolate=Linear","MultiX=Average","Skip=True","Sort=True")</f>
        <v>13.09530095759234</v>
      </c>
      <c r="U5240" s="43">
        <f ca="1">_xll.BInterpol('Base CDI'!$H$4:$H$28,'Base CDI'!$I$4:$I$29,S5240,"Cubic","Extrapolate=Linear","MultiX=Average","Skip=True","Sort=True")</f>
        <v>13.118454172366622</v>
      </c>
    </row>
    <row r="5241" spans="16:21" x14ac:dyDescent="0.25">
      <c r="P5241" s="10">
        <v>42132</v>
      </c>
      <c r="Q5241">
        <v>36.97401</v>
      </c>
      <c r="S5241" s="42">
        <f t="shared" ca="1" si="87"/>
        <v>51224</v>
      </c>
      <c r="T5241" s="43">
        <f ca="1">_xll.BInterpol('Base CDI'!$H$4:$H$28,'Base CDI'!$J$4:$J$29,S5241,"Cubic","Extrapolate=Linear","MultiX=Average","Skip=True","Sort=True")</f>
        <v>13.095257181942545</v>
      </c>
      <c r="U5241" s="43">
        <f ca="1">_xll.BInterpol('Base CDI'!$H$4:$H$28,'Base CDI'!$I$4:$I$29,S5241,"Cubic","Extrapolate=Linear","MultiX=Average","Skip=True","Sort=True")</f>
        <v>13.118406292749658</v>
      </c>
    </row>
    <row r="5242" spans="16:21" x14ac:dyDescent="0.25">
      <c r="P5242" s="10">
        <v>42135</v>
      </c>
      <c r="Q5242">
        <v>36.99212</v>
      </c>
      <c r="S5242" s="42">
        <f t="shared" ca="1" si="87"/>
        <v>51225</v>
      </c>
      <c r="T5242" s="43">
        <f ca="1">_xll.BInterpol('Base CDI'!$H$4:$H$28,'Base CDI'!$J$4:$J$29,S5242,"Cubic","Extrapolate=Linear","MultiX=Average","Skip=True","Sort=True")</f>
        <v>13.09521340629275</v>
      </c>
      <c r="U5242" s="43">
        <f ca="1">_xll.BInterpol('Base CDI'!$H$4:$H$28,'Base CDI'!$I$4:$I$29,S5242,"Cubic","Extrapolate=Linear","MultiX=Average","Skip=True","Sort=True")</f>
        <v>13.118358413132695</v>
      </c>
    </row>
    <row r="5243" spans="16:21" x14ac:dyDescent="0.25">
      <c r="P5243" s="10">
        <v>42136</v>
      </c>
      <c r="Q5243">
        <v>37.01023</v>
      </c>
      <c r="S5243" s="42">
        <f t="shared" ca="1" si="87"/>
        <v>51226</v>
      </c>
      <c r="T5243" s="43">
        <f ca="1">_xll.BInterpol('Base CDI'!$H$4:$H$28,'Base CDI'!$J$4:$J$29,S5243,"Cubic","Extrapolate=Linear","MultiX=Average","Skip=True","Sort=True")</f>
        <v>13.095169630642955</v>
      </c>
      <c r="U5243" s="43">
        <f ca="1">_xll.BInterpol('Base CDI'!$H$4:$H$28,'Base CDI'!$I$4:$I$29,S5243,"Cubic","Extrapolate=Linear","MultiX=Average","Skip=True","Sort=True")</f>
        <v>13.118310533515732</v>
      </c>
    </row>
    <row r="5244" spans="16:21" x14ac:dyDescent="0.25">
      <c r="P5244" s="10">
        <v>42137</v>
      </c>
      <c r="Q5244">
        <v>37.028350000000003</v>
      </c>
      <c r="S5244" s="42">
        <f t="shared" ca="1" si="87"/>
        <v>51227</v>
      </c>
      <c r="T5244" s="43">
        <f ca="1">_xll.BInterpol('Base CDI'!$H$4:$H$28,'Base CDI'!$J$4:$J$29,S5244,"Cubic","Extrapolate=Linear","MultiX=Average","Skip=True","Sort=True")</f>
        <v>13.09512585499316</v>
      </c>
      <c r="U5244" s="43">
        <f ca="1">_xll.BInterpol('Base CDI'!$H$4:$H$28,'Base CDI'!$I$4:$I$29,S5244,"Cubic","Extrapolate=Linear","MultiX=Average","Skip=True","Sort=True")</f>
        <v>13.118262653898769</v>
      </c>
    </row>
    <row r="5245" spans="16:21" x14ac:dyDescent="0.25">
      <c r="P5245" s="10">
        <v>42138</v>
      </c>
      <c r="Q5245">
        <v>37.046489999999999</v>
      </c>
      <c r="S5245" s="42">
        <f t="shared" ca="1" si="87"/>
        <v>51228</v>
      </c>
      <c r="T5245" s="43">
        <f ca="1">_xll.BInterpol('Base CDI'!$H$4:$H$28,'Base CDI'!$J$4:$J$29,S5245,"Cubic","Extrapolate=Linear","MultiX=Average","Skip=True","Sort=True")</f>
        <v>13.095082079343365</v>
      </c>
      <c r="U5245" s="43">
        <f ca="1">_xll.BInterpol('Base CDI'!$H$4:$H$28,'Base CDI'!$I$4:$I$29,S5245,"Cubic","Extrapolate=Linear","MultiX=Average","Skip=True","Sort=True")</f>
        <v>13.118214774281807</v>
      </c>
    </row>
    <row r="5246" spans="16:21" x14ac:dyDescent="0.25">
      <c r="P5246" s="10">
        <v>42139</v>
      </c>
      <c r="Q5246">
        <v>37.064619999999998</v>
      </c>
      <c r="S5246" s="42">
        <f t="shared" ca="1" si="87"/>
        <v>51229</v>
      </c>
      <c r="T5246" s="43">
        <f ca="1">_xll.BInterpol('Base CDI'!$H$4:$H$28,'Base CDI'!$J$4:$J$29,S5246,"Cubic","Extrapolate=Linear","MultiX=Average","Skip=True","Sort=True")</f>
        <v>13.09503830369357</v>
      </c>
      <c r="U5246" s="43">
        <f ca="1">_xll.BInterpol('Base CDI'!$H$4:$H$28,'Base CDI'!$I$4:$I$29,S5246,"Cubic","Extrapolate=Linear","MultiX=Average","Skip=True","Sort=True")</f>
        <v>13.118166894664844</v>
      </c>
    </row>
    <row r="5247" spans="16:21" x14ac:dyDescent="0.25">
      <c r="P5247" s="10">
        <v>42142</v>
      </c>
      <c r="Q5247">
        <v>37.08278</v>
      </c>
      <c r="S5247" s="42">
        <f t="shared" ca="1" si="87"/>
        <v>51230</v>
      </c>
      <c r="T5247" s="43">
        <f ca="1">_xll.BInterpol('Base CDI'!$H$4:$H$28,'Base CDI'!$J$4:$J$29,S5247,"Cubic","Extrapolate=Linear","MultiX=Average","Skip=True","Sort=True")</f>
        <v>13.094994528043776</v>
      </c>
      <c r="U5247" s="43">
        <f ca="1">_xll.BInterpol('Base CDI'!$H$4:$H$28,'Base CDI'!$I$4:$I$29,S5247,"Cubic","Extrapolate=Linear","MultiX=Average","Skip=True","Sort=True")</f>
        <v>13.118119015047879</v>
      </c>
    </row>
    <row r="5248" spans="16:21" x14ac:dyDescent="0.25">
      <c r="P5248" s="10">
        <v>42143</v>
      </c>
      <c r="Q5248">
        <v>37.100929999999998</v>
      </c>
      <c r="S5248" s="42">
        <f t="shared" ca="1" si="87"/>
        <v>51231</v>
      </c>
      <c r="T5248" s="43">
        <f ca="1">_xll.BInterpol('Base CDI'!$H$4:$H$28,'Base CDI'!$J$4:$J$29,S5248,"Cubic","Extrapolate=Linear","MultiX=Average","Skip=True","Sort=True")</f>
        <v>13.094950752393981</v>
      </c>
      <c r="U5248" s="43">
        <f ca="1">_xll.BInterpol('Base CDI'!$H$4:$H$28,'Base CDI'!$I$4:$I$29,S5248,"Cubic","Extrapolate=Linear","MultiX=Average","Skip=True","Sort=True")</f>
        <v>13.118071135430917</v>
      </c>
    </row>
    <row r="5249" spans="16:21" x14ac:dyDescent="0.25">
      <c r="P5249" s="10">
        <v>42144</v>
      </c>
      <c r="Q5249">
        <v>37.119100000000003</v>
      </c>
      <c r="S5249" s="42">
        <f t="shared" ca="1" si="87"/>
        <v>51232</v>
      </c>
      <c r="T5249" s="43">
        <f ca="1">_xll.BInterpol('Base CDI'!$H$4:$H$28,'Base CDI'!$J$4:$J$29,S5249,"Cubic","Extrapolate=Linear","MultiX=Average","Skip=True","Sort=True")</f>
        <v>13.094906976744186</v>
      </c>
      <c r="U5249" s="43">
        <f ca="1">_xll.BInterpol('Base CDI'!$H$4:$H$28,'Base CDI'!$I$4:$I$29,S5249,"Cubic","Extrapolate=Linear","MultiX=Average","Skip=True","Sort=True")</f>
        <v>13.118023255813954</v>
      </c>
    </row>
    <row r="5250" spans="16:21" x14ac:dyDescent="0.25">
      <c r="P5250" s="10">
        <v>42145</v>
      </c>
      <c r="Q5250">
        <v>37.137279999999997</v>
      </c>
      <c r="S5250" s="42">
        <f t="shared" ca="1" si="87"/>
        <v>51233</v>
      </c>
      <c r="T5250" s="43">
        <f ca="1">_xll.BInterpol('Base CDI'!$H$4:$H$28,'Base CDI'!$J$4:$J$29,S5250,"Cubic","Extrapolate=Linear","MultiX=Average","Skip=True","Sort=True")</f>
        <v>13.094863201094391</v>
      </c>
      <c r="U5250" s="43">
        <f ca="1">_xll.BInterpol('Base CDI'!$H$4:$H$28,'Base CDI'!$I$4:$I$29,S5250,"Cubic","Extrapolate=Linear","MultiX=Average","Skip=True","Sort=True")</f>
        <v>13.117975376196991</v>
      </c>
    </row>
    <row r="5251" spans="16:21" x14ac:dyDescent="0.25">
      <c r="P5251" s="10">
        <v>42146</v>
      </c>
      <c r="Q5251">
        <v>37.155459999999998</v>
      </c>
      <c r="S5251" s="42">
        <f t="shared" ca="1" si="87"/>
        <v>51234</v>
      </c>
      <c r="T5251" s="43">
        <f ca="1">_xll.BInterpol('Base CDI'!$H$4:$H$28,'Base CDI'!$J$4:$J$29,S5251,"Cubic","Extrapolate=Linear","MultiX=Average","Skip=True","Sort=True")</f>
        <v>13.094819425444596</v>
      </c>
      <c r="U5251" s="43">
        <f ca="1">_xll.BInterpol('Base CDI'!$H$4:$H$28,'Base CDI'!$I$4:$I$29,S5251,"Cubic","Extrapolate=Linear","MultiX=Average","Skip=True","Sort=True")</f>
        <v>13.117927496580029</v>
      </c>
    </row>
    <row r="5252" spans="16:21" x14ac:dyDescent="0.25">
      <c r="P5252" s="10">
        <v>42149</v>
      </c>
      <c r="Q5252">
        <v>37.173659999999998</v>
      </c>
      <c r="S5252" s="42">
        <f t="shared" ca="1" si="87"/>
        <v>51235</v>
      </c>
      <c r="T5252" s="43">
        <f ca="1">_xll.BInterpol('Base CDI'!$H$4:$H$28,'Base CDI'!$J$4:$J$29,S5252,"Cubic","Extrapolate=Linear","MultiX=Average","Skip=True","Sort=True")</f>
        <v>13.094775649794801</v>
      </c>
      <c r="U5252" s="43">
        <f ca="1">_xll.BInterpol('Base CDI'!$H$4:$H$28,'Base CDI'!$I$4:$I$29,S5252,"Cubic","Extrapolate=Linear","MultiX=Average","Skip=True","Sort=True")</f>
        <v>13.117879616963064</v>
      </c>
    </row>
    <row r="5253" spans="16:21" x14ac:dyDescent="0.25">
      <c r="P5253" s="10">
        <v>42150</v>
      </c>
      <c r="Q5253">
        <v>37.191859999999998</v>
      </c>
      <c r="S5253" s="42">
        <f t="shared" ca="1" si="87"/>
        <v>51236</v>
      </c>
      <c r="T5253" s="43">
        <f ca="1">_xll.BInterpol('Base CDI'!$H$4:$H$28,'Base CDI'!$J$4:$J$29,S5253,"Cubic","Extrapolate=Linear","MultiX=Average","Skip=True","Sort=True")</f>
        <v>13.094731874145007</v>
      </c>
      <c r="U5253" s="43">
        <f ca="1">_xll.BInterpol('Base CDI'!$H$4:$H$28,'Base CDI'!$I$4:$I$29,S5253,"Cubic","Extrapolate=Linear","MultiX=Average","Skip=True","Sort=True")</f>
        <v>13.117831737346101</v>
      </c>
    </row>
    <row r="5254" spans="16:21" x14ac:dyDescent="0.25">
      <c r="P5254" s="10">
        <v>42151</v>
      </c>
      <c r="Q5254">
        <v>37.210070000000002</v>
      </c>
      <c r="S5254" s="42">
        <f t="shared" ca="1" si="87"/>
        <v>51237</v>
      </c>
      <c r="T5254" s="43">
        <f ca="1">_xll.BInterpol('Base CDI'!$H$4:$H$28,'Base CDI'!$J$4:$J$29,S5254,"Cubic","Extrapolate=Linear","MultiX=Average","Skip=True","Sort=True")</f>
        <v>13.094688098495212</v>
      </c>
      <c r="U5254" s="43">
        <f ca="1">_xll.BInterpol('Base CDI'!$H$4:$H$28,'Base CDI'!$I$4:$I$29,S5254,"Cubic","Extrapolate=Linear","MultiX=Average","Skip=True","Sort=True")</f>
        <v>13.117783857729139</v>
      </c>
    </row>
    <row r="5255" spans="16:21" x14ac:dyDescent="0.25">
      <c r="P5255" s="10">
        <v>42152</v>
      </c>
      <c r="Q5255">
        <v>37.228290000000001</v>
      </c>
      <c r="S5255" s="42">
        <f t="shared" ca="1" si="87"/>
        <v>51238</v>
      </c>
      <c r="T5255" s="43">
        <f ca="1">_xll.BInterpol('Base CDI'!$H$4:$H$28,'Base CDI'!$J$4:$J$29,S5255,"Cubic","Extrapolate=Linear","MultiX=Average","Skip=True","Sort=True")</f>
        <v>13.094644322845417</v>
      </c>
      <c r="U5255" s="43">
        <f ca="1">_xll.BInterpol('Base CDI'!$H$4:$H$28,'Base CDI'!$I$4:$I$29,S5255,"Cubic","Extrapolate=Linear","MultiX=Average","Skip=True","Sort=True")</f>
        <v>13.117735978112176</v>
      </c>
    </row>
    <row r="5256" spans="16:21" x14ac:dyDescent="0.25">
      <c r="P5256" s="10">
        <v>42153</v>
      </c>
      <c r="Q5256">
        <v>37.246519999999997</v>
      </c>
      <c r="S5256" s="42">
        <f t="shared" ca="1" si="87"/>
        <v>51239</v>
      </c>
      <c r="T5256" s="43">
        <f ca="1">_xll.BInterpol('Base CDI'!$H$4:$H$28,'Base CDI'!$J$4:$J$29,S5256,"Cubic","Extrapolate=Linear","MultiX=Average","Skip=True","Sort=True")</f>
        <v>13.094600547195622</v>
      </c>
      <c r="U5256" s="43">
        <f ca="1">_xll.BInterpol('Base CDI'!$H$4:$H$28,'Base CDI'!$I$4:$I$29,S5256,"Cubic","Extrapolate=Linear","MultiX=Average","Skip=True","Sort=True")</f>
        <v>13.117688098495213</v>
      </c>
    </row>
    <row r="5257" spans="16:21" x14ac:dyDescent="0.25">
      <c r="P5257" s="10">
        <v>42156</v>
      </c>
      <c r="Q5257">
        <v>37.264760000000003</v>
      </c>
      <c r="S5257" s="42">
        <f t="shared" ca="1" si="87"/>
        <v>51240</v>
      </c>
      <c r="T5257" s="43">
        <f ca="1">_xll.BInterpol('Base CDI'!$H$4:$H$28,'Base CDI'!$J$4:$J$29,S5257,"Cubic","Extrapolate=Linear","MultiX=Average","Skip=True","Sort=True")</f>
        <v>13.094556771545827</v>
      </c>
      <c r="U5257" s="43">
        <f ca="1">_xll.BInterpol('Base CDI'!$H$4:$H$28,'Base CDI'!$I$4:$I$29,S5257,"Cubic","Extrapolate=Linear","MultiX=Average","Skip=True","Sort=True")</f>
        <v>13.117640218878249</v>
      </c>
    </row>
    <row r="5258" spans="16:21" x14ac:dyDescent="0.25">
      <c r="P5258" s="10">
        <v>42157</v>
      </c>
      <c r="Q5258">
        <v>37.283000000000001</v>
      </c>
      <c r="S5258" s="42">
        <f t="shared" ca="1" si="87"/>
        <v>51241</v>
      </c>
      <c r="T5258" s="43">
        <f ca="1">_xll.BInterpol('Base CDI'!$H$4:$H$28,'Base CDI'!$J$4:$J$29,S5258,"Cubic","Extrapolate=Linear","MultiX=Average","Skip=True","Sort=True")</f>
        <v>13.094512995896032</v>
      </c>
      <c r="U5258" s="43">
        <f ca="1">_xll.BInterpol('Base CDI'!$H$4:$H$28,'Base CDI'!$I$4:$I$29,S5258,"Cubic","Extrapolate=Linear","MultiX=Average","Skip=True","Sort=True")</f>
        <v>13.117592339261286</v>
      </c>
    </row>
    <row r="5259" spans="16:21" x14ac:dyDescent="0.25">
      <c r="P5259" s="10">
        <v>42158</v>
      </c>
      <c r="Q5259">
        <v>37.301259999999999</v>
      </c>
      <c r="S5259" s="42">
        <f t="shared" ref="S5259:S5322" ca="1" si="88">S5258+1</f>
        <v>51242</v>
      </c>
      <c r="T5259" s="43">
        <f ca="1">_xll.BInterpol('Base CDI'!$H$4:$H$28,'Base CDI'!$J$4:$J$29,S5259,"Cubic","Extrapolate=Linear","MultiX=Average","Skip=True","Sort=True")</f>
        <v>13.094469220246237</v>
      </c>
      <c r="U5259" s="43">
        <f ca="1">_xll.BInterpol('Base CDI'!$H$4:$H$28,'Base CDI'!$I$4:$I$29,S5259,"Cubic","Extrapolate=Linear","MultiX=Average","Skip=True","Sort=True")</f>
        <v>13.117544459644323</v>
      </c>
    </row>
    <row r="5260" spans="16:21" x14ac:dyDescent="0.25">
      <c r="P5260" s="10">
        <v>42160</v>
      </c>
      <c r="Q5260">
        <v>37.31953</v>
      </c>
      <c r="S5260" s="42">
        <f t="shared" ca="1" si="88"/>
        <v>51243</v>
      </c>
      <c r="T5260" s="43">
        <f ca="1">_xll.BInterpol('Base CDI'!$H$4:$H$28,'Base CDI'!$J$4:$J$29,S5260,"Cubic","Extrapolate=Linear","MultiX=Average","Skip=True","Sort=True")</f>
        <v>13.094425444596443</v>
      </c>
      <c r="U5260" s="43">
        <f ca="1">_xll.BInterpol('Base CDI'!$H$4:$H$28,'Base CDI'!$I$4:$I$29,S5260,"Cubic","Extrapolate=Linear","MultiX=Average","Skip=True","Sort=True")</f>
        <v>13.11749658002736</v>
      </c>
    </row>
    <row r="5261" spans="16:21" x14ac:dyDescent="0.25">
      <c r="P5261" s="10">
        <v>42163</v>
      </c>
      <c r="Q5261">
        <v>37.338470000000001</v>
      </c>
      <c r="S5261" s="42">
        <f t="shared" ca="1" si="88"/>
        <v>51244</v>
      </c>
      <c r="T5261" s="43">
        <f ca="1">_xll.BInterpol('Base CDI'!$H$4:$H$28,'Base CDI'!$J$4:$J$29,S5261,"Cubic","Extrapolate=Linear","MultiX=Average","Skip=True","Sort=True")</f>
        <v>13.094381668946649</v>
      </c>
      <c r="U5261" s="43">
        <f ca="1">_xll.BInterpol('Base CDI'!$H$4:$H$28,'Base CDI'!$I$4:$I$29,S5261,"Cubic","Extrapolate=Linear","MultiX=Average","Skip=True","Sort=True")</f>
        <v>13.117448700410398</v>
      </c>
    </row>
    <row r="5262" spans="16:21" x14ac:dyDescent="0.25">
      <c r="P5262" s="10">
        <v>42164</v>
      </c>
      <c r="Q5262">
        <v>37.357419999999998</v>
      </c>
      <c r="S5262" s="42">
        <f t="shared" ca="1" si="88"/>
        <v>51245</v>
      </c>
      <c r="T5262" s="43">
        <f ca="1">_xll.BInterpol('Base CDI'!$H$4:$H$28,'Base CDI'!$J$4:$J$29,S5262,"Cubic","Extrapolate=Linear","MultiX=Average","Skip=True","Sort=True")</f>
        <v>13.094337893296855</v>
      </c>
      <c r="U5262" s="43">
        <f ca="1">_xll.BInterpol('Base CDI'!$H$4:$H$28,'Base CDI'!$I$4:$I$29,S5262,"Cubic","Extrapolate=Linear","MultiX=Average","Skip=True","Sort=True")</f>
        <v>13.117400820793435</v>
      </c>
    </row>
    <row r="5263" spans="16:21" x14ac:dyDescent="0.25">
      <c r="P5263" s="10">
        <v>42165</v>
      </c>
      <c r="Q5263">
        <v>37.376379999999997</v>
      </c>
      <c r="S5263" s="42">
        <f t="shared" ca="1" si="88"/>
        <v>51246</v>
      </c>
      <c r="T5263" s="43">
        <f ca="1">_xll.BInterpol('Base CDI'!$H$4:$H$28,'Base CDI'!$J$4:$J$29,S5263,"Cubic","Extrapolate=Linear","MultiX=Average","Skip=True","Sort=True")</f>
        <v>13.09429411764706</v>
      </c>
      <c r="U5263" s="43">
        <f ca="1">_xll.BInterpol('Base CDI'!$H$4:$H$28,'Base CDI'!$I$4:$I$29,S5263,"Cubic","Extrapolate=Linear","MultiX=Average","Skip=True","Sort=True")</f>
        <v>13.11735294117647</v>
      </c>
    </row>
    <row r="5264" spans="16:21" x14ac:dyDescent="0.25">
      <c r="P5264" s="10">
        <v>42166</v>
      </c>
      <c r="Q5264">
        <v>37.395350000000001</v>
      </c>
      <c r="S5264" s="42">
        <f t="shared" ca="1" si="88"/>
        <v>51247</v>
      </c>
      <c r="T5264" s="43">
        <f ca="1">_xll.BInterpol('Base CDI'!$H$4:$H$28,'Base CDI'!$J$4:$J$29,S5264,"Cubic","Extrapolate=Linear","MultiX=Average","Skip=True","Sort=True")</f>
        <v>13.094250341997265</v>
      </c>
      <c r="U5264" s="43">
        <f ca="1">_xll.BInterpol('Base CDI'!$H$4:$H$28,'Base CDI'!$I$4:$I$29,S5264,"Cubic","Extrapolate=Linear","MultiX=Average","Skip=True","Sort=True")</f>
        <v>13.117305061559508</v>
      </c>
    </row>
    <row r="5265" spans="16:21" x14ac:dyDescent="0.25">
      <c r="P5265" s="10">
        <v>42167</v>
      </c>
      <c r="Q5265">
        <v>37.41433</v>
      </c>
      <c r="S5265" s="42">
        <f t="shared" ca="1" si="88"/>
        <v>51248</v>
      </c>
      <c r="T5265" s="43">
        <f ca="1">_xll.BInterpol('Base CDI'!$H$4:$H$28,'Base CDI'!$J$4:$J$29,S5265,"Cubic","Extrapolate=Linear","MultiX=Average","Skip=True","Sort=True")</f>
        <v>13.09420656634747</v>
      </c>
      <c r="U5265" s="43">
        <f ca="1">_xll.BInterpol('Base CDI'!$H$4:$H$28,'Base CDI'!$I$4:$I$29,S5265,"Cubic","Extrapolate=Linear","MultiX=Average","Skip=True","Sort=True")</f>
        <v>13.117257181942545</v>
      </c>
    </row>
    <row r="5266" spans="16:21" x14ac:dyDescent="0.25">
      <c r="P5266" s="10">
        <v>42170</v>
      </c>
      <c r="Q5266">
        <v>37.433320000000002</v>
      </c>
      <c r="S5266" s="42">
        <f t="shared" ca="1" si="88"/>
        <v>51249</v>
      </c>
      <c r="T5266" s="43">
        <f ca="1">_xll.BInterpol('Base CDI'!$H$4:$H$28,'Base CDI'!$J$4:$J$29,S5266,"Cubic","Extrapolate=Linear","MultiX=Average","Skip=True","Sort=True")</f>
        <v>13.094162790697675</v>
      </c>
      <c r="U5266" s="43">
        <f ca="1">_xll.BInterpol('Base CDI'!$H$4:$H$28,'Base CDI'!$I$4:$I$29,S5266,"Cubic","Extrapolate=Linear","MultiX=Average","Skip=True","Sort=True")</f>
        <v>13.117209302325582</v>
      </c>
    </row>
    <row r="5267" spans="16:21" x14ac:dyDescent="0.25">
      <c r="P5267" s="10">
        <v>42171</v>
      </c>
      <c r="Q5267">
        <v>37.45232</v>
      </c>
      <c r="S5267" s="42">
        <f t="shared" ca="1" si="88"/>
        <v>51250</v>
      </c>
      <c r="T5267" s="43">
        <f ca="1">_xll.BInterpol('Base CDI'!$H$4:$H$28,'Base CDI'!$J$4:$J$29,S5267,"Cubic","Extrapolate=Linear","MultiX=Average","Skip=True","Sort=True")</f>
        <v>13.09411901504788</v>
      </c>
      <c r="U5267" s="43">
        <f ca="1">_xll.BInterpol('Base CDI'!$H$4:$H$28,'Base CDI'!$I$4:$I$29,S5267,"Cubic","Extrapolate=Linear","MultiX=Average","Skip=True","Sort=True")</f>
        <v>13.11716142270862</v>
      </c>
    </row>
    <row r="5268" spans="16:21" x14ac:dyDescent="0.25">
      <c r="P5268" s="10">
        <v>42172</v>
      </c>
      <c r="Q5268">
        <v>37.471319999999999</v>
      </c>
      <c r="S5268" s="42">
        <f t="shared" ca="1" si="88"/>
        <v>51251</v>
      </c>
      <c r="T5268" s="43">
        <f ca="1">_xll.BInterpol('Base CDI'!$H$4:$H$28,'Base CDI'!$J$4:$J$29,S5268,"Cubic","Extrapolate=Linear","MultiX=Average","Skip=True","Sort=True")</f>
        <v>13.094075239398085</v>
      </c>
      <c r="U5268" s="43">
        <f ca="1">_xll.BInterpol('Base CDI'!$H$4:$H$28,'Base CDI'!$I$4:$I$29,S5268,"Cubic","Extrapolate=Linear","MultiX=Average","Skip=True","Sort=True")</f>
        <v>13.117113543091655</v>
      </c>
    </row>
    <row r="5269" spans="16:21" x14ac:dyDescent="0.25">
      <c r="P5269" s="10">
        <v>42173</v>
      </c>
      <c r="Q5269">
        <v>37.490340000000003</v>
      </c>
      <c r="S5269" s="42">
        <f t="shared" ca="1" si="88"/>
        <v>51252</v>
      </c>
      <c r="T5269" s="43">
        <f ca="1">_xll.BInterpol('Base CDI'!$H$4:$H$28,'Base CDI'!$J$4:$J$29,S5269,"Cubic","Extrapolate=Linear","MultiX=Average","Skip=True","Sort=True")</f>
        <v>13.094031463748291</v>
      </c>
      <c r="U5269" s="43">
        <f ca="1">_xll.BInterpol('Base CDI'!$H$4:$H$28,'Base CDI'!$I$4:$I$29,S5269,"Cubic","Extrapolate=Linear","MultiX=Average","Skip=True","Sort=True")</f>
        <v>13.117065663474692</v>
      </c>
    </row>
    <row r="5270" spans="16:21" x14ac:dyDescent="0.25">
      <c r="P5270" s="10">
        <v>42174</v>
      </c>
      <c r="Q5270">
        <v>37.509369999999997</v>
      </c>
      <c r="S5270" s="42">
        <f t="shared" ca="1" si="88"/>
        <v>51253</v>
      </c>
      <c r="T5270" s="43">
        <f ca="1">_xll.BInterpol('Base CDI'!$H$4:$H$28,'Base CDI'!$J$4:$J$29,S5270,"Cubic","Extrapolate=Linear","MultiX=Average","Skip=True","Sort=True")</f>
        <v>13.093987688098496</v>
      </c>
      <c r="U5270" s="43">
        <f ca="1">_xll.BInterpol('Base CDI'!$H$4:$H$28,'Base CDI'!$I$4:$I$29,S5270,"Cubic","Extrapolate=Linear","MultiX=Average","Skip=True","Sort=True")</f>
        <v>13.11701778385773</v>
      </c>
    </row>
    <row r="5271" spans="16:21" x14ac:dyDescent="0.25">
      <c r="P5271" s="10">
        <v>42177</v>
      </c>
      <c r="Q5271">
        <v>37.528399999999998</v>
      </c>
      <c r="S5271" s="42">
        <f t="shared" ca="1" si="88"/>
        <v>51254</v>
      </c>
      <c r="T5271" s="43">
        <f ca="1">_xll.BInterpol('Base CDI'!$H$4:$H$28,'Base CDI'!$J$4:$J$29,S5271,"Cubic","Extrapolate=Linear","MultiX=Average","Skip=True","Sort=True")</f>
        <v>13.093943912448701</v>
      </c>
      <c r="U5271" s="43">
        <f ca="1">_xll.BInterpol('Base CDI'!$H$4:$H$28,'Base CDI'!$I$4:$I$29,S5271,"Cubic","Extrapolate=Linear","MultiX=Average","Skip=True","Sort=True")</f>
        <v>13.116969904240767</v>
      </c>
    </row>
    <row r="5272" spans="16:21" x14ac:dyDescent="0.25">
      <c r="P5272" s="10">
        <v>42178</v>
      </c>
      <c r="Q5272">
        <v>37.547449999999998</v>
      </c>
      <c r="S5272" s="42">
        <f t="shared" ca="1" si="88"/>
        <v>51255</v>
      </c>
      <c r="T5272" s="43">
        <f ca="1">_xll.BInterpol('Base CDI'!$H$4:$H$28,'Base CDI'!$J$4:$J$29,S5272,"Cubic","Extrapolate=Linear","MultiX=Average","Skip=True","Sort=True")</f>
        <v>13.093900136798906</v>
      </c>
      <c r="U5272" s="43">
        <f ca="1">_xll.BInterpol('Base CDI'!$H$4:$H$28,'Base CDI'!$I$4:$I$29,S5272,"Cubic","Extrapolate=Linear","MultiX=Average","Skip=True","Sort=True")</f>
        <v>13.116922024623804</v>
      </c>
    </row>
    <row r="5273" spans="16:21" x14ac:dyDescent="0.25">
      <c r="P5273" s="10">
        <v>42179</v>
      </c>
      <c r="Q5273">
        <v>37.566510000000001</v>
      </c>
      <c r="S5273" s="42">
        <f t="shared" ca="1" si="88"/>
        <v>51256</v>
      </c>
      <c r="T5273" s="43">
        <f ca="1">_xll.BInterpol('Base CDI'!$H$4:$H$28,'Base CDI'!$J$4:$J$29,S5273,"Cubic","Extrapolate=Linear","MultiX=Average","Skip=True","Sort=True")</f>
        <v>13.093856361149111</v>
      </c>
      <c r="U5273" s="43">
        <f ca="1">_xll.BInterpol('Base CDI'!$H$4:$H$28,'Base CDI'!$I$4:$I$29,S5273,"Cubic","Extrapolate=Linear","MultiX=Average","Skip=True","Sort=True")</f>
        <v>13.11687414500684</v>
      </c>
    </row>
    <row r="5274" spans="16:21" x14ac:dyDescent="0.25">
      <c r="P5274" s="10">
        <v>42180</v>
      </c>
      <c r="Q5274">
        <v>37.58558</v>
      </c>
      <c r="S5274" s="42">
        <f t="shared" ca="1" si="88"/>
        <v>51257</v>
      </c>
      <c r="T5274" s="43">
        <f ca="1">_xll.BInterpol('Base CDI'!$H$4:$H$28,'Base CDI'!$J$4:$J$29,S5274,"Cubic","Extrapolate=Linear","MultiX=Average","Skip=True","Sort=True")</f>
        <v>13.093812585499316</v>
      </c>
      <c r="U5274" s="43">
        <f ca="1">_xll.BInterpol('Base CDI'!$H$4:$H$28,'Base CDI'!$I$4:$I$29,S5274,"Cubic","Extrapolate=Linear","MultiX=Average","Skip=True","Sort=True")</f>
        <v>13.116826265389877</v>
      </c>
    </row>
    <row r="5275" spans="16:21" x14ac:dyDescent="0.25">
      <c r="P5275" s="10">
        <v>42181</v>
      </c>
      <c r="Q5275">
        <v>37.604649999999999</v>
      </c>
      <c r="S5275" s="42">
        <f t="shared" ca="1" si="88"/>
        <v>51258</v>
      </c>
      <c r="T5275" s="43">
        <f ca="1">_xll.BInterpol('Base CDI'!$H$4:$H$28,'Base CDI'!$J$4:$J$29,S5275,"Cubic","Extrapolate=Linear","MultiX=Average","Skip=True","Sort=True")</f>
        <v>13.093768809849522</v>
      </c>
      <c r="U5275" s="43">
        <f ca="1">_xll.BInterpol('Base CDI'!$H$4:$H$28,'Base CDI'!$I$4:$I$29,S5275,"Cubic","Extrapolate=Linear","MultiX=Average","Skip=True","Sort=True")</f>
        <v>13.116778385772914</v>
      </c>
    </row>
    <row r="5276" spans="16:21" x14ac:dyDescent="0.25">
      <c r="P5276" s="10">
        <v>42184</v>
      </c>
      <c r="Q5276">
        <v>37.623739999999998</v>
      </c>
      <c r="S5276" s="42">
        <f t="shared" ca="1" si="88"/>
        <v>51259</v>
      </c>
      <c r="T5276" s="43">
        <f ca="1">_xll.BInterpol('Base CDI'!$H$4:$H$28,'Base CDI'!$J$4:$J$29,S5276,"Cubic","Extrapolate=Linear","MultiX=Average","Skip=True","Sort=True")</f>
        <v>13.093725034199727</v>
      </c>
      <c r="U5276" s="43">
        <f ca="1">_xll.BInterpol('Base CDI'!$H$4:$H$28,'Base CDI'!$I$4:$I$29,S5276,"Cubic","Extrapolate=Linear","MultiX=Average","Skip=True","Sort=True")</f>
        <v>13.116730506155951</v>
      </c>
    </row>
    <row r="5277" spans="16:21" x14ac:dyDescent="0.25">
      <c r="P5277" s="10">
        <v>42185</v>
      </c>
      <c r="Q5277">
        <v>37.642829999999996</v>
      </c>
      <c r="S5277" s="42">
        <f t="shared" ca="1" si="88"/>
        <v>51260</v>
      </c>
      <c r="T5277" s="43">
        <f ca="1">_xll.BInterpol('Base CDI'!$H$4:$H$28,'Base CDI'!$J$4:$J$29,S5277,"Cubic","Extrapolate=Linear","MultiX=Average","Skip=True","Sort=True")</f>
        <v>13.093681258549932</v>
      </c>
      <c r="U5277" s="43">
        <f ca="1">_xll.BInterpol('Base CDI'!$H$4:$H$28,'Base CDI'!$I$4:$I$29,S5277,"Cubic","Extrapolate=Linear","MultiX=Average","Skip=True","Sort=True")</f>
        <v>13.116682626538989</v>
      </c>
    </row>
    <row r="5278" spans="16:21" x14ac:dyDescent="0.25">
      <c r="P5278" s="10">
        <v>42186</v>
      </c>
      <c r="Q5278">
        <v>37.661940000000001</v>
      </c>
      <c r="S5278" s="42">
        <f t="shared" ca="1" si="88"/>
        <v>51261</v>
      </c>
      <c r="T5278" s="43">
        <f ca="1">_xll.BInterpol('Base CDI'!$H$4:$H$28,'Base CDI'!$J$4:$J$29,S5278,"Cubic","Extrapolate=Linear","MultiX=Average","Skip=True","Sort=True")</f>
        <v>13.093637482900137</v>
      </c>
      <c r="U5278" s="43">
        <f ca="1">_xll.BInterpol('Base CDI'!$H$4:$H$28,'Base CDI'!$I$4:$I$29,S5278,"Cubic","Extrapolate=Linear","MultiX=Average","Skip=True","Sort=True")</f>
        <v>13.116634746922026</v>
      </c>
    </row>
    <row r="5279" spans="16:21" x14ac:dyDescent="0.25">
      <c r="P5279" s="10">
        <v>42187</v>
      </c>
      <c r="Q5279">
        <v>37.681049999999999</v>
      </c>
      <c r="S5279" s="42">
        <f t="shared" ca="1" si="88"/>
        <v>51262</v>
      </c>
      <c r="T5279" s="43">
        <f ca="1">_xll.BInterpol('Base CDI'!$H$4:$H$28,'Base CDI'!$J$4:$J$29,S5279,"Cubic","Extrapolate=Linear","MultiX=Average","Skip=True","Sort=True")</f>
        <v>13.093593707250342</v>
      </c>
      <c r="U5279" s="43">
        <f ca="1">_xll.BInterpol('Base CDI'!$H$4:$H$28,'Base CDI'!$I$4:$I$29,S5279,"Cubic","Extrapolate=Linear","MultiX=Average","Skip=True","Sort=True")</f>
        <v>13.116586867305061</v>
      </c>
    </row>
    <row r="5280" spans="16:21" x14ac:dyDescent="0.25">
      <c r="P5280" s="10">
        <v>42188</v>
      </c>
      <c r="Q5280">
        <v>37.700180000000003</v>
      </c>
      <c r="S5280" s="42">
        <f t="shared" ca="1" si="88"/>
        <v>51263</v>
      </c>
      <c r="T5280" s="43">
        <f ca="1">_xll.BInterpol('Base CDI'!$H$4:$H$28,'Base CDI'!$J$4:$J$29,S5280,"Cubic","Extrapolate=Linear","MultiX=Average","Skip=True","Sort=True")</f>
        <v>13.093549931600547</v>
      </c>
      <c r="U5280" s="43">
        <f ca="1">_xll.BInterpol('Base CDI'!$H$4:$H$28,'Base CDI'!$I$4:$I$29,S5280,"Cubic","Extrapolate=Linear","MultiX=Average","Skip=True","Sort=True")</f>
        <v>13.116538987688099</v>
      </c>
    </row>
    <row r="5281" spans="16:21" x14ac:dyDescent="0.25">
      <c r="P5281" s="10">
        <v>42191</v>
      </c>
      <c r="Q5281">
        <v>37.71931</v>
      </c>
      <c r="S5281" s="42">
        <f t="shared" ca="1" si="88"/>
        <v>51264</v>
      </c>
      <c r="T5281" s="43">
        <f ca="1">_xll.BInterpol('Base CDI'!$H$4:$H$28,'Base CDI'!$J$4:$J$29,S5281,"Cubic","Extrapolate=Linear","MultiX=Average","Skip=True","Sort=True")</f>
        <v>13.093506155950752</v>
      </c>
      <c r="U5281" s="43">
        <f ca="1">_xll.BInterpol('Base CDI'!$H$4:$H$28,'Base CDI'!$I$4:$I$29,S5281,"Cubic","Extrapolate=Linear","MultiX=Average","Skip=True","Sort=True")</f>
        <v>13.116491108071136</v>
      </c>
    </row>
    <row r="5282" spans="16:21" x14ac:dyDescent="0.25">
      <c r="P5282" s="10">
        <v>42192</v>
      </c>
      <c r="Q5282">
        <v>37.73845</v>
      </c>
      <c r="S5282" s="42">
        <f t="shared" ca="1" si="88"/>
        <v>51265</v>
      </c>
      <c r="T5282" s="43">
        <f ca="1">_xll.BInterpol('Base CDI'!$H$4:$H$28,'Base CDI'!$J$4:$J$29,S5282,"Cubic","Extrapolate=Linear","MultiX=Average","Skip=True","Sort=True")</f>
        <v>13.093462380300958</v>
      </c>
      <c r="U5282" s="43">
        <f ca="1">_xll.BInterpol('Base CDI'!$H$4:$H$28,'Base CDI'!$I$4:$I$29,S5282,"Cubic","Extrapolate=Linear","MultiX=Average","Skip=True","Sort=True")</f>
        <v>13.116443228454173</v>
      </c>
    </row>
    <row r="5283" spans="16:21" x14ac:dyDescent="0.25">
      <c r="P5283" s="10">
        <v>42193</v>
      </c>
      <c r="Q5283">
        <v>37.75761</v>
      </c>
      <c r="S5283" s="42">
        <f t="shared" ca="1" si="88"/>
        <v>51266</v>
      </c>
      <c r="T5283" s="43">
        <f ca="1">_xll.BInterpol('Base CDI'!$H$4:$H$28,'Base CDI'!$J$4:$J$29,S5283,"Cubic","Extrapolate=Linear","MultiX=Average","Skip=True","Sort=True")</f>
        <v>13.093418604651163</v>
      </c>
      <c r="U5283" s="43">
        <f ca="1">_xll.BInterpol('Base CDI'!$H$4:$H$28,'Base CDI'!$I$4:$I$29,S5283,"Cubic","Extrapolate=Linear","MultiX=Average","Skip=True","Sort=True")</f>
        <v>13.11639534883721</v>
      </c>
    </row>
    <row r="5284" spans="16:21" x14ac:dyDescent="0.25">
      <c r="P5284" s="10">
        <v>42194</v>
      </c>
      <c r="Q5284">
        <v>37.776769999999999</v>
      </c>
      <c r="S5284" s="42">
        <f t="shared" ca="1" si="88"/>
        <v>51267</v>
      </c>
      <c r="T5284" s="43">
        <f ca="1">_xll.BInterpol('Base CDI'!$H$4:$H$28,'Base CDI'!$J$4:$J$29,S5284,"Cubic","Extrapolate=Linear","MultiX=Average","Skip=True","Sort=True")</f>
        <v>13.093374829001368</v>
      </c>
      <c r="U5284" s="43">
        <f ca="1">_xll.BInterpol('Base CDI'!$H$4:$H$28,'Base CDI'!$I$4:$I$29,S5284,"Cubic","Extrapolate=Linear","MultiX=Average","Skip=True","Sort=True")</f>
        <v>13.116347469220246</v>
      </c>
    </row>
    <row r="5285" spans="16:21" x14ac:dyDescent="0.25">
      <c r="P5285" s="10">
        <v>42195</v>
      </c>
      <c r="Q5285">
        <v>37.795940000000002</v>
      </c>
      <c r="S5285" s="42">
        <f t="shared" ca="1" si="88"/>
        <v>51268</v>
      </c>
      <c r="T5285" s="43">
        <f ca="1">_xll.BInterpol('Base CDI'!$H$4:$H$28,'Base CDI'!$J$4:$J$29,S5285,"Cubic","Extrapolate=Linear","MultiX=Average","Skip=True","Sort=True")</f>
        <v>13.093331053351573</v>
      </c>
      <c r="U5285" s="43">
        <f ca="1">_xll.BInterpol('Base CDI'!$H$4:$H$28,'Base CDI'!$I$4:$I$29,S5285,"Cubic","Extrapolate=Linear","MultiX=Average","Skip=True","Sort=True")</f>
        <v>13.116299589603283</v>
      </c>
    </row>
    <row r="5286" spans="16:21" x14ac:dyDescent="0.25">
      <c r="P5286" s="10">
        <v>42198</v>
      </c>
      <c r="Q5286">
        <v>37.81512</v>
      </c>
      <c r="S5286" s="42">
        <f t="shared" ca="1" si="88"/>
        <v>51269</v>
      </c>
      <c r="T5286" s="43">
        <f ca="1">_xll.BInterpol('Base CDI'!$H$4:$H$28,'Base CDI'!$J$4:$J$29,S5286,"Cubic","Extrapolate=Linear","MultiX=Average","Skip=True","Sort=True")</f>
        <v>13.093287277701778</v>
      </c>
      <c r="U5286" s="43">
        <f ca="1">_xll.BInterpol('Base CDI'!$H$4:$H$28,'Base CDI'!$I$4:$I$29,S5286,"Cubic","Extrapolate=Linear","MultiX=Average","Skip=True","Sort=True")</f>
        <v>13.116251709986321</v>
      </c>
    </row>
    <row r="5287" spans="16:21" x14ac:dyDescent="0.25">
      <c r="P5287" s="10">
        <v>42199</v>
      </c>
      <c r="Q5287">
        <v>37.834319999999998</v>
      </c>
      <c r="S5287" s="42">
        <f t="shared" ca="1" si="88"/>
        <v>51270</v>
      </c>
      <c r="T5287" s="43">
        <f ca="1">_xll.BInterpol('Base CDI'!$H$4:$H$28,'Base CDI'!$J$4:$J$29,S5287,"Cubic","Extrapolate=Linear","MultiX=Average","Skip=True","Sort=True")</f>
        <v>13.093243502051983</v>
      </c>
      <c r="U5287" s="43">
        <f ca="1">_xll.BInterpol('Base CDI'!$H$4:$H$28,'Base CDI'!$I$4:$I$29,S5287,"Cubic","Extrapolate=Linear","MultiX=Average","Skip=True","Sort=True")</f>
        <v>13.116203830369358</v>
      </c>
    </row>
    <row r="5288" spans="16:21" x14ac:dyDescent="0.25">
      <c r="P5288" s="10">
        <v>42200</v>
      </c>
      <c r="Q5288">
        <v>37.853520000000003</v>
      </c>
      <c r="S5288" s="42">
        <f t="shared" ca="1" si="88"/>
        <v>51271</v>
      </c>
      <c r="T5288" s="43">
        <f ca="1">_xll.BInterpol('Base CDI'!$H$4:$H$28,'Base CDI'!$J$4:$J$29,S5288,"Cubic","Extrapolate=Linear","MultiX=Average","Skip=True","Sort=True")</f>
        <v>13.093199726402188</v>
      </c>
      <c r="U5288" s="43">
        <f ca="1">_xll.BInterpol('Base CDI'!$H$4:$H$28,'Base CDI'!$I$4:$I$29,S5288,"Cubic","Extrapolate=Linear","MultiX=Average","Skip=True","Sort=True")</f>
        <v>13.116155950752395</v>
      </c>
    </row>
    <row r="5289" spans="16:21" x14ac:dyDescent="0.25">
      <c r="P5289" s="10">
        <v>42201</v>
      </c>
      <c r="Q5289">
        <v>37.872729999999997</v>
      </c>
      <c r="S5289" s="42">
        <f t="shared" ca="1" si="88"/>
        <v>51272</v>
      </c>
      <c r="T5289" s="43">
        <f ca="1">_xll.BInterpol('Base CDI'!$H$4:$H$28,'Base CDI'!$J$4:$J$29,S5289,"Cubic","Extrapolate=Linear","MultiX=Average","Skip=True","Sort=True")</f>
        <v>13.093155950752394</v>
      </c>
      <c r="U5289" s="43">
        <f ca="1">_xll.BInterpol('Base CDI'!$H$4:$H$28,'Base CDI'!$I$4:$I$29,S5289,"Cubic","Extrapolate=Linear","MultiX=Average","Skip=True","Sort=True")</f>
        <v>13.116108071135431</v>
      </c>
    </row>
    <row r="5290" spans="16:21" x14ac:dyDescent="0.25">
      <c r="P5290" s="10">
        <v>42202</v>
      </c>
      <c r="Q5290">
        <v>37.891950000000001</v>
      </c>
      <c r="S5290" s="42">
        <f t="shared" ca="1" si="88"/>
        <v>51273</v>
      </c>
      <c r="T5290" s="43">
        <f ca="1">_xll.BInterpol('Base CDI'!$H$4:$H$28,'Base CDI'!$J$4:$J$29,S5290,"Cubic","Extrapolate=Linear","MultiX=Average","Skip=True","Sort=True")</f>
        <v>13.093112175102599</v>
      </c>
      <c r="U5290" s="43">
        <f ca="1">_xll.BInterpol('Base CDI'!$H$4:$H$28,'Base CDI'!$I$4:$I$29,S5290,"Cubic","Extrapolate=Linear","MultiX=Average","Skip=True","Sort=True")</f>
        <v>13.116060191518468</v>
      </c>
    </row>
    <row r="5291" spans="16:21" x14ac:dyDescent="0.25">
      <c r="P5291" s="10">
        <v>42205</v>
      </c>
      <c r="Q5291">
        <v>37.911180000000002</v>
      </c>
      <c r="S5291" s="42">
        <f t="shared" ca="1" si="88"/>
        <v>51274</v>
      </c>
      <c r="T5291" s="43">
        <f ca="1">_xll.BInterpol('Base CDI'!$H$4:$H$28,'Base CDI'!$J$4:$J$29,S5291,"Cubic","Extrapolate=Linear","MultiX=Average","Skip=True","Sort=True")</f>
        <v>13.093068399452804</v>
      </c>
      <c r="U5291" s="43">
        <f ca="1">_xll.BInterpol('Base CDI'!$H$4:$H$28,'Base CDI'!$I$4:$I$29,S5291,"Cubic","Extrapolate=Linear","MultiX=Average","Skip=True","Sort=True")</f>
        <v>13.116012311901505</v>
      </c>
    </row>
    <row r="5292" spans="16:21" x14ac:dyDescent="0.25">
      <c r="P5292" s="10">
        <v>42206</v>
      </c>
      <c r="Q5292">
        <v>37.930419999999998</v>
      </c>
      <c r="S5292" s="42">
        <f t="shared" ca="1" si="88"/>
        <v>51275</v>
      </c>
      <c r="T5292" s="43">
        <f ca="1">_xll.BInterpol('Base CDI'!$H$4:$H$28,'Base CDI'!$J$4:$J$29,S5292,"Cubic","Extrapolate=Linear","MultiX=Average","Skip=True","Sort=True")</f>
        <v>13.093024623803009</v>
      </c>
      <c r="U5292" s="43">
        <f ca="1">_xll.BInterpol('Base CDI'!$H$4:$H$28,'Base CDI'!$I$4:$I$29,S5292,"Cubic","Extrapolate=Linear","MultiX=Average","Skip=True","Sort=True")</f>
        <v>13.115964432284542</v>
      </c>
    </row>
    <row r="5293" spans="16:21" x14ac:dyDescent="0.25">
      <c r="P5293" s="10">
        <v>42207</v>
      </c>
      <c r="Q5293">
        <v>37.949680000000001</v>
      </c>
      <c r="S5293" s="42">
        <f t="shared" ca="1" si="88"/>
        <v>51276</v>
      </c>
      <c r="T5293" s="43">
        <f ca="1">_xll.BInterpol('Base CDI'!$H$4:$H$28,'Base CDI'!$J$4:$J$29,S5293,"Cubic","Extrapolate=Linear","MultiX=Average","Skip=True","Sort=True")</f>
        <v>13.092980848153214</v>
      </c>
      <c r="U5293" s="43">
        <f ca="1">_xll.BInterpol('Base CDI'!$H$4:$H$28,'Base CDI'!$I$4:$I$29,S5293,"Cubic","Extrapolate=Linear","MultiX=Average","Skip=True","Sort=True")</f>
        <v>13.11591655266758</v>
      </c>
    </row>
    <row r="5294" spans="16:21" x14ac:dyDescent="0.25">
      <c r="P5294" s="10">
        <v>42208</v>
      </c>
      <c r="Q5294">
        <v>37.968940000000003</v>
      </c>
      <c r="S5294" s="42">
        <f t="shared" ca="1" si="88"/>
        <v>51277</v>
      </c>
      <c r="T5294" s="43">
        <f ca="1">_xll.BInterpol('Base CDI'!$H$4:$H$28,'Base CDI'!$J$4:$J$29,S5294,"Cubic","Extrapolate=Linear","MultiX=Average","Skip=True","Sort=True")</f>
        <v>13.092937072503419</v>
      </c>
      <c r="U5294" s="43">
        <f ca="1">_xll.BInterpol('Base CDI'!$H$4:$H$28,'Base CDI'!$I$4:$I$29,S5294,"Cubic","Extrapolate=Linear","MultiX=Average","Skip=True","Sort=True")</f>
        <v>13.115868673050617</v>
      </c>
    </row>
    <row r="5295" spans="16:21" x14ac:dyDescent="0.25">
      <c r="P5295" s="10">
        <v>42209</v>
      </c>
      <c r="Q5295">
        <v>37.988199999999999</v>
      </c>
      <c r="S5295" s="42">
        <f t="shared" ca="1" si="88"/>
        <v>51278</v>
      </c>
      <c r="T5295" s="43">
        <f ca="1">_xll.BInterpol('Base CDI'!$H$4:$H$28,'Base CDI'!$J$4:$J$29,S5295,"Cubic","Extrapolate=Linear","MultiX=Average","Skip=True","Sort=True")</f>
        <v>13.092893296853626</v>
      </c>
      <c r="U5295" s="43">
        <f ca="1">_xll.BInterpol('Base CDI'!$H$4:$H$28,'Base CDI'!$I$4:$I$29,S5295,"Cubic","Extrapolate=Linear","MultiX=Average","Skip=True","Sort=True")</f>
        <v>13.115820793433652</v>
      </c>
    </row>
    <row r="5296" spans="16:21" x14ac:dyDescent="0.25">
      <c r="P5296" s="10">
        <v>42212</v>
      </c>
      <c r="Q5296">
        <v>38.007489999999997</v>
      </c>
      <c r="S5296" s="42">
        <f t="shared" ca="1" si="88"/>
        <v>51279</v>
      </c>
      <c r="T5296" s="43">
        <f ca="1">_xll.BInterpol('Base CDI'!$H$4:$H$28,'Base CDI'!$J$4:$J$29,S5296,"Cubic","Extrapolate=Linear","MultiX=Average","Skip=True","Sort=True")</f>
        <v>13.092849521203831</v>
      </c>
      <c r="U5296" s="43">
        <f ca="1">_xll.BInterpol('Base CDI'!$H$4:$H$28,'Base CDI'!$I$4:$I$29,S5296,"Cubic","Extrapolate=Linear","MultiX=Average","Skip=True","Sort=True")</f>
        <v>13.11577291381669</v>
      </c>
    </row>
    <row r="5297" spans="16:21" x14ac:dyDescent="0.25">
      <c r="P5297" s="10">
        <v>42213</v>
      </c>
      <c r="Q5297">
        <v>38.026780000000002</v>
      </c>
      <c r="S5297" s="42">
        <f t="shared" ca="1" si="88"/>
        <v>51280</v>
      </c>
      <c r="T5297" s="43">
        <f ca="1">_xll.BInterpol('Base CDI'!$H$4:$H$28,'Base CDI'!$J$4:$J$29,S5297,"Cubic","Extrapolate=Linear","MultiX=Average","Skip=True","Sort=True")</f>
        <v>13.092805745554037</v>
      </c>
      <c r="U5297" s="43">
        <f ca="1">_xll.BInterpol('Base CDI'!$H$4:$H$28,'Base CDI'!$I$4:$I$29,S5297,"Cubic","Extrapolate=Linear","MultiX=Average","Skip=True","Sort=True")</f>
        <v>13.115725034199727</v>
      </c>
    </row>
    <row r="5298" spans="16:21" x14ac:dyDescent="0.25">
      <c r="P5298" s="10">
        <v>42214</v>
      </c>
      <c r="Q5298">
        <v>38.046080000000003</v>
      </c>
      <c r="S5298" s="42">
        <f t="shared" ca="1" si="88"/>
        <v>51281</v>
      </c>
      <c r="T5298" s="43">
        <f ca="1">_xll.BInterpol('Base CDI'!$H$4:$H$28,'Base CDI'!$J$4:$J$29,S5298,"Cubic","Extrapolate=Linear","MultiX=Average","Skip=True","Sort=True")</f>
        <v>13.092761969904242</v>
      </c>
      <c r="U5298" s="43">
        <f ca="1">_xll.BInterpol('Base CDI'!$H$4:$H$28,'Base CDI'!$I$4:$I$29,S5298,"Cubic","Extrapolate=Linear","MultiX=Average","Skip=True","Sort=True")</f>
        <v>13.115677154582764</v>
      </c>
    </row>
    <row r="5299" spans="16:21" x14ac:dyDescent="0.25">
      <c r="P5299" s="10">
        <v>42215</v>
      </c>
      <c r="Q5299">
        <v>38.065379999999998</v>
      </c>
      <c r="S5299" s="42">
        <f t="shared" ca="1" si="88"/>
        <v>51282</v>
      </c>
      <c r="T5299" s="43">
        <f ca="1">_xll.BInterpol('Base CDI'!$H$4:$H$28,'Base CDI'!$J$4:$J$29,S5299,"Cubic","Extrapolate=Linear","MultiX=Average","Skip=True","Sort=True")</f>
        <v>13.092718194254447</v>
      </c>
      <c r="U5299" s="43">
        <f ca="1">_xll.BInterpol('Base CDI'!$H$4:$H$28,'Base CDI'!$I$4:$I$29,S5299,"Cubic","Extrapolate=Linear","MultiX=Average","Skip=True","Sort=True")</f>
        <v>13.115629274965801</v>
      </c>
    </row>
    <row r="5300" spans="16:21" x14ac:dyDescent="0.25">
      <c r="P5300" s="10">
        <v>42216</v>
      </c>
      <c r="Q5300">
        <v>38.085349999999998</v>
      </c>
      <c r="S5300" s="42">
        <f t="shared" ca="1" si="88"/>
        <v>51283</v>
      </c>
      <c r="T5300" s="43">
        <f ca="1">_xll.BInterpol('Base CDI'!$H$4:$H$28,'Base CDI'!$J$4:$J$29,S5300,"Cubic","Extrapolate=Linear","MultiX=Average","Skip=True","Sort=True")</f>
        <v>13.092674418604652</v>
      </c>
      <c r="U5300" s="43">
        <f ca="1">_xll.BInterpol('Base CDI'!$H$4:$H$28,'Base CDI'!$I$4:$I$29,S5300,"Cubic","Extrapolate=Linear","MultiX=Average","Skip=True","Sort=True")</f>
        <v>13.115581395348837</v>
      </c>
    </row>
    <row r="5301" spans="16:21" x14ac:dyDescent="0.25">
      <c r="P5301" s="10">
        <v>42219</v>
      </c>
      <c r="Q5301">
        <v>38.105339999999998</v>
      </c>
      <c r="S5301" s="42">
        <f t="shared" ca="1" si="88"/>
        <v>51284</v>
      </c>
      <c r="T5301" s="43">
        <f ca="1">_xll.BInterpol('Base CDI'!$H$4:$H$28,'Base CDI'!$J$4:$J$29,S5301,"Cubic","Extrapolate=Linear","MultiX=Average","Skip=True","Sort=True")</f>
        <v>13.092630642954857</v>
      </c>
      <c r="U5301" s="43">
        <f ca="1">_xll.BInterpol('Base CDI'!$H$4:$H$28,'Base CDI'!$I$4:$I$29,S5301,"Cubic","Extrapolate=Linear","MultiX=Average","Skip=True","Sort=True")</f>
        <v>13.115533515731874</v>
      </c>
    </row>
    <row r="5302" spans="16:21" x14ac:dyDescent="0.25">
      <c r="P5302" s="10">
        <v>42220</v>
      </c>
      <c r="Q5302">
        <v>38.125320000000002</v>
      </c>
      <c r="S5302" s="42">
        <f t="shared" ca="1" si="88"/>
        <v>51285</v>
      </c>
      <c r="T5302" s="43">
        <f ca="1">_xll.BInterpol('Base CDI'!$H$4:$H$28,'Base CDI'!$J$4:$J$29,S5302,"Cubic","Extrapolate=Linear","MultiX=Average","Skip=True","Sort=True")</f>
        <v>13.092586867305062</v>
      </c>
      <c r="U5302" s="43">
        <f ca="1">_xll.BInterpol('Base CDI'!$H$4:$H$28,'Base CDI'!$I$4:$I$29,S5302,"Cubic","Extrapolate=Linear","MultiX=Average","Skip=True","Sort=True")</f>
        <v>13.115485636114911</v>
      </c>
    </row>
    <row r="5303" spans="16:21" x14ac:dyDescent="0.25">
      <c r="P5303" s="10">
        <v>42221</v>
      </c>
      <c r="Q5303">
        <v>38.145319999999998</v>
      </c>
      <c r="S5303" s="42">
        <f t="shared" ca="1" si="88"/>
        <v>51286</v>
      </c>
      <c r="T5303" s="43">
        <f ca="1">_xll.BInterpol('Base CDI'!$H$4:$H$28,'Base CDI'!$J$4:$J$29,S5303,"Cubic","Extrapolate=Linear","MultiX=Average","Skip=True","Sort=True")</f>
        <v>13.092543091655267</v>
      </c>
      <c r="U5303" s="43">
        <f ca="1">_xll.BInterpol('Base CDI'!$H$4:$H$28,'Base CDI'!$I$4:$I$29,S5303,"Cubic","Extrapolate=Linear","MultiX=Average","Skip=True","Sort=True")</f>
        <v>13.115437756497949</v>
      </c>
    </row>
    <row r="5304" spans="16:21" x14ac:dyDescent="0.25">
      <c r="P5304" s="10">
        <v>42222</v>
      </c>
      <c r="Q5304">
        <v>38.16534</v>
      </c>
      <c r="S5304" s="42">
        <f t="shared" ca="1" si="88"/>
        <v>51287</v>
      </c>
      <c r="T5304" s="43">
        <f ca="1">_xll.BInterpol('Base CDI'!$H$4:$H$28,'Base CDI'!$J$4:$J$29,S5304,"Cubic","Extrapolate=Linear","MultiX=Average","Skip=True","Sort=True")</f>
        <v>13.092499316005473</v>
      </c>
      <c r="U5304" s="43">
        <f ca="1">_xll.BInterpol('Base CDI'!$H$4:$H$28,'Base CDI'!$I$4:$I$29,S5304,"Cubic","Extrapolate=Linear","MultiX=Average","Skip=True","Sort=True")</f>
        <v>13.115389876880986</v>
      </c>
    </row>
    <row r="5305" spans="16:21" x14ac:dyDescent="0.25">
      <c r="P5305" s="10">
        <v>42223</v>
      </c>
      <c r="Q5305">
        <v>38.185360000000003</v>
      </c>
      <c r="S5305" s="42">
        <f t="shared" ca="1" si="88"/>
        <v>51288</v>
      </c>
      <c r="T5305" s="43">
        <f ca="1">_xll.BInterpol('Base CDI'!$H$4:$H$28,'Base CDI'!$J$4:$J$29,S5305,"Cubic","Extrapolate=Linear","MultiX=Average","Skip=True","Sort=True")</f>
        <v>13.092455540355678</v>
      </c>
      <c r="U5305" s="43">
        <f ca="1">_xll.BInterpol('Base CDI'!$H$4:$H$28,'Base CDI'!$I$4:$I$29,S5305,"Cubic","Extrapolate=Linear","MultiX=Average","Skip=True","Sort=True")</f>
        <v>13.115341997264022</v>
      </c>
    </row>
    <row r="5306" spans="16:21" x14ac:dyDescent="0.25">
      <c r="P5306" s="10">
        <v>42226</v>
      </c>
      <c r="Q5306">
        <v>38.205390000000001</v>
      </c>
      <c r="S5306" s="42">
        <f t="shared" ca="1" si="88"/>
        <v>51289</v>
      </c>
      <c r="T5306" s="43">
        <f ca="1">_xll.BInterpol('Base CDI'!$H$4:$H$28,'Base CDI'!$J$4:$J$29,S5306,"Cubic","Extrapolate=Linear","MultiX=Average","Skip=True","Sort=True")</f>
        <v>13.092411764705883</v>
      </c>
      <c r="U5306" s="43">
        <f ca="1">_xll.BInterpol('Base CDI'!$H$4:$H$28,'Base CDI'!$I$4:$I$29,S5306,"Cubic","Extrapolate=Linear","MultiX=Average","Skip=True","Sort=True")</f>
        <v>13.115294117647059</v>
      </c>
    </row>
    <row r="5307" spans="16:21" x14ac:dyDescent="0.25">
      <c r="P5307" s="10">
        <v>42227</v>
      </c>
      <c r="Q5307">
        <v>38.225430000000003</v>
      </c>
      <c r="S5307" s="42">
        <f t="shared" ca="1" si="88"/>
        <v>51290</v>
      </c>
      <c r="T5307" s="43">
        <f ca="1">_xll.BInterpol('Base CDI'!$H$4:$H$28,'Base CDI'!$J$4:$J$29,S5307,"Cubic","Extrapolate=Linear","MultiX=Average","Skip=True","Sort=True")</f>
        <v>13.092367989056088</v>
      </c>
      <c r="U5307" s="43">
        <f ca="1">_xll.BInterpol('Base CDI'!$H$4:$H$28,'Base CDI'!$I$4:$I$29,S5307,"Cubic","Extrapolate=Linear","MultiX=Average","Skip=True","Sort=True")</f>
        <v>13.115246238030096</v>
      </c>
    </row>
    <row r="5308" spans="16:21" x14ac:dyDescent="0.25">
      <c r="P5308" s="10">
        <v>42228</v>
      </c>
      <c r="Q5308">
        <v>38.245489999999997</v>
      </c>
      <c r="S5308" s="42">
        <f t="shared" ca="1" si="88"/>
        <v>51291</v>
      </c>
      <c r="T5308" s="43">
        <f ca="1">_xll.BInterpol('Base CDI'!$H$4:$H$28,'Base CDI'!$J$4:$J$29,S5308,"Cubic","Extrapolate=Linear","MultiX=Average","Skip=True","Sort=True")</f>
        <v>13.092324213406293</v>
      </c>
      <c r="U5308" s="43">
        <f ca="1">_xll.BInterpol('Base CDI'!$H$4:$H$28,'Base CDI'!$I$4:$I$29,S5308,"Cubic","Extrapolate=Linear","MultiX=Average","Skip=True","Sort=True")</f>
        <v>13.115198358413133</v>
      </c>
    </row>
    <row r="5309" spans="16:21" x14ac:dyDescent="0.25">
      <c r="P5309" s="10">
        <v>42229</v>
      </c>
      <c r="Q5309">
        <v>38.265549999999998</v>
      </c>
      <c r="S5309" s="42">
        <f t="shared" ca="1" si="88"/>
        <v>51292</v>
      </c>
      <c r="T5309" s="43">
        <f ca="1">_xll.BInterpol('Base CDI'!$H$4:$H$28,'Base CDI'!$J$4:$J$29,S5309,"Cubic","Extrapolate=Linear","MultiX=Average","Skip=True","Sort=True")</f>
        <v>13.092280437756498</v>
      </c>
      <c r="U5309" s="43">
        <f ca="1">_xll.BInterpol('Base CDI'!$H$4:$H$28,'Base CDI'!$I$4:$I$29,S5309,"Cubic","Extrapolate=Linear","MultiX=Average","Skip=True","Sort=True")</f>
        <v>13.115150478796171</v>
      </c>
    </row>
    <row r="5310" spans="16:21" x14ac:dyDescent="0.25">
      <c r="P5310" s="10">
        <v>42230</v>
      </c>
      <c r="Q5310">
        <v>38.285629999999998</v>
      </c>
      <c r="S5310" s="42">
        <f t="shared" ca="1" si="88"/>
        <v>51293</v>
      </c>
      <c r="T5310" s="43">
        <f ca="1">_xll.BInterpol('Base CDI'!$H$4:$H$28,'Base CDI'!$J$4:$J$29,S5310,"Cubic","Extrapolate=Linear","MultiX=Average","Skip=True","Sort=True")</f>
        <v>13.092236662106703</v>
      </c>
      <c r="U5310" s="43">
        <f ca="1">_xll.BInterpol('Base CDI'!$H$4:$H$28,'Base CDI'!$I$4:$I$29,S5310,"Cubic","Extrapolate=Linear","MultiX=Average","Skip=True","Sort=True")</f>
        <v>13.115102599179208</v>
      </c>
    </row>
    <row r="5311" spans="16:21" x14ac:dyDescent="0.25">
      <c r="P5311" s="10">
        <v>42233</v>
      </c>
      <c r="Q5311">
        <v>38.305709999999998</v>
      </c>
      <c r="S5311" s="42">
        <f t="shared" ca="1" si="88"/>
        <v>51294</v>
      </c>
      <c r="T5311" s="43">
        <f ca="1">_xll.BInterpol('Base CDI'!$H$4:$H$28,'Base CDI'!$J$4:$J$29,S5311,"Cubic","Extrapolate=Linear","MultiX=Average","Skip=True","Sort=True")</f>
        <v>13.092192886456909</v>
      </c>
      <c r="U5311" s="43">
        <f ca="1">_xll.BInterpol('Base CDI'!$H$4:$H$28,'Base CDI'!$I$4:$I$29,S5311,"Cubic","Extrapolate=Linear","MultiX=Average","Skip=True","Sort=True")</f>
        <v>13.115054719562243</v>
      </c>
    </row>
    <row r="5312" spans="16:21" x14ac:dyDescent="0.25">
      <c r="P5312" s="10">
        <v>42234</v>
      </c>
      <c r="Q5312">
        <v>38.325809999999997</v>
      </c>
      <c r="S5312" s="42">
        <f t="shared" ca="1" si="88"/>
        <v>51295</v>
      </c>
      <c r="T5312" s="43">
        <f ca="1">_xll.BInterpol('Base CDI'!$H$4:$H$28,'Base CDI'!$J$4:$J$29,S5312,"Cubic","Extrapolate=Linear","MultiX=Average","Skip=True","Sort=True")</f>
        <v>13.092149110807114</v>
      </c>
      <c r="U5312" s="43">
        <f ca="1">_xll.BInterpol('Base CDI'!$H$4:$H$28,'Base CDI'!$I$4:$I$29,S5312,"Cubic","Extrapolate=Linear","MultiX=Average","Skip=True","Sort=True")</f>
        <v>13.115006839945281</v>
      </c>
    </row>
    <row r="5313" spans="16:21" x14ac:dyDescent="0.25">
      <c r="P5313" s="10">
        <v>42235</v>
      </c>
      <c r="Q5313">
        <v>38.345910000000003</v>
      </c>
      <c r="S5313" s="42">
        <f t="shared" ca="1" si="88"/>
        <v>51296</v>
      </c>
      <c r="T5313" s="43">
        <f ca="1">_xll.BInterpol('Base CDI'!$H$4:$H$28,'Base CDI'!$J$4:$J$29,S5313,"Cubic","Extrapolate=Linear","MultiX=Average","Skip=True","Sort=True")</f>
        <v>13.092105335157319</v>
      </c>
      <c r="U5313" s="43">
        <f ca="1">_xll.BInterpol('Base CDI'!$H$4:$H$28,'Base CDI'!$I$4:$I$29,S5313,"Cubic","Extrapolate=Linear","MultiX=Average","Skip=True","Sort=True")</f>
        <v>13.114958960328318</v>
      </c>
    </row>
    <row r="5314" spans="16:21" x14ac:dyDescent="0.25">
      <c r="P5314" s="10">
        <v>42236</v>
      </c>
      <c r="Q5314">
        <v>38.366030000000002</v>
      </c>
      <c r="S5314" s="42">
        <f t="shared" ca="1" si="88"/>
        <v>51297</v>
      </c>
      <c r="T5314" s="43">
        <f ca="1">_xll.BInterpol('Base CDI'!$H$4:$H$28,'Base CDI'!$J$4:$J$29,S5314,"Cubic","Extrapolate=Linear","MultiX=Average","Skip=True","Sort=True")</f>
        <v>13.092061559507524</v>
      </c>
      <c r="U5314" s="43">
        <f ca="1">_xll.BInterpol('Base CDI'!$H$4:$H$28,'Base CDI'!$I$4:$I$29,S5314,"Cubic","Extrapolate=Linear","MultiX=Average","Skip=True","Sort=True")</f>
        <v>13.114911080711355</v>
      </c>
    </row>
    <row r="5315" spans="16:21" x14ac:dyDescent="0.25">
      <c r="P5315" s="10">
        <v>42237</v>
      </c>
      <c r="Q5315">
        <v>38.386159999999997</v>
      </c>
      <c r="S5315" s="42">
        <f t="shared" ca="1" si="88"/>
        <v>51298</v>
      </c>
      <c r="T5315" s="43">
        <f ca="1">_xll.BInterpol('Base CDI'!$H$4:$H$28,'Base CDI'!$J$4:$J$29,S5315,"Cubic","Extrapolate=Linear","MultiX=Average","Skip=True","Sort=True")</f>
        <v>13.092017783857729</v>
      </c>
      <c r="U5315" s="43">
        <f ca="1">_xll.BInterpol('Base CDI'!$H$4:$H$28,'Base CDI'!$I$4:$I$29,S5315,"Cubic","Extrapolate=Linear","MultiX=Average","Skip=True","Sort=True")</f>
        <v>13.114863201094392</v>
      </c>
    </row>
    <row r="5316" spans="16:21" x14ac:dyDescent="0.25">
      <c r="P5316" s="10">
        <v>42240</v>
      </c>
      <c r="Q5316">
        <v>38.406300000000002</v>
      </c>
      <c r="S5316" s="42">
        <f t="shared" ca="1" si="88"/>
        <v>51299</v>
      </c>
      <c r="T5316" s="43">
        <f ca="1">_xll.BInterpol('Base CDI'!$H$4:$H$28,'Base CDI'!$J$4:$J$29,S5316,"Cubic","Extrapolate=Linear","MultiX=Average","Skip=True","Sort=True")</f>
        <v>13.091974008207934</v>
      </c>
      <c r="U5316" s="43">
        <f ca="1">_xll.BInterpol('Base CDI'!$H$4:$H$28,'Base CDI'!$I$4:$I$29,S5316,"Cubic","Extrapolate=Linear","MultiX=Average","Skip=True","Sort=True")</f>
        <v>13.114815321477428</v>
      </c>
    </row>
    <row r="5317" spans="16:21" x14ac:dyDescent="0.25">
      <c r="P5317" s="10">
        <v>42241</v>
      </c>
      <c r="Q5317">
        <v>38.426450000000003</v>
      </c>
      <c r="S5317" s="42">
        <f t="shared" ca="1" si="88"/>
        <v>51300</v>
      </c>
      <c r="T5317" s="43">
        <f ca="1">_xll.BInterpol('Base CDI'!$H$4:$H$28,'Base CDI'!$J$4:$J$29,S5317,"Cubic","Extrapolate=Linear","MultiX=Average","Skip=True","Sort=True")</f>
        <v>13.091930232558139</v>
      </c>
      <c r="U5317" s="43">
        <f ca="1">_xll.BInterpol('Base CDI'!$H$4:$H$28,'Base CDI'!$I$4:$I$29,S5317,"Cubic","Extrapolate=Linear","MultiX=Average","Skip=True","Sort=True")</f>
        <v>13.114767441860465</v>
      </c>
    </row>
    <row r="5318" spans="16:21" x14ac:dyDescent="0.25">
      <c r="P5318" s="10">
        <v>42242</v>
      </c>
      <c r="Q5318">
        <v>38.446599999999997</v>
      </c>
      <c r="S5318" s="42">
        <f t="shared" ca="1" si="88"/>
        <v>51301</v>
      </c>
      <c r="T5318" s="43">
        <f ca="1">_xll.BInterpol('Base CDI'!$H$4:$H$28,'Base CDI'!$J$4:$J$29,S5318,"Cubic","Extrapolate=Linear","MultiX=Average","Skip=True","Sort=True")</f>
        <v>13.091886456908345</v>
      </c>
      <c r="U5318" s="43">
        <f ca="1">_xll.BInterpol('Base CDI'!$H$4:$H$28,'Base CDI'!$I$4:$I$29,S5318,"Cubic","Extrapolate=Linear","MultiX=Average","Skip=True","Sort=True")</f>
        <v>13.114719562243502</v>
      </c>
    </row>
    <row r="5319" spans="16:21" x14ac:dyDescent="0.25">
      <c r="P5319" s="10">
        <v>42243</v>
      </c>
      <c r="Q5319">
        <v>38.466769999999997</v>
      </c>
      <c r="S5319" s="42">
        <f t="shared" ca="1" si="88"/>
        <v>51302</v>
      </c>
      <c r="T5319" s="43">
        <f ca="1">_xll.BInterpol('Base CDI'!$H$4:$H$28,'Base CDI'!$J$4:$J$29,S5319,"Cubic","Extrapolate=Linear","MultiX=Average","Skip=True","Sort=True")</f>
        <v>13.09184268125855</v>
      </c>
      <c r="U5319" s="43">
        <f ca="1">_xll.BInterpol('Base CDI'!$H$4:$H$28,'Base CDI'!$I$4:$I$29,S5319,"Cubic","Extrapolate=Linear","MultiX=Average","Skip=True","Sort=True")</f>
        <v>13.11467168262654</v>
      </c>
    </row>
    <row r="5320" spans="16:21" x14ac:dyDescent="0.25">
      <c r="P5320" s="10">
        <v>42244</v>
      </c>
      <c r="Q5320">
        <v>38.48695</v>
      </c>
      <c r="S5320" s="42">
        <f t="shared" ca="1" si="88"/>
        <v>51303</v>
      </c>
      <c r="T5320" s="43">
        <f ca="1">_xll.BInterpol('Base CDI'!$H$4:$H$28,'Base CDI'!$J$4:$J$29,S5320,"Cubic","Extrapolate=Linear","MultiX=Average","Skip=True","Sort=True")</f>
        <v>13.091798905608755</v>
      </c>
      <c r="U5320" s="43">
        <f ca="1">_xll.BInterpol('Base CDI'!$H$4:$H$28,'Base CDI'!$I$4:$I$29,S5320,"Cubic","Extrapolate=Linear","MultiX=Average","Skip=True","Sort=True")</f>
        <v>13.114623803009577</v>
      </c>
    </row>
    <row r="5321" spans="16:21" x14ac:dyDescent="0.25">
      <c r="P5321" s="10">
        <v>42247</v>
      </c>
      <c r="Q5321">
        <v>38.50714</v>
      </c>
      <c r="S5321" s="42">
        <f t="shared" ca="1" si="88"/>
        <v>51304</v>
      </c>
      <c r="T5321" s="43">
        <f ca="1">_xll.BInterpol('Base CDI'!$H$4:$H$28,'Base CDI'!$J$4:$J$29,S5321,"Cubic","Extrapolate=Linear","MultiX=Average","Skip=True","Sort=True")</f>
        <v>13.09175512995896</v>
      </c>
      <c r="U5321" s="43">
        <f ca="1">_xll.BInterpol('Base CDI'!$H$4:$H$28,'Base CDI'!$I$4:$I$29,S5321,"Cubic","Extrapolate=Linear","MultiX=Average","Skip=True","Sort=True")</f>
        <v>13.114575923392612</v>
      </c>
    </row>
    <row r="5322" spans="16:21" x14ac:dyDescent="0.25">
      <c r="P5322" s="10">
        <v>42248</v>
      </c>
      <c r="Q5322">
        <v>38.527340000000002</v>
      </c>
      <c r="S5322" s="42">
        <f t="shared" ca="1" si="88"/>
        <v>51305</v>
      </c>
      <c r="T5322" s="43">
        <f ca="1">_xll.BInterpol('Base CDI'!$H$4:$H$28,'Base CDI'!$J$4:$J$29,S5322,"Cubic","Extrapolate=Linear","MultiX=Average","Skip=True","Sort=True")</f>
        <v>13.091711354309165</v>
      </c>
      <c r="U5322" s="43">
        <f ca="1">_xll.BInterpol('Base CDI'!$H$4:$H$28,'Base CDI'!$I$4:$I$29,S5322,"Cubic","Extrapolate=Linear","MultiX=Average","Skip=True","Sort=True")</f>
        <v>13.11452804377565</v>
      </c>
    </row>
    <row r="5323" spans="16:21" x14ac:dyDescent="0.25">
      <c r="P5323" s="10">
        <v>42249</v>
      </c>
      <c r="Q5323">
        <v>38.547550000000001</v>
      </c>
      <c r="S5323" s="42">
        <f t="shared" ref="S5323:S5386" ca="1" si="89">S5322+1</f>
        <v>51306</v>
      </c>
      <c r="T5323" s="43">
        <f ca="1">_xll.BInterpol('Base CDI'!$H$4:$H$28,'Base CDI'!$J$4:$J$29,S5323,"Cubic","Extrapolate=Linear","MultiX=Average","Skip=True","Sort=True")</f>
        <v>13.09166757865937</v>
      </c>
      <c r="U5323" s="43">
        <f ca="1">_xll.BInterpol('Base CDI'!$H$4:$H$28,'Base CDI'!$I$4:$I$29,S5323,"Cubic","Extrapolate=Linear","MultiX=Average","Skip=True","Sort=True")</f>
        <v>13.114480164158687</v>
      </c>
    </row>
    <row r="5324" spans="16:21" x14ac:dyDescent="0.25">
      <c r="P5324" s="10">
        <v>42250</v>
      </c>
      <c r="Q5324">
        <v>38.567779999999999</v>
      </c>
      <c r="S5324" s="42">
        <f t="shared" ca="1" si="89"/>
        <v>51307</v>
      </c>
      <c r="T5324" s="43">
        <f ca="1">_xll.BInterpol('Base CDI'!$H$4:$H$28,'Base CDI'!$J$4:$J$29,S5324,"Cubic","Extrapolate=Linear","MultiX=Average","Skip=True","Sort=True")</f>
        <v>13.091623803009576</v>
      </c>
      <c r="U5324" s="43">
        <f ca="1">_xll.BInterpol('Base CDI'!$H$4:$H$28,'Base CDI'!$I$4:$I$29,S5324,"Cubic","Extrapolate=Linear","MultiX=Average","Skip=True","Sort=True")</f>
        <v>13.114432284541724</v>
      </c>
    </row>
    <row r="5325" spans="16:21" x14ac:dyDescent="0.25">
      <c r="P5325" s="10">
        <v>42251</v>
      </c>
      <c r="Q5325">
        <v>38.588009999999997</v>
      </c>
      <c r="S5325" s="42">
        <f t="shared" ca="1" si="89"/>
        <v>51308</v>
      </c>
      <c r="T5325" s="43">
        <f ca="1">_xll.BInterpol('Base CDI'!$H$4:$H$28,'Base CDI'!$J$4:$J$29,S5325,"Cubic","Extrapolate=Linear","MultiX=Average","Skip=True","Sort=True")</f>
        <v>13.091580027359781</v>
      </c>
      <c r="U5325" s="43">
        <f ca="1">_xll.BInterpol('Base CDI'!$H$4:$H$28,'Base CDI'!$I$4:$I$29,S5325,"Cubic","Extrapolate=Linear","MultiX=Average","Skip=True","Sort=True")</f>
        <v>13.114384404924762</v>
      </c>
    </row>
    <row r="5326" spans="16:21" x14ac:dyDescent="0.25">
      <c r="P5326" s="10">
        <v>42255</v>
      </c>
      <c r="Q5326">
        <v>38.608249999999998</v>
      </c>
      <c r="S5326" s="42">
        <f t="shared" ca="1" si="89"/>
        <v>51309</v>
      </c>
      <c r="T5326" s="43">
        <f ca="1">_xll.BInterpol('Base CDI'!$H$4:$H$28,'Base CDI'!$J$4:$J$29,S5326,"Cubic","Extrapolate=Linear","MultiX=Average","Skip=True","Sort=True")</f>
        <v>13.091536251709986</v>
      </c>
      <c r="U5326" s="43">
        <f ca="1">_xll.BInterpol('Base CDI'!$H$4:$H$28,'Base CDI'!$I$4:$I$29,S5326,"Cubic","Extrapolate=Linear","MultiX=Average","Skip=True","Sort=True")</f>
        <v>13.114336525307799</v>
      </c>
    </row>
    <row r="5327" spans="16:21" x14ac:dyDescent="0.25">
      <c r="P5327" s="10">
        <v>42256</v>
      </c>
      <c r="Q5327">
        <v>38.628509999999999</v>
      </c>
      <c r="S5327" s="42">
        <f t="shared" ca="1" si="89"/>
        <v>51310</v>
      </c>
      <c r="T5327" s="43">
        <f ca="1">_xll.BInterpol('Base CDI'!$H$4:$H$28,'Base CDI'!$J$4:$J$29,S5327,"Cubic","Extrapolate=Linear","MultiX=Average","Skip=True","Sort=True")</f>
        <v>13.091492476060191</v>
      </c>
      <c r="U5327" s="43">
        <f ca="1">_xll.BInterpol('Base CDI'!$H$4:$H$28,'Base CDI'!$I$4:$I$29,S5327,"Cubic","Extrapolate=Linear","MultiX=Average","Skip=True","Sort=True")</f>
        <v>13.114288645690834</v>
      </c>
    </row>
    <row r="5328" spans="16:21" x14ac:dyDescent="0.25">
      <c r="P5328" s="10">
        <v>42257</v>
      </c>
      <c r="Q5328">
        <v>38.648769999999999</v>
      </c>
      <c r="S5328" s="42">
        <f t="shared" ca="1" si="89"/>
        <v>51311</v>
      </c>
      <c r="T5328" s="43">
        <f ca="1">_xll.BInterpol('Base CDI'!$H$4:$H$28,'Base CDI'!$J$4:$J$29,S5328,"Cubic","Extrapolate=Linear","MultiX=Average","Skip=True","Sort=True")</f>
        <v>13.091448700410396</v>
      </c>
      <c r="U5328" s="43">
        <f ca="1">_xll.BInterpol('Base CDI'!$H$4:$H$28,'Base CDI'!$I$4:$I$29,S5328,"Cubic","Extrapolate=Linear","MultiX=Average","Skip=True","Sort=True")</f>
        <v>13.114240766073872</v>
      </c>
    </row>
    <row r="5329" spans="16:21" x14ac:dyDescent="0.25">
      <c r="P5329" s="10">
        <v>42258</v>
      </c>
      <c r="Q5329">
        <v>38.669049999999999</v>
      </c>
      <c r="S5329" s="42">
        <f t="shared" ca="1" si="89"/>
        <v>51312</v>
      </c>
      <c r="T5329" s="43">
        <f ca="1">_xll.BInterpol('Base CDI'!$H$4:$H$28,'Base CDI'!$J$4:$J$29,S5329,"Cubic","Extrapolate=Linear","MultiX=Average","Skip=True","Sort=True")</f>
        <v>13.091404924760601</v>
      </c>
      <c r="U5329" s="43">
        <f ca="1">_xll.BInterpol('Base CDI'!$H$4:$H$28,'Base CDI'!$I$4:$I$29,S5329,"Cubic","Extrapolate=Linear","MultiX=Average","Skip=True","Sort=True")</f>
        <v>13.114192886456909</v>
      </c>
    </row>
    <row r="5330" spans="16:21" x14ac:dyDescent="0.25">
      <c r="P5330" s="10">
        <v>42261</v>
      </c>
      <c r="Q5330">
        <v>38.689329999999998</v>
      </c>
      <c r="S5330" s="42">
        <f t="shared" ca="1" si="89"/>
        <v>51313</v>
      </c>
      <c r="T5330" s="43">
        <f ca="1">_xll.BInterpol('Base CDI'!$H$4:$H$28,'Base CDI'!$J$4:$J$29,S5330,"Cubic","Extrapolate=Linear","MultiX=Average","Skip=True","Sort=True")</f>
        <v>13.091361149110808</v>
      </c>
      <c r="U5330" s="43">
        <f ca="1">_xll.BInterpol('Base CDI'!$H$4:$H$28,'Base CDI'!$I$4:$I$29,S5330,"Cubic","Extrapolate=Linear","MultiX=Average","Skip=True","Sort=True")</f>
        <v>13.114145006839946</v>
      </c>
    </row>
    <row r="5331" spans="16:21" x14ac:dyDescent="0.25">
      <c r="P5331" s="10">
        <v>42262</v>
      </c>
      <c r="Q5331">
        <v>38.709629999999997</v>
      </c>
      <c r="S5331" s="42">
        <f t="shared" ca="1" si="89"/>
        <v>51314</v>
      </c>
      <c r="T5331" s="43">
        <f ca="1">_xll.BInterpol('Base CDI'!$H$4:$H$28,'Base CDI'!$J$4:$J$29,S5331,"Cubic","Extrapolate=Linear","MultiX=Average","Skip=True","Sort=True")</f>
        <v>13.091317373461013</v>
      </c>
      <c r="U5331" s="43">
        <f ca="1">_xll.BInterpol('Base CDI'!$H$4:$H$28,'Base CDI'!$I$4:$I$29,S5331,"Cubic","Extrapolate=Linear","MultiX=Average","Skip=True","Sort=True")</f>
        <v>13.114097127222983</v>
      </c>
    </row>
    <row r="5332" spans="16:21" x14ac:dyDescent="0.25">
      <c r="P5332" s="10">
        <v>42263</v>
      </c>
      <c r="Q5332">
        <v>38.729939999999999</v>
      </c>
      <c r="S5332" s="42">
        <f t="shared" ca="1" si="89"/>
        <v>51315</v>
      </c>
      <c r="T5332" s="43">
        <f ca="1">_xll.BInterpol('Base CDI'!$H$4:$H$28,'Base CDI'!$J$4:$J$29,S5332,"Cubic","Extrapolate=Linear","MultiX=Average","Skip=True","Sort=True")</f>
        <v>13.091273597811218</v>
      </c>
      <c r="U5332" s="43">
        <f ca="1">_xll.BInterpol('Base CDI'!$H$4:$H$28,'Base CDI'!$I$4:$I$29,S5332,"Cubic","Extrapolate=Linear","MultiX=Average","Skip=True","Sort=True")</f>
        <v>13.114049247606019</v>
      </c>
    </row>
    <row r="5333" spans="16:21" x14ac:dyDescent="0.25">
      <c r="P5333" s="10">
        <v>42264</v>
      </c>
      <c r="Q5333">
        <v>38.750259999999997</v>
      </c>
      <c r="S5333" s="42">
        <f t="shared" ca="1" si="89"/>
        <v>51316</v>
      </c>
      <c r="T5333" s="43">
        <f ca="1">_xll.BInterpol('Base CDI'!$H$4:$H$28,'Base CDI'!$J$4:$J$29,S5333,"Cubic","Extrapolate=Linear","MultiX=Average","Skip=True","Sort=True")</f>
        <v>13.091229822161424</v>
      </c>
      <c r="U5333" s="43">
        <f ca="1">_xll.BInterpol('Base CDI'!$H$4:$H$28,'Base CDI'!$I$4:$I$29,S5333,"Cubic","Extrapolate=Linear","MultiX=Average","Skip=True","Sort=True")</f>
        <v>13.114001367989056</v>
      </c>
    </row>
    <row r="5334" spans="16:21" x14ac:dyDescent="0.25">
      <c r="P5334" s="10">
        <v>42265</v>
      </c>
      <c r="Q5334">
        <v>38.770589999999999</v>
      </c>
      <c r="S5334" s="42">
        <f t="shared" ca="1" si="89"/>
        <v>51317</v>
      </c>
      <c r="T5334" s="43">
        <f ca="1">_xll.BInterpol('Base CDI'!$H$4:$H$28,'Base CDI'!$J$4:$J$29,S5334,"Cubic","Extrapolate=Linear","MultiX=Average","Skip=True","Sort=True")</f>
        <v>13.091186046511629</v>
      </c>
      <c r="U5334" s="43">
        <f ca="1">_xll.BInterpol('Base CDI'!$H$4:$H$28,'Base CDI'!$I$4:$I$29,S5334,"Cubic","Extrapolate=Linear","MultiX=Average","Skip=True","Sort=True")</f>
        <v>13.113953488372093</v>
      </c>
    </row>
    <row r="5335" spans="16:21" x14ac:dyDescent="0.25">
      <c r="P5335" s="10">
        <v>42268</v>
      </c>
      <c r="Q5335">
        <v>38.790930000000003</v>
      </c>
      <c r="S5335" s="42">
        <f t="shared" ca="1" si="89"/>
        <v>51318</v>
      </c>
      <c r="T5335" s="43">
        <f ca="1">_xll.BInterpol('Base CDI'!$H$4:$H$28,'Base CDI'!$J$4:$J$29,S5335,"Cubic","Extrapolate=Linear","MultiX=Average","Skip=True","Sort=True")</f>
        <v>13.091142270861834</v>
      </c>
      <c r="U5335" s="43">
        <f ca="1">_xll.BInterpol('Base CDI'!$H$4:$H$28,'Base CDI'!$I$4:$I$29,S5335,"Cubic","Extrapolate=Linear","MultiX=Average","Skip=True","Sort=True")</f>
        <v>13.113905608755131</v>
      </c>
    </row>
    <row r="5336" spans="16:21" x14ac:dyDescent="0.25">
      <c r="P5336" s="10">
        <v>42269</v>
      </c>
      <c r="Q5336">
        <v>38.811279999999996</v>
      </c>
      <c r="S5336" s="42">
        <f t="shared" ca="1" si="89"/>
        <v>51319</v>
      </c>
      <c r="T5336" s="43">
        <f ca="1">_xll.BInterpol('Base CDI'!$H$4:$H$28,'Base CDI'!$J$4:$J$29,S5336,"Cubic","Extrapolate=Linear","MultiX=Average","Skip=True","Sort=True")</f>
        <v>13.091098495212039</v>
      </c>
      <c r="U5336" s="43">
        <f ca="1">_xll.BInterpol('Base CDI'!$H$4:$H$28,'Base CDI'!$I$4:$I$29,S5336,"Cubic","Extrapolate=Linear","MultiX=Average","Skip=True","Sort=True")</f>
        <v>13.113857729138168</v>
      </c>
    </row>
    <row r="5337" spans="16:21" x14ac:dyDescent="0.25">
      <c r="P5337" s="10">
        <v>42270</v>
      </c>
      <c r="Q5337">
        <v>38.83164</v>
      </c>
      <c r="S5337" s="42">
        <f t="shared" ca="1" si="89"/>
        <v>51320</v>
      </c>
      <c r="T5337" s="43">
        <f ca="1">_xll.BInterpol('Base CDI'!$H$4:$H$28,'Base CDI'!$J$4:$J$29,S5337,"Cubic","Extrapolate=Linear","MultiX=Average","Skip=True","Sort=True")</f>
        <v>13.091054719562244</v>
      </c>
      <c r="U5337" s="43">
        <f ca="1">_xll.BInterpol('Base CDI'!$H$4:$H$28,'Base CDI'!$I$4:$I$29,S5337,"Cubic","Extrapolate=Linear","MultiX=Average","Skip=True","Sort=True")</f>
        <v>13.113809849521203</v>
      </c>
    </row>
    <row r="5338" spans="16:21" x14ac:dyDescent="0.25">
      <c r="P5338" s="10">
        <v>42271</v>
      </c>
      <c r="Q5338">
        <v>38.85201</v>
      </c>
      <c r="S5338" s="42">
        <f t="shared" ca="1" si="89"/>
        <v>51321</v>
      </c>
      <c r="T5338" s="43">
        <f ca="1">_xll.BInterpol('Base CDI'!$H$4:$H$28,'Base CDI'!$J$4:$J$29,S5338,"Cubic","Extrapolate=Linear","MultiX=Average","Skip=True","Sort=True")</f>
        <v>13.091010943912449</v>
      </c>
      <c r="U5338" s="43">
        <f ca="1">_xll.BInterpol('Base CDI'!$H$4:$H$28,'Base CDI'!$I$4:$I$29,S5338,"Cubic","Extrapolate=Linear","MultiX=Average","Skip=True","Sort=True")</f>
        <v>13.113761969904241</v>
      </c>
    </row>
    <row r="5339" spans="16:21" x14ac:dyDescent="0.25">
      <c r="P5339" s="10">
        <v>42272</v>
      </c>
      <c r="Q5339">
        <v>38.872390000000003</v>
      </c>
      <c r="S5339" s="42">
        <f t="shared" ca="1" si="89"/>
        <v>51322</v>
      </c>
      <c r="T5339" s="43">
        <f ca="1">_xll.BInterpol('Base CDI'!$H$4:$H$28,'Base CDI'!$J$4:$J$29,S5339,"Cubic","Extrapolate=Linear","MultiX=Average","Skip=True","Sort=True")</f>
        <v>13.090967168262654</v>
      </c>
      <c r="U5339" s="43">
        <f ca="1">_xll.BInterpol('Base CDI'!$H$4:$H$28,'Base CDI'!$I$4:$I$29,S5339,"Cubic","Extrapolate=Linear","MultiX=Average","Skip=True","Sort=True")</f>
        <v>13.113714090287278</v>
      </c>
    </row>
    <row r="5340" spans="16:21" x14ac:dyDescent="0.25">
      <c r="P5340" s="10">
        <v>42275</v>
      </c>
      <c r="Q5340">
        <v>38.892780000000002</v>
      </c>
      <c r="S5340" s="42">
        <f t="shared" ca="1" si="89"/>
        <v>51323</v>
      </c>
      <c r="T5340" s="43">
        <f ca="1">_xll.BInterpol('Base CDI'!$H$4:$H$28,'Base CDI'!$J$4:$J$29,S5340,"Cubic","Extrapolate=Linear","MultiX=Average","Skip=True","Sort=True")</f>
        <v>13.09092339261286</v>
      </c>
      <c r="U5340" s="43">
        <f ca="1">_xll.BInterpol('Base CDI'!$H$4:$H$28,'Base CDI'!$I$4:$I$29,S5340,"Cubic","Extrapolate=Linear","MultiX=Average","Skip=True","Sort=True")</f>
        <v>13.113666210670315</v>
      </c>
    </row>
    <row r="5341" spans="16:21" x14ac:dyDescent="0.25">
      <c r="P5341" s="10">
        <v>42276</v>
      </c>
      <c r="Q5341">
        <v>38.91319</v>
      </c>
      <c r="S5341" s="42">
        <f t="shared" ca="1" si="89"/>
        <v>51324</v>
      </c>
      <c r="T5341" s="43">
        <f ca="1">_xll.BInterpol('Base CDI'!$H$4:$H$28,'Base CDI'!$J$4:$J$29,S5341,"Cubic","Extrapolate=Linear","MultiX=Average","Skip=True","Sort=True")</f>
        <v>13.090879616963065</v>
      </c>
      <c r="U5341" s="43">
        <f ca="1">_xll.BInterpol('Base CDI'!$H$4:$H$28,'Base CDI'!$I$4:$I$29,S5341,"Cubic","Extrapolate=Linear","MultiX=Average","Skip=True","Sort=True")</f>
        <v>13.113618331053353</v>
      </c>
    </row>
    <row r="5342" spans="16:21" x14ac:dyDescent="0.25">
      <c r="P5342" s="10">
        <v>42277</v>
      </c>
      <c r="Q5342">
        <v>38.933599999999998</v>
      </c>
      <c r="S5342" s="42">
        <f t="shared" ca="1" si="89"/>
        <v>51325</v>
      </c>
      <c r="T5342" s="43">
        <f ca="1">_xll.BInterpol('Base CDI'!$H$4:$H$28,'Base CDI'!$J$4:$J$29,S5342,"Cubic","Extrapolate=Linear","MultiX=Average","Skip=True","Sort=True")</f>
        <v>13.09083584131327</v>
      </c>
      <c r="U5342" s="43">
        <f ca="1">_xll.BInterpol('Base CDI'!$H$4:$H$28,'Base CDI'!$I$4:$I$29,S5342,"Cubic","Extrapolate=Linear","MultiX=Average","Skip=True","Sort=True")</f>
        <v>13.11357045143639</v>
      </c>
    </row>
    <row r="5343" spans="16:21" x14ac:dyDescent="0.25">
      <c r="P5343" s="10">
        <v>42278</v>
      </c>
      <c r="Q5343">
        <v>38.954030000000003</v>
      </c>
      <c r="S5343" s="42">
        <f t="shared" ca="1" si="89"/>
        <v>51326</v>
      </c>
      <c r="T5343" s="43">
        <f ca="1">_xll.BInterpol('Base CDI'!$H$4:$H$28,'Base CDI'!$J$4:$J$29,S5343,"Cubic","Extrapolate=Linear","MultiX=Average","Skip=True","Sort=True")</f>
        <v>13.090792065663475</v>
      </c>
      <c r="U5343" s="43">
        <f ca="1">_xll.BInterpol('Base CDI'!$H$4:$H$28,'Base CDI'!$I$4:$I$29,S5343,"Cubic","Extrapolate=Linear","MultiX=Average","Skip=True","Sort=True")</f>
        <v>13.113522571819425</v>
      </c>
    </row>
    <row r="5344" spans="16:21" x14ac:dyDescent="0.25">
      <c r="P5344" s="10">
        <v>42279</v>
      </c>
      <c r="Q5344">
        <v>38.974460000000001</v>
      </c>
      <c r="S5344" s="42">
        <f t="shared" ca="1" si="89"/>
        <v>51327</v>
      </c>
      <c r="T5344" s="43">
        <f ca="1">_xll.BInterpol('Base CDI'!$H$4:$H$28,'Base CDI'!$J$4:$J$29,S5344,"Cubic","Extrapolate=Linear","MultiX=Average","Skip=True","Sort=True")</f>
        <v>13.09074829001368</v>
      </c>
      <c r="U5344" s="43">
        <f ca="1">_xll.BInterpol('Base CDI'!$H$4:$H$28,'Base CDI'!$I$4:$I$29,S5344,"Cubic","Extrapolate=Linear","MultiX=Average","Skip=True","Sort=True")</f>
        <v>13.113474692202463</v>
      </c>
    </row>
    <row r="5345" spans="16:21" x14ac:dyDescent="0.25">
      <c r="P5345" s="10">
        <v>42282</v>
      </c>
      <c r="Q5345">
        <v>38.994909999999997</v>
      </c>
      <c r="S5345" s="42">
        <f t="shared" ca="1" si="89"/>
        <v>51328</v>
      </c>
      <c r="T5345" s="43">
        <f ca="1">_xll.BInterpol('Base CDI'!$H$4:$H$28,'Base CDI'!$J$4:$J$29,S5345,"Cubic","Extrapolate=Linear","MultiX=Average","Skip=True","Sort=True")</f>
        <v>13.090704514363885</v>
      </c>
      <c r="U5345" s="43">
        <f ca="1">_xll.BInterpol('Base CDI'!$H$4:$H$28,'Base CDI'!$I$4:$I$29,S5345,"Cubic","Extrapolate=Linear","MultiX=Average","Skip=True","Sort=True")</f>
        <v>13.1134268125855</v>
      </c>
    </row>
    <row r="5346" spans="16:21" x14ac:dyDescent="0.25">
      <c r="P5346" s="10">
        <v>42283</v>
      </c>
      <c r="Q5346">
        <v>39.015369999999997</v>
      </c>
      <c r="S5346" s="42">
        <f t="shared" ca="1" si="89"/>
        <v>51329</v>
      </c>
      <c r="T5346" s="43">
        <f ca="1">_xll.BInterpol('Base CDI'!$H$4:$H$28,'Base CDI'!$J$4:$J$29,S5346,"Cubic","Extrapolate=Linear","MultiX=Average","Skip=True","Sort=True")</f>
        <v>13.090660738714091</v>
      </c>
      <c r="U5346" s="43">
        <f ca="1">_xll.BInterpol('Base CDI'!$H$4:$H$28,'Base CDI'!$I$4:$I$29,S5346,"Cubic","Extrapolate=Linear","MultiX=Average","Skip=True","Sort=True")</f>
        <v>13.113378932968537</v>
      </c>
    </row>
    <row r="5347" spans="16:21" x14ac:dyDescent="0.25">
      <c r="P5347" s="10">
        <v>42284</v>
      </c>
      <c r="Q5347">
        <v>39.03584</v>
      </c>
      <c r="S5347" s="42">
        <f t="shared" ca="1" si="89"/>
        <v>51330</v>
      </c>
      <c r="T5347" s="43">
        <f ca="1">_xll.BInterpol('Base CDI'!$H$4:$H$28,'Base CDI'!$J$4:$J$29,S5347,"Cubic","Extrapolate=Linear","MultiX=Average","Skip=True","Sort=True")</f>
        <v>13.090616963064296</v>
      </c>
      <c r="U5347" s="43">
        <f ca="1">_xll.BInterpol('Base CDI'!$H$4:$H$28,'Base CDI'!$I$4:$I$29,S5347,"Cubic","Extrapolate=Linear","MultiX=Average","Skip=True","Sort=True")</f>
        <v>13.113331053351574</v>
      </c>
    </row>
    <row r="5348" spans="16:21" x14ac:dyDescent="0.25">
      <c r="P5348" s="10">
        <v>42285</v>
      </c>
      <c r="Q5348">
        <v>39.056310000000003</v>
      </c>
      <c r="S5348" s="42">
        <f t="shared" ca="1" si="89"/>
        <v>51331</v>
      </c>
      <c r="T5348" s="43">
        <f ca="1">_xll.BInterpol('Base CDI'!$H$4:$H$28,'Base CDI'!$J$4:$J$29,S5348,"Cubic","Extrapolate=Linear","MultiX=Average","Skip=True","Sort=True")</f>
        <v>13.090573187414501</v>
      </c>
      <c r="U5348" s="43">
        <f ca="1">_xll.BInterpol('Base CDI'!$H$4:$H$28,'Base CDI'!$I$4:$I$29,S5348,"Cubic","Extrapolate=Linear","MultiX=Average","Skip=True","Sort=True")</f>
        <v>13.11328317373461</v>
      </c>
    </row>
    <row r="5349" spans="16:21" x14ac:dyDescent="0.25">
      <c r="P5349" s="10">
        <v>42286</v>
      </c>
      <c r="Q5349">
        <v>39.076799999999999</v>
      </c>
      <c r="S5349" s="42">
        <f t="shared" ca="1" si="89"/>
        <v>51332</v>
      </c>
      <c r="T5349" s="43">
        <f ca="1">_xll.BInterpol('Base CDI'!$H$4:$H$28,'Base CDI'!$J$4:$J$29,S5349,"Cubic","Extrapolate=Linear","MultiX=Average","Skip=True","Sort=True")</f>
        <v>13.090529411764706</v>
      </c>
      <c r="U5349" s="43">
        <f ca="1">_xll.BInterpol('Base CDI'!$H$4:$H$28,'Base CDI'!$I$4:$I$29,S5349,"Cubic","Extrapolate=Linear","MultiX=Average","Skip=True","Sort=True")</f>
        <v>13.113235294117647</v>
      </c>
    </row>
    <row r="5350" spans="16:21" x14ac:dyDescent="0.25">
      <c r="P5350" s="10">
        <v>42290</v>
      </c>
      <c r="Q5350">
        <v>39.097299999999997</v>
      </c>
      <c r="S5350" s="42">
        <f t="shared" ca="1" si="89"/>
        <v>51333</v>
      </c>
      <c r="T5350" s="43">
        <f ca="1">_xll.BInterpol('Base CDI'!$H$4:$H$28,'Base CDI'!$J$4:$J$29,S5350,"Cubic","Extrapolate=Linear","MultiX=Average","Skip=True","Sort=True")</f>
        <v>13.090485636114911</v>
      </c>
      <c r="U5350" s="43">
        <f ca="1">_xll.BInterpol('Base CDI'!$H$4:$H$28,'Base CDI'!$I$4:$I$29,S5350,"Cubic","Extrapolate=Linear","MultiX=Average","Skip=True","Sort=True")</f>
        <v>13.113187414500684</v>
      </c>
    </row>
    <row r="5351" spans="16:21" x14ac:dyDescent="0.25">
      <c r="P5351" s="10">
        <v>42291</v>
      </c>
      <c r="Q5351">
        <v>39.117809999999999</v>
      </c>
      <c r="S5351" s="42">
        <f t="shared" ca="1" si="89"/>
        <v>51334</v>
      </c>
      <c r="T5351" s="43">
        <f ca="1">_xll.BInterpol('Base CDI'!$H$4:$H$28,'Base CDI'!$J$4:$J$29,S5351,"Cubic","Extrapolate=Linear","MultiX=Average","Skip=True","Sort=True")</f>
        <v>13.090441860465116</v>
      </c>
      <c r="U5351" s="43">
        <f ca="1">_xll.BInterpol('Base CDI'!$H$4:$H$28,'Base CDI'!$I$4:$I$29,S5351,"Cubic","Extrapolate=Linear","MultiX=Average","Skip=True","Sort=True")</f>
        <v>13.113139534883722</v>
      </c>
    </row>
    <row r="5352" spans="16:21" x14ac:dyDescent="0.25">
      <c r="P5352" s="10">
        <v>42292</v>
      </c>
      <c r="Q5352">
        <v>39.138330000000003</v>
      </c>
      <c r="S5352" s="42">
        <f t="shared" ca="1" si="89"/>
        <v>51335</v>
      </c>
      <c r="T5352" s="43">
        <f ca="1">_xll.BInterpol('Base CDI'!$H$4:$H$28,'Base CDI'!$J$4:$J$29,S5352,"Cubic","Extrapolate=Linear","MultiX=Average","Skip=True","Sort=True")</f>
        <v>13.090398084815321</v>
      </c>
      <c r="U5352" s="43">
        <f ca="1">_xll.BInterpol('Base CDI'!$H$4:$H$28,'Base CDI'!$I$4:$I$29,S5352,"Cubic","Extrapolate=Linear","MultiX=Average","Skip=True","Sort=True")</f>
        <v>13.113091655266759</v>
      </c>
    </row>
    <row r="5353" spans="16:21" x14ac:dyDescent="0.25">
      <c r="P5353" s="10">
        <v>42293</v>
      </c>
      <c r="Q5353">
        <v>39.15887</v>
      </c>
      <c r="S5353" s="42">
        <f t="shared" ca="1" si="89"/>
        <v>51336</v>
      </c>
      <c r="T5353" s="43">
        <f ca="1">_xll.BInterpol('Base CDI'!$H$4:$H$28,'Base CDI'!$J$4:$J$29,S5353,"Cubic","Extrapolate=Linear","MultiX=Average","Skip=True","Sort=True")</f>
        <v>13.090354309165527</v>
      </c>
      <c r="U5353" s="43">
        <f ca="1">_xll.BInterpol('Base CDI'!$H$4:$H$28,'Base CDI'!$I$4:$I$29,S5353,"Cubic","Extrapolate=Linear","MultiX=Average","Skip=True","Sort=True")</f>
        <v>13.113043775649794</v>
      </c>
    </row>
    <row r="5354" spans="16:21" x14ac:dyDescent="0.25">
      <c r="P5354" s="10">
        <v>42296</v>
      </c>
      <c r="Q5354">
        <v>39.179409999999997</v>
      </c>
      <c r="S5354" s="42">
        <f t="shared" ca="1" si="89"/>
        <v>51337</v>
      </c>
      <c r="T5354" s="43">
        <f ca="1">_xll.BInterpol('Base CDI'!$H$4:$H$28,'Base CDI'!$J$4:$J$29,S5354,"Cubic","Extrapolate=Linear","MultiX=Average","Skip=True","Sort=True")</f>
        <v>13.090310533515732</v>
      </c>
      <c r="U5354" s="43">
        <f ca="1">_xll.BInterpol('Base CDI'!$H$4:$H$28,'Base CDI'!$I$4:$I$29,S5354,"Cubic","Extrapolate=Linear","MultiX=Average","Skip=True","Sort=True")</f>
        <v>13.112995896032832</v>
      </c>
    </row>
    <row r="5355" spans="16:21" x14ac:dyDescent="0.25">
      <c r="P5355" s="10">
        <v>42297</v>
      </c>
      <c r="Q5355">
        <v>39.199959999999997</v>
      </c>
      <c r="S5355" s="42">
        <f t="shared" ca="1" si="89"/>
        <v>51338</v>
      </c>
      <c r="T5355" s="43">
        <f ca="1">_xll.BInterpol('Base CDI'!$H$4:$H$28,'Base CDI'!$J$4:$J$29,S5355,"Cubic","Extrapolate=Linear","MultiX=Average","Skip=True","Sort=True")</f>
        <v>13.090266757865937</v>
      </c>
      <c r="U5355" s="43">
        <f ca="1">_xll.BInterpol('Base CDI'!$H$4:$H$28,'Base CDI'!$I$4:$I$29,S5355,"Cubic","Extrapolate=Linear","MultiX=Average","Skip=True","Sort=True")</f>
        <v>13.112948016415869</v>
      </c>
    </row>
    <row r="5356" spans="16:21" x14ac:dyDescent="0.25">
      <c r="P5356" s="10">
        <v>42298</v>
      </c>
      <c r="Q5356">
        <v>39.220529999999997</v>
      </c>
      <c r="S5356" s="42">
        <f t="shared" ca="1" si="89"/>
        <v>51339</v>
      </c>
      <c r="T5356" s="43">
        <f ca="1">_xll.BInterpol('Base CDI'!$H$4:$H$28,'Base CDI'!$J$4:$J$29,S5356,"Cubic","Extrapolate=Linear","MultiX=Average","Skip=True","Sort=True")</f>
        <v>13.090222982216142</v>
      </c>
      <c r="U5356" s="43">
        <f ca="1">_xll.BInterpol('Base CDI'!$H$4:$H$28,'Base CDI'!$I$4:$I$29,S5356,"Cubic","Extrapolate=Linear","MultiX=Average","Skip=True","Sort=True")</f>
        <v>13.112900136798906</v>
      </c>
    </row>
    <row r="5357" spans="16:21" x14ac:dyDescent="0.25">
      <c r="P5357" s="10">
        <v>42299</v>
      </c>
      <c r="Q5357">
        <v>39.241100000000003</v>
      </c>
      <c r="S5357" s="42">
        <f t="shared" ca="1" si="89"/>
        <v>51340</v>
      </c>
      <c r="T5357" s="43">
        <f ca="1">_xll.BInterpol('Base CDI'!$H$4:$H$28,'Base CDI'!$J$4:$J$29,S5357,"Cubic","Extrapolate=Linear","MultiX=Average","Skip=True","Sort=True")</f>
        <v>13.090179206566347</v>
      </c>
      <c r="U5357" s="43">
        <f ca="1">_xll.BInterpol('Base CDI'!$H$4:$H$28,'Base CDI'!$I$4:$I$29,S5357,"Cubic","Extrapolate=Linear","MultiX=Average","Skip=True","Sort=True")</f>
        <v>13.112852257181943</v>
      </c>
    </row>
    <row r="5358" spans="16:21" x14ac:dyDescent="0.25">
      <c r="P5358" s="10">
        <v>42300</v>
      </c>
      <c r="Q5358">
        <v>39.261699999999998</v>
      </c>
      <c r="S5358" s="42">
        <f t="shared" ca="1" si="89"/>
        <v>51341</v>
      </c>
      <c r="T5358" s="43">
        <f ca="1">_xll.BInterpol('Base CDI'!$H$4:$H$28,'Base CDI'!$J$4:$J$29,S5358,"Cubic","Extrapolate=Linear","MultiX=Average","Skip=True","Sort=True")</f>
        <v>13.090135430916552</v>
      </c>
      <c r="U5358" s="43">
        <f ca="1">_xll.BInterpol('Base CDI'!$H$4:$H$28,'Base CDI'!$I$4:$I$29,S5358,"Cubic","Extrapolate=Linear","MultiX=Average","Skip=True","Sort=True")</f>
        <v>13.112804377564981</v>
      </c>
    </row>
    <row r="5359" spans="16:21" x14ac:dyDescent="0.25">
      <c r="P5359" s="10">
        <v>42303</v>
      </c>
      <c r="Q5359">
        <v>39.282310000000003</v>
      </c>
      <c r="S5359" s="42">
        <f t="shared" ca="1" si="89"/>
        <v>51342</v>
      </c>
      <c r="T5359" s="43">
        <f ca="1">_xll.BInterpol('Base CDI'!$H$4:$H$28,'Base CDI'!$J$4:$J$29,S5359,"Cubic","Extrapolate=Linear","MultiX=Average","Skip=True","Sort=True")</f>
        <v>13.090091655266757</v>
      </c>
      <c r="U5359" s="43">
        <f ca="1">_xll.BInterpol('Base CDI'!$H$4:$H$28,'Base CDI'!$I$4:$I$29,S5359,"Cubic","Extrapolate=Linear","MultiX=Average","Skip=True","Sort=True")</f>
        <v>13.112756497948016</v>
      </c>
    </row>
    <row r="5360" spans="16:21" x14ac:dyDescent="0.25">
      <c r="P5360" s="10">
        <v>42304</v>
      </c>
      <c r="Q5360">
        <v>39.30294</v>
      </c>
      <c r="S5360" s="42">
        <f t="shared" ca="1" si="89"/>
        <v>51343</v>
      </c>
      <c r="T5360" s="43">
        <f ca="1">_xll.BInterpol('Base CDI'!$H$4:$H$28,'Base CDI'!$J$4:$J$29,S5360,"Cubic","Extrapolate=Linear","MultiX=Average","Skip=True","Sort=True")</f>
        <v>13.090047879616963</v>
      </c>
      <c r="U5360" s="43">
        <f ca="1">_xll.BInterpol('Base CDI'!$H$4:$H$28,'Base CDI'!$I$4:$I$29,S5360,"Cubic","Extrapolate=Linear","MultiX=Average","Skip=True","Sort=True")</f>
        <v>13.112708618331054</v>
      </c>
    </row>
    <row r="5361" spans="16:21" x14ac:dyDescent="0.25">
      <c r="P5361" s="10">
        <v>42305</v>
      </c>
      <c r="Q5361">
        <v>39.323569999999997</v>
      </c>
      <c r="S5361" s="42">
        <f t="shared" ca="1" si="89"/>
        <v>51344</v>
      </c>
      <c r="T5361" s="43">
        <f ca="1">_xll.BInterpol('Base CDI'!$H$4:$H$28,'Base CDI'!$J$4:$J$29,S5361,"Cubic","Extrapolate=Linear","MultiX=Average","Skip=True","Sort=True")</f>
        <v>13.090004103967168</v>
      </c>
      <c r="U5361" s="43">
        <f ca="1">_xll.BInterpol('Base CDI'!$H$4:$H$28,'Base CDI'!$I$4:$I$29,S5361,"Cubic","Extrapolate=Linear","MultiX=Average","Skip=True","Sort=True")</f>
        <v>13.112660738714091</v>
      </c>
    </row>
    <row r="5362" spans="16:21" x14ac:dyDescent="0.25">
      <c r="P5362" s="10">
        <v>42306</v>
      </c>
      <c r="Q5362">
        <v>39.344209999999997</v>
      </c>
      <c r="S5362" s="42">
        <f t="shared" ca="1" si="89"/>
        <v>51345</v>
      </c>
      <c r="T5362" s="43">
        <f ca="1">_xll.BInterpol('Base CDI'!$H$4:$H$28,'Base CDI'!$J$4:$J$29,S5362,"Cubic","Extrapolate=Linear","MultiX=Average","Skip=True","Sort=True")</f>
        <v>13.089960328317373</v>
      </c>
      <c r="U5362" s="43">
        <f ca="1">_xll.BInterpol('Base CDI'!$H$4:$H$28,'Base CDI'!$I$4:$I$29,S5362,"Cubic","Extrapolate=Linear","MultiX=Average","Skip=True","Sort=True")</f>
        <v>13.112612859097128</v>
      </c>
    </row>
    <row r="5363" spans="16:21" x14ac:dyDescent="0.25">
      <c r="P5363" s="10">
        <v>42307</v>
      </c>
      <c r="Q5363">
        <v>39.36486</v>
      </c>
      <c r="S5363" s="42">
        <f t="shared" ca="1" si="89"/>
        <v>51346</v>
      </c>
      <c r="T5363" s="43">
        <f ca="1">_xll.BInterpol('Base CDI'!$H$4:$H$28,'Base CDI'!$J$4:$J$29,S5363,"Cubic","Extrapolate=Linear","MultiX=Average","Skip=True","Sort=True")</f>
        <v>13.089916552667578</v>
      </c>
      <c r="U5363" s="43">
        <f ca="1">_xll.BInterpol('Base CDI'!$H$4:$H$28,'Base CDI'!$I$4:$I$29,S5363,"Cubic","Extrapolate=Linear","MultiX=Average","Skip=True","Sort=True")</f>
        <v>13.112564979480165</v>
      </c>
    </row>
    <row r="5364" spans="16:21" x14ac:dyDescent="0.25">
      <c r="P5364" s="10">
        <v>42311</v>
      </c>
      <c r="Q5364">
        <v>39.385530000000003</v>
      </c>
      <c r="S5364" s="42">
        <f t="shared" ca="1" si="89"/>
        <v>51347</v>
      </c>
      <c r="T5364" s="43">
        <f ca="1">_xll.BInterpol('Base CDI'!$H$4:$H$28,'Base CDI'!$J$4:$J$29,S5364,"Cubic","Extrapolate=Linear","MultiX=Average","Skip=True","Sort=True")</f>
        <v>13.089872777017783</v>
      </c>
      <c r="U5364" s="43">
        <f ca="1">_xll.BInterpol('Base CDI'!$H$4:$H$28,'Base CDI'!$I$4:$I$29,S5364,"Cubic","Extrapolate=Linear","MultiX=Average","Skip=True","Sort=True")</f>
        <v>13.112517099863201</v>
      </c>
    </row>
    <row r="5365" spans="16:21" x14ac:dyDescent="0.25">
      <c r="P5365" s="10">
        <v>42312</v>
      </c>
      <c r="Q5365">
        <v>39.406210000000002</v>
      </c>
      <c r="S5365" s="42">
        <f t="shared" ca="1" si="89"/>
        <v>51348</v>
      </c>
      <c r="T5365" s="43">
        <f ca="1">_xll.BInterpol('Base CDI'!$H$4:$H$28,'Base CDI'!$J$4:$J$29,S5365,"Cubic","Extrapolate=Linear","MultiX=Average","Skip=True","Sort=True")</f>
        <v>13.08982900136799</v>
      </c>
      <c r="U5365" s="43">
        <f ca="1">_xll.BInterpol('Base CDI'!$H$4:$H$28,'Base CDI'!$I$4:$I$29,S5365,"Cubic","Extrapolate=Linear","MultiX=Average","Skip=True","Sort=True")</f>
        <v>13.112469220246238</v>
      </c>
    </row>
    <row r="5366" spans="16:21" x14ac:dyDescent="0.25">
      <c r="P5366" s="10">
        <v>42313</v>
      </c>
      <c r="Q5366">
        <v>39.426900000000003</v>
      </c>
      <c r="S5366" s="42">
        <f t="shared" ca="1" si="89"/>
        <v>51349</v>
      </c>
      <c r="T5366" s="43">
        <f ca="1">_xll.BInterpol('Base CDI'!$H$4:$H$28,'Base CDI'!$J$4:$J$29,S5366,"Cubic","Extrapolate=Linear","MultiX=Average","Skip=True","Sort=True")</f>
        <v>13.089785225718195</v>
      </c>
      <c r="U5366" s="43">
        <f ca="1">_xll.BInterpol('Base CDI'!$H$4:$H$28,'Base CDI'!$I$4:$I$29,S5366,"Cubic","Extrapolate=Linear","MultiX=Average","Skip=True","Sort=True")</f>
        <v>13.112421340629275</v>
      </c>
    </row>
    <row r="5367" spans="16:21" x14ac:dyDescent="0.25">
      <c r="P5367" s="10">
        <v>42314</v>
      </c>
      <c r="Q5367">
        <v>39.447589999999998</v>
      </c>
      <c r="S5367" s="42">
        <f t="shared" ca="1" si="89"/>
        <v>51350</v>
      </c>
      <c r="T5367" s="43">
        <f ca="1">_xll.BInterpol('Base CDI'!$H$4:$H$28,'Base CDI'!$J$4:$J$29,S5367,"Cubic","Extrapolate=Linear","MultiX=Average","Skip=True","Sort=True")</f>
        <v>13.0897414500684</v>
      </c>
      <c r="U5367" s="43">
        <f ca="1">_xll.BInterpol('Base CDI'!$H$4:$H$28,'Base CDI'!$I$4:$I$29,S5367,"Cubic","Extrapolate=Linear","MultiX=Average","Skip=True","Sort=True")</f>
        <v>13.112373461012313</v>
      </c>
    </row>
    <row r="5368" spans="16:21" x14ac:dyDescent="0.25">
      <c r="P5368" s="10">
        <v>42317</v>
      </c>
      <c r="Q5368">
        <v>39.468299999999999</v>
      </c>
      <c r="S5368" s="42">
        <f t="shared" ca="1" si="89"/>
        <v>51351</v>
      </c>
      <c r="T5368" s="43">
        <f ca="1">_xll.BInterpol('Base CDI'!$H$4:$H$28,'Base CDI'!$J$4:$J$29,S5368,"Cubic","Extrapolate=Linear","MultiX=Average","Skip=True","Sort=True")</f>
        <v>13.089697674418606</v>
      </c>
      <c r="U5368" s="43">
        <f ca="1">_xll.BInterpol('Base CDI'!$H$4:$H$28,'Base CDI'!$I$4:$I$29,S5368,"Cubic","Extrapolate=Linear","MultiX=Average","Skip=True","Sort=True")</f>
        <v>13.11232558139535</v>
      </c>
    </row>
    <row r="5369" spans="16:21" x14ac:dyDescent="0.25">
      <c r="P5369" s="10">
        <v>42318</v>
      </c>
      <c r="Q5369">
        <v>39.489019999999996</v>
      </c>
      <c r="S5369" s="42">
        <f t="shared" ca="1" si="89"/>
        <v>51352</v>
      </c>
      <c r="T5369" s="43">
        <f ca="1">_xll.BInterpol('Base CDI'!$H$4:$H$28,'Base CDI'!$J$4:$J$29,S5369,"Cubic","Extrapolate=Linear","MultiX=Average","Skip=True","Sort=True")</f>
        <v>13.089653898768811</v>
      </c>
      <c r="U5369" s="43">
        <f ca="1">_xll.BInterpol('Base CDI'!$H$4:$H$28,'Base CDI'!$I$4:$I$29,S5369,"Cubic","Extrapolate=Linear","MultiX=Average","Skip=True","Sort=True")</f>
        <v>13.112277701778385</v>
      </c>
    </row>
    <row r="5370" spans="16:21" x14ac:dyDescent="0.25">
      <c r="P5370" s="10">
        <v>42319</v>
      </c>
      <c r="Q5370">
        <v>39.509749999999997</v>
      </c>
      <c r="S5370" s="42">
        <f t="shared" ca="1" si="89"/>
        <v>51353</v>
      </c>
      <c r="T5370" s="43">
        <f ca="1">_xll.BInterpol('Base CDI'!$H$4:$H$28,'Base CDI'!$J$4:$J$29,S5370,"Cubic","Extrapolate=Linear","MultiX=Average","Skip=True","Sort=True")</f>
        <v>13.089610123119016</v>
      </c>
      <c r="U5370" s="43">
        <f ca="1">_xll.BInterpol('Base CDI'!$H$4:$H$28,'Base CDI'!$I$4:$I$29,S5370,"Cubic","Extrapolate=Linear","MultiX=Average","Skip=True","Sort=True")</f>
        <v>13.112229822161423</v>
      </c>
    </row>
    <row r="5371" spans="16:21" x14ac:dyDescent="0.25">
      <c r="P5371" s="10">
        <v>42320</v>
      </c>
      <c r="Q5371">
        <v>39.53049</v>
      </c>
      <c r="S5371" s="42">
        <f t="shared" ca="1" si="89"/>
        <v>51354</v>
      </c>
      <c r="T5371" s="43">
        <f ca="1">_xll.BInterpol('Base CDI'!$H$4:$H$28,'Base CDI'!$J$4:$J$29,S5371,"Cubic","Extrapolate=Linear","MultiX=Average","Skip=True","Sort=True")</f>
        <v>13.089566347469221</v>
      </c>
      <c r="U5371" s="43">
        <f ca="1">_xll.BInterpol('Base CDI'!$H$4:$H$28,'Base CDI'!$I$4:$I$29,S5371,"Cubic","Extrapolate=Linear","MultiX=Average","Skip=True","Sort=True")</f>
        <v>13.11218194254446</v>
      </c>
    </row>
    <row r="5372" spans="16:21" x14ac:dyDescent="0.25">
      <c r="P5372" s="10">
        <v>42321</v>
      </c>
      <c r="Q5372">
        <v>39.55124</v>
      </c>
      <c r="S5372" s="42">
        <f t="shared" ca="1" si="89"/>
        <v>51355</v>
      </c>
      <c r="T5372" s="43">
        <f ca="1">_xll.BInterpol('Base CDI'!$H$4:$H$28,'Base CDI'!$J$4:$J$29,S5372,"Cubic","Extrapolate=Linear","MultiX=Average","Skip=True","Sort=True")</f>
        <v>13.089522571819426</v>
      </c>
      <c r="U5372" s="43">
        <f ca="1">_xll.BInterpol('Base CDI'!$H$4:$H$28,'Base CDI'!$I$4:$I$29,S5372,"Cubic","Extrapolate=Linear","MultiX=Average","Skip=True","Sort=True")</f>
        <v>13.112134062927497</v>
      </c>
    </row>
    <row r="5373" spans="16:21" x14ac:dyDescent="0.25">
      <c r="P5373" s="10">
        <v>42324</v>
      </c>
      <c r="Q5373">
        <v>39.572009999999999</v>
      </c>
      <c r="S5373" s="42">
        <f t="shared" ca="1" si="89"/>
        <v>51356</v>
      </c>
      <c r="T5373" s="43">
        <f ca="1">_xll.BInterpol('Base CDI'!$H$4:$H$28,'Base CDI'!$J$4:$J$29,S5373,"Cubic","Extrapolate=Linear","MultiX=Average","Skip=True","Sort=True")</f>
        <v>13.089478796169631</v>
      </c>
      <c r="U5373" s="43">
        <f ca="1">_xll.BInterpol('Base CDI'!$H$4:$H$28,'Base CDI'!$I$4:$I$29,S5373,"Cubic","Extrapolate=Linear","MultiX=Average","Skip=True","Sort=True")</f>
        <v>13.112086183310534</v>
      </c>
    </row>
    <row r="5374" spans="16:21" x14ac:dyDescent="0.25">
      <c r="P5374" s="10">
        <v>42325</v>
      </c>
      <c r="Q5374">
        <v>39.592779999999998</v>
      </c>
      <c r="S5374" s="42">
        <f t="shared" ca="1" si="89"/>
        <v>51357</v>
      </c>
      <c r="T5374" s="43">
        <f ca="1">_xll.BInterpol('Base CDI'!$H$4:$H$28,'Base CDI'!$J$4:$J$29,S5374,"Cubic","Extrapolate=Linear","MultiX=Average","Skip=True","Sort=True")</f>
        <v>13.089435020519836</v>
      </c>
      <c r="U5374" s="43">
        <f ca="1">_xll.BInterpol('Base CDI'!$H$4:$H$28,'Base CDI'!$I$4:$I$29,S5374,"Cubic","Extrapolate=Linear","MultiX=Average","Skip=True","Sort=True")</f>
        <v>13.112038303693572</v>
      </c>
    </row>
    <row r="5375" spans="16:21" x14ac:dyDescent="0.25">
      <c r="P5375" s="10">
        <v>42326</v>
      </c>
      <c r="Q5375">
        <v>39.61356</v>
      </c>
      <c r="S5375" s="42">
        <f t="shared" ca="1" si="89"/>
        <v>51358</v>
      </c>
      <c r="T5375" s="43">
        <f ca="1">_xll.BInterpol('Base CDI'!$H$4:$H$28,'Base CDI'!$J$4:$J$29,S5375,"Cubic","Extrapolate=Linear","MultiX=Average","Skip=True","Sort=True")</f>
        <v>13.089391244870042</v>
      </c>
      <c r="U5375" s="43">
        <f ca="1">_xll.BInterpol('Base CDI'!$H$4:$H$28,'Base CDI'!$I$4:$I$29,S5375,"Cubic","Extrapolate=Linear","MultiX=Average","Skip=True","Sort=True")</f>
        <v>13.111990424076607</v>
      </c>
    </row>
    <row r="5376" spans="16:21" x14ac:dyDescent="0.25">
      <c r="P5376" s="10">
        <v>42327</v>
      </c>
      <c r="Q5376">
        <v>39.634360000000001</v>
      </c>
      <c r="S5376" s="42">
        <f t="shared" ca="1" si="89"/>
        <v>51359</v>
      </c>
      <c r="T5376" s="43">
        <f ca="1">_xll.BInterpol('Base CDI'!$H$4:$H$28,'Base CDI'!$J$4:$J$29,S5376,"Cubic","Extrapolate=Linear","MultiX=Average","Skip=True","Sort=True")</f>
        <v>13.089347469220247</v>
      </c>
      <c r="U5376" s="43">
        <f ca="1">_xll.BInterpol('Base CDI'!$H$4:$H$28,'Base CDI'!$I$4:$I$29,S5376,"Cubic","Extrapolate=Linear","MultiX=Average","Skip=True","Sort=True")</f>
        <v>13.111942544459644</v>
      </c>
    </row>
    <row r="5377" spans="16:21" x14ac:dyDescent="0.25">
      <c r="P5377" s="10">
        <v>42328</v>
      </c>
      <c r="Q5377">
        <v>39.655169999999998</v>
      </c>
      <c r="S5377" s="42">
        <f t="shared" ca="1" si="89"/>
        <v>51360</v>
      </c>
      <c r="T5377" s="43">
        <f ca="1">_xll.BInterpol('Base CDI'!$H$4:$H$28,'Base CDI'!$J$4:$J$29,S5377,"Cubic","Extrapolate=Linear","MultiX=Average","Skip=True","Sort=True")</f>
        <v>13.089303693570452</v>
      </c>
      <c r="U5377" s="43">
        <f ca="1">_xll.BInterpol('Base CDI'!$H$4:$H$28,'Base CDI'!$I$4:$I$29,S5377,"Cubic","Extrapolate=Linear","MultiX=Average","Skip=True","Sort=True")</f>
        <v>13.111894664842682</v>
      </c>
    </row>
    <row r="5378" spans="16:21" x14ac:dyDescent="0.25">
      <c r="P5378" s="10">
        <v>42331</v>
      </c>
      <c r="Q5378">
        <v>39.675980000000003</v>
      </c>
      <c r="S5378" s="42">
        <f t="shared" ca="1" si="89"/>
        <v>51361</v>
      </c>
      <c r="T5378" s="43">
        <f ca="1">_xll.BInterpol('Base CDI'!$H$4:$H$28,'Base CDI'!$J$4:$J$29,S5378,"Cubic","Extrapolate=Linear","MultiX=Average","Skip=True","Sort=True")</f>
        <v>13.089259917920657</v>
      </c>
      <c r="U5378" s="43">
        <f ca="1">_xll.BInterpol('Base CDI'!$H$4:$H$28,'Base CDI'!$I$4:$I$29,S5378,"Cubic","Extrapolate=Linear","MultiX=Average","Skip=True","Sort=True")</f>
        <v>13.111846785225719</v>
      </c>
    </row>
    <row r="5379" spans="16:21" x14ac:dyDescent="0.25">
      <c r="P5379" s="10">
        <v>42332</v>
      </c>
      <c r="Q5379">
        <v>39.696809999999999</v>
      </c>
      <c r="S5379" s="42">
        <f t="shared" ca="1" si="89"/>
        <v>51362</v>
      </c>
      <c r="T5379" s="43">
        <f ca="1">_xll.BInterpol('Base CDI'!$H$4:$H$28,'Base CDI'!$J$4:$J$29,S5379,"Cubic","Extrapolate=Linear","MultiX=Average","Skip=True","Sort=True")</f>
        <v>13.089216142270862</v>
      </c>
      <c r="U5379" s="43">
        <f ca="1">_xll.BInterpol('Base CDI'!$H$4:$H$28,'Base CDI'!$I$4:$I$29,S5379,"Cubic","Extrapolate=Linear","MultiX=Average","Skip=True","Sort=True")</f>
        <v>13.111798905608756</v>
      </c>
    </row>
    <row r="5380" spans="16:21" x14ac:dyDescent="0.25">
      <c r="P5380" s="10">
        <v>42333</v>
      </c>
      <c r="Q5380">
        <v>39.717649999999999</v>
      </c>
      <c r="S5380" s="42">
        <f t="shared" ca="1" si="89"/>
        <v>51363</v>
      </c>
      <c r="T5380" s="43">
        <f ca="1">_xll.BInterpol('Base CDI'!$H$4:$H$28,'Base CDI'!$J$4:$J$29,S5380,"Cubic","Extrapolate=Linear","MultiX=Average","Skip=True","Sort=True")</f>
        <v>13.089172366621067</v>
      </c>
      <c r="U5380" s="43">
        <f ca="1">_xll.BInterpol('Base CDI'!$H$4:$H$28,'Base CDI'!$I$4:$I$29,S5380,"Cubic","Extrapolate=Linear","MultiX=Average","Skip=True","Sort=True")</f>
        <v>13.111751025991792</v>
      </c>
    </row>
    <row r="5381" spans="16:21" x14ac:dyDescent="0.25">
      <c r="P5381" s="10">
        <v>42334</v>
      </c>
      <c r="Q5381">
        <v>39.738500000000002</v>
      </c>
      <c r="S5381" s="42">
        <f t="shared" ca="1" si="89"/>
        <v>51364</v>
      </c>
      <c r="T5381" s="43">
        <f ca="1">_xll.BInterpol('Base CDI'!$H$4:$H$28,'Base CDI'!$J$4:$J$29,S5381,"Cubic","Extrapolate=Linear","MultiX=Average","Skip=True","Sort=True")</f>
        <v>13.089128590971272</v>
      </c>
      <c r="U5381" s="43">
        <f ca="1">_xll.BInterpol('Base CDI'!$H$4:$H$28,'Base CDI'!$I$4:$I$29,S5381,"Cubic","Extrapolate=Linear","MultiX=Average","Skip=True","Sort=True")</f>
        <v>13.111703146374829</v>
      </c>
    </row>
    <row r="5382" spans="16:21" x14ac:dyDescent="0.25">
      <c r="P5382" s="10">
        <v>42335</v>
      </c>
      <c r="Q5382">
        <v>39.759360000000001</v>
      </c>
      <c r="S5382" s="42">
        <f t="shared" ca="1" si="89"/>
        <v>51365</v>
      </c>
      <c r="T5382" s="43">
        <f ca="1">_xll.BInterpol('Base CDI'!$H$4:$H$28,'Base CDI'!$J$4:$J$29,S5382,"Cubic","Extrapolate=Linear","MultiX=Average","Skip=True","Sort=True")</f>
        <v>13.089084815321478</v>
      </c>
      <c r="U5382" s="43">
        <f ca="1">_xll.BInterpol('Base CDI'!$H$4:$H$28,'Base CDI'!$I$4:$I$29,S5382,"Cubic","Extrapolate=Linear","MultiX=Average","Skip=True","Sort=True")</f>
        <v>13.111655266757866</v>
      </c>
    </row>
    <row r="5383" spans="16:21" x14ac:dyDescent="0.25">
      <c r="P5383" s="10">
        <v>42338</v>
      </c>
      <c r="Q5383">
        <v>39.780230000000003</v>
      </c>
      <c r="S5383" s="42">
        <f t="shared" ca="1" si="89"/>
        <v>51366</v>
      </c>
      <c r="T5383" s="43">
        <f ca="1">_xll.BInterpol('Base CDI'!$H$4:$H$28,'Base CDI'!$J$4:$J$29,S5383,"Cubic","Extrapolate=Linear","MultiX=Average","Skip=True","Sort=True")</f>
        <v>13.089041039671683</v>
      </c>
      <c r="U5383" s="43">
        <f ca="1">_xll.BInterpol('Base CDI'!$H$4:$H$28,'Base CDI'!$I$4:$I$29,S5383,"Cubic","Extrapolate=Linear","MultiX=Average","Skip=True","Sort=True")</f>
        <v>13.111607387140904</v>
      </c>
    </row>
    <row r="5384" spans="16:21" x14ac:dyDescent="0.25">
      <c r="P5384" s="10">
        <v>42339</v>
      </c>
      <c r="Q5384">
        <v>39.801119999999997</v>
      </c>
      <c r="S5384" s="42">
        <f t="shared" ca="1" si="89"/>
        <v>51367</v>
      </c>
      <c r="T5384" s="43">
        <f ca="1">_xll.BInterpol('Base CDI'!$H$4:$H$28,'Base CDI'!$J$4:$J$29,S5384,"Cubic","Extrapolate=Linear","MultiX=Average","Skip=True","Sort=True")</f>
        <v>13.088997264021888</v>
      </c>
      <c r="U5384" s="43">
        <f ca="1">_xll.BInterpol('Base CDI'!$H$4:$H$28,'Base CDI'!$I$4:$I$29,S5384,"Cubic","Extrapolate=Linear","MultiX=Average","Skip=True","Sort=True")</f>
        <v>13.111559507523941</v>
      </c>
    </row>
    <row r="5385" spans="16:21" x14ac:dyDescent="0.25">
      <c r="P5385" s="10">
        <v>42340</v>
      </c>
      <c r="Q5385">
        <v>39.822009999999999</v>
      </c>
      <c r="S5385" s="42">
        <f t="shared" ca="1" si="89"/>
        <v>51368</v>
      </c>
      <c r="T5385" s="43">
        <f ca="1">_xll.BInterpol('Base CDI'!$H$4:$H$28,'Base CDI'!$J$4:$J$29,S5385,"Cubic","Extrapolate=Linear","MultiX=Average","Skip=True","Sort=True")</f>
        <v>13.088953488372093</v>
      </c>
      <c r="U5385" s="43">
        <f ca="1">_xll.BInterpol('Base CDI'!$H$4:$H$28,'Base CDI'!$I$4:$I$29,S5385,"Cubic","Extrapolate=Linear","MultiX=Average","Skip=True","Sort=True")</f>
        <v>13.111511627906976</v>
      </c>
    </row>
    <row r="5386" spans="16:21" x14ac:dyDescent="0.25">
      <c r="P5386" s="10">
        <v>42341</v>
      </c>
      <c r="Q5386">
        <v>39.842910000000003</v>
      </c>
      <c r="S5386" s="42">
        <f t="shared" ca="1" si="89"/>
        <v>51369</v>
      </c>
      <c r="T5386" s="43">
        <f ca="1">_xll.BInterpol('Base CDI'!$H$4:$H$28,'Base CDI'!$J$4:$J$29,S5386,"Cubic","Extrapolate=Linear","MultiX=Average","Skip=True","Sort=True")</f>
        <v>13.088909712722298</v>
      </c>
      <c r="U5386" s="43">
        <f ca="1">_xll.BInterpol('Base CDI'!$H$4:$H$28,'Base CDI'!$I$4:$I$29,S5386,"Cubic","Extrapolate=Linear","MultiX=Average","Skip=True","Sort=True")</f>
        <v>13.111463748290014</v>
      </c>
    </row>
    <row r="5387" spans="16:21" x14ac:dyDescent="0.25">
      <c r="P5387" s="10">
        <v>42342</v>
      </c>
      <c r="Q5387">
        <v>39.86383</v>
      </c>
      <c r="S5387" s="42">
        <f ca="1">S5386+1</f>
        <v>51370</v>
      </c>
      <c r="T5387" s="43">
        <f ca="1">_xll.BInterpol('Base CDI'!$H$4:$H$28,'Base CDI'!$J$4:$J$29,S5387,"Cubic","Extrapolate=Linear","MultiX=Average","Skip=True","Sort=True")</f>
        <v>13.088865937072503</v>
      </c>
      <c r="U5387" s="43">
        <f ca="1">_xll.BInterpol('Base CDI'!$H$4:$H$28,'Base CDI'!$I$4:$I$29,S5387,"Cubic","Extrapolate=Linear","MultiX=Average","Skip=True","Sort=True")</f>
        <v>13.111415868673051</v>
      </c>
    </row>
    <row r="5388" spans="16:21" x14ac:dyDescent="0.25">
      <c r="P5388" s="10">
        <v>42345</v>
      </c>
      <c r="Q5388">
        <v>39.88476</v>
      </c>
      <c r="S5388" s="42">
        <f ca="1">S5387+1</f>
        <v>51371</v>
      </c>
      <c r="T5388" s="43">
        <f ca="1">_xll.BInterpol('Base CDI'!$H$4:$H$28,'Base CDI'!$J$4:$J$29,S5388,"Cubic","Extrapolate=Linear","MultiX=Average","Skip=True","Sort=True")</f>
        <v>13.088822161422708</v>
      </c>
      <c r="U5388" s="43">
        <f ca="1">_xll.BInterpol('Base CDI'!$H$4:$H$28,'Base CDI'!$I$4:$I$29,S5388,"Cubic","Extrapolate=Linear","MultiX=Average","Skip=True","Sort=True")</f>
        <v>13.111367989056088</v>
      </c>
    </row>
    <row r="5389" spans="16:21" x14ac:dyDescent="0.25">
      <c r="P5389" s="10">
        <v>42346</v>
      </c>
      <c r="Q5389">
        <v>39.905700000000003</v>
      </c>
      <c r="S5389" s="42">
        <f ca="1">S5388+1</f>
        <v>51372</v>
      </c>
      <c r="T5389" s="43">
        <f ca="1">_xll.BInterpol('Base CDI'!$H$4:$H$28,'Base CDI'!$J$4:$J$29,S5389,"Cubic","Extrapolate=Linear","MultiX=Average","Skip=True","Sort=True")</f>
        <v>13.088778385772914</v>
      </c>
      <c r="U5389" s="43">
        <f ca="1">_xll.BInterpol('Base CDI'!$H$4:$H$28,'Base CDI'!$I$4:$I$29,S5389,"Cubic","Extrapolate=Linear","MultiX=Average","Skip=True","Sort=True")</f>
        <v>13.111320109439125</v>
      </c>
    </row>
    <row r="5390" spans="16:21" x14ac:dyDescent="0.25">
      <c r="P5390" s="10">
        <v>42347</v>
      </c>
      <c r="Q5390">
        <v>39.926639999999999</v>
      </c>
      <c r="S5390" s="10"/>
    </row>
    <row r="5391" spans="16:21" x14ac:dyDescent="0.25">
      <c r="P5391" s="10">
        <v>42348</v>
      </c>
      <c r="Q5391">
        <v>39.947609999999997</v>
      </c>
      <c r="S5391" s="10"/>
    </row>
    <row r="5392" spans="16:21" x14ac:dyDescent="0.25">
      <c r="P5392" s="10">
        <v>42349</v>
      </c>
      <c r="Q5392">
        <v>39.96857</v>
      </c>
      <c r="S5392" s="10"/>
    </row>
    <row r="5393" spans="16:19" x14ac:dyDescent="0.25">
      <c r="P5393" s="10">
        <v>42352</v>
      </c>
      <c r="Q5393">
        <v>39.989559999999997</v>
      </c>
      <c r="S5393" s="10"/>
    </row>
    <row r="5394" spans="16:19" x14ac:dyDescent="0.25">
      <c r="P5394" s="10">
        <v>42353</v>
      </c>
      <c r="Q5394">
        <v>40.010550000000002</v>
      </c>
      <c r="S5394" s="10"/>
    </row>
    <row r="5395" spans="16:19" x14ac:dyDescent="0.25">
      <c r="P5395" s="10">
        <v>42354</v>
      </c>
      <c r="Q5395">
        <v>40.031559999999999</v>
      </c>
      <c r="S5395" s="10"/>
    </row>
    <row r="5396" spans="16:19" x14ac:dyDescent="0.25">
      <c r="P5396" s="10">
        <v>42355</v>
      </c>
      <c r="Q5396">
        <v>40.052570000000003</v>
      </c>
      <c r="S5396" s="10"/>
    </row>
    <row r="5397" spans="16:19" x14ac:dyDescent="0.25">
      <c r="P5397" s="10">
        <v>42356</v>
      </c>
      <c r="Q5397">
        <v>40.073599999999999</v>
      </c>
      <c r="S5397" s="10"/>
    </row>
    <row r="5398" spans="16:19" x14ac:dyDescent="0.25">
      <c r="P5398" s="10">
        <v>42359</v>
      </c>
      <c r="Q5398">
        <v>40.094630000000002</v>
      </c>
      <c r="S5398" s="10"/>
    </row>
    <row r="5399" spans="16:19" x14ac:dyDescent="0.25">
      <c r="P5399" s="10">
        <v>42360</v>
      </c>
      <c r="Q5399">
        <v>40.115679999999998</v>
      </c>
      <c r="S5399" s="10"/>
    </row>
    <row r="5400" spans="16:19" x14ac:dyDescent="0.25">
      <c r="P5400" s="10">
        <v>42361</v>
      </c>
      <c r="Q5400">
        <v>40.136740000000003</v>
      </c>
      <c r="S5400" s="10"/>
    </row>
    <row r="5401" spans="16:19" x14ac:dyDescent="0.25">
      <c r="P5401" s="10">
        <v>42362</v>
      </c>
      <c r="Q5401">
        <v>40.157809999999998</v>
      </c>
      <c r="S5401" s="10"/>
    </row>
    <row r="5402" spans="16:19" x14ac:dyDescent="0.25">
      <c r="P5402" s="10">
        <v>42366</v>
      </c>
      <c r="Q5402">
        <v>40.178890000000003</v>
      </c>
      <c r="S5402" s="10"/>
    </row>
    <row r="5403" spans="16:19" x14ac:dyDescent="0.25">
      <c r="P5403" s="10">
        <v>42367</v>
      </c>
      <c r="Q5403">
        <v>40.199979999999996</v>
      </c>
      <c r="S5403" s="10"/>
    </row>
    <row r="5404" spans="16:19" x14ac:dyDescent="0.25">
      <c r="P5404" s="10">
        <v>42368</v>
      </c>
      <c r="Q5404">
        <v>40.221089999999997</v>
      </c>
      <c r="S5404" s="10"/>
    </row>
    <row r="5405" spans="16:19" x14ac:dyDescent="0.25">
      <c r="P5405" s="10">
        <v>42369</v>
      </c>
      <c r="Q5405">
        <v>40.242199999999997</v>
      </c>
      <c r="S5405" s="10"/>
    </row>
    <row r="5406" spans="16:19" x14ac:dyDescent="0.25">
      <c r="P5406" s="10">
        <v>42373</v>
      </c>
      <c r="Q5406">
        <v>40.263330000000003</v>
      </c>
      <c r="S5406" s="10"/>
    </row>
    <row r="5407" spans="16:19" x14ac:dyDescent="0.25">
      <c r="P5407" s="10">
        <v>42374</v>
      </c>
      <c r="Q5407">
        <v>40.284460000000003</v>
      </c>
      <c r="S5407" s="10"/>
    </row>
    <row r="5408" spans="16:19" x14ac:dyDescent="0.25">
      <c r="P5408" s="10">
        <v>42375</v>
      </c>
      <c r="Q5408">
        <v>40.305610000000001</v>
      </c>
      <c r="S5408" s="10"/>
    </row>
    <row r="5409" spans="16:19" x14ac:dyDescent="0.25">
      <c r="P5409" s="10">
        <v>42376</v>
      </c>
      <c r="Q5409">
        <v>40.326770000000003</v>
      </c>
      <c r="S5409" s="10"/>
    </row>
    <row r="5410" spans="16:19" x14ac:dyDescent="0.25">
      <c r="P5410" s="10">
        <v>42377</v>
      </c>
      <c r="Q5410">
        <v>40.347940000000001</v>
      </c>
      <c r="S5410" s="10"/>
    </row>
    <row r="5411" spans="16:19" x14ac:dyDescent="0.25">
      <c r="P5411" s="10">
        <v>42380</v>
      </c>
      <c r="Q5411">
        <v>40.369120000000002</v>
      </c>
      <c r="S5411" s="10"/>
    </row>
    <row r="5412" spans="16:19" x14ac:dyDescent="0.25">
      <c r="P5412" s="10">
        <v>42381</v>
      </c>
      <c r="Q5412">
        <v>40.390309999999999</v>
      </c>
      <c r="S5412" s="10"/>
    </row>
    <row r="5413" spans="16:19" x14ac:dyDescent="0.25">
      <c r="P5413" s="10">
        <v>42382</v>
      </c>
      <c r="Q5413">
        <v>40.411520000000003</v>
      </c>
      <c r="S5413" s="10"/>
    </row>
    <row r="5414" spans="16:19" x14ac:dyDescent="0.25">
      <c r="P5414" s="10">
        <v>42383</v>
      </c>
      <c r="Q5414">
        <v>40.432729999999999</v>
      </c>
      <c r="S5414" s="10"/>
    </row>
    <row r="5415" spans="16:19" x14ac:dyDescent="0.25">
      <c r="P5415" s="10">
        <v>42384</v>
      </c>
      <c r="Q5415">
        <v>40.453960000000002</v>
      </c>
      <c r="S5415" s="10"/>
    </row>
    <row r="5416" spans="16:19" x14ac:dyDescent="0.25">
      <c r="P5416" s="10">
        <v>42387</v>
      </c>
      <c r="Q5416">
        <v>40.475189999999998</v>
      </c>
      <c r="S5416" s="10"/>
    </row>
    <row r="5417" spans="16:19" x14ac:dyDescent="0.25">
      <c r="P5417" s="10">
        <v>42388</v>
      </c>
      <c r="Q5417">
        <v>40.49644</v>
      </c>
      <c r="S5417" s="10"/>
    </row>
    <row r="5418" spans="16:19" x14ac:dyDescent="0.25">
      <c r="P5418" s="10">
        <v>42389</v>
      </c>
      <c r="Q5418">
        <v>40.517699999999998</v>
      </c>
      <c r="S5418" s="10"/>
    </row>
    <row r="5419" spans="16:19" x14ac:dyDescent="0.25">
      <c r="P5419" s="10">
        <v>42390</v>
      </c>
      <c r="Q5419">
        <v>40.538969999999999</v>
      </c>
      <c r="S5419" s="10"/>
    </row>
    <row r="5420" spans="16:19" x14ac:dyDescent="0.25">
      <c r="P5420" s="10">
        <v>42391</v>
      </c>
      <c r="Q5420">
        <v>40.56024</v>
      </c>
      <c r="S5420" s="10"/>
    </row>
    <row r="5421" spans="16:19" x14ac:dyDescent="0.25">
      <c r="P5421" s="10">
        <v>42394</v>
      </c>
      <c r="Q5421">
        <v>40.581519999999998</v>
      </c>
      <c r="S5421" s="10"/>
    </row>
    <row r="5422" spans="16:19" x14ac:dyDescent="0.25">
      <c r="P5422" s="10">
        <v>42395</v>
      </c>
      <c r="Q5422">
        <v>40.602809999999998</v>
      </c>
      <c r="S5422" s="10"/>
    </row>
    <row r="5423" spans="16:19" x14ac:dyDescent="0.25">
      <c r="P5423" s="10">
        <v>42396</v>
      </c>
      <c r="Q5423">
        <v>40.624110000000002</v>
      </c>
      <c r="S5423" s="10"/>
    </row>
    <row r="5424" spans="16:19" x14ac:dyDescent="0.25">
      <c r="P5424" s="10">
        <v>42397</v>
      </c>
      <c r="Q5424">
        <v>40.645420000000001</v>
      </c>
      <c r="S5424" s="10"/>
    </row>
    <row r="5425" spans="16:19" x14ac:dyDescent="0.25">
      <c r="P5425" s="10">
        <v>42398</v>
      </c>
      <c r="Q5425">
        <v>40.666739999999997</v>
      </c>
      <c r="S5425" s="10"/>
    </row>
    <row r="5426" spans="16:19" x14ac:dyDescent="0.25">
      <c r="P5426" s="10">
        <v>42401</v>
      </c>
      <c r="Q5426">
        <v>40.688079999999999</v>
      </c>
      <c r="S5426" s="10"/>
    </row>
    <row r="5427" spans="16:19" x14ac:dyDescent="0.25">
      <c r="P5427" s="10">
        <v>42402</v>
      </c>
      <c r="Q5427">
        <v>40.709420000000001</v>
      </c>
      <c r="S5427" s="10"/>
    </row>
    <row r="5428" spans="16:19" x14ac:dyDescent="0.25">
      <c r="P5428" s="10">
        <v>42403</v>
      </c>
      <c r="Q5428">
        <v>40.730780000000003</v>
      </c>
      <c r="S5428" s="10"/>
    </row>
    <row r="5429" spans="16:19" x14ac:dyDescent="0.25">
      <c r="P5429" s="10">
        <v>42404</v>
      </c>
      <c r="Q5429">
        <v>40.752139999999997</v>
      </c>
      <c r="S5429" s="10"/>
    </row>
    <row r="5430" spans="16:19" x14ac:dyDescent="0.25">
      <c r="P5430" s="10">
        <v>42405</v>
      </c>
      <c r="Q5430">
        <v>40.773530000000001</v>
      </c>
      <c r="S5430" s="10"/>
    </row>
    <row r="5431" spans="16:19" x14ac:dyDescent="0.25">
      <c r="P5431" s="10">
        <v>42410</v>
      </c>
      <c r="Q5431">
        <v>40.794910000000002</v>
      </c>
      <c r="S5431" s="10"/>
    </row>
    <row r="5432" spans="16:19" x14ac:dyDescent="0.25">
      <c r="P5432" s="10">
        <v>42411</v>
      </c>
      <c r="Q5432">
        <v>40.816310000000001</v>
      </c>
      <c r="S5432" s="10"/>
    </row>
    <row r="5433" spans="16:19" x14ac:dyDescent="0.25">
      <c r="P5433" s="10">
        <v>42412</v>
      </c>
      <c r="Q5433">
        <v>40.837730000000001</v>
      </c>
      <c r="S5433" s="10"/>
    </row>
    <row r="5434" spans="16:19" x14ac:dyDescent="0.25">
      <c r="P5434" s="10">
        <v>42415</v>
      </c>
      <c r="Q5434">
        <v>40.85915</v>
      </c>
      <c r="S5434" s="10"/>
    </row>
    <row r="5435" spans="16:19" x14ac:dyDescent="0.25">
      <c r="P5435" s="10">
        <v>42416</v>
      </c>
      <c r="Q5435">
        <v>40.880580000000002</v>
      </c>
      <c r="S5435" s="10"/>
    </row>
    <row r="5436" spans="16:19" x14ac:dyDescent="0.25">
      <c r="P5436" s="10">
        <v>42417</v>
      </c>
      <c r="Q5436">
        <v>40.902030000000003</v>
      </c>
      <c r="S5436" s="10"/>
    </row>
    <row r="5437" spans="16:19" x14ac:dyDescent="0.25">
      <c r="P5437" s="10">
        <v>42418</v>
      </c>
      <c r="Q5437">
        <v>40.923490000000001</v>
      </c>
      <c r="S5437" s="10"/>
    </row>
    <row r="5438" spans="16:19" x14ac:dyDescent="0.25">
      <c r="P5438" s="10">
        <v>42419</v>
      </c>
      <c r="Q5438">
        <v>40.944960000000002</v>
      </c>
      <c r="S5438" s="10"/>
    </row>
    <row r="5439" spans="16:19" x14ac:dyDescent="0.25">
      <c r="P5439" s="10">
        <v>42422</v>
      </c>
      <c r="Q5439">
        <v>40.966439999999999</v>
      </c>
      <c r="S5439" s="10"/>
    </row>
    <row r="5440" spans="16:19" x14ac:dyDescent="0.25">
      <c r="P5440" s="10">
        <v>42423</v>
      </c>
      <c r="Q5440">
        <v>40.987929999999999</v>
      </c>
      <c r="S5440" s="10"/>
    </row>
    <row r="5441" spans="16:19" x14ac:dyDescent="0.25">
      <c r="P5441" s="10">
        <v>42424</v>
      </c>
      <c r="Q5441">
        <v>41.009430000000002</v>
      </c>
      <c r="S5441" s="10"/>
    </row>
    <row r="5442" spans="16:19" x14ac:dyDescent="0.25">
      <c r="P5442" s="10">
        <v>42425</v>
      </c>
      <c r="Q5442">
        <v>41.030949999999997</v>
      </c>
      <c r="S5442" s="10"/>
    </row>
    <row r="5443" spans="16:19" x14ac:dyDescent="0.25">
      <c r="P5443" s="10">
        <v>42426</v>
      </c>
      <c r="Q5443">
        <v>41.05247</v>
      </c>
      <c r="S5443" s="10"/>
    </row>
    <row r="5444" spans="16:19" x14ac:dyDescent="0.25">
      <c r="P5444" s="10">
        <v>42429</v>
      </c>
      <c r="Q5444">
        <v>41.074010000000001</v>
      </c>
      <c r="S5444" s="10"/>
    </row>
    <row r="5445" spans="16:19" x14ac:dyDescent="0.25">
      <c r="P5445" s="10">
        <v>42430</v>
      </c>
      <c r="Q5445">
        <v>41.095559999999999</v>
      </c>
      <c r="S5445" s="10"/>
    </row>
    <row r="5446" spans="16:19" x14ac:dyDescent="0.25">
      <c r="P5446" s="10">
        <v>42431</v>
      </c>
      <c r="Q5446">
        <v>41.11712</v>
      </c>
      <c r="S5446" s="10"/>
    </row>
    <row r="5447" spans="16:19" x14ac:dyDescent="0.25">
      <c r="P5447" s="10">
        <v>42432</v>
      </c>
      <c r="Q5447">
        <v>41.138689999999997</v>
      </c>
      <c r="S5447" s="10"/>
    </row>
    <row r="5448" spans="16:19" x14ac:dyDescent="0.25">
      <c r="P5448" s="10">
        <v>42433</v>
      </c>
      <c r="Q5448">
        <v>41.160269999999997</v>
      </c>
      <c r="S5448" s="10"/>
    </row>
    <row r="5449" spans="16:19" x14ac:dyDescent="0.25">
      <c r="P5449" s="10">
        <v>42436</v>
      </c>
      <c r="Q5449">
        <v>41.18186</v>
      </c>
      <c r="S5449" s="10"/>
    </row>
    <row r="5450" spans="16:19" x14ac:dyDescent="0.25">
      <c r="P5450" s="10">
        <v>42437</v>
      </c>
      <c r="Q5450">
        <v>41.20346</v>
      </c>
      <c r="S5450" s="10"/>
    </row>
    <row r="5451" spans="16:19" x14ac:dyDescent="0.25">
      <c r="P5451" s="10">
        <v>42438</v>
      </c>
      <c r="Q5451">
        <v>41.225079999999998</v>
      </c>
      <c r="S5451" s="10"/>
    </row>
    <row r="5452" spans="16:19" x14ac:dyDescent="0.25">
      <c r="P5452" s="10">
        <v>42439</v>
      </c>
      <c r="Q5452">
        <v>41.24671</v>
      </c>
      <c r="S5452" s="10"/>
    </row>
    <row r="5453" spans="16:19" x14ac:dyDescent="0.25">
      <c r="P5453" s="10">
        <v>42440</v>
      </c>
      <c r="Q5453">
        <v>41.268349999999998</v>
      </c>
      <c r="S5453" s="10"/>
    </row>
    <row r="5454" spans="16:19" x14ac:dyDescent="0.25">
      <c r="P5454" s="10">
        <v>42443</v>
      </c>
      <c r="Q5454">
        <v>41.29</v>
      </c>
      <c r="S5454" s="10"/>
    </row>
    <row r="5455" spans="16:19" x14ac:dyDescent="0.25">
      <c r="P5455" s="10">
        <v>42444</v>
      </c>
      <c r="Q5455">
        <v>41.311660000000003</v>
      </c>
      <c r="S5455" s="10"/>
    </row>
    <row r="5456" spans="16:19" x14ac:dyDescent="0.25">
      <c r="P5456" s="10">
        <v>42445</v>
      </c>
      <c r="Q5456">
        <v>41.333329999999997</v>
      </c>
      <c r="S5456" s="10"/>
    </row>
    <row r="5457" spans="16:19" x14ac:dyDescent="0.25">
      <c r="P5457" s="10">
        <v>42446</v>
      </c>
      <c r="Q5457">
        <v>41.35501</v>
      </c>
      <c r="S5457" s="10"/>
    </row>
    <row r="5458" spans="16:19" x14ac:dyDescent="0.25">
      <c r="P5458" s="10">
        <v>42447</v>
      </c>
      <c r="Q5458">
        <v>41.376710000000003</v>
      </c>
      <c r="S5458" s="10"/>
    </row>
    <row r="5459" spans="16:19" x14ac:dyDescent="0.25">
      <c r="P5459" s="10">
        <v>42450</v>
      </c>
      <c r="Q5459">
        <v>41.398420000000002</v>
      </c>
      <c r="S5459" s="10"/>
    </row>
    <row r="5460" spans="16:19" x14ac:dyDescent="0.25">
      <c r="P5460" s="10">
        <v>42451</v>
      </c>
      <c r="Q5460">
        <v>41.420140000000004</v>
      </c>
      <c r="S5460" s="10"/>
    </row>
    <row r="5461" spans="16:19" x14ac:dyDescent="0.25">
      <c r="P5461" s="10">
        <v>42452</v>
      </c>
      <c r="Q5461">
        <v>41.441859999999998</v>
      </c>
      <c r="S5461" s="10"/>
    </row>
    <row r="5462" spans="16:19" x14ac:dyDescent="0.25">
      <c r="P5462" s="10">
        <v>42453</v>
      </c>
      <c r="Q5462">
        <v>41.4636</v>
      </c>
      <c r="S5462" s="10"/>
    </row>
    <row r="5463" spans="16:19" x14ac:dyDescent="0.25">
      <c r="P5463" s="10">
        <v>42457</v>
      </c>
      <c r="Q5463">
        <v>41.48536</v>
      </c>
      <c r="S5463" s="10"/>
    </row>
    <row r="5464" spans="16:19" x14ac:dyDescent="0.25">
      <c r="P5464" s="10">
        <v>42458</v>
      </c>
      <c r="Q5464">
        <v>41.50712</v>
      </c>
      <c r="S5464" s="10"/>
    </row>
    <row r="5465" spans="16:19" x14ac:dyDescent="0.25">
      <c r="P5465" s="10">
        <v>42459</v>
      </c>
      <c r="Q5465">
        <v>41.5289</v>
      </c>
      <c r="S5465" s="10"/>
    </row>
    <row r="5466" spans="16:19" x14ac:dyDescent="0.25">
      <c r="P5466" s="10">
        <v>42460</v>
      </c>
      <c r="Q5466">
        <v>41.55068</v>
      </c>
      <c r="S5466" s="10"/>
    </row>
    <row r="5467" spans="16:19" x14ac:dyDescent="0.25">
      <c r="P5467" s="10">
        <v>42461</v>
      </c>
      <c r="Q5467">
        <v>41.572479999999999</v>
      </c>
      <c r="S5467" s="10"/>
    </row>
    <row r="5468" spans="16:19" x14ac:dyDescent="0.25">
      <c r="P5468" s="10">
        <v>42464</v>
      </c>
      <c r="Q5468">
        <v>41.594290000000001</v>
      </c>
      <c r="S5468" s="10"/>
    </row>
    <row r="5469" spans="16:19" x14ac:dyDescent="0.25">
      <c r="P5469" s="10">
        <v>42465</v>
      </c>
      <c r="Q5469">
        <v>41.616109999999999</v>
      </c>
      <c r="S5469" s="10"/>
    </row>
    <row r="5470" spans="16:19" x14ac:dyDescent="0.25">
      <c r="P5470" s="10">
        <v>42466</v>
      </c>
      <c r="Q5470">
        <v>41.63794</v>
      </c>
      <c r="S5470" s="10"/>
    </row>
    <row r="5471" spans="16:19" x14ac:dyDescent="0.25">
      <c r="P5471" s="10">
        <v>42467</v>
      </c>
      <c r="Q5471">
        <v>41.659790000000001</v>
      </c>
      <c r="S5471" s="10"/>
    </row>
    <row r="5472" spans="16:19" x14ac:dyDescent="0.25">
      <c r="P5472" s="10">
        <v>42468</v>
      </c>
      <c r="Q5472">
        <v>41.681640000000002</v>
      </c>
      <c r="S5472" s="10"/>
    </row>
    <row r="5473" spans="16:19" x14ac:dyDescent="0.25">
      <c r="P5473" s="10">
        <v>42471</v>
      </c>
      <c r="Q5473">
        <v>41.703510000000001</v>
      </c>
      <c r="S5473" s="10"/>
    </row>
    <row r="5474" spans="16:19" x14ac:dyDescent="0.25">
      <c r="P5474" s="10">
        <v>42472</v>
      </c>
      <c r="Q5474">
        <v>41.725389999999997</v>
      </c>
      <c r="S5474" s="10"/>
    </row>
    <row r="5475" spans="16:19" x14ac:dyDescent="0.25">
      <c r="P5475" s="10">
        <v>42473</v>
      </c>
      <c r="Q5475">
        <v>41.747280000000003</v>
      </c>
      <c r="S5475" s="10"/>
    </row>
    <row r="5476" spans="16:19" x14ac:dyDescent="0.25">
      <c r="P5476" s="10">
        <v>42474</v>
      </c>
      <c r="Q5476">
        <v>41.769179999999999</v>
      </c>
      <c r="S5476" s="10"/>
    </row>
    <row r="5477" spans="16:19" x14ac:dyDescent="0.25">
      <c r="P5477" s="10">
        <v>42475</v>
      </c>
      <c r="Q5477">
        <v>41.791089999999997</v>
      </c>
      <c r="S5477" s="10"/>
    </row>
    <row r="5478" spans="16:19" x14ac:dyDescent="0.25">
      <c r="P5478" s="10">
        <v>42478</v>
      </c>
      <c r="Q5478">
        <v>41.813009999999998</v>
      </c>
      <c r="S5478" s="10"/>
    </row>
    <row r="5479" spans="16:19" x14ac:dyDescent="0.25">
      <c r="P5479" s="10">
        <v>42479</v>
      </c>
      <c r="Q5479">
        <v>41.834949999999999</v>
      </c>
      <c r="S5479" s="10"/>
    </row>
    <row r="5480" spans="16:19" x14ac:dyDescent="0.25">
      <c r="P5480" s="10">
        <v>42480</v>
      </c>
      <c r="Q5480">
        <v>41.856900000000003</v>
      </c>
      <c r="S5480" s="10"/>
    </row>
    <row r="5481" spans="16:19" x14ac:dyDescent="0.25">
      <c r="P5481" s="10">
        <v>42482</v>
      </c>
      <c r="Q5481">
        <v>41.87885</v>
      </c>
      <c r="S5481" s="10"/>
    </row>
    <row r="5482" spans="16:19" x14ac:dyDescent="0.25">
      <c r="P5482" s="10">
        <v>42485</v>
      </c>
      <c r="Q5482">
        <v>41.900829999999999</v>
      </c>
      <c r="S5482" s="10"/>
    </row>
    <row r="5483" spans="16:19" x14ac:dyDescent="0.25">
      <c r="P5483" s="10">
        <v>42486</v>
      </c>
      <c r="Q5483">
        <v>41.922809999999998</v>
      </c>
      <c r="S5483" s="10"/>
    </row>
    <row r="5484" spans="16:19" x14ac:dyDescent="0.25">
      <c r="P5484" s="10">
        <v>42487</v>
      </c>
      <c r="Q5484">
        <v>41.944800000000001</v>
      </c>
      <c r="S5484" s="10"/>
    </row>
    <row r="5485" spans="16:19" x14ac:dyDescent="0.25">
      <c r="P5485" s="10">
        <v>42488</v>
      </c>
      <c r="Q5485">
        <v>41.966799999999999</v>
      </c>
      <c r="S5485" s="10"/>
    </row>
    <row r="5486" spans="16:19" x14ac:dyDescent="0.25">
      <c r="P5486" s="10">
        <v>42489</v>
      </c>
      <c r="Q5486">
        <v>41.988819999999997</v>
      </c>
      <c r="S5486" s="10"/>
    </row>
    <row r="5487" spans="16:19" x14ac:dyDescent="0.25">
      <c r="P5487" s="10">
        <v>42492</v>
      </c>
      <c r="Q5487">
        <v>42.010849999999998</v>
      </c>
      <c r="S5487" s="10"/>
    </row>
    <row r="5488" spans="16:19" x14ac:dyDescent="0.25">
      <c r="P5488" s="10">
        <v>42493</v>
      </c>
      <c r="Q5488">
        <v>42.032890000000002</v>
      </c>
      <c r="S5488" s="10"/>
    </row>
    <row r="5489" spans="16:19" x14ac:dyDescent="0.25">
      <c r="P5489" s="10">
        <v>42494</v>
      </c>
      <c r="Q5489">
        <v>42.054940000000002</v>
      </c>
      <c r="S5489" s="10"/>
    </row>
    <row r="5490" spans="16:19" x14ac:dyDescent="0.25">
      <c r="P5490" s="10">
        <v>42495</v>
      </c>
      <c r="Q5490">
        <v>42.076999999999998</v>
      </c>
      <c r="S5490" s="10"/>
    </row>
    <row r="5491" spans="16:19" x14ac:dyDescent="0.25">
      <c r="P5491" s="10">
        <v>42496</v>
      </c>
      <c r="Q5491">
        <v>42.099080000000001</v>
      </c>
      <c r="S5491" s="10"/>
    </row>
    <row r="5492" spans="16:19" x14ac:dyDescent="0.25">
      <c r="P5492" s="10">
        <v>42499</v>
      </c>
      <c r="Q5492">
        <v>42.121160000000003</v>
      </c>
      <c r="S5492" s="10"/>
    </row>
    <row r="5493" spans="16:19" x14ac:dyDescent="0.25">
      <c r="P5493" s="10">
        <v>42500</v>
      </c>
      <c r="Q5493">
        <v>42.143259999999998</v>
      </c>
      <c r="S5493" s="10"/>
    </row>
    <row r="5494" spans="16:19" x14ac:dyDescent="0.25">
      <c r="P5494" s="10">
        <v>42501</v>
      </c>
      <c r="Q5494">
        <v>42.165370000000003</v>
      </c>
      <c r="S5494" s="10"/>
    </row>
    <row r="5495" spans="16:19" x14ac:dyDescent="0.25">
      <c r="P5495" s="10">
        <v>42502</v>
      </c>
      <c r="Q5495">
        <v>42.187480000000001</v>
      </c>
      <c r="S5495" s="10"/>
    </row>
    <row r="5496" spans="16:19" x14ac:dyDescent="0.25">
      <c r="P5496" s="10">
        <v>42503</v>
      </c>
      <c r="Q5496">
        <v>42.209620000000001</v>
      </c>
      <c r="S5496" s="10"/>
    </row>
    <row r="5497" spans="16:19" x14ac:dyDescent="0.25">
      <c r="P5497" s="10">
        <v>42506</v>
      </c>
      <c r="Q5497">
        <v>42.231760000000001</v>
      </c>
      <c r="S5497" s="10"/>
    </row>
    <row r="5498" spans="16:19" x14ac:dyDescent="0.25">
      <c r="P5498" s="10">
        <v>42507</v>
      </c>
      <c r="Q5498">
        <v>42.253920000000001</v>
      </c>
      <c r="S5498" s="10"/>
    </row>
    <row r="5499" spans="16:19" x14ac:dyDescent="0.25">
      <c r="P5499" s="10">
        <v>42508</v>
      </c>
      <c r="Q5499">
        <v>42.27608</v>
      </c>
      <c r="S5499" s="10"/>
    </row>
    <row r="5500" spans="16:19" x14ac:dyDescent="0.25">
      <c r="P5500" s="10">
        <v>42509</v>
      </c>
      <c r="Q5500">
        <v>42.298259999999999</v>
      </c>
      <c r="S5500" s="10"/>
    </row>
    <row r="5501" spans="16:19" x14ac:dyDescent="0.25">
      <c r="P5501" s="10">
        <v>42510</v>
      </c>
      <c r="Q5501">
        <v>42.320450000000001</v>
      </c>
      <c r="S5501" s="10"/>
    </row>
    <row r="5502" spans="16:19" x14ac:dyDescent="0.25">
      <c r="P5502" s="10">
        <v>42513</v>
      </c>
      <c r="Q5502">
        <v>42.342660000000002</v>
      </c>
      <c r="S5502" s="10"/>
    </row>
    <row r="5503" spans="16:19" x14ac:dyDescent="0.25">
      <c r="P5503" s="10">
        <v>42514</v>
      </c>
      <c r="Q5503">
        <v>42.364870000000003</v>
      </c>
      <c r="S5503" s="10"/>
    </row>
    <row r="5504" spans="16:19" x14ac:dyDescent="0.25">
      <c r="P5504" s="10">
        <v>42515</v>
      </c>
      <c r="Q5504">
        <v>42.387090000000001</v>
      </c>
      <c r="S5504" s="10"/>
    </row>
    <row r="5505" spans="16:19" x14ac:dyDescent="0.25">
      <c r="P5505" s="10">
        <v>42517</v>
      </c>
      <c r="Q5505">
        <v>42.409329999999997</v>
      </c>
      <c r="S5505" s="10"/>
    </row>
    <row r="5506" spans="16:19" x14ac:dyDescent="0.25">
      <c r="P5506" s="10">
        <v>42520</v>
      </c>
      <c r="Q5506">
        <v>42.431579999999997</v>
      </c>
      <c r="S5506" s="10"/>
    </row>
    <row r="5507" spans="16:19" x14ac:dyDescent="0.25">
      <c r="P5507" s="10">
        <v>42521</v>
      </c>
      <c r="Q5507">
        <v>42.45384</v>
      </c>
      <c r="S5507" s="10"/>
    </row>
    <row r="5508" spans="16:19" x14ac:dyDescent="0.25">
      <c r="P5508" s="10">
        <v>42522</v>
      </c>
      <c r="Q5508">
        <v>42.476109999999998</v>
      </c>
      <c r="S5508" s="10"/>
    </row>
    <row r="5509" spans="16:19" x14ac:dyDescent="0.25">
      <c r="P5509" s="10">
        <v>42523</v>
      </c>
      <c r="Q5509">
        <v>42.498390000000001</v>
      </c>
      <c r="S5509" s="10"/>
    </row>
    <row r="5510" spans="16:19" x14ac:dyDescent="0.25">
      <c r="P5510" s="10">
        <v>42524</v>
      </c>
      <c r="Q5510">
        <v>42.520690000000002</v>
      </c>
      <c r="S5510" s="10"/>
    </row>
    <row r="5511" spans="16:19" x14ac:dyDescent="0.25">
      <c r="P5511" s="10">
        <v>42527</v>
      </c>
      <c r="Q5511">
        <v>42.542999999999999</v>
      </c>
      <c r="S5511" s="10"/>
    </row>
    <row r="5512" spans="16:19" x14ac:dyDescent="0.25">
      <c r="P5512" s="10">
        <v>42528</v>
      </c>
      <c r="Q5512">
        <v>42.565309999999997</v>
      </c>
      <c r="S5512" s="10"/>
    </row>
    <row r="5513" spans="16:19" x14ac:dyDescent="0.25">
      <c r="P5513" s="10">
        <v>42529</v>
      </c>
      <c r="Q5513">
        <v>42.58764</v>
      </c>
      <c r="S5513" s="10"/>
    </row>
    <row r="5514" spans="16:19" x14ac:dyDescent="0.25">
      <c r="P5514" s="10">
        <v>42530</v>
      </c>
      <c r="Q5514">
        <v>42.609990000000003</v>
      </c>
      <c r="S5514" s="10"/>
    </row>
    <row r="5515" spans="16:19" x14ac:dyDescent="0.25">
      <c r="P5515" s="10">
        <v>42531</v>
      </c>
      <c r="Q5515">
        <v>42.632339999999999</v>
      </c>
      <c r="S5515" s="10"/>
    </row>
    <row r="5516" spans="16:19" x14ac:dyDescent="0.25">
      <c r="P5516" s="10">
        <v>42534</v>
      </c>
      <c r="Q5516">
        <v>42.654710000000001</v>
      </c>
      <c r="S5516" s="10"/>
    </row>
    <row r="5517" spans="16:19" x14ac:dyDescent="0.25">
      <c r="P5517" s="10">
        <v>42535</v>
      </c>
      <c r="Q5517">
        <v>42.677079999999997</v>
      </c>
      <c r="S5517" s="10"/>
    </row>
    <row r="5518" spans="16:19" x14ac:dyDescent="0.25">
      <c r="P5518" s="10">
        <v>42536</v>
      </c>
      <c r="Q5518">
        <v>42.699469999999998</v>
      </c>
      <c r="S5518" s="10"/>
    </row>
    <row r="5519" spans="16:19" x14ac:dyDescent="0.25">
      <c r="P5519" s="10">
        <v>42537</v>
      </c>
      <c r="Q5519">
        <v>42.721870000000003</v>
      </c>
      <c r="S5519" s="10"/>
    </row>
    <row r="5520" spans="16:19" x14ac:dyDescent="0.25">
      <c r="P5520" s="10">
        <v>42538</v>
      </c>
      <c r="Q5520">
        <v>42.744280000000003</v>
      </c>
      <c r="S5520" s="10"/>
    </row>
    <row r="5521" spans="16:19" x14ac:dyDescent="0.25">
      <c r="P5521" s="10">
        <v>42541</v>
      </c>
      <c r="Q5521">
        <v>42.766710000000003</v>
      </c>
      <c r="S5521" s="10"/>
    </row>
    <row r="5522" spans="16:19" x14ac:dyDescent="0.25">
      <c r="P5522" s="10">
        <v>42542</v>
      </c>
      <c r="Q5522">
        <v>42.789140000000003</v>
      </c>
      <c r="S5522" s="10"/>
    </row>
    <row r="5523" spans="16:19" x14ac:dyDescent="0.25">
      <c r="P5523" s="10">
        <v>42543</v>
      </c>
      <c r="Q5523">
        <v>42.811590000000002</v>
      </c>
      <c r="S5523" s="10"/>
    </row>
    <row r="5524" spans="16:19" x14ac:dyDescent="0.25">
      <c r="P5524" s="10">
        <v>42544</v>
      </c>
      <c r="Q5524">
        <v>42.834049999999998</v>
      </c>
      <c r="S5524" s="10"/>
    </row>
    <row r="5525" spans="16:19" x14ac:dyDescent="0.25">
      <c r="P5525" s="10">
        <v>42545</v>
      </c>
      <c r="Q5525">
        <v>42.856520000000003</v>
      </c>
      <c r="S5525" s="10"/>
    </row>
    <row r="5526" spans="16:19" x14ac:dyDescent="0.25">
      <c r="P5526" s="10">
        <v>42548</v>
      </c>
      <c r="Q5526">
        <v>42.879010000000001</v>
      </c>
      <c r="S5526" s="10"/>
    </row>
    <row r="5527" spans="16:19" x14ac:dyDescent="0.25">
      <c r="P5527" s="10">
        <v>42549</v>
      </c>
      <c r="Q5527">
        <v>42.901499999999999</v>
      </c>
      <c r="S5527" s="10"/>
    </row>
    <row r="5528" spans="16:19" x14ac:dyDescent="0.25">
      <c r="P5528" s="10">
        <v>42550</v>
      </c>
      <c r="Q5528">
        <v>42.923999999999999</v>
      </c>
      <c r="S5528" s="10"/>
    </row>
    <row r="5529" spans="16:19" x14ac:dyDescent="0.25">
      <c r="P5529" s="10">
        <v>42551</v>
      </c>
      <c r="Q5529">
        <v>42.94652</v>
      </c>
      <c r="S5529" s="10"/>
    </row>
    <row r="5530" spans="16:19" x14ac:dyDescent="0.25">
      <c r="P5530" s="10">
        <v>42552</v>
      </c>
      <c r="Q5530">
        <v>42.969059999999999</v>
      </c>
      <c r="S5530" s="10"/>
    </row>
    <row r="5531" spans="16:19" x14ac:dyDescent="0.25">
      <c r="P5531" s="10">
        <v>42555</v>
      </c>
      <c r="Q5531">
        <v>42.991599999999998</v>
      </c>
      <c r="S5531" s="10"/>
    </row>
    <row r="5532" spans="16:19" x14ac:dyDescent="0.25">
      <c r="P5532" s="10">
        <v>42556</v>
      </c>
      <c r="Q5532">
        <v>43.014150000000001</v>
      </c>
      <c r="S5532" s="10"/>
    </row>
    <row r="5533" spans="16:19" x14ac:dyDescent="0.25">
      <c r="P5533" s="10">
        <v>42557</v>
      </c>
      <c r="Q5533">
        <v>43.036720000000003</v>
      </c>
      <c r="S5533" s="10"/>
    </row>
    <row r="5534" spans="16:19" x14ac:dyDescent="0.25">
      <c r="P5534" s="10">
        <v>42558</v>
      </c>
      <c r="Q5534">
        <v>43.059289999999997</v>
      </c>
      <c r="S5534" s="10"/>
    </row>
    <row r="5535" spans="16:19" x14ac:dyDescent="0.25">
      <c r="P5535" s="10">
        <v>42559</v>
      </c>
      <c r="Q5535">
        <v>43.081879999999998</v>
      </c>
      <c r="S5535" s="10"/>
    </row>
    <row r="5536" spans="16:19" x14ac:dyDescent="0.25">
      <c r="P5536" s="10">
        <v>42562</v>
      </c>
      <c r="Q5536">
        <v>43.104480000000002</v>
      </c>
      <c r="S5536" s="10"/>
    </row>
    <row r="5537" spans="16:19" x14ac:dyDescent="0.25">
      <c r="P5537" s="10">
        <v>42563</v>
      </c>
      <c r="Q5537">
        <v>43.127099999999999</v>
      </c>
      <c r="S5537" s="10"/>
    </row>
    <row r="5538" spans="16:19" x14ac:dyDescent="0.25">
      <c r="P5538" s="10">
        <v>42564</v>
      </c>
      <c r="Q5538">
        <v>43.149720000000002</v>
      </c>
      <c r="S5538" s="10"/>
    </row>
    <row r="5539" spans="16:19" x14ac:dyDescent="0.25">
      <c r="P5539" s="10">
        <v>42565</v>
      </c>
      <c r="Q5539">
        <v>43.172359999999998</v>
      </c>
      <c r="S5539" s="10"/>
    </row>
    <row r="5540" spans="16:19" x14ac:dyDescent="0.25">
      <c r="P5540" s="10">
        <v>42566</v>
      </c>
      <c r="Q5540">
        <v>43.195010000000003</v>
      </c>
      <c r="S5540" s="10"/>
    </row>
    <row r="5541" spans="16:19" x14ac:dyDescent="0.25">
      <c r="P5541" s="10">
        <v>42569</v>
      </c>
      <c r="Q5541">
        <v>43.217669999999998</v>
      </c>
      <c r="S5541" s="10"/>
    </row>
    <row r="5542" spans="16:19" x14ac:dyDescent="0.25">
      <c r="P5542" s="10">
        <v>42570</v>
      </c>
      <c r="Q5542">
        <v>43.240340000000003</v>
      </c>
      <c r="S5542" s="10"/>
    </row>
    <row r="5543" spans="16:19" x14ac:dyDescent="0.25">
      <c r="P5543" s="10">
        <v>42571</v>
      </c>
      <c r="Q5543">
        <v>43.263019999999997</v>
      </c>
      <c r="S5543" s="10"/>
    </row>
    <row r="5544" spans="16:19" x14ac:dyDescent="0.25">
      <c r="P5544" s="10">
        <v>42572</v>
      </c>
      <c r="Q5544">
        <v>43.285719999999998</v>
      </c>
      <c r="S5544" s="10"/>
    </row>
    <row r="5545" spans="16:19" x14ac:dyDescent="0.25">
      <c r="P5545" s="10">
        <v>42573</v>
      </c>
      <c r="Q5545">
        <v>43.308430000000001</v>
      </c>
      <c r="S5545" s="10"/>
    </row>
    <row r="5546" spans="16:19" x14ac:dyDescent="0.25">
      <c r="P5546" s="10">
        <v>42576</v>
      </c>
      <c r="Q5546">
        <v>43.331150000000001</v>
      </c>
      <c r="S5546" s="10"/>
    </row>
    <row r="5547" spans="16:19" x14ac:dyDescent="0.25">
      <c r="P5547" s="10">
        <v>42577</v>
      </c>
      <c r="Q5547">
        <v>43.353879999999997</v>
      </c>
      <c r="S5547" s="10"/>
    </row>
    <row r="5548" spans="16:19" x14ac:dyDescent="0.25">
      <c r="P5548" s="10">
        <v>42578</v>
      </c>
      <c r="Q5548">
        <v>43.376629999999999</v>
      </c>
      <c r="S5548" s="10"/>
    </row>
    <row r="5549" spans="16:19" x14ac:dyDescent="0.25">
      <c r="P5549" s="10">
        <v>42579</v>
      </c>
      <c r="Q5549">
        <v>43.399380000000001</v>
      </c>
      <c r="S5549" s="10"/>
    </row>
    <row r="5550" spans="16:19" x14ac:dyDescent="0.25">
      <c r="P5550" s="10">
        <v>42580</v>
      </c>
      <c r="Q5550">
        <v>43.422150000000002</v>
      </c>
      <c r="S5550" s="10"/>
    </row>
    <row r="5551" spans="16:19" x14ac:dyDescent="0.25">
      <c r="P5551" s="10">
        <v>42583</v>
      </c>
      <c r="Q5551">
        <v>43.444929999999999</v>
      </c>
      <c r="S5551" s="10"/>
    </row>
    <row r="5552" spans="16:19" x14ac:dyDescent="0.25">
      <c r="P5552" s="10">
        <v>42584</v>
      </c>
      <c r="Q5552">
        <v>43.46772</v>
      </c>
      <c r="S5552" s="10"/>
    </row>
    <row r="5553" spans="16:19" x14ac:dyDescent="0.25">
      <c r="P5553" s="10">
        <v>42585</v>
      </c>
      <c r="Q5553">
        <v>43.490519999999997</v>
      </c>
      <c r="S5553" s="10"/>
    </row>
    <row r="5554" spans="16:19" x14ac:dyDescent="0.25">
      <c r="P5554" s="10">
        <v>42586</v>
      </c>
      <c r="Q5554">
        <v>43.513339999999999</v>
      </c>
      <c r="S5554" s="10"/>
    </row>
    <row r="5555" spans="16:19" x14ac:dyDescent="0.25">
      <c r="P5555" s="10">
        <v>42587</v>
      </c>
      <c r="Q5555">
        <v>43.536169999999998</v>
      </c>
      <c r="S5555" s="10"/>
    </row>
    <row r="5556" spans="16:19" x14ac:dyDescent="0.25">
      <c r="P5556" s="10">
        <v>42590</v>
      </c>
      <c r="Q5556">
        <v>43.559010000000001</v>
      </c>
      <c r="S5556" s="10"/>
    </row>
    <row r="5557" spans="16:19" x14ac:dyDescent="0.25">
      <c r="P5557" s="10">
        <v>42591</v>
      </c>
      <c r="Q5557">
        <v>43.581859999999999</v>
      </c>
      <c r="S5557" s="10"/>
    </row>
    <row r="5558" spans="16:19" x14ac:dyDescent="0.25">
      <c r="P5558" s="10">
        <v>42592</v>
      </c>
      <c r="Q5558">
        <v>43.60472</v>
      </c>
      <c r="S5558" s="10"/>
    </row>
    <row r="5559" spans="16:19" x14ac:dyDescent="0.25">
      <c r="P5559" s="10">
        <v>42593</v>
      </c>
      <c r="Q5559">
        <v>43.627589999999998</v>
      </c>
      <c r="S5559" s="10"/>
    </row>
    <row r="5560" spans="16:19" x14ac:dyDescent="0.25">
      <c r="P5560" s="10">
        <v>42594</v>
      </c>
      <c r="Q5560">
        <v>43.650480000000002</v>
      </c>
      <c r="S5560" s="10"/>
    </row>
    <row r="5561" spans="16:19" x14ac:dyDescent="0.25">
      <c r="P5561" s="10">
        <v>42597</v>
      </c>
      <c r="Q5561">
        <v>43.673380000000002</v>
      </c>
      <c r="S5561" s="10"/>
    </row>
    <row r="5562" spans="16:19" x14ac:dyDescent="0.25">
      <c r="P5562" s="10">
        <v>42598</v>
      </c>
      <c r="Q5562">
        <v>43.696289999999998</v>
      </c>
      <c r="S5562" s="10"/>
    </row>
    <row r="5563" spans="16:19" x14ac:dyDescent="0.25">
      <c r="P5563" s="10">
        <v>42599</v>
      </c>
      <c r="Q5563">
        <v>43.71922</v>
      </c>
      <c r="S5563" s="10"/>
    </row>
    <row r="5564" spans="16:19" x14ac:dyDescent="0.25">
      <c r="P5564" s="10">
        <v>42600</v>
      </c>
      <c r="Q5564">
        <v>43.742150000000002</v>
      </c>
      <c r="S5564" s="10"/>
    </row>
    <row r="5565" spans="16:19" x14ac:dyDescent="0.25">
      <c r="P5565" s="10">
        <v>42601</v>
      </c>
      <c r="Q5565">
        <v>43.765099999999997</v>
      </c>
      <c r="S5565" s="10"/>
    </row>
    <row r="5566" spans="16:19" x14ac:dyDescent="0.25">
      <c r="P5566" s="10">
        <v>42604</v>
      </c>
      <c r="Q5566">
        <v>43.788060000000002</v>
      </c>
      <c r="S5566" s="10"/>
    </row>
    <row r="5567" spans="16:19" x14ac:dyDescent="0.25">
      <c r="P5567" s="10">
        <v>42605</v>
      </c>
      <c r="Q5567">
        <v>43.811030000000002</v>
      </c>
      <c r="S5567" s="10"/>
    </row>
    <row r="5568" spans="16:19" x14ac:dyDescent="0.25">
      <c r="P5568" s="10">
        <v>42606</v>
      </c>
      <c r="Q5568">
        <v>43.834009999999999</v>
      </c>
      <c r="S5568" s="10"/>
    </row>
    <row r="5569" spans="16:19" x14ac:dyDescent="0.25">
      <c r="P5569" s="10">
        <v>42607</v>
      </c>
      <c r="Q5569">
        <v>43.857010000000002</v>
      </c>
      <c r="S5569" s="10"/>
    </row>
    <row r="5570" spans="16:19" x14ac:dyDescent="0.25">
      <c r="P5570" s="10">
        <v>42608</v>
      </c>
      <c r="Q5570">
        <v>43.880020000000002</v>
      </c>
      <c r="S5570" s="10"/>
    </row>
    <row r="5571" spans="16:19" x14ac:dyDescent="0.25">
      <c r="P5571" s="10">
        <v>42611</v>
      </c>
      <c r="Q5571">
        <v>43.903039999999997</v>
      </c>
      <c r="S5571" s="10"/>
    </row>
    <row r="5572" spans="16:19" x14ac:dyDescent="0.25">
      <c r="P5572" s="10">
        <v>42612</v>
      </c>
      <c r="Q5572">
        <v>43.926070000000003</v>
      </c>
      <c r="S5572" s="10"/>
    </row>
    <row r="5573" spans="16:19" x14ac:dyDescent="0.25">
      <c r="P5573" s="10">
        <v>42613</v>
      </c>
      <c r="Q5573">
        <v>43.949120000000001</v>
      </c>
      <c r="S5573" s="10"/>
    </row>
    <row r="5574" spans="16:19" x14ac:dyDescent="0.25">
      <c r="P5574" s="10">
        <v>42614</v>
      </c>
      <c r="Q5574">
        <v>43.972169999999998</v>
      </c>
      <c r="S5574" s="10"/>
    </row>
    <row r="5575" spans="16:19" x14ac:dyDescent="0.25">
      <c r="P5575" s="10">
        <v>42615</v>
      </c>
      <c r="Q5575">
        <v>43.995240000000003</v>
      </c>
      <c r="S5575" s="10"/>
    </row>
    <row r="5576" spans="16:19" x14ac:dyDescent="0.25">
      <c r="P5576" s="10">
        <v>42618</v>
      </c>
      <c r="Q5576">
        <v>44.018320000000003</v>
      </c>
      <c r="S5576" s="10"/>
    </row>
    <row r="5577" spans="16:19" x14ac:dyDescent="0.25">
      <c r="P5577" s="10">
        <v>42619</v>
      </c>
      <c r="Q5577">
        <v>44.041409999999999</v>
      </c>
      <c r="S5577" s="10"/>
    </row>
    <row r="5578" spans="16:19" x14ac:dyDescent="0.25">
      <c r="P5578" s="10">
        <v>42621</v>
      </c>
      <c r="Q5578">
        <v>44.064520000000002</v>
      </c>
      <c r="S5578" s="10"/>
    </row>
    <row r="5579" spans="16:19" x14ac:dyDescent="0.25">
      <c r="P5579" s="10">
        <v>42622</v>
      </c>
      <c r="Q5579">
        <v>44.08764</v>
      </c>
      <c r="S5579" s="10"/>
    </row>
    <row r="5580" spans="16:19" x14ac:dyDescent="0.25">
      <c r="P5580" s="10">
        <v>42625</v>
      </c>
      <c r="Q5580">
        <v>44.110759999999999</v>
      </c>
      <c r="S5580" s="10"/>
    </row>
    <row r="5581" spans="16:19" x14ac:dyDescent="0.25">
      <c r="P5581" s="10">
        <v>42626</v>
      </c>
      <c r="Q5581">
        <v>44.133899999999997</v>
      </c>
      <c r="S5581" s="10"/>
    </row>
    <row r="5582" spans="16:19" x14ac:dyDescent="0.25">
      <c r="P5582" s="10">
        <v>42627</v>
      </c>
      <c r="Q5582">
        <v>44.157049999999998</v>
      </c>
      <c r="S5582" s="10"/>
    </row>
    <row r="5583" spans="16:19" x14ac:dyDescent="0.25">
      <c r="P5583" s="10">
        <v>42628</v>
      </c>
      <c r="Q5583">
        <v>44.180219999999998</v>
      </c>
      <c r="S5583" s="10"/>
    </row>
    <row r="5584" spans="16:19" x14ac:dyDescent="0.25">
      <c r="P5584" s="10">
        <v>42629</v>
      </c>
      <c r="Q5584">
        <v>44.203400000000002</v>
      </c>
      <c r="S5584" s="10"/>
    </row>
    <row r="5585" spans="16:19" x14ac:dyDescent="0.25">
      <c r="P5585" s="10">
        <v>42632</v>
      </c>
      <c r="Q5585">
        <v>44.226590000000002</v>
      </c>
      <c r="S5585" s="10"/>
    </row>
    <row r="5586" spans="16:19" x14ac:dyDescent="0.25">
      <c r="P5586" s="10">
        <v>42633</v>
      </c>
      <c r="Q5586">
        <v>44.249789999999997</v>
      </c>
      <c r="S5586" s="10"/>
    </row>
    <row r="5587" spans="16:19" x14ac:dyDescent="0.25">
      <c r="P5587" s="10">
        <v>42634</v>
      </c>
      <c r="Q5587">
        <v>44.273000000000003</v>
      </c>
      <c r="S5587" s="10"/>
    </row>
    <row r="5588" spans="16:19" x14ac:dyDescent="0.25">
      <c r="P5588" s="10">
        <v>42635</v>
      </c>
      <c r="Q5588">
        <v>44.296230000000001</v>
      </c>
      <c r="S5588" s="10"/>
    </row>
    <row r="5589" spans="16:19" x14ac:dyDescent="0.25">
      <c r="P5589" s="10">
        <v>42636</v>
      </c>
      <c r="Q5589">
        <v>44.319470000000003</v>
      </c>
      <c r="S5589" s="10"/>
    </row>
    <row r="5590" spans="16:19" x14ac:dyDescent="0.25">
      <c r="P5590" s="10">
        <v>42639</v>
      </c>
      <c r="Q5590">
        <v>44.34272</v>
      </c>
      <c r="S5590" s="10"/>
    </row>
    <row r="5591" spans="16:19" x14ac:dyDescent="0.25">
      <c r="P5591" s="10">
        <v>42640</v>
      </c>
      <c r="Q5591">
        <v>44.36598</v>
      </c>
      <c r="S5591" s="10"/>
    </row>
    <row r="5592" spans="16:19" x14ac:dyDescent="0.25">
      <c r="P5592" s="10">
        <v>42641</v>
      </c>
      <c r="Q5592">
        <v>44.38926</v>
      </c>
      <c r="S5592" s="10"/>
    </row>
    <row r="5593" spans="16:19" x14ac:dyDescent="0.25">
      <c r="P5593" s="10">
        <v>42642</v>
      </c>
      <c r="Q5593">
        <v>44.41254</v>
      </c>
      <c r="S5593" s="10"/>
    </row>
    <row r="5594" spans="16:19" x14ac:dyDescent="0.25">
      <c r="P5594" s="10">
        <v>42643</v>
      </c>
      <c r="Q5594">
        <v>44.435839999999999</v>
      </c>
      <c r="S5594" s="10"/>
    </row>
    <row r="5595" spans="16:19" x14ac:dyDescent="0.25">
      <c r="P5595" s="10">
        <v>42646</v>
      </c>
      <c r="Q5595">
        <v>44.459159999999997</v>
      </c>
      <c r="S5595" s="10"/>
    </row>
    <row r="5596" spans="16:19" x14ac:dyDescent="0.25">
      <c r="P5596" s="10">
        <v>42647</v>
      </c>
      <c r="Q5596">
        <v>44.482480000000002</v>
      </c>
      <c r="S5596" s="10"/>
    </row>
    <row r="5597" spans="16:19" x14ac:dyDescent="0.25">
      <c r="P5597" s="10">
        <v>42648</v>
      </c>
      <c r="Q5597">
        <v>44.505809999999997</v>
      </c>
      <c r="S5597" s="10"/>
    </row>
    <row r="5598" spans="16:19" x14ac:dyDescent="0.25">
      <c r="P5598" s="10">
        <v>42649</v>
      </c>
      <c r="Q5598">
        <v>44.529159999999997</v>
      </c>
      <c r="S5598" s="10"/>
    </row>
    <row r="5599" spans="16:19" x14ac:dyDescent="0.25">
      <c r="P5599" s="10">
        <v>42650</v>
      </c>
      <c r="Q5599">
        <v>44.552520000000001</v>
      </c>
      <c r="S5599" s="10"/>
    </row>
    <row r="5600" spans="16:19" x14ac:dyDescent="0.25">
      <c r="P5600" s="10">
        <v>42653</v>
      </c>
      <c r="Q5600">
        <v>44.575890000000001</v>
      </c>
      <c r="S5600" s="10"/>
    </row>
    <row r="5601" spans="16:19" x14ac:dyDescent="0.25">
      <c r="P5601" s="10">
        <v>42654</v>
      </c>
      <c r="Q5601">
        <v>44.59928</v>
      </c>
      <c r="S5601" s="10"/>
    </row>
    <row r="5602" spans="16:19" x14ac:dyDescent="0.25">
      <c r="P5602" s="10">
        <v>42656</v>
      </c>
      <c r="Q5602">
        <v>44.622680000000003</v>
      </c>
      <c r="S5602" s="10"/>
    </row>
    <row r="5603" spans="16:19" x14ac:dyDescent="0.25">
      <c r="P5603" s="10">
        <v>42657</v>
      </c>
      <c r="Q5603">
        <v>44.646090000000001</v>
      </c>
      <c r="S5603" s="10"/>
    </row>
    <row r="5604" spans="16:19" x14ac:dyDescent="0.25">
      <c r="P5604" s="10">
        <v>42660</v>
      </c>
      <c r="Q5604">
        <v>44.669510000000002</v>
      </c>
      <c r="S5604" s="10"/>
    </row>
    <row r="5605" spans="16:19" x14ac:dyDescent="0.25">
      <c r="P5605" s="10">
        <v>42661</v>
      </c>
      <c r="Q5605">
        <v>44.69294</v>
      </c>
      <c r="S5605" s="10"/>
    </row>
    <row r="5606" spans="16:19" x14ac:dyDescent="0.25">
      <c r="P5606" s="10">
        <v>42662</v>
      </c>
      <c r="Q5606">
        <v>44.716389999999997</v>
      </c>
      <c r="S5606" s="10"/>
    </row>
    <row r="5607" spans="16:19" x14ac:dyDescent="0.25">
      <c r="P5607" s="10">
        <v>42663</v>
      </c>
      <c r="Q5607">
        <v>44.739849999999997</v>
      </c>
      <c r="S5607" s="10"/>
    </row>
    <row r="5608" spans="16:19" x14ac:dyDescent="0.25">
      <c r="P5608" s="10">
        <v>42664</v>
      </c>
      <c r="Q5608">
        <v>44.762929999999997</v>
      </c>
      <c r="S5608" s="10"/>
    </row>
    <row r="5609" spans="16:19" x14ac:dyDescent="0.25">
      <c r="P5609" s="10">
        <v>42667</v>
      </c>
      <c r="Q5609">
        <v>44.786020000000001</v>
      </c>
      <c r="S5609" s="10"/>
    </row>
    <row r="5610" spans="16:19" x14ac:dyDescent="0.25">
      <c r="P5610" s="10">
        <v>42668</v>
      </c>
      <c r="Q5610">
        <v>44.809130000000003</v>
      </c>
      <c r="S5610" s="10"/>
    </row>
    <row r="5611" spans="16:19" x14ac:dyDescent="0.25">
      <c r="P5611" s="10">
        <v>42669</v>
      </c>
      <c r="Q5611">
        <v>44.832239999999999</v>
      </c>
      <c r="S5611" s="10"/>
    </row>
    <row r="5612" spans="16:19" x14ac:dyDescent="0.25">
      <c r="P5612" s="10">
        <v>42670</v>
      </c>
      <c r="Q5612">
        <v>44.855379999999997</v>
      </c>
      <c r="S5612" s="10"/>
    </row>
    <row r="5613" spans="16:19" x14ac:dyDescent="0.25">
      <c r="P5613" s="10">
        <v>42671</v>
      </c>
      <c r="Q5613">
        <v>44.878520000000002</v>
      </c>
      <c r="S5613" s="10"/>
    </row>
    <row r="5614" spans="16:19" x14ac:dyDescent="0.25">
      <c r="P5614" s="10">
        <v>42674</v>
      </c>
      <c r="Q5614">
        <v>44.901670000000003</v>
      </c>
      <c r="S5614" s="10"/>
    </row>
    <row r="5615" spans="16:19" x14ac:dyDescent="0.25">
      <c r="P5615" s="10">
        <v>42675</v>
      </c>
      <c r="Q5615">
        <v>44.924840000000003</v>
      </c>
      <c r="S5615" s="10"/>
    </row>
    <row r="5616" spans="16:19" x14ac:dyDescent="0.25">
      <c r="P5616" s="10">
        <v>42677</v>
      </c>
      <c r="Q5616">
        <v>44.948009999999996</v>
      </c>
      <c r="S5616" s="10"/>
    </row>
    <row r="5617" spans="16:19" x14ac:dyDescent="0.25">
      <c r="P5617" s="10">
        <v>42678</v>
      </c>
      <c r="Q5617">
        <v>44.971200000000003</v>
      </c>
      <c r="S5617" s="10"/>
    </row>
    <row r="5618" spans="16:19" x14ac:dyDescent="0.25">
      <c r="P5618" s="10">
        <v>42681</v>
      </c>
      <c r="Q5618">
        <v>44.994399999999999</v>
      </c>
      <c r="S5618" s="10"/>
    </row>
    <row r="5619" spans="16:19" x14ac:dyDescent="0.25">
      <c r="P5619" s="10">
        <v>42682</v>
      </c>
      <c r="Q5619">
        <v>45.017620000000001</v>
      </c>
      <c r="S5619" s="10"/>
    </row>
    <row r="5620" spans="16:19" x14ac:dyDescent="0.25">
      <c r="P5620" s="10">
        <v>42683</v>
      </c>
      <c r="Q5620">
        <v>45.040840000000003</v>
      </c>
      <c r="S5620" s="10"/>
    </row>
    <row r="5621" spans="16:19" x14ac:dyDescent="0.25">
      <c r="P5621" s="10">
        <v>42684</v>
      </c>
      <c r="Q5621">
        <v>45.064079999999997</v>
      </c>
      <c r="S5621" s="10"/>
    </row>
    <row r="5622" spans="16:19" x14ac:dyDescent="0.25">
      <c r="P5622" s="10">
        <v>42685</v>
      </c>
      <c r="Q5622">
        <v>45.087330000000001</v>
      </c>
      <c r="S5622" s="10"/>
    </row>
    <row r="5623" spans="16:19" x14ac:dyDescent="0.25">
      <c r="P5623" s="10">
        <v>42688</v>
      </c>
      <c r="Q5623">
        <v>45.110590000000002</v>
      </c>
      <c r="S5623" s="10"/>
    </row>
    <row r="5624" spans="16:19" x14ac:dyDescent="0.25">
      <c r="P5624" s="10">
        <v>42690</v>
      </c>
      <c r="Q5624">
        <v>45.133859999999999</v>
      </c>
      <c r="S5624" s="10"/>
    </row>
    <row r="5625" spans="16:19" x14ac:dyDescent="0.25">
      <c r="P5625" s="10">
        <v>42691</v>
      </c>
      <c r="Q5625">
        <v>45.157150000000001</v>
      </c>
      <c r="S5625" s="10"/>
    </row>
    <row r="5626" spans="16:19" x14ac:dyDescent="0.25">
      <c r="P5626" s="10">
        <v>42692</v>
      </c>
      <c r="Q5626">
        <v>45.180439999999997</v>
      </c>
      <c r="S5626" s="10"/>
    </row>
    <row r="5627" spans="16:19" x14ac:dyDescent="0.25">
      <c r="P5627" s="10">
        <v>42695</v>
      </c>
      <c r="Q5627">
        <v>45.203749999999999</v>
      </c>
      <c r="S5627" s="10"/>
    </row>
    <row r="5628" spans="16:19" x14ac:dyDescent="0.25">
      <c r="P5628" s="10">
        <v>42696</v>
      </c>
      <c r="Q5628">
        <v>45.227069999999998</v>
      </c>
      <c r="S5628" s="10"/>
    </row>
    <row r="5629" spans="16:19" x14ac:dyDescent="0.25">
      <c r="P5629" s="10">
        <v>42697</v>
      </c>
      <c r="Q5629">
        <v>45.250399999999999</v>
      </c>
      <c r="S5629" s="10"/>
    </row>
    <row r="5630" spans="16:19" x14ac:dyDescent="0.25">
      <c r="P5630" s="10">
        <v>42698</v>
      </c>
      <c r="Q5630">
        <v>45.27375</v>
      </c>
      <c r="S5630" s="10"/>
    </row>
    <row r="5631" spans="16:19" x14ac:dyDescent="0.25">
      <c r="P5631" s="10">
        <v>42699</v>
      </c>
      <c r="Q5631">
        <v>45.297110000000004</v>
      </c>
      <c r="S5631" s="10"/>
    </row>
    <row r="5632" spans="16:19" x14ac:dyDescent="0.25">
      <c r="P5632" s="10">
        <v>42702</v>
      </c>
      <c r="Q5632">
        <v>45.320480000000003</v>
      </c>
      <c r="S5632" s="10"/>
    </row>
    <row r="5633" spans="16:19" x14ac:dyDescent="0.25">
      <c r="P5633" s="10">
        <v>42703</v>
      </c>
      <c r="Q5633">
        <v>45.343859999999999</v>
      </c>
      <c r="S5633" s="10"/>
    </row>
    <row r="5634" spans="16:19" x14ac:dyDescent="0.25">
      <c r="P5634" s="10">
        <v>42704</v>
      </c>
      <c r="Q5634">
        <v>45.367249999999999</v>
      </c>
      <c r="S5634" s="10"/>
    </row>
    <row r="5635" spans="16:19" x14ac:dyDescent="0.25">
      <c r="P5635" s="10">
        <v>42705</v>
      </c>
      <c r="Q5635">
        <v>45.390659999999997</v>
      </c>
      <c r="S5635" s="10"/>
    </row>
    <row r="5636" spans="16:19" x14ac:dyDescent="0.25">
      <c r="P5636" s="10">
        <v>42706</v>
      </c>
      <c r="Q5636">
        <v>45.413679999999999</v>
      </c>
      <c r="S5636" s="10"/>
    </row>
    <row r="5637" spans="16:19" x14ac:dyDescent="0.25">
      <c r="P5637" s="10">
        <v>42709</v>
      </c>
      <c r="Q5637">
        <v>45.436709999999998</v>
      </c>
      <c r="S5637" s="10"/>
    </row>
    <row r="5638" spans="16:19" x14ac:dyDescent="0.25">
      <c r="P5638" s="10">
        <v>42710</v>
      </c>
      <c r="Q5638">
        <v>45.45975</v>
      </c>
      <c r="S5638" s="10"/>
    </row>
    <row r="5639" spans="16:19" x14ac:dyDescent="0.25">
      <c r="P5639" s="10">
        <v>42711</v>
      </c>
      <c r="Q5639">
        <v>45.482810000000001</v>
      </c>
      <c r="S5639" s="10"/>
    </row>
    <row r="5640" spans="16:19" x14ac:dyDescent="0.25">
      <c r="P5640" s="10">
        <v>42712</v>
      </c>
      <c r="Q5640">
        <v>45.505879999999998</v>
      </c>
      <c r="S5640" s="10"/>
    </row>
    <row r="5641" spans="16:19" x14ac:dyDescent="0.25">
      <c r="P5641" s="10">
        <v>42713</v>
      </c>
      <c r="Q5641">
        <v>45.528959999999998</v>
      </c>
      <c r="S5641" s="10"/>
    </row>
    <row r="5642" spans="16:19" x14ac:dyDescent="0.25">
      <c r="P5642" s="10">
        <v>42716</v>
      </c>
      <c r="Q5642">
        <v>45.552050000000001</v>
      </c>
      <c r="S5642" s="10"/>
    </row>
    <row r="5643" spans="16:19" x14ac:dyDescent="0.25">
      <c r="P5643" s="10">
        <v>42717</v>
      </c>
      <c r="Q5643">
        <v>45.575150000000001</v>
      </c>
      <c r="S5643" s="10"/>
    </row>
    <row r="5644" spans="16:19" x14ac:dyDescent="0.25">
      <c r="P5644" s="10">
        <v>42718</v>
      </c>
      <c r="Q5644">
        <v>45.598269999999999</v>
      </c>
      <c r="S5644" s="10"/>
    </row>
    <row r="5645" spans="16:19" x14ac:dyDescent="0.25">
      <c r="P5645" s="10">
        <v>42719</v>
      </c>
      <c r="Q5645">
        <v>45.621400000000001</v>
      </c>
      <c r="S5645" s="10"/>
    </row>
    <row r="5646" spans="16:19" x14ac:dyDescent="0.25">
      <c r="P5646" s="10">
        <v>42720</v>
      </c>
      <c r="Q5646">
        <v>45.644539999999999</v>
      </c>
      <c r="S5646" s="10"/>
    </row>
    <row r="5647" spans="16:19" x14ac:dyDescent="0.25">
      <c r="P5647" s="10">
        <v>42723</v>
      </c>
      <c r="Q5647">
        <v>45.66769</v>
      </c>
      <c r="S5647" s="10"/>
    </row>
    <row r="5648" spans="16:19" x14ac:dyDescent="0.25">
      <c r="P5648" s="10">
        <v>42724</v>
      </c>
      <c r="Q5648">
        <v>45.690849999999998</v>
      </c>
      <c r="S5648" s="10"/>
    </row>
    <row r="5649" spans="16:19" x14ac:dyDescent="0.25">
      <c r="P5649" s="10">
        <v>42725</v>
      </c>
      <c r="Q5649">
        <v>45.714019999999998</v>
      </c>
      <c r="S5649" s="10"/>
    </row>
    <row r="5650" spans="16:19" x14ac:dyDescent="0.25">
      <c r="P5650" s="10">
        <v>42726</v>
      </c>
      <c r="Q5650">
        <v>45.737209999999997</v>
      </c>
      <c r="S5650" s="10"/>
    </row>
    <row r="5651" spans="16:19" x14ac:dyDescent="0.25">
      <c r="P5651" s="10">
        <v>42727</v>
      </c>
      <c r="Q5651">
        <v>45.760399999999997</v>
      </c>
      <c r="S5651" s="10"/>
    </row>
    <row r="5652" spans="16:19" x14ac:dyDescent="0.25">
      <c r="P5652" s="10">
        <v>42730</v>
      </c>
      <c r="Q5652">
        <v>45.783610000000003</v>
      </c>
      <c r="S5652" s="10"/>
    </row>
    <row r="5653" spans="16:19" x14ac:dyDescent="0.25">
      <c r="P5653" s="10">
        <v>42731</v>
      </c>
      <c r="Q5653">
        <v>45.806829999999998</v>
      </c>
      <c r="S5653" s="10"/>
    </row>
    <row r="5654" spans="16:19" x14ac:dyDescent="0.25">
      <c r="P5654" s="10">
        <v>42732</v>
      </c>
      <c r="Q5654">
        <v>45.830060000000003</v>
      </c>
      <c r="S5654" s="10"/>
    </row>
    <row r="5655" spans="16:19" x14ac:dyDescent="0.25">
      <c r="P5655" s="10">
        <v>42733</v>
      </c>
      <c r="Q5655">
        <v>45.85331</v>
      </c>
      <c r="S5655" s="10"/>
    </row>
    <row r="5656" spans="16:19" x14ac:dyDescent="0.25">
      <c r="P5656" s="10">
        <v>42734</v>
      </c>
      <c r="Q5656">
        <v>45.876559999999998</v>
      </c>
      <c r="S5656" s="10"/>
    </row>
    <row r="5657" spans="16:19" x14ac:dyDescent="0.25">
      <c r="P5657" s="10">
        <v>42737</v>
      </c>
      <c r="Q5657">
        <v>45.899830000000001</v>
      </c>
      <c r="S5657" s="10"/>
    </row>
    <row r="5658" spans="16:19" x14ac:dyDescent="0.25">
      <c r="P5658" s="10">
        <v>42738</v>
      </c>
      <c r="Q5658">
        <v>45.923110000000001</v>
      </c>
      <c r="S5658" s="10"/>
    </row>
    <row r="5659" spans="16:19" x14ac:dyDescent="0.25">
      <c r="P5659" s="10">
        <v>42739</v>
      </c>
      <c r="Q5659">
        <v>45.946399999999997</v>
      </c>
      <c r="S5659" s="10"/>
    </row>
    <row r="5660" spans="16:19" x14ac:dyDescent="0.25">
      <c r="P5660" s="10">
        <v>42740</v>
      </c>
      <c r="Q5660">
        <v>45.969700000000003</v>
      </c>
      <c r="S5660" s="10"/>
    </row>
    <row r="5661" spans="16:19" x14ac:dyDescent="0.25">
      <c r="P5661" s="10">
        <v>42741</v>
      </c>
      <c r="Q5661">
        <v>45.993020000000001</v>
      </c>
      <c r="S5661" s="10"/>
    </row>
    <row r="5662" spans="16:19" x14ac:dyDescent="0.25">
      <c r="P5662" s="10">
        <v>42744</v>
      </c>
      <c r="Q5662">
        <v>46.016350000000003</v>
      </c>
      <c r="S5662" s="10"/>
    </row>
    <row r="5663" spans="16:19" x14ac:dyDescent="0.25">
      <c r="P5663" s="10">
        <v>42745</v>
      </c>
      <c r="Q5663">
        <v>46.039679999999997</v>
      </c>
      <c r="S5663" s="10"/>
    </row>
    <row r="5664" spans="16:19" x14ac:dyDescent="0.25">
      <c r="P5664" s="10">
        <v>42746</v>
      </c>
      <c r="Q5664">
        <v>46.063029999999998</v>
      </c>
      <c r="S5664" s="10"/>
    </row>
    <row r="5665" spans="16:19" x14ac:dyDescent="0.25">
      <c r="P5665" s="10">
        <v>42747</v>
      </c>
      <c r="Q5665">
        <v>46.086399999999998</v>
      </c>
      <c r="S5665" s="10"/>
    </row>
    <row r="5666" spans="16:19" x14ac:dyDescent="0.25">
      <c r="P5666" s="10">
        <v>42748</v>
      </c>
      <c r="Q5666">
        <v>46.108559999999997</v>
      </c>
      <c r="S5666" s="10"/>
    </row>
    <row r="5667" spans="16:19" x14ac:dyDescent="0.25">
      <c r="P5667" s="10">
        <v>42751</v>
      </c>
      <c r="Q5667">
        <v>46.13073</v>
      </c>
      <c r="S5667" s="10"/>
    </row>
    <row r="5668" spans="16:19" x14ac:dyDescent="0.25">
      <c r="P5668" s="10">
        <v>42752</v>
      </c>
      <c r="Q5668">
        <v>46.152920000000002</v>
      </c>
      <c r="S5668" s="10"/>
    </row>
    <row r="5669" spans="16:19" x14ac:dyDescent="0.25">
      <c r="P5669" s="10">
        <v>42753</v>
      </c>
      <c r="Q5669">
        <v>46.175109999999997</v>
      </c>
      <c r="S5669" s="10"/>
    </row>
    <row r="5670" spans="16:19" x14ac:dyDescent="0.25">
      <c r="P5670" s="10">
        <v>42754</v>
      </c>
      <c r="Q5670">
        <v>46.197319999999998</v>
      </c>
      <c r="S5670" s="10"/>
    </row>
    <row r="5671" spans="16:19" x14ac:dyDescent="0.25">
      <c r="P5671" s="10">
        <v>42755</v>
      </c>
      <c r="Q5671">
        <v>46.219529999999999</v>
      </c>
      <c r="S5671" s="10"/>
    </row>
    <row r="5672" spans="16:19" x14ac:dyDescent="0.25">
      <c r="P5672" s="10">
        <v>42758</v>
      </c>
      <c r="Q5672">
        <v>46.241759999999999</v>
      </c>
      <c r="S5672" s="10"/>
    </row>
    <row r="5673" spans="16:19" x14ac:dyDescent="0.25">
      <c r="P5673" s="10">
        <v>42759</v>
      </c>
      <c r="Q5673">
        <v>46.264000000000003</v>
      </c>
      <c r="S5673" s="10"/>
    </row>
    <row r="5674" spans="16:19" x14ac:dyDescent="0.25">
      <c r="P5674" s="10">
        <v>42760</v>
      </c>
      <c r="Q5674">
        <v>46.286239999999999</v>
      </c>
      <c r="S5674" s="10"/>
    </row>
    <row r="5675" spans="16:19" x14ac:dyDescent="0.25">
      <c r="P5675" s="10">
        <v>42761</v>
      </c>
      <c r="Q5675">
        <v>46.308500000000002</v>
      </c>
      <c r="S5675" s="10"/>
    </row>
    <row r="5676" spans="16:19" x14ac:dyDescent="0.25">
      <c r="P5676" s="10">
        <v>42762</v>
      </c>
      <c r="Q5676">
        <v>46.330770000000001</v>
      </c>
      <c r="S5676" s="10"/>
    </row>
    <row r="5677" spans="16:19" x14ac:dyDescent="0.25">
      <c r="P5677" s="10">
        <v>42765</v>
      </c>
      <c r="Q5677">
        <v>46.353050000000003</v>
      </c>
      <c r="S5677" s="10"/>
    </row>
    <row r="5678" spans="16:19" x14ac:dyDescent="0.25">
      <c r="P5678" s="10">
        <v>42766</v>
      </c>
      <c r="Q5678">
        <v>46.375340000000001</v>
      </c>
      <c r="S5678" s="10"/>
    </row>
    <row r="5679" spans="16:19" x14ac:dyDescent="0.25">
      <c r="P5679" s="10">
        <v>42767</v>
      </c>
      <c r="Q5679">
        <v>46.397640000000003</v>
      </c>
      <c r="S5679" s="10"/>
    </row>
    <row r="5680" spans="16:19" x14ac:dyDescent="0.25">
      <c r="P5680" s="10">
        <v>42768</v>
      </c>
      <c r="Q5680">
        <v>46.419960000000003</v>
      </c>
      <c r="S5680" s="10"/>
    </row>
    <row r="5681" spans="16:19" x14ac:dyDescent="0.25">
      <c r="P5681" s="10">
        <v>42769</v>
      </c>
      <c r="Q5681">
        <v>46.442279999999997</v>
      </c>
      <c r="S5681" s="10"/>
    </row>
    <row r="5682" spans="16:19" x14ac:dyDescent="0.25">
      <c r="P5682" s="10">
        <v>42772</v>
      </c>
      <c r="Q5682">
        <v>46.46461</v>
      </c>
      <c r="S5682" s="10"/>
    </row>
    <row r="5683" spans="16:19" x14ac:dyDescent="0.25">
      <c r="P5683" s="10">
        <v>42773</v>
      </c>
      <c r="Q5683">
        <v>46.486960000000003</v>
      </c>
      <c r="S5683" s="10"/>
    </row>
    <row r="5684" spans="16:19" x14ac:dyDescent="0.25">
      <c r="P5684" s="10">
        <v>42774</v>
      </c>
      <c r="Q5684">
        <v>46.509309999999999</v>
      </c>
      <c r="S5684" s="10"/>
    </row>
    <row r="5685" spans="16:19" x14ac:dyDescent="0.25">
      <c r="P5685" s="10">
        <v>42775</v>
      </c>
      <c r="Q5685">
        <v>46.531680000000001</v>
      </c>
      <c r="S5685" s="10"/>
    </row>
    <row r="5686" spans="16:19" x14ac:dyDescent="0.25">
      <c r="P5686" s="10">
        <v>42776</v>
      </c>
      <c r="Q5686">
        <v>46.554049999999997</v>
      </c>
      <c r="S5686" s="10"/>
    </row>
    <row r="5687" spans="16:19" x14ac:dyDescent="0.25">
      <c r="P5687" s="10">
        <v>42779</v>
      </c>
      <c r="Q5687">
        <v>46.576439999999998</v>
      </c>
      <c r="S5687" s="10"/>
    </row>
    <row r="5688" spans="16:19" x14ac:dyDescent="0.25">
      <c r="P5688" s="10">
        <v>42780</v>
      </c>
      <c r="Q5688">
        <v>46.598840000000003</v>
      </c>
      <c r="S5688" s="10"/>
    </row>
    <row r="5689" spans="16:19" x14ac:dyDescent="0.25">
      <c r="P5689" s="10">
        <v>42781</v>
      </c>
      <c r="Q5689">
        <v>46.621250000000003</v>
      </c>
      <c r="S5689" s="10"/>
    </row>
    <row r="5690" spans="16:19" x14ac:dyDescent="0.25">
      <c r="P5690" s="10">
        <v>42782</v>
      </c>
      <c r="Q5690">
        <v>46.64367</v>
      </c>
      <c r="S5690" s="10"/>
    </row>
    <row r="5691" spans="16:19" x14ac:dyDescent="0.25">
      <c r="P5691" s="10">
        <v>42783</v>
      </c>
      <c r="Q5691">
        <v>46.6661</v>
      </c>
      <c r="S5691" s="10"/>
    </row>
    <row r="5692" spans="16:19" x14ac:dyDescent="0.25">
      <c r="P5692" s="10">
        <v>42786</v>
      </c>
      <c r="Q5692">
        <v>46.688540000000003</v>
      </c>
      <c r="S5692" s="10"/>
    </row>
    <row r="5693" spans="16:19" x14ac:dyDescent="0.25">
      <c r="P5693" s="10">
        <v>42787</v>
      </c>
      <c r="Q5693">
        <v>46.710990000000002</v>
      </c>
      <c r="S5693" s="10"/>
    </row>
    <row r="5694" spans="16:19" x14ac:dyDescent="0.25">
      <c r="P5694" s="10">
        <v>42788</v>
      </c>
      <c r="Q5694">
        <v>46.733460000000001</v>
      </c>
      <c r="S5694" s="10"/>
    </row>
    <row r="5695" spans="16:19" x14ac:dyDescent="0.25">
      <c r="P5695" s="10">
        <v>42789</v>
      </c>
      <c r="Q5695">
        <v>46.755929999999999</v>
      </c>
      <c r="S5695" s="10"/>
    </row>
    <row r="5696" spans="16:19" x14ac:dyDescent="0.25">
      <c r="P5696" s="10">
        <v>42790</v>
      </c>
      <c r="Q5696">
        <v>46.777180000000001</v>
      </c>
      <c r="S5696" s="10"/>
    </row>
    <row r="5697" spans="16:19" x14ac:dyDescent="0.25">
      <c r="P5697" s="10">
        <v>42795</v>
      </c>
      <c r="Q5697">
        <v>46.798430000000003</v>
      </c>
      <c r="S5697" s="10"/>
    </row>
    <row r="5698" spans="16:19" x14ac:dyDescent="0.25">
      <c r="P5698" s="10">
        <v>42796</v>
      </c>
      <c r="Q5698">
        <v>46.819699999999997</v>
      </c>
      <c r="S5698" s="10"/>
    </row>
    <row r="5699" spans="16:19" x14ac:dyDescent="0.25">
      <c r="P5699" s="10">
        <v>42797</v>
      </c>
      <c r="Q5699">
        <v>46.840980000000002</v>
      </c>
      <c r="S5699" s="10"/>
    </row>
    <row r="5700" spans="16:19" x14ac:dyDescent="0.25">
      <c r="P5700" s="10">
        <v>42800</v>
      </c>
      <c r="Q5700">
        <v>46.862259999999999</v>
      </c>
      <c r="S5700" s="10"/>
    </row>
    <row r="5701" spans="16:19" x14ac:dyDescent="0.25">
      <c r="P5701" s="10">
        <v>42801</v>
      </c>
      <c r="Q5701">
        <v>46.883560000000003</v>
      </c>
      <c r="S5701" s="10"/>
    </row>
    <row r="5702" spans="16:19" x14ac:dyDescent="0.25">
      <c r="P5702" s="10">
        <v>42802</v>
      </c>
      <c r="Q5702">
        <v>46.904859999999999</v>
      </c>
      <c r="S5702" s="10"/>
    </row>
    <row r="5703" spans="16:19" x14ac:dyDescent="0.25">
      <c r="P5703" s="10">
        <v>42803</v>
      </c>
      <c r="Q5703">
        <v>46.926169999999999</v>
      </c>
      <c r="S5703" s="10"/>
    </row>
    <row r="5704" spans="16:19" x14ac:dyDescent="0.25">
      <c r="P5704" s="10">
        <v>42804</v>
      </c>
      <c r="Q5704">
        <v>46.947499999999998</v>
      </c>
      <c r="S5704" s="10"/>
    </row>
    <row r="5705" spans="16:19" x14ac:dyDescent="0.25">
      <c r="P5705" s="10">
        <v>42807</v>
      </c>
      <c r="Q5705">
        <v>46.968829999999997</v>
      </c>
      <c r="S5705" s="10"/>
    </row>
    <row r="5706" spans="16:19" x14ac:dyDescent="0.25">
      <c r="P5706" s="10">
        <v>42808</v>
      </c>
      <c r="Q5706">
        <v>46.990180000000002</v>
      </c>
      <c r="S5706" s="10"/>
    </row>
    <row r="5707" spans="16:19" x14ac:dyDescent="0.25">
      <c r="P5707" s="10">
        <v>42809</v>
      </c>
      <c r="Q5707">
        <v>47.01153</v>
      </c>
      <c r="S5707" s="10"/>
    </row>
    <row r="5708" spans="16:19" x14ac:dyDescent="0.25">
      <c r="P5708" s="10">
        <v>42810</v>
      </c>
      <c r="Q5708">
        <v>47.032890000000002</v>
      </c>
      <c r="S5708" s="10"/>
    </row>
    <row r="5709" spans="16:19" x14ac:dyDescent="0.25">
      <c r="P5709" s="10">
        <v>42811</v>
      </c>
      <c r="Q5709">
        <v>47.054259999999999</v>
      </c>
      <c r="S5709" s="10"/>
    </row>
    <row r="5710" spans="16:19" x14ac:dyDescent="0.25">
      <c r="P5710" s="10">
        <v>42814</v>
      </c>
      <c r="Q5710">
        <v>47.075650000000003</v>
      </c>
      <c r="S5710" s="10"/>
    </row>
    <row r="5711" spans="16:19" x14ac:dyDescent="0.25">
      <c r="P5711" s="10">
        <v>42815</v>
      </c>
      <c r="Q5711">
        <v>47.09704</v>
      </c>
      <c r="S5711" s="10"/>
    </row>
    <row r="5712" spans="16:19" x14ac:dyDescent="0.25">
      <c r="P5712" s="10">
        <v>42816</v>
      </c>
      <c r="Q5712">
        <v>47.11844</v>
      </c>
      <c r="S5712" s="10"/>
    </row>
    <row r="5713" spans="16:19" x14ac:dyDescent="0.25">
      <c r="P5713" s="10">
        <v>42817</v>
      </c>
      <c r="Q5713">
        <v>47.139850000000003</v>
      </c>
      <c r="S5713" s="10"/>
    </row>
    <row r="5714" spans="16:19" x14ac:dyDescent="0.25">
      <c r="P5714" s="10">
        <v>42818</v>
      </c>
      <c r="Q5714">
        <v>47.161270000000002</v>
      </c>
      <c r="S5714" s="10"/>
    </row>
    <row r="5715" spans="16:19" x14ac:dyDescent="0.25">
      <c r="P5715" s="10">
        <v>42821</v>
      </c>
      <c r="Q5715">
        <v>47.182699999999997</v>
      </c>
      <c r="S5715" s="10"/>
    </row>
    <row r="5716" spans="16:19" x14ac:dyDescent="0.25">
      <c r="P5716" s="10">
        <v>42822</v>
      </c>
      <c r="Q5716">
        <v>47.204149999999998</v>
      </c>
      <c r="S5716" s="10"/>
    </row>
    <row r="5717" spans="16:19" x14ac:dyDescent="0.25">
      <c r="P5717" s="10">
        <v>42823</v>
      </c>
      <c r="Q5717">
        <v>47.2256</v>
      </c>
      <c r="S5717" s="10"/>
    </row>
    <row r="5718" spans="16:19" x14ac:dyDescent="0.25">
      <c r="P5718" s="10">
        <v>42824</v>
      </c>
      <c r="Q5718">
        <v>47.247059999999998</v>
      </c>
      <c r="S5718" s="10"/>
    </row>
    <row r="5719" spans="16:19" x14ac:dyDescent="0.25">
      <c r="P5719" s="10">
        <v>42825</v>
      </c>
      <c r="Q5719">
        <v>47.268529999999998</v>
      </c>
      <c r="S5719" s="10"/>
    </row>
    <row r="5720" spans="16:19" x14ac:dyDescent="0.25">
      <c r="P5720" s="10">
        <v>42828</v>
      </c>
      <c r="Q5720">
        <v>47.290010000000002</v>
      </c>
      <c r="S5720" s="10"/>
    </row>
    <row r="5721" spans="16:19" x14ac:dyDescent="0.25">
      <c r="P5721" s="10">
        <v>42829</v>
      </c>
      <c r="Q5721">
        <v>47.311500000000002</v>
      </c>
      <c r="S5721" s="10"/>
    </row>
    <row r="5722" spans="16:19" x14ac:dyDescent="0.25">
      <c r="P5722" s="10">
        <v>42830</v>
      </c>
      <c r="Q5722">
        <v>47.332999999999998</v>
      </c>
      <c r="S5722" s="10"/>
    </row>
    <row r="5723" spans="16:19" x14ac:dyDescent="0.25">
      <c r="P5723" s="10">
        <v>42831</v>
      </c>
      <c r="Q5723">
        <v>47.354500000000002</v>
      </c>
      <c r="S5723" s="10"/>
    </row>
    <row r="5724" spans="16:19" x14ac:dyDescent="0.25">
      <c r="P5724" s="10">
        <v>42832</v>
      </c>
      <c r="Q5724">
        <v>47.376019999999997</v>
      </c>
      <c r="S5724" s="10"/>
    </row>
    <row r="5725" spans="16:19" x14ac:dyDescent="0.25">
      <c r="P5725" s="10">
        <v>42835</v>
      </c>
      <c r="Q5725">
        <v>47.397550000000003</v>
      </c>
      <c r="S5725" s="10"/>
    </row>
    <row r="5726" spans="16:19" x14ac:dyDescent="0.25">
      <c r="P5726" s="10">
        <v>42836</v>
      </c>
      <c r="Q5726">
        <v>47.419089999999997</v>
      </c>
      <c r="S5726" s="10"/>
    </row>
    <row r="5727" spans="16:19" x14ac:dyDescent="0.25">
      <c r="P5727" s="10">
        <v>42837</v>
      </c>
      <c r="Q5727">
        <v>47.440640000000002</v>
      </c>
      <c r="S5727" s="10"/>
    </row>
    <row r="5728" spans="16:19" x14ac:dyDescent="0.25">
      <c r="P5728" s="10">
        <v>42838</v>
      </c>
      <c r="Q5728">
        <v>47.462200000000003</v>
      </c>
      <c r="S5728" s="10"/>
    </row>
    <row r="5729" spans="16:19" x14ac:dyDescent="0.25">
      <c r="P5729" s="10">
        <v>42842</v>
      </c>
      <c r="Q5729">
        <v>47.482080000000003</v>
      </c>
      <c r="S5729" s="10"/>
    </row>
    <row r="5730" spans="16:19" x14ac:dyDescent="0.25">
      <c r="P5730" s="10">
        <v>42843</v>
      </c>
      <c r="Q5730">
        <v>47.501959999999997</v>
      </c>
      <c r="S5730" s="10"/>
    </row>
    <row r="5731" spans="16:19" x14ac:dyDescent="0.25">
      <c r="P5731" s="10">
        <v>42844</v>
      </c>
      <c r="Q5731">
        <v>47.521859999999997</v>
      </c>
      <c r="S5731" s="10"/>
    </row>
    <row r="5732" spans="16:19" x14ac:dyDescent="0.25">
      <c r="P5732" s="10">
        <v>42845</v>
      </c>
      <c r="Q5732">
        <v>47.54177</v>
      </c>
      <c r="S5732" s="10"/>
    </row>
    <row r="5733" spans="16:19" x14ac:dyDescent="0.25">
      <c r="P5733" s="10">
        <v>42849</v>
      </c>
      <c r="Q5733">
        <v>47.561680000000003</v>
      </c>
      <c r="S5733" s="10"/>
    </row>
    <row r="5734" spans="16:19" x14ac:dyDescent="0.25">
      <c r="P5734" s="10">
        <v>42850</v>
      </c>
      <c r="Q5734">
        <v>47.581600000000002</v>
      </c>
      <c r="S5734" s="10"/>
    </row>
    <row r="5735" spans="16:19" x14ac:dyDescent="0.25">
      <c r="P5735" s="10">
        <v>42851</v>
      </c>
      <c r="Q5735">
        <v>47.601529999999997</v>
      </c>
      <c r="S5735" s="10"/>
    </row>
    <row r="5736" spans="16:19" x14ac:dyDescent="0.25">
      <c r="P5736" s="10">
        <v>42852</v>
      </c>
      <c r="Q5736">
        <v>47.621470000000002</v>
      </c>
      <c r="S5736" s="10"/>
    </row>
    <row r="5737" spans="16:19" x14ac:dyDescent="0.25">
      <c r="P5737" s="10">
        <v>42853</v>
      </c>
      <c r="Q5737">
        <v>47.641419999999997</v>
      </c>
      <c r="S5737" s="10"/>
    </row>
    <row r="5738" spans="16:19" x14ac:dyDescent="0.25">
      <c r="P5738" s="10">
        <v>42857</v>
      </c>
      <c r="Q5738">
        <v>47.661369999999998</v>
      </c>
      <c r="S5738" s="10"/>
    </row>
    <row r="5739" spans="16:19" x14ac:dyDescent="0.25">
      <c r="P5739" s="10">
        <v>42858</v>
      </c>
      <c r="Q5739">
        <v>47.681339999999999</v>
      </c>
      <c r="S5739" s="10"/>
    </row>
    <row r="5740" spans="16:19" x14ac:dyDescent="0.25">
      <c r="P5740" s="10">
        <v>42859</v>
      </c>
      <c r="Q5740">
        <v>47.701309999999999</v>
      </c>
      <c r="S5740" s="10"/>
    </row>
    <row r="5741" spans="16:19" x14ac:dyDescent="0.25">
      <c r="P5741" s="10">
        <v>42860</v>
      </c>
      <c r="Q5741">
        <v>47.721290000000003</v>
      </c>
      <c r="S5741" s="10"/>
    </row>
    <row r="5742" spans="16:19" x14ac:dyDescent="0.25">
      <c r="P5742" s="10">
        <v>42863</v>
      </c>
      <c r="Q5742">
        <v>47.741280000000003</v>
      </c>
      <c r="S5742" s="10"/>
    </row>
    <row r="5743" spans="16:19" x14ac:dyDescent="0.25">
      <c r="P5743" s="10">
        <v>42864</v>
      </c>
      <c r="Q5743">
        <v>47.761270000000003</v>
      </c>
      <c r="S5743" s="10"/>
    </row>
    <row r="5744" spans="16:19" x14ac:dyDescent="0.25">
      <c r="P5744" s="10">
        <v>42865</v>
      </c>
      <c r="Q5744">
        <v>47.781280000000002</v>
      </c>
      <c r="S5744" s="10"/>
    </row>
    <row r="5745" spans="16:19" x14ac:dyDescent="0.25">
      <c r="P5745" s="10">
        <v>42866</v>
      </c>
      <c r="Q5745">
        <v>47.801290000000002</v>
      </c>
      <c r="S5745" s="10"/>
    </row>
    <row r="5746" spans="16:19" x14ac:dyDescent="0.25">
      <c r="P5746" s="10">
        <v>42867</v>
      </c>
      <c r="Q5746">
        <v>47.82132</v>
      </c>
      <c r="S5746" s="10"/>
    </row>
    <row r="5747" spans="16:19" x14ac:dyDescent="0.25">
      <c r="P5747" s="10">
        <v>42870</v>
      </c>
      <c r="Q5747">
        <v>47.841340000000002</v>
      </c>
      <c r="S5747" s="10"/>
    </row>
    <row r="5748" spans="16:19" x14ac:dyDescent="0.25">
      <c r="P5748" s="10">
        <v>42871</v>
      </c>
      <c r="Q5748">
        <v>47.861379999999997</v>
      </c>
      <c r="S5748" s="10"/>
    </row>
    <row r="5749" spans="16:19" x14ac:dyDescent="0.25">
      <c r="P5749" s="10">
        <v>42872</v>
      </c>
      <c r="Q5749">
        <v>47.881430000000002</v>
      </c>
      <c r="S5749" s="10"/>
    </row>
    <row r="5750" spans="16:19" x14ac:dyDescent="0.25">
      <c r="P5750" s="10">
        <v>42873</v>
      </c>
      <c r="Q5750">
        <v>47.901490000000003</v>
      </c>
      <c r="S5750" s="10"/>
    </row>
    <row r="5751" spans="16:19" x14ac:dyDescent="0.25">
      <c r="P5751" s="10">
        <v>42874</v>
      </c>
      <c r="Q5751">
        <v>47.921550000000003</v>
      </c>
      <c r="S5751" s="10"/>
    </row>
    <row r="5752" spans="16:19" x14ac:dyDescent="0.25">
      <c r="P5752" s="10">
        <v>42877</v>
      </c>
      <c r="Q5752">
        <v>47.94162</v>
      </c>
      <c r="S5752" s="10"/>
    </row>
    <row r="5753" spans="16:19" x14ac:dyDescent="0.25">
      <c r="P5753" s="10">
        <v>42878</v>
      </c>
      <c r="Q5753">
        <v>47.9617</v>
      </c>
      <c r="S5753" s="10"/>
    </row>
    <row r="5754" spans="16:19" x14ac:dyDescent="0.25">
      <c r="P5754" s="10">
        <v>42879</v>
      </c>
      <c r="Q5754">
        <v>47.981789999999997</v>
      </c>
      <c r="S5754" s="10"/>
    </row>
    <row r="5755" spans="16:19" x14ac:dyDescent="0.25">
      <c r="P5755" s="10">
        <v>42880</v>
      </c>
      <c r="Q5755">
        <v>48.001890000000003</v>
      </c>
      <c r="S5755" s="10"/>
    </row>
    <row r="5756" spans="16:19" x14ac:dyDescent="0.25">
      <c r="P5756" s="10">
        <v>42881</v>
      </c>
      <c r="Q5756">
        <v>48.021999999999998</v>
      </c>
      <c r="S5756" s="10"/>
    </row>
    <row r="5757" spans="16:19" x14ac:dyDescent="0.25">
      <c r="P5757" s="10">
        <v>42884</v>
      </c>
      <c r="Q5757">
        <v>48.042110000000001</v>
      </c>
      <c r="S5757" s="10"/>
    </row>
    <row r="5758" spans="16:19" x14ac:dyDescent="0.25">
      <c r="P5758" s="10">
        <v>42885</v>
      </c>
      <c r="Q5758">
        <v>48.06223</v>
      </c>
      <c r="S5758" s="10"/>
    </row>
    <row r="5759" spans="16:19" x14ac:dyDescent="0.25">
      <c r="P5759" s="10">
        <v>42886</v>
      </c>
      <c r="Q5759">
        <v>48.082369999999997</v>
      </c>
      <c r="S5759" s="10"/>
    </row>
    <row r="5760" spans="16:19" x14ac:dyDescent="0.25">
      <c r="P5760" s="10">
        <v>42887</v>
      </c>
      <c r="Q5760">
        <v>48.102499999999999</v>
      </c>
      <c r="S5760" s="10"/>
    </row>
    <row r="5761" spans="16:19" x14ac:dyDescent="0.25">
      <c r="P5761" s="10">
        <v>42888</v>
      </c>
      <c r="Q5761">
        <v>48.120939999999997</v>
      </c>
      <c r="S5761" s="10"/>
    </row>
    <row r="5762" spans="16:19" x14ac:dyDescent="0.25">
      <c r="P5762" s="10">
        <v>42891</v>
      </c>
      <c r="Q5762">
        <v>48.139389999999999</v>
      </c>
      <c r="S5762" s="10"/>
    </row>
    <row r="5763" spans="16:19" x14ac:dyDescent="0.25">
      <c r="P5763" s="10">
        <v>42892</v>
      </c>
      <c r="Q5763">
        <v>48.15784</v>
      </c>
      <c r="S5763" s="10"/>
    </row>
    <row r="5764" spans="16:19" x14ac:dyDescent="0.25">
      <c r="P5764" s="10">
        <v>42893</v>
      </c>
      <c r="Q5764">
        <v>48.176299999999998</v>
      </c>
      <c r="S5764" s="10"/>
    </row>
    <row r="5765" spans="16:19" x14ac:dyDescent="0.25">
      <c r="P5765" s="10">
        <v>42894</v>
      </c>
      <c r="Q5765">
        <v>48.194769999999998</v>
      </c>
      <c r="S5765" s="10"/>
    </row>
    <row r="5766" spans="16:19" x14ac:dyDescent="0.25">
      <c r="P5766" s="10">
        <v>42895</v>
      </c>
      <c r="Q5766">
        <v>48.213250000000002</v>
      </c>
      <c r="S5766" s="10"/>
    </row>
    <row r="5767" spans="16:19" x14ac:dyDescent="0.25">
      <c r="P5767" s="10">
        <v>42898</v>
      </c>
      <c r="Q5767">
        <v>48.231729999999999</v>
      </c>
      <c r="S5767" s="10"/>
    </row>
    <row r="5768" spans="16:19" x14ac:dyDescent="0.25">
      <c r="P5768" s="10">
        <v>42899</v>
      </c>
      <c r="Q5768">
        <v>48.250219999999999</v>
      </c>
      <c r="S5768" s="10"/>
    </row>
    <row r="5769" spans="16:19" x14ac:dyDescent="0.25">
      <c r="P5769" s="10">
        <v>42900</v>
      </c>
      <c r="Q5769">
        <v>48.268709999999999</v>
      </c>
      <c r="S5769" s="10"/>
    </row>
    <row r="5770" spans="16:19" x14ac:dyDescent="0.25">
      <c r="P5770" s="10">
        <v>42902</v>
      </c>
      <c r="Q5770">
        <v>48.287219999999998</v>
      </c>
      <c r="S5770" s="10"/>
    </row>
    <row r="5771" spans="16:19" x14ac:dyDescent="0.25">
      <c r="P5771" s="10">
        <v>42905</v>
      </c>
      <c r="Q5771">
        <v>48.305729999999997</v>
      </c>
      <c r="S5771" s="10"/>
    </row>
    <row r="5772" spans="16:19" x14ac:dyDescent="0.25">
      <c r="P5772" s="10">
        <v>42906</v>
      </c>
      <c r="Q5772">
        <v>48.324249999999999</v>
      </c>
      <c r="S5772" s="10"/>
    </row>
    <row r="5773" spans="16:19" x14ac:dyDescent="0.25">
      <c r="P5773" s="10">
        <v>42907</v>
      </c>
      <c r="Q5773">
        <v>48.342770000000002</v>
      </c>
      <c r="S5773" s="10"/>
    </row>
    <row r="5774" spans="16:19" x14ac:dyDescent="0.25">
      <c r="P5774" s="10">
        <v>42908</v>
      </c>
      <c r="Q5774">
        <v>48.361310000000003</v>
      </c>
      <c r="S5774" s="10"/>
    </row>
    <row r="5775" spans="16:19" x14ac:dyDescent="0.25">
      <c r="P5775" s="10">
        <v>42909</v>
      </c>
      <c r="Q5775">
        <v>48.379840000000002</v>
      </c>
      <c r="S5775" s="10"/>
    </row>
    <row r="5776" spans="16:19" x14ac:dyDescent="0.25">
      <c r="P5776" s="10">
        <v>42912</v>
      </c>
      <c r="Q5776">
        <v>48.398389999999999</v>
      </c>
      <c r="S5776" s="10"/>
    </row>
    <row r="5777" spans="16:19" x14ac:dyDescent="0.25">
      <c r="P5777" s="10">
        <v>42913</v>
      </c>
      <c r="Q5777">
        <v>48.416939999999997</v>
      </c>
      <c r="S5777" s="10"/>
    </row>
    <row r="5778" spans="16:19" x14ac:dyDescent="0.25">
      <c r="P5778" s="10">
        <v>42914</v>
      </c>
      <c r="Q5778">
        <v>48.435499999999998</v>
      </c>
      <c r="S5778" s="10"/>
    </row>
    <row r="5779" spans="16:19" x14ac:dyDescent="0.25">
      <c r="P5779" s="10">
        <v>42915</v>
      </c>
      <c r="Q5779">
        <v>48.454070000000002</v>
      </c>
      <c r="S5779" s="10"/>
    </row>
    <row r="5780" spans="16:19" x14ac:dyDescent="0.25">
      <c r="P5780" s="10">
        <v>42916</v>
      </c>
      <c r="Q5780">
        <v>48.472639999999998</v>
      </c>
      <c r="S5780" s="10"/>
    </row>
    <row r="5781" spans="16:19" x14ac:dyDescent="0.25">
      <c r="P5781" s="10">
        <v>42919</v>
      </c>
      <c r="Q5781">
        <v>48.4912262</v>
      </c>
      <c r="S5781" s="10"/>
    </row>
    <row r="5782" spans="16:19" x14ac:dyDescent="0.25">
      <c r="P5782" s="10">
        <v>42920</v>
      </c>
      <c r="Q5782">
        <v>48.509815199999998</v>
      </c>
      <c r="S5782" s="10"/>
    </row>
    <row r="5783" spans="16:19" x14ac:dyDescent="0.25">
      <c r="P5783" s="10">
        <v>42921</v>
      </c>
      <c r="Q5783">
        <v>48.5284081</v>
      </c>
      <c r="S5783" s="10"/>
    </row>
    <row r="5784" spans="16:19" x14ac:dyDescent="0.25">
      <c r="P5784" s="10">
        <v>42922</v>
      </c>
      <c r="Q5784">
        <v>48.547012299999999</v>
      </c>
      <c r="S5784" s="10"/>
    </row>
    <row r="5785" spans="16:19" x14ac:dyDescent="0.25">
      <c r="P5785" s="10">
        <v>42923</v>
      </c>
      <c r="Q5785">
        <v>48.5656204</v>
      </c>
      <c r="S5785" s="10"/>
    </row>
    <row r="5786" spans="16:19" x14ac:dyDescent="0.25">
      <c r="P5786" s="10">
        <v>42926</v>
      </c>
      <c r="Q5786">
        <v>48.584240000000001</v>
      </c>
      <c r="S5786" s="10"/>
    </row>
    <row r="5787" spans="16:19" x14ac:dyDescent="0.25">
      <c r="P5787" s="10">
        <v>42927</v>
      </c>
      <c r="Q5787">
        <v>48.602863300000003</v>
      </c>
      <c r="S5787" s="10"/>
    </row>
    <row r="5788" spans="16:19" x14ac:dyDescent="0.25">
      <c r="P5788" s="10">
        <v>42928</v>
      </c>
      <c r="Q5788">
        <v>48.621494300000002</v>
      </c>
      <c r="S5788" s="10"/>
    </row>
    <row r="5789" spans="16:19" x14ac:dyDescent="0.25">
      <c r="P5789" s="10">
        <v>42929</v>
      </c>
      <c r="Q5789">
        <v>48.640132899999998</v>
      </c>
      <c r="S5789" s="10"/>
    </row>
    <row r="5790" spans="16:19" x14ac:dyDescent="0.25">
      <c r="P5790" s="10">
        <v>42930</v>
      </c>
      <c r="Q5790">
        <v>48.658779099999997</v>
      </c>
      <c r="S5790" s="10"/>
    </row>
    <row r="5791" spans="16:19" x14ac:dyDescent="0.25">
      <c r="P5791" s="10">
        <v>42933</v>
      </c>
      <c r="Q5791">
        <v>48.677433000000001</v>
      </c>
      <c r="S5791" s="10"/>
    </row>
    <row r="5792" spans="16:19" x14ac:dyDescent="0.25">
      <c r="P5792" s="10">
        <v>42934</v>
      </c>
      <c r="Q5792">
        <v>48.696090699999999</v>
      </c>
      <c r="S5792" s="10"/>
    </row>
    <row r="5793" spans="16:19" x14ac:dyDescent="0.25">
      <c r="P5793" s="10">
        <v>42935</v>
      </c>
      <c r="Q5793">
        <v>48.714759800000003</v>
      </c>
      <c r="S5793" s="10"/>
    </row>
    <row r="5794" spans="16:19" x14ac:dyDescent="0.25">
      <c r="P5794" s="10">
        <v>42936</v>
      </c>
      <c r="Q5794">
        <v>48.733432800000003</v>
      </c>
      <c r="S5794" s="10"/>
    </row>
    <row r="5795" spans="16:19" x14ac:dyDescent="0.25">
      <c r="P5795" s="10">
        <v>42937</v>
      </c>
      <c r="Q5795">
        <v>48.752113299999998</v>
      </c>
      <c r="S5795" s="10"/>
    </row>
    <row r="5796" spans="16:19" x14ac:dyDescent="0.25">
      <c r="P5796" s="10">
        <v>42940</v>
      </c>
      <c r="Q5796">
        <v>48.7708054</v>
      </c>
      <c r="S5796" s="10"/>
    </row>
    <row r="5797" spans="16:19" x14ac:dyDescent="0.25">
      <c r="P5797" s="10">
        <v>42941</v>
      </c>
      <c r="Q5797">
        <v>48.789501199999997</v>
      </c>
      <c r="S5797" s="10"/>
    </row>
    <row r="5798" spans="16:19" x14ac:dyDescent="0.25">
      <c r="P5798" s="10">
        <v>42942</v>
      </c>
      <c r="Q5798">
        <v>48.808200800000002</v>
      </c>
      <c r="S5798" s="10"/>
    </row>
    <row r="5799" spans="16:19" x14ac:dyDescent="0.25">
      <c r="P5799" s="10">
        <v>42943</v>
      </c>
      <c r="Q5799">
        <v>48.826911899999999</v>
      </c>
      <c r="S5799" s="10"/>
    </row>
    <row r="5800" spans="16:19" x14ac:dyDescent="0.25">
      <c r="P5800" s="10">
        <v>42944</v>
      </c>
      <c r="Q5800">
        <v>48.843860599999999</v>
      </c>
      <c r="S5800" s="10"/>
    </row>
    <row r="5801" spans="16:19" x14ac:dyDescent="0.25">
      <c r="P5801" s="10">
        <v>42947</v>
      </c>
      <c r="Q5801">
        <v>48.860816999999997</v>
      </c>
      <c r="S5801" s="10"/>
    </row>
    <row r="5802" spans="16:19" x14ac:dyDescent="0.25">
      <c r="P5802" s="10">
        <v>42948</v>
      </c>
      <c r="Q5802">
        <v>48.877777100000003</v>
      </c>
      <c r="S5802" s="10"/>
    </row>
    <row r="5803" spans="16:19" x14ac:dyDescent="0.25">
      <c r="P5803" s="10">
        <v>42949</v>
      </c>
      <c r="Q5803">
        <v>48.894744899999999</v>
      </c>
      <c r="S5803" s="10"/>
    </row>
    <row r="5804" spans="16:19" x14ac:dyDescent="0.25">
      <c r="P5804" s="10">
        <v>42950</v>
      </c>
      <c r="Q5804">
        <v>48.911716499999997</v>
      </c>
      <c r="S5804" s="10"/>
    </row>
    <row r="5805" spans="16:19" x14ac:dyDescent="0.25">
      <c r="P5805" s="10">
        <v>42951</v>
      </c>
      <c r="Q5805">
        <v>48.928695699999999</v>
      </c>
      <c r="S5805" s="10"/>
    </row>
    <row r="5806" spans="16:19" x14ac:dyDescent="0.25">
      <c r="P5806" s="10">
        <v>42954</v>
      </c>
      <c r="Q5806">
        <v>48.945682499999997</v>
      </c>
      <c r="S5806" s="10"/>
    </row>
    <row r="5807" spans="16:19" x14ac:dyDescent="0.25">
      <c r="P5807" s="10">
        <v>42955</v>
      </c>
      <c r="Q5807">
        <v>48.962673199999998</v>
      </c>
      <c r="S5807" s="10"/>
    </row>
    <row r="5808" spans="16:19" x14ac:dyDescent="0.25">
      <c r="P5808" s="10">
        <v>42956</v>
      </c>
      <c r="Q5808">
        <v>48.9796677</v>
      </c>
      <c r="S5808" s="10"/>
    </row>
    <row r="5809" spans="16:19" x14ac:dyDescent="0.25">
      <c r="P5809" s="10">
        <v>42957</v>
      </c>
      <c r="Q5809">
        <v>48.996669799999999</v>
      </c>
      <c r="S5809" s="10"/>
    </row>
    <row r="5810" spans="16:19" x14ac:dyDescent="0.25">
      <c r="P5810" s="10">
        <v>42958</v>
      </c>
      <c r="Q5810">
        <v>49.013679500000002</v>
      </c>
      <c r="S5810" s="10"/>
    </row>
    <row r="5811" spans="16:19" x14ac:dyDescent="0.25">
      <c r="P5811" s="10">
        <v>42961</v>
      </c>
      <c r="Q5811">
        <v>49.030693100000001</v>
      </c>
      <c r="S5811" s="10"/>
    </row>
    <row r="5812" spans="16:19" x14ac:dyDescent="0.25">
      <c r="P5812" s="10">
        <v>42962</v>
      </c>
      <c r="Q5812">
        <v>49.047714200000001</v>
      </c>
      <c r="S5812" s="10"/>
    </row>
    <row r="5813" spans="16:19" x14ac:dyDescent="0.25">
      <c r="P5813" s="10">
        <v>42963</v>
      </c>
      <c r="Q5813">
        <v>49.064739199999998</v>
      </c>
      <c r="S5813" s="10"/>
    </row>
    <row r="5814" spans="16:19" x14ac:dyDescent="0.25">
      <c r="P5814" s="10">
        <v>42964</v>
      </c>
      <c r="Q5814">
        <v>49.0817719</v>
      </c>
      <c r="S5814" s="10"/>
    </row>
    <row r="5815" spans="16:19" x14ac:dyDescent="0.25">
      <c r="P5815" s="10">
        <v>42965</v>
      </c>
      <c r="Q5815">
        <v>49.098808300000002</v>
      </c>
      <c r="S5815" s="10"/>
    </row>
    <row r="5816" spans="16:19" x14ac:dyDescent="0.25">
      <c r="P5816" s="10">
        <v>42968</v>
      </c>
      <c r="Q5816">
        <v>49.115852400000001</v>
      </c>
      <c r="S5816" s="10"/>
    </row>
    <row r="5817" spans="16:19" x14ac:dyDescent="0.25">
      <c r="P5817" s="10">
        <v>42969</v>
      </c>
      <c r="Q5817">
        <v>49.132900200000002</v>
      </c>
      <c r="S5817" s="10"/>
    </row>
    <row r="5818" spans="16:19" x14ac:dyDescent="0.25">
      <c r="P5818" s="10">
        <v>42970</v>
      </c>
      <c r="Q5818">
        <v>49.1499557</v>
      </c>
      <c r="S5818" s="10"/>
    </row>
    <row r="5819" spans="16:19" x14ac:dyDescent="0.25">
      <c r="P5819" s="10">
        <v>42971</v>
      </c>
      <c r="Q5819">
        <v>49.167018900000002</v>
      </c>
      <c r="S5819" s="10"/>
    </row>
    <row r="5820" spans="16:19" x14ac:dyDescent="0.25">
      <c r="P5820" s="10">
        <v>42972</v>
      </c>
      <c r="Q5820">
        <v>49.184085799999998</v>
      </c>
      <c r="S5820" s="10"/>
    </row>
    <row r="5821" spans="16:19" x14ac:dyDescent="0.25">
      <c r="P5821" s="10">
        <v>42975</v>
      </c>
      <c r="Q5821">
        <v>49.201160399999999</v>
      </c>
      <c r="S5821" s="10"/>
    </row>
    <row r="5822" spans="16:19" x14ac:dyDescent="0.25">
      <c r="P5822" s="10">
        <v>42976</v>
      </c>
      <c r="Q5822">
        <v>49.218238800000002</v>
      </c>
      <c r="S5822" s="10"/>
    </row>
    <row r="5823" spans="16:19" x14ac:dyDescent="0.25">
      <c r="P5823" s="10">
        <v>42977</v>
      </c>
      <c r="Q5823">
        <v>49.235324900000002</v>
      </c>
      <c r="S5823" s="10"/>
    </row>
    <row r="5824" spans="16:19" x14ac:dyDescent="0.25">
      <c r="P5824" s="10">
        <v>42978</v>
      </c>
      <c r="Q5824">
        <v>49.252414700000003</v>
      </c>
      <c r="S5824" s="10"/>
    </row>
    <row r="5825" spans="16:19" x14ac:dyDescent="0.25">
      <c r="P5825" s="10">
        <v>42979</v>
      </c>
      <c r="Q5825">
        <v>49.269512200000001</v>
      </c>
      <c r="S5825" s="10"/>
    </row>
    <row r="5826" spans="16:19" x14ac:dyDescent="0.25">
      <c r="P5826" s="10">
        <v>42982</v>
      </c>
      <c r="Q5826">
        <v>49.286613500000001</v>
      </c>
      <c r="S5826" s="10"/>
    </row>
    <row r="5827" spans="16:19" x14ac:dyDescent="0.25">
      <c r="P5827" s="10">
        <v>42983</v>
      </c>
      <c r="Q5827">
        <v>49.303722399999998</v>
      </c>
      <c r="S5827" s="10"/>
    </row>
    <row r="5828" spans="16:19" x14ac:dyDescent="0.25">
      <c r="P5828" s="10">
        <v>42984</v>
      </c>
      <c r="Q5828">
        <v>49.320838899999998</v>
      </c>
      <c r="S5828" s="10"/>
    </row>
    <row r="5829" spans="16:19" x14ac:dyDescent="0.25">
      <c r="P5829" s="10">
        <v>42986</v>
      </c>
      <c r="Q5829">
        <v>49.337959300000001</v>
      </c>
      <c r="S5829" s="10"/>
    </row>
    <row r="5830" spans="16:19" x14ac:dyDescent="0.25">
      <c r="P5830" s="10">
        <v>42989</v>
      </c>
      <c r="Q5830">
        <v>49.353282900000004</v>
      </c>
      <c r="S5830" s="10"/>
    </row>
    <row r="5831" spans="16:19" x14ac:dyDescent="0.25">
      <c r="P5831" s="10">
        <v>42990</v>
      </c>
      <c r="Q5831">
        <v>49.368610400000001</v>
      </c>
      <c r="S5831" s="10"/>
    </row>
    <row r="5832" spans="16:19" x14ac:dyDescent="0.25">
      <c r="P5832" s="10">
        <v>42991</v>
      </c>
      <c r="Q5832">
        <v>49.383945500000003</v>
      </c>
      <c r="S5832" s="10"/>
    </row>
    <row r="5833" spans="16:19" x14ac:dyDescent="0.25">
      <c r="P5833" s="10">
        <v>42992</v>
      </c>
      <c r="Q5833">
        <v>49.399284399999999</v>
      </c>
      <c r="S5833" s="10"/>
    </row>
    <row r="5834" spans="16:19" x14ac:dyDescent="0.25">
      <c r="P5834" s="10">
        <v>42993</v>
      </c>
      <c r="Q5834">
        <v>49.414627099999997</v>
      </c>
      <c r="S5834" s="10"/>
    </row>
    <row r="5835" spans="16:19" x14ac:dyDescent="0.25">
      <c r="P5835" s="10">
        <v>42996</v>
      </c>
      <c r="Q5835">
        <v>49.429973599999997</v>
      </c>
      <c r="S5835" s="10"/>
    </row>
    <row r="5836" spans="16:19" x14ac:dyDescent="0.25">
      <c r="P5836" s="10">
        <v>42997</v>
      </c>
      <c r="Q5836">
        <v>49.445327800000001</v>
      </c>
      <c r="S5836" s="10"/>
    </row>
    <row r="5837" spans="16:19" x14ac:dyDescent="0.25">
      <c r="P5837" s="10">
        <v>42998</v>
      </c>
      <c r="Q5837">
        <v>49.460681899999997</v>
      </c>
      <c r="S5837" s="10"/>
    </row>
    <row r="5838" spans="16:19" x14ac:dyDescent="0.25">
      <c r="P5838" s="10">
        <v>42999</v>
      </c>
      <c r="Q5838">
        <v>49.476043699999998</v>
      </c>
      <c r="S5838" s="10"/>
    </row>
    <row r="5839" spans="16:19" x14ac:dyDescent="0.25">
      <c r="P5839" s="10">
        <v>43000</v>
      </c>
      <c r="Q5839">
        <v>49.491413100000003</v>
      </c>
      <c r="S5839" s="10"/>
    </row>
    <row r="5840" spans="16:19" x14ac:dyDescent="0.25">
      <c r="P5840" s="10">
        <v>43003</v>
      </c>
      <c r="Q5840">
        <v>49.5067825</v>
      </c>
      <c r="S5840" s="10"/>
    </row>
    <row r="5841" spans="16:19" x14ac:dyDescent="0.25">
      <c r="P5841" s="10">
        <v>43004</v>
      </c>
      <c r="Q5841">
        <v>49.522159600000002</v>
      </c>
      <c r="S5841" s="10"/>
    </row>
    <row r="5842" spans="16:19" x14ac:dyDescent="0.25">
      <c r="P5842" s="10">
        <v>43005</v>
      </c>
      <c r="Q5842">
        <v>49.537540399999997</v>
      </c>
      <c r="S5842" s="10"/>
    </row>
    <row r="5843" spans="16:19" x14ac:dyDescent="0.25">
      <c r="P5843" s="10">
        <v>43006</v>
      </c>
      <c r="Q5843">
        <v>49.552925100000003</v>
      </c>
      <c r="S5843" s="10"/>
    </row>
    <row r="5844" spans="16:19" x14ac:dyDescent="0.25">
      <c r="P5844" s="10">
        <v>43007</v>
      </c>
      <c r="Q5844">
        <v>49.568317399999998</v>
      </c>
      <c r="S5844" s="10"/>
    </row>
    <row r="5845" spans="16:19" x14ac:dyDescent="0.25">
      <c r="P5845" s="10">
        <v>43010</v>
      </c>
      <c r="Q5845">
        <v>49.583713500000002</v>
      </c>
      <c r="S5845" s="10"/>
    </row>
    <row r="5846" spans="16:19" x14ac:dyDescent="0.25">
      <c r="P5846" s="10">
        <v>43011</v>
      </c>
      <c r="Q5846">
        <v>49.599113500000001</v>
      </c>
      <c r="S5846" s="10"/>
    </row>
    <row r="5847" spans="16:19" x14ac:dyDescent="0.25">
      <c r="P5847" s="10">
        <v>43012</v>
      </c>
      <c r="Q5847">
        <v>49.614517200000002</v>
      </c>
      <c r="S5847" s="10"/>
    </row>
    <row r="5848" spans="16:19" x14ac:dyDescent="0.25">
      <c r="P5848" s="10">
        <v>43013</v>
      </c>
      <c r="Q5848">
        <v>49.6299286</v>
      </c>
      <c r="S5848" s="10"/>
    </row>
    <row r="5849" spans="16:19" x14ac:dyDescent="0.25">
      <c r="P5849" s="10">
        <v>43014</v>
      </c>
      <c r="Q5849">
        <v>49.645343799999999</v>
      </c>
      <c r="S5849" s="10"/>
    </row>
    <row r="5850" spans="16:19" x14ac:dyDescent="0.25">
      <c r="P5850" s="10">
        <v>43017</v>
      </c>
      <c r="Q5850">
        <v>49.660762800000001</v>
      </c>
      <c r="S5850" s="10"/>
    </row>
    <row r="5851" spans="16:19" x14ac:dyDescent="0.25">
      <c r="P5851" s="10">
        <v>43018</v>
      </c>
      <c r="Q5851">
        <v>49.676185599999997</v>
      </c>
      <c r="S5851" s="10"/>
    </row>
    <row r="5852" spans="16:19" x14ac:dyDescent="0.25">
      <c r="P5852" s="10">
        <v>43019</v>
      </c>
      <c r="Q5852">
        <v>49.691616099999997</v>
      </c>
      <c r="S5852" s="10"/>
    </row>
    <row r="5853" spans="16:19" x14ac:dyDescent="0.25">
      <c r="P5853" s="10">
        <v>43021</v>
      </c>
      <c r="Q5853">
        <v>49.707050299999999</v>
      </c>
      <c r="S5853" s="10"/>
    </row>
    <row r="5854" spans="16:19" x14ac:dyDescent="0.25">
      <c r="P5854" s="10">
        <v>43024</v>
      </c>
      <c r="Q5854">
        <v>49.722488400000003</v>
      </c>
      <c r="S5854" s="10"/>
    </row>
    <row r="5855" spans="16:19" x14ac:dyDescent="0.25">
      <c r="P5855" s="10">
        <v>43025</v>
      </c>
      <c r="Q5855">
        <v>49.737930300000002</v>
      </c>
      <c r="S5855" s="10"/>
    </row>
    <row r="5856" spans="16:19" x14ac:dyDescent="0.25">
      <c r="P5856" s="10">
        <v>43026</v>
      </c>
      <c r="Q5856">
        <v>49.753379799999998</v>
      </c>
      <c r="S5856" s="10"/>
    </row>
    <row r="5857" spans="16:19" x14ac:dyDescent="0.25">
      <c r="P5857" s="10">
        <v>43027</v>
      </c>
      <c r="Q5857">
        <v>49.768833200000003</v>
      </c>
      <c r="S5857" s="10"/>
    </row>
    <row r="5858" spans="16:19" x14ac:dyDescent="0.25">
      <c r="P5858" s="10">
        <v>43028</v>
      </c>
      <c r="Q5858">
        <v>49.784290300000002</v>
      </c>
      <c r="S5858" s="10"/>
    </row>
    <row r="5859" spans="16:19" x14ac:dyDescent="0.25">
      <c r="P5859" s="10">
        <v>43031</v>
      </c>
      <c r="Q5859">
        <v>49.799751299999997</v>
      </c>
      <c r="S5859" s="10"/>
    </row>
    <row r="5860" spans="16:19" x14ac:dyDescent="0.25">
      <c r="P5860" s="10">
        <v>43032</v>
      </c>
      <c r="Q5860">
        <v>49.815219900000002</v>
      </c>
      <c r="S5860" s="10"/>
    </row>
    <row r="5861" spans="16:19" x14ac:dyDescent="0.25">
      <c r="P5861" s="10">
        <v>43033</v>
      </c>
      <c r="Q5861">
        <v>49.830692300000003</v>
      </c>
      <c r="S5861" s="10"/>
    </row>
    <row r="5862" spans="16:19" x14ac:dyDescent="0.25">
      <c r="P5862" s="10">
        <v>43034</v>
      </c>
      <c r="Q5862">
        <v>49.846168499999997</v>
      </c>
      <c r="S5862" s="10"/>
    </row>
    <row r="5863" spans="16:19" x14ac:dyDescent="0.25">
      <c r="P5863" s="10">
        <v>43035</v>
      </c>
      <c r="Q5863">
        <v>49.860271500000003</v>
      </c>
      <c r="S5863" s="10"/>
    </row>
    <row r="5864" spans="16:19" x14ac:dyDescent="0.25">
      <c r="P5864" s="10">
        <v>43038</v>
      </c>
      <c r="Q5864">
        <v>49.874381999999997</v>
      </c>
      <c r="S5864" s="10"/>
    </row>
    <row r="5865" spans="16:19" x14ac:dyDescent="0.25">
      <c r="P5865" s="10">
        <v>43039</v>
      </c>
      <c r="Q5865">
        <v>49.888492599999999</v>
      </c>
      <c r="S5865" s="10"/>
    </row>
    <row r="5866" spans="16:19" x14ac:dyDescent="0.25">
      <c r="P5866" s="10">
        <v>43040</v>
      </c>
      <c r="Q5866">
        <v>49.902610799999998</v>
      </c>
      <c r="S5866" s="10"/>
    </row>
    <row r="5867" spans="16:19" x14ac:dyDescent="0.25">
      <c r="P5867" s="10">
        <v>43042</v>
      </c>
      <c r="Q5867">
        <v>49.916728999999997</v>
      </c>
      <c r="S5867" s="10"/>
    </row>
    <row r="5868" spans="16:19" x14ac:dyDescent="0.25">
      <c r="P5868" s="10">
        <v>43045</v>
      </c>
      <c r="Q5868">
        <v>49.930854799999999</v>
      </c>
      <c r="S5868" s="10"/>
    </row>
    <row r="5869" spans="16:19" x14ac:dyDescent="0.25">
      <c r="P5869" s="10">
        <v>43046</v>
      </c>
      <c r="Q5869">
        <v>49.944984400000003</v>
      </c>
      <c r="S5869" s="10"/>
    </row>
    <row r="5870" spans="16:19" x14ac:dyDescent="0.25">
      <c r="P5870" s="10">
        <v>43047</v>
      </c>
      <c r="Q5870">
        <v>49.959114100000001</v>
      </c>
      <c r="S5870" s="10"/>
    </row>
    <row r="5871" spans="16:19" x14ac:dyDescent="0.25">
      <c r="P5871" s="10">
        <v>43048</v>
      </c>
      <c r="Q5871">
        <v>49.973251300000001</v>
      </c>
      <c r="S5871" s="10"/>
    </row>
    <row r="5872" spans="16:19" x14ac:dyDescent="0.25">
      <c r="P5872" s="10">
        <v>43049</v>
      </c>
      <c r="Q5872">
        <v>49.987392399999997</v>
      </c>
      <c r="S5872" s="10"/>
    </row>
    <row r="5873" spans="16:19" x14ac:dyDescent="0.25">
      <c r="P5873" s="10">
        <v>43052</v>
      </c>
      <c r="Q5873">
        <v>50.001537300000003</v>
      </c>
      <c r="S5873" s="10"/>
    </row>
    <row r="5874" spans="16:19" x14ac:dyDescent="0.25">
      <c r="P5874" s="10">
        <v>43053</v>
      </c>
      <c r="Q5874">
        <v>50.015686000000002</v>
      </c>
      <c r="S5874" s="10"/>
    </row>
    <row r="5875" spans="16:19" x14ac:dyDescent="0.25">
      <c r="P5875" s="10">
        <v>43055</v>
      </c>
      <c r="Q5875">
        <v>50.029838599999998</v>
      </c>
      <c r="S5875" s="10"/>
    </row>
    <row r="5876" spans="16:19" x14ac:dyDescent="0.25">
      <c r="P5876" s="10">
        <v>43056</v>
      </c>
      <c r="Q5876">
        <v>50.043994900000001</v>
      </c>
      <c r="S5876" s="10"/>
    </row>
    <row r="5877" spans="16:19" x14ac:dyDescent="0.25">
      <c r="P5877" s="10">
        <v>43059</v>
      </c>
      <c r="Q5877">
        <v>50.0581551</v>
      </c>
      <c r="S5877" s="10"/>
    </row>
    <row r="5878" spans="16:19" x14ac:dyDescent="0.25">
      <c r="P5878" s="10">
        <v>43060</v>
      </c>
      <c r="Q5878">
        <v>50.072319</v>
      </c>
      <c r="S5878" s="10"/>
    </row>
    <row r="5879" spans="16:19" x14ac:dyDescent="0.25">
      <c r="P5879" s="10">
        <v>43061</v>
      </c>
      <c r="Q5879">
        <v>50.086486800000003</v>
      </c>
      <c r="S5879" s="10"/>
    </row>
    <row r="5880" spans="16:19" x14ac:dyDescent="0.25">
      <c r="P5880" s="10">
        <v>43062</v>
      </c>
      <c r="Q5880">
        <v>50.1006584</v>
      </c>
      <c r="S5880" s="10"/>
    </row>
    <row r="5881" spans="16:19" x14ac:dyDescent="0.25">
      <c r="P5881" s="10">
        <v>43063</v>
      </c>
      <c r="Q5881">
        <v>50.114837600000001</v>
      </c>
      <c r="S5881" s="10"/>
    </row>
    <row r="5882" spans="16:19" x14ac:dyDescent="0.25">
      <c r="P5882" s="10">
        <v>43066</v>
      </c>
      <c r="Q5882">
        <v>50.129016900000003</v>
      </c>
      <c r="S5882" s="10"/>
    </row>
    <row r="5883" spans="16:19" x14ac:dyDescent="0.25">
      <c r="P5883" s="10">
        <v>43067</v>
      </c>
      <c r="Q5883">
        <v>50.143199899999999</v>
      </c>
      <c r="S5883" s="10"/>
    </row>
    <row r="5884" spans="16:19" x14ac:dyDescent="0.25">
      <c r="P5884" s="10">
        <v>43068</v>
      </c>
      <c r="Q5884">
        <v>50.157390599999999</v>
      </c>
      <c r="S5884" s="10"/>
    </row>
    <row r="5885" spans="16:19" x14ac:dyDescent="0.25">
      <c r="P5885" s="10">
        <v>43069</v>
      </c>
      <c r="Q5885">
        <v>50.1715813</v>
      </c>
      <c r="S5885" s="10"/>
    </row>
    <row r="5886" spans="16:19" x14ac:dyDescent="0.25">
      <c r="P5886" s="10">
        <v>43070</v>
      </c>
      <c r="Q5886">
        <v>50.185779599999996</v>
      </c>
      <c r="S5886" s="10"/>
    </row>
    <row r="5887" spans="16:19" x14ac:dyDescent="0.25">
      <c r="P5887" s="10">
        <v>43073</v>
      </c>
      <c r="Q5887">
        <v>50.1999779</v>
      </c>
      <c r="S5887" s="10"/>
    </row>
    <row r="5888" spans="16:19" x14ac:dyDescent="0.25">
      <c r="P5888" s="10">
        <v>43074</v>
      </c>
      <c r="Q5888">
        <v>50.214183800000001</v>
      </c>
      <c r="S5888" s="10"/>
    </row>
    <row r="5889" spans="16:19" x14ac:dyDescent="0.25">
      <c r="P5889" s="10">
        <v>43075</v>
      </c>
      <c r="Q5889">
        <v>50.228393599999997</v>
      </c>
      <c r="S5889" s="10"/>
    </row>
    <row r="5890" spans="16:19" x14ac:dyDescent="0.25">
      <c r="P5890" s="10">
        <v>43076</v>
      </c>
      <c r="Q5890">
        <v>50.242607100000001</v>
      </c>
      <c r="S5890" s="10"/>
    </row>
    <row r="5891" spans="16:19" x14ac:dyDescent="0.25">
      <c r="P5891" s="10">
        <v>43077</v>
      </c>
      <c r="Q5891">
        <v>50.2558899</v>
      </c>
      <c r="S5891" s="10"/>
    </row>
    <row r="5892" spans="16:19" x14ac:dyDescent="0.25">
      <c r="P5892" s="10">
        <v>43080</v>
      </c>
      <c r="Q5892">
        <v>50.269180300000002</v>
      </c>
      <c r="S5892" s="10"/>
    </row>
    <row r="5893" spans="16:19" x14ac:dyDescent="0.25">
      <c r="P5893" s="10">
        <v>43081</v>
      </c>
      <c r="Q5893">
        <v>50.282474499999999</v>
      </c>
      <c r="S5893" s="10"/>
    </row>
    <row r="5894" spans="16:19" x14ac:dyDescent="0.25">
      <c r="P5894" s="10">
        <v>43082</v>
      </c>
      <c r="Q5894">
        <v>50.295772599999999</v>
      </c>
      <c r="S5894" s="10"/>
    </row>
    <row r="5895" spans="16:19" x14ac:dyDescent="0.25">
      <c r="P5895" s="10">
        <v>43083</v>
      </c>
      <c r="Q5895">
        <v>50.309070599999998</v>
      </c>
      <c r="S5895" s="10"/>
    </row>
    <row r="5896" spans="16:19" x14ac:dyDescent="0.25">
      <c r="P5896" s="10">
        <v>43084</v>
      </c>
      <c r="Q5896">
        <v>50.322376300000002</v>
      </c>
      <c r="S5896" s="10"/>
    </row>
    <row r="5897" spans="16:19" x14ac:dyDescent="0.25">
      <c r="P5897" s="10">
        <v>43087</v>
      </c>
      <c r="Q5897">
        <v>50.335681899999997</v>
      </c>
      <c r="S5897" s="10"/>
    </row>
    <row r="5898" spans="16:19" x14ac:dyDescent="0.25">
      <c r="P5898" s="10">
        <v>43088</v>
      </c>
      <c r="Q5898">
        <v>50.348991400000003</v>
      </c>
      <c r="S5898" s="10"/>
    </row>
    <row r="5899" spans="16:19" x14ac:dyDescent="0.25">
      <c r="P5899" s="10">
        <v>43089</v>
      </c>
      <c r="Q5899">
        <v>50.362308499999997</v>
      </c>
      <c r="S5899" s="10"/>
    </row>
    <row r="5900" spans="16:19" x14ac:dyDescent="0.25">
      <c r="P5900" s="10">
        <v>43090</v>
      </c>
      <c r="Q5900">
        <v>50.375625599999999</v>
      </c>
      <c r="S5900" s="10"/>
    </row>
    <row r="5901" spans="16:19" x14ac:dyDescent="0.25">
      <c r="P5901" s="10">
        <v>43091</v>
      </c>
      <c r="Q5901">
        <v>50.388946500000003</v>
      </c>
      <c r="S5901" s="10"/>
    </row>
    <row r="5902" spans="16:19" x14ac:dyDescent="0.25">
      <c r="P5902" s="10">
        <v>43095</v>
      </c>
      <c r="Q5902">
        <v>50.402271300000002</v>
      </c>
      <c r="S5902" s="10"/>
    </row>
    <row r="5903" spans="16:19" x14ac:dyDescent="0.25">
      <c r="P5903" s="10">
        <v>43096</v>
      </c>
      <c r="Q5903">
        <v>50.415599800000003</v>
      </c>
      <c r="S5903" s="10"/>
    </row>
    <row r="5904" spans="16:19" x14ac:dyDescent="0.25">
      <c r="P5904" s="10">
        <v>43097</v>
      </c>
      <c r="Q5904">
        <v>50.428932199999998</v>
      </c>
      <c r="S5904" s="10"/>
    </row>
    <row r="5905" spans="16:19" x14ac:dyDescent="0.25">
      <c r="P5905" s="10">
        <v>43098</v>
      </c>
      <c r="Q5905">
        <v>50.442268400000003</v>
      </c>
      <c r="S5905" s="10"/>
    </row>
    <row r="5906" spans="16:19" x14ac:dyDescent="0.25">
      <c r="P5906" s="10">
        <v>43102</v>
      </c>
      <c r="Q5906">
        <v>50.455604600000001</v>
      </c>
      <c r="S5906" s="10"/>
    </row>
    <row r="5907" spans="16:19" x14ac:dyDescent="0.25">
      <c r="P5907" s="10">
        <v>43103</v>
      </c>
      <c r="Q5907">
        <v>50.468948400000002</v>
      </c>
      <c r="S5907" s="10"/>
    </row>
    <row r="5908" spans="16:19" x14ac:dyDescent="0.25">
      <c r="P5908" s="10">
        <v>43104</v>
      </c>
      <c r="Q5908">
        <v>50.482295999999998</v>
      </c>
      <c r="S5908" s="10"/>
    </row>
    <row r="5909" spans="16:19" x14ac:dyDescent="0.25">
      <c r="P5909" s="10">
        <v>43105</v>
      </c>
      <c r="Q5909">
        <v>50.495643600000001</v>
      </c>
      <c r="S5909" s="10"/>
    </row>
    <row r="5910" spans="16:19" x14ac:dyDescent="0.25">
      <c r="P5910" s="10">
        <v>43108</v>
      </c>
      <c r="Q5910">
        <v>50.508998900000002</v>
      </c>
      <c r="S5910" s="10"/>
    </row>
    <row r="5911" spans="16:19" x14ac:dyDescent="0.25">
      <c r="P5911" s="10">
        <v>43109</v>
      </c>
      <c r="Q5911">
        <v>50.522354100000001</v>
      </c>
      <c r="S5911" s="10"/>
    </row>
    <row r="5912" spans="16:19" x14ac:dyDescent="0.25">
      <c r="P5912" s="10">
        <v>43110</v>
      </c>
      <c r="Q5912">
        <v>50.535713199999996</v>
      </c>
      <c r="S5912" s="10"/>
    </row>
    <row r="5913" spans="16:19" x14ac:dyDescent="0.25">
      <c r="P5913" s="10">
        <v>43111</v>
      </c>
      <c r="Q5913">
        <v>50.549076100000001</v>
      </c>
      <c r="S5913" s="10"/>
    </row>
    <row r="5914" spans="16:19" x14ac:dyDescent="0.25">
      <c r="P5914" s="10">
        <v>43112</v>
      </c>
      <c r="Q5914">
        <v>50.562442799999999</v>
      </c>
      <c r="S5914" s="10"/>
    </row>
    <row r="5915" spans="16:19" x14ac:dyDescent="0.25">
      <c r="P5915" s="10">
        <v>43115</v>
      </c>
      <c r="Q5915">
        <v>50.575817100000002</v>
      </c>
      <c r="S5915" s="10"/>
    </row>
    <row r="5916" spans="16:19" x14ac:dyDescent="0.25">
      <c r="P5916" s="10">
        <v>43116</v>
      </c>
      <c r="Q5916">
        <v>50.589191399999997</v>
      </c>
      <c r="S5916" s="10"/>
    </row>
    <row r="5917" spans="16:19" x14ac:dyDescent="0.25">
      <c r="P5917" s="10">
        <v>43117</v>
      </c>
      <c r="Q5917">
        <v>50.602565800000001</v>
      </c>
      <c r="S5917" s="10"/>
    </row>
    <row r="5918" spans="16:19" x14ac:dyDescent="0.25">
      <c r="P5918" s="10">
        <v>43118</v>
      </c>
      <c r="Q5918">
        <v>50.6159477</v>
      </c>
      <c r="S5918" s="10"/>
    </row>
    <row r="5919" spans="16:19" x14ac:dyDescent="0.25">
      <c r="P5919" s="10">
        <v>43119</v>
      </c>
      <c r="Q5919">
        <v>50.629333500000001</v>
      </c>
      <c r="S5919" s="10"/>
    </row>
    <row r="5920" spans="16:19" x14ac:dyDescent="0.25">
      <c r="P5920" s="10">
        <v>43122</v>
      </c>
      <c r="Q5920">
        <v>50.642723099999998</v>
      </c>
      <c r="S5920" s="10"/>
    </row>
    <row r="5921" spans="16:19" x14ac:dyDescent="0.25">
      <c r="P5921" s="10">
        <v>43123</v>
      </c>
      <c r="Q5921">
        <v>50.656112700000001</v>
      </c>
      <c r="S5921" s="10"/>
    </row>
    <row r="5922" spans="16:19" x14ac:dyDescent="0.25">
      <c r="P5922" s="10">
        <v>43124</v>
      </c>
      <c r="Q5922">
        <v>50.669509900000001</v>
      </c>
      <c r="S5922" s="10"/>
    </row>
    <row r="5923" spans="16:19" x14ac:dyDescent="0.25">
      <c r="P5923" s="10">
        <v>43125</v>
      </c>
      <c r="Q5923">
        <v>50.682907100000001</v>
      </c>
      <c r="S5923" s="10"/>
    </row>
    <row r="5924" spans="16:19" x14ac:dyDescent="0.25">
      <c r="P5924" s="10">
        <v>43126</v>
      </c>
      <c r="Q5924">
        <v>50.696311999999999</v>
      </c>
      <c r="S5924" s="10"/>
    </row>
    <row r="5925" spans="16:19" x14ac:dyDescent="0.25">
      <c r="P5925" s="10">
        <v>43129</v>
      </c>
      <c r="Q5925">
        <v>50.709716800000002</v>
      </c>
      <c r="S5925" s="10"/>
    </row>
    <row r="5926" spans="16:19" x14ac:dyDescent="0.25">
      <c r="P5926" s="10">
        <v>43130</v>
      </c>
      <c r="Q5926">
        <v>50.723125500000002</v>
      </c>
      <c r="S5926" s="10"/>
    </row>
    <row r="5927" spans="16:19" x14ac:dyDescent="0.25">
      <c r="P5927" s="10">
        <v>43131</v>
      </c>
      <c r="Q5927">
        <v>50.736541699999997</v>
      </c>
      <c r="S5927" s="10"/>
    </row>
    <row r="5928" spans="16:19" x14ac:dyDescent="0.25">
      <c r="P5928" s="10">
        <v>43132</v>
      </c>
      <c r="Q5928">
        <v>50.749957999999999</v>
      </c>
      <c r="S5928" s="10"/>
    </row>
    <row r="5929" spans="16:19" x14ac:dyDescent="0.25">
      <c r="P5929" s="10">
        <v>43133</v>
      </c>
      <c r="Q5929">
        <v>50.763378099999997</v>
      </c>
      <c r="S5929" s="10"/>
    </row>
    <row r="5930" spans="16:19" x14ac:dyDescent="0.25">
      <c r="P5930" s="10">
        <v>43136</v>
      </c>
      <c r="Q5930">
        <v>50.776802099999998</v>
      </c>
      <c r="S5930" s="10"/>
    </row>
    <row r="5931" spans="16:19" x14ac:dyDescent="0.25">
      <c r="P5931" s="10">
        <v>43137</v>
      </c>
      <c r="Q5931">
        <v>50.790229799999999</v>
      </c>
      <c r="S5931" s="10"/>
    </row>
    <row r="5932" spans="16:19" x14ac:dyDescent="0.25">
      <c r="P5932" s="10">
        <v>43138</v>
      </c>
      <c r="Q5932">
        <v>50.803661300000002</v>
      </c>
      <c r="S5932" s="10"/>
    </row>
    <row r="5933" spans="16:19" x14ac:dyDescent="0.25">
      <c r="P5933" s="10">
        <v>43139</v>
      </c>
      <c r="Q5933">
        <v>50.817092899999999</v>
      </c>
      <c r="S5933" s="10"/>
    </row>
    <row r="5934" spans="16:19" x14ac:dyDescent="0.25">
      <c r="P5934" s="10">
        <v>43140</v>
      </c>
      <c r="Q5934">
        <v>50.8300591</v>
      </c>
      <c r="S5934" s="10"/>
    </row>
    <row r="5935" spans="16:19" x14ac:dyDescent="0.25">
      <c r="P5935" s="10">
        <v>43145</v>
      </c>
      <c r="Q5935">
        <v>50.843029000000001</v>
      </c>
      <c r="S5935" s="10"/>
    </row>
    <row r="5936" spans="16:19" x14ac:dyDescent="0.25">
      <c r="P5936" s="10">
        <v>43146</v>
      </c>
      <c r="Q5936">
        <v>50.856002799999999</v>
      </c>
      <c r="S5936" s="10"/>
    </row>
    <row r="5937" spans="16:19" x14ac:dyDescent="0.25">
      <c r="P5937" s="10">
        <v>43147</v>
      </c>
      <c r="Q5937">
        <v>50.868976600000003</v>
      </c>
      <c r="S5937" s="10"/>
    </row>
    <row r="5938" spans="16:19" x14ac:dyDescent="0.25">
      <c r="P5938" s="10">
        <v>43150</v>
      </c>
      <c r="Q5938">
        <v>50.881957999999997</v>
      </c>
      <c r="S5938" s="10"/>
    </row>
    <row r="5939" spans="16:19" x14ac:dyDescent="0.25">
      <c r="P5939" s="10">
        <v>43151</v>
      </c>
      <c r="Q5939">
        <v>50.894939399999998</v>
      </c>
      <c r="S5939" s="10"/>
    </row>
    <row r="5940" spans="16:19" x14ac:dyDescent="0.25">
      <c r="P5940" s="10">
        <v>43152</v>
      </c>
      <c r="Q5940">
        <v>50.907924700000002</v>
      </c>
      <c r="S5940" s="10"/>
    </row>
    <row r="5941" spans="16:19" x14ac:dyDescent="0.25">
      <c r="P5941" s="10">
        <v>43153</v>
      </c>
      <c r="Q5941">
        <v>50.9209137</v>
      </c>
      <c r="S5941" s="10"/>
    </row>
    <row r="5942" spans="16:19" x14ac:dyDescent="0.25">
      <c r="P5942" s="10">
        <v>43154</v>
      </c>
      <c r="Q5942">
        <v>50.9339066</v>
      </c>
      <c r="S5942" s="10"/>
    </row>
    <row r="5943" spans="16:19" x14ac:dyDescent="0.25">
      <c r="P5943" s="10">
        <v>43157</v>
      </c>
      <c r="Q5943">
        <v>50.946903200000001</v>
      </c>
      <c r="S5943" s="10"/>
    </row>
    <row r="5944" spans="16:19" x14ac:dyDescent="0.25">
      <c r="P5944" s="10">
        <v>43158</v>
      </c>
      <c r="Q5944">
        <v>50.959903699999998</v>
      </c>
      <c r="S5944" s="10"/>
    </row>
    <row r="5945" spans="16:19" x14ac:dyDescent="0.25">
      <c r="P5945" s="10">
        <v>43159</v>
      </c>
      <c r="Q5945">
        <v>50.972904200000002</v>
      </c>
      <c r="S5945" s="10"/>
    </row>
    <row r="5946" spans="16:19" x14ac:dyDescent="0.25">
      <c r="P5946" s="10">
        <v>43160</v>
      </c>
      <c r="Q5946">
        <v>50.985908500000001</v>
      </c>
      <c r="S5946" s="10"/>
    </row>
    <row r="5947" spans="16:19" x14ac:dyDescent="0.25">
      <c r="P5947" s="10">
        <v>43161</v>
      </c>
      <c r="Q5947">
        <v>50.998920400000003</v>
      </c>
      <c r="S5947" s="10"/>
    </row>
    <row r="5948" spans="16:19" x14ac:dyDescent="0.25">
      <c r="P5948" s="10">
        <v>43164</v>
      </c>
      <c r="Q5948">
        <v>51.011932399999999</v>
      </c>
      <c r="S5948" s="10"/>
    </row>
    <row r="5949" spans="16:19" x14ac:dyDescent="0.25">
      <c r="P5949" s="10">
        <v>43165</v>
      </c>
      <c r="Q5949">
        <v>51.024948100000003</v>
      </c>
      <c r="S5949" s="10"/>
    </row>
    <row r="5950" spans="16:19" x14ac:dyDescent="0.25">
      <c r="P5950" s="10">
        <v>43166</v>
      </c>
      <c r="Q5950">
        <v>51.037967700000003</v>
      </c>
      <c r="S5950" s="10"/>
    </row>
    <row r="5951" spans="16:19" x14ac:dyDescent="0.25">
      <c r="P5951" s="10">
        <v>43167</v>
      </c>
      <c r="Q5951">
        <v>51.050987200000002</v>
      </c>
      <c r="S5951" s="10"/>
    </row>
    <row r="5952" spans="16:19" x14ac:dyDescent="0.25">
      <c r="P5952" s="10">
        <v>43168</v>
      </c>
      <c r="Q5952">
        <v>51.064014399999998</v>
      </c>
      <c r="S5952" s="10"/>
    </row>
    <row r="5953" spans="16:19" x14ac:dyDescent="0.25">
      <c r="P5953" s="10">
        <v>43171</v>
      </c>
      <c r="Q5953">
        <v>51.077041600000001</v>
      </c>
      <c r="S5953" s="10"/>
    </row>
    <row r="5954" spans="16:19" x14ac:dyDescent="0.25">
      <c r="P5954" s="10">
        <v>43172</v>
      </c>
      <c r="Q5954">
        <v>51.090076400000001</v>
      </c>
      <c r="S5954" s="10"/>
    </row>
    <row r="5955" spans="16:19" x14ac:dyDescent="0.25">
      <c r="P5955" s="10">
        <v>43173</v>
      </c>
      <c r="Q5955">
        <v>51.103111300000002</v>
      </c>
      <c r="S5955" s="10"/>
    </row>
    <row r="5956" spans="16:19" x14ac:dyDescent="0.25">
      <c r="P5956" s="10">
        <v>43174</v>
      </c>
      <c r="Q5956">
        <v>51.116149900000003</v>
      </c>
      <c r="S5956" s="10"/>
    </row>
    <row r="5957" spans="16:19" x14ac:dyDescent="0.25">
      <c r="P5957" s="10">
        <v>43175</v>
      </c>
      <c r="Q5957">
        <v>51.129192400000001</v>
      </c>
      <c r="S5957" s="10"/>
    </row>
    <row r="5958" spans="16:19" x14ac:dyDescent="0.25">
      <c r="P5958" s="10">
        <v>43178</v>
      </c>
      <c r="Q5958">
        <v>51.142238599999999</v>
      </c>
      <c r="S5958" s="10"/>
    </row>
    <row r="5959" spans="16:19" x14ac:dyDescent="0.25">
      <c r="P5959" s="10">
        <v>43179</v>
      </c>
      <c r="Q5959">
        <v>51.1552887</v>
      </c>
      <c r="S5959" s="10"/>
    </row>
    <row r="5960" spans="16:19" x14ac:dyDescent="0.25">
      <c r="P5960" s="10">
        <v>43180</v>
      </c>
      <c r="Q5960">
        <v>51.168338800000001</v>
      </c>
      <c r="S5960" s="10"/>
    </row>
    <row r="5961" spans="16:19" x14ac:dyDescent="0.25">
      <c r="P5961" s="10">
        <v>43181</v>
      </c>
      <c r="Q5961">
        <v>51.181396499999998</v>
      </c>
      <c r="S5961" s="10"/>
    </row>
    <row r="5962" spans="16:19" x14ac:dyDescent="0.25">
      <c r="P5962" s="10">
        <v>43182</v>
      </c>
      <c r="Q5962">
        <v>51.193977400000001</v>
      </c>
      <c r="S5962" s="10"/>
    </row>
    <row r="5963" spans="16:19" x14ac:dyDescent="0.25">
      <c r="P5963" s="10">
        <v>43185</v>
      </c>
      <c r="Q5963">
        <v>51.206561999999998</v>
      </c>
      <c r="S5963" s="10"/>
    </row>
    <row r="5964" spans="16:19" x14ac:dyDescent="0.25">
      <c r="P5964" s="10">
        <v>43186</v>
      </c>
      <c r="Q5964">
        <v>51.219150499999998</v>
      </c>
      <c r="S5964" s="10"/>
    </row>
    <row r="5965" spans="16:19" x14ac:dyDescent="0.25">
      <c r="P5965" s="10">
        <v>43187</v>
      </c>
      <c r="Q5965">
        <v>51.2317429</v>
      </c>
      <c r="S5965" s="10"/>
    </row>
    <row r="5966" spans="16:19" x14ac:dyDescent="0.25">
      <c r="P5966" s="10">
        <v>43188</v>
      </c>
      <c r="Q5966">
        <v>51.244335200000002</v>
      </c>
      <c r="S5966" s="10"/>
    </row>
    <row r="5967" spans="16:19" x14ac:dyDescent="0.25">
      <c r="P5967" s="10">
        <v>43192</v>
      </c>
      <c r="Q5967">
        <v>51.256931299999998</v>
      </c>
      <c r="S5967" s="10"/>
    </row>
    <row r="5968" spans="16:19" x14ac:dyDescent="0.25">
      <c r="P5968" s="10">
        <v>43193</v>
      </c>
      <c r="Q5968">
        <v>51.269535099999999</v>
      </c>
      <c r="S5968" s="10"/>
    </row>
    <row r="5969" spans="16:19" x14ac:dyDescent="0.25">
      <c r="P5969" s="10">
        <v>43194</v>
      </c>
      <c r="Q5969">
        <v>51.282134999999997</v>
      </c>
      <c r="S5969" s="10"/>
    </row>
    <row r="5970" spans="16:19" x14ac:dyDescent="0.25">
      <c r="P5970" s="10">
        <v>43195</v>
      </c>
      <c r="Q5970">
        <v>51.294742599999999</v>
      </c>
      <c r="S5970" s="10"/>
    </row>
    <row r="5971" spans="16:19" x14ac:dyDescent="0.25">
      <c r="P5971" s="10">
        <v>43196</v>
      </c>
      <c r="Q5971">
        <v>51.307353999999997</v>
      </c>
      <c r="S5971" s="10"/>
    </row>
    <row r="5972" spans="16:19" x14ac:dyDescent="0.25">
      <c r="P5972" s="10">
        <v>43199</v>
      </c>
      <c r="Q5972">
        <v>51.319965400000001</v>
      </c>
      <c r="S5972" s="10"/>
    </row>
    <row r="5973" spans="16:19" x14ac:dyDescent="0.25">
      <c r="P5973" s="10">
        <v>43200</v>
      </c>
      <c r="Q5973">
        <v>51.3325806</v>
      </c>
      <c r="S5973" s="10"/>
    </row>
    <row r="5974" spans="16:19" x14ac:dyDescent="0.25">
      <c r="P5974" s="10">
        <v>43201</v>
      </c>
      <c r="Q5974">
        <v>51.345199600000001</v>
      </c>
      <c r="S5974" s="10"/>
    </row>
    <row r="5975" spans="16:19" x14ac:dyDescent="0.25">
      <c r="P5975" s="10">
        <v>43202</v>
      </c>
      <c r="Q5975">
        <v>51.357822400000003</v>
      </c>
      <c r="S5975" s="10"/>
    </row>
    <row r="5976" spans="16:19" x14ac:dyDescent="0.25">
      <c r="P5976" s="10">
        <v>43203</v>
      </c>
      <c r="Q5976">
        <v>51.370449100000002</v>
      </c>
      <c r="S5976" s="10"/>
    </row>
    <row r="5977" spans="16:19" x14ac:dyDescent="0.25">
      <c r="P5977" s="10">
        <v>43206</v>
      </c>
      <c r="Q5977">
        <v>51.383075699999999</v>
      </c>
      <c r="S5977" s="10"/>
    </row>
    <row r="5978" spans="16:19" x14ac:dyDescent="0.25">
      <c r="P5978" s="10">
        <v>43207</v>
      </c>
      <c r="Q5978">
        <v>51.395710000000001</v>
      </c>
      <c r="S5978" s="10"/>
    </row>
    <row r="5979" spans="16:19" x14ac:dyDescent="0.25">
      <c r="P5979" s="10">
        <v>43208</v>
      </c>
      <c r="Q5979">
        <v>51.408344300000003</v>
      </c>
      <c r="S5979" s="10"/>
    </row>
    <row r="5980" spans="16:19" x14ac:dyDescent="0.25">
      <c r="P5980" s="10">
        <v>43209</v>
      </c>
      <c r="Q5980">
        <v>51.4209824</v>
      </c>
      <c r="S5980" s="10"/>
    </row>
    <row r="5981" spans="16:19" x14ac:dyDescent="0.25">
      <c r="P5981" s="10">
        <v>43210</v>
      </c>
      <c r="Q5981">
        <v>51.433620500000004</v>
      </c>
      <c r="S5981" s="10"/>
    </row>
    <row r="5982" spans="16:19" x14ac:dyDescent="0.25">
      <c r="P5982" s="10">
        <v>43213</v>
      </c>
      <c r="Q5982">
        <v>51.446266199999997</v>
      </c>
      <c r="S5982" s="10"/>
    </row>
    <row r="5983" spans="16:19" x14ac:dyDescent="0.25">
      <c r="P5983" s="10">
        <v>43214</v>
      </c>
      <c r="Q5983">
        <v>51.458911899999997</v>
      </c>
      <c r="S5983" s="10"/>
    </row>
    <row r="5984" spans="16:19" x14ac:dyDescent="0.25">
      <c r="P5984" s="10">
        <v>43215</v>
      </c>
      <c r="Q5984">
        <v>51.471561399999999</v>
      </c>
      <c r="S5984" s="10"/>
    </row>
    <row r="5985" spans="16:19" x14ac:dyDescent="0.25">
      <c r="P5985" s="10">
        <v>43216</v>
      </c>
      <c r="Q5985">
        <v>51.484214799999997</v>
      </c>
      <c r="S5985" s="10"/>
    </row>
    <row r="5986" spans="16:19" x14ac:dyDescent="0.25">
      <c r="P5986" s="10">
        <v>43217</v>
      </c>
      <c r="Q5986">
        <v>51.496871900000002</v>
      </c>
      <c r="S5986" s="10"/>
    </row>
    <row r="5987" spans="16:19" x14ac:dyDescent="0.25">
      <c r="P5987" s="10">
        <v>43220</v>
      </c>
      <c r="Q5987">
        <v>51.509532900000004</v>
      </c>
      <c r="S5987" s="10"/>
    </row>
    <row r="5988" spans="16:19" x14ac:dyDescent="0.25">
      <c r="P5988" s="10">
        <v>43222</v>
      </c>
      <c r="Q5988">
        <v>51.522193899999998</v>
      </c>
      <c r="S5988" s="10"/>
    </row>
    <row r="5989" spans="16:19" x14ac:dyDescent="0.25">
      <c r="P5989" s="10">
        <v>43223</v>
      </c>
      <c r="Q5989">
        <v>51.534858700000001</v>
      </c>
      <c r="S5989" s="10"/>
    </row>
    <row r="5990" spans="16:19" x14ac:dyDescent="0.25">
      <c r="P5990" s="10">
        <v>43224</v>
      </c>
      <c r="Q5990">
        <v>51.547527299999999</v>
      </c>
      <c r="S5990" s="10"/>
    </row>
    <row r="5991" spans="16:19" x14ac:dyDescent="0.25">
      <c r="P5991" s="10">
        <v>43227</v>
      </c>
      <c r="Q5991">
        <v>51.560199699999998</v>
      </c>
      <c r="S5991" s="10"/>
    </row>
    <row r="5992" spans="16:19" x14ac:dyDescent="0.25">
      <c r="P5992" s="10">
        <v>43228</v>
      </c>
      <c r="Q5992">
        <v>51.572876000000001</v>
      </c>
      <c r="S5992" s="10"/>
    </row>
    <row r="5993" spans="16:19" x14ac:dyDescent="0.25">
      <c r="P5993" s="10">
        <v>43229</v>
      </c>
      <c r="Q5993">
        <v>51.585555999999997</v>
      </c>
      <c r="S5993" s="10"/>
    </row>
    <row r="5994" spans="16:19" x14ac:dyDescent="0.25">
      <c r="P5994" s="10">
        <v>43230</v>
      </c>
      <c r="Q5994">
        <v>51.598236100000001</v>
      </c>
      <c r="S5994" s="10"/>
    </row>
    <row r="5995" spans="16:19" x14ac:dyDescent="0.25">
      <c r="P5995" s="10">
        <v>43231</v>
      </c>
      <c r="Q5995">
        <v>51.61092</v>
      </c>
      <c r="S5995" s="10"/>
    </row>
    <row r="5996" spans="16:19" x14ac:dyDescent="0.25">
      <c r="P5996" s="10">
        <v>43234</v>
      </c>
      <c r="Q5996">
        <v>51.6236076</v>
      </c>
      <c r="S5996" s="10"/>
    </row>
    <row r="5997" spans="16:19" x14ac:dyDescent="0.25">
      <c r="P5997" s="10">
        <v>43235</v>
      </c>
      <c r="Q5997">
        <v>51.636299100000002</v>
      </c>
      <c r="S5997" s="10"/>
    </row>
    <row r="5998" spans="16:19" x14ac:dyDescent="0.25">
      <c r="P5998" s="10">
        <v>43236</v>
      </c>
      <c r="Q5998">
        <v>51.648990599999998</v>
      </c>
      <c r="S5998" s="10"/>
    </row>
    <row r="5999" spans="16:19" x14ac:dyDescent="0.25">
      <c r="P5999" s="10">
        <v>43237</v>
      </c>
      <c r="Q5999">
        <v>51.661689799999998</v>
      </c>
      <c r="S5999" s="10"/>
    </row>
    <row r="6000" spans="16:19" x14ac:dyDescent="0.25">
      <c r="P6000" s="10">
        <v>43238</v>
      </c>
      <c r="Q6000">
        <v>51.674388899999997</v>
      </c>
      <c r="S6000" s="10"/>
    </row>
    <row r="6001" spans="16:19" x14ac:dyDescent="0.25">
      <c r="P6001" s="10">
        <v>43241</v>
      </c>
      <c r="Q6001">
        <v>51.687091799999997</v>
      </c>
      <c r="S6001" s="10"/>
    </row>
    <row r="6002" spans="16:19" x14ac:dyDescent="0.25">
      <c r="P6002" s="10">
        <v>43242</v>
      </c>
      <c r="Q6002">
        <v>51.699798600000001</v>
      </c>
      <c r="S6002" s="10"/>
    </row>
    <row r="6003" spans="16:19" x14ac:dyDescent="0.25">
      <c r="P6003" s="10">
        <v>43243</v>
      </c>
      <c r="Q6003">
        <v>51.7125092</v>
      </c>
      <c r="S6003" s="10"/>
    </row>
    <row r="6004" spans="16:19" x14ac:dyDescent="0.25">
      <c r="P6004" s="10">
        <v>43244</v>
      </c>
      <c r="Q6004">
        <v>51.725219699999997</v>
      </c>
      <c r="S6004" s="10"/>
    </row>
    <row r="6005" spans="16:19" x14ac:dyDescent="0.25">
      <c r="P6005" s="10">
        <v>43245</v>
      </c>
      <c r="Q6005">
        <v>51.737934099999997</v>
      </c>
      <c r="S6005" s="10"/>
    </row>
    <row r="6006" spans="16:19" x14ac:dyDescent="0.25">
      <c r="P6006" s="10">
        <v>43248</v>
      </c>
      <c r="Q6006">
        <v>51.7506561</v>
      </c>
      <c r="S6006" s="10"/>
    </row>
    <row r="6007" spans="16:19" x14ac:dyDescent="0.25">
      <c r="P6007" s="10">
        <v>43249</v>
      </c>
      <c r="Q6007">
        <v>51.763374300000002</v>
      </c>
      <c r="S6007" s="10"/>
    </row>
    <row r="6008" spans="16:19" x14ac:dyDescent="0.25">
      <c r="P6008" s="10">
        <v>43250</v>
      </c>
      <c r="Q6008">
        <v>51.776100200000002</v>
      </c>
      <c r="S6008" s="10"/>
    </row>
    <row r="6009" spans="16:19" x14ac:dyDescent="0.25">
      <c r="P6009" s="10">
        <v>43252</v>
      </c>
      <c r="Q6009">
        <v>51.788829800000002</v>
      </c>
      <c r="S6009" s="10"/>
    </row>
    <row r="6010" spans="16:19" x14ac:dyDescent="0.25">
      <c r="P6010" s="10">
        <v>43255</v>
      </c>
      <c r="Q6010">
        <v>51.801559400000002</v>
      </c>
      <c r="S6010" s="10"/>
    </row>
    <row r="6011" spans="16:19" x14ac:dyDescent="0.25">
      <c r="P6011" s="10">
        <v>43256</v>
      </c>
      <c r="Q6011">
        <v>51.8142967</v>
      </c>
      <c r="S6011" s="10"/>
    </row>
    <row r="6012" spans="16:19" x14ac:dyDescent="0.25">
      <c r="P6012" s="10">
        <v>43257</v>
      </c>
      <c r="Q6012">
        <v>51.827033999999998</v>
      </c>
      <c r="S6012" s="10"/>
    </row>
    <row r="6013" spans="16:19" x14ac:dyDescent="0.25">
      <c r="P6013" s="10">
        <v>43258</v>
      </c>
      <c r="Q6013">
        <v>51.839771300000002</v>
      </c>
      <c r="S6013" s="10"/>
    </row>
    <row r="6014" spans="16:19" x14ac:dyDescent="0.25">
      <c r="P6014" s="10">
        <v>43259</v>
      </c>
      <c r="Q6014">
        <v>51.852516199999997</v>
      </c>
      <c r="S6014" s="10"/>
    </row>
    <row r="6015" spans="16:19" x14ac:dyDescent="0.25">
      <c r="P6015" s="10">
        <v>43262</v>
      </c>
      <c r="Q6015">
        <v>51.8652649</v>
      </c>
      <c r="S6015" s="10"/>
    </row>
    <row r="6016" spans="16:19" x14ac:dyDescent="0.25">
      <c r="P6016" s="10">
        <v>43263</v>
      </c>
      <c r="Q6016">
        <v>51.878013600000003</v>
      </c>
      <c r="S6016" s="10"/>
    </row>
    <row r="6017" spans="16:19" x14ac:dyDescent="0.25">
      <c r="P6017" s="10">
        <v>43264</v>
      </c>
      <c r="Q6017">
        <v>51.8907661</v>
      </c>
      <c r="S6017" s="10"/>
    </row>
    <row r="6018" spans="16:19" x14ac:dyDescent="0.25">
      <c r="P6018" s="10">
        <v>43265</v>
      </c>
      <c r="Q6018">
        <v>51.903522500000001</v>
      </c>
      <c r="S6018" s="10"/>
    </row>
    <row r="6019" spans="16:19" x14ac:dyDescent="0.25">
      <c r="P6019" s="10">
        <v>43266</v>
      </c>
      <c r="Q6019">
        <v>51.916282699999996</v>
      </c>
      <c r="S6019" s="10"/>
    </row>
    <row r="6020" spans="16:19" x14ac:dyDescent="0.25">
      <c r="P6020" s="10">
        <v>43269</v>
      </c>
      <c r="Q6020">
        <v>51.9290466</v>
      </c>
      <c r="S6020" s="10"/>
    </row>
    <row r="6021" spans="16:19" x14ac:dyDescent="0.25">
      <c r="P6021" s="10">
        <v>43270</v>
      </c>
      <c r="Q6021">
        <v>51.941810599999997</v>
      </c>
      <c r="S6021" s="10"/>
    </row>
    <row r="6022" spans="16:19" x14ac:dyDescent="0.25">
      <c r="P6022" s="10">
        <v>43271</v>
      </c>
      <c r="Q6022">
        <v>51.954578400000003</v>
      </c>
      <c r="S6022" s="10"/>
    </row>
    <row r="6023" spans="16:19" x14ac:dyDescent="0.25">
      <c r="P6023" s="10">
        <v>43272</v>
      </c>
      <c r="Q6023">
        <v>51.967350000000003</v>
      </c>
      <c r="S6023" s="10"/>
    </row>
    <row r="6024" spans="16:19" x14ac:dyDescent="0.25">
      <c r="P6024" s="10">
        <v>43273</v>
      </c>
      <c r="Q6024">
        <v>51.980125399999999</v>
      </c>
      <c r="S6024" s="10"/>
    </row>
    <row r="6025" spans="16:19" x14ac:dyDescent="0.25">
      <c r="P6025" s="10">
        <v>43276</v>
      </c>
      <c r="Q6025">
        <v>51.992904699999997</v>
      </c>
      <c r="S6025" s="10"/>
    </row>
    <row r="6026" spans="16:19" x14ac:dyDescent="0.25">
      <c r="P6026" s="10">
        <v>43277</v>
      </c>
      <c r="Q6026">
        <v>52.005687700000003</v>
      </c>
      <c r="S6026" s="10"/>
    </row>
    <row r="6027" spans="16:19" x14ac:dyDescent="0.25">
      <c r="P6027" s="10">
        <v>43278</v>
      </c>
      <c r="Q6027">
        <v>52.018470800000003</v>
      </c>
      <c r="S6027" s="10"/>
    </row>
    <row r="6028" spans="16:19" x14ac:dyDescent="0.25">
      <c r="P6028" s="10">
        <v>43279</v>
      </c>
      <c r="Q6028">
        <v>52.031257600000004</v>
      </c>
      <c r="S6028" s="10"/>
    </row>
    <row r="6029" spans="16:19" x14ac:dyDescent="0.25">
      <c r="P6029" s="10">
        <v>43280</v>
      </c>
      <c r="Q6029">
        <v>52.0440483</v>
      </c>
      <c r="S6029" s="10"/>
    </row>
    <row r="6030" spans="16:19" x14ac:dyDescent="0.25">
      <c r="P6030" s="10">
        <v>43283</v>
      </c>
      <c r="Q6030">
        <v>52.056842799999998</v>
      </c>
      <c r="S6030" s="10"/>
    </row>
    <row r="6031" spans="16:19" x14ac:dyDescent="0.25">
      <c r="P6031" s="10">
        <v>43284</v>
      </c>
      <c r="Q6031">
        <v>52.069641099999998</v>
      </c>
      <c r="S6031" s="10"/>
    </row>
    <row r="6032" spans="16:19" x14ac:dyDescent="0.25">
      <c r="P6032" s="10">
        <v>43285</v>
      </c>
      <c r="Q6032">
        <v>52.082439399999998</v>
      </c>
      <c r="S6032" s="10"/>
    </row>
    <row r="6033" spans="16:19" x14ac:dyDescent="0.25">
      <c r="P6033" s="10">
        <v>43286</v>
      </c>
      <c r="Q6033">
        <v>52.095245400000003</v>
      </c>
      <c r="S6033" s="10"/>
    </row>
    <row r="6034" spans="16:19" x14ac:dyDescent="0.25">
      <c r="P6034" s="10">
        <v>43287</v>
      </c>
      <c r="Q6034">
        <v>52.1080513</v>
      </c>
      <c r="S6034" s="10"/>
    </row>
    <row r="6035" spans="16:19" x14ac:dyDescent="0.25">
      <c r="P6035" s="10">
        <v>43290</v>
      </c>
      <c r="Q6035">
        <v>52.120861099999999</v>
      </c>
      <c r="S6035" s="10"/>
    </row>
    <row r="6036" spans="16:19" x14ac:dyDescent="0.25">
      <c r="P6036" s="10">
        <v>43291</v>
      </c>
      <c r="Q6036">
        <v>52.133674599999999</v>
      </c>
      <c r="S6036" s="10"/>
    </row>
    <row r="6037" spans="16:19" x14ac:dyDescent="0.25">
      <c r="P6037" s="10">
        <v>43292</v>
      </c>
      <c r="Q6037">
        <v>52.1464882</v>
      </c>
      <c r="S6037" s="10"/>
    </row>
    <row r="6038" spans="16:19" x14ac:dyDescent="0.25">
      <c r="P6038" s="10">
        <v>43293</v>
      </c>
      <c r="Q6038">
        <v>52.159309399999998</v>
      </c>
      <c r="S6038" s="10"/>
    </row>
    <row r="6039" spans="16:19" x14ac:dyDescent="0.25">
      <c r="P6039" s="10">
        <v>43294</v>
      </c>
      <c r="Q6039">
        <v>52.172130600000003</v>
      </c>
      <c r="S6039" s="10"/>
    </row>
    <row r="6040" spans="16:19" x14ac:dyDescent="0.25">
      <c r="P6040" s="10">
        <v>43297</v>
      </c>
      <c r="Q6040">
        <v>52.184955600000002</v>
      </c>
      <c r="S6040" s="10"/>
    </row>
    <row r="6041" spans="16:19" x14ac:dyDescent="0.25">
      <c r="P6041" s="10">
        <v>43298</v>
      </c>
      <c r="Q6041">
        <v>52.197784400000003</v>
      </c>
      <c r="S6041" s="10"/>
    </row>
    <row r="6042" spans="16:19" x14ac:dyDescent="0.25">
      <c r="P6042" s="10">
        <v>43299</v>
      </c>
      <c r="Q6042">
        <v>52.2106171</v>
      </c>
      <c r="S6042" s="10"/>
    </row>
    <row r="6043" spans="16:19" x14ac:dyDescent="0.25">
      <c r="P6043" s="10">
        <v>43300</v>
      </c>
      <c r="Q6043">
        <v>52.223453499999998</v>
      </c>
      <c r="S6043" s="10"/>
    </row>
    <row r="6044" spans="16:19" x14ac:dyDescent="0.25">
      <c r="P6044" s="10">
        <v>43301</v>
      </c>
      <c r="Q6044">
        <v>52.236289999999997</v>
      </c>
      <c r="S6044" s="10"/>
    </row>
    <row r="6045" spans="16:19" x14ac:dyDescent="0.25">
      <c r="P6045" s="10">
        <v>43304</v>
      </c>
      <c r="Q6045">
        <v>52.249130200000003</v>
      </c>
      <c r="S6045" s="10"/>
    </row>
    <row r="6046" spans="16:19" x14ac:dyDescent="0.25">
      <c r="P6046" s="10">
        <v>43305</v>
      </c>
      <c r="Q6046">
        <v>52.261974299999999</v>
      </c>
      <c r="S6046" s="10"/>
    </row>
    <row r="6047" spans="16:19" x14ac:dyDescent="0.25">
      <c r="P6047" s="10">
        <v>43306</v>
      </c>
      <c r="Q6047">
        <v>52.274822200000003</v>
      </c>
      <c r="S6047" s="10"/>
    </row>
    <row r="6048" spans="16:19" x14ac:dyDescent="0.25">
      <c r="P6048" s="10">
        <v>43307</v>
      </c>
      <c r="Q6048">
        <v>52.287674000000003</v>
      </c>
      <c r="S6048" s="10"/>
    </row>
    <row r="6049" spans="16:19" x14ac:dyDescent="0.25">
      <c r="P6049" s="10">
        <v>43308</v>
      </c>
      <c r="Q6049">
        <v>52.300529500000003</v>
      </c>
      <c r="S6049" s="10"/>
    </row>
    <row r="6050" spans="16:19" x14ac:dyDescent="0.25">
      <c r="P6050" s="10">
        <v>43311</v>
      </c>
      <c r="Q6050">
        <v>52.313384999999997</v>
      </c>
      <c r="S6050" s="10"/>
    </row>
    <row r="6051" spans="16:19" x14ac:dyDescent="0.25">
      <c r="P6051" s="10">
        <v>43312</v>
      </c>
      <c r="Q6051">
        <v>52.3262444</v>
      </c>
      <c r="S6051" s="10"/>
    </row>
    <row r="6052" spans="16:19" x14ac:dyDescent="0.25">
      <c r="P6052" s="10">
        <v>43313</v>
      </c>
      <c r="Q6052">
        <v>52.339107499999997</v>
      </c>
      <c r="S6052" s="10"/>
    </row>
    <row r="6053" spans="16:19" x14ac:dyDescent="0.25">
      <c r="P6053" s="10">
        <v>43314</v>
      </c>
      <c r="Q6053">
        <v>52.351974499999997</v>
      </c>
      <c r="S6053" s="10"/>
    </row>
    <row r="6054" spans="16:19" x14ac:dyDescent="0.25">
      <c r="P6054" s="10">
        <v>43315</v>
      </c>
      <c r="Q6054">
        <v>52.364845299999999</v>
      </c>
      <c r="S6054" s="10"/>
    </row>
    <row r="6055" spans="16:19" x14ac:dyDescent="0.25">
      <c r="P6055" s="10">
        <v>43318</v>
      </c>
      <c r="Q6055">
        <v>52.377716100000001</v>
      </c>
      <c r="S6055" s="10"/>
    </row>
    <row r="6056" spans="16:19" x14ac:dyDescent="0.25">
      <c r="P6056" s="10">
        <v>43319</v>
      </c>
      <c r="Q6056">
        <v>52.390594499999999</v>
      </c>
      <c r="S6056" s="10"/>
    </row>
    <row r="6057" spans="16:19" x14ac:dyDescent="0.25">
      <c r="P6057" s="10">
        <v>43320</v>
      </c>
      <c r="Q6057">
        <v>52.403472899999997</v>
      </c>
      <c r="S6057" s="10"/>
    </row>
    <row r="6058" spans="16:19" x14ac:dyDescent="0.25">
      <c r="P6058" s="10">
        <v>43321</v>
      </c>
      <c r="Q6058">
        <v>52.416355099999997</v>
      </c>
      <c r="S6058" s="10"/>
    </row>
    <row r="6059" spans="16:19" x14ac:dyDescent="0.25">
      <c r="P6059" s="10">
        <v>43322</v>
      </c>
      <c r="Q6059">
        <v>52.4292412</v>
      </c>
      <c r="S6059" s="10"/>
    </row>
    <row r="6060" spans="16:19" x14ac:dyDescent="0.25">
      <c r="P6060" s="10">
        <v>43325</v>
      </c>
      <c r="Q6060">
        <v>52.442131000000003</v>
      </c>
      <c r="S6060" s="10"/>
    </row>
    <row r="6061" spans="16:19" x14ac:dyDescent="0.25">
      <c r="P6061" s="10">
        <v>43326</v>
      </c>
      <c r="Q6061">
        <v>52.455020900000001</v>
      </c>
      <c r="S6061" s="10"/>
    </row>
    <row r="6062" spans="16:19" x14ac:dyDescent="0.25">
      <c r="P6062" s="10">
        <v>43327</v>
      </c>
      <c r="Q6062">
        <v>52.4679146</v>
      </c>
      <c r="S6062" s="10"/>
    </row>
    <row r="6063" spans="16:19" x14ac:dyDescent="0.25">
      <c r="P6063" s="10">
        <v>43328</v>
      </c>
      <c r="Q6063">
        <v>52.480815900000003</v>
      </c>
      <c r="S6063" s="10"/>
    </row>
    <row r="6064" spans="16:19" x14ac:dyDescent="0.25">
      <c r="P6064" s="10">
        <v>43329</v>
      </c>
      <c r="Q6064">
        <v>52.493717199999999</v>
      </c>
      <c r="S6064" s="10"/>
    </row>
    <row r="6065" spans="16:19" x14ac:dyDescent="0.25">
      <c r="P6065" s="10">
        <v>43332</v>
      </c>
      <c r="Q6065">
        <v>52.506618500000002</v>
      </c>
      <c r="S6065" s="10"/>
    </row>
    <row r="6066" spans="16:19" x14ac:dyDescent="0.25">
      <c r="P6066" s="10">
        <v>43333</v>
      </c>
      <c r="Q6066">
        <v>52.519527400000001</v>
      </c>
      <c r="S6066" s="10"/>
    </row>
    <row r="6067" spans="16:19" x14ac:dyDescent="0.25">
      <c r="P6067" s="10">
        <v>43334</v>
      </c>
      <c r="Q6067">
        <v>52.532440200000003</v>
      </c>
      <c r="S6067" s="10"/>
    </row>
    <row r="6068" spans="16:19" x14ac:dyDescent="0.25">
      <c r="P6068" s="10">
        <v>43335</v>
      </c>
      <c r="Q6068">
        <v>52.545352899999997</v>
      </c>
      <c r="S6068" s="10"/>
    </row>
    <row r="6069" spans="16:19" x14ac:dyDescent="0.25">
      <c r="P6069" s="10">
        <v>43336</v>
      </c>
      <c r="Q6069">
        <v>52.558269500000002</v>
      </c>
      <c r="S6069" s="10"/>
    </row>
    <row r="6070" spans="16:19" x14ac:dyDescent="0.25">
      <c r="P6070" s="10">
        <v>43339</v>
      </c>
      <c r="Q6070">
        <v>52.5711899</v>
      </c>
      <c r="S6070" s="10"/>
    </row>
    <row r="6071" spans="16:19" x14ac:dyDescent="0.25">
      <c r="P6071" s="10">
        <v>43340</v>
      </c>
      <c r="Q6071">
        <v>52.584114100000001</v>
      </c>
      <c r="S6071" s="10"/>
    </row>
    <row r="6072" spans="16:19" x14ac:dyDescent="0.25">
      <c r="P6072" s="10">
        <v>43341</v>
      </c>
      <c r="Q6072">
        <v>52.597042100000003</v>
      </c>
      <c r="S6072" s="10"/>
    </row>
    <row r="6073" spans="16:19" x14ac:dyDescent="0.25">
      <c r="P6073" s="10">
        <v>43342</v>
      </c>
      <c r="Q6073">
        <v>52.609970099999998</v>
      </c>
      <c r="S6073" s="10"/>
    </row>
    <row r="6074" spans="16:19" x14ac:dyDescent="0.25">
      <c r="P6074" s="10">
        <v>43343</v>
      </c>
      <c r="Q6074">
        <v>52.622905699999997</v>
      </c>
      <c r="S6074" s="10"/>
    </row>
    <row r="6075" spans="16:19" x14ac:dyDescent="0.25">
      <c r="P6075" s="10">
        <v>43346</v>
      </c>
      <c r="Q6075">
        <v>52.635841399999997</v>
      </c>
      <c r="S6075" s="10"/>
    </row>
    <row r="6076" spans="16:19" x14ac:dyDescent="0.25">
      <c r="P6076" s="10">
        <v>43347</v>
      </c>
      <c r="Q6076">
        <v>52.648780799999997</v>
      </c>
      <c r="S6076" s="10"/>
    </row>
    <row r="6077" spans="16:19" x14ac:dyDescent="0.25">
      <c r="P6077" s="10">
        <v>43348</v>
      </c>
      <c r="Q6077">
        <v>52.661724100000001</v>
      </c>
      <c r="S6077" s="10"/>
    </row>
    <row r="6078" spans="16:19" x14ac:dyDescent="0.25">
      <c r="P6078" s="10">
        <v>43349</v>
      </c>
      <c r="Q6078">
        <v>52.674667399999997</v>
      </c>
      <c r="S6078" s="10"/>
    </row>
    <row r="6079" spans="16:19" x14ac:dyDescent="0.25">
      <c r="P6079" s="10">
        <v>43353</v>
      </c>
      <c r="Q6079">
        <v>52.687618299999997</v>
      </c>
      <c r="S6079" s="10"/>
    </row>
    <row r="6080" spans="16:19" x14ac:dyDescent="0.25">
      <c r="P6080" s="10">
        <v>43354</v>
      </c>
      <c r="Q6080">
        <v>52.700569199999997</v>
      </c>
      <c r="S6080" s="10"/>
    </row>
    <row r="6081" spans="16:19" x14ac:dyDescent="0.25">
      <c r="P6081" s="10">
        <v>43355</v>
      </c>
      <c r="Q6081">
        <v>52.713523899999998</v>
      </c>
      <c r="S6081" s="10"/>
    </row>
    <row r="6082" spans="16:19" x14ac:dyDescent="0.25">
      <c r="P6082" s="10">
        <v>43356</v>
      </c>
      <c r="Q6082">
        <v>52.726482400000002</v>
      </c>
      <c r="S6082" s="10"/>
    </row>
    <row r="6083" spans="16:19" x14ac:dyDescent="0.25">
      <c r="P6083" s="10">
        <v>43357</v>
      </c>
      <c r="Q6083">
        <v>52.7394447</v>
      </c>
      <c r="S6083" s="10"/>
    </row>
    <row r="6084" spans="16:19" x14ac:dyDescent="0.25">
      <c r="P6084" s="10">
        <v>43360</v>
      </c>
      <c r="Q6084">
        <v>52.752410900000001</v>
      </c>
      <c r="S6084" s="10"/>
    </row>
    <row r="6085" spans="16:19" x14ac:dyDescent="0.25">
      <c r="P6085" s="10">
        <v>43361</v>
      </c>
      <c r="Q6085">
        <v>52.765377000000001</v>
      </c>
      <c r="S6085" s="10"/>
    </row>
    <row r="6086" spans="16:19" x14ac:dyDescent="0.25">
      <c r="P6086" s="10">
        <v>43362</v>
      </c>
      <c r="Q6086">
        <v>52.778350799999998</v>
      </c>
      <c r="S6086" s="10"/>
    </row>
    <row r="6087" spans="16:19" x14ac:dyDescent="0.25">
      <c r="P6087" s="10">
        <v>43363</v>
      </c>
      <c r="Q6087">
        <v>52.791324600000003</v>
      </c>
      <c r="S6087" s="10"/>
    </row>
    <row r="6088" spans="16:19" x14ac:dyDescent="0.25">
      <c r="P6088" s="10">
        <v>43364</v>
      </c>
      <c r="Q6088">
        <v>52.804302200000002</v>
      </c>
      <c r="S6088" s="10"/>
    </row>
    <row r="6089" spans="16:19" x14ac:dyDescent="0.25">
      <c r="P6089" s="10">
        <v>43367</v>
      </c>
      <c r="Q6089">
        <v>52.817283600000003</v>
      </c>
      <c r="S6089" s="10"/>
    </row>
    <row r="6090" spans="16:19" x14ac:dyDescent="0.25">
      <c r="P6090" s="10">
        <v>43368</v>
      </c>
      <c r="Q6090">
        <v>52.830264999999997</v>
      </c>
      <c r="S6090" s="10"/>
    </row>
    <row r="6091" spans="16:19" x14ac:dyDescent="0.25">
      <c r="P6091" s="10">
        <v>43369</v>
      </c>
      <c r="Q6091">
        <v>52.843254100000003</v>
      </c>
      <c r="S6091" s="10"/>
    </row>
    <row r="6092" spans="16:19" x14ac:dyDescent="0.25">
      <c r="P6092" s="10">
        <v>43370</v>
      </c>
      <c r="Q6092">
        <v>52.8562431</v>
      </c>
      <c r="S6092" s="10"/>
    </row>
    <row r="6093" spans="16:19" x14ac:dyDescent="0.25">
      <c r="P6093" s="10">
        <v>43371</v>
      </c>
      <c r="Q6093">
        <v>52.869239800000003</v>
      </c>
      <c r="S6093" s="10"/>
    </row>
    <row r="6094" spans="16:19" x14ac:dyDescent="0.25">
      <c r="P6094" s="10">
        <v>43374</v>
      </c>
      <c r="Q6094">
        <v>52.882236499999998</v>
      </c>
      <c r="S6094" s="10"/>
    </row>
    <row r="6095" spans="16:19" x14ac:dyDescent="0.25">
      <c r="P6095" s="10">
        <v>43375</v>
      </c>
      <c r="Q6095">
        <v>52.895256000000003</v>
      </c>
      <c r="S6095" s="10"/>
    </row>
    <row r="6096" spans="16:19" x14ac:dyDescent="0.25">
      <c r="P6096" s="10">
        <v>43376</v>
      </c>
      <c r="Q6096">
        <v>52.908275600000003</v>
      </c>
      <c r="S6096" s="10"/>
    </row>
    <row r="6097" spans="16:19" x14ac:dyDescent="0.25">
      <c r="P6097" s="10">
        <v>43377</v>
      </c>
      <c r="Q6097">
        <v>52.921302799999999</v>
      </c>
      <c r="S6097" s="10"/>
    </row>
    <row r="6098" spans="16:19" x14ac:dyDescent="0.25">
      <c r="P6098" s="10">
        <v>43378</v>
      </c>
      <c r="Q6098">
        <v>52.934333799999997</v>
      </c>
      <c r="S6098" s="10"/>
    </row>
    <row r="6099" spans="16:19" x14ac:dyDescent="0.25">
      <c r="P6099" s="10">
        <v>43381</v>
      </c>
      <c r="Q6099">
        <v>52.947364800000003</v>
      </c>
      <c r="S6099" s="10"/>
    </row>
    <row r="6100" spans="16:19" x14ac:dyDescent="0.25">
      <c r="P6100" s="10">
        <v>43382</v>
      </c>
      <c r="Q6100">
        <v>52.960399600000002</v>
      </c>
      <c r="S6100" s="10"/>
    </row>
    <row r="6101" spans="16:19" x14ac:dyDescent="0.25">
      <c r="P6101" s="10">
        <v>43383</v>
      </c>
      <c r="Q6101">
        <v>52.973438299999998</v>
      </c>
      <c r="S6101" s="10"/>
    </row>
    <row r="6102" spans="16:19" x14ac:dyDescent="0.25">
      <c r="P6102" s="10">
        <v>43384</v>
      </c>
      <c r="Q6102">
        <v>52.986480700000001</v>
      </c>
      <c r="S6102" s="10"/>
    </row>
    <row r="6103" spans="16:19" x14ac:dyDescent="0.25">
      <c r="P6103" s="10">
        <v>43388</v>
      </c>
      <c r="Q6103">
        <v>52.999527</v>
      </c>
      <c r="S6103" s="10"/>
    </row>
    <row r="6104" spans="16:19" x14ac:dyDescent="0.25">
      <c r="P6104" s="10">
        <v>43389</v>
      </c>
      <c r="Q6104">
        <v>53.012577100000001</v>
      </c>
      <c r="S6104" s="10"/>
    </row>
    <row r="6105" spans="16:19" x14ac:dyDescent="0.25">
      <c r="P6105" s="10">
        <v>43390</v>
      </c>
      <c r="Q6105">
        <v>53.025627100000001</v>
      </c>
      <c r="S6105" s="10"/>
    </row>
    <row r="6106" spans="16:19" x14ac:dyDescent="0.25">
      <c r="P6106" s="10">
        <v>43391</v>
      </c>
      <c r="Q6106">
        <v>53.038680999999997</v>
      </c>
      <c r="S6106" s="10"/>
    </row>
    <row r="6107" spans="16:19" x14ac:dyDescent="0.25">
      <c r="P6107" s="10">
        <v>43392</v>
      </c>
      <c r="Q6107">
        <v>53.051738700000001</v>
      </c>
      <c r="S6107" s="10"/>
    </row>
    <row r="6108" spans="16:19" x14ac:dyDescent="0.25">
      <c r="P6108" s="10">
        <v>43395</v>
      </c>
      <c r="Q6108">
        <v>53.064800300000002</v>
      </c>
      <c r="S6108" s="10"/>
    </row>
    <row r="6109" spans="16:19" x14ac:dyDescent="0.25">
      <c r="P6109" s="10">
        <v>43396</v>
      </c>
      <c r="Q6109">
        <v>53.077865600000003</v>
      </c>
      <c r="S6109" s="10"/>
    </row>
    <row r="6110" spans="16:19" x14ac:dyDescent="0.25">
      <c r="P6110" s="10">
        <v>43397</v>
      </c>
      <c r="Q6110">
        <v>53.090934799999999</v>
      </c>
      <c r="S6110" s="10"/>
    </row>
    <row r="6111" spans="16:19" x14ac:dyDescent="0.25">
      <c r="P6111" s="10">
        <v>43398</v>
      </c>
      <c r="Q6111">
        <v>53.104003900000002</v>
      </c>
      <c r="S6111" s="10"/>
    </row>
    <row r="6112" spans="16:19" x14ac:dyDescent="0.25">
      <c r="P6112" s="10">
        <v>43399</v>
      </c>
      <c r="Q6112">
        <v>53.117076900000001</v>
      </c>
      <c r="S6112" s="10"/>
    </row>
    <row r="6113" spans="16:19" x14ac:dyDescent="0.25">
      <c r="P6113" s="10">
        <v>43402</v>
      </c>
      <c r="Q6113">
        <v>53.130157500000003</v>
      </c>
      <c r="S6113" s="10"/>
    </row>
    <row r="6114" spans="16:19" x14ac:dyDescent="0.25">
      <c r="P6114" s="10">
        <v>43403</v>
      </c>
      <c r="Q6114">
        <v>53.143238099999998</v>
      </c>
      <c r="S6114" s="10"/>
    </row>
    <row r="6115" spans="16:19" x14ac:dyDescent="0.25">
      <c r="P6115" s="10">
        <v>43404</v>
      </c>
      <c r="Q6115">
        <v>53.156322500000002</v>
      </c>
      <c r="S6115" s="10"/>
    </row>
    <row r="6116" spans="16:19" x14ac:dyDescent="0.25">
      <c r="P6116" s="10">
        <v>43405</v>
      </c>
      <c r="Q6116">
        <v>53.169406899999998</v>
      </c>
      <c r="S6116" s="10"/>
    </row>
    <row r="6117" spans="16:19" x14ac:dyDescent="0.25">
      <c r="P6117" s="10">
        <v>43409</v>
      </c>
      <c r="Q6117">
        <v>53.182498899999999</v>
      </c>
      <c r="S6117" s="10"/>
    </row>
    <row r="6118" spans="16:19" x14ac:dyDescent="0.25">
      <c r="P6118" s="10">
        <v>43410</v>
      </c>
      <c r="Q6118">
        <v>53.195591</v>
      </c>
      <c r="S6118" s="10"/>
    </row>
    <row r="6119" spans="16:19" x14ac:dyDescent="0.25">
      <c r="P6119" s="10">
        <v>43411</v>
      </c>
      <c r="Q6119">
        <v>53.208686800000002</v>
      </c>
      <c r="S6119" s="10"/>
    </row>
    <row r="6120" spans="16:19" x14ac:dyDescent="0.25">
      <c r="P6120" s="10">
        <v>43412</v>
      </c>
      <c r="Q6120">
        <v>53.2217865</v>
      </c>
      <c r="S6120" s="10"/>
    </row>
    <row r="6121" spans="16:19" x14ac:dyDescent="0.25">
      <c r="P6121" s="10">
        <v>43413</v>
      </c>
      <c r="Q6121">
        <v>53.23489</v>
      </c>
      <c r="S6121" s="10"/>
    </row>
    <row r="6122" spans="16:19" x14ac:dyDescent="0.25">
      <c r="P6122" s="10">
        <v>43416</v>
      </c>
      <c r="Q6122">
        <v>53.247997300000002</v>
      </c>
      <c r="S6122" s="10"/>
    </row>
    <row r="6123" spans="16:19" x14ac:dyDescent="0.25">
      <c r="P6123" s="10">
        <v>43417</v>
      </c>
      <c r="Q6123">
        <v>53.261108399999998</v>
      </c>
      <c r="S6123" s="10"/>
    </row>
    <row r="6124" spans="16:19" x14ac:dyDescent="0.25">
      <c r="P6124" s="10">
        <v>43418</v>
      </c>
      <c r="Q6124">
        <v>53.274219500000001</v>
      </c>
      <c r="S6124" s="10"/>
    </row>
    <row r="6125" spans="16:19" x14ac:dyDescent="0.25">
      <c r="P6125" s="10">
        <v>43420</v>
      </c>
      <c r="Q6125">
        <v>53.287338300000002</v>
      </c>
      <c r="S6125" s="10"/>
    </row>
    <row r="6126" spans="16:19" x14ac:dyDescent="0.25">
      <c r="P6126" s="10">
        <v>43423</v>
      </c>
      <c r="Q6126">
        <v>53.300457000000002</v>
      </c>
      <c r="S6126" s="10"/>
    </row>
    <row r="6127" spans="16:19" x14ac:dyDescent="0.25">
      <c r="P6127" s="10">
        <v>43424</v>
      </c>
      <c r="Q6127">
        <v>53.313579599999997</v>
      </c>
      <c r="S6127" s="10"/>
    </row>
    <row r="6128" spans="16:19" x14ac:dyDescent="0.25">
      <c r="P6128" s="10">
        <v>43425</v>
      </c>
      <c r="Q6128">
        <v>53.3267059</v>
      </c>
      <c r="S6128" s="10"/>
    </row>
    <row r="6129" spans="16:19" x14ac:dyDescent="0.25">
      <c r="P6129" s="10">
        <v>43426</v>
      </c>
      <c r="Q6129">
        <v>53.339832299999998</v>
      </c>
      <c r="S6129" s="10"/>
    </row>
    <row r="6130" spans="16:19" x14ac:dyDescent="0.25">
      <c r="P6130" s="10">
        <v>43427</v>
      </c>
      <c r="Q6130">
        <v>53.352966299999999</v>
      </c>
      <c r="S6130" s="10"/>
    </row>
    <row r="6131" spans="16:19" x14ac:dyDescent="0.25">
      <c r="P6131" s="10">
        <v>43430</v>
      </c>
      <c r="Q6131">
        <v>53.366100299999999</v>
      </c>
      <c r="S6131" s="10"/>
    </row>
    <row r="6132" spans="16:19" x14ac:dyDescent="0.25">
      <c r="P6132" s="10">
        <v>43431</v>
      </c>
      <c r="Q6132">
        <v>53.379238100000002</v>
      </c>
      <c r="S6132" s="10"/>
    </row>
    <row r="6133" spans="16:19" x14ac:dyDescent="0.25">
      <c r="P6133" s="10">
        <v>43432</v>
      </c>
      <c r="Q6133">
        <v>53.392383600000002</v>
      </c>
      <c r="S6133" s="10"/>
    </row>
    <row r="6134" spans="16:19" x14ac:dyDescent="0.25">
      <c r="P6134" s="10">
        <v>43433</v>
      </c>
      <c r="Q6134">
        <v>53.4055252</v>
      </c>
      <c r="S6134" s="10"/>
    </row>
    <row r="6135" spans="16:19" x14ac:dyDescent="0.25">
      <c r="P6135" s="10">
        <v>43434</v>
      </c>
      <c r="Q6135">
        <v>53.418674500000002</v>
      </c>
      <c r="S6135" s="10"/>
    </row>
    <row r="6136" spans="16:19" x14ac:dyDescent="0.25">
      <c r="P6136" s="10">
        <v>43437</v>
      </c>
      <c r="Q6136">
        <v>53.431827499999997</v>
      </c>
      <c r="S6136" s="10"/>
    </row>
    <row r="6137" spans="16:19" x14ac:dyDescent="0.25">
      <c r="P6137" s="10">
        <v>43438</v>
      </c>
      <c r="Q6137">
        <v>53.444980600000001</v>
      </c>
      <c r="S6137" s="10"/>
    </row>
    <row r="6138" spans="16:19" x14ac:dyDescent="0.25">
      <c r="P6138" s="10">
        <v>43439</v>
      </c>
      <c r="Q6138">
        <v>53.458141300000001</v>
      </c>
      <c r="S6138" s="10"/>
    </row>
    <row r="6139" spans="16:19" x14ac:dyDescent="0.25">
      <c r="P6139" s="10">
        <v>43440</v>
      </c>
      <c r="Q6139">
        <v>53.471302000000001</v>
      </c>
      <c r="S6139" s="10"/>
    </row>
    <row r="6140" spans="16:19" x14ac:dyDescent="0.25">
      <c r="P6140" s="10">
        <v>43441</v>
      </c>
      <c r="Q6140">
        <v>53.484466599999998</v>
      </c>
      <c r="S6140" s="10"/>
    </row>
    <row r="6141" spans="16:19" x14ac:dyDescent="0.25">
      <c r="P6141" s="10">
        <v>43444</v>
      </c>
      <c r="Q6141">
        <v>53.497634900000001</v>
      </c>
      <c r="S6141" s="10"/>
    </row>
    <row r="6142" spans="16:19" x14ac:dyDescent="0.25">
      <c r="P6142" s="10">
        <v>43445</v>
      </c>
      <c r="Q6142">
        <v>53.510807</v>
      </c>
      <c r="S6142" s="10"/>
    </row>
    <row r="6143" spans="16:19" x14ac:dyDescent="0.25">
      <c r="P6143" s="10">
        <v>43446</v>
      </c>
      <c r="Q6143">
        <v>53.523979199999999</v>
      </c>
      <c r="S6143" s="10"/>
    </row>
    <row r="6144" spans="16:19" x14ac:dyDescent="0.25">
      <c r="P6144" s="10">
        <v>43447</v>
      </c>
      <c r="Q6144">
        <v>53.537159000000003</v>
      </c>
      <c r="S6144" s="10"/>
    </row>
    <row r="6145" spans="16:19" x14ac:dyDescent="0.25">
      <c r="P6145" s="10">
        <v>43448</v>
      </c>
      <c r="Q6145">
        <v>53.550338699999998</v>
      </c>
      <c r="S6145" s="10"/>
    </row>
    <row r="6146" spans="16:19" x14ac:dyDescent="0.25">
      <c r="P6146" s="10">
        <v>43451</v>
      </c>
      <c r="Q6146">
        <v>53.563522300000002</v>
      </c>
      <c r="S6146" s="10"/>
    </row>
    <row r="6147" spans="16:19" x14ac:dyDescent="0.25">
      <c r="P6147" s="10">
        <v>43452</v>
      </c>
      <c r="Q6147">
        <v>53.576709700000002</v>
      </c>
      <c r="S6147" s="10"/>
    </row>
    <row r="6148" spans="16:19" x14ac:dyDescent="0.25">
      <c r="P6148" s="10">
        <v>43453</v>
      </c>
      <c r="Q6148">
        <v>53.589900999999998</v>
      </c>
      <c r="S6148" s="10"/>
    </row>
    <row r="6149" spans="16:19" x14ac:dyDescent="0.25">
      <c r="P6149" s="10">
        <v>43454</v>
      </c>
      <c r="Q6149">
        <v>53.603092199999999</v>
      </c>
      <c r="S6149" s="10"/>
    </row>
    <row r="6150" spans="16:19" x14ac:dyDescent="0.25">
      <c r="P6150" s="10">
        <v>43455</v>
      </c>
      <c r="Q6150">
        <v>53.616290999999997</v>
      </c>
      <c r="S6150" s="10"/>
    </row>
    <row r="6151" spans="16:19" x14ac:dyDescent="0.25">
      <c r="P6151" s="10">
        <v>43458</v>
      </c>
      <c r="Q6151">
        <v>53.629489900000003</v>
      </c>
      <c r="S6151" s="10"/>
    </row>
    <row r="6152" spans="16:19" x14ac:dyDescent="0.25">
      <c r="P6152" s="10">
        <v>43460</v>
      </c>
      <c r="Q6152">
        <v>53.642696399999998</v>
      </c>
      <c r="S6152" s="10"/>
    </row>
    <row r="6153" spans="16:19" x14ac:dyDescent="0.25">
      <c r="P6153" s="10">
        <v>43461</v>
      </c>
      <c r="Q6153">
        <v>53.655902900000001</v>
      </c>
      <c r="S6153" s="10"/>
    </row>
    <row r="6154" spans="16:19" x14ac:dyDescent="0.25">
      <c r="P6154" s="10">
        <v>43462</v>
      </c>
      <c r="Q6154">
        <v>53.669113199999998</v>
      </c>
      <c r="S6154" s="10"/>
    </row>
    <row r="6155" spans="16:19" x14ac:dyDescent="0.25">
      <c r="P6155" s="10">
        <v>43465</v>
      </c>
      <c r="Q6155">
        <v>53.682323500000003</v>
      </c>
      <c r="S6155" s="10"/>
    </row>
    <row r="6156" spans="16:19" x14ac:dyDescent="0.25">
      <c r="P6156" s="10">
        <v>43467</v>
      </c>
      <c r="Q6156">
        <v>53.695541400000003</v>
      </c>
      <c r="S6156" s="10"/>
    </row>
    <row r="6157" spans="16:19" x14ac:dyDescent="0.25">
      <c r="P6157" s="10">
        <v>43468</v>
      </c>
      <c r="Q6157">
        <v>53.708763099999999</v>
      </c>
      <c r="S6157" s="10"/>
    </row>
    <row r="6158" spans="16:19" x14ac:dyDescent="0.25">
      <c r="P6158" s="10">
        <v>43469</v>
      </c>
      <c r="Q6158">
        <v>53.721984900000002</v>
      </c>
      <c r="S6158" s="10"/>
    </row>
    <row r="6159" spans="16:19" x14ac:dyDescent="0.25">
      <c r="P6159" s="10">
        <v>43472</v>
      </c>
      <c r="Q6159">
        <v>53.7352104</v>
      </c>
      <c r="S6159" s="10"/>
    </row>
    <row r="6160" spans="16:19" x14ac:dyDescent="0.25">
      <c r="P6160" s="10">
        <v>43473</v>
      </c>
      <c r="Q6160">
        <v>53.7484398</v>
      </c>
      <c r="S6160" s="10"/>
    </row>
    <row r="6161" spans="16:19" x14ac:dyDescent="0.25">
      <c r="P6161" s="10">
        <v>43474</v>
      </c>
      <c r="Q6161">
        <v>53.761673000000002</v>
      </c>
      <c r="S6161" s="10"/>
    </row>
    <row r="6162" spans="16:19" x14ac:dyDescent="0.25">
      <c r="P6162" s="10">
        <v>43475</v>
      </c>
      <c r="Q6162">
        <v>53.774909999999998</v>
      </c>
      <c r="S6162" s="10"/>
    </row>
    <row r="6163" spans="16:19" x14ac:dyDescent="0.25">
      <c r="P6163" s="10">
        <v>43476</v>
      </c>
      <c r="Q6163">
        <v>53.788150799999997</v>
      </c>
      <c r="S6163" s="10"/>
    </row>
    <row r="6164" spans="16:19" x14ac:dyDescent="0.25">
      <c r="P6164" s="10">
        <v>43479</v>
      </c>
      <c r="Q6164">
        <v>53.801391600000002</v>
      </c>
      <c r="S6164" s="10"/>
    </row>
    <row r="6165" spans="16:19" x14ac:dyDescent="0.25">
      <c r="P6165" s="10">
        <v>43480</v>
      </c>
      <c r="Q6165">
        <v>53.814636200000002</v>
      </c>
      <c r="S6165" s="10"/>
    </row>
    <row r="6166" spans="16:19" x14ac:dyDescent="0.25">
      <c r="P6166" s="10">
        <v>43481</v>
      </c>
      <c r="Q6166">
        <v>53.8278885</v>
      </c>
      <c r="S6166" s="10"/>
    </row>
    <row r="6167" spans="16:19" x14ac:dyDescent="0.25">
      <c r="P6167" s="10">
        <v>43482</v>
      </c>
      <c r="Q6167">
        <v>53.841140699999997</v>
      </c>
      <c r="S6167" s="10"/>
    </row>
    <row r="6168" spans="16:19" x14ac:dyDescent="0.25">
      <c r="P6168" s="10">
        <v>43483</v>
      </c>
      <c r="Q6168">
        <v>53.854393000000002</v>
      </c>
      <c r="S6168" s="10"/>
    </row>
    <row r="6169" spans="16:19" x14ac:dyDescent="0.25">
      <c r="P6169" s="10">
        <v>43486</v>
      </c>
      <c r="Q6169">
        <v>53.867652900000003</v>
      </c>
      <c r="S6169" s="10"/>
    </row>
    <row r="6170" spans="16:19" x14ac:dyDescent="0.25">
      <c r="P6170" s="10">
        <v>43487</v>
      </c>
      <c r="Q6170">
        <v>53.880916599999999</v>
      </c>
      <c r="S6170" s="10"/>
    </row>
    <row r="6171" spans="16:19" x14ac:dyDescent="0.25">
      <c r="P6171" s="10">
        <v>43488</v>
      </c>
      <c r="Q6171">
        <v>53.894180300000002</v>
      </c>
      <c r="S6171" s="10"/>
    </row>
    <row r="6172" spans="16:19" x14ac:dyDescent="0.25">
      <c r="P6172" s="10">
        <v>43489</v>
      </c>
      <c r="Q6172">
        <v>53.907451600000002</v>
      </c>
      <c r="S6172" s="10"/>
    </row>
    <row r="6173" spans="16:19" x14ac:dyDescent="0.25">
      <c r="P6173" s="10">
        <v>43490</v>
      </c>
      <c r="Q6173">
        <v>53.920723000000002</v>
      </c>
      <c r="S6173" s="10"/>
    </row>
    <row r="6174" spans="16:19" x14ac:dyDescent="0.25">
      <c r="P6174" s="10">
        <v>43493</v>
      </c>
      <c r="Q6174">
        <v>53.933998099999997</v>
      </c>
      <c r="S6174" s="10"/>
    </row>
    <row r="6175" spans="16:19" x14ac:dyDescent="0.25">
      <c r="P6175" s="10">
        <v>43494</v>
      </c>
      <c r="Q6175">
        <v>53.947277100000001</v>
      </c>
      <c r="S6175" s="10"/>
    </row>
    <row r="6176" spans="16:19" x14ac:dyDescent="0.25">
      <c r="P6176" s="10">
        <v>43495</v>
      </c>
      <c r="Q6176">
        <v>53.960555999999997</v>
      </c>
      <c r="S6176" s="10"/>
    </row>
    <row r="6177" spans="16:19" x14ac:dyDescent="0.25">
      <c r="P6177" s="10">
        <v>43496</v>
      </c>
      <c r="Q6177">
        <v>53.973842599999998</v>
      </c>
      <c r="S6177" s="10"/>
    </row>
    <row r="6178" spans="16:19" x14ac:dyDescent="0.25">
      <c r="P6178" s="10">
        <v>43497</v>
      </c>
      <c r="Q6178">
        <v>53.987133</v>
      </c>
      <c r="S6178" s="10"/>
    </row>
    <row r="6179" spans="16:19" x14ac:dyDescent="0.25">
      <c r="P6179" s="10">
        <v>43500</v>
      </c>
      <c r="Q6179">
        <v>54.000423400000003</v>
      </c>
      <c r="S6179" s="10"/>
    </row>
    <row r="6180" spans="16:19" x14ac:dyDescent="0.25">
      <c r="P6180" s="10">
        <v>43501</v>
      </c>
      <c r="Q6180">
        <v>54.013717700000001</v>
      </c>
      <c r="S6180" s="10"/>
    </row>
    <row r="6181" spans="16:19" x14ac:dyDescent="0.25">
      <c r="P6181" s="10">
        <v>43502</v>
      </c>
      <c r="Q6181">
        <v>54.0270157</v>
      </c>
      <c r="S6181" s="10"/>
    </row>
    <row r="6182" spans="16:19" x14ac:dyDescent="0.25">
      <c r="P6182" s="10">
        <v>43503</v>
      </c>
      <c r="Q6182">
        <v>54.0403175</v>
      </c>
      <c r="S6182" s="10"/>
    </row>
    <row r="6183" spans="16:19" x14ac:dyDescent="0.25">
      <c r="P6183" s="10">
        <v>43504</v>
      </c>
      <c r="Q6183">
        <v>54.053623199999997</v>
      </c>
      <c r="S6183" s="10"/>
    </row>
    <row r="6184" spans="16:19" x14ac:dyDescent="0.25">
      <c r="P6184" s="10">
        <v>43507</v>
      </c>
      <c r="Q6184">
        <v>54.066928900000001</v>
      </c>
      <c r="S6184" s="10"/>
    </row>
    <row r="6185" spans="16:19" x14ac:dyDescent="0.25">
      <c r="P6185" s="10">
        <v>43508</v>
      </c>
      <c r="Q6185">
        <v>54.080242200000001</v>
      </c>
      <c r="S6185" s="10"/>
    </row>
    <row r="6186" spans="16:19" x14ac:dyDescent="0.25">
      <c r="P6186" s="10">
        <v>43509</v>
      </c>
      <c r="Q6186">
        <v>54.093555500000001</v>
      </c>
      <c r="S6186" s="10"/>
    </row>
    <row r="6187" spans="16:19" x14ac:dyDescent="0.25">
      <c r="P6187" s="10">
        <v>43510</v>
      </c>
      <c r="Q6187">
        <v>54.106872600000003</v>
      </c>
      <c r="S6187" s="10"/>
    </row>
    <row r="6188" spans="16:19" x14ac:dyDescent="0.25">
      <c r="P6188" s="10">
        <v>43511</v>
      </c>
      <c r="Q6188">
        <v>54.120193499999999</v>
      </c>
      <c r="S6188" s="10"/>
    </row>
    <row r="6189" spans="16:19" x14ac:dyDescent="0.25">
      <c r="P6189" s="10">
        <v>43514</v>
      </c>
      <c r="Q6189">
        <v>54.133518199999997</v>
      </c>
      <c r="S6189" s="10"/>
    </row>
    <row r="6190" spans="16:19" x14ac:dyDescent="0.25">
      <c r="P6190" s="10">
        <v>43515</v>
      </c>
      <c r="Q6190">
        <v>54.146846799999999</v>
      </c>
      <c r="S6190" s="10"/>
    </row>
    <row r="6191" spans="16:19" x14ac:dyDescent="0.25">
      <c r="P6191" s="10">
        <v>43516</v>
      </c>
      <c r="Q6191">
        <v>54.160179100000001</v>
      </c>
      <c r="S6191" s="10"/>
    </row>
    <row r="6192" spans="16:19" x14ac:dyDescent="0.25">
      <c r="P6192" s="10">
        <v>43517</v>
      </c>
      <c r="Q6192">
        <v>54.173511499999996</v>
      </c>
      <c r="S6192" s="10"/>
    </row>
    <row r="6193" spans="16:19" x14ac:dyDescent="0.25">
      <c r="P6193" s="10">
        <v>43518</v>
      </c>
      <c r="Q6193">
        <v>54.186851500000003</v>
      </c>
      <c r="S6193" s="10"/>
    </row>
    <row r="6194" spans="16:19" x14ac:dyDescent="0.25">
      <c r="P6194" s="10">
        <v>43521</v>
      </c>
      <c r="Q6194">
        <v>54.200191500000003</v>
      </c>
      <c r="S6194" s="10"/>
    </row>
    <row r="6195" spans="16:19" x14ac:dyDescent="0.25">
      <c r="P6195" s="10">
        <v>43522</v>
      </c>
      <c r="Q6195">
        <v>54.213535299999997</v>
      </c>
      <c r="S6195" s="10"/>
    </row>
    <row r="6196" spans="16:19" x14ac:dyDescent="0.25">
      <c r="P6196" s="10">
        <v>43523</v>
      </c>
      <c r="Q6196">
        <v>54.2268829</v>
      </c>
      <c r="S6196" s="10"/>
    </row>
    <row r="6197" spans="16:19" x14ac:dyDescent="0.25">
      <c r="P6197" s="10">
        <v>43524</v>
      </c>
      <c r="Q6197">
        <v>54.240234399999999</v>
      </c>
      <c r="S6197" s="10"/>
    </row>
    <row r="6198" spans="16:19" x14ac:dyDescent="0.25">
      <c r="P6198" s="10">
        <v>43525</v>
      </c>
      <c r="Q6198">
        <v>54.253585800000003</v>
      </c>
      <c r="S6198" s="10"/>
    </row>
    <row r="6199" spans="16:19" x14ac:dyDescent="0.25">
      <c r="P6199" s="10">
        <v>43530</v>
      </c>
      <c r="Q6199">
        <v>54.266944899999999</v>
      </c>
      <c r="S6199" s="10"/>
    </row>
    <row r="6200" spans="16:19" x14ac:dyDescent="0.25">
      <c r="P6200" s="10">
        <v>43531</v>
      </c>
      <c r="Q6200">
        <v>54.280304000000001</v>
      </c>
      <c r="S6200" s="10"/>
    </row>
    <row r="6201" spans="16:19" x14ac:dyDescent="0.25">
      <c r="P6201" s="10">
        <v>43532</v>
      </c>
      <c r="Q6201">
        <v>54.293666799999997</v>
      </c>
      <c r="S6201" s="10"/>
    </row>
    <row r="6202" spans="16:19" x14ac:dyDescent="0.25">
      <c r="P6202" s="10">
        <v>43535</v>
      </c>
      <c r="Q6202">
        <v>54.307033500000003</v>
      </c>
      <c r="S6202" s="10"/>
    </row>
    <row r="6203" spans="16:19" x14ac:dyDescent="0.25">
      <c r="P6203" s="10">
        <v>43536</v>
      </c>
      <c r="Q6203">
        <v>54.320404099999998</v>
      </c>
      <c r="S6203" s="10"/>
    </row>
    <row r="6204" spans="16:19" x14ac:dyDescent="0.25">
      <c r="P6204" s="10">
        <v>43537</v>
      </c>
      <c r="Q6204">
        <v>54.3337784</v>
      </c>
      <c r="S6204" s="10"/>
    </row>
    <row r="6205" spans="16:19" x14ac:dyDescent="0.25">
      <c r="P6205" s="10">
        <v>43538</v>
      </c>
      <c r="Q6205">
        <v>54.347156499999997</v>
      </c>
      <c r="S6205" s="10"/>
    </row>
    <row r="6206" spans="16:19" x14ac:dyDescent="0.25">
      <c r="P6206" s="10">
        <v>43539</v>
      </c>
      <c r="Q6206">
        <v>54.360538499999997</v>
      </c>
      <c r="S6206" s="10"/>
    </row>
    <row r="6207" spans="16:19" x14ac:dyDescent="0.25">
      <c r="P6207" s="10">
        <v>43542</v>
      </c>
      <c r="Q6207">
        <v>54.373920400000003</v>
      </c>
      <c r="S6207" s="10"/>
    </row>
    <row r="6208" spans="16:19" x14ac:dyDescent="0.25">
      <c r="P6208" s="10">
        <v>43543</v>
      </c>
      <c r="Q6208">
        <v>54.387306199999998</v>
      </c>
      <c r="S6208" s="10"/>
    </row>
    <row r="6209" spans="16:19" x14ac:dyDescent="0.25">
      <c r="P6209" s="10">
        <v>43544</v>
      </c>
      <c r="Q6209">
        <v>54.400695800000001</v>
      </c>
      <c r="S6209" s="10"/>
    </row>
    <row r="6210" spans="16:19" x14ac:dyDescent="0.25">
      <c r="P6210" s="10">
        <v>43545</v>
      </c>
      <c r="Q6210">
        <v>54.414089199999999</v>
      </c>
      <c r="S6210" s="10"/>
    </row>
    <row r="6211" spans="16:19" x14ac:dyDescent="0.25">
      <c r="P6211" s="10">
        <v>43546</v>
      </c>
      <c r="Q6211">
        <v>54.427486399999999</v>
      </c>
      <c r="S6211" s="10"/>
    </row>
    <row r="6212" spans="16:19" x14ac:dyDescent="0.25">
      <c r="P6212" s="10">
        <v>43549</v>
      </c>
      <c r="Q6212">
        <v>54.440887500000002</v>
      </c>
      <c r="S6212" s="10"/>
    </row>
    <row r="6213" spans="16:19" x14ac:dyDescent="0.25">
      <c r="P6213" s="10">
        <v>43550</v>
      </c>
      <c r="Q6213">
        <v>54.454292299999999</v>
      </c>
      <c r="S6213" s="10"/>
    </row>
    <row r="6214" spans="16:19" x14ac:dyDescent="0.25">
      <c r="P6214" s="10">
        <v>43551</v>
      </c>
      <c r="Q6214">
        <v>54.467697100000002</v>
      </c>
      <c r="S6214" s="10"/>
    </row>
    <row r="6215" spans="16:19" x14ac:dyDescent="0.25">
      <c r="P6215" s="10">
        <v>43552</v>
      </c>
      <c r="Q6215">
        <v>54.481105800000002</v>
      </c>
      <c r="S6215" s="10"/>
    </row>
    <row r="6216" spans="16:19" x14ac:dyDescent="0.25">
      <c r="P6216" s="10">
        <v>43553</v>
      </c>
      <c r="Q6216">
        <v>54.494522099999998</v>
      </c>
      <c r="S6216" s="10"/>
    </row>
    <row r="6217" spans="16:19" x14ac:dyDescent="0.25">
      <c r="P6217" s="10">
        <v>43556</v>
      </c>
      <c r="Q6217">
        <v>54.5079384</v>
      </c>
      <c r="S6217" s="10"/>
    </row>
    <row r="6218" spans="16:19" x14ac:dyDescent="0.25">
      <c r="P6218" s="10">
        <v>43557</v>
      </c>
      <c r="Q6218">
        <v>54.521358499999998</v>
      </c>
      <c r="S6218" s="10"/>
    </row>
    <row r="6219" spans="16:19" x14ac:dyDescent="0.25">
      <c r="P6219" s="10">
        <v>43558</v>
      </c>
      <c r="Q6219">
        <v>54.534778600000003</v>
      </c>
      <c r="S6219" s="10"/>
    </row>
    <row r="6220" spans="16:19" x14ac:dyDescent="0.25">
      <c r="P6220" s="10">
        <v>43559</v>
      </c>
      <c r="Q6220">
        <v>54.548206299999997</v>
      </c>
      <c r="S6220" s="10"/>
    </row>
    <row r="6221" spans="16:19" x14ac:dyDescent="0.25">
      <c r="P6221" s="10">
        <v>43560</v>
      </c>
      <c r="Q6221">
        <v>54.561637900000001</v>
      </c>
      <c r="S6221" s="10"/>
    </row>
    <row r="6222" spans="16:19" x14ac:dyDescent="0.25">
      <c r="P6222" s="10">
        <v>43563</v>
      </c>
      <c r="Q6222">
        <v>54.575069399999997</v>
      </c>
      <c r="S6222" s="10"/>
    </row>
    <row r="6223" spans="16:19" x14ac:dyDescent="0.25">
      <c r="P6223" s="10">
        <v>43564</v>
      </c>
      <c r="Q6223">
        <v>54.588504800000003</v>
      </c>
      <c r="S6223" s="10"/>
    </row>
    <row r="6224" spans="16:19" x14ac:dyDescent="0.25">
      <c r="P6224" s="10">
        <v>43565</v>
      </c>
      <c r="Q6224">
        <v>54.601944000000003</v>
      </c>
      <c r="S6224" s="10"/>
    </row>
    <row r="6225" spans="16:19" x14ac:dyDescent="0.25">
      <c r="P6225" s="10">
        <v>43566</v>
      </c>
      <c r="Q6225">
        <v>54.615386999999998</v>
      </c>
      <c r="S6225" s="10"/>
    </row>
    <row r="6226" spans="16:19" x14ac:dyDescent="0.25">
      <c r="P6226" s="10">
        <v>43567</v>
      </c>
      <c r="Q6226">
        <v>54.628833800000002</v>
      </c>
      <c r="S6226" s="10"/>
    </row>
    <row r="6227" spans="16:19" x14ac:dyDescent="0.25">
      <c r="P6227" s="10">
        <v>43570</v>
      </c>
      <c r="Q6227">
        <v>54.642284400000001</v>
      </c>
      <c r="S6227" s="10"/>
    </row>
    <row r="6228" spans="16:19" x14ac:dyDescent="0.25">
      <c r="P6228" s="10">
        <v>43571</v>
      </c>
      <c r="Q6228">
        <v>54.655738800000002</v>
      </c>
      <c r="S6228" s="10"/>
    </row>
    <row r="6229" spans="16:19" x14ac:dyDescent="0.25">
      <c r="P6229" s="10">
        <v>43572</v>
      </c>
      <c r="Q6229">
        <v>54.669193300000003</v>
      </c>
      <c r="S6229" s="10"/>
    </row>
    <row r="6230" spans="16:19" x14ac:dyDescent="0.25">
      <c r="P6230" s="10">
        <v>43573</v>
      </c>
      <c r="Q6230">
        <v>54.682651499999999</v>
      </c>
      <c r="S6230" s="10"/>
    </row>
    <row r="6231" spans="16:19" x14ac:dyDescent="0.25">
      <c r="P6231" s="10">
        <v>43577</v>
      </c>
      <c r="Q6231">
        <v>54.696117399999999</v>
      </c>
      <c r="S6231" s="10"/>
    </row>
    <row r="6232" spans="16:19" x14ac:dyDescent="0.25">
      <c r="P6232" s="10">
        <v>43578</v>
      </c>
      <c r="Q6232">
        <v>54.709583299999998</v>
      </c>
      <c r="S6232" s="10"/>
    </row>
    <row r="6233" spans="16:19" x14ac:dyDescent="0.25">
      <c r="P6233" s="10">
        <v>43579</v>
      </c>
      <c r="Q6233">
        <v>54.723053</v>
      </c>
      <c r="S6233" s="10"/>
    </row>
    <row r="6234" spans="16:19" x14ac:dyDescent="0.25">
      <c r="P6234" s="10">
        <v>43580</v>
      </c>
      <c r="Q6234">
        <v>54.736526499999997</v>
      </c>
      <c r="S6234" s="10"/>
    </row>
    <row r="6235" spans="16:19" x14ac:dyDescent="0.25">
      <c r="P6235" s="10">
        <v>43581</v>
      </c>
      <c r="Q6235">
        <v>54.75</v>
      </c>
      <c r="S6235" s="10"/>
    </row>
    <row r="6236" spans="16:19" x14ac:dyDescent="0.25">
      <c r="P6236" s="10">
        <v>43584</v>
      </c>
      <c r="Q6236">
        <v>54.7634811</v>
      </c>
      <c r="S6236" s="10"/>
    </row>
    <row r="6237" spans="16:19" x14ac:dyDescent="0.25">
      <c r="P6237" s="10">
        <v>43585</v>
      </c>
      <c r="Q6237">
        <v>54.776962300000001</v>
      </c>
      <c r="S6237" s="10"/>
    </row>
    <row r="6238" spans="16:19" x14ac:dyDescent="0.25">
      <c r="P6238" s="10">
        <v>43587</v>
      </c>
      <c r="Q6238">
        <v>54.790447200000003</v>
      </c>
      <c r="S6238" s="10"/>
    </row>
    <row r="6239" spans="16:19" x14ac:dyDescent="0.25">
      <c r="P6239" s="10">
        <v>43588</v>
      </c>
      <c r="Q6239">
        <v>54.803939800000002</v>
      </c>
      <c r="S6239" s="10"/>
    </row>
    <row r="6240" spans="16:19" x14ac:dyDescent="0.25">
      <c r="P6240" s="10">
        <v>43591</v>
      </c>
      <c r="Q6240">
        <v>54.817432400000001</v>
      </c>
      <c r="S6240" s="10"/>
    </row>
    <row r="6241" spans="16:19" x14ac:dyDescent="0.25">
      <c r="P6241" s="10">
        <v>43592</v>
      </c>
      <c r="Q6241">
        <v>54.830928800000002</v>
      </c>
      <c r="S6241" s="10"/>
    </row>
    <row r="6242" spans="16:19" x14ac:dyDescent="0.25">
      <c r="P6242" s="10">
        <v>43593</v>
      </c>
      <c r="Q6242">
        <v>54.844425200000003</v>
      </c>
      <c r="S6242" s="10"/>
    </row>
    <row r="6243" spans="16:19" x14ac:dyDescent="0.25">
      <c r="P6243" s="10">
        <v>43594</v>
      </c>
      <c r="Q6243">
        <v>54.857929200000001</v>
      </c>
      <c r="S6243" s="10"/>
    </row>
    <row r="6244" spans="16:19" x14ac:dyDescent="0.25">
      <c r="P6244" s="10">
        <v>43595</v>
      </c>
      <c r="Q6244">
        <v>54.871437100000001</v>
      </c>
      <c r="S6244" s="10"/>
    </row>
    <row r="6245" spans="16:19" x14ac:dyDescent="0.25">
      <c r="P6245" s="10">
        <v>43598</v>
      </c>
      <c r="Q6245">
        <v>54.884944900000001</v>
      </c>
      <c r="S6245" s="10"/>
    </row>
    <row r="6246" spans="16:19" x14ac:dyDescent="0.25">
      <c r="P6246" s="10">
        <v>43599</v>
      </c>
      <c r="Q6246">
        <v>54.898456600000003</v>
      </c>
      <c r="S6246" s="10"/>
    </row>
    <row r="6247" spans="16:19" x14ac:dyDescent="0.25">
      <c r="P6247" s="10">
        <v>43600</v>
      </c>
      <c r="Q6247">
        <v>54.911971999999999</v>
      </c>
      <c r="S6247" s="10"/>
    </row>
    <row r="6248" spans="16:19" x14ac:dyDescent="0.25">
      <c r="P6248" s="10">
        <v>43601</v>
      </c>
      <c r="Q6248">
        <v>54.925491299999997</v>
      </c>
      <c r="S6248" s="10"/>
    </row>
    <row r="6249" spans="16:19" x14ac:dyDescent="0.25">
      <c r="P6249" s="10">
        <v>43602</v>
      </c>
      <c r="Q6249">
        <v>54.939014399999998</v>
      </c>
      <c r="S6249" s="10"/>
    </row>
    <row r="6250" spans="16:19" x14ac:dyDescent="0.25">
      <c r="P6250" s="10">
        <v>43605</v>
      </c>
      <c r="Q6250">
        <v>54.952541400000001</v>
      </c>
      <c r="S6250" s="10"/>
    </row>
    <row r="6251" spans="16:19" x14ac:dyDescent="0.25">
      <c r="P6251" s="10">
        <v>43606</v>
      </c>
      <c r="Q6251">
        <v>54.966072099999998</v>
      </c>
      <c r="S6251" s="10"/>
    </row>
    <row r="6252" spans="16:19" x14ac:dyDescent="0.25">
      <c r="P6252" s="10">
        <v>43607</v>
      </c>
      <c r="Q6252">
        <v>54.979602800000002</v>
      </c>
      <c r="S6252" s="10"/>
    </row>
    <row r="6253" spans="16:19" x14ac:dyDescent="0.25">
      <c r="P6253" s="10">
        <v>43608</v>
      </c>
      <c r="Q6253">
        <v>54.993141199999997</v>
      </c>
      <c r="S6253" s="10"/>
    </row>
    <row r="6254" spans="16:19" x14ac:dyDescent="0.25">
      <c r="P6254" s="10">
        <v>43609</v>
      </c>
      <c r="Q6254">
        <v>55.006679499999997</v>
      </c>
      <c r="S6254" s="10"/>
    </row>
    <row r="6255" spans="16:19" x14ac:dyDescent="0.25">
      <c r="P6255" s="10">
        <v>43612</v>
      </c>
      <c r="Q6255">
        <v>55.0202217</v>
      </c>
      <c r="S6255" s="10"/>
    </row>
    <row r="6256" spans="16:19" x14ac:dyDescent="0.25">
      <c r="P6256" s="10">
        <v>43613</v>
      </c>
      <c r="Q6256">
        <v>55.033767699999999</v>
      </c>
      <c r="S6256" s="10"/>
    </row>
    <row r="6257" spans="16:19" x14ac:dyDescent="0.25">
      <c r="P6257" s="10">
        <v>43614</v>
      </c>
      <c r="Q6257">
        <v>55.047317499999998</v>
      </c>
      <c r="S6257" s="10"/>
    </row>
    <row r="6258" spans="16:19" x14ac:dyDescent="0.25">
      <c r="P6258" s="10">
        <v>43615</v>
      </c>
      <c r="Q6258">
        <v>55.0608711</v>
      </c>
      <c r="S6258" s="10"/>
    </row>
    <row r="6259" spans="16:19" x14ac:dyDescent="0.25">
      <c r="P6259" s="10">
        <v>43616</v>
      </c>
      <c r="Q6259">
        <v>55.074424700000002</v>
      </c>
      <c r="S6259" s="10"/>
    </row>
    <row r="6260" spans="16:19" x14ac:dyDescent="0.25">
      <c r="P6260" s="10">
        <v>43619</v>
      </c>
      <c r="Q6260">
        <v>55.087986000000001</v>
      </c>
      <c r="S6260" s="10"/>
    </row>
    <row r="6261" spans="16:19" x14ac:dyDescent="0.25">
      <c r="P6261" s="10">
        <v>43620</v>
      </c>
      <c r="Q6261">
        <v>55.101547199999999</v>
      </c>
      <c r="S6261" s="10"/>
    </row>
    <row r="6262" spans="16:19" x14ac:dyDescent="0.25">
      <c r="P6262" s="10">
        <v>43621</v>
      </c>
      <c r="Q6262">
        <v>55.1151123</v>
      </c>
      <c r="S6262" s="10"/>
    </row>
    <row r="6263" spans="16:19" x14ac:dyDescent="0.25">
      <c r="P6263" s="10">
        <v>43622</v>
      </c>
      <c r="Q6263">
        <v>55.128681200000003</v>
      </c>
      <c r="S6263" s="10"/>
    </row>
    <row r="6264" spans="16:19" x14ac:dyDescent="0.25">
      <c r="P6264" s="10">
        <v>43623</v>
      </c>
      <c r="Q6264">
        <v>55.1422539</v>
      </c>
      <c r="S6264" s="10"/>
    </row>
    <row r="6265" spans="16:19" x14ac:dyDescent="0.25">
      <c r="P6265" s="10">
        <v>43626</v>
      </c>
      <c r="Q6265">
        <v>55.155830399999999</v>
      </c>
      <c r="S6265" s="10"/>
    </row>
    <row r="6266" spans="16:19" x14ac:dyDescent="0.25">
      <c r="P6266" s="10">
        <v>43627</v>
      </c>
      <c r="Q6266">
        <v>55.1694107</v>
      </c>
      <c r="S6266" s="10"/>
    </row>
    <row r="6267" spans="16:19" x14ac:dyDescent="0.25">
      <c r="P6267" s="10">
        <v>43628</v>
      </c>
      <c r="Q6267">
        <v>55.182994800000003</v>
      </c>
      <c r="S6267" s="10"/>
    </row>
    <row r="6268" spans="16:19" x14ac:dyDescent="0.25">
      <c r="P6268" s="10">
        <v>43629</v>
      </c>
      <c r="Q6268">
        <v>55.196579</v>
      </c>
      <c r="S6268" s="10"/>
    </row>
    <row r="6269" spans="16:19" x14ac:dyDescent="0.25">
      <c r="P6269" s="10">
        <v>43630</v>
      </c>
      <c r="Q6269">
        <v>55.210166899999997</v>
      </c>
      <c r="S6269" s="10"/>
    </row>
    <row r="6270" spans="16:19" x14ac:dyDescent="0.25">
      <c r="P6270" s="10">
        <v>43633</v>
      </c>
      <c r="Q6270">
        <v>55.223762499999999</v>
      </c>
      <c r="S6270" s="10"/>
    </row>
    <row r="6271" spans="16:19" x14ac:dyDescent="0.25">
      <c r="P6271" s="10">
        <v>43634</v>
      </c>
      <c r="Q6271">
        <v>55.237358100000002</v>
      </c>
      <c r="S6271" s="10"/>
    </row>
    <row r="6272" spans="16:19" x14ac:dyDescent="0.25">
      <c r="P6272" s="10">
        <v>43635</v>
      </c>
      <c r="Q6272">
        <v>55.250957499999998</v>
      </c>
      <c r="S6272" s="10"/>
    </row>
    <row r="6273" spans="16:19" x14ac:dyDescent="0.25">
      <c r="P6273" s="10">
        <v>43637</v>
      </c>
      <c r="Q6273">
        <v>55.264560699999997</v>
      </c>
      <c r="S6273" s="10"/>
    </row>
    <row r="6274" spans="16:19" x14ac:dyDescent="0.25">
      <c r="P6274" s="10">
        <v>43640</v>
      </c>
      <c r="Q6274">
        <v>55.278167699999997</v>
      </c>
      <c r="S6274" s="10"/>
    </row>
    <row r="6275" spans="16:19" x14ac:dyDescent="0.25">
      <c r="P6275" s="10">
        <v>43641</v>
      </c>
      <c r="Q6275">
        <v>55.291774699999998</v>
      </c>
      <c r="S6275" s="10"/>
    </row>
    <row r="6276" spans="16:19" x14ac:dyDescent="0.25">
      <c r="P6276" s="10">
        <v>43642</v>
      </c>
      <c r="Q6276">
        <v>55.305389400000003</v>
      </c>
      <c r="S6276" s="10"/>
    </row>
    <row r="6277" spans="16:19" x14ac:dyDescent="0.25">
      <c r="P6277" s="10">
        <v>43643</v>
      </c>
      <c r="Q6277">
        <v>55.319004100000001</v>
      </c>
      <c r="S6277" s="10"/>
    </row>
    <row r="6278" spans="16:19" x14ac:dyDescent="0.25">
      <c r="P6278" s="10">
        <v>43644</v>
      </c>
      <c r="Q6278">
        <v>55.332622499999999</v>
      </c>
      <c r="S6278" s="10"/>
    </row>
    <row r="6279" spans="16:19" x14ac:dyDescent="0.25">
      <c r="P6279" s="10">
        <v>43647</v>
      </c>
      <c r="Q6279">
        <v>55.346248600000003</v>
      </c>
      <c r="S6279" s="10"/>
    </row>
    <row r="6280" spans="16:19" x14ac:dyDescent="0.25">
      <c r="P6280" s="10">
        <v>43648</v>
      </c>
      <c r="Q6280">
        <v>55.359874699999999</v>
      </c>
      <c r="S6280" s="10"/>
    </row>
    <row r="6281" spans="16:19" x14ac:dyDescent="0.25">
      <c r="P6281" s="10">
        <v>43649</v>
      </c>
      <c r="Q6281">
        <v>55.373504599999997</v>
      </c>
      <c r="S6281" s="10"/>
    </row>
    <row r="6282" spans="16:19" x14ac:dyDescent="0.25">
      <c r="P6282" s="10">
        <v>43650</v>
      </c>
      <c r="Q6282">
        <v>55.387134600000003</v>
      </c>
      <c r="S6282" s="10"/>
    </row>
    <row r="6283" spans="16:19" x14ac:dyDescent="0.25">
      <c r="P6283" s="10">
        <v>43651</v>
      </c>
      <c r="Q6283">
        <v>55.400772099999998</v>
      </c>
      <c r="S6283" s="10"/>
    </row>
    <row r="6284" spans="16:19" x14ac:dyDescent="0.25">
      <c r="P6284" s="10">
        <v>43654</v>
      </c>
      <c r="Q6284">
        <v>55.414413500000002</v>
      </c>
      <c r="S6284" s="10"/>
    </row>
    <row r="6285" spans="16:19" x14ac:dyDescent="0.25">
      <c r="P6285" s="10">
        <v>43655</v>
      </c>
      <c r="Q6285">
        <v>55.428054799999998</v>
      </c>
      <c r="S6285" s="10"/>
    </row>
    <row r="6286" spans="16:19" x14ac:dyDescent="0.25">
      <c r="P6286" s="10">
        <v>43656</v>
      </c>
      <c r="Q6286">
        <v>55.441699999999997</v>
      </c>
      <c r="S6286" s="10"/>
    </row>
    <row r="6287" spans="16:19" x14ac:dyDescent="0.25">
      <c r="P6287" s="10">
        <v>43657</v>
      </c>
      <c r="Q6287">
        <v>55.455348999999998</v>
      </c>
      <c r="S6287" s="10"/>
    </row>
    <row r="6288" spans="16:19" x14ac:dyDescent="0.25">
      <c r="P6288" s="10">
        <v>43658</v>
      </c>
      <c r="Q6288">
        <v>55.469005600000003</v>
      </c>
      <c r="S6288" s="10"/>
    </row>
    <row r="6289" spans="16:19" x14ac:dyDescent="0.25">
      <c r="P6289" s="10">
        <v>43661</v>
      </c>
      <c r="Q6289">
        <v>55.4826622</v>
      </c>
      <c r="S6289" s="10"/>
    </row>
    <row r="6290" spans="16:19" x14ac:dyDescent="0.25">
      <c r="P6290" s="10">
        <v>43662</v>
      </c>
      <c r="Q6290">
        <v>55.496318799999997</v>
      </c>
      <c r="S6290" s="10"/>
    </row>
    <row r="6291" spans="16:19" x14ac:dyDescent="0.25">
      <c r="P6291" s="10">
        <v>43663</v>
      </c>
      <c r="Q6291">
        <v>55.509983099999999</v>
      </c>
      <c r="S6291" s="10"/>
    </row>
    <row r="6292" spans="16:19" x14ac:dyDescent="0.25">
      <c r="P6292" s="10">
        <v>43664</v>
      </c>
      <c r="Q6292">
        <v>55.523651100000002</v>
      </c>
      <c r="S6292" s="10"/>
    </row>
    <row r="6293" spans="16:19" x14ac:dyDescent="0.25">
      <c r="P6293" s="10">
        <v>43665</v>
      </c>
      <c r="Q6293">
        <v>55.537319199999999</v>
      </c>
      <c r="S6293" s="10"/>
    </row>
    <row r="6294" spans="16:19" x14ac:dyDescent="0.25">
      <c r="P6294" s="10">
        <v>43668</v>
      </c>
      <c r="Q6294">
        <v>55.550994899999999</v>
      </c>
      <c r="S6294" s="10"/>
    </row>
    <row r="6295" spans="16:19" x14ac:dyDescent="0.25">
      <c r="P6295" s="10">
        <v>43669</v>
      </c>
      <c r="Q6295">
        <v>55.564670599999999</v>
      </c>
      <c r="S6295" s="10"/>
    </row>
    <row r="6296" spans="16:19" x14ac:dyDescent="0.25">
      <c r="P6296" s="10">
        <v>43670</v>
      </c>
      <c r="Q6296">
        <v>55.578350100000002</v>
      </c>
      <c r="S6296" s="10"/>
    </row>
    <row r="6297" spans="16:19" x14ac:dyDescent="0.25">
      <c r="P6297" s="10">
        <v>43671</v>
      </c>
      <c r="Q6297">
        <v>55.592033399999998</v>
      </c>
      <c r="S6297" s="10"/>
    </row>
    <row r="6298" spans="16:19" x14ac:dyDescent="0.25">
      <c r="P6298" s="10">
        <v>43672</v>
      </c>
      <c r="Q6298">
        <v>55.605720499999997</v>
      </c>
      <c r="S6298" s="10"/>
    </row>
    <row r="6299" spans="16:19" x14ac:dyDescent="0.25">
      <c r="P6299" s="10">
        <v>43675</v>
      </c>
      <c r="Q6299">
        <v>55.619411499999998</v>
      </c>
      <c r="S6299" s="10"/>
    </row>
    <row r="6300" spans="16:19" x14ac:dyDescent="0.25">
      <c r="P6300" s="10">
        <v>43676</v>
      </c>
      <c r="Q6300">
        <v>55.633102399999999</v>
      </c>
      <c r="S6300" s="10"/>
    </row>
    <row r="6301" spans="16:19" x14ac:dyDescent="0.25">
      <c r="P6301" s="10">
        <v>43677</v>
      </c>
      <c r="Q6301">
        <v>55.646801000000004</v>
      </c>
      <c r="S6301" s="10"/>
    </row>
    <row r="6302" spans="16:19" x14ac:dyDescent="0.25">
      <c r="P6302" s="10">
        <v>43678</v>
      </c>
      <c r="Q6302">
        <v>55.660499600000001</v>
      </c>
      <c r="S6302" s="10"/>
    </row>
    <row r="6303" spans="16:19" x14ac:dyDescent="0.25">
      <c r="P6303" s="10">
        <v>43679</v>
      </c>
      <c r="Q6303">
        <v>55.673164399999997</v>
      </c>
      <c r="S6303" s="10"/>
    </row>
    <row r="6304" spans="16:19" x14ac:dyDescent="0.25">
      <c r="P6304" s="10">
        <v>43682</v>
      </c>
      <c r="Q6304">
        <v>55.685829200000001</v>
      </c>
      <c r="S6304" s="10"/>
    </row>
    <row r="6305" spans="16:19" x14ac:dyDescent="0.25">
      <c r="P6305" s="10">
        <v>43683</v>
      </c>
      <c r="Q6305">
        <v>55.698497799999998</v>
      </c>
      <c r="S6305" s="10"/>
    </row>
    <row r="6306" spans="16:19" x14ac:dyDescent="0.25">
      <c r="P6306" s="10">
        <v>43684</v>
      </c>
      <c r="Q6306">
        <v>55.711170199999998</v>
      </c>
      <c r="S6306" s="10"/>
    </row>
    <row r="6307" spans="16:19" x14ac:dyDescent="0.25">
      <c r="P6307" s="10">
        <v>43685</v>
      </c>
      <c r="Q6307">
        <v>55.723846399999999</v>
      </c>
      <c r="S6307" s="10"/>
    </row>
    <row r="6308" spans="16:19" x14ac:dyDescent="0.25">
      <c r="P6308" s="10">
        <v>43686</v>
      </c>
      <c r="Q6308">
        <v>55.736522700000002</v>
      </c>
      <c r="S6308" s="10"/>
    </row>
    <row r="6309" spans="16:19" x14ac:dyDescent="0.25">
      <c r="P6309" s="10">
        <v>43689</v>
      </c>
      <c r="Q6309">
        <v>55.749202699999998</v>
      </c>
      <c r="S6309" s="10"/>
    </row>
    <row r="6310" spans="16:19" x14ac:dyDescent="0.25">
      <c r="P6310" s="10">
        <v>43690</v>
      </c>
      <c r="Q6310">
        <v>55.761886599999997</v>
      </c>
      <c r="S6310" s="10"/>
    </row>
    <row r="6311" spans="16:19" x14ac:dyDescent="0.25">
      <c r="P6311" s="10">
        <v>43691</v>
      </c>
      <c r="Q6311">
        <v>55.774574299999998</v>
      </c>
      <c r="S6311" s="10"/>
    </row>
    <row r="6312" spans="16:19" x14ac:dyDescent="0.25">
      <c r="P6312" s="10">
        <v>43692</v>
      </c>
      <c r="Q6312">
        <v>55.787261999999998</v>
      </c>
      <c r="S6312" s="10"/>
    </row>
    <row r="6313" spans="16:19" x14ac:dyDescent="0.25">
      <c r="P6313" s="10">
        <v>43693</v>
      </c>
      <c r="Q6313">
        <v>55.799957300000003</v>
      </c>
      <c r="S6313" s="10"/>
    </row>
    <row r="6314" spans="16:19" x14ac:dyDescent="0.25">
      <c r="P6314" s="10">
        <v>43696</v>
      </c>
      <c r="Q6314">
        <v>55.8126526</v>
      </c>
      <c r="S6314" s="10"/>
    </row>
    <row r="6315" spans="16:19" x14ac:dyDescent="0.25">
      <c r="P6315" s="10">
        <v>43697</v>
      </c>
      <c r="Q6315">
        <v>55.825347899999997</v>
      </c>
      <c r="S6315" s="10"/>
    </row>
    <row r="6316" spans="16:19" x14ac:dyDescent="0.25">
      <c r="P6316" s="10">
        <v>43698</v>
      </c>
      <c r="Q6316">
        <v>55.838050799999998</v>
      </c>
      <c r="S6316" s="10"/>
    </row>
    <row r="6317" spans="16:19" x14ac:dyDescent="0.25">
      <c r="P6317" s="10">
        <v>43699</v>
      </c>
      <c r="Q6317">
        <v>55.8507538</v>
      </c>
      <c r="S6317" s="10"/>
    </row>
    <row r="6318" spans="16:19" x14ac:dyDescent="0.25">
      <c r="P6318" s="10">
        <v>43700</v>
      </c>
      <c r="Q6318">
        <v>55.863460500000002</v>
      </c>
      <c r="S6318" s="10"/>
    </row>
    <row r="6319" spans="16:19" x14ac:dyDescent="0.25">
      <c r="P6319" s="10">
        <v>43703</v>
      </c>
      <c r="Q6319">
        <v>55.876171100000001</v>
      </c>
      <c r="S6319" s="10"/>
    </row>
    <row r="6320" spans="16:19" x14ac:dyDescent="0.25">
      <c r="P6320" s="10">
        <v>43704</v>
      </c>
      <c r="Q6320">
        <v>55.888881699999999</v>
      </c>
      <c r="S6320" s="10"/>
    </row>
    <row r="6321" spans="16:19" x14ac:dyDescent="0.25">
      <c r="P6321" s="10">
        <v>43705</v>
      </c>
      <c r="Q6321">
        <v>55.901596099999999</v>
      </c>
      <c r="S6321" s="10"/>
    </row>
    <row r="6322" spans="16:19" x14ac:dyDescent="0.25">
      <c r="P6322" s="10">
        <v>43706</v>
      </c>
      <c r="Q6322">
        <v>55.914314300000001</v>
      </c>
      <c r="S6322" s="10"/>
    </row>
    <row r="6323" spans="16:19" x14ac:dyDescent="0.25">
      <c r="P6323" s="10">
        <v>43707</v>
      </c>
      <c r="Q6323">
        <v>55.927036299999997</v>
      </c>
      <c r="S6323" s="10"/>
    </row>
    <row r="6324" spans="16:19" x14ac:dyDescent="0.25">
      <c r="P6324" s="10">
        <v>43710</v>
      </c>
      <c r="Q6324">
        <v>55.939762100000003</v>
      </c>
      <c r="S6324" s="10"/>
    </row>
    <row r="6325" spans="16:19" x14ac:dyDescent="0.25">
      <c r="P6325" s="10">
        <v>43711</v>
      </c>
      <c r="Q6325">
        <v>55.952487900000001</v>
      </c>
      <c r="S6325" s="10"/>
    </row>
    <row r="6326" spans="16:19" x14ac:dyDescent="0.25">
      <c r="P6326" s="10">
        <v>43712</v>
      </c>
      <c r="Q6326">
        <v>55.965217600000003</v>
      </c>
      <c r="S6326" s="10"/>
    </row>
    <row r="6327" spans="16:19" x14ac:dyDescent="0.25">
      <c r="P6327" s="10">
        <v>43713</v>
      </c>
      <c r="Q6327">
        <v>55.977950999999997</v>
      </c>
      <c r="S6327" s="10"/>
    </row>
    <row r="6328" spans="16:19" x14ac:dyDescent="0.25">
      <c r="P6328" s="10">
        <v>43714</v>
      </c>
      <c r="Q6328">
        <v>55.9906845</v>
      </c>
      <c r="S6328" s="10"/>
    </row>
    <row r="6329" spans="16:19" x14ac:dyDescent="0.25">
      <c r="P6329" s="10">
        <v>43717</v>
      </c>
      <c r="Q6329">
        <v>56.003421799999998</v>
      </c>
      <c r="S6329" s="10"/>
    </row>
    <row r="6330" spans="16:19" x14ac:dyDescent="0.25">
      <c r="P6330" s="10">
        <v>43718</v>
      </c>
      <c r="Q6330">
        <v>56.016166699999999</v>
      </c>
      <c r="S6330" s="10"/>
    </row>
    <row r="6331" spans="16:19" x14ac:dyDescent="0.25">
      <c r="P6331" s="10">
        <v>43719</v>
      </c>
      <c r="Q6331">
        <v>56.028907799999999</v>
      </c>
      <c r="S6331" s="10"/>
    </row>
    <row r="6332" spans="16:19" x14ac:dyDescent="0.25">
      <c r="P6332" s="10">
        <v>43720</v>
      </c>
      <c r="Q6332">
        <v>56.041656500000002</v>
      </c>
      <c r="S6332" s="10"/>
    </row>
    <row r="6333" spans="16:19" x14ac:dyDescent="0.25">
      <c r="P6333" s="10">
        <v>43721</v>
      </c>
      <c r="Q6333">
        <v>56.054405199999998</v>
      </c>
      <c r="S6333" s="10"/>
    </row>
    <row r="6334" spans="16:19" x14ac:dyDescent="0.25">
      <c r="P6334" s="10">
        <v>43724</v>
      </c>
      <c r="Q6334">
        <v>56.067157700000003</v>
      </c>
      <c r="S6334" s="10"/>
    </row>
    <row r="6335" spans="16:19" x14ac:dyDescent="0.25">
      <c r="P6335" s="10">
        <v>43725</v>
      </c>
      <c r="Q6335">
        <v>56.079914100000003</v>
      </c>
      <c r="S6335" s="10"/>
    </row>
    <row r="6336" spans="16:19" x14ac:dyDescent="0.25">
      <c r="P6336" s="10">
        <v>43726</v>
      </c>
      <c r="Q6336">
        <v>56.092674299999999</v>
      </c>
      <c r="S6336" s="10"/>
    </row>
    <row r="6337" spans="16:19" x14ac:dyDescent="0.25">
      <c r="P6337" s="10">
        <v>43727</v>
      </c>
      <c r="Q6337">
        <v>56.1054344</v>
      </c>
      <c r="S6337" s="10"/>
    </row>
    <row r="6338" spans="16:19" x14ac:dyDescent="0.25">
      <c r="P6338" s="10">
        <v>43728</v>
      </c>
      <c r="Q6338">
        <v>56.117145499999999</v>
      </c>
      <c r="S6338" s="10"/>
    </row>
    <row r="6339" spans="16:19" x14ac:dyDescent="0.25">
      <c r="P6339" s="10">
        <v>43731</v>
      </c>
      <c r="Q6339">
        <v>56.128860500000002</v>
      </c>
      <c r="S6339" s="10"/>
    </row>
    <row r="6340" spans="16:19" x14ac:dyDescent="0.25">
      <c r="P6340" s="10">
        <v>43732</v>
      </c>
      <c r="Q6340">
        <v>56.140575400000003</v>
      </c>
      <c r="S6340" s="10"/>
    </row>
    <row r="6341" spans="16:19" x14ac:dyDescent="0.25">
      <c r="P6341" s="10">
        <v>43733</v>
      </c>
      <c r="Q6341">
        <v>56.152290299999997</v>
      </c>
      <c r="S6341" s="10"/>
    </row>
    <row r="6342" spans="16:19" x14ac:dyDescent="0.25">
      <c r="P6342" s="10">
        <v>43734</v>
      </c>
      <c r="Q6342">
        <v>56.164012900000003</v>
      </c>
      <c r="S6342" s="10"/>
    </row>
    <row r="6343" spans="16:19" x14ac:dyDescent="0.25">
      <c r="P6343" s="10">
        <v>43735</v>
      </c>
      <c r="Q6343">
        <v>56.175735500000002</v>
      </c>
      <c r="S6343" s="10"/>
    </row>
    <row r="6344" spans="16:19" x14ac:dyDescent="0.25">
      <c r="P6344" s="10">
        <v>43738</v>
      </c>
      <c r="Q6344">
        <v>56.187457999999999</v>
      </c>
      <c r="S6344" s="10"/>
    </row>
    <row r="6345" spans="16:19" x14ac:dyDescent="0.25">
      <c r="P6345" s="10">
        <v>43739</v>
      </c>
      <c r="Q6345">
        <v>56.199188200000002</v>
      </c>
      <c r="S6345" s="10"/>
    </row>
    <row r="6346" spans="16:19" x14ac:dyDescent="0.25">
      <c r="P6346" s="10">
        <v>43740</v>
      </c>
      <c r="Q6346">
        <v>56.210914600000002</v>
      </c>
      <c r="S6346" s="10"/>
    </row>
    <row r="6347" spans="16:19" x14ac:dyDescent="0.25">
      <c r="P6347" s="10">
        <v>43741</v>
      </c>
      <c r="Q6347">
        <v>56.222648599999999</v>
      </c>
      <c r="S6347" s="10"/>
    </row>
    <row r="6348" spans="16:19" x14ac:dyDescent="0.25">
      <c r="P6348" s="10">
        <v>43742</v>
      </c>
      <c r="Q6348">
        <v>56.234382600000004</v>
      </c>
      <c r="S6348" s="10"/>
    </row>
    <row r="6349" spans="16:19" x14ac:dyDescent="0.25">
      <c r="P6349" s="10">
        <v>43745</v>
      </c>
      <c r="Q6349">
        <v>56.246120500000004</v>
      </c>
      <c r="S6349" s="10"/>
    </row>
    <row r="6350" spans="16:19" x14ac:dyDescent="0.25">
      <c r="P6350" s="10">
        <v>43746</v>
      </c>
      <c r="Q6350">
        <v>56.257862099999997</v>
      </c>
      <c r="S6350" s="10"/>
    </row>
    <row r="6351" spans="16:19" x14ac:dyDescent="0.25">
      <c r="P6351" s="10">
        <v>43747</v>
      </c>
      <c r="Q6351">
        <v>56.269603699999998</v>
      </c>
      <c r="S6351" s="10"/>
    </row>
    <row r="6352" spans="16:19" x14ac:dyDescent="0.25">
      <c r="P6352" s="10">
        <v>43748</v>
      </c>
      <c r="Q6352">
        <v>56.281345399999999</v>
      </c>
      <c r="S6352" s="10"/>
    </row>
    <row r="6353" spans="16:19" x14ac:dyDescent="0.25">
      <c r="P6353" s="10">
        <v>43749</v>
      </c>
      <c r="Q6353">
        <v>56.293094600000003</v>
      </c>
      <c r="S6353" s="10"/>
    </row>
    <row r="6354" spans="16:19" x14ac:dyDescent="0.25">
      <c r="P6354" s="10">
        <v>43752</v>
      </c>
      <c r="Q6354">
        <v>56.304843900000002</v>
      </c>
      <c r="S6354" s="10"/>
    </row>
    <row r="6355" spans="16:19" x14ac:dyDescent="0.25">
      <c r="P6355" s="10">
        <v>43753</v>
      </c>
      <c r="Q6355">
        <v>56.316597000000002</v>
      </c>
      <c r="S6355" s="10"/>
    </row>
    <row r="6356" spans="16:19" x14ac:dyDescent="0.25">
      <c r="P6356" s="10">
        <v>43754</v>
      </c>
      <c r="Q6356">
        <v>56.328350100000002</v>
      </c>
      <c r="S6356" s="10"/>
    </row>
    <row r="6357" spans="16:19" x14ac:dyDescent="0.25">
      <c r="P6357" s="10">
        <v>43755</v>
      </c>
      <c r="Q6357">
        <v>56.340107000000003</v>
      </c>
      <c r="S6357" s="10"/>
    </row>
    <row r="6358" spans="16:19" x14ac:dyDescent="0.25">
      <c r="P6358" s="10">
        <v>43756</v>
      </c>
      <c r="Q6358">
        <v>56.3518677</v>
      </c>
      <c r="S6358" s="10"/>
    </row>
    <row r="6359" spans="16:19" x14ac:dyDescent="0.25">
      <c r="P6359" s="10">
        <v>43759</v>
      </c>
      <c r="Q6359">
        <v>56.363628400000003</v>
      </c>
      <c r="S6359" s="10"/>
    </row>
    <row r="6360" spans="16:19" x14ac:dyDescent="0.25">
      <c r="P6360" s="10">
        <v>43760</v>
      </c>
      <c r="Q6360">
        <v>56.375392900000001</v>
      </c>
      <c r="S6360" s="10"/>
    </row>
    <row r="6361" spans="16:19" x14ac:dyDescent="0.25">
      <c r="P6361" s="10">
        <v>43761</v>
      </c>
      <c r="Q6361">
        <v>56.3871574</v>
      </c>
      <c r="S6361" s="10"/>
    </row>
    <row r="6362" spans="16:19" x14ac:dyDescent="0.25">
      <c r="P6362" s="10">
        <v>43762</v>
      </c>
      <c r="Q6362">
        <v>56.398929600000002</v>
      </c>
      <c r="S6362" s="10"/>
    </row>
    <row r="6363" spans="16:19" x14ac:dyDescent="0.25">
      <c r="P6363" s="10">
        <v>43763</v>
      </c>
      <c r="Q6363">
        <v>56.410697900000002</v>
      </c>
      <c r="S6363" s="10"/>
    </row>
    <row r="6364" spans="16:19" x14ac:dyDescent="0.25">
      <c r="P6364" s="10">
        <v>43766</v>
      </c>
      <c r="Q6364">
        <v>56.4224739</v>
      </c>
      <c r="S6364" s="10"/>
    </row>
    <row r="6365" spans="16:19" x14ac:dyDescent="0.25">
      <c r="P6365" s="10">
        <v>43767</v>
      </c>
      <c r="Q6365">
        <v>56.434249899999998</v>
      </c>
      <c r="S6365" s="10"/>
    </row>
    <row r="6366" spans="16:19" x14ac:dyDescent="0.25">
      <c r="P6366" s="10">
        <v>43768</v>
      </c>
      <c r="Q6366">
        <v>56.446029699999997</v>
      </c>
      <c r="S6366" s="10"/>
    </row>
    <row r="6367" spans="16:19" x14ac:dyDescent="0.25">
      <c r="P6367" s="10">
        <v>43769</v>
      </c>
      <c r="Q6367">
        <v>56.457809400000002</v>
      </c>
      <c r="S6367" s="10"/>
    </row>
    <row r="6368" spans="16:19" x14ac:dyDescent="0.25">
      <c r="P6368" s="10">
        <v>43770</v>
      </c>
      <c r="Q6368">
        <v>56.4685287</v>
      </c>
      <c r="S6368" s="10"/>
    </row>
    <row r="6369" spans="16:19" x14ac:dyDescent="0.25">
      <c r="P6369" s="10">
        <v>43773</v>
      </c>
      <c r="Q6369">
        <v>56.479247999999998</v>
      </c>
      <c r="S6369" s="10"/>
    </row>
    <row r="6370" spans="16:19" x14ac:dyDescent="0.25">
      <c r="P6370" s="10">
        <v>43774</v>
      </c>
      <c r="Q6370">
        <v>56.489971199999999</v>
      </c>
      <c r="S6370" s="10"/>
    </row>
    <row r="6371" spans="16:19" x14ac:dyDescent="0.25">
      <c r="P6371" s="10">
        <v>43775</v>
      </c>
      <c r="Q6371">
        <v>56.500698100000001</v>
      </c>
      <c r="S6371" s="10"/>
    </row>
    <row r="6372" spans="16:19" x14ac:dyDescent="0.25">
      <c r="P6372" s="10">
        <v>43776</v>
      </c>
      <c r="Q6372">
        <v>56.511425000000003</v>
      </c>
      <c r="S6372" s="10"/>
    </row>
    <row r="6373" spans="16:19" x14ac:dyDescent="0.25">
      <c r="P6373" s="10">
        <v>43777</v>
      </c>
      <c r="Q6373">
        <v>56.522151899999997</v>
      </c>
      <c r="S6373" s="10"/>
    </row>
    <row r="6374" spans="16:19" x14ac:dyDescent="0.25">
      <c r="P6374" s="10">
        <v>43780</v>
      </c>
      <c r="Q6374">
        <v>56.532882700000002</v>
      </c>
      <c r="S6374" s="10"/>
    </row>
    <row r="6375" spans="16:19" x14ac:dyDescent="0.25">
      <c r="P6375" s="10">
        <v>43781</v>
      </c>
      <c r="Q6375">
        <v>56.5436172</v>
      </c>
      <c r="S6375" s="10"/>
    </row>
    <row r="6376" spans="16:19" x14ac:dyDescent="0.25">
      <c r="P6376" s="10">
        <v>43782</v>
      </c>
      <c r="Q6376">
        <v>56.554351799999999</v>
      </c>
      <c r="S6376" s="10"/>
    </row>
    <row r="6377" spans="16:19" x14ac:dyDescent="0.25">
      <c r="P6377" s="10">
        <v>43783</v>
      </c>
      <c r="Q6377">
        <v>56.565086399999998</v>
      </c>
      <c r="S6377" s="10"/>
    </row>
    <row r="6378" spans="16:19" x14ac:dyDescent="0.25">
      <c r="P6378" s="10">
        <v>43787</v>
      </c>
      <c r="Q6378">
        <v>56.575824699999998</v>
      </c>
      <c r="S6378" s="10"/>
    </row>
    <row r="6379" spans="16:19" x14ac:dyDescent="0.25">
      <c r="P6379" s="10">
        <v>43788</v>
      </c>
      <c r="Q6379">
        <v>56.586566900000001</v>
      </c>
      <c r="S6379" s="10"/>
    </row>
    <row r="6380" spans="16:19" x14ac:dyDescent="0.25">
      <c r="P6380" s="10">
        <v>43789</v>
      </c>
      <c r="Q6380">
        <v>56.597309099999997</v>
      </c>
      <c r="S6380" s="10"/>
    </row>
    <row r="6381" spans="16:19" x14ac:dyDescent="0.25">
      <c r="P6381" s="10">
        <v>43790</v>
      </c>
      <c r="Q6381">
        <v>56.608055100000001</v>
      </c>
      <c r="S6381" s="10"/>
    </row>
    <row r="6382" spans="16:19" x14ac:dyDescent="0.25">
      <c r="P6382" s="10">
        <v>43791</v>
      </c>
      <c r="Q6382">
        <v>56.618801099999999</v>
      </c>
      <c r="S6382" s="10"/>
    </row>
    <row r="6383" spans="16:19" x14ac:dyDescent="0.25">
      <c r="P6383" s="10">
        <v>43794</v>
      </c>
      <c r="Q6383">
        <v>56.629550899999998</v>
      </c>
      <c r="S6383" s="10"/>
    </row>
    <row r="6384" spans="16:19" x14ac:dyDescent="0.25">
      <c r="P6384" s="10">
        <v>43795</v>
      </c>
      <c r="Q6384">
        <v>56.640300799999999</v>
      </c>
      <c r="S6384" s="10"/>
    </row>
    <row r="6385" spans="16:19" x14ac:dyDescent="0.25">
      <c r="P6385" s="10">
        <v>43796</v>
      </c>
      <c r="Q6385">
        <v>56.6510544</v>
      </c>
      <c r="S6385" s="10"/>
    </row>
    <row r="6386" spans="16:19" x14ac:dyDescent="0.25">
      <c r="P6386" s="10">
        <v>43797</v>
      </c>
      <c r="Q6386">
        <v>56.661811800000002</v>
      </c>
      <c r="S6386" s="10"/>
    </row>
    <row r="6387" spans="16:19" x14ac:dyDescent="0.25">
      <c r="P6387" s="10">
        <v>43798</v>
      </c>
      <c r="Q6387">
        <v>56.672569299999999</v>
      </c>
      <c r="S6387" s="10"/>
    </row>
    <row r="6388" spans="16:19" x14ac:dyDescent="0.25">
      <c r="P6388" s="10">
        <v>43801</v>
      </c>
      <c r="Q6388">
        <v>56.683326700000002</v>
      </c>
      <c r="S6388" s="10"/>
    </row>
    <row r="6389" spans="16:19" x14ac:dyDescent="0.25">
      <c r="P6389" s="10">
        <v>43802</v>
      </c>
      <c r="Q6389">
        <v>56.694088000000001</v>
      </c>
      <c r="S6389" s="10"/>
    </row>
    <row r="6390" spans="16:19" x14ac:dyDescent="0.25">
      <c r="P6390" s="10">
        <v>43803</v>
      </c>
      <c r="Q6390">
        <v>56.704853100000001</v>
      </c>
      <c r="S6390" s="10"/>
    </row>
    <row r="6391" spans="16:19" x14ac:dyDescent="0.25">
      <c r="P6391" s="10">
        <v>43804</v>
      </c>
      <c r="Q6391">
        <v>56.7156181</v>
      </c>
      <c r="S6391" s="10"/>
    </row>
    <row r="6392" spans="16:19" x14ac:dyDescent="0.25">
      <c r="P6392" s="10">
        <v>43805</v>
      </c>
      <c r="Q6392">
        <v>56.726383200000001</v>
      </c>
      <c r="S6392" s="10"/>
    </row>
    <row r="6393" spans="16:19" x14ac:dyDescent="0.25">
      <c r="P6393" s="10">
        <v>43808</v>
      </c>
      <c r="Q6393">
        <v>56.737155899999998</v>
      </c>
      <c r="S6393" s="10"/>
    </row>
    <row r="6394" spans="16:19" x14ac:dyDescent="0.25">
      <c r="P6394" s="10">
        <v>43809</v>
      </c>
      <c r="Q6394">
        <v>56.7479248</v>
      </c>
      <c r="S6394" s="10"/>
    </row>
    <row r="6395" spans="16:19" x14ac:dyDescent="0.25">
      <c r="P6395" s="10">
        <v>43810</v>
      </c>
      <c r="Q6395">
        <v>56.758701299999998</v>
      </c>
      <c r="S6395" s="10"/>
    </row>
    <row r="6396" spans="16:19" x14ac:dyDescent="0.25">
      <c r="P6396" s="10">
        <v>43811</v>
      </c>
      <c r="Q6396">
        <v>56.769474000000002</v>
      </c>
      <c r="S6396" s="10"/>
    </row>
    <row r="6397" spans="16:19" x14ac:dyDescent="0.25">
      <c r="P6397" s="10">
        <v>43812</v>
      </c>
      <c r="Q6397">
        <v>56.7791748</v>
      </c>
      <c r="S6397" s="10"/>
    </row>
    <row r="6398" spans="16:19" x14ac:dyDescent="0.25">
      <c r="P6398" s="10">
        <v>43815</v>
      </c>
      <c r="Q6398">
        <v>56.788879399999999</v>
      </c>
      <c r="S6398" s="10"/>
    </row>
    <row r="6399" spans="16:19" x14ac:dyDescent="0.25">
      <c r="P6399" s="10">
        <v>43816</v>
      </c>
      <c r="Q6399">
        <v>56.798583999999998</v>
      </c>
      <c r="S6399" s="10"/>
    </row>
    <row r="6400" spans="16:19" x14ac:dyDescent="0.25">
      <c r="P6400" s="10">
        <v>43817</v>
      </c>
      <c r="Q6400">
        <v>56.808288599999997</v>
      </c>
      <c r="S6400" s="10"/>
    </row>
    <row r="6401" spans="16:19" x14ac:dyDescent="0.25">
      <c r="P6401" s="10">
        <v>43818</v>
      </c>
      <c r="Q6401">
        <v>56.817996999999998</v>
      </c>
      <c r="S6401" s="10"/>
    </row>
    <row r="6402" spans="16:19" x14ac:dyDescent="0.25">
      <c r="P6402" s="10">
        <v>43819</v>
      </c>
      <c r="Q6402">
        <v>56.827709200000001</v>
      </c>
      <c r="S6402" s="10"/>
    </row>
    <row r="6403" spans="16:19" x14ac:dyDescent="0.25">
      <c r="P6403" s="10">
        <v>43822</v>
      </c>
      <c r="Q6403">
        <v>56.837417600000002</v>
      </c>
      <c r="S6403" s="10"/>
    </row>
    <row r="6404" spans="16:19" x14ac:dyDescent="0.25">
      <c r="P6404" s="10">
        <v>43823</v>
      </c>
      <c r="Q6404">
        <v>56.847133599999999</v>
      </c>
      <c r="S6404" s="10"/>
    </row>
    <row r="6405" spans="16:19" x14ac:dyDescent="0.25">
      <c r="P6405" s="10">
        <v>43825</v>
      </c>
      <c r="Q6405">
        <v>56.856845900000003</v>
      </c>
      <c r="S6405" s="10"/>
    </row>
    <row r="6406" spans="16:19" x14ac:dyDescent="0.25">
      <c r="P6406" s="10">
        <v>43826</v>
      </c>
      <c r="Q6406">
        <v>56.866561900000001</v>
      </c>
      <c r="S6406" s="10"/>
    </row>
    <row r="6407" spans="16:19" x14ac:dyDescent="0.25">
      <c r="P6407" s="10">
        <v>43829</v>
      </c>
      <c r="Q6407">
        <v>56.8762817</v>
      </c>
      <c r="S6407" s="10"/>
    </row>
    <row r="6408" spans="16:19" x14ac:dyDescent="0.25">
      <c r="P6408" s="10">
        <v>43830</v>
      </c>
      <c r="Q6408">
        <v>56.8860016</v>
      </c>
      <c r="S6408" s="10"/>
    </row>
    <row r="6409" spans="16:19" x14ac:dyDescent="0.25">
      <c r="P6409" s="10">
        <v>43832</v>
      </c>
      <c r="Q6409">
        <v>56.895721399999999</v>
      </c>
      <c r="S6409" s="10"/>
    </row>
    <row r="6410" spans="16:19" x14ac:dyDescent="0.25">
      <c r="P6410" s="10">
        <v>43833</v>
      </c>
      <c r="Q6410">
        <v>56.905445100000001</v>
      </c>
      <c r="S6410" s="10"/>
    </row>
    <row r="6411" spans="16:19" x14ac:dyDescent="0.25">
      <c r="P6411" s="10">
        <v>43836</v>
      </c>
      <c r="Q6411">
        <v>56.915168799999996</v>
      </c>
      <c r="S6411" s="10"/>
    </row>
    <row r="6412" spans="16:19" x14ac:dyDescent="0.25">
      <c r="P6412" s="10">
        <v>43837</v>
      </c>
      <c r="Q6412">
        <v>56.924896199999999</v>
      </c>
      <c r="S6412" s="10"/>
    </row>
    <row r="6413" spans="16:19" x14ac:dyDescent="0.25">
      <c r="P6413" s="10">
        <v>43838</v>
      </c>
      <c r="Q6413">
        <v>56.934623700000003</v>
      </c>
      <c r="S6413" s="10"/>
    </row>
    <row r="6414" spans="16:19" x14ac:dyDescent="0.25">
      <c r="P6414" s="10">
        <v>43839</v>
      </c>
      <c r="Q6414">
        <v>56.9443512</v>
      </c>
      <c r="S6414" s="10"/>
    </row>
    <row r="6415" spans="16:19" x14ac:dyDescent="0.25">
      <c r="P6415" s="10">
        <v>43840</v>
      </c>
      <c r="Q6415">
        <v>56.954082499999998</v>
      </c>
      <c r="S6415" s="10"/>
    </row>
    <row r="6416" spans="16:19" x14ac:dyDescent="0.25">
      <c r="P6416" s="10">
        <v>43843</v>
      </c>
      <c r="Q6416">
        <v>56.963817599999999</v>
      </c>
      <c r="S6416" s="10"/>
    </row>
    <row r="6417" spans="16:19" x14ac:dyDescent="0.25">
      <c r="P6417" s="10">
        <v>43844</v>
      </c>
      <c r="Q6417">
        <v>56.973552699999999</v>
      </c>
      <c r="S6417" s="10"/>
    </row>
    <row r="6418" spans="16:19" x14ac:dyDescent="0.25">
      <c r="P6418" s="10">
        <v>43845</v>
      </c>
      <c r="Q6418">
        <v>56.983287799999999</v>
      </c>
      <c r="S6418" s="10"/>
    </row>
    <row r="6419" spans="16:19" x14ac:dyDescent="0.25">
      <c r="P6419" s="10">
        <v>43846</v>
      </c>
      <c r="Q6419">
        <v>56.993026700000001</v>
      </c>
      <c r="S6419" s="10"/>
    </row>
    <row r="6420" spans="16:19" x14ac:dyDescent="0.25">
      <c r="P6420" s="10">
        <v>43847</v>
      </c>
      <c r="Q6420">
        <v>57.002765699999998</v>
      </c>
      <c r="S6420" s="10"/>
    </row>
    <row r="6421" spans="16:19" x14ac:dyDescent="0.25">
      <c r="P6421" s="10">
        <v>43850</v>
      </c>
      <c r="Q6421">
        <v>57.012508400000002</v>
      </c>
      <c r="S6421" s="10"/>
    </row>
    <row r="6422" spans="16:19" x14ac:dyDescent="0.25">
      <c r="P6422" s="10">
        <v>43851</v>
      </c>
      <c r="Q6422">
        <v>57.022251099999998</v>
      </c>
      <c r="S6422" s="10"/>
    </row>
    <row r="6423" spans="16:19" x14ac:dyDescent="0.25">
      <c r="P6423" s="10">
        <v>43852</v>
      </c>
      <c r="Q6423">
        <v>57.031993900000003</v>
      </c>
      <c r="S6423" s="10"/>
    </row>
    <row r="6424" spans="16:19" x14ac:dyDescent="0.25">
      <c r="P6424" s="10">
        <v>43853</v>
      </c>
      <c r="Q6424">
        <v>57.041740400000002</v>
      </c>
      <c r="S6424" s="10"/>
    </row>
    <row r="6425" spans="16:19" x14ac:dyDescent="0.25">
      <c r="P6425" s="10">
        <v>43854</v>
      </c>
      <c r="Q6425">
        <v>57.051487000000002</v>
      </c>
      <c r="S6425" s="10"/>
    </row>
    <row r="6426" spans="16:19" x14ac:dyDescent="0.25">
      <c r="P6426" s="10">
        <v>43857</v>
      </c>
      <c r="Q6426">
        <v>57.061237300000002</v>
      </c>
      <c r="S6426" s="10"/>
    </row>
    <row r="6427" spans="16:19" x14ac:dyDescent="0.25">
      <c r="P6427" s="10">
        <v>43858</v>
      </c>
      <c r="Q6427">
        <v>57.070987700000003</v>
      </c>
      <c r="S6427" s="10"/>
    </row>
    <row r="6428" spans="16:19" x14ac:dyDescent="0.25">
      <c r="P6428" s="10">
        <v>43859</v>
      </c>
      <c r="Q6428">
        <v>57.0807419</v>
      </c>
      <c r="S6428" s="10"/>
    </row>
    <row r="6429" spans="16:19" x14ac:dyDescent="0.25">
      <c r="P6429" s="10">
        <v>43860</v>
      </c>
      <c r="Q6429">
        <v>57.090496100000003</v>
      </c>
      <c r="S6429" s="10"/>
    </row>
    <row r="6430" spans="16:19" x14ac:dyDescent="0.25">
      <c r="P6430" s="10">
        <v>43861</v>
      </c>
      <c r="Q6430">
        <v>57.100254100000001</v>
      </c>
      <c r="S6430" s="10"/>
    </row>
    <row r="6431" spans="16:19" x14ac:dyDescent="0.25">
      <c r="P6431" s="10">
        <v>43864</v>
      </c>
      <c r="Q6431">
        <v>57.110012099999999</v>
      </c>
      <c r="S6431" s="10"/>
    </row>
    <row r="6432" spans="16:19" x14ac:dyDescent="0.25">
      <c r="P6432" s="10">
        <v>43865</v>
      </c>
      <c r="Q6432">
        <v>57.119770099999997</v>
      </c>
      <c r="S6432" s="10"/>
    </row>
    <row r="6433" spans="16:19" x14ac:dyDescent="0.25">
      <c r="P6433" s="10">
        <v>43866</v>
      </c>
      <c r="Q6433">
        <v>57.129531900000003</v>
      </c>
      <c r="S6433" s="10"/>
    </row>
    <row r="6434" spans="16:19" x14ac:dyDescent="0.25">
      <c r="P6434" s="10">
        <v>43867</v>
      </c>
      <c r="Q6434">
        <v>57.139293700000003</v>
      </c>
      <c r="S6434" s="10"/>
    </row>
    <row r="6435" spans="16:19" x14ac:dyDescent="0.25">
      <c r="P6435" s="10">
        <v>43868</v>
      </c>
      <c r="Q6435">
        <v>57.148513800000003</v>
      </c>
      <c r="S6435" s="10"/>
    </row>
    <row r="6436" spans="16:19" x14ac:dyDescent="0.25">
      <c r="P6436" s="10">
        <v>43871</v>
      </c>
      <c r="Q6436">
        <v>57.157737699999998</v>
      </c>
      <c r="S6436" s="10"/>
    </row>
    <row r="6437" spans="16:19" x14ac:dyDescent="0.25">
      <c r="P6437" s="10">
        <v>43872</v>
      </c>
      <c r="Q6437">
        <v>57.166961700000002</v>
      </c>
      <c r="S6437" s="10"/>
    </row>
    <row r="6438" spans="16:19" x14ac:dyDescent="0.25">
      <c r="P6438" s="10">
        <v>43873</v>
      </c>
      <c r="Q6438">
        <v>57.176185599999997</v>
      </c>
      <c r="S6438" s="10"/>
    </row>
    <row r="6439" spans="16:19" x14ac:dyDescent="0.25">
      <c r="P6439" s="10">
        <v>43874</v>
      </c>
      <c r="Q6439">
        <v>57.185413400000002</v>
      </c>
      <c r="S6439" s="10"/>
    </row>
    <row r="6440" spans="16:19" x14ac:dyDescent="0.25">
      <c r="P6440" s="10">
        <v>43875</v>
      </c>
      <c r="Q6440">
        <v>57.194641099999998</v>
      </c>
      <c r="S6440" s="10"/>
    </row>
    <row r="6441" spans="16:19" x14ac:dyDescent="0.25">
      <c r="P6441" s="10">
        <v>43878</v>
      </c>
      <c r="Q6441">
        <v>57.203868900000003</v>
      </c>
      <c r="S6441" s="10"/>
    </row>
    <row r="6442" spans="16:19" x14ac:dyDescent="0.25">
      <c r="P6442" s="10">
        <v>43879</v>
      </c>
      <c r="Q6442">
        <v>57.213100400000002</v>
      </c>
      <c r="S6442" s="10"/>
    </row>
    <row r="6443" spans="16:19" x14ac:dyDescent="0.25">
      <c r="P6443" s="10">
        <v>43880</v>
      </c>
      <c r="Q6443">
        <v>57.222332000000002</v>
      </c>
      <c r="S6443" s="10"/>
    </row>
    <row r="6444" spans="16:19" x14ac:dyDescent="0.25">
      <c r="P6444" s="10">
        <v>43881</v>
      </c>
      <c r="Q6444">
        <v>57.231567400000003</v>
      </c>
      <c r="S6444" s="10"/>
    </row>
    <row r="6445" spans="16:19" x14ac:dyDescent="0.25">
      <c r="P6445" s="10">
        <v>43882</v>
      </c>
      <c r="Q6445">
        <v>57.240802799999997</v>
      </c>
      <c r="S6445" s="10"/>
    </row>
    <row r="6446" spans="16:19" x14ac:dyDescent="0.25">
      <c r="P6446" s="10">
        <v>43887</v>
      </c>
      <c r="Q6446">
        <v>57.250038099999998</v>
      </c>
      <c r="S6446" s="10"/>
    </row>
    <row r="6447" spans="16:19" x14ac:dyDescent="0.25">
      <c r="P6447" s="10">
        <v>43888</v>
      </c>
      <c r="Q6447">
        <v>57.259277300000001</v>
      </c>
      <c r="S6447" s="10"/>
    </row>
    <row r="6448" spans="16:19" x14ac:dyDescent="0.25">
      <c r="P6448" s="10">
        <v>43889</v>
      </c>
      <c r="Q6448">
        <v>57.268516499999997</v>
      </c>
      <c r="S6448" s="10"/>
    </row>
    <row r="6449" spans="16:19" x14ac:dyDescent="0.25">
      <c r="P6449" s="10">
        <v>43892</v>
      </c>
      <c r="Q6449">
        <v>57.277759600000003</v>
      </c>
      <c r="S6449" s="10"/>
    </row>
    <row r="6450" spans="16:19" x14ac:dyDescent="0.25">
      <c r="P6450" s="10">
        <v>43893</v>
      </c>
      <c r="Q6450">
        <v>57.287002600000001</v>
      </c>
      <c r="S6450" s="10"/>
    </row>
    <row r="6451" spans="16:19" x14ac:dyDescent="0.25">
      <c r="P6451" s="10">
        <v>43894</v>
      </c>
      <c r="Q6451">
        <v>57.296245599999999</v>
      </c>
      <c r="S6451" s="10"/>
    </row>
    <row r="6452" spans="16:19" x14ac:dyDescent="0.25">
      <c r="P6452" s="10">
        <v>43895</v>
      </c>
      <c r="Q6452">
        <v>57.305492399999999</v>
      </c>
      <c r="S6452" s="10"/>
    </row>
    <row r="6453" spans="16:19" x14ac:dyDescent="0.25">
      <c r="P6453" s="10">
        <v>43896</v>
      </c>
      <c r="Q6453">
        <v>57.314739199999998</v>
      </c>
      <c r="S6453" s="10"/>
    </row>
    <row r="6454" spans="16:19" x14ac:dyDescent="0.25">
      <c r="P6454" s="10">
        <v>43899</v>
      </c>
      <c r="Q6454">
        <v>57.323989900000001</v>
      </c>
      <c r="S6454" s="10"/>
    </row>
    <row r="6455" spans="16:19" x14ac:dyDescent="0.25">
      <c r="P6455" s="10">
        <v>43900</v>
      </c>
      <c r="Q6455">
        <v>57.3332367</v>
      </c>
      <c r="S6455" s="10"/>
    </row>
    <row r="6456" spans="16:19" x14ac:dyDescent="0.25">
      <c r="P6456" s="10">
        <v>43901</v>
      </c>
      <c r="Q6456">
        <v>57.342491099999997</v>
      </c>
      <c r="S6456" s="10"/>
    </row>
    <row r="6457" spans="16:19" x14ac:dyDescent="0.25">
      <c r="P6457" s="10">
        <v>43902</v>
      </c>
      <c r="Q6457">
        <v>57.351741799999999</v>
      </c>
      <c r="S6457" s="10"/>
    </row>
    <row r="6458" spans="16:19" x14ac:dyDescent="0.25">
      <c r="P6458" s="10">
        <v>43903</v>
      </c>
      <c r="Q6458">
        <v>57.361000099999998</v>
      </c>
      <c r="S6458" s="10"/>
    </row>
    <row r="6459" spans="16:19" x14ac:dyDescent="0.25">
      <c r="P6459" s="10">
        <v>43906</v>
      </c>
      <c r="Q6459">
        <v>57.370254500000001</v>
      </c>
      <c r="S6459" s="10"/>
    </row>
    <row r="6460" spans="16:19" x14ac:dyDescent="0.25">
      <c r="P6460" s="10">
        <v>43907</v>
      </c>
      <c r="Q6460">
        <v>57.379512800000001</v>
      </c>
      <c r="S6460" s="10"/>
    </row>
    <row r="6461" spans="16:19" x14ac:dyDescent="0.25">
      <c r="P6461" s="10">
        <v>43908</v>
      </c>
      <c r="Q6461">
        <v>57.3887711</v>
      </c>
      <c r="S6461" s="10"/>
    </row>
    <row r="6462" spans="16:19" x14ac:dyDescent="0.25">
      <c r="P6462" s="10">
        <v>43909</v>
      </c>
      <c r="Q6462">
        <v>57.398033099999999</v>
      </c>
      <c r="S6462" s="10"/>
    </row>
    <row r="6463" spans="16:19" x14ac:dyDescent="0.25">
      <c r="P6463" s="10">
        <v>43910</v>
      </c>
      <c r="Q6463">
        <v>57.406200400000003</v>
      </c>
      <c r="S6463" s="10"/>
    </row>
    <row r="6464" spans="16:19" x14ac:dyDescent="0.25">
      <c r="P6464" s="10">
        <v>43913</v>
      </c>
      <c r="Q6464">
        <v>57.4143677</v>
      </c>
      <c r="S6464" s="10"/>
    </row>
    <row r="6465" spans="16:19" x14ac:dyDescent="0.25">
      <c r="P6465" s="10">
        <v>43914</v>
      </c>
      <c r="Q6465">
        <v>57.422534900000002</v>
      </c>
      <c r="S6465" s="10"/>
    </row>
    <row r="6466" spans="16:19" x14ac:dyDescent="0.25">
      <c r="P6466" s="10">
        <v>43915</v>
      </c>
      <c r="Q6466">
        <v>57.430702199999999</v>
      </c>
      <c r="S6466" s="10"/>
    </row>
    <row r="6467" spans="16:19" x14ac:dyDescent="0.25">
      <c r="P6467" s="10">
        <v>43916</v>
      </c>
      <c r="Q6467">
        <v>57.438873299999997</v>
      </c>
      <c r="S6467" s="10"/>
    </row>
    <row r="6468" spans="16:19" x14ac:dyDescent="0.25">
      <c r="P6468" s="10">
        <v>43917</v>
      </c>
      <c r="Q6468">
        <v>57.447048199999998</v>
      </c>
      <c r="S6468" s="10"/>
    </row>
    <row r="6469" spans="16:19" x14ac:dyDescent="0.25">
      <c r="P6469" s="10">
        <v>43920</v>
      </c>
      <c r="Q6469">
        <v>57.455219300000003</v>
      </c>
      <c r="S6469" s="10"/>
    </row>
    <row r="6470" spans="16:19" x14ac:dyDescent="0.25">
      <c r="P6470" s="10">
        <v>43921</v>
      </c>
      <c r="Q6470">
        <v>57.463394200000003</v>
      </c>
      <c r="S6470" s="10"/>
    </row>
    <row r="6471" spans="16:19" x14ac:dyDescent="0.25">
      <c r="P6471" s="10">
        <v>43922</v>
      </c>
      <c r="Q6471">
        <v>57.471569100000004</v>
      </c>
      <c r="S6471" s="10"/>
    </row>
    <row r="6472" spans="16:19" x14ac:dyDescent="0.25">
      <c r="P6472" s="10">
        <v>43923</v>
      </c>
      <c r="Q6472">
        <v>57.479743999999997</v>
      </c>
      <c r="S6472" s="10"/>
    </row>
    <row r="6473" spans="16:19" x14ac:dyDescent="0.25">
      <c r="P6473" s="10">
        <v>43924</v>
      </c>
      <c r="Q6473">
        <v>57.487922699999999</v>
      </c>
      <c r="S6473" s="10"/>
    </row>
    <row r="6474" spans="16:19" x14ac:dyDescent="0.25">
      <c r="P6474" s="10">
        <v>43927</v>
      </c>
      <c r="Q6474">
        <v>57.496101400000001</v>
      </c>
      <c r="S6474" s="10"/>
    </row>
    <row r="6475" spans="16:19" x14ac:dyDescent="0.25">
      <c r="P6475" s="10">
        <v>43928</v>
      </c>
      <c r="Q6475">
        <v>57.504280100000003</v>
      </c>
      <c r="S6475" s="10"/>
    </row>
    <row r="6476" spans="16:19" x14ac:dyDescent="0.25">
      <c r="P6476" s="10">
        <v>43929</v>
      </c>
      <c r="Q6476">
        <v>57.512462599999999</v>
      </c>
      <c r="S6476" s="10"/>
    </row>
    <row r="6477" spans="16:19" x14ac:dyDescent="0.25">
      <c r="P6477" s="10">
        <v>43930</v>
      </c>
      <c r="Q6477">
        <v>57.520645100000003</v>
      </c>
      <c r="S6477" s="10"/>
    </row>
    <row r="6478" spans="16:19" x14ac:dyDescent="0.25">
      <c r="P6478" s="10">
        <v>43934</v>
      </c>
      <c r="Q6478">
        <v>57.528827700000001</v>
      </c>
      <c r="S6478" s="10"/>
    </row>
    <row r="6479" spans="16:19" x14ac:dyDescent="0.25">
      <c r="P6479" s="10">
        <v>43935</v>
      </c>
      <c r="Q6479">
        <v>57.537013999999999</v>
      </c>
      <c r="S6479" s="10"/>
    </row>
    <row r="6480" spans="16:19" x14ac:dyDescent="0.25">
      <c r="P6480" s="10">
        <v>43936</v>
      </c>
      <c r="Q6480">
        <v>57.545200299999998</v>
      </c>
      <c r="S6480" s="10"/>
    </row>
    <row r="6481" spans="16:19" x14ac:dyDescent="0.25">
      <c r="P6481" s="10">
        <v>43937</v>
      </c>
      <c r="Q6481">
        <v>57.553386699999997</v>
      </c>
      <c r="S6481" s="10"/>
    </row>
    <row r="6482" spans="16:19" x14ac:dyDescent="0.25">
      <c r="P6482" s="10">
        <v>43938</v>
      </c>
      <c r="Q6482">
        <v>57.561573000000003</v>
      </c>
      <c r="S6482" s="10"/>
    </row>
    <row r="6483" spans="16:19" x14ac:dyDescent="0.25">
      <c r="P6483" s="10">
        <v>43941</v>
      </c>
      <c r="Q6483">
        <v>57.569763199999997</v>
      </c>
      <c r="S6483" s="10"/>
    </row>
    <row r="6484" spans="16:19" x14ac:dyDescent="0.25">
      <c r="P6484" s="10">
        <v>43943</v>
      </c>
      <c r="Q6484">
        <v>57.577953299999997</v>
      </c>
      <c r="S6484" s="10"/>
    </row>
    <row r="6485" spans="16:19" x14ac:dyDescent="0.25">
      <c r="P6485" s="10">
        <v>43944</v>
      </c>
      <c r="Q6485">
        <v>57.5861473</v>
      </c>
      <c r="S6485" s="10"/>
    </row>
    <row r="6486" spans="16:19" x14ac:dyDescent="0.25">
      <c r="P6486" s="10">
        <v>43945</v>
      </c>
      <c r="Q6486">
        <v>57.594337500000002</v>
      </c>
      <c r="S6486" s="10"/>
    </row>
    <row r="6487" spans="16:19" x14ac:dyDescent="0.25">
      <c r="P6487" s="10">
        <v>43948</v>
      </c>
      <c r="Q6487">
        <v>57.602531399999997</v>
      </c>
      <c r="S6487" s="10"/>
    </row>
    <row r="6488" spans="16:19" x14ac:dyDescent="0.25">
      <c r="P6488" s="10">
        <v>43949</v>
      </c>
      <c r="Q6488">
        <v>57.610729200000002</v>
      </c>
      <c r="S6488" s="10"/>
    </row>
    <row r="6489" spans="16:19" x14ac:dyDescent="0.25">
      <c r="P6489" s="10">
        <v>43950</v>
      </c>
      <c r="Q6489">
        <v>57.618923199999998</v>
      </c>
      <c r="S6489" s="10"/>
    </row>
    <row r="6490" spans="16:19" x14ac:dyDescent="0.25">
      <c r="P6490" s="10">
        <v>43951</v>
      </c>
      <c r="Q6490">
        <v>57.627121000000002</v>
      </c>
      <c r="S6490" s="10"/>
    </row>
    <row r="6491" spans="16:19" x14ac:dyDescent="0.25">
      <c r="P6491" s="10">
        <v>43955</v>
      </c>
      <c r="Q6491">
        <v>57.6353188</v>
      </c>
      <c r="S6491" s="10"/>
    </row>
    <row r="6492" spans="16:19" x14ac:dyDescent="0.25">
      <c r="P6492" s="10">
        <v>43956</v>
      </c>
      <c r="Q6492">
        <v>57.6435204</v>
      </c>
      <c r="S6492" s="10"/>
    </row>
    <row r="6493" spans="16:19" x14ac:dyDescent="0.25">
      <c r="P6493" s="10">
        <v>43957</v>
      </c>
      <c r="Q6493">
        <v>57.651721999999999</v>
      </c>
      <c r="S6493" s="10"/>
    </row>
    <row r="6494" spans="16:19" x14ac:dyDescent="0.25">
      <c r="P6494" s="10">
        <v>43958</v>
      </c>
      <c r="Q6494">
        <v>57.659923599999999</v>
      </c>
      <c r="S6494" s="10"/>
    </row>
    <row r="6495" spans="16:19" x14ac:dyDescent="0.25">
      <c r="P6495" s="10">
        <v>43959</v>
      </c>
      <c r="Q6495">
        <v>57.666465799999997</v>
      </c>
      <c r="S6495" s="10"/>
    </row>
    <row r="6496" spans="16:19" x14ac:dyDescent="0.25">
      <c r="P6496" s="10">
        <v>43962</v>
      </c>
      <c r="Q6496">
        <v>57.673008000000003</v>
      </c>
      <c r="S6496" s="10"/>
    </row>
    <row r="6497" spans="16:19" x14ac:dyDescent="0.25">
      <c r="P6497" s="10">
        <v>43963</v>
      </c>
      <c r="Q6497">
        <v>57.679550200000001</v>
      </c>
      <c r="S6497" s="10"/>
    </row>
    <row r="6498" spans="16:19" x14ac:dyDescent="0.25">
      <c r="P6498" s="10">
        <v>43964</v>
      </c>
      <c r="Q6498">
        <v>57.6860924</v>
      </c>
      <c r="S6498" s="10"/>
    </row>
    <row r="6499" spans="16:19" x14ac:dyDescent="0.25">
      <c r="P6499" s="10">
        <v>43965</v>
      </c>
      <c r="Q6499">
        <v>57.6926384</v>
      </c>
      <c r="S6499" s="10"/>
    </row>
    <row r="6500" spans="16:19" x14ac:dyDescent="0.25">
      <c r="P6500" s="10">
        <v>43966</v>
      </c>
      <c r="Q6500">
        <v>57.6991844</v>
      </c>
      <c r="S6500" s="10"/>
    </row>
    <row r="6501" spans="16:19" x14ac:dyDescent="0.25">
      <c r="P6501" s="10">
        <v>43969</v>
      </c>
      <c r="Q6501">
        <v>57.7057304</v>
      </c>
      <c r="S6501" s="10"/>
    </row>
    <row r="6502" spans="16:19" x14ac:dyDescent="0.25">
      <c r="P6502" s="10">
        <v>43970</v>
      </c>
      <c r="Q6502">
        <v>57.712276500000002</v>
      </c>
      <c r="S6502" s="10"/>
    </row>
    <row r="6503" spans="16:19" x14ac:dyDescent="0.25">
      <c r="P6503" s="10">
        <v>43971</v>
      </c>
      <c r="Q6503">
        <v>57.718822500000002</v>
      </c>
      <c r="S6503" s="10"/>
    </row>
    <row r="6504" spans="16:19" x14ac:dyDescent="0.25">
      <c r="P6504" s="10">
        <v>43972</v>
      </c>
      <c r="Q6504">
        <v>57.725372299999997</v>
      </c>
      <c r="S6504" s="10"/>
    </row>
    <row r="6505" spans="16:19" x14ac:dyDescent="0.25">
      <c r="P6505" s="10">
        <v>43973</v>
      </c>
      <c r="Q6505">
        <v>57.731918299999997</v>
      </c>
      <c r="S6505" s="10"/>
    </row>
    <row r="6506" spans="16:19" x14ac:dyDescent="0.25">
      <c r="P6506" s="10">
        <v>43976</v>
      </c>
      <c r="Q6506">
        <v>57.7384682</v>
      </c>
      <c r="S6506" s="10"/>
    </row>
    <row r="6507" spans="16:19" x14ac:dyDescent="0.25">
      <c r="P6507" s="10">
        <v>43977</v>
      </c>
      <c r="Q6507">
        <v>57.745021800000004</v>
      </c>
      <c r="S6507" s="10"/>
    </row>
    <row r="6508" spans="16:19" x14ac:dyDescent="0.25">
      <c r="P6508" s="10">
        <v>43978</v>
      </c>
      <c r="Q6508">
        <v>57.7515717</v>
      </c>
      <c r="S6508" s="10"/>
    </row>
    <row r="6509" spans="16:19" x14ac:dyDescent="0.25">
      <c r="P6509" s="10">
        <v>43979</v>
      </c>
      <c r="Q6509">
        <v>57.758121500000001</v>
      </c>
      <c r="S6509" s="10"/>
    </row>
    <row r="6510" spans="16:19" x14ac:dyDescent="0.25">
      <c r="P6510" s="10">
        <v>43980</v>
      </c>
      <c r="Q6510">
        <v>57.764675099999998</v>
      </c>
      <c r="S6510" s="10"/>
    </row>
    <row r="6511" spans="16:19" x14ac:dyDescent="0.25">
      <c r="P6511" s="10">
        <v>43983</v>
      </c>
      <c r="Q6511">
        <v>57.771228800000003</v>
      </c>
      <c r="S6511" s="10"/>
    </row>
    <row r="6512" spans="16:19" x14ac:dyDescent="0.25">
      <c r="P6512" s="10">
        <v>43984</v>
      </c>
      <c r="Q6512">
        <v>57.7777824</v>
      </c>
      <c r="S6512" s="10"/>
    </row>
    <row r="6513" spans="16:19" x14ac:dyDescent="0.25">
      <c r="P6513" s="10">
        <v>43985</v>
      </c>
      <c r="Q6513">
        <v>57.784339899999999</v>
      </c>
      <c r="S6513" s="10"/>
    </row>
    <row r="6514" spans="16:19" x14ac:dyDescent="0.25">
      <c r="P6514" s="10">
        <v>43986</v>
      </c>
      <c r="Q6514">
        <v>57.790893599999997</v>
      </c>
      <c r="S6514" s="10"/>
    </row>
    <row r="6515" spans="16:19" x14ac:dyDescent="0.25">
      <c r="P6515" s="10">
        <v>43987</v>
      </c>
      <c r="Q6515">
        <v>57.797451000000002</v>
      </c>
      <c r="S6515" s="10"/>
    </row>
    <row r="6516" spans="16:19" x14ac:dyDescent="0.25">
      <c r="P6516" s="10">
        <v>43990</v>
      </c>
      <c r="Q6516">
        <v>57.804008500000002</v>
      </c>
      <c r="S6516" s="10"/>
    </row>
    <row r="6517" spans="16:19" x14ac:dyDescent="0.25">
      <c r="P6517" s="10">
        <v>43991</v>
      </c>
      <c r="Q6517">
        <v>57.8105659</v>
      </c>
      <c r="S6517" s="10"/>
    </row>
    <row r="6518" spans="16:19" x14ac:dyDescent="0.25">
      <c r="P6518" s="10">
        <v>43992</v>
      </c>
      <c r="Q6518">
        <v>57.8171234</v>
      </c>
      <c r="S6518" s="10"/>
    </row>
    <row r="6519" spans="16:19" x14ac:dyDescent="0.25">
      <c r="P6519" s="10">
        <v>43994</v>
      </c>
      <c r="Q6519">
        <v>57.823684700000001</v>
      </c>
      <c r="S6519" s="10"/>
    </row>
    <row r="6520" spans="16:19" x14ac:dyDescent="0.25">
      <c r="P6520" s="10">
        <v>43997</v>
      </c>
      <c r="Q6520">
        <v>57.830242200000001</v>
      </c>
      <c r="S6520" s="10"/>
    </row>
    <row r="6521" spans="16:19" x14ac:dyDescent="0.25">
      <c r="P6521" s="10">
        <v>43998</v>
      </c>
      <c r="Q6521">
        <v>57.836803400000001</v>
      </c>
      <c r="S6521" s="10"/>
    </row>
    <row r="6522" spans="16:19" x14ac:dyDescent="0.25">
      <c r="P6522" s="10">
        <v>43999</v>
      </c>
      <c r="Q6522">
        <v>57.843364700000002</v>
      </c>
      <c r="S6522" s="10"/>
    </row>
    <row r="6523" spans="16:19" x14ac:dyDescent="0.25">
      <c r="P6523" s="10">
        <v>44000</v>
      </c>
      <c r="Q6523">
        <v>57.849929799999998</v>
      </c>
    </row>
    <row r="6524" spans="16:19" x14ac:dyDescent="0.25">
      <c r="P6524" s="10">
        <v>44001</v>
      </c>
      <c r="Q6524">
        <v>57.854812600000002</v>
      </c>
    </row>
    <row r="6525" spans="16:19" x14ac:dyDescent="0.25">
      <c r="P6525" s="10">
        <v>44004</v>
      </c>
      <c r="Q6525">
        <v>57.8596954</v>
      </c>
    </row>
    <row r="6526" spans="16:19" x14ac:dyDescent="0.25">
      <c r="P6526" s="10">
        <v>44005</v>
      </c>
      <c r="Q6526">
        <v>57.8645821</v>
      </c>
    </row>
    <row r="6527" spans="16:19" x14ac:dyDescent="0.25">
      <c r="P6527" s="10">
        <v>44006</v>
      </c>
      <c r="Q6527">
        <v>57.869464899999997</v>
      </c>
    </row>
    <row r="6528" spans="16:19" x14ac:dyDescent="0.25">
      <c r="P6528" s="10">
        <v>44007</v>
      </c>
      <c r="Q6528">
        <v>57.874351500000003</v>
      </c>
    </row>
    <row r="6529" spans="16:17" x14ac:dyDescent="0.25">
      <c r="P6529" s="10">
        <v>44008</v>
      </c>
      <c r="Q6529">
        <v>57.879238100000002</v>
      </c>
    </row>
    <row r="6530" spans="16:17" x14ac:dyDescent="0.25">
      <c r="P6530" s="10">
        <v>44011</v>
      </c>
      <c r="Q6530">
        <v>57.884120899999999</v>
      </c>
    </row>
    <row r="6531" spans="16:17" x14ac:dyDescent="0.25">
      <c r="P6531" s="10">
        <v>44012</v>
      </c>
      <c r="Q6531">
        <v>57.889007599999999</v>
      </c>
    </row>
    <row r="6532" spans="16:17" x14ac:dyDescent="0.25">
      <c r="P6532" s="10">
        <v>44013</v>
      </c>
      <c r="Q6532">
        <v>57.893898</v>
      </c>
    </row>
    <row r="6533" spans="16:17" x14ac:dyDescent="0.25">
      <c r="P6533" s="10">
        <v>44014</v>
      </c>
      <c r="Q6533">
        <v>57.898784599999999</v>
      </c>
    </row>
    <row r="6534" spans="16:17" x14ac:dyDescent="0.25">
      <c r="P6534" s="10">
        <v>44015</v>
      </c>
      <c r="Q6534">
        <v>57.903671299999999</v>
      </c>
    </row>
    <row r="6535" spans="16:17" x14ac:dyDescent="0.25">
      <c r="P6535" s="10">
        <v>44018</v>
      </c>
      <c r="Q6535">
        <v>57.908557899999998</v>
      </c>
    </row>
    <row r="6536" spans="16:17" x14ac:dyDescent="0.25">
      <c r="P6536" s="10">
        <v>44019</v>
      </c>
      <c r="Q6536">
        <v>57.913448299999999</v>
      </c>
    </row>
    <row r="6537" spans="16:17" x14ac:dyDescent="0.25">
      <c r="P6537" s="10">
        <v>44020</v>
      </c>
      <c r="Q6537">
        <v>57.918338800000001</v>
      </c>
    </row>
    <row r="6538" spans="16:17" x14ac:dyDescent="0.25">
      <c r="P6538" s="10">
        <v>44021</v>
      </c>
      <c r="Q6538">
        <v>57.9232254</v>
      </c>
    </row>
    <row r="6539" spans="16:17" x14ac:dyDescent="0.25">
      <c r="P6539" s="10">
        <v>44022</v>
      </c>
      <c r="Q6539">
        <v>57.9281158</v>
      </c>
    </row>
    <row r="6540" spans="16:17" x14ac:dyDescent="0.25">
      <c r="P6540" s="10">
        <v>44025</v>
      </c>
      <c r="Q6540">
        <v>57.933006300000002</v>
      </c>
    </row>
    <row r="6541" spans="16:17" x14ac:dyDescent="0.25">
      <c r="P6541" s="10">
        <v>44026</v>
      </c>
      <c r="Q6541">
        <v>57.937896700000003</v>
      </c>
    </row>
    <row r="6542" spans="16:17" x14ac:dyDescent="0.25">
      <c r="P6542" s="10">
        <v>44027</v>
      </c>
      <c r="Q6542">
        <v>57.942787199999998</v>
      </c>
    </row>
    <row r="6543" spans="16:17" x14ac:dyDescent="0.25">
      <c r="P6543" s="10">
        <v>44028</v>
      </c>
      <c r="Q6543">
        <v>57.9476814</v>
      </c>
    </row>
    <row r="6544" spans="16:17" x14ac:dyDescent="0.25">
      <c r="P6544" s="10">
        <v>44029</v>
      </c>
      <c r="Q6544">
        <v>57.952571900000002</v>
      </c>
    </row>
    <row r="6545" spans="16:17" x14ac:dyDescent="0.25">
      <c r="P6545" s="10">
        <v>44032</v>
      </c>
      <c r="Q6545">
        <v>57.957466099999998</v>
      </c>
    </row>
    <row r="6546" spans="16:17" x14ac:dyDescent="0.25">
      <c r="P6546" s="10">
        <v>44033</v>
      </c>
      <c r="Q6546">
        <v>57.9623566</v>
      </c>
    </row>
    <row r="6547" spans="16:17" x14ac:dyDescent="0.25">
      <c r="P6547" s="10">
        <v>44034</v>
      </c>
      <c r="Q6547">
        <v>57.967250800000002</v>
      </c>
    </row>
    <row r="6548" spans="16:17" x14ac:dyDescent="0.25">
      <c r="P6548" s="10">
        <v>44035</v>
      </c>
      <c r="Q6548">
        <v>57.972145099999999</v>
      </c>
    </row>
    <row r="6549" spans="16:17" x14ac:dyDescent="0.25">
      <c r="P6549" s="10">
        <v>44036</v>
      </c>
      <c r="Q6549">
        <v>57.977039300000001</v>
      </c>
    </row>
    <row r="6550" spans="16:17" x14ac:dyDescent="0.25">
      <c r="P6550" s="10">
        <v>44039</v>
      </c>
      <c r="Q6550">
        <v>57.981933599999998</v>
      </c>
    </row>
    <row r="6551" spans="16:17" x14ac:dyDescent="0.25">
      <c r="P6551" s="10">
        <v>44040</v>
      </c>
      <c r="Q6551">
        <v>57.986827900000002</v>
      </c>
    </row>
    <row r="6552" spans="16:17" x14ac:dyDescent="0.25">
      <c r="P6552" s="10">
        <v>44041</v>
      </c>
      <c r="Q6552">
        <v>57.991722099999997</v>
      </c>
    </row>
    <row r="6553" spans="16:17" x14ac:dyDescent="0.25">
      <c r="P6553" s="10">
        <v>44042</v>
      </c>
      <c r="Q6553">
        <v>57.996620200000002</v>
      </c>
    </row>
    <row r="6554" spans="16:17" x14ac:dyDescent="0.25">
      <c r="P6554" s="10">
        <v>44043</v>
      </c>
      <c r="Q6554">
        <v>58.001514399999998</v>
      </c>
    </row>
    <row r="6555" spans="16:17" x14ac:dyDescent="0.25">
      <c r="P6555" s="10">
        <v>44046</v>
      </c>
      <c r="Q6555">
        <v>58.006412500000003</v>
      </c>
    </row>
    <row r="6556" spans="16:17" x14ac:dyDescent="0.25">
      <c r="P6556" s="10">
        <v>44047</v>
      </c>
      <c r="Q6556">
        <v>58.0113068</v>
      </c>
    </row>
    <row r="6557" spans="16:17" x14ac:dyDescent="0.25">
      <c r="P6557" s="10">
        <v>44048</v>
      </c>
      <c r="Q6557">
        <v>58.016204799999997</v>
      </c>
    </row>
    <row r="6558" spans="16:17" x14ac:dyDescent="0.25">
      <c r="P6558" s="10">
        <v>44049</v>
      </c>
      <c r="Q6558">
        <v>58.021102900000002</v>
      </c>
    </row>
    <row r="6559" spans="16:17" x14ac:dyDescent="0.25">
      <c r="P6559" s="10">
        <v>44050</v>
      </c>
      <c r="Q6559">
        <v>58.025436399999997</v>
      </c>
    </row>
    <row r="6560" spans="16:17" x14ac:dyDescent="0.25">
      <c r="P6560" s="10">
        <v>44053</v>
      </c>
      <c r="Q6560">
        <v>58.029769899999998</v>
      </c>
    </row>
    <row r="6561" spans="16:17" x14ac:dyDescent="0.25">
      <c r="P6561" s="10">
        <v>44054</v>
      </c>
      <c r="Q6561">
        <v>58.034103399999999</v>
      </c>
    </row>
    <row r="6562" spans="16:17" x14ac:dyDescent="0.25">
      <c r="P6562" s="10">
        <v>44055</v>
      </c>
      <c r="Q6562">
        <v>58.038440700000002</v>
      </c>
    </row>
    <row r="6563" spans="16:17" x14ac:dyDescent="0.25">
      <c r="P6563" s="10">
        <v>44056</v>
      </c>
      <c r="Q6563">
        <v>58.042774199999997</v>
      </c>
    </row>
    <row r="6564" spans="16:17" x14ac:dyDescent="0.25">
      <c r="P6564" s="10">
        <v>44057</v>
      </c>
      <c r="Q6564">
        <v>58.047107699999998</v>
      </c>
    </row>
    <row r="6565" spans="16:17" x14ac:dyDescent="0.25">
      <c r="P6565" s="10">
        <v>44060</v>
      </c>
      <c r="Q6565">
        <v>58.051445000000001</v>
      </c>
    </row>
    <row r="6566" spans="16:17" x14ac:dyDescent="0.25">
      <c r="P6566" s="10">
        <v>44061</v>
      </c>
      <c r="Q6566">
        <v>58.055782299999997</v>
      </c>
    </row>
    <row r="6567" spans="16:17" x14ac:dyDescent="0.25">
      <c r="P6567" s="10">
        <v>44062</v>
      </c>
      <c r="Q6567">
        <v>58.060115799999998</v>
      </c>
    </row>
    <row r="6568" spans="16:17" x14ac:dyDescent="0.25">
      <c r="P6568" s="10">
        <v>44063</v>
      </c>
      <c r="Q6568">
        <v>58.064453100000001</v>
      </c>
    </row>
    <row r="6569" spans="16:17" x14ac:dyDescent="0.25">
      <c r="P6569" s="10">
        <v>44064</v>
      </c>
      <c r="Q6569">
        <v>58.068790399999997</v>
      </c>
    </row>
    <row r="6570" spans="16:17" x14ac:dyDescent="0.25">
      <c r="P6570" s="10">
        <v>44067</v>
      </c>
      <c r="Q6570">
        <v>58.073127700000001</v>
      </c>
    </row>
    <row r="6571" spans="16:17" x14ac:dyDescent="0.25">
      <c r="P6571" s="10">
        <v>44068</v>
      </c>
      <c r="Q6571">
        <v>58.077465099999998</v>
      </c>
    </row>
    <row r="6572" spans="16:17" x14ac:dyDescent="0.25">
      <c r="P6572" s="10">
        <v>44069</v>
      </c>
      <c r="Q6572">
        <v>58.081802400000001</v>
      </c>
    </row>
    <row r="6573" spans="16:17" x14ac:dyDescent="0.25">
      <c r="P6573" s="10">
        <v>44070</v>
      </c>
      <c r="Q6573">
        <v>58.086139699999997</v>
      </c>
    </row>
    <row r="6574" spans="16:17" x14ac:dyDescent="0.25">
      <c r="P6574" s="10">
        <v>44071</v>
      </c>
      <c r="Q6574">
        <v>58.090480800000002</v>
      </c>
    </row>
    <row r="6575" spans="16:17" x14ac:dyDescent="0.25">
      <c r="P6575" s="10">
        <v>44074</v>
      </c>
      <c r="Q6575">
        <v>58.094818099999998</v>
      </c>
    </row>
    <row r="6576" spans="16:17" x14ac:dyDescent="0.25">
      <c r="P6576" s="10">
        <v>44075</v>
      </c>
      <c r="Q6576">
        <v>58.099155400000001</v>
      </c>
    </row>
    <row r="6577" spans="16:17" x14ac:dyDescent="0.25">
      <c r="P6577" s="10">
        <v>44076</v>
      </c>
      <c r="Q6577">
        <v>58.1034966</v>
      </c>
    </row>
    <row r="6578" spans="16:17" x14ac:dyDescent="0.25">
      <c r="P6578" s="10">
        <v>44077</v>
      </c>
      <c r="Q6578">
        <v>58.107837699999997</v>
      </c>
    </row>
    <row r="6579" spans="16:17" x14ac:dyDescent="0.25">
      <c r="P6579" s="10">
        <v>44078</v>
      </c>
      <c r="Q6579">
        <v>58.112175000000001</v>
      </c>
    </row>
    <row r="6580" spans="16:17" x14ac:dyDescent="0.25">
      <c r="P6580" s="10">
        <v>44082</v>
      </c>
      <c r="Q6580">
        <v>58.116516099999998</v>
      </c>
    </row>
    <row r="6581" spans="16:17" x14ac:dyDescent="0.25">
      <c r="P6581" s="10">
        <v>44083</v>
      </c>
      <c r="Q6581">
        <v>58.120857200000003</v>
      </c>
    </row>
    <row r="6582" spans="16:17" x14ac:dyDescent="0.25">
      <c r="P6582" s="10">
        <v>44084</v>
      </c>
      <c r="Q6582">
        <v>58.125198400000002</v>
      </c>
    </row>
    <row r="6583" spans="16:17" x14ac:dyDescent="0.25">
      <c r="P6583" s="10">
        <v>44085</v>
      </c>
      <c r="Q6583">
        <v>58.1295395</v>
      </c>
    </row>
    <row r="6584" spans="16:17" x14ac:dyDescent="0.25">
      <c r="P6584" s="10">
        <v>44088</v>
      </c>
      <c r="Q6584">
        <v>58.133880599999998</v>
      </c>
    </row>
    <row r="6585" spans="16:17" x14ac:dyDescent="0.25">
      <c r="P6585" s="10">
        <v>44089</v>
      </c>
      <c r="Q6585">
        <v>58.138221700000003</v>
      </c>
    </row>
    <row r="6586" spans="16:17" x14ac:dyDescent="0.25">
      <c r="P6586" s="10">
        <v>44090</v>
      </c>
      <c r="Q6586">
        <v>58.142566700000003</v>
      </c>
    </row>
    <row r="6587" spans="16:17" x14ac:dyDescent="0.25">
      <c r="P6587" s="10">
        <v>44091</v>
      </c>
      <c r="Q6587">
        <v>58.146907800000001</v>
      </c>
    </row>
    <row r="6588" spans="16:17" x14ac:dyDescent="0.25">
      <c r="P6588" s="10">
        <v>44092</v>
      </c>
      <c r="Q6588">
        <v>58.151252700000001</v>
      </c>
    </row>
    <row r="6589" spans="16:17" x14ac:dyDescent="0.25">
      <c r="P6589" s="10">
        <v>44095</v>
      </c>
      <c r="Q6589">
        <v>58.1555939</v>
      </c>
    </row>
    <row r="6590" spans="16:17" x14ac:dyDescent="0.25">
      <c r="P6590" s="10">
        <v>44096</v>
      </c>
      <c r="Q6590">
        <v>58.159938799999999</v>
      </c>
    </row>
    <row r="6591" spans="16:17" x14ac:dyDescent="0.25">
      <c r="P6591" s="10">
        <v>44097</v>
      </c>
      <c r="Q6591">
        <v>58.1642838</v>
      </c>
    </row>
    <row r="6592" spans="16:17" x14ac:dyDescent="0.25">
      <c r="P6592" s="10">
        <v>44098</v>
      </c>
      <c r="Q6592">
        <v>58.168628699999999</v>
      </c>
    </row>
    <row r="6593" spans="16:17" x14ac:dyDescent="0.25">
      <c r="P6593" s="10">
        <v>44099</v>
      </c>
      <c r="Q6593">
        <v>58.172969799999997</v>
      </c>
    </row>
    <row r="6594" spans="16:17" x14ac:dyDescent="0.25">
      <c r="P6594" s="10">
        <v>44102</v>
      </c>
      <c r="Q6594">
        <v>58.177314799999998</v>
      </c>
    </row>
    <row r="6595" spans="16:17" x14ac:dyDescent="0.25">
      <c r="P6595" s="10">
        <v>44103</v>
      </c>
      <c r="Q6595">
        <v>58.181663499999999</v>
      </c>
    </row>
    <row r="6596" spans="16:17" x14ac:dyDescent="0.25">
      <c r="P6596" s="10">
        <v>44104</v>
      </c>
      <c r="Q6596">
        <v>58.1860085</v>
      </c>
    </row>
    <row r="6597" spans="16:17" x14ac:dyDescent="0.25">
      <c r="P6597" s="10">
        <v>44105</v>
      </c>
      <c r="Q6597">
        <v>58.190353399999999</v>
      </c>
    </row>
    <row r="6598" spans="16:17" x14ac:dyDescent="0.25">
      <c r="P6598" s="10">
        <v>44106</v>
      </c>
      <c r="Q6598">
        <v>58.194698299999999</v>
      </c>
    </row>
    <row r="6599" spans="16:17" x14ac:dyDescent="0.25">
      <c r="P6599" s="10">
        <v>44109</v>
      </c>
      <c r="Q6599">
        <v>58.199047100000001</v>
      </c>
    </row>
    <row r="6600" spans="16:17" x14ac:dyDescent="0.25">
      <c r="P6600" s="10">
        <v>44110</v>
      </c>
      <c r="Q6600">
        <v>58.203392000000001</v>
      </c>
    </row>
    <row r="6601" spans="16:17" x14ac:dyDescent="0.25">
      <c r="P6601" s="10">
        <v>44111</v>
      </c>
      <c r="Q6601">
        <v>58.207740800000003</v>
      </c>
    </row>
    <row r="6602" spans="16:17" x14ac:dyDescent="0.25">
      <c r="P6602" s="10">
        <v>44112</v>
      </c>
      <c r="Q6602">
        <v>58.212085700000003</v>
      </c>
    </row>
    <row r="6603" spans="16:17" x14ac:dyDescent="0.25">
      <c r="P6603" s="10">
        <v>44113</v>
      </c>
      <c r="Q6603">
        <v>58.216434499999998</v>
      </c>
    </row>
    <row r="6604" spans="16:17" x14ac:dyDescent="0.25">
      <c r="P6604" s="10">
        <v>44117</v>
      </c>
      <c r="Q6604">
        <v>58.2207832</v>
      </c>
    </row>
    <row r="6605" spans="16:17" x14ac:dyDescent="0.25">
      <c r="P6605" s="10">
        <v>44118</v>
      </c>
      <c r="Q6605">
        <v>58.225132000000002</v>
      </c>
    </row>
    <row r="6606" spans="16:17" x14ac:dyDescent="0.25">
      <c r="P6606" s="10">
        <v>44119</v>
      </c>
      <c r="Q6606">
        <v>58.229480700000003</v>
      </c>
    </row>
    <row r="6607" spans="16:17" x14ac:dyDescent="0.25">
      <c r="P6607" s="10">
        <v>44120</v>
      </c>
      <c r="Q6607">
        <v>58.233829499999999</v>
      </c>
    </row>
    <row r="6608" spans="16:17" x14ac:dyDescent="0.25">
      <c r="P6608" s="10">
        <v>44123</v>
      </c>
      <c r="Q6608">
        <v>58.238178300000001</v>
      </c>
    </row>
    <row r="6609" spans="16:17" x14ac:dyDescent="0.25">
      <c r="P6609" s="10">
        <v>44124</v>
      </c>
      <c r="Q6609">
        <v>58.242530799999997</v>
      </c>
    </row>
    <row r="6610" spans="16:17" x14ac:dyDescent="0.25">
      <c r="P6610" s="10">
        <v>44125</v>
      </c>
      <c r="Q6610">
        <v>58.2468796</v>
      </c>
    </row>
    <row r="6611" spans="16:17" x14ac:dyDescent="0.25">
      <c r="P6611" s="10">
        <v>44126</v>
      </c>
      <c r="Q6611">
        <v>58.251228300000001</v>
      </c>
    </row>
    <row r="6612" spans="16:17" x14ac:dyDescent="0.25">
      <c r="P6612" s="10">
        <v>44127</v>
      </c>
      <c r="Q6612">
        <v>58.255580899999998</v>
      </c>
    </row>
    <row r="6613" spans="16:17" x14ac:dyDescent="0.25">
      <c r="P6613" s="10">
        <v>44130</v>
      </c>
      <c r="Q6613">
        <v>58.259933500000002</v>
      </c>
    </row>
    <row r="6614" spans="16:17" x14ac:dyDescent="0.25">
      <c r="P6614" s="10">
        <v>44131</v>
      </c>
      <c r="Q6614">
        <v>58.264282199999997</v>
      </c>
    </row>
    <row r="6615" spans="16:17" x14ac:dyDescent="0.25">
      <c r="P6615" s="10">
        <v>44132</v>
      </c>
      <c r="Q6615">
        <v>58.268634800000001</v>
      </c>
    </row>
    <row r="6616" spans="16:17" x14ac:dyDescent="0.25">
      <c r="P6616" s="10">
        <v>44133</v>
      </c>
      <c r="Q6616">
        <v>58.272987399999998</v>
      </c>
    </row>
    <row r="6617" spans="16:17" x14ac:dyDescent="0.25">
      <c r="P6617" s="10">
        <v>44134</v>
      </c>
      <c r="Q6617">
        <v>58.277339900000001</v>
      </c>
    </row>
    <row r="6618" spans="16:17" x14ac:dyDescent="0.25">
      <c r="P6618" s="10">
        <v>44138</v>
      </c>
      <c r="Q6618">
        <v>58.281692499999998</v>
      </c>
    </row>
    <row r="6619" spans="16:17" x14ac:dyDescent="0.25">
      <c r="P6619" s="10">
        <v>44139</v>
      </c>
      <c r="Q6619">
        <v>58.286045100000003</v>
      </c>
    </row>
    <row r="6620" spans="16:17" x14ac:dyDescent="0.25">
      <c r="P6620" s="10">
        <v>44140</v>
      </c>
      <c r="Q6620">
        <v>58.290397599999999</v>
      </c>
    </row>
    <row r="6621" spans="16:17" x14ac:dyDescent="0.25">
      <c r="P6621" s="10">
        <v>44141</v>
      </c>
      <c r="Q6621">
        <v>58.294753999999998</v>
      </c>
    </row>
    <row r="6622" spans="16:17" x14ac:dyDescent="0.25">
      <c r="P6622" s="10">
        <v>44144</v>
      </c>
      <c r="Q6622">
        <v>58.299106600000002</v>
      </c>
    </row>
    <row r="6623" spans="16:17" x14ac:dyDescent="0.25">
      <c r="P6623" s="10">
        <v>44145</v>
      </c>
      <c r="Q6623">
        <v>58.303459199999999</v>
      </c>
    </row>
    <row r="6624" spans="16:17" x14ac:dyDescent="0.25">
      <c r="P6624" s="10">
        <v>44146</v>
      </c>
      <c r="Q6624">
        <v>58.307815599999998</v>
      </c>
    </row>
    <row r="6625" spans="16:17" x14ac:dyDescent="0.25">
      <c r="P6625" s="10">
        <v>44147</v>
      </c>
      <c r="Q6625">
        <v>58.312171900000003</v>
      </c>
    </row>
    <row r="6626" spans="16:17" x14ac:dyDescent="0.25">
      <c r="P6626" s="10">
        <v>44148</v>
      </c>
      <c r="Q6626">
        <v>58.3165245</v>
      </c>
    </row>
    <row r="6627" spans="16:17" x14ac:dyDescent="0.25">
      <c r="P6627" s="10">
        <v>44151</v>
      </c>
      <c r="Q6627">
        <v>58.320880899999999</v>
      </c>
    </row>
    <row r="6628" spans="16:17" x14ac:dyDescent="0.25">
      <c r="P6628" s="10">
        <v>44152</v>
      </c>
      <c r="Q6628">
        <v>58.325237299999998</v>
      </c>
    </row>
    <row r="6629" spans="16:17" x14ac:dyDescent="0.25">
      <c r="P6629" s="10">
        <v>44153</v>
      </c>
      <c r="Q6629">
        <v>58.329593699999997</v>
      </c>
    </row>
    <row r="6630" spans="16:17" x14ac:dyDescent="0.25">
      <c r="P6630" s="10">
        <v>44154</v>
      </c>
      <c r="Q6630">
        <v>58.333950000000002</v>
      </c>
    </row>
    <row r="6631" spans="16:17" x14ac:dyDescent="0.25">
      <c r="P6631" s="10">
        <v>44155</v>
      </c>
      <c r="Q6631">
        <v>58.3383064</v>
      </c>
    </row>
    <row r="6632" spans="16:17" x14ac:dyDescent="0.25">
      <c r="P6632" s="10">
        <v>44158</v>
      </c>
      <c r="Q6632">
        <v>58.342666600000001</v>
      </c>
    </row>
    <row r="6633" spans="16:17" x14ac:dyDescent="0.25">
      <c r="P6633" s="10">
        <v>44159</v>
      </c>
      <c r="Q6633">
        <v>58.347023</v>
      </c>
    </row>
    <row r="6634" spans="16:17" x14ac:dyDescent="0.25">
      <c r="P6634" s="10">
        <v>44160</v>
      </c>
      <c r="Q6634">
        <v>58.351379399999999</v>
      </c>
    </row>
    <row r="6635" spans="16:17" x14ac:dyDescent="0.25">
      <c r="P6635" s="10">
        <v>44161</v>
      </c>
      <c r="Q6635">
        <v>58.3557396</v>
      </c>
    </row>
    <row r="6636" spans="16:17" x14ac:dyDescent="0.25">
      <c r="P6636" s="10">
        <v>44162</v>
      </c>
      <c r="Q6636">
        <v>58.360095999999999</v>
      </c>
    </row>
    <row r="6637" spans="16:17" x14ac:dyDescent="0.25">
      <c r="P6637" s="10">
        <v>44165</v>
      </c>
      <c r="Q6637">
        <v>58.364456199999999</v>
      </c>
    </row>
    <row r="6638" spans="16:17" x14ac:dyDescent="0.25">
      <c r="P6638" s="10">
        <v>44166</v>
      </c>
      <c r="Q6638">
        <v>58.3688164</v>
      </c>
    </row>
    <row r="6639" spans="16:17" x14ac:dyDescent="0.25">
      <c r="P6639" s="10">
        <v>44167</v>
      </c>
      <c r="Q6639">
        <v>58.373176600000001</v>
      </c>
    </row>
    <row r="6640" spans="16:17" x14ac:dyDescent="0.25">
      <c r="P6640" s="10">
        <v>44168</v>
      </c>
      <c r="Q6640">
        <v>58.377533</v>
      </c>
    </row>
    <row r="6641" spans="16:17" x14ac:dyDescent="0.25">
      <c r="P6641" s="10">
        <v>44169</v>
      </c>
      <c r="Q6641">
        <v>58.3818932</v>
      </c>
    </row>
    <row r="6642" spans="16:17" x14ac:dyDescent="0.25">
      <c r="P6642" s="10">
        <v>44172</v>
      </c>
      <c r="Q6642">
        <v>58.386257200000003</v>
      </c>
    </row>
    <row r="6643" spans="16:17" x14ac:dyDescent="0.25">
      <c r="P6643" s="10">
        <v>44173</v>
      </c>
      <c r="Q6643">
        <v>58.390617399999996</v>
      </c>
    </row>
    <row r="6644" spans="16:17" x14ac:dyDescent="0.25">
      <c r="P6644" s="10">
        <v>44174</v>
      </c>
      <c r="Q6644">
        <v>58.394977599999997</v>
      </c>
    </row>
    <row r="6645" spans="16:17" x14ac:dyDescent="0.25">
      <c r="P6645" s="10">
        <v>44175</v>
      </c>
      <c r="Q6645">
        <v>58.399337799999998</v>
      </c>
    </row>
    <row r="6646" spans="16:17" x14ac:dyDescent="0.25">
      <c r="P6646" s="10">
        <v>44176</v>
      </c>
      <c r="Q6646">
        <v>58.4037018</v>
      </c>
    </row>
    <row r="6647" spans="16:17" x14ac:dyDescent="0.25">
      <c r="P6647" s="10">
        <v>44179</v>
      </c>
      <c r="Q6647">
        <v>58.408062000000001</v>
      </c>
    </row>
    <row r="6648" spans="16:17" x14ac:dyDescent="0.25">
      <c r="P6648" s="10">
        <v>44180</v>
      </c>
      <c r="Q6648">
        <v>58.412426000000004</v>
      </c>
    </row>
    <row r="6649" spans="16:17" x14ac:dyDescent="0.25">
      <c r="P6649" s="10">
        <v>44181</v>
      </c>
      <c r="Q6649">
        <v>58.416789999999999</v>
      </c>
    </row>
    <row r="6650" spans="16:17" x14ac:dyDescent="0.25">
      <c r="P6650" s="10">
        <v>44182</v>
      </c>
      <c r="Q6650">
        <v>58.4211502</v>
      </c>
    </row>
    <row r="6651" spans="16:17" x14ac:dyDescent="0.25">
      <c r="P6651" s="10">
        <v>44183</v>
      </c>
      <c r="Q6651">
        <v>58.425514200000002</v>
      </c>
    </row>
    <row r="6652" spans="16:17" x14ac:dyDescent="0.25">
      <c r="P6652" s="10">
        <v>44186</v>
      </c>
      <c r="Q6652">
        <v>58.429878199999997</v>
      </c>
    </row>
    <row r="6653" spans="16:17" x14ac:dyDescent="0.25">
      <c r="P6653" s="10">
        <v>44187</v>
      </c>
      <c r="Q6653">
        <v>58.4342422</v>
      </c>
    </row>
    <row r="6654" spans="16:17" x14ac:dyDescent="0.25">
      <c r="P6654" s="10">
        <v>44188</v>
      </c>
      <c r="Q6654">
        <v>58.438606299999996</v>
      </c>
    </row>
    <row r="6655" spans="16:17" x14ac:dyDescent="0.25">
      <c r="P6655" s="10">
        <v>44189</v>
      </c>
      <c r="Q6655">
        <v>58.442974100000001</v>
      </c>
    </row>
    <row r="6656" spans="16:17" x14ac:dyDescent="0.25">
      <c r="P6656" s="10">
        <v>44193</v>
      </c>
      <c r="Q6656">
        <v>58.447338100000003</v>
      </c>
    </row>
    <row r="6657" spans="16:17" x14ac:dyDescent="0.25">
      <c r="P6657" s="10">
        <v>44194</v>
      </c>
      <c r="Q6657">
        <v>58.451702099999999</v>
      </c>
    </row>
    <row r="6658" spans="16:17" x14ac:dyDescent="0.25">
      <c r="P6658" s="10">
        <v>44195</v>
      </c>
      <c r="Q6658">
        <v>58.456069900000003</v>
      </c>
    </row>
    <row r="6659" spans="16:17" x14ac:dyDescent="0.25">
      <c r="P6659" s="10">
        <v>44196</v>
      </c>
      <c r="Q6659">
        <v>58.460433999999999</v>
      </c>
    </row>
    <row r="6660" spans="16:17" x14ac:dyDescent="0.25">
      <c r="P6660" s="10">
        <v>44200</v>
      </c>
      <c r="Q6660">
        <v>58.464801799999996</v>
      </c>
    </row>
    <row r="6661" spans="16:17" x14ac:dyDescent="0.25">
      <c r="P6661" s="10">
        <v>44201</v>
      </c>
      <c r="Q6661">
        <v>58.469169600000001</v>
      </c>
    </row>
    <row r="6662" spans="16:17" x14ac:dyDescent="0.25">
      <c r="P6662" s="10">
        <v>44202</v>
      </c>
      <c r="Q6662">
        <v>58.473533600000003</v>
      </c>
    </row>
    <row r="6663" spans="16:17" x14ac:dyDescent="0.25">
      <c r="P6663" s="10">
        <v>44203</v>
      </c>
      <c r="Q6663">
        <v>58.477901500000002</v>
      </c>
    </row>
    <row r="6664" spans="16:17" x14ac:dyDescent="0.25">
      <c r="P6664" s="10">
        <v>44204</v>
      </c>
      <c r="Q6664">
        <v>58.482269299999999</v>
      </c>
    </row>
    <row r="6665" spans="16:17" x14ac:dyDescent="0.25">
      <c r="P6665" s="10">
        <v>44207</v>
      </c>
      <c r="Q6665">
        <v>58.486637100000003</v>
      </c>
    </row>
    <row r="6666" spans="16:17" x14ac:dyDescent="0.25">
      <c r="P6666" s="10">
        <v>44208</v>
      </c>
      <c r="Q6666">
        <v>58.4910049</v>
      </c>
    </row>
    <row r="6667" spans="16:17" x14ac:dyDescent="0.25">
      <c r="P6667" s="10">
        <v>44209</v>
      </c>
      <c r="Q6667">
        <v>58.4953766</v>
      </c>
    </row>
    <row r="6668" spans="16:17" x14ac:dyDescent="0.25">
      <c r="P6668" s="10">
        <v>44210</v>
      </c>
      <c r="Q6668">
        <v>58.499744399999997</v>
      </c>
    </row>
    <row r="6669" spans="16:17" x14ac:dyDescent="0.25">
      <c r="P6669" s="10">
        <v>44211</v>
      </c>
      <c r="Q6669">
        <v>58.504112200000002</v>
      </c>
    </row>
    <row r="6670" spans="16:17" x14ac:dyDescent="0.25">
      <c r="P6670" s="10">
        <v>44214</v>
      </c>
      <c r="Q6670">
        <v>58.508483900000002</v>
      </c>
    </row>
    <row r="6671" spans="16:17" x14ac:dyDescent="0.25">
      <c r="P6671" s="10">
        <v>44215</v>
      </c>
      <c r="Q6671">
        <v>58.512851699999999</v>
      </c>
    </row>
    <row r="6672" spans="16:17" x14ac:dyDescent="0.25">
      <c r="P6672" s="10">
        <v>44216</v>
      </c>
      <c r="Q6672">
        <v>58.517223399999999</v>
      </c>
    </row>
    <row r="6673" spans="16:17" x14ac:dyDescent="0.25">
      <c r="P6673" s="10">
        <v>44217</v>
      </c>
      <c r="Q6673">
        <v>58.521594999999998</v>
      </c>
    </row>
    <row r="6674" spans="16:17" x14ac:dyDescent="0.25">
      <c r="P6674" s="10">
        <v>44218</v>
      </c>
      <c r="Q6674">
        <v>58.525966599999997</v>
      </c>
    </row>
    <row r="6675" spans="16:17" x14ac:dyDescent="0.25">
      <c r="P6675" s="10">
        <v>44221</v>
      </c>
      <c r="Q6675">
        <v>58.530338299999997</v>
      </c>
    </row>
    <row r="6676" spans="16:17" x14ac:dyDescent="0.25">
      <c r="P6676" s="10">
        <v>44222</v>
      </c>
      <c r="Q6676">
        <v>58.534706100000001</v>
      </c>
    </row>
    <row r="6677" spans="16:17" x14ac:dyDescent="0.25">
      <c r="P6677" s="10">
        <v>44223</v>
      </c>
      <c r="Q6677">
        <v>58.539081600000003</v>
      </c>
    </row>
    <row r="6678" spans="16:17" x14ac:dyDescent="0.25">
      <c r="P6678" s="10">
        <v>44224</v>
      </c>
      <c r="Q6678">
        <v>58.543453200000002</v>
      </c>
    </row>
    <row r="6679" spans="16:17" x14ac:dyDescent="0.25">
      <c r="P6679" s="10">
        <v>44225</v>
      </c>
      <c r="Q6679">
        <v>58.547824900000002</v>
      </c>
    </row>
    <row r="6680" spans="16:17" x14ac:dyDescent="0.25">
      <c r="P6680" s="10">
        <v>44228</v>
      </c>
      <c r="Q6680">
        <v>58.552196500000001</v>
      </c>
    </row>
    <row r="6681" spans="16:17" x14ac:dyDescent="0.25">
      <c r="P6681" s="10">
        <v>44229</v>
      </c>
      <c r="Q6681">
        <v>58.556572000000003</v>
      </c>
    </row>
    <row r="6682" spans="16:17" x14ac:dyDescent="0.25">
      <c r="P6682" s="10">
        <v>44230</v>
      </c>
      <c r="Q6682">
        <v>58.560943600000002</v>
      </c>
    </row>
    <row r="6683" spans="16:17" x14ac:dyDescent="0.25">
      <c r="P6683" s="10">
        <v>44231</v>
      </c>
      <c r="Q6683">
        <v>58.565319100000004</v>
      </c>
    </row>
    <row r="6684" spans="16:17" x14ac:dyDescent="0.25">
      <c r="P6684" s="10">
        <v>44232</v>
      </c>
      <c r="Q6684">
        <v>58.569694499999997</v>
      </c>
    </row>
    <row r="6685" spans="16:17" x14ac:dyDescent="0.25">
      <c r="P6685" s="10">
        <v>44235</v>
      </c>
      <c r="Q6685">
        <v>58.574066199999997</v>
      </c>
    </row>
    <row r="6686" spans="16:17" x14ac:dyDescent="0.25">
      <c r="P6686" s="10">
        <v>44236</v>
      </c>
      <c r="Q6686">
        <v>58.578441599999998</v>
      </c>
    </row>
    <row r="6687" spans="16:17" x14ac:dyDescent="0.25">
      <c r="P6687" s="10">
        <v>44237</v>
      </c>
      <c r="Q6687">
        <v>58.5828171</v>
      </c>
    </row>
    <row r="6688" spans="16:17" x14ac:dyDescent="0.25">
      <c r="P6688" s="10">
        <v>44238</v>
      </c>
      <c r="Q6688">
        <v>58.5871925</v>
      </c>
    </row>
    <row r="6689" spans="16:17" x14ac:dyDescent="0.25">
      <c r="P6689" s="10">
        <v>44239</v>
      </c>
      <c r="Q6689">
        <v>58.591568000000002</v>
      </c>
    </row>
    <row r="6690" spans="16:17" x14ac:dyDescent="0.25">
      <c r="P6690" s="10">
        <v>44244</v>
      </c>
      <c r="Q6690">
        <v>58.595943499999997</v>
      </c>
    </row>
    <row r="6691" spans="16:17" x14ac:dyDescent="0.25">
      <c r="P6691" s="10">
        <v>44245</v>
      </c>
      <c r="Q6691">
        <v>58.6003227</v>
      </c>
    </row>
    <row r="6692" spans="16:17" x14ac:dyDescent="0.25">
      <c r="P6692" s="10">
        <v>44246</v>
      </c>
      <c r="Q6692">
        <v>58.604698200000001</v>
      </c>
    </row>
    <row r="6693" spans="16:17" x14ac:dyDescent="0.25">
      <c r="P6693" s="10">
        <v>44249</v>
      </c>
      <c r="Q6693">
        <v>58.609077499999998</v>
      </c>
    </row>
    <row r="6694" spans="16:17" x14ac:dyDescent="0.25">
      <c r="P6694" s="10">
        <v>44250</v>
      </c>
      <c r="Q6694">
        <v>58.613452899999999</v>
      </c>
    </row>
    <row r="6695" spans="16:17" x14ac:dyDescent="0.25">
      <c r="P6695" s="10">
        <v>44251</v>
      </c>
      <c r="Q6695">
        <v>58.617832200000002</v>
      </c>
    </row>
    <row r="6696" spans="16:17" x14ac:dyDescent="0.25">
      <c r="P6696" s="10">
        <v>44252</v>
      </c>
      <c r="Q6696">
        <v>58.622207600000003</v>
      </c>
    </row>
    <row r="6697" spans="16:17" x14ac:dyDescent="0.25">
      <c r="P6697" s="10">
        <v>44253</v>
      </c>
      <c r="Q6697">
        <v>58.6265869</v>
      </c>
    </row>
    <row r="6698" spans="16:17" x14ac:dyDescent="0.25">
      <c r="P6698" s="10">
        <v>44256</v>
      </c>
      <c r="Q6698">
        <v>58.630966200000003</v>
      </c>
    </row>
    <row r="6699" spans="16:17" x14ac:dyDescent="0.25">
      <c r="P6699" s="10">
        <v>44257</v>
      </c>
      <c r="Q6699">
        <v>58.6353455</v>
      </c>
    </row>
    <row r="6700" spans="16:17" x14ac:dyDescent="0.25">
      <c r="P6700" s="10">
        <v>44258</v>
      </c>
      <c r="Q6700">
        <v>58.639724700000002</v>
      </c>
    </row>
    <row r="6701" spans="16:17" x14ac:dyDescent="0.25">
      <c r="P6701" s="10">
        <v>44259</v>
      </c>
      <c r="Q6701">
        <v>58.644103999999999</v>
      </c>
    </row>
    <row r="6702" spans="16:17" x14ac:dyDescent="0.25">
      <c r="P6702" s="10">
        <v>44260</v>
      </c>
      <c r="Q6702">
        <v>58.648483300000002</v>
      </c>
    </row>
    <row r="6703" spans="16:17" x14ac:dyDescent="0.25">
      <c r="P6703" s="10">
        <v>44263</v>
      </c>
      <c r="Q6703">
        <v>58.652866400000001</v>
      </c>
    </row>
    <row r="6704" spans="16:17" x14ac:dyDescent="0.25">
      <c r="P6704" s="10">
        <v>44264</v>
      </c>
      <c r="Q6704">
        <v>58.657245600000003</v>
      </c>
    </row>
    <row r="6705" spans="16:17" x14ac:dyDescent="0.25">
      <c r="P6705" s="10">
        <v>44265</v>
      </c>
      <c r="Q6705">
        <v>58.661628700000001</v>
      </c>
    </row>
    <row r="6706" spans="16:17" x14ac:dyDescent="0.25">
      <c r="P6706" s="10">
        <v>44266</v>
      </c>
      <c r="Q6706">
        <v>58.666007999999998</v>
      </c>
    </row>
    <row r="6707" spans="16:17" x14ac:dyDescent="0.25">
      <c r="P6707" s="10">
        <v>44267</v>
      </c>
      <c r="Q6707">
        <v>58.670391100000003</v>
      </c>
    </row>
    <row r="6708" spans="16:17" x14ac:dyDescent="0.25">
      <c r="P6708" s="10">
        <v>44270</v>
      </c>
      <c r="Q6708">
        <v>58.674774200000002</v>
      </c>
    </row>
    <row r="6709" spans="16:17" x14ac:dyDescent="0.25">
      <c r="P6709" s="10">
        <v>44271</v>
      </c>
      <c r="Q6709">
        <v>58.679153399999997</v>
      </c>
    </row>
    <row r="6710" spans="16:17" x14ac:dyDescent="0.25">
      <c r="P6710" s="10">
        <v>44272</v>
      </c>
      <c r="Q6710">
        <v>58.683536500000002</v>
      </c>
    </row>
    <row r="6711" spans="16:17" x14ac:dyDescent="0.25">
      <c r="P6711" s="10">
        <v>44273</v>
      </c>
      <c r="Q6711">
        <v>58.687919600000001</v>
      </c>
    </row>
    <row r="6712" spans="16:17" x14ac:dyDescent="0.25">
      <c r="P6712" s="10">
        <v>44274</v>
      </c>
      <c r="Q6712">
        <v>58.694011699999997</v>
      </c>
    </row>
    <row r="6713" spans="16:17" x14ac:dyDescent="0.25">
      <c r="P6713" s="10">
        <v>44277</v>
      </c>
      <c r="Q6713">
        <v>58.700103800000001</v>
      </c>
    </row>
    <row r="6714" spans="16:17" x14ac:dyDescent="0.25">
      <c r="P6714" s="10">
        <v>44278</v>
      </c>
      <c r="Q6714">
        <v>58.706195800000003</v>
      </c>
    </row>
    <row r="6715" spans="16:17" x14ac:dyDescent="0.25">
      <c r="P6715" s="10">
        <v>44279</v>
      </c>
      <c r="Q6715">
        <v>58.7122879</v>
      </c>
    </row>
    <row r="6716" spans="16:17" x14ac:dyDescent="0.25">
      <c r="P6716" s="10">
        <v>44280</v>
      </c>
      <c r="Q6716">
        <v>58.718383799999998</v>
      </c>
    </row>
    <row r="6717" spans="16:17" x14ac:dyDescent="0.25">
      <c r="P6717" s="10">
        <v>44281</v>
      </c>
      <c r="Q6717">
        <v>58.724479700000003</v>
      </c>
    </row>
    <row r="6718" spans="16:17" x14ac:dyDescent="0.25">
      <c r="P6718" s="10">
        <v>44284</v>
      </c>
      <c r="Q6718">
        <v>58.730571699999999</v>
      </c>
    </row>
    <row r="6719" spans="16:17" x14ac:dyDescent="0.25">
      <c r="P6719" s="10">
        <v>44285</v>
      </c>
      <c r="Q6719">
        <v>58.736667599999997</v>
      </c>
    </row>
    <row r="6720" spans="16:17" x14ac:dyDescent="0.25">
      <c r="P6720" s="10">
        <v>44286</v>
      </c>
      <c r="Q6720">
        <v>58.742763500000002</v>
      </c>
    </row>
    <row r="6721" spans="16:17" x14ac:dyDescent="0.25">
      <c r="P6721" s="10">
        <v>44287</v>
      </c>
      <c r="Q6721">
        <v>58.748863200000002</v>
      </c>
    </row>
    <row r="6722" spans="16:17" x14ac:dyDescent="0.25">
      <c r="P6722" s="10">
        <v>44291</v>
      </c>
      <c r="Q6722">
        <v>58.754959100000001</v>
      </c>
    </row>
    <row r="6723" spans="16:17" x14ac:dyDescent="0.25">
      <c r="P6723" s="10">
        <v>44292</v>
      </c>
      <c r="Q6723">
        <v>58.761058800000001</v>
      </c>
    </row>
    <row r="6724" spans="16:17" x14ac:dyDescent="0.25">
      <c r="P6724" s="10">
        <v>44293</v>
      </c>
      <c r="Q6724">
        <v>58.767154699999999</v>
      </c>
    </row>
    <row r="6725" spans="16:17" x14ac:dyDescent="0.25">
      <c r="P6725" s="10">
        <v>44294</v>
      </c>
      <c r="Q6725">
        <v>58.773254399999999</v>
      </c>
    </row>
    <row r="6726" spans="16:17" x14ac:dyDescent="0.25">
      <c r="P6726" s="10">
        <v>44295</v>
      </c>
      <c r="Q6726">
        <v>58.779354099999999</v>
      </c>
    </row>
    <row r="6727" spans="16:17" x14ac:dyDescent="0.25">
      <c r="P6727" s="10">
        <v>44298</v>
      </c>
      <c r="Q6727">
        <v>58.785457600000001</v>
      </c>
    </row>
    <row r="6728" spans="16:17" x14ac:dyDescent="0.25">
      <c r="P6728" s="10">
        <v>44299</v>
      </c>
      <c r="Q6728">
        <v>58.791557300000001</v>
      </c>
    </row>
    <row r="6729" spans="16:17" x14ac:dyDescent="0.25">
      <c r="P6729" s="10">
        <v>44300</v>
      </c>
      <c r="Q6729">
        <v>58.797660800000003</v>
      </c>
    </row>
    <row r="6730" spans="16:17" x14ac:dyDescent="0.25">
      <c r="P6730" s="10">
        <v>44301</v>
      </c>
      <c r="Q6730">
        <v>58.803760500000003</v>
      </c>
    </row>
    <row r="6731" spans="16:17" x14ac:dyDescent="0.25">
      <c r="P6731" s="10">
        <v>44302</v>
      </c>
      <c r="Q6731">
        <v>58.809863999999997</v>
      </c>
    </row>
    <row r="6732" spans="16:17" x14ac:dyDescent="0.25">
      <c r="P6732" s="10">
        <v>44305</v>
      </c>
      <c r="Q6732">
        <v>58.8159676</v>
      </c>
    </row>
    <row r="6733" spans="16:17" x14ac:dyDescent="0.25">
      <c r="P6733" s="10">
        <v>44306</v>
      </c>
      <c r="Q6733">
        <v>58.822074899999997</v>
      </c>
    </row>
    <row r="6734" spans="16:17" x14ac:dyDescent="0.25">
      <c r="P6734" s="10">
        <v>44308</v>
      </c>
      <c r="Q6734">
        <v>58.828178399999999</v>
      </c>
    </row>
    <row r="6735" spans="16:17" x14ac:dyDescent="0.25">
      <c r="P6735" s="10">
        <v>44309</v>
      </c>
      <c r="Q6735">
        <v>58.834285700000002</v>
      </c>
    </row>
    <row r="6736" spans="16:17" x14ac:dyDescent="0.25">
      <c r="P6736" s="10">
        <v>44312</v>
      </c>
      <c r="Q6736">
        <v>58.8403931</v>
      </c>
    </row>
    <row r="6737" spans="16:17" x14ac:dyDescent="0.25">
      <c r="P6737" s="10">
        <v>44313</v>
      </c>
      <c r="Q6737">
        <v>58.846496600000002</v>
      </c>
    </row>
    <row r="6738" spans="16:17" x14ac:dyDescent="0.25">
      <c r="P6738" s="10">
        <v>44314</v>
      </c>
      <c r="Q6738">
        <v>58.8526077</v>
      </c>
    </row>
    <row r="6739" spans="16:17" x14ac:dyDescent="0.25">
      <c r="P6739" s="10">
        <v>44315</v>
      </c>
      <c r="Q6739">
        <v>58.858715099999998</v>
      </c>
    </row>
    <row r="6740" spans="16:17" x14ac:dyDescent="0.25">
      <c r="P6740" s="10">
        <v>44316</v>
      </c>
      <c r="Q6740">
        <v>58.864822400000001</v>
      </c>
    </row>
    <row r="6741" spans="16:17" x14ac:dyDescent="0.25">
      <c r="P6741" s="10">
        <v>44319</v>
      </c>
      <c r="Q6741">
        <v>58.8709335</v>
      </c>
    </row>
    <row r="6742" spans="16:17" x14ac:dyDescent="0.25">
      <c r="P6742" s="10">
        <v>44320</v>
      </c>
      <c r="Q6742">
        <v>58.877044699999999</v>
      </c>
    </row>
    <row r="6743" spans="16:17" x14ac:dyDescent="0.25">
      <c r="P6743" s="10">
        <v>44321</v>
      </c>
      <c r="Q6743">
        <v>58.883152000000003</v>
      </c>
    </row>
    <row r="6744" spans="16:17" x14ac:dyDescent="0.25">
      <c r="P6744" s="10">
        <v>44322</v>
      </c>
      <c r="Q6744">
        <v>58.889266999999997</v>
      </c>
    </row>
    <row r="6745" spans="16:17" x14ac:dyDescent="0.25">
      <c r="P6745" s="10">
        <v>44323</v>
      </c>
      <c r="Q6745">
        <v>58.897079499999997</v>
      </c>
    </row>
    <row r="6746" spans="16:17" x14ac:dyDescent="0.25">
      <c r="P6746" s="10">
        <v>44326</v>
      </c>
      <c r="Q6746">
        <v>58.904895799999998</v>
      </c>
    </row>
    <row r="6747" spans="16:17" x14ac:dyDescent="0.25">
      <c r="P6747" s="10">
        <v>44327</v>
      </c>
      <c r="Q6747">
        <v>58.9127121</v>
      </c>
    </row>
    <row r="6748" spans="16:17" x14ac:dyDescent="0.25">
      <c r="P6748" s="10">
        <v>44328</v>
      </c>
      <c r="Q6748">
        <v>58.920528400000002</v>
      </c>
    </row>
    <row r="6749" spans="16:17" x14ac:dyDescent="0.25">
      <c r="P6749" s="10">
        <v>44329</v>
      </c>
      <c r="Q6749">
        <v>58.928344699999997</v>
      </c>
    </row>
    <row r="6750" spans="16:17" x14ac:dyDescent="0.25">
      <c r="P6750" s="10">
        <v>44330</v>
      </c>
      <c r="Q6750">
        <v>58.936164900000001</v>
      </c>
    </row>
    <row r="6751" spans="16:17" x14ac:dyDescent="0.25">
      <c r="P6751" s="10">
        <v>44333</v>
      </c>
      <c r="Q6751">
        <v>58.943984999999998</v>
      </c>
    </row>
    <row r="6752" spans="16:17" x14ac:dyDescent="0.25">
      <c r="P6752" s="10">
        <v>44334</v>
      </c>
      <c r="Q6752">
        <v>58.951805100000001</v>
      </c>
    </row>
    <row r="6753" spans="16:17" x14ac:dyDescent="0.25">
      <c r="P6753" s="10">
        <v>44335</v>
      </c>
      <c r="Q6753">
        <v>58.959629100000001</v>
      </c>
    </row>
    <row r="6754" spans="16:17" x14ac:dyDescent="0.25">
      <c r="P6754" s="10">
        <v>44336</v>
      </c>
      <c r="Q6754">
        <v>58.967452999999999</v>
      </c>
    </row>
    <row r="6755" spans="16:17" x14ac:dyDescent="0.25">
      <c r="P6755" s="10">
        <v>44337</v>
      </c>
      <c r="Q6755">
        <v>58.975276899999997</v>
      </c>
    </row>
    <row r="6756" spans="16:17" x14ac:dyDescent="0.25">
      <c r="P6756" s="10">
        <v>44340</v>
      </c>
      <c r="Q6756">
        <v>58.983100899999997</v>
      </c>
    </row>
    <row r="6757" spans="16:17" x14ac:dyDescent="0.25">
      <c r="P6757" s="10">
        <v>44341</v>
      </c>
      <c r="Q6757">
        <v>58.990928599999997</v>
      </c>
    </row>
    <row r="6758" spans="16:17" x14ac:dyDescent="0.25">
      <c r="P6758" s="10">
        <v>44342</v>
      </c>
      <c r="Q6758">
        <v>58.998756399999998</v>
      </c>
    </row>
    <row r="6759" spans="16:17" x14ac:dyDescent="0.25">
      <c r="P6759" s="10">
        <v>44343</v>
      </c>
      <c r="Q6759">
        <v>59.006584199999999</v>
      </c>
    </row>
    <row r="6760" spans="16:17" x14ac:dyDescent="0.25">
      <c r="P6760" s="10">
        <v>44344</v>
      </c>
      <c r="Q6760">
        <v>59.014415700000001</v>
      </c>
    </row>
    <row r="6761" spans="16:17" x14ac:dyDescent="0.25">
      <c r="P6761" s="10">
        <v>44347</v>
      </c>
      <c r="Q6761">
        <v>59.022243500000002</v>
      </c>
    </row>
    <row r="6762" spans="16:17" x14ac:dyDescent="0.25">
      <c r="P6762" s="10">
        <v>44348</v>
      </c>
      <c r="Q6762">
        <v>59.030075099999998</v>
      </c>
    </row>
    <row r="6763" spans="16:17" x14ac:dyDescent="0.25">
      <c r="P6763" s="10">
        <v>44349</v>
      </c>
      <c r="Q6763">
        <v>59.037910500000002</v>
      </c>
    </row>
    <row r="6764" spans="16:17" x14ac:dyDescent="0.25">
      <c r="P6764" s="10">
        <v>44351</v>
      </c>
      <c r="Q6764">
        <v>59.045741999999997</v>
      </c>
    </row>
    <row r="6765" spans="16:17" x14ac:dyDescent="0.25">
      <c r="P6765" s="10">
        <v>44354</v>
      </c>
      <c r="Q6765">
        <v>59.053577400000002</v>
      </c>
    </row>
    <row r="6766" spans="16:17" x14ac:dyDescent="0.25">
      <c r="P6766" s="10">
        <v>44355</v>
      </c>
      <c r="Q6766">
        <v>59.0614135</v>
      </c>
    </row>
    <row r="6767" spans="16:17" x14ac:dyDescent="0.25">
      <c r="P6767" s="10">
        <v>44356</v>
      </c>
      <c r="Q6767">
        <v>59.0692503</v>
      </c>
    </row>
    <row r="6768" spans="16:17" x14ac:dyDescent="0.25">
      <c r="P6768" s="10">
        <v>44357</v>
      </c>
      <c r="Q6768">
        <v>59.077088199999999</v>
      </c>
    </row>
    <row r="6769" spans="16:17" x14ac:dyDescent="0.25">
      <c r="P6769" s="10">
        <v>44358</v>
      </c>
      <c r="Q6769">
        <v>59.084927200000003</v>
      </c>
    </row>
    <row r="6770" spans="16:17" x14ac:dyDescent="0.25">
      <c r="P6770" s="10">
        <v>44361</v>
      </c>
      <c r="Q6770">
        <v>59.092767100000003</v>
      </c>
    </row>
    <row r="6771" spans="16:17" x14ac:dyDescent="0.25">
      <c r="P6771" s="10">
        <v>44362</v>
      </c>
      <c r="Q6771">
        <v>59.100608200000003</v>
      </c>
    </row>
    <row r="6772" spans="16:17" x14ac:dyDescent="0.25">
      <c r="P6772" s="10">
        <v>44363</v>
      </c>
      <c r="Q6772">
        <v>59.1084502</v>
      </c>
    </row>
    <row r="6773" spans="16:17" x14ac:dyDescent="0.25">
      <c r="P6773" s="10">
        <v>44364</v>
      </c>
      <c r="Q6773">
        <v>59.116293300000002</v>
      </c>
    </row>
    <row r="6774" spans="16:17" x14ac:dyDescent="0.25">
      <c r="P6774" s="10">
        <v>44365</v>
      </c>
      <c r="Q6774">
        <v>59.125832899999999</v>
      </c>
    </row>
    <row r="6775" spans="16:17" x14ac:dyDescent="0.25">
      <c r="P6775" s="10">
        <v>44368</v>
      </c>
      <c r="Q6775">
        <v>59.1353741</v>
      </c>
    </row>
    <row r="6776" spans="16:17" x14ac:dyDescent="0.25">
      <c r="P6776" s="10">
        <v>44369</v>
      </c>
      <c r="Q6776">
        <v>59.144916700000003</v>
      </c>
    </row>
    <row r="6777" spans="16:17" x14ac:dyDescent="0.25">
      <c r="P6777" s="10">
        <v>44370</v>
      </c>
      <c r="Q6777">
        <v>59.154460899999997</v>
      </c>
    </row>
    <row r="6778" spans="16:17" x14ac:dyDescent="0.25">
      <c r="P6778" s="10">
        <v>44371</v>
      </c>
      <c r="Q6778">
        <v>59.164006700000002</v>
      </c>
    </row>
    <row r="6779" spans="16:17" x14ac:dyDescent="0.25">
      <c r="P6779" s="10">
        <v>44372</v>
      </c>
      <c r="Q6779">
        <v>59.173554000000003</v>
      </c>
    </row>
    <row r="6780" spans="16:17" x14ac:dyDescent="0.25">
      <c r="P6780" s="10">
        <v>44375</v>
      </c>
      <c r="Q6780">
        <v>59.1831028</v>
      </c>
    </row>
    <row r="6781" spans="16:17" x14ac:dyDescent="0.25">
      <c r="P6781" s="10">
        <v>44376</v>
      </c>
      <c r="Q6781">
        <v>59.192653200000002</v>
      </c>
    </row>
    <row r="6782" spans="16:17" x14ac:dyDescent="0.25">
      <c r="P6782" s="10">
        <v>44377</v>
      </c>
      <c r="Q6782">
        <v>59.2022051</v>
      </c>
    </row>
    <row r="6783" spans="16:17" x14ac:dyDescent="0.25">
      <c r="P6783" s="10">
        <v>44378</v>
      </c>
      <c r="Q6783">
        <v>59.211758600000003</v>
      </c>
    </row>
    <row r="6784" spans="16:17" x14ac:dyDescent="0.25">
      <c r="P6784" s="10">
        <v>44379</v>
      </c>
      <c r="Q6784">
        <v>59.221313600000002</v>
      </c>
    </row>
    <row r="6785" spans="16:17" x14ac:dyDescent="0.25">
      <c r="P6785" s="10">
        <v>44382</v>
      </c>
      <c r="Q6785">
        <v>59.230870099999997</v>
      </c>
    </row>
    <row r="6786" spans="16:17" x14ac:dyDescent="0.25">
      <c r="P6786" s="10">
        <v>44383</v>
      </c>
      <c r="Q6786">
        <v>59.240428199999997</v>
      </c>
    </row>
    <row r="6787" spans="16:17" x14ac:dyDescent="0.25">
      <c r="P6787" s="10">
        <v>44384</v>
      </c>
      <c r="Q6787">
        <v>59.2499878</v>
      </c>
    </row>
    <row r="6788" spans="16:17" x14ac:dyDescent="0.25">
      <c r="P6788" s="10">
        <v>44385</v>
      </c>
      <c r="Q6788">
        <v>59.259549</v>
      </c>
    </row>
    <row r="6789" spans="16:17" x14ac:dyDescent="0.25">
      <c r="P6789" s="10">
        <v>44386</v>
      </c>
      <c r="Q6789">
        <v>59.269111700000003</v>
      </c>
    </row>
    <row r="6790" spans="16:17" x14ac:dyDescent="0.25">
      <c r="P6790" s="10">
        <v>44389</v>
      </c>
      <c r="Q6790">
        <v>59.278675999999997</v>
      </c>
    </row>
    <row r="6791" spans="16:17" x14ac:dyDescent="0.25">
      <c r="P6791" s="10">
        <v>44390</v>
      </c>
      <c r="Q6791">
        <v>59.288241800000002</v>
      </c>
    </row>
    <row r="6792" spans="16:17" x14ac:dyDescent="0.25">
      <c r="P6792" s="10">
        <v>44391</v>
      </c>
      <c r="Q6792">
        <v>59.297809100000002</v>
      </c>
    </row>
    <row r="6793" spans="16:17" x14ac:dyDescent="0.25">
      <c r="P6793" s="10">
        <v>44392</v>
      </c>
      <c r="Q6793">
        <v>59.307378</v>
      </c>
    </row>
    <row r="6794" spans="16:17" x14ac:dyDescent="0.25">
      <c r="P6794" s="10">
        <v>44393</v>
      </c>
      <c r="Q6794">
        <v>59.316948500000002</v>
      </c>
    </row>
    <row r="6795" spans="16:17" x14ac:dyDescent="0.25">
      <c r="P6795" s="10">
        <v>44396</v>
      </c>
      <c r="Q6795">
        <v>59.3265204</v>
      </c>
    </row>
    <row r="6796" spans="16:17" x14ac:dyDescent="0.25">
      <c r="P6796" s="10">
        <v>44397</v>
      </c>
      <c r="Q6796">
        <v>59.336093900000002</v>
      </c>
    </row>
    <row r="6797" spans="16:17" x14ac:dyDescent="0.25">
      <c r="P6797" s="10">
        <v>44398</v>
      </c>
      <c r="Q6797">
        <v>59.345669000000001</v>
      </c>
    </row>
    <row r="6798" spans="16:17" x14ac:dyDescent="0.25">
      <c r="P6798" s="10">
        <v>44399</v>
      </c>
      <c r="Q6798">
        <v>59.355245600000003</v>
      </c>
    </row>
    <row r="6799" spans="16:17" x14ac:dyDescent="0.25">
      <c r="P6799" s="10">
        <v>44400</v>
      </c>
      <c r="Q6799">
        <v>59.364823800000003</v>
      </c>
    </row>
    <row r="6800" spans="16:17" x14ac:dyDescent="0.25">
      <c r="P6800" s="10">
        <v>44403</v>
      </c>
      <c r="Q6800">
        <v>59.3744035</v>
      </c>
    </row>
    <row r="6801" spans="16:17" x14ac:dyDescent="0.25">
      <c r="P6801" s="10">
        <v>44404</v>
      </c>
      <c r="Q6801">
        <v>59.383984699999999</v>
      </c>
    </row>
    <row r="6802" spans="16:17" x14ac:dyDescent="0.25">
      <c r="P6802" s="10">
        <v>44405</v>
      </c>
      <c r="Q6802">
        <v>59.393567500000003</v>
      </c>
    </row>
    <row r="6803" spans="16:17" x14ac:dyDescent="0.25">
      <c r="P6803" s="10">
        <v>44406</v>
      </c>
      <c r="Q6803">
        <v>59.403151899999997</v>
      </c>
    </row>
    <row r="6804" spans="16:17" x14ac:dyDescent="0.25">
      <c r="P6804" s="10">
        <v>44407</v>
      </c>
      <c r="Q6804">
        <v>59.412737700000001</v>
      </c>
    </row>
    <row r="6805" spans="16:17" x14ac:dyDescent="0.25">
      <c r="P6805" s="10">
        <v>44410</v>
      </c>
      <c r="Q6805">
        <v>59.422325200000003</v>
      </c>
    </row>
    <row r="6806" spans="16:17" x14ac:dyDescent="0.25">
      <c r="P6806" s="10">
        <v>44411</v>
      </c>
      <c r="Q6806">
        <v>59.431914200000001</v>
      </c>
    </row>
    <row r="6807" spans="16:17" x14ac:dyDescent="0.25">
      <c r="P6807" s="10">
        <v>44412</v>
      </c>
      <c r="Q6807">
        <v>59.441504700000003</v>
      </c>
    </row>
    <row r="6808" spans="16:17" x14ac:dyDescent="0.25">
      <c r="P6808" s="10">
        <v>44413</v>
      </c>
      <c r="Q6808">
        <v>59.451096800000002</v>
      </c>
    </row>
    <row r="6809" spans="16:17" x14ac:dyDescent="0.25">
      <c r="P6809" s="10">
        <v>44414</v>
      </c>
      <c r="Q6809">
        <v>59.462945400000002</v>
      </c>
    </row>
    <row r="6810" spans="16:17" x14ac:dyDescent="0.25">
      <c r="P6810" s="10">
        <v>44417</v>
      </c>
      <c r="Q6810">
        <v>59.474796300000001</v>
      </c>
    </row>
    <row r="6811" spans="16:17" x14ac:dyDescent="0.25">
      <c r="P6811" s="10">
        <v>44418</v>
      </c>
      <c r="Q6811">
        <v>59.486649700000001</v>
      </c>
    </row>
    <row r="6812" spans="16:17" x14ac:dyDescent="0.25">
      <c r="P6812" s="10">
        <v>44419</v>
      </c>
      <c r="Q6812">
        <v>59.498505399999999</v>
      </c>
    </row>
    <row r="6813" spans="16:17" x14ac:dyDescent="0.25">
      <c r="P6813" s="10">
        <v>44420</v>
      </c>
      <c r="Q6813">
        <v>59.510363400000003</v>
      </c>
    </row>
    <row r="6814" spans="16:17" x14ac:dyDescent="0.25">
      <c r="P6814" s="10">
        <v>44421</v>
      </c>
      <c r="Q6814">
        <v>59.522223799999999</v>
      </c>
    </row>
    <row r="6815" spans="16:17" x14ac:dyDescent="0.25">
      <c r="P6815" s="10">
        <v>44424</v>
      </c>
      <c r="Q6815">
        <v>59.534086600000002</v>
      </c>
    </row>
    <row r="6816" spans="16:17" x14ac:dyDescent="0.25">
      <c r="P6816" s="10">
        <v>44425</v>
      </c>
      <c r="Q6816">
        <v>59.545951700000003</v>
      </c>
    </row>
    <row r="6817" spans="16:17" x14ac:dyDescent="0.25">
      <c r="P6817" s="10">
        <v>44426</v>
      </c>
      <c r="Q6817">
        <v>59.557819299999998</v>
      </c>
    </row>
    <row r="6818" spans="16:17" x14ac:dyDescent="0.25">
      <c r="P6818" s="10">
        <v>44427</v>
      </c>
      <c r="Q6818">
        <v>59.569689099999998</v>
      </c>
    </row>
    <row r="6819" spans="16:17" x14ac:dyDescent="0.25">
      <c r="P6819" s="10">
        <v>44428</v>
      </c>
      <c r="Q6819">
        <v>59.581561399999998</v>
      </c>
    </row>
    <row r="6820" spans="16:17" x14ac:dyDescent="0.25">
      <c r="P6820" s="10">
        <v>44431</v>
      </c>
      <c r="Q6820">
        <v>59.593435999999997</v>
      </c>
    </row>
    <row r="6821" spans="16:17" x14ac:dyDescent="0.25">
      <c r="P6821" s="10">
        <v>44432</v>
      </c>
      <c r="Q6821">
        <v>59.605312900000001</v>
      </c>
    </row>
    <row r="6822" spans="16:17" x14ac:dyDescent="0.25">
      <c r="P6822" s="10">
        <v>44433</v>
      </c>
      <c r="Q6822">
        <v>59.617192299999999</v>
      </c>
    </row>
    <row r="6823" spans="16:17" x14ac:dyDescent="0.25">
      <c r="P6823" s="10">
        <v>44434</v>
      </c>
      <c r="Q6823">
        <v>59.629074000000003</v>
      </c>
    </row>
    <row r="6824" spans="16:17" x14ac:dyDescent="0.25">
      <c r="P6824" s="10">
        <v>44435</v>
      </c>
      <c r="Q6824">
        <v>59.640958099999999</v>
      </c>
    </row>
    <row r="6825" spans="16:17" x14ac:dyDescent="0.25">
      <c r="P6825" s="10">
        <v>44438</v>
      </c>
      <c r="Q6825">
        <v>59.6528445</v>
      </c>
    </row>
    <row r="6826" spans="16:17" x14ac:dyDescent="0.25">
      <c r="P6826" s="10">
        <v>44439</v>
      </c>
      <c r="Q6826">
        <v>59.664733300000002</v>
      </c>
    </row>
    <row r="6827" spans="16:17" x14ac:dyDescent="0.25">
      <c r="P6827" s="10">
        <v>44440</v>
      </c>
      <c r="Q6827">
        <v>59.676624500000003</v>
      </c>
    </row>
    <row r="6828" spans="16:17" x14ac:dyDescent="0.25">
      <c r="P6828" s="10">
        <v>44441</v>
      </c>
      <c r="Q6828">
        <v>59.688518000000002</v>
      </c>
    </row>
    <row r="6829" spans="16:17" x14ac:dyDescent="0.25">
      <c r="P6829" s="10">
        <v>44442</v>
      </c>
      <c r="Q6829">
        <v>59.700414000000002</v>
      </c>
    </row>
    <row r="6830" spans="16:17" x14ac:dyDescent="0.25">
      <c r="P6830" s="10">
        <v>44445</v>
      </c>
      <c r="Q6830">
        <v>59.712312300000001</v>
      </c>
    </row>
    <row r="6831" spans="16:17" x14ac:dyDescent="0.25">
      <c r="P6831" s="10">
        <v>44447</v>
      </c>
      <c r="Q6831">
        <v>59.724212899999998</v>
      </c>
    </row>
    <row r="6832" spans="16:17" x14ac:dyDescent="0.25">
      <c r="P6832" s="10">
        <v>44448</v>
      </c>
      <c r="Q6832">
        <v>59.736116000000003</v>
      </c>
    </row>
    <row r="6833" spans="16:17" x14ac:dyDescent="0.25">
      <c r="P6833" s="10">
        <v>44449</v>
      </c>
      <c r="Q6833">
        <v>59.748021399999999</v>
      </c>
    </row>
    <row r="6834" spans="16:17" x14ac:dyDescent="0.25">
      <c r="P6834" s="10">
        <v>44452</v>
      </c>
      <c r="Q6834">
        <v>59.759929100000001</v>
      </c>
    </row>
    <row r="6835" spans="16:17" x14ac:dyDescent="0.25">
      <c r="P6835" s="10">
        <v>44453</v>
      </c>
      <c r="Q6835">
        <v>59.771839300000003</v>
      </c>
    </row>
    <row r="6836" spans="16:17" x14ac:dyDescent="0.25">
      <c r="P6836" s="10">
        <v>44454</v>
      </c>
      <c r="Q6836">
        <v>59.783751799999997</v>
      </c>
    </row>
    <row r="6837" spans="16:17" x14ac:dyDescent="0.25">
      <c r="P6837" s="10">
        <v>44455</v>
      </c>
      <c r="Q6837">
        <v>59.795666699999998</v>
      </c>
    </row>
    <row r="6838" spans="16:17" x14ac:dyDescent="0.25">
      <c r="P6838" s="10">
        <v>44456</v>
      </c>
      <c r="Q6838">
        <v>59.807583999999999</v>
      </c>
    </row>
    <row r="6839" spans="16:17" x14ac:dyDescent="0.25">
      <c r="P6839" s="10">
        <v>44459</v>
      </c>
      <c r="Q6839">
        <v>59.819503699999999</v>
      </c>
    </row>
    <row r="6840" spans="16:17" x14ac:dyDescent="0.25">
      <c r="P6840" s="10">
        <v>44460</v>
      </c>
      <c r="Q6840">
        <v>59.831425699999997</v>
      </c>
    </row>
    <row r="6841" spans="16:17" x14ac:dyDescent="0.25">
      <c r="P6841" s="10">
        <v>44461</v>
      </c>
      <c r="Q6841">
        <v>59.843350100000002</v>
      </c>
    </row>
    <row r="6842" spans="16:17" x14ac:dyDescent="0.25">
      <c r="P6842" s="10">
        <v>44462</v>
      </c>
      <c r="Q6842">
        <v>59.8552769</v>
      </c>
    </row>
    <row r="6843" spans="16:17" x14ac:dyDescent="0.25">
      <c r="P6843" s="10">
        <v>44463</v>
      </c>
      <c r="Q6843">
        <v>59.8694548</v>
      </c>
    </row>
    <row r="6844" spans="16:17" x14ac:dyDescent="0.25">
      <c r="P6844" s="10">
        <v>44466</v>
      </c>
      <c r="Q6844">
        <v>59.883636099999997</v>
      </c>
    </row>
    <row r="6845" spans="16:17" x14ac:dyDescent="0.25">
      <c r="P6845" s="10">
        <v>44467</v>
      </c>
      <c r="Q6845">
        <v>59.897820699999997</v>
      </c>
    </row>
    <row r="6846" spans="16:17" x14ac:dyDescent="0.25">
      <c r="P6846" s="10">
        <v>44468</v>
      </c>
      <c r="Q6846">
        <v>59.912008700000001</v>
      </c>
    </row>
    <row r="6847" spans="16:17" x14ac:dyDescent="0.25">
      <c r="P6847" s="10">
        <v>44469</v>
      </c>
      <c r="Q6847">
        <v>59.926200100000003</v>
      </c>
    </row>
    <row r="6848" spans="16:17" x14ac:dyDescent="0.25">
      <c r="P6848" s="10">
        <v>44470</v>
      </c>
      <c r="Q6848">
        <v>59.9403948</v>
      </c>
    </row>
    <row r="6849" spans="16:17" x14ac:dyDescent="0.25">
      <c r="P6849" s="10">
        <v>44473</v>
      </c>
      <c r="Q6849">
        <v>59.954592900000002</v>
      </c>
    </row>
    <row r="6850" spans="16:17" x14ac:dyDescent="0.25">
      <c r="P6850" s="10">
        <v>44474</v>
      </c>
      <c r="Q6850">
        <v>59.968794299999999</v>
      </c>
    </row>
    <row r="6851" spans="16:17" x14ac:dyDescent="0.25">
      <c r="P6851" s="10">
        <v>44475</v>
      </c>
      <c r="Q6851">
        <v>59.982999100000001</v>
      </c>
    </row>
    <row r="6852" spans="16:17" x14ac:dyDescent="0.25">
      <c r="P6852" s="10">
        <v>44476</v>
      </c>
      <c r="Q6852">
        <v>59.997207299999999</v>
      </c>
    </row>
    <row r="6853" spans="16:17" x14ac:dyDescent="0.25">
      <c r="P6853" s="10">
        <v>44477</v>
      </c>
      <c r="Q6853">
        <v>60.011418800000001</v>
      </c>
    </row>
    <row r="6854" spans="16:17" x14ac:dyDescent="0.25">
      <c r="P6854" s="10">
        <v>44480</v>
      </c>
      <c r="Q6854">
        <v>60.0256337</v>
      </c>
    </row>
    <row r="6855" spans="16:17" x14ac:dyDescent="0.25">
      <c r="P6855" s="10">
        <v>44482</v>
      </c>
      <c r="Q6855">
        <v>60.039852000000003</v>
      </c>
    </row>
    <row r="6856" spans="16:17" x14ac:dyDescent="0.25">
      <c r="P6856" s="10">
        <v>44483</v>
      </c>
      <c r="Q6856">
        <v>60.054073600000002</v>
      </c>
    </row>
    <row r="6857" spans="16:17" x14ac:dyDescent="0.25">
      <c r="P6857" s="10">
        <v>44484</v>
      </c>
      <c r="Q6857">
        <v>60.068298599999999</v>
      </c>
    </row>
    <row r="6858" spans="16:17" x14ac:dyDescent="0.25">
      <c r="P6858" s="10">
        <v>44487</v>
      </c>
      <c r="Q6858">
        <v>60.082526999999999</v>
      </c>
    </row>
    <row r="6859" spans="16:17" x14ac:dyDescent="0.25">
      <c r="P6859" s="10">
        <v>44488</v>
      </c>
      <c r="Q6859">
        <v>60.096758800000003</v>
      </c>
    </row>
    <row r="6860" spans="16:17" x14ac:dyDescent="0.25">
      <c r="P6860" s="10">
        <v>44489</v>
      </c>
      <c r="Q6860">
        <v>60.110993899999997</v>
      </c>
    </row>
    <row r="6861" spans="16:17" x14ac:dyDescent="0.25">
      <c r="P6861" s="10">
        <v>44490</v>
      </c>
      <c r="Q6861">
        <v>60.125232400000002</v>
      </c>
    </row>
    <row r="6862" spans="16:17" x14ac:dyDescent="0.25">
      <c r="P6862" s="10">
        <v>44491</v>
      </c>
      <c r="Q6862">
        <v>60.139474200000002</v>
      </c>
    </row>
    <row r="6863" spans="16:17" x14ac:dyDescent="0.25">
      <c r="P6863" s="10">
        <v>44494</v>
      </c>
      <c r="Q6863">
        <v>60.153719500000001</v>
      </c>
    </row>
    <row r="6864" spans="16:17" x14ac:dyDescent="0.25">
      <c r="P6864" s="10">
        <v>44495</v>
      </c>
      <c r="Q6864">
        <v>60.167968100000003</v>
      </c>
    </row>
    <row r="6865" spans="16:17" x14ac:dyDescent="0.25">
      <c r="P6865" s="10">
        <v>44496</v>
      </c>
      <c r="Q6865">
        <v>60.182220100000002</v>
      </c>
    </row>
    <row r="6866" spans="16:17" x14ac:dyDescent="0.25">
      <c r="P6866" s="10">
        <v>44497</v>
      </c>
      <c r="Q6866">
        <v>60.196475399999997</v>
      </c>
    </row>
    <row r="6867" spans="16:17" x14ac:dyDescent="0.25">
      <c r="P6867" s="10">
        <v>44498</v>
      </c>
      <c r="Q6867">
        <v>60.214086500000001</v>
      </c>
    </row>
    <row r="6868" spans="16:17" x14ac:dyDescent="0.25">
      <c r="P6868" s="10">
        <v>44501</v>
      </c>
      <c r="Q6868">
        <v>60.231702800000001</v>
      </c>
    </row>
    <row r="6869" spans="16:17" x14ac:dyDescent="0.25">
      <c r="P6869" s="10">
        <v>44503</v>
      </c>
      <c r="Q6869">
        <v>60.249324100000003</v>
      </c>
    </row>
    <row r="6870" spans="16:17" x14ac:dyDescent="0.25">
      <c r="P6870" s="10">
        <v>44504</v>
      </c>
      <c r="Q6870">
        <v>60.266950700000002</v>
      </c>
    </row>
    <row r="6871" spans="16:17" x14ac:dyDescent="0.25">
      <c r="P6871" s="10">
        <v>44505</v>
      </c>
      <c r="Q6871">
        <v>60.284582399999998</v>
      </c>
    </row>
    <row r="6872" spans="16:17" x14ac:dyDescent="0.25">
      <c r="P6872" s="10">
        <v>44508</v>
      </c>
      <c r="Q6872">
        <v>60.302219200000003</v>
      </c>
    </row>
    <row r="6873" spans="16:17" x14ac:dyDescent="0.25">
      <c r="P6873" s="10">
        <v>44509</v>
      </c>
      <c r="Q6873">
        <v>60.319861299999999</v>
      </c>
    </row>
    <row r="6874" spans="16:17" x14ac:dyDescent="0.25">
      <c r="P6874" s="10">
        <v>44510</v>
      </c>
      <c r="Q6874">
        <v>60.337508399999997</v>
      </c>
    </row>
    <row r="6875" spans="16:17" x14ac:dyDescent="0.25">
      <c r="P6875" s="10">
        <v>44511</v>
      </c>
      <c r="Q6875">
        <v>60.3551608</v>
      </c>
    </row>
    <row r="6876" spans="16:17" x14ac:dyDescent="0.25">
      <c r="P6876" s="10">
        <v>44512</v>
      </c>
      <c r="Q6876">
        <v>60.372818299999999</v>
      </c>
    </row>
    <row r="6877" spans="16:17" x14ac:dyDescent="0.25">
      <c r="P6877" s="10">
        <v>44516</v>
      </c>
      <c r="Q6877">
        <v>60.390481000000001</v>
      </c>
    </row>
    <row r="6878" spans="16:17" x14ac:dyDescent="0.25">
      <c r="P6878" s="10">
        <v>44517</v>
      </c>
      <c r="Q6878">
        <v>60.408148799999999</v>
      </c>
    </row>
    <row r="6879" spans="16:17" x14ac:dyDescent="0.25">
      <c r="P6879" s="10">
        <v>44518</v>
      </c>
      <c r="Q6879">
        <v>60.425821800000001</v>
      </c>
    </row>
    <row r="6880" spans="16:17" x14ac:dyDescent="0.25">
      <c r="P6880" s="10">
        <v>44519</v>
      </c>
      <c r="Q6880">
        <v>60.4435</v>
      </c>
    </row>
    <row r="6881" spans="16:17" x14ac:dyDescent="0.25">
      <c r="P6881" s="10">
        <v>44522</v>
      </c>
      <c r="Q6881">
        <v>60.461183300000002</v>
      </c>
    </row>
    <row r="6882" spans="16:17" x14ac:dyDescent="0.25">
      <c r="P6882" s="10">
        <v>44523</v>
      </c>
      <c r="Q6882">
        <v>60.478871900000001</v>
      </c>
    </row>
    <row r="6883" spans="16:17" x14ac:dyDescent="0.25">
      <c r="P6883" s="10">
        <v>44524</v>
      </c>
      <c r="Q6883">
        <v>60.496565599999997</v>
      </c>
    </row>
    <row r="6884" spans="16:17" x14ac:dyDescent="0.25">
      <c r="P6884" s="10">
        <v>44525</v>
      </c>
      <c r="Q6884">
        <v>60.514264400000002</v>
      </c>
    </row>
    <row r="6885" spans="16:17" x14ac:dyDescent="0.25">
      <c r="P6885" s="10">
        <v>44526</v>
      </c>
      <c r="Q6885">
        <v>60.531968499999998</v>
      </c>
    </row>
    <row r="6886" spans="16:17" x14ac:dyDescent="0.25">
      <c r="P6886" s="10">
        <v>44529</v>
      </c>
      <c r="Q6886">
        <v>60.549677699999997</v>
      </c>
    </row>
    <row r="6887" spans="16:17" x14ac:dyDescent="0.25">
      <c r="P6887" s="10">
        <v>44530</v>
      </c>
      <c r="Q6887">
        <v>60.567392099999999</v>
      </c>
    </row>
    <row r="6888" spans="16:17" x14ac:dyDescent="0.25">
      <c r="P6888" s="10">
        <v>44531</v>
      </c>
      <c r="Q6888">
        <v>60.585111699999999</v>
      </c>
    </row>
    <row r="6889" spans="16:17" x14ac:dyDescent="0.25">
      <c r="P6889" s="10">
        <v>44532</v>
      </c>
      <c r="Q6889">
        <v>60.602836500000002</v>
      </c>
    </row>
    <row r="6890" spans="16:17" x14ac:dyDescent="0.25">
      <c r="P6890" s="10">
        <v>44533</v>
      </c>
      <c r="Q6890">
        <v>60.620566500000002</v>
      </c>
    </row>
    <row r="6891" spans="16:17" x14ac:dyDescent="0.25">
      <c r="P6891" s="10">
        <v>44536</v>
      </c>
      <c r="Q6891">
        <v>60.638301599999998</v>
      </c>
    </row>
    <row r="6892" spans="16:17" x14ac:dyDescent="0.25">
      <c r="P6892" s="10">
        <v>44537</v>
      </c>
      <c r="Q6892">
        <v>60.656041999999999</v>
      </c>
    </row>
    <row r="6893" spans="16:17" x14ac:dyDescent="0.25">
      <c r="P6893" s="10">
        <v>44538</v>
      </c>
      <c r="Q6893">
        <v>60.673787500000003</v>
      </c>
    </row>
    <row r="6894" spans="16:17" x14ac:dyDescent="0.25">
      <c r="P6894" s="10">
        <v>44539</v>
      </c>
      <c r="Q6894">
        <v>60.691538199999997</v>
      </c>
    </row>
    <row r="6895" spans="16:17" x14ac:dyDescent="0.25">
      <c r="P6895" s="10">
        <v>44540</v>
      </c>
      <c r="Q6895">
        <v>60.712627900000001</v>
      </c>
    </row>
    <row r="6896" spans="16:17" x14ac:dyDescent="0.25">
      <c r="P6896" s="10">
        <v>44543</v>
      </c>
      <c r="Q6896">
        <v>60.733725</v>
      </c>
    </row>
    <row r="6897" spans="16:17" x14ac:dyDescent="0.25">
      <c r="P6897" s="10">
        <v>44544</v>
      </c>
      <c r="Q6897">
        <v>60.754829299999997</v>
      </c>
    </row>
    <row r="6898" spans="16:17" x14ac:dyDescent="0.25">
      <c r="P6898" s="10">
        <v>44545</v>
      </c>
      <c r="Q6898">
        <v>60.775941000000003</v>
      </c>
    </row>
    <row r="6899" spans="16:17" x14ac:dyDescent="0.25">
      <c r="P6899" s="10">
        <v>44546</v>
      </c>
      <c r="Q6899">
        <v>60.797060000000002</v>
      </c>
    </row>
    <row r="6900" spans="16:17" x14ac:dyDescent="0.25">
      <c r="P6900" s="10">
        <v>44547</v>
      </c>
      <c r="Q6900">
        <v>60.818186400000002</v>
      </c>
    </row>
    <row r="6901" spans="16:17" x14ac:dyDescent="0.25">
      <c r="P6901" s="10">
        <v>44550</v>
      </c>
      <c r="Q6901">
        <v>60.839320100000002</v>
      </c>
    </row>
    <row r="6902" spans="16:17" x14ac:dyDescent="0.25">
      <c r="P6902" s="10">
        <v>44551</v>
      </c>
      <c r="Q6902">
        <v>60.860461200000003</v>
      </c>
    </row>
    <row r="6903" spans="16:17" x14ac:dyDescent="0.25">
      <c r="P6903" s="10">
        <v>44552</v>
      </c>
      <c r="Q6903">
        <v>60.881609599999997</v>
      </c>
    </row>
    <row r="6904" spans="16:17" x14ac:dyDescent="0.25">
      <c r="P6904" s="10">
        <v>44553</v>
      </c>
      <c r="Q6904">
        <v>60.902765299999999</v>
      </c>
    </row>
    <row r="6905" spans="16:17" x14ac:dyDescent="0.25">
      <c r="P6905" s="10">
        <v>44554</v>
      </c>
      <c r="Q6905">
        <v>60.923928400000001</v>
      </c>
    </row>
    <row r="6906" spans="16:17" x14ac:dyDescent="0.25">
      <c r="P6906" s="10">
        <v>44557</v>
      </c>
      <c r="Q6906">
        <v>60.945098899999998</v>
      </c>
    </row>
    <row r="6907" spans="16:17" x14ac:dyDescent="0.25">
      <c r="P6907" s="10">
        <v>44558</v>
      </c>
      <c r="Q6907">
        <v>60.966276700000002</v>
      </c>
    </row>
    <row r="6908" spans="16:17" x14ac:dyDescent="0.25">
      <c r="P6908" s="10">
        <v>44559</v>
      </c>
      <c r="Q6908">
        <v>60.9874619</v>
      </c>
    </row>
    <row r="6909" spans="16:17" x14ac:dyDescent="0.25">
      <c r="P6909" s="10">
        <v>44560</v>
      </c>
      <c r="Q6909">
        <v>61.008654399999998</v>
      </c>
    </row>
    <row r="6910" spans="16:17" x14ac:dyDescent="0.25">
      <c r="P6910" s="10">
        <v>44561</v>
      </c>
      <c r="Q6910">
        <v>61.029854299999997</v>
      </c>
    </row>
    <row r="6911" spans="16:17" x14ac:dyDescent="0.25">
      <c r="P6911" s="10">
        <v>44564</v>
      </c>
      <c r="Q6911">
        <v>61.051061599999997</v>
      </c>
    </row>
    <row r="6912" spans="16:17" x14ac:dyDescent="0.25">
      <c r="P6912" s="10">
        <v>44565</v>
      </c>
      <c r="Q6912">
        <v>61.072276199999997</v>
      </c>
    </row>
    <row r="6913" spans="16:17" x14ac:dyDescent="0.25">
      <c r="P6913" s="10">
        <v>44566</v>
      </c>
      <c r="Q6913">
        <v>61.093498199999999</v>
      </c>
    </row>
    <row r="6914" spans="16:17" x14ac:dyDescent="0.25">
      <c r="P6914" s="10">
        <v>44567</v>
      </c>
      <c r="Q6914">
        <v>61.114727600000002</v>
      </c>
    </row>
    <row r="6915" spans="16:17" x14ac:dyDescent="0.25">
      <c r="P6915" s="10">
        <v>44568</v>
      </c>
      <c r="Q6915">
        <v>61.135964399999999</v>
      </c>
    </row>
    <row r="6916" spans="16:17" x14ac:dyDescent="0.25">
      <c r="P6916" s="10">
        <v>44571</v>
      </c>
      <c r="Q6916">
        <v>61.157208500000003</v>
      </c>
    </row>
    <row r="6917" spans="16:17" x14ac:dyDescent="0.25">
      <c r="P6917" s="10">
        <v>44572</v>
      </c>
      <c r="Q6917">
        <v>61.178460000000001</v>
      </c>
    </row>
    <row r="6918" spans="16:17" x14ac:dyDescent="0.25">
      <c r="P6918" s="10">
        <v>44573</v>
      </c>
      <c r="Q6918">
        <v>61.199718900000001</v>
      </c>
    </row>
    <row r="6919" spans="16:17" x14ac:dyDescent="0.25">
      <c r="P6919" s="10">
        <v>44574</v>
      </c>
      <c r="Q6919">
        <v>61.220985200000001</v>
      </c>
    </row>
    <row r="6920" spans="16:17" x14ac:dyDescent="0.25">
      <c r="P6920" s="10">
        <v>44575</v>
      </c>
      <c r="Q6920">
        <v>61.242258900000003</v>
      </c>
    </row>
    <row r="6921" spans="16:17" x14ac:dyDescent="0.25">
      <c r="P6921" s="10">
        <v>44578</v>
      </c>
      <c r="Q6921">
        <v>61.263539999999999</v>
      </c>
    </row>
    <row r="6922" spans="16:17" x14ac:dyDescent="0.25">
      <c r="P6922" s="10">
        <v>44579</v>
      </c>
      <c r="Q6922">
        <v>61.284828400000002</v>
      </c>
    </row>
    <row r="6923" spans="16:17" x14ac:dyDescent="0.25">
      <c r="P6923" s="10">
        <v>44580</v>
      </c>
      <c r="Q6923">
        <v>61.3061243</v>
      </c>
    </row>
    <row r="6924" spans="16:17" x14ac:dyDescent="0.25">
      <c r="P6924" s="10">
        <v>44581</v>
      </c>
      <c r="Q6924">
        <v>61.327427499999999</v>
      </c>
    </row>
    <row r="6925" spans="16:17" x14ac:dyDescent="0.25">
      <c r="P6925" s="10">
        <v>44582</v>
      </c>
      <c r="Q6925">
        <v>61.3487382</v>
      </c>
    </row>
    <row r="6926" spans="16:17" x14ac:dyDescent="0.25">
      <c r="P6926" s="10">
        <v>44585</v>
      </c>
      <c r="Q6926">
        <v>61.370056300000002</v>
      </c>
    </row>
    <row r="6927" spans="16:17" x14ac:dyDescent="0.25">
      <c r="P6927" s="10">
        <v>44586</v>
      </c>
      <c r="Q6927">
        <v>61.391381799999998</v>
      </c>
    </row>
    <row r="6928" spans="16:17" x14ac:dyDescent="0.25">
      <c r="P6928" s="10">
        <v>44587</v>
      </c>
      <c r="Q6928">
        <v>61.412714700000002</v>
      </c>
    </row>
    <row r="6929" spans="16:17" x14ac:dyDescent="0.25">
      <c r="P6929" s="10">
        <v>44588</v>
      </c>
      <c r="Q6929">
        <v>61.434055000000001</v>
      </c>
    </row>
    <row r="6930" spans="16:17" x14ac:dyDescent="0.25">
      <c r="P6930" s="10">
        <v>44589</v>
      </c>
      <c r="Q6930">
        <v>61.4554027</v>
      </c>
    </row>
    <row r="6931" spans="16:17" x14ac:dyDescent="0.25">
      <c r="P6931" s="10">
        <v>44592</v>
      </c>
      <c r="Q6931">
        <v>61.476757800000001</v>
      </c>
    </row>
    <row r="6932" spans="16:17" x14ac:dyDescent="0.25">
      <c r="P6932" s="10">
        <v>44593</v>
      </c>
      <c r="Q6932">
        <v>61.498120399999998</v>
      </c>
    </row>
    <row r="6933" spans="16:17" x14ac:dyDescent="0.25">
      <c r="P6933" s="10">
        <v>44594</v>
      </c>
      <c r="Q6933">
        <v>61.519490400000002</v>
      </c>
    </row>
    <row r="6934" spans="16:17" x14ac:dyDescent="0.25">
      <c r="P6934" s="10">
        <v>44595</v>
      </c>
      <c r="Q6934">
        <v>61.540867800000001</v>
      </c>
    </row>
    <row r="6935" spans="16:17" x14ac:dyDescent="0.25">
      <c r="P6935" s="10">
        <v>44596</v>
      </c>
      <c r="Q6935">
        <v>61.565587499999999</v>
      </c>
    </row>
    <row r="6936" spans="16:17" x14ac:dyDescent="0.25">
      <c r="P6936" s="10">
        <v>44599</v>
      </c>
      <c r="Q6936">
        <v>61.590317200000001</v>
      </c>
    </row>
    <row r="6937" spans="16:17" x14ac:dyDescent="0.25">
      <c r="P6937" s="10">
        <v>44600</v>
      </c>
      <c r="Q6937">
        <v>61.615056799999998</v>
      </c>
    </row>
    <row r="6938" spans="16:17" x14ac:dyDescent="0.25">
      <c r="P6938" s="10">
        <v>44601</v>
      </c>
      <c r="Q6938">
        <v>61.639806299999996</v>
      </c>
    </row>
    <row r="6939" spans="16:17" x14ac:dyDescent="0.25">
      <c r="P6939" s="10">
        <v>44602</v>
      </c>
      <c r="Q6939">
        <v>61.664565799999998</v>
      </c>
    </row>
    <row r="6940" spans="16:17" x14ac:dyDescent="0.25">
      <c r="P6940" s="10">
        <v>44603</v>
      </c>
      <c r="Q6940">
        <v>61.689335200000002</v>
      </c>
    </row>
    <row r="6941" spans="16:17" x14ac:dyDescent="0.25">
      <c r="P6941" s="10">
        <v>44606</v>
      </c>
      <c r="Q6941">
        <v>61.714114600000002</v>
      </c>
    </row>
    <row r="6942" spans="16:17" x14ac:dyDescent="0.25">
      <c r="P6942" s="10">
        <v>44607</v>
      </c>
      <c r="Q6942">
        <v>61.738903899999997</v>
      </c>
    </row>
    <row r="6943" spans="16:17" x14ac:dyDescent="0.25">
      <c r="P6943" s="10">
        <v>44608</v>
      </c>
      <c r="Q6943">
        <v>61.763703200000002</v>
      </c>
    </row>
    <row r="6944" spans="16:17" x14ac:dyDescent="0.25">
      <c r="P6944" s="10">
        <v>44609</v>
      </c>
      <c r="Q6944">
        <v>61.788512400000002</v>
      </c>
    </row>
    <row r="6945" spans="16:17" x14ac:dyDescent="0.25">
      <c r="P6945" s="10">
        <v>44610</v>
      </c>
      <c r="Q6945">
        <v>61.813331599999998</v>
      </c>
    </row>
    <row r="6946" spans="16:17" x14ac:dyDescent="0.25">
      <c r="P6946" s="10">
        <v>44613</v>
      </c>
      <c r="Q6946">
        <v>61.838160799999997</v>
      </c>
    </row>
    <row r="6947" spans="16:17" x14ac:dyDescent="0.25">
      <c r="P6947" s="10">
        <v>44614</v>
      </c>
      <c r="Q6947">
        <v>61.863</v>
      </c>
    </row>
    <row r="6948" spans="16:17" x14ac:dyDescent="0.25">
      <c r="P6948" s="10">
        <v>44615</v>
      </c>
      <c r="Q6948">
        <v>61.887849099999997</v>
      </c>
    </row>
    <row r="6949" spans="16:17" x14ac:dyDescent="0.25">
      <c r="P6949" s="10">
        <v>44616</v>
      </c>
      <c r="Q6949">
        <v>61.912708199999997</v>
      </c>
    </row>
    <row r="6950" spans="16:17" x14ac:dyDescent="0.25">
      <c r="P6950" s="10">
        <v>44617</v>
      </c>
      <c r="Q6950">
        <v>61.937577300000001</v>
      </c>
    </row>
    <row r="6951" spans="16:17" x14ac:dyDescent="0.25">
      <c r="P6951" s="10">
        <v>44622</v>
      </c>
      <c r="Q6951">
        <v>61.962456400000001</v>
      </c>
    </row>
    <row r="6952" spans="16:17" x14ac:dyDescent="0.25">
      <c r="P6952" s="10">
        <v>44623</v>
      </c>
      <c r="Q6952">
        <v>61.987345500000004</v>
      </c>
    </row>
    <row r="6953" spans="16:17" x14ac:dyDescent="0.25">
      <c r="P6953" s="10">
        <v>44624</v>
      </c>
      <c r="Q6953">
        <v>62.012244600000002</v>
      </c>
    </row>
    <row r="6954" spans="16:17" x14ac:dyDescent="0.25">
      <c r="P6954" s="10">
        <v>44627</v>
      </c>
      <c r="Q6954">
        <v>62.037153600000003</v>
      </c>
    </row>
    <row r="6955" spans="16:17" x14ac:dyDescent="0.25">
      <c r="P6955" s="10">
        <v>44628</v>
      </c>
      <c r="Q6955">
        <v>62.062072700000002</v>
      </c>
    </row>
    <row r="6956" spans="16:17" x14ac:dyDescent="0.25">
      <c r="P6956" s="10">
        <v>44629</v>
      </c>
      <c r="Q6956">
        <v>62.087001800000003</v>
      </c>
    </row>
    <row r="6957" spans="16:17" x14ac:dyDescent="0.25">
      <c r="P6957" s="10">
        <v>44630</v>
      </c>
      <c r="Q6957">
        <v>62.1119409</v>
      </c>
    </row>
    <row r="6958" spans="16:17" x14ac:dyDescent="0.25">
      <c r="P6958" s="10">
        <v>44631</v>
      </c>
      <c r="Q6958">
        <v>62.136890000000001</v>
      </c>
    </row>
    <row r="6959" spans="16:17" x14ac:dyDescent="0.25">
      <c r="P6959" s="10">
        <v>44634</v>
      </c>
      <c r="Q6959">
        <v>62.161849199999999</v>
      </c>
    </row>
    <row r="6960" spans="16:17" x14ac:dyDescent="0.25">
      <c r="P6960" s="10">
        <v>44635</v>
      </c>
      <c r="Q6960">
        <v>62.1868184</v>
      </c>
    </row>
    <row r="6961" spans="16:17" x14ac:dyDescent="0.25">
      <c r="P6961" s="10">
        <v>44636</v>
      </c>
      <c r="Q6961">
        <v>62.211797599999997</v>
      </c>
    </row>
    <row r="6962" spans="16:17" x14ac:dyDescent="0.25">
      <c r="P6962" s="10">
        <v>44637</v>
      </c>
      <c r="Q6962">
        <v>62.236786799999997</v>
      </c>
    </row>
    <row r="6963" spans="16:17" x14ac:dyDescent="0.25">
      <c r="P6963" s="10">
        <v>44638</v>
      </c>
      <c r="Q6963">
        <v>62.264008500000003</v>
      </c>
    </row>
    <row r="6964" spans="16:17" x14ac:dyDescent="0.25">
      <c r="P6964" s="10">
        <v>44641</v>
      </c>
      <c r="Q6964">
        <v>62.291242199999999</v>
      </c>
    </row>
    <row r="6965" spans="16:17" x14ac:dyDescent="0.25">
      <c r="P6965" s="10">
        <v>44642</v>
      </c>
      <c r="Q6965">
        <v>62.3184878</v>
      </c>
    </row>
    <row r="6966" spans="16:17" x14ac:dyDescent="0.25">
      <c r="P6966" s="10">
        <v>44643</v>
      </c>
      <c r="Q6966">
        <v>62.345745200000003</v>
      </c>
    </row>
    <row r="6967" spans="16:17" x14ac:dyDescent="0.25">
      <c r="P6967" s="10">
        <v>44644</v>
      </c>
      <c r="Q6967">
        <v>62.373014699999999</v>
      </c>
    </row>
    <row r="6968" spans="16:17" x14ac:dyDescent="0.25">
      <c r="P6968" s="10">
        <v>44645</v>
      </c>
      <c r="Q6968">
        <v>62.400295999999997</v>
      </c>
    </row>
    <row r="6969" spans="16:17" x14ac:dyDescent="0.25">
      <c r="P6969" s="10">
        <v>44648</v>
      </c>
      <c r="Q6969">
        <v>62.427589300000001</v>
      </c>
    </row>
    <row r="6970" spans="16:17" x14ac:dyDescent="0.25">
      <c r="P6970" s="10">
        <v>44649</v>
      </c>
      <c r="Q6970">
        <v>62.454894500000002</v>
      </c>
    </row>
    <row r="6971" spans="16:17" x14ac:dyDescent="0.25">
      <c r="P6971" s="10">
        <v>44650</v>
      </c>
      <c r="Q6971">
        <v>62.482211599999999</v>
      </c>
    </row>
    <row r="6972" spans="16:17" x14ac:dyDescent="0.25">
      <c r="P6972" s="10">
        <v>44651</v>
      </c>
      <c r="Q6972">
        <v>62.509540700000002</v>
      </c>
    </row>
    <row r="6973" spans="16:17" x14ac:dyDescent="0.25">
      <c r="P6973" s="10">
        <v>44652</v>
      </c>
      <c r="Q6973">
        <v>62.536881700000002</v>
      </c>
    </row>
    <row r="6974" spans="16:17" x14ac:dyDescent="0.25">
      <c r="P6974" s="10">
        <v>44655</v>
      </c>
      <c r="Q6974">
        <v>62.5642347</v>
      </c>
    </row>
    <row r="6975" spans="16:17" x14ac:dyDescent="0.25">
      <c r="P6975" s="10">
        <v>44656</v>
      </c>
      <c r="Q6975">
        <v>62.591599700000003</v>
      </c>
    </row>
    <row r="6976" spans="16:17" x14ac:dyDescent="0.25">
      <c r="P6976" s="10">
        <v>44657</v>
      </c>
      <c r="Q6976">
        <v>62.618976699999997</v>
      </c>
    </row>
    <row r="6977" spans="16:17" x14ac:dyDescent="0.25">
      <c r="P6977" s="10">
        <v>44658</v>
      </c>
      <c r="Q6977">
        <v>62.646365600000003</v>
      </c>
    </row>
    <row r="6978" spans="16:17" x14ac:dyDescent="0.25">
      <c r="P6978" s="10">
        <v>44659</v>
      </c>
      <c r="Q6978">
        <v>62.673766499999999</v>
      </c>
    </row>
    <row r="6979" spans="16:17" x14ac:dyDescent="0.25">
      <c r="P6979" s="10">
        <v>44662</v>
      </c>
      <c r="Q6979">
        <v>62.7011793</v>
      </c>
    </row>
    <row r="6980" spans="16:17" x14ac:dyDescent="0.25">
      <c r="P6980" s="10">
        <v>44663</v>
      </c>
      <c r="Q6980">
        <v>62.728604199999999</v>
      </c>
    </row>
    <row r="6981" spans="16:17" x14ac:dyDescent="0.25">
      <c r="P6981" s="10">
        <v>44664</v>
      </c>
      <c r="Q6981">
        <v>62.756041099999997</v>
      </c>
    </row>
    <row r="6982" spans="16:17" x14ac:dyDescent="0.25">
      <c r="P6982" s="10">
        <v>44665</v>
      </c>
      <c r="Q6982">
        <v>62.783489899999999</v>
      </c>
    </row>
    <row r="6983" spans="16:17" x14ac:dyDescent="0.25">
      <c r="P6983" s="10">
        <v>44669</v>
      </c>
      <c r="Q6983">
        <v>62.810950800000001</v>
      </c>
    </row>
    <row r="6984" spans="16:17" x14ac:dyDescent="0.25">
      <c r="P6984" s="10">
        <v>44670</v>
      </c>
      <c r="Q6984">
        <v>62.8384237</v>
      </c>
    </row>
    <row r="6985" spans="16:17" x14ac:dyDescent="0.25">
      <c r="P6985" s="10">
        <v>44671</v>
      </c>
      <c r="Q6985">
        <v>62.865908599999997</v>
      </c>
    </row>
    <row r="6986" spans="16:17" x14ac:dyDescent="0.25">
      <c r="P6986" s="10">
        <v>44673</v>
      </c>
      <c r="Q6986">
        <v>62.8934055</v>
      </c>
    </row>
    <row r="6987" spans="16:17" x14ac:dyDescent="0.25">
      <c r="P6987" s="10">
        <v>44676</v>
      </c>
      <c r="Q6987">
        <v>62.920914500000002</v>
      </c>
    </row>
    <row r="6988" spans="16:17" x14ac:dyDescent="0.25">
      <c r="P6988" s="10">
        <v>44677</v>
      </c>
      <c r="Q6988">
        <v>62.948435400000001</v>
      </c>
    </row>
    <row r="6989" spans="16:17" x14ac:dyDescent="0.25">
      <c r="P6989" s="10">
        <v>44678</v>
      </c>
      <c r="Q6989">
        <v>62.9759685</v>
      </c>
    </row>
    <row r="6990" spans="16:17" x14ac:dyDescent="0.25">
      <c r="P6990" s="10">
        <v>44679</v>
      </c>
      <c r="Q6990">
        <v>63.003513499999997</v>
      </c>
    </row>
    <row r="6991" spans="16:17" x14ac:dyDescent="0.25">
      <c r="P6991" s="10">
        <v>44680</v>
      </c>
      <c r="Q6991">
        <v>63.0310706</v>
      </c>
    </row>
    <row r="6992" spans="16:17" x14ac:dyDescent="0.25">
      <c r="P6992" s="10">
        <v>44683</v>
      </c>
      <c r="Q6992">
        <v>63.058639800000002</v>
      </c>
    </row>
    <row r="6993" spans="16:17" x14ac:dyDescent="0.25">
      <c r="P6993" s="10">
        <v>44684</v>
      </c>
      <c r="Q6993">
        <v>63.086221000000002</v>
      </c>
    </row>
    <row r="6994" spans="16:17" x14ac:dyDescent="0.25">
      <c r="P6994" s="10">
        <v>44685</v>
      </c>
      <c r="Q6994">
        <v>63.113814300000001</v>
      </c>
    </row>
    <row r="6995" spans="16:17" x14ac:dyDescent="0.25">
      <c r="P6995" s="10">
        <v>44686</v>
      </c>
      <c r="Q6995">
        <v>63.141419599999999</v>
      </c>
    </row>
    <row r="6996" spans="16:17" x14ac:dyDescent="0.25">
      <c r="P6996" s="10">
        <v>44687</v>
      </c>
      <c r="Q6996">
        <v>63.171272299999998</v>
      </c>
    </row>
    <row r="6997" spans="16:17" x14ac:dyDescent="0.25">
      <c r="P6997" s="10">
        <v>44690</v>
      </c>
      <c r="Q6997">
        <v>63.201138999999998</v>
      </c>
    </row>
    <row r="6998" spans="16:17" x14ac:dyDescent="0.25">
      <c r="P6998" s="10">
        <v>44691</v>
      </c>
      <c r="Q6998">
        <v>63.2310199</v>
      </c>
    </row>
    <row r="6999" spans="16:17" x14ac:dyDescent="0.25">
      <c r="P6999" s="10">
        <v>44692</v>
      </c>
      <c r="Q6999">
        <v>63.260914900000003</v>
      </c>
    </row>
    <row r="7000" spans="16:17" x14ac:dyDescent="0.25">
      <c r="P7000" s="10">
        <v>44693</v>
      </c>
      <c r="Q7000">
        <v>63.290824000000001</v>
      </c>
    </row>
    <row r="7001" spans="16:17" x14ac:dyDescent="0.25">
      <c r="P7001" s="10">
        <v>44694</v>
      </c>
      <c r="Q7001">
        <v>63.320747300000001</v>
      </c>
    </row>
    <row r="7002" spans="16:17" x14ac:dyDescent="0.25">
      <c r="P7002" s="10">
        <v>44697</v>
      </c>
      <c r="Q7002">
        <v>63.350684700000002</v>
      </c>
    </row>
    <row r="7003" spans="16:17" x14ac:dyDescent="0.25">
      <c r="P7003" s="10">
        <v>44698</v>
      </c>
      <c r="Q7003">
        <v>63.380636299999999</v>
      </c>
    </row>
    <row r="7004" spans="16:17" x14ac:dyDescent="0.25">
      <c r="P7004" s="10">
        <v>44699</v>
      </c>
      <c r="Q7004">
        <v>63.410601999999997</v>
      </c>
    </row>
    <row r="7005" spans="16:17" x14ac:dyDescent="0.25">
      <c r="P7005" s="10">
        <v>44700</v>
      </c>
      <c r="Q7005">
        <v>63.440581899999998</v>
      </c>
    </row>
    <row r="7006" spans="16:17" x14ac:dyDescent="0.25">
      <c r="P7006" s="10">
        <v>44701</v>
      </c>
      <c r="Q7006">
        <v>63.470576000000001</v>
      </c>
    </row>
    <row r="7007" spans="16:17" x14ac:dyDescent="0.25">
      <c r="P7007" s="10">
        <v>44704</v>
      </c>
      <c r="Q7007">
        <v>63.500584199999999</v>
      </c>
    </row>
    <row r="7008" spans="16:17" x14ac:dyDescent="0.25">
      <c r="P7008" s="10">
        <v>44705</v>
      </c>
      <c r="Q7008">
        <v>63.5306067</v>
      </c>
    </row>
    <row r="7009" spans="16:17" x14ac:dyDescent="0.25">
      <c r="P7009" s="10">
        <v>44706</v>
      </c>
      <c r="Q7009">
        <v>63.560643300000002</v>
      </c>
    </row>
    <row r="7010" spans="16:17" x14ac:dyDescent="0.25">
      <c r="P7010" s="10">
        <v>44707</v>
      </c>
      <c r="Q7010">
        <v>63.5906941</v>
      </c>
    </row>
    <row r="7011" spans="16:17" x14ac:dyDescent="0.25">
      <c r="P7011" s="10">
        <v>44708</v>
      </c>
      <c r="Q7011">
        <v>63.620759200000002</v>
      </c>
    </row>
    <row r="7012" spans="16:17" x14ac:dyDescent="0.25">
      <c r="P7012" s="10">
        <v>44711</v>
      </c>
      <c r="Q7012">
        <v>63.650838399999998</v>
      </c>
    </row>
    <row r="7013" spans="16:17" x14ac:dyDescent="0.25">
      <c r="P7013" s="10">
        <v>44712</v>
      </c>
      <c r="Q7013">
        <v>63.680931899999997</v>
      </c>
    </row>
    <row r="7014" spans="16:17" x14ac:dyDescent="0.25">
      <c r="P7014" s="10">
        <v>44713</v>
      </c>
      <c r="Q7014">
        <v>63.711039599999999</v>
      </c>
    </row>
    <row r="7015" spans="16:17" x14ac:dyDescent="0.25">
      <c r="P7015" s="10">
        <v>44714</v>
      </c>
      <c r="Q7015">
        <v>63.741161599999998</v>
      </c>
    </row>
    <row r="7016" spans="16:17" x14ac:dyDescent="0.25">
      <c r="P7016" s="10">
        <v>44715</v>
      </c>
      <c r="Q7016">
        <v>63.771297699999998</v>
      </c>
    </row>
    <row r="7017" spans="16:17" x14ac:dyDescent="0.25">
      <c r="P7017" s="10">
        <v>44718</v>
      </c>
      <c r="Q7017">
        <v>63.801448200000003</v>
      </c>
    </row>
    <row r="7018" spans="16:17" x14ac:dyDescent="0.25">
      <c r="P7018" s="10">
        <v>44719</v>
      </c>
      <c r="Q7018">
        <v>63.831612900000003</v>
      </c>
    </row>
    <row r="7019" spans="16:17" x14ac:dyDescent="0.25">
      <c r="P7019" s="10">
        <v>44720</v>
      </c>
      <c r="Q7019">
        <v>63.861791799999999</v>
      </c>
    </row>
    <row r="7020" spans="16:17" x14ac:dyDescent="0.25">
      <c r="P7020" s="10">
        <v>44721</v>
      </c>
      <c r="Q7020">
        <v>63.891984999999998</v>
      </c>
    </row>
    <row r="7021" spans="16:17" x14ac:dyDescent="0.25">
      <c r="P7021" s="10">
        <v>44722</v>
      </c>
      <c r="Q7021">
        <v>63.922192500000001</v>
      </c>
    </row>
    <row r="7022" spans="16:17" x14ac:dyDescent="0.25">
      <c r="P7022" s="10">
        <v>44725</v>
      </c>
      <c r="Q7022">
        <v>63.952414300000001</v>
      </c>
    </row>
    <row r="7023" spans="16:17" x14ac:dyDescent="0.25">
      <c r="P7023" s="10">
        <v>44726</v>
      </c>
      <c r="Q7023">
        <v>63.982650399999997</v>
      </c>
    </row>
    <row r="7024" spans="16:17" x14ac:dyDescent="0.25">
      <c r="P7024" s="10">
        <v>44727</v>
      </c>
      <c r="Q7024">
        <v>64.012900700000003</v>
      </c>
    </row>
    <row r="7025" spans="16:17" x14ac:dyDescent="0.25">
      <c r="P7025" s="10">
        <v>44729</v>
      </c>
      <c r="Q7025">
        <v>64.043165400000007</v>
      </c>
    </row>
    <row r="7026" spans="16:17" x14ac:dyDescent="0.25">
      <c r="P7026" s="10">
        <v>44732</v>
      </c>
      <c r="Q7026">
        <v>64.074570199999997</v>
      </c>
    </row>
    <row r="7027" spans="16:17" x14ac:dyDescent="0.25">
      <c r="P7027" s="10">
        <v>44733</v>
      </c>
      <c r="Q7027">
        <v>64.105990500000004</v>
      </c>
    </row>
    <row r="7028" spans="16:17" x14ac:dyDescent="0.25">
      <c r="P7028" s="10">
        <v>44734</v>
      </c>
      <c r="Q7028">
        <v>64.137426099999999</v>
      </c>
    </row>
    <row r="7029" spans="16:17" x14ac:dyDescent="0.25">
      <c r="P7029" s="10">
        <v>44735</v>
      </c>
      <c r="Q7029">
        <v>64.168877199999997</v>
      </c>
    </row>
    <row r="7030" spans="16:17" x14ac:dyDescent="0.25">
      <c r="P7030" s="10">
        <v>44736</v>
      </c>
      <c r="Q7030">
        <v>64.200343700000005</v>
      </c>
    </row>
    <row r="7031" spans="16:17" x14ac:dyDescent="0.25">
      <c r="P7031" s="10">
        <v>44739</v>
      </c>
      <c r="Q7031">
        <v>64.231825599999993</v>
      </c>
    </row>
    <row r="7032" spans="16:17" x14ac:dyDescent="0.25">
      <c r="P7032" s="10">
        <v>44740</v>
      </c>
      <c r="Q7032">
        <v>64.263323</v>
      </c>
    </row>
    <row r="7033" spans="16:17" x14ac:dyDescent="0.25">
      <c r="P7033" s="10">
        <v>44741</v>
      </c>
      <c r="Q7033">
        <v>64.294835800000001</v>
      </c>
    </row>
    <row r="7034" spans="16:17" x14ac:dyDescent="0.25">
      <c r="P7034" s="10">
        <v>44742</v>
      </c>
      <c r="Q7034">
        <v>64.326363999999998</v>
      </c>
    </row>
    <row r="7035" spans="16:17" x14ac:dyDescent="0.25">
      <c r="P7035" s="10">
        <v>44743</v>
      </c>
      <c r="Q7035">
        <v>64.357907699999998</v>
      </c>
    </row>
    <row r="7036" spans="16:17" x14ac:dyDescent="0.25">
      <c r="P7036" s="10">
        <v>44746</v>
      </c>
      <c r="Q7036">
        <v>64.389466900000002</v>
      </c>
    </row>
    <row r="7037" spans="16:17" x14ac:dyDescent="0.25">
      <c r="P7037" s="10">
        <v>44747</v>
      </c>
      <c r="Q7037">
        <v>64.421041599999995</v>
      </c>
    </row>
    <row r="7038" spans="16:17" x14ac:dyDescent="0.25">
      <c r="P7038" s="10">
        <v>44748</v>
      </c>
      <c r="Q7038">
        <v>64.452631699999998</v>
      </c>
    </row>
    <row r="7039" spans="16:17" x14ac:dyDescent="0.25">
      <c r="P7039" s="10">
        <v>44749</v>
      </c>
      <c r="Q7039">
        <v>64.484237399999998</v>
      </c>
    </row>
    <row r="7040" spans="16:17" x14ac:dyDescent="0.25">
      <c r="P7040" s="10">
        <v>44750</v>
      </c>
      <c r="Q7040">
        <v>64.515858499999993</v>
      </c>
    </row>
    <row r="7041" spans="16:17" x14ac:dyDescent="0.25">
      <c r="P7041" s="10">
        <v>44753</v>
      </c>
      <c r="Q7041">
        <v>64.5474952</v>
      </c>
    </row>
    <row r="7042" spans="16:17" x14ac:dyDescent="0.25">
      <c r="P7042" s="10">
        <v>44754</v>
      </c>
      <c r="Q7042">
        <v>64.579147300000002</v>
      </c>
    </row>
    <row r="7043" spans="16:17" x14ac:dyDescent="0.25">
      <c r="P7043" s="10">
        <v>44755</v>
      </c>
      <c r="Q7043">
        <v>64.610815000000002</v>
      </c>
    </row>
    <row r="7044" spans="16:17" x14ac:dyDescent="0.25">
      <c r="P7044" s="10">
        <v>44756</v>
      </c>
      <c r="Q7044">
        <v>64.642498200000006</v>
      </c>
    </row>
    <row r="7045" spans="16:17" x14ac:dyDescent="0.25">
      <c r="P7045" s="10">
        <v>44757</v>
      </c>
      <c r="Q7045">
        <v>64.674196899999998</v>
      </c>
    </row>
    <row r="7046" spans="16:17" x14ac:dyDescent="0.25">
      <c r="P7046" s="10">
        <v>44760</v>
      </c>
      <c r="Q7046">
        <v>64.705911200000003</v>
      </c>
    </row>
    <row r="7047" spans="16:17" x14ac:dyDescent="0.25">
      <c r="P7047" s="10">
        <v>44761</v>
      </c>
      <c r="Q7047">
        <v>64.737641100000005</v>
      </c>
    </row>
    <row r="7048" spans="16:17" x14ac:dyDescent="0.25">
      <c r="P7048" s="10">
        <v>44762</v>
      </c>
      <c r="Q7048">
        <v>64.769386499999996</v>
      </c>
    </row>
    <row r="7049" spans="16:17" x14ac:dyDescent="0.25">
      <c r="P7049" s="10">
        <v>44763</v>
      </c>
      <c r="Q7049">
        <v>64.801147400000005</v>
      </c>
    </row>
    <row r="7050" spans="16:17" x14ac:dyDescent="0.25">
      <c r="P7050" s="10">
        <v>44764</v>
      </c>
      <c r="Q7050">
        <v>64.832924000000006</v>
      </c>
    </row>
    <row r="7051" spans="16:17" x14ac:dyDescent="0.25">
      <c r="P7051" s="10">
        <v>44767</v>
      </c>
      <c r="Q7051">
        <v>64.864716099999995</v>
      </c>
    </row>
    <row r="7052" spans="16:17" x14ac:dyDescent="0.25">
      <c r="P7052" s="10">
        <v>44768</v>
      </c>
      <c r="Q7052">
        <v>64.896523799999997</v>
      </c>
    </row>
    <row r="7053" spans="16:17" x14ac:dyDescent="0.25">
      <c r="P7053" s="10">
        <v>44769</v>
      </c>
      <c r="Q7053">
        <v>64.928347099999996</v>
      </c>
    </row>
    <row r="7054" spans="16:17" x14ac:dyDescent="0.25">
      <c r="P7054" s="10">
        <v>44770</v>
      </c>
      <c r="Q7054">
        <v>64.960185999999993</v>
      </c>
    </row>
    <row r="7055" spans="16:17" x14ac:dyDescent="0.25">
      <c r="P7055" s="10">
        <v>44771</v>
      </c>
      <c r="Q7055">
        <v>64.992040500000002</v>
      </c>
    </row>
    <row r="7056" spans="16:17" x14ac:dyDescent="0.25">
      <c r="P7056" s="10">
        <v>44774</v>
      </c>
      <c r="Q7056">
        <v>65.023910700000002</v>
      </c>
    </row>
    <row r="7057" spans="16:17" x14ac:dyDescent="0.25">
      <c r="P7057" s="10">
        <v>44775</v>
      </c>
      <c r="Q7057">
        <v>65.0557965</v>
      </c>
    </row>
    <row r="7058" spans="16:17" x14ac:dyDescent="0.25">
      <c r="P7058" s="10">
        <v>44776</v>
      </c>
      <c r="Q7058">
        <v>65.087697899999995</v>
      </c>
    </row>
    <row r="7059" spans="16:17" x14ac:dyDescent="0.25">
      <c r="P7059" s="10">
        <v>44777</v>
      </c>
      <c r="Q7059">
        <v>65.119614900000002</v>
      </c>
    </row>
    <row r="7060" spans="16:17" x14ac:dyDescent="0.25">
      <c r="P7060" s="10">
        <v>44778</v>
      </c>
      <c r="Q7060">
        <v>65.152687900000004</v>
      </c>
    </row>
    <row r="7061" spans="16:17" x14ac:dyDescent="0.25">
      <c r="P7061" s="10">
        <v>44781</v>
      </c>
      <c r="Q7061">
        <v>65.185777599999994</v>
      </c>
    </row>
    <row r="7062" spans="16:17" x14ac:dyDescent="0.25">
      <c r="P7062" s="10">
        <v>44782</v>
      </c>
      <c r="Q7062">
        <v>65.218884200000005</v>
      </c>
    </row>
    <row r="7063" spans="16:17" x14ac:dyDescent="0.25">
      <c r="P7063" s="10">
        <v>44783</v>
      </c>
      <c r="Q7063">
        <v>65.252007500000005</v>
      </c>
    </row>
    <row r="7064" spans="16:17" x14ac:dyDescent="0.25">
      <c r="P7064" s="10">
        <v>44784</v>
      </c>
      <c r="Q7064">
        <v>65.285147699999996</v>
      </c>
    </row>
    <row r="7065" spans="16:17" x14ac:dyDescent="0.25">
      <c r="P7065" s="10">
        <v>44785</v>
      </c>
      <c r="Q7065">
        <v>65.318304800000007</v>
      </c>
    </row>
    <row r="7066" spans="16:17" x14ac:dyDescent="0.25">
      <c r="P7066" s="10">
        <v>44788</v>
      </c>
      <c r="Q7066">
        <v>65.351478599999993</v>
      </c>
    </row>
    <row r="7067" spans="16:17" x14ac:dyDescent="0.25">
      <c r="P7067" s="10">
        <v>44789</v>
      </c>
      <c r="Q7067">
        <v>65.384669299999999</v>
      </c>
    </row>
    <row r="7068" spans="16:17" x14ac:dyDescent="0.25">
      <c r="P7068" s="10">
        <v>44790</v>
      </c>
      <c r="Q7068">
        <v>65.417876899999996</v>
      </c>
    </row>
    <row r="7069" spans="16:17" x14ac:dyDescent="0.25">
      <c r="P7069" s="10">
        <v>44791</v>
      </c>
      <c r="Q7069">
        <v>65.451101300000005</v>
      </c>
    </row>
    <row r="7070" spans="16:17" x14ac:dyDescent="0.25">
      <c r="P7070" s="10">
        <v>44792</v>
      </c>
      <c r="Q7070">
        <v>65.484342600000005</v>
      </c>
    </row>
    <row r="7071" spans="16:17" x14ac:dyDescent="0.25">
      <c r="P7071" s="10">
        <v>44795</v>
      </c>
      <c r="Q7071">
        <v>65.517600799999997</v>
      </c>
    </row>
    <row r="7072" spans="16:17" x14ac:dyDescent="0.25">
      <c r="P7072" s="10">
        <v>44796</v>
      </c>
      <c r="Q7072">
        <v>65.550875899999994</v>
      </c>
    </row>
    <row r="7073" spans="16:17" x14ac:dyDescent="0.25">
      <c r="P7073" s="10">
        <v>44797</v>
      </c>
      <c r="Q7073">
        <v>65.584167899999997</v>
      </c>
    </row>
    <row r="7074" spans="16:17" x14ac:dyDescent="0.25">
      <c r="P7074" s="10">
        <v>44798</v>
      </c>
      <c r="Q7074">
        <v>65.617476800000006</v>
      </c>
    </row>
    <row r="7075" spans="16:17" x14ac:dyDescent="0.25">
      <c r="P7075" s="10">
        <v>44799</v>
      </c>
      <c r="Q7075">
        <v>65.650802600000006</v>
      </c>
    </row>
    <row r="7076" spans="16:17" x14ac:dyDescent="0.25">
      <c r="P7076" s="10">
        <v>44802</v>
      </c>
      <c r="Q7076">
        <v>65.684145299999997</v>
      </c>
    </row>
    <row r="7077" spans="16:17" x14ac:dyDescent="0.25">
      <c r="P7077" s="10">
        <v>44803</v>
      </c>
      <c r="Q7077">
        <v>65.717505000000003</v>
      </c>
    </row>
    <row r="7078" spans="16:17" x14ac:dyDescent="0.25">
      <c r="P7078" s="10">
        <v>44804</v>
      </c>
      <c r="Q7078">
        <v>65.7508816</v>
      </c>
    </row>
    <row r="7079" spans="16:17" x14ac:dyDescent="0.25">
      <c r="P7079" s="10">
        <v>44805</v>
      </c>
      <c r="Q7079">
        <v>65.784275100000002</v>
      </c>
    </row>
    <row r="7080" spans="16:17" x14ac:dyDescent="0.25">
      <c r="P7080" s="10">
        <v>44806</v>
      </c>
      <c r="Q7080">
        <v>65.817685600000004</v>
      </c>
    </row>
    <row r="7081" spans="16:17" x14ac:dyDescent="0.25">
      <c r="P7081" s="10">
        <v>44809</v>
      </c>
      <c r="Q7081">
        <v>65.851113100000006</v>
      </c>
    </row>
    <row r="7082" spans="16:17" x14ac:dyDescent="0.25">
      <c r="P7082" s="10">
        <v>44810</v>
      </c>
      <c r="Q7082">
        <v>65.884557599999994</v>
      </c>
    </row>
    <row r="7083" spans="16:17" x14ac:dyDescent="0.25">
      <c r="P7083" s="10">
        <v>44812</v>
      </c>
      <c r="Q7083">
        <v>65.918019000000001</v>
      </c>
    </row>
    <row r="7084" spans="16:17" x14ac:dyDescent="0.25">
      <c r="P7084" s="10">
        <v>44813</v>
      </c>
      <c r="Q7084">
        <v>65.951497500000002</v>
      </c>
    </row>
    <row r="7085" spans="16:17" x14ac:dyDescent="0.25">
      <c r="P7085" s="10">
        <v>44816</v>
      </c>
      <c r="Q7085">
        <v>65.984992899999995</v>
      </c>
    </row>
    <row r="7086" spans="16:17" x14ac:dyDescent="0.25">
      <c r="P7086" s="10">
        <v>44817</v>
      </c>
      <c r="Q7086">
        <v>66.018505399999995</v>
      </c>
    </row>
    <row r="7087" spans="16:17" x14ac:dyDescent="0.25">
      <c r="P7087" s="10">
        <v>44818</v>
      </c>
      <c r="Q7087">
        <v>66.052034899999995</v>
      </c>
    </row>
    <row r="7088" spans="16:17" x14ac:dyDescent="0.25">
      <c r="P7088" s="10">
        <v>44819</v>
      </c>
      <c r="Q7088">
        <v>66.085581399999995</v>
      </c>
    </row>
    <row r="7089" spans="16:17" x14ac:dyDescent="0.25">
      <c r="P7089" s="10">
        <v>44820</v>
      </c>
      <c r="Q7089">
        <v>66.119144899999995</v>
      </c>
    </row>
    <row r="7090" spans="16:17" x14ac:dyDescent="0.25">
      <c r="P7090" s="10">
        <v>44823</v>
      </c>
      <c r="Q7090">
        <v>66.152725500000003</v>
      </c>
    </row>
    <row r="7091" spans="16:17" x14ac:dyDescent="0.25">
      <c r="P7091" s="10">
        <v>44824</v>
      </c>
      <c r="Q7091">
        <v>66.186323200000004</v>
      </c>
    </row>
    <row r="7092" spans="16:17" x14ac:dyDescent="0.25">
      <c r="P7092" s="10">
        <v>44825</v>
      </c>
      <c r="Q7092">
        <v>66.219937900000005</v>
      </c>
    </row>
    <row r="7093" spans="16:17" x14ac:dyDescent="0.25">
      <c r="P7093" s="10">
        <v>44826</v>
      </c>
      <c r="Q7093">
        <v>66.253569600000006</v>
      </c>
    </row>
    <row r="7094" spans="16:17" x14ac:dyDescent="0.25">
      <c r="P7094" s="10">
        <v>44827</v>
      </c>
      <c r="Q7094">
        <v>66.287218499999994</v>
      </c>
    </row>
    <row r="7095" spans="16:17" x14ac:dyDescent="0.25">
      <c r="P7095" s="10">
        <v>44830</v>
      </c>
      <c r="Q7095">
        <v>66.320884500000005</v>
      </c>
    </row>
    <row r="7096" spans="16:17" x14ac:dyDescent="0.25">
      <c r="P7096" s="10">
        <v>44831</v>
      </c>
      <c r="Q7096">
        <v>66.354567500000002</v>
      </c>
    </row>
    <row r="7097" spans="16:17" x14ac:dyDescent="0.25">
      <c r="P7097" s="10">
        <v>44832</v>
      </c>
      <c r="Q7097">
        <v>66.3882677</v>
      </c>
    </row>
    <row r="7098" spans="16:17" x14ac:dyDescent="0.25">
      <c r="P7098" s="10">
        <v>44833</v>
      </c>
      <c r="Q7098">
        <v>66.421984899999998</v>
      </c>
    </row>
    <row r="7099" spans="16:17" x14ac:dyDescent="0.25">
      <c r="P7099" s="10">
        <v>44834</v>
      </c>
      <c r="Q7099">
        <v>66.455719299999998</v>
      </c>
    </row>
    <row r="7100" spans="16:17" x14ac:dyDescent="0.25">
      <c r="P7100" s="10">
        <v>44837</v>
      </c>
      <c r="Q7100">
        <v>66.489470900000001</v>
      </c>
    </row>
    <row r="7101" spans="16:17" x14ac:dyDescent="0.25">
      <c r="P7101" s="10">
        <v>44838</v>
      </c>
      <c r="Q7101">
        <v>66.523239500000003</v>
      </c>
    </row>
    <row r="7102" spans="16:17" x14ac:dyDescent="0.25">
      <c r="P7102" s="10">
        <v>44839</v>
      </c>
      <c r="Q7102">
        <v>66.557025400000001</v>
      </c>
    </row>
    <row r="7103" spans="16:17" x14ac:dyDescent="0.25">
      <c r="P7103" s="10">
        <v>44840</v>
      </c>
      <c r="Q7103">
        <v>66.590828299999998</v>
      </c>
    </row>
    <row r="7104" spans="16:17" x14ac:dyDescent="0.25">
      <c r="P7104" s="10">
        <v>44841</v>
      </c>
      <c r="Q7104">
        <v>66.624648500000006</v>
      </c>
    </row>
    <row r="7105" spans="16:17" x14ac:dyDescent="0.25">
      <c r="P7105" s="10">
        <v>44844</v>
      </c>
      <c r="Q7105">
        <v>66.658485799999994</v>
      </c>
    </row>
    <row r="7106" spans="16:17" x14ac:dyDescent="0.25">
      <c r="P7106" s="10">
        <v>44845</v>
      </c>
      <c r="Q7106">
        <v>66.692340299999998</v>
      </c>
    </row>
    <row r="7107" spans="16:17" x14ac:dyDescent="0.25">
      <c r="P7107" s="10">
        <v>44847</v>
      </c>
      <c r="Q7107">
        <v>66.726212000000004</v>
      </c>
    </row>
    <row r="7108" spans="16:17" x14ac:dyDescent="0.25">
      <c r="P7108" s="10">
        <v>44848</v>
      </c>
      <c r="Q7108">
        <v>66.760100899999998</v>
      </c>
    </row>
    <row r="7109" spans="16:17" x14ac:dyDescent="0.25">
      <c r="P7109" s="10">
        <v>44851</v>
      </c>
      <c r="Q7109">
        <v>66.794007100000002</v>
      </c>
    </row>
    <row r="7110" spans="16:17" x14ac:dyDescent="0.25">
      <c r="P7110" s="10">
        <v>44852</v>
      </c>
      <c r="Q7110">
        <v>66.8279304</v>
      </c>
    </row>
    <row r="7111" spans="16:17" x14ac:dyDescent="0.25">
      <c r="P7111" s="10">
        <v>44853</v>
      </c>
      <c r="Q7111">
        <v>66.861870999999994</v>
      </c>
    </row>
    <row r="7112" spans="16:17" x14ac:dyDescent="0.25">
      <c r="P7112" s="10">
        <v>44854</v>
      </c>
      <c r="Q7112">
        <v>66.895828800000004</v>
      </c>
    </row>
    <row r="7113" spans="16:17" x14ac:dyDescent="0.25">
      <c r="P7113" s="10">
        <v>44855</v>
      </c>
      <c r="Q7113">
        <v>66.929803800000002</v>
      </c>
    </row>
    <row r="7114" spans="16:17" x14ac:dyDescent="0.25">
      <c r="P7114" s="10">
        <v>44858</v>
      </c>
      <c r="Q7114">
        <v>66.963796099999996</v>
      </c>
    </row>
    <row r="7115" spans="16:17" x14ac:dyDescent="0.25">
      <c r="P7115" s="10">
        <v>44859</v>
      </c>
      <c r="Q7115">
        <v>66.997805700000001</v>
      </c>
    </row>
    <row r="7116" spans="16:17" x14ac:dyDescent="0.25">
      <c r="P7116" s="10">
        <v>44860</v>
      </c>
      <c r="Q7116">
        <v>67.031832600000001</v>
      </c>
    </row>
    <row r="7117" spans="16:17" x14ac:dyDescent="0.25">
      <c r="P7117" s="10">
        <v>44861</v>
      </c>
      <c r="Q7117">
        <v>67.065876700000004</v>
      </c>
    </row>
    <row r="7118" spans="16:17" x14ac:dyDescent="0.25">
      <c r="P7118" s="10">
        <v>44862</v>
      </c>
      <c r="Q7118">
        <v>67.099938100000003</v>
      </c>
    </row>
    <row r="7119" spans="16:17" x14ac:dyDescent="0.25">
      <c r="P7119" s="10">
        <v>44865</v>
      </c>
      <c r="Q7119">
        <v>67.134016799999998</v>
      </c>
    </row>
    <row r="7120" spans="16:17" x14ac:dyDescent="0.25">
      <c r="P7120" s="10">
        <v>44866</v>
      </c>
      <c r="Q7120">
        <v>67.168112899999997</v>
      </c>
    </row>
    <row r="7121" spans="16:17" x14ac:dyDescent="0.25">
      <c r="P7121" s="10">
        <v>44868</v>
      </c>
      <c r="Q7121">
        <v>67.202226199999998</v>
      </c>
    </row>
    <row r="7122" spans="16:17" x14ac:dyDescent="0.25">
      <c r="P7122" s="10">
        <v>44869</v>
      </c>
      <c r="Q7122">
        <v>67.236356900000004</v>
      </c>
    </row>
    <row r="7123" spans="16:17" x14ac:dyDescent="0.25">
      <c r="P7123" s="10">
        <v>44872</v>
      </c>
      <c r="Q7123">
        <v>67.270504900000006</v>
      </c>
    </row>
    <row r="7124" spans="16:17" x14ac:dyDescent="0.25">
      <c r="P7124" s="10">
        <v>44873</v>
      </c>
      <c r="Q7124">
        <v>67.304670200000004</v>
      </c>
    </row>
    <row r="7125" spans="16:17" x14ac:dyDescent="0.25">
      <c r="P7125" s="10">
        <v>44874</v>
      </c>
      <c r="Q7125">
        <v>67.338852900000006</v>
      </c>
    </row>
    <row r="7126" spans="16:17" x14ac:dyDescent="0.25">
      <c r="P7126" s="10">
        <v>44875</v>
      </c>
      <c r="Q7126">
        <v>67.373052999999999</v>
      </c>
    </row>
    <row r="7127" spans="16:17" x14ac:dyDescent="0.25">
      <c r="P7127" s="10">
        <v>44876</v>
      </c>
      <c r="Q7127">
        <v>67.407270400000002</v>
      </c>
    </row>
    <row r="7128" spans="16:17" x14ac:dyDescent="0.25">
      <c r="P7128" s="10">
        <v>44879</v>
      </c>
      <c r="Q7128">
        <v>67.441505199999995</v>
      </c>
    </row>
    <row r="7129" spans="16:17" x14ac:dyDescent="0.25">
      <c r="P7129" s="10">
        <v>44881</v>
      </c>
      <c r="Q7129">
        <v>67.475757400000006</v>
      </c>
    </row>
    <row r="7130" spans="16:17" x14ac:dyDescent="0.25">
      <c r="P7130" s="10">
        <v>44882</v>
      </c>
      <c r="Q7130">
        <v>67.510026999999994</v>
      </c>
    </row>
    <row r="7131" spans="16:17" x14ac:dyDescent="0.25">
      <c r="P7131" s="10">
        <v>44883</v>
      </c>
      <c r="Q7131">
        <v>67.544314</v>
      </c>
    </row>
    <row r="7132" spans="16:17" x14ac:dyDescent="0.25">
      <c r="P7132" s="10">
        <v>44886</v>
      </c>
      <c r="Q7132">
        <v>67.578618399999996</v>
      </c>
    </row>
    <row r="7133" spans="16:17" x14ac:dyDescent="0.25">
      <c r="P7133" s="10">
        <v>44887</v>
      </c>
      <c r="Q7133">
        <v>67.612940199999997</v>
      </c>
    </row>
    <row r="7134" spans="16:17" x14ac:dyDescent="0.25">
      <c r="P7134" s="10">
        <v>44888</v>
      </c>
      <c r="Q7134">
        <v>67.647279499999996</v>
      </c>
    </row>
    <row r="7135" spans="16:17" x14ac:dyDescent="0.25">
      <c r="P7135" s="10">
        <v>44889</v>
      </c>
      <c r="Q7135">
        <v>67.6816362</v>
      </c>
    </row>
    <row r="7136" spans="16:17" x14ac:dyDescent="0.25">
      <c r="P7136" s="10">
        <v>44890</v>
      </c>
      <c r="Q7136">
        <v>67.716010299999994</v>
      </c>
    </row>
    <row r="7137" spans="16:17" x14ac:dyDescent="0.25">
      <c r="P7137" s="10">
        <v>44893</v>
      </c>
      <c r="Q7137">
        <v>67.7504019</v>
      </c>
    </row>
    <row r="7138" spans="16:17" x14ac:dyDescent="0.25">
      <c r="P7138" s="10">
        <v>44894</v>
      </c>
      <c r="Q7138">
        <v>67.784811000000005</v>
      </c>
    </row>
    <row r="7139" spans="16:17" x14ac:dyDescent="0.25">
      <c r="P7139" s="10">
        <v>44895</v>
      </c>
      <c r="Q7139">
        <v>67.8192375</v>
      </c>
    </row>
    <row r="7140" spans="16:17" x14ac:dyDescent="0.25">
      <c r="P7140" s="10">
        <v>44896</v>
      </c>
      <c r="Q7140">
        <v>67.853681600000002</v>
      </c>
    </row>
    <row r="7141" spans="16:17" x14ac:dyDescent="0.25">
      <c r="P7141" s="10">
        <v>44897</v>
      </c>
      <c r="Q7141">
        <v>67.888143099999994</v>
      </c>
    </row>
    <row r="7142" spans="16:17" x14ac:dyDescent="0.25">
      <c r="P7142" s="10">
        <v>44900</v>
      </c>
      <c r="Q7142">
        <v>67.922622099999998</v>
      </c>
    </row>
    <row r="7143" spans="16:17" x14ac:dyDescent="0.25">
      <c r="P7143" s="10">
        <v>44901</v>
      </c>
      <c r="Q7143">
        <v>67.957118699999995</v>
      </c>
    </row>
    <row r="7144" spans="16:17" x14ac:dyDescent="0.25">
      <c r="P7144" s="10">
        <v>44902</v>
      </c>
      <c r="Q7144">
        <v>67.991632699999997</v>
      </c>
    </row>
    <row r="7145" spans="16:17" x14ac:dyDescent="0.25">
      <c r="P7145" s="10">
        <v>44903</v>
      </c>
      <c r="Q7145">
        <v>68.026164300000005</v>
      </c>
    </row>
    <row r="7146" spans="16:17" x14ac:dyDescent="0.25">
      <c r="P7146" s="10">
        <v>44904</v>
      </c>
      <c r="Q7146">
        <v>68.060713399999997</v>
      </c>
    </row>
    <row r="7147" spans="16:17" x14ac:dyDescent="0.25">
      <c r="P7147" s="10">
        <v>44907</v>
      </c>
      <c r="Q7147">
        <v>68.095280099999997</v>
      </c>
    </row>
    <row r="7148" spans="16:17" x14ac:dyDescent="0.25">
      <c r="P7148" s="10">
        <v>44908</v>
      </c>
      <c r="Q7148">
        <v>68.129864400000002</v>
      </c>
    </row>
    <row r="7149" spans="16:17" x14ac:dyDescent="0.25">
      <c r="P7149" s="10">
        <v>44909</v>
      </c>
      <c r="Q7149">
        <v>68.164466200000007</v>
      </c>
    </row>
    <row r="7150" spans="16:17" x14ac:dyDescent="0.25">
      <c r="P7150" s="10">
        <v>44910</v>
      </c>
      <c r="Q7150">
        <v>68.199085499999995</v>
      </c>
    </row>
    <row r="7151" spans="16:17" x14ac:dyDescent="0.25">
      <c r="P7151" s="10">
        <v>44911</v>
      </c>
      <c r="Q7151">
        <v>68.233722499999999</v>
      </c>
    </row>
    <row r="7152" spans="16:17" x14ac:dyDescent="0.25">
      <c r="P7152" s="10">
        <v>44914</v>
      </c>
      <c r="Q7152">
        <v>68.268377000000001</v>
      </c>
    </row>
    <row r="7153" spans="16:17" x14ac:dyDescent="0.25">
      <c r="P7153" s="10">
        <v>44915</v>
      </c>
      <c r="Q7153">
        <v>68.303049200000004</v>
      </c>
    </row>
    <row r="7154" spans="16:17" x14ac:dyDescent="0.25">
      <c r="P7154" s="10">
        <v>44916</v>
      </c>
      <c r="Q7154">
        <v>68.337738900000005</v>
      </c>
    </row>
    <row r="7155" spans="16:17" x14ac:dyDescent="0.25">
      <c r="P7155" s="10">
        <v>44917</v>
      </c>
      <c r="Q7155">
        <v>68.372446299999993</v>
      </c>
    </row>
    <row r="7156" spans="16:17" x14ac:dyDescent="0.25">
      <c r="P7156" s="10">
        <v>44918</v>
      </c>
      <c r="Q7156">
        <v>68.407171300000002</v>
      </c>
    </row>
    <row r="7157" spans="16:17" x14ac:dyDescent="0.25">
      <c r="P7157" s="10">
        <v>44921</v>
      </c>
      <c r="Q7157">
        <v>68.441913900000003</v>
      </c>
    </row>
    <row r="7158" spans="16:17" x14ac:dyDescent="0.25">
      <c r="P7158" s="10">
        <v>44922</v>
      </c>
      <c r="Q7158">
        <v>68.476674200000005</v>
      </c>
    </row>
    <row r="7159" spans="16:17" x14ac:dyDescent="0.25">
      <c r="P7159" s="10">
        <v>44923</v>
      </c>
      <c r="Q7159">
        <v>68.5114521</v>
      </c>
    </row>
    <row r="7160" spans="16:17" x14ac:dyDescent="0.25">
      <c r="P7160" s="10">
        <v>44924</v>
      </c>
      <c r="Q7160">
        <v>68.546247699999995</v>
      </c>
    </row>
    <row r="7161" spans="16:17" x14ac:dyDescent="0.25">
      <c r="P7161" s="10">
        <v>44925</v>
      </c>
      <c r="Q7161">
        <v>68.581061000000005</v>
      </c>
    </row>
    <row r="7162" spans="16:17" x14ac:dyDescent="0.25">
      <c r="P7162" s="10">
        <v>44928</v>
      </c>
      <c r="Q7162">
        <v>68.615891899999994</v>
      </c>
    </row>
    <row r="7163" spans="16:17" x14ac:dyDescent="0.25">
      <c r="P7163" s="10">
        <v>44929</v>
      </c>
      <c r="Q7163">
        <v>68.650740600000006</v>
      </c>
    </row>
    <row r="7164" spans="16:17" x14ac:dyDescent="0.25">
      <c r="P7164" s="10">
        <v>44930</v>
      </c>
      <c r="Q7164">
        <v>68.685606899999996</v>
      </c>
    </row>
    <row r="7165" spans="16:17" x14ac:dyDescent="0.25">
      <c r="P7165" s="10">
        <v>44931</v>
      </c>
      <c r="Q7165">
        <v>68.720490999999996</v>
      </c>
    </row>
    <row r="7166" spans="16:17" x14ac:dyDescent="0.25">
      <c r="P7166" s="10">
        <v>44932</v>
      </c>
      <c r="Q7166">
        <v>68.755392700000002</v>
      </c>
    </row>
    <row r="7167" spans="16:17" x14ac:dyDescent="0.25">
      <c r="P7167" s="10">
        <v>44935</v>
      </c>
      <c r="Q7167">
        <v>68.790312200000002</v>
      </c>
    </row>
    <row r="7168" spans="16:17" x14ac:dyDescent="0.25">
      <c r="P7168" s="10">
        <v>44936</v>
      </c>
      <c r="Q7168">
        <v>68.825249400000004</v>
      </c>
    </row>
    <row r="7169" spans="16:17" x14ac:dyDescent="0.25">
      <c r="P7169" s="10">
        <v>44937</v>
      </c>
      <c r="Q7169">
        <v>68.860204400000001</v>
      </c>
    </row>
    <row r="7170" spans="16:17" x14ac:dyDescent="0.25">
      <c r="P7170" s="10">
        <v>44938</v>
      </c>
      <c r="Q7170">
        <v>68.895177099999998</v>
      </c>
    </row>
    <row r="7171" spans="16:17" x14ac:dyDescent="0.25">
      <c r="P7171" s="10">
        <v>44939</v>
      </c>
      <c r="Q7171">
        <v>68.930167600000004</v>
      </c>
    </row>
    <row r="7172" spans="16:17" x14ac:dyDescent="0.25">
      <c r="P7172" s="10">
        <v>44942</v>
      </c>
      <c r="Q7172">
        <v>68.965175900000006</v>
      </c>
    </row>
    <row r="7173" spans="16:17" x14ac:dyDescent="0.25">
      <c r="P7173" s="10">
        <v>44943</v>
      </c>
      <c r="Q7173">
        <v>69.000201899999993</v>
      </c>
    </row>
    <row r="7174" spans="16:17" x14ac:dyDescent="0.25">
      <c r="P7174" s="10">
        <v>44944</v>
      </c>
      <c r="Q7174">
        <v>69.035245700000004</v>
      </c>
    </row>
    <row r="7175" spans="16:17" x14ac:dyDescent="0.25">
      <c r="P7175" s="10">
        <v>44945</v>
      </c>
      <c r="Q7175">
        <v>69.070307299999996</v>
      </c>
    </row>
    <row r="7176" spans="16:17" x14ac:dyDescent="0.25">
      <c r="P7176" s="10">
        <v>44946</v>
      </c>
      <c r="Q7176">
        <v>69.105386800000005</v>
      </c>
    </row>
    <row r="7177" spans="16:17" x14ac:dyDescent="0.25">
      <c r="P7177" s="10">
        <v>44949</v>
      </c>
      <c r="Q7177">
        <v>69.140484000000001</v>
      </c>
    </row>
    <row r="7178" spans="16:17" x14ac:dyDescent="0.25">
      <c r="P7178" s="10">
        <v>44950</v>
      </c>
      <c r="Q7178">
        <v>69.175599099999999</v>
      </c>
    </row>
    <row r="7179" spans="16:17" x14ac:dyDescent="0.25">
      <c r="P7179" s="10">
        <v>44951</v>
      </c>
      <c r="Q7179">
        <v>69.210731999999993</v>
      </c>
    </row>
    <row r="7180" spans="16:17" x14ac:dyDescent="0.25">
      <c r="P7180" s="10">
        <v>44952</v>
      </c>
      <c r="Q7180">
        <v>69.245882699999996</v>
      </c>
    </row>
    <row r="7181" spans="16:17" x14ac:dyDescent="0.25">
      <c r="P7181" s="10">
        <v>44953</v>
      </c>
      <c r="Q7181">
        <v>69.281051300000001</v>
      </c>
    </row>
    <row r="7182" spans="16:17" x14ac:dyDescent="0.25">
      <c r="P7182" s="10">
        <v>44956</v>
      </c>
      <c r="Q7182">
        <v>69.316237799999996</v>
      </c>
    </row>
    <row r="7183" spans="16:17" x14ac:dyDescent="0.25">
      <c r="P7183" s="10">
        <v>44957</v>
      </c>
      <c r="Q7183">
        <v>69.3514421</v>
      </c>
    </row>
    <row r="7184" spans="16:17" x14ac:dyDescent="0.25">
      <c r="P7184" s="10">
        <v>44958</v>
      </c>
      <c r="Q7184">
        <v>69.386664300000007</v>
      </c>
    </row>
    <row r="7185" spans="16:17" x14ac:dyDescent="0.25">
      <c r="P7185" s="10">
        <v>44959</v>
      </c>
      <c r="Q7185">
        <v>69.421904400000003</v>
      </c>
    </row>
    <row r="7186" spans="16:17" x14ac:dyDescent="0.25">
      <c r="P7186" s="10">
        <v>44960</v>
      </c>
      <c r="Q7186">
        <v>69.457162400000001</v>
      </c>
    </row>
    <row r="7187" spans="16:17" x14ac:dyDescent="0.25">
      <c r="P7187" s="10">
        <v>44963</v>
      </c>
      <c r="Q7187">
        <v>69.492438300000003</v>
      </c>
    </row>
    <row r="7188" spans="16:17" x14ac:dyDescent="0.25">
      <c r="P7188" s="10">
        <v>44964</v>
      </c>
      <c r="Q7188">
        <v>69.527732099999994</v>
      </c>
    </row>
    <row r="7189" spans="16:17" x14ac:dyDescent="0.25">
      <c r="P7189" s="10">
        <v>44965</v>
      </c>
      <c r="Q7189">
        <v>69.563043899999997</v>
      </c>
    </row>
    <row r="7190" spans="16:17" x14ac:dyDescent="0.25">
      <c r="P7190" s="10">
        <v>44966</v>
      </c>
      <c r="Q7190">
        <v>69.598373600000002</v>
      </c>
    </row>
    <row r="7191" spans="16:17" x14ac:dyDescent="0.25">
      <c r="P7191" s="10">
        <v>44967</v>
      </c>
      <c r="Q7191">
        <v>69.633721199999997</v>
      </c>
    </row>
    <row r="7192" spans="16:17" x14ac:dyDescent="0.25">
      <c r="P7192" s="10">
        <v>44970</v>
      </c>
      <c r="Q7192">
        <v>69.669086800000002</v>
      </c>
    </row>
    <row r="7193" spans="16:17" x14ac:dyDescent="0.25">
      <c r="P7193" s="10">
        <v>44971</v>
      </c>
      <c r="Q7193">
        <v>69.704470299999997</v>
      </c>
    </row>
    <row r="7194" spans="16:17" x14ac:dyDescent="0.25">
      <c r="P7194" s="10">
        <v>44972</v>
      </c>
      <c r="Q7194">
        <v>69.739871800000003</v>
      </c>
    </row>
    <row r="7195" spans="16:17" x14ac:dyDescent="0.25">
      <c r="P7195" s="10">
        <v>44973</v>
      </c>
      <c r="Q7195">
        <v>69.775291300000006</v>
      </c>
    </row>
    <row r="7196" spans="16:17" x14ac:dyDescent="0.25">
      <c r="P7196" s="10">
        <v>44974</v>
      </c>
      <c r="Q7196">
        <v>69.810728800000007</v>
      </c>
    </row>
    <row r="7197" spans="16:17" x14ac:dyDescent="0.25">
      <c r="P7197" s="10">
        <v>44979</v>
      </c>
      <c r="Q7197">
        <v>69.846184199999996</v>
      </c>
    </row>
    <row r="7198" spans="16:17" x14ac:dyDescent="0.25">
      <c r="P7198" s="10">
        <v>44980</v>
      </c>
      <c r="Q7198">
        <v>69.881657700000005</v>
      </c>
    </row>
    <row r="7199" spans="16:17" x14ac:dyDescent="0.25">
      <c r="P7199" s="10">
        <v>44981</v>
      </c>
      <c r="Q7199">
        <v>69.917149199999997</v>
      </c>
    </row>
    <row r="7200" spans="16:17" x14ac:dyDescent="0.25">
      <c r="P7200" s="10">
        <v>44984</v>
      </c>
      <c r="Q7200">
        <v>69.952658700000001</v>
      </c>
    </row>
    <row r="7201" spans="16:17" x14ac:dyDescent="0.25">
      <c r="P7201" s="10">
        <v>44985</v>
      </c>
      <c r="Q7201">
        <v>69.988186299999995</v>
      </c>
    </row>
    <row r="7202" spans="16:17" x14ac:dyDescent="0.25">
      <c r="P7202" s="10">
        <v>44986</v>
      </c>
      <c r="Q7202">
        <v>70.023731900000001</v>
      </c>
    </row>
    <row r="7203" spans="16:17" x14ac:dyDescent="0.25">
      <c r="P7203" s="10">
        <v>44987</v>
      </c>
      <c r="Q7203">
        <v>70.059295599999999</v>
      </c>
    </row>
    <row r="7204" spans="16:17" x14ac:dyDescent="0.25">
      <c r="P7204" s="10">
        <v>44988</v>
      </c>
      <c r="Q7204">
        <v>70.094877299999993</v>
      </c>
    </row>
    <row r="7205" spans="16:17" x14ac:dyDescent="0.25">
      <c r="P7205" s="10">
        <v>44991</v>
      </c>
      <c r="Q7205">
        <v>70.130477099999993</v>
      </c>
    </row>
    <row r="7206" spans="16:17" x14ac:dyDescent="0.25">
      <c r="P7206" s="10">
        <v>44992</v>
      </c>
      <c r="Q7206">
        <v>70.166094900000004</v>
      </c>
    </row>
    <row r="7207" spans="16:17" x14ac:dyDescent="0.25">
      <c r="P7207" s="10">
        <v>44993</v>
      </c>
      <c r="Q7207">
        <v>70.201730900000001</v>
      </c>
    </row>
    <row r="7208" spans="16:17" x14ac:dyDescent="0.25">
      <c r="P7208" s="10">
        <v>44994</v>
      </c>
      <c r="Q7208">
        <v>70.237384899999995</v>
      </c>
    </row>
    <row r="7209" spans="16:17" x14ac:dyDescent="0.25">
      <c r="P7209" s="10">
        <v>44995</v>
      </c>
      <c r="Q7209">
        <v>70.273057100000003</v>
      </c>
    </row>
    <row r="7210" spans="16:17" x14ac:dyDescent="0.25">
      <c r="P7210" s="10">
        <v>44998</v>
      </c>
      <c r="Q7210">
        <v>70.308747400000001</v>
      </c>
    </row>
    <row r="7211" spans="16:17" x14ac:dyDescent="0.25">
      <c r="P7211" s="10">
        <v>44999</v>
      </c>
      <c r="Q7211">
        <v>70.344455800000006</v>
      </c>
    </row>
    <row r="7212" spans="16:17" x14ac:dyDescent="0.25">
      <c r="P7212" s="10">
        <v>45000</v>
      </c>
      <c r="Q7212">
        <v>70.380182300000001</v>
      </c>
    </row>
    <row r="7213" spans="16:17" x14ac:dyDescent="0.25">
      <c r="P7213" s="10">
        <v>45001</v>
      </c>
      <c r="Q7213">
        <v>70.415926999999996</v>
      </c>
    </row>
    <row r="7214" spans="16:17" x14ac:dyDescent="0.25">
      <c r="P7214" s="10">
        <v>45002</v>
      </c>
      <c r="Q7214">
        <v>70.451689900000005</v>
      </c>
    </row>
    <row r="7215" spans="16:17" x14ac:dyDescent="0.25">
      <c r="P7215" s="10">
        <v>45005</v>
      </c>
      <c r="Q7215">
        <v>70.487470900000005</v>
      </c>
    </row>
    <row r="7216" spans="16:17" x14ac:dyDescent="0.25">
      <c r="P7216" s="10">
        <v>45006</v>
      </c>
      <c r="Q7216">
        <v>70.523269999999997</v>
      </c>
    </row>
    <row r="7217" spans="16:17" x14ac:dyDescent="0.25">
      <c r="P7217" s="10">
        <v>45007</v>
      </c>
      <c r="Q7217">
        <v>70.559087399999996</v>
      </c>
    </row>
    <row r="7218" spans="16:17" x14ac:dyDescent="0.25">
      <c r="P7218" s="10">
        <v>45008</v>
      </c>
      <c r="Q7218">
        <v>70.5949229</v>
      </c>
    </row>
    <row r="7219" spans="16:17" x14ac:dyDescent="0.25">
      <c r="P7219" s="10">
        <v>45009</v>
      </c>
      <c r="Q7219">
        <v>70.630776699999998</v>
      </c>
    </row>
    <row r="7220" spans="16:17" x14ac:dyDescent="0.25">
      <c r="P7220" s="10">
        <v>45012</v>
      </c>
      <c r="Q7220">
        <v>70.666648600000002</v>
      </c>
    </row>
    <row r="7221" spans="16:17" x14ac:dyDescent="0.25">
      <c r="P7221" s="10">
        <v>45013</v>
      </c>
      <c r="Q7221">
        <v>70.702538799999999</v>
      </c>
    </row>
    <row r="7222" spans="16:17" x14ac:dyDescent="0.25">
      <c r="P7222" s="10">
        <v>45014</v>
      </c>
      <c r="Q7222">
        <v>70.738447199999996</v>
      </c>
    </row>
    <row r="7223" spans="16:17" x14ac:dyDescent="0.25">
      <c r="P7223" s="10">
        <v>45015</v>
      </c>
      <c r="Q7223">
        <v>70.774373900000001</v>
      </c>
    </row>
    <row r="7224" spans="16:17" x14ac:dyDescent="0.25">
      <c r="P7224" s="10">
        <v>45016</v>
      </c>
      <c r="Q7224">
        <v>70.810318800000005</v>
      </c>
    </row>
    <row r="7225" spans="16:17" x14ac:dyDescent="0.25">
      <c r="P7225" s="10">
        <v>45019</v>
      </c>
      <c r="Q7225">
        <v>70.846281899999994</v>
      </c>
    </row>
    <row r="7226" spans="16:17" x14ac:dyDescent="0.25">
      <c r="P7226" s="10">
        <v>45020</v>
      </c>
      <c r="Q7226">
        <v>70.882263300000005</v>
      </c>
    </row>
    <row r="7227" spans="16:17" x14ac:dyDescent="0.25">
      <c r="P7227" s="10">
        <v>45021</v>
      </c>
      <c r="Q7227">
        <v>70.918262999999996</v>
      </c>
    </row>
    <row r="7228" spans="16:17" x14ac:dyDescent="0.25">
      <c r="P7228" s="10">
        <v>45022</v>
      </c>
      <c r="Q7228">
        <v>70.954280999999995</v>
      </c>
    </row>
    <row r="7229" spans="16:17" x14ac:dyDescent="0.25">
      <c r="P7229" s="10">
        <v>45026</v>
      </c>
      <c r="Q7229">
        <v>70.990317200000007</v>
      </c>
    </row>
    <row r="7230" spans="16:17" x14ac:dyDescent="0.25">
      <c r="P7230" s="10">
        <v>45027</v>
      </c>
      <c r="Q7230">
        <v>71.026371800000007</v>
      </c>
    </row>
    <row r="7231" spans="16:17" x14ac:dyDescent="0.25">
      <c r="P7231" s="10">
        <v>45028</v>
      </c>
      <c r="Q7231">
        <v>71.0624447</v>
      </c>
    </row>
    <row r="7232" spans="16:17" x14ac:dyDescent="0.25">
      <c r="P7232" s="10">
        <v>45029</v>
      </c>
      <c r="Q7232">
        <v>71.098535900000002</v>
      </c>
    </row>
    <row r="7233" spans="16:17" x14ac:dyDescent="0.25">
      <c r="P7233" s="10">
        <v>45030</v>
      </c>
      <c r="Q7233">
        <v>71.134645399999997</v>
      </c>
    </row>
    <row r="7234" spans="16:17" x14ac:dyDescent="0.25">
      <c r="P7234" s="10">
        <v>45033</v>
      </c>
      <c r="Q7234">
        <v>71.170773199999999</v>
      </c>
    </row>
    <row r="7235" spans="16:17" x14ac:dyDescent="0.25">
      <c r="P7235" s="10">
        <v>45034</v>
      </c>
      <c r="Q7235">
        <v>71.206919499999998</v>
      </c>
    </row>
    <row r="7236" spans="16:17" x14ac:dyDescent="0.25">
      <c r="P7236" s="10">
        <v>45035</v>
      </c>
      <c r="Q7236">
        <v>71.243083999999996</v>
      </c>
    </row>
    <row r="7237" spans="16:17" x14ac:dyDescent="0.25">
      <c r="P7237" s="10">
        <v>45036</v>
      </c>
      <c r="Q7237">
        <v>71.279267000000004</v>
      </c>
    </row>
    <row r="7238" spans="16:17" x14ac:dyDescent="0.25">
      <c r="P7238" s="10">
        <v>45040</v>
      </c>
      <c r="Q7238">
        <v>71.315468300000006</v>
      </c>
    </row>
    <row r="7239" spans="16:17" x14ac:dyDescent="0.25">
      <c r="P7239" s="10">
        <v>45041</v>
      </c>
      <c r="Q7239">
        <v>71.351687999999996</v>
      </c>
    </row>
    <row r="7240" spans="16:17" x14ac:dyDescent="0.25">
      <c r="P7240" s="10">
        <v>45042</v>
      </c>
      <c r="Q7240">
        <v>71.387926100000001</v>
      </c>
    </row>
    <row r="7241" spans="16:17" x14ac:dyDescent="0.25">
      <c r="P7241" s="10">
        <v>45043</v>
      </c>
      <c r="Q7241">
        <v>71.424182599999995</v>
      </c>
    </row>
    <row r="7242" spans="16:17" x14ac:dyDescent="0.25">
      <c r="P7242" s="10">
        <v>45044</v>
      </c>
      <c r="Q7242">
        <v>71.460457500000004</v>
      </c>
    </row>
    <row r="7243" spans="16:17" x14ac:dyDescent="0.25">
      <c r="P7243" s="10">
        <v>45048</v>
      </c>
      <c r="Q7243">
        <v>71.496750800000001</v>
      </c>
    </row>
    <row r="7244" spans="16:17" x14ac:dyDescent="0.25">
      <c r="P7244" s="10">
        <v>45049</v>
      </c>
      <c r="Q7244">
        <v>71.533062599999994</v>
      </c>
    </row>
    <row r="7245" spans="16:17" x14ac:dyDescent="0.25">
      <c r="P7245" s="10">
        <v>45050</v>
      </c>
      <c r="Q7245">
        <v>71.569392800000003</v>
      </c>
    </row>
    <row r="7246" spans="16:17" x14ac:dyDescent="0.25">
      <c r="P7246" s="10">
        <v>45051</v>
      </c>
      <c r="Q7246">
        <v>71.605741499999993</v>
      </c>
    </row>
    <row r="7247" spans="16:17" x14ac:dyDescent="0.25">
      <c r="P7247" s="10">
        <v>45054</v>
      </c>
      <c r="Q7247">
        <v>71.6421086</v>
      </c>
    </row>
    <row r="7248" spans="16:17" x14ac:dyDescent="0.25">
      <c r="P7248" s="10">
        <v>45055</v>
      </c>
      <c r="Q7248">
        <v>71.678494200000003</v>
      </c>
    </row>
    <row r="7249" spans="16:17" x14ac:dyDescent="0.25">
      <c r="P7249" s="10">
        <v>45056</v>
      </c>
      <c r="Q7249">
        <v>71.714898300000002</v>
      </c>
    </row>
    <row r="7250" spans="16:17" x14ac:dyDescent="0.25">
      <c r="P7250" s="10">
        <v>45057</v>
      </c>
      <c r="Q7250">
        <v>71.751320800000002</v>
      </c>
    </row>
    <row r="7251" spans="16:17" x14ac:dyDescent="0.25">
      <c r="P7251" s="10">
        <v>45058</v>
      </c>
      <c r="Q7251">
        <v>71.787761900000007</v>
      </c>
    </row>
    <row r="7252" spans="16:17" x14ac:dyDescent="0.25">
      <c r="P7252" s="10">
        <v>45061</v>
      </c>
      <c r="Q7252">
        <v>71.824221499999993</v>
      </c>
    </row>
    <row r="7253" spans="16:17" x14ac:dyDescent="0.25">
      <c r="P7253" s="10">
        <v>45062</v>
      </c>
      <c r="Q7253">
        <v>71.860699499999996</v>
      </c>
    </row>
    <row r="7254" spans="16:17" x14ac:dyDescent="0.25">
      <c r="P7254" s="10">
        <v>45063</v>
      </c>
      <c r="Q7254">
        <v>71.897196199999996</v>
      </c>
    </row>
    <row r="7255" spans="16:17" x14ac:dyDescent="0.25">
      <c r="P7255" s="10">
        <v>45064</v>
      </c>
      <c r="Q7255">
        <v>71.933711299999999</v>
      </c>
    </row>
    <row r="7256" spans="16:17" x14ac:dyDescent="0.25">
      <c r="P7256" s="10">
        <v>45065</v>
      </c>
      <c r="Q7256">
        <v>71.970245000000006</v>
      </c>
    </row>
    <row r="7257" spans="16:17" x14ac:dyDescent="0.25">
      <c r="P7257" s="10">
        <v>45068</v>
      </c>
      <c r="Q7257">
        <v>72.006797199999994</v>
      </c>
    </row>
    <row r="7258" spans="16:17" x14ac:dyDescent="0.25">
      <c r="P7258" s="10">
        <v>45069</v>
      </c>
      <c r="Q7258">
        <v>72.043368099999995</v>
      </c>
    </row>
    <row r="7259" spans="16:17" x14ac:dyDescent="0.25">
      <c r="P7259" s="10">
        <v>45070</v>
      </c>
      <c r="Q7259">
        <v>72.079957399999998</v>
      </c>
    </row>
    <row r="7260" spans="16:17" x14ac:dyDescent="0.25">
      <c r="P7260" s="10">
        <v>45071</v>
      </c>
      <c r="Q7260">
        <v>72.116565399999999</v>
      </c>
    </row>
    <row r="7261" spans="16:17" x14ac:dyDescent="0.25">
      <c r="P7261" s="10">
        <v>45072</v>
      </c>
      <c r="Q7261">
        <v>72.153192000000004</v>
      </c>
    </row>
    <row r="7262" spans="16:17" x14ac:dyDescent="0.25">
      <c r="P7262" s="10">
        <v>45075</v>
      </c>
      <c r="Q7262">
        <v>72.189837100000005</v>
      </c>
    </row>
    <row r="7263" spans="16:17" x14ac:dyDescent="0.25">
      <c r="P7263" s="10">
        <v>45076</v>
      </c>
      <c r="Q7263">
        <v>72.226500900000005</v>
      </c>
    </row>
    <row r="7264" spans="16:17" x14ac:dyDescent="0.25">
      <c r="P7264" s="10">
        <v>45077</v>
      </c>
      <c r="Q7264">
        <v>72.263183299999994</v>
      </c>
    </row>
    <row r="7265" spans="16:17" x14ac:dyDescent="0.25">
      <c r="P7265" s="10">
        <v>45078</v>
      </c>
      <c r="Q7265">
        <v>72.299884300000002</v>
      </c>
    </row>
    <row r="7266" spans="16:17" x14ac:dyDescent="0.25">
      <c r="P7266" s="10">
        <v>45079</v>
      </c>
      <c r="Q7266">
        <v>72.336603999999994</v>
      </c>
    </row>
    <row r="7267" spans="16:17" x14ac:dyDescent="0.25">
      <c r="P7267" s="10">
        <v>45082</v>
      </c>
      <c r="Q7267">
        <v>72.373342300000004</v>
      </c>
    </row>
    <row r="7268" spans="16:17" x14ac:dyDescent="0.25">
      <c r="P7268" s="10">
        <v>45083</v>
      </c>
      <c r="Q7268">
        <v>72.410099299999999</v>
      </c>
    </row>
    <row r="7269" spans="16:17" x14ac:dyDescent="0.25">
      <c r="P7269" s="10">
        <v>45084</v>
      </c>
      <c r="Q7269">
        <v>72.446874899999997</v>
      </c>
    </row>
    <row r="7270" spans="16:17" x14ac:dyDescent="0.25">
      <c r="P7270" s="10">
        <v>45086</v>
      </c>
      <c r="Q7270">
        <v>72.483669199999994</v>
      </c>
    </row>
    <row r="7271" spans="16:17" x14ac:dyDescent="0.25">
      <c r="P7271" s="10">
        <v>45089</v>
      </c>
      <c r="Q7271">
        <v>72.520482200000004</v>
      </c>
    </row>
    <row r="7272" spans="16:17" x14ac:dyDescent="0.25">
      <c r="P7272" s="10">
        <v>45090</v>
      </c>
      <c r="Q7272">
        <v>72.557314000000005</v>
      </c>
    </row>
    <row r="7273" spans="16:17" x14ac:dyDescent="0.25">
      <c r="P7273" s="10">
        <v>45091</v>
      </c>
      <c r="Q7273">
        <v>72.594164399999997</v>
      </c>
    </row>
    <row r="7274" spans="16:17" x14ac:dyDescent="0.25">
      <c r="P7274" s="10">
        <v>45092</v>
      </c>
      <c r="Q7274">
        <v>72.631033500000001</v>
      </c>
    </row>
    <row r="7275" spans="16:17" x14ac:dyDescent="0.25">
      <c r="P7275" s="10">
        <v>45093</v>
      </c>
      <c r="Q7275">
        <v>72.667921300000003</v>
      </c>
    </row>
    <row r="7276" spans="16:17" x14ac:dyDescent="0.25">
      <c r="P7276" s="10">
        <v>45096</v>
      </c>
      <c r="Q7276">
        <v>72.704827899999998</v>
      </c>
    </row>
    <row r="7277" spans="16:17" x14ac:dyDescent="0.25">
      <c r="P7277" s="10">
        <v>45097</v>
      </c>
      <c r="Q7277">
        <v>72.741753200000005</v>
      </c>
    </row>
    <row r="7278" spans="16:17" x14ac:dyDescent="0.25">
      <c r="P7278" s="10">
        <v>45098</v>
      </c>
      <c r="Q7278">
        <v>72.778697300000005</v>
      </c>
    </row>
    <row r="7279" spans="16:17" x14ac:dyDescent="0.25">
      <c r="P7279" s="10">
        <v>45099</v>
      </c>
      <c r="Q7279">
        <v>72.815660199999996</v>
      </c>
    </row>
    <row r="7280" spans="16:17" x14ac:dyDescent="0.25">
      <c r="P7280" s="10">
        <v>45100</v>
      </c>
      <c r="Q7280">
        <v>72.852641800000001</v>
      </c>
    </row>
    <row r="7281" spans="16:17" x14ac:dyDescent="0.25">
      <c r="P7281" s="10">
        <v>45103</v>
      </c>
      <c r="Q7281">
        <v>72.889642199999997</v>
      </c>
    </row>
    <row r="7282" spans="16:17" x14ac:dyDescent="0.25">
      <c r="P7282" s="10">
        <v>45104</v>
      </c>
      <c r="Q7282">
        <v>72.9266614</v>
      </c>
    </row>
    <row r="7283" spans="16:17" x14ac:dyDescent="0.25">
      <c r="P7283" s="10">
        <v>45105</v>
      </c>
      <c r="Q7283">
        <v>72.963699399999996</v>
      </c>
    </row>
    <row r="7284" spans="16:17" x14ac:dyDescent="0.25">
      <c r="P7284" s="10">
        <v>45106</v>
      </c>
      <c r="Q7284">
        <v>73.000756199999998</v>
      </c>
    </row>
    <row r="7285" spans="16:17" x14ac:dyDescent="0.25">
      <c r="P7285" s="10">
        <v>45107</v>
      </c>
      <c r="Q7285">
        <v>73.037831800000006</v>
      </c>
    </row>
    <row r="7286" spans="16:17" x14ac:dyDescent="0.25">
      <c r="P7286" s="10">
        <v>45110</v>
      </c>
      <c r="Q7286">
        <v>73.074926300000001</v>
      </c>
    </row>
    <row r="7287" spans="16:17" x14ac:dyDescent="0.25">
      <c r="P7287" s="10">
        <v>45111</v>
      </c>
      <c r="Q7287">
        <v>73.112039499999995</v>
      </c>
    </row>
    <row r="7288" spans="16:17" x14ac:dyDescent="0.25">
      <c r="P7288" s="10">
        <v>45112</v>
      </c>
      <c r="Q7288">
        <v>73.149171699999997</v>
      </c>
    </row>
    <row r="7289" spans="16:17" x14ac:dyDescent="0.25">
      <c r="P7289" s="10">
        <v>45113</v>
      </c>
      <c r="Q7289">
        <v>73.186322700000005</v>
      </c>
    </row>
    <row r="7290" spans="16:17" x14ac:dyDescent="0.25">
      <c r="P7290" s="10">
        <v>45114</v>
      </c>
      <c r="Q7290">
        <v>73.2234926</v>
      </c>
    </row>
    <row r="7291" spans="16:17" x14ac:dyDescent="0.25">
      <c r="P7291" s="10">
        <v>45117</v>
      </c>
      <c r="Q7291">
        <v>73.260681300000002</v>
      </c>
    </row>
    <row r="7292" spans="16:17" x14ac:dyDescent="0.25">
      <c r="P7292" s="10">
        <v>45118</v>
      </c>
      <c r="Q7292">
        <v>73.297888900000004</v>
      </c>
    </row>
    <row r="7293" spans="16:17" x14ac:dyDescent="0.25">
      <c r="P7293" s="10">
        <v>45119</v>
      </c>
      <c r="Q7293">
        <v>73.335115500000001</v>
      </c>
    </row>
    <row r="7294" spans="16:17" x14ac:dyDescent="0.25">
      <c r="P7294" s="10">
        <v>45120</v>
      </c>
      <c r="Q7294">
        <v>73.372360900000004</v>
      </c>
    </row>
    <row r="7295" spans="16:17" x14ac:dyDescent="0.25">
      <c r="P7295" s="10">
        <v>45121</v>
      </c>
      <c r="Q7295">
        <v>73.409625300000002</v>
      </c>
    </row>
    <row r="7296" spans="16:17" x14ac:dyDescent="0.25">
      <c r="P7296" s="10">
        <v>45124</v>
      </c>
      <c r="Q7296">
        <v>73.446908500000006</v>
      </c>
    </row>
    <row r="7297" spans="16:17" x14ac:dyDescent="0.25">
      <c r="P7297" s="10">
        <v>45125</v>
      </c>
      <c r="Q7297">
        <v>73.4842108</v>
      </c>
    </row>
    <row r="7298" spans="16:17" x14ac:dyDescent="0.25">
      <c r="P7298" s="10">
        <v>45126</v>
      </c>
      <c r="Q7298">
        <v>73.521531899999999</v>
      </c>
    </row>
    <row r="7299" spans="16:17" x14ac:dyDescent="0.25">
      <c r="P7299" s="10">
        <v>45127</v>
      </c>
      <c r="Q7299">
        <v>73.558871999999994</v>
      </c>
    </row>
    <row r="7300" spans="16:17" x14ac:dyDescent="0.25">
      <c r="P7300" s="10">
        <v>45128</v>
      </c>
      <c r="Q7300">
        <v>73.596231099999997</v>
      </c>
    </row>
    <row r="7301" spans="16:17" x14ac:dyDescent="0.25">
      <c r="P7301" s="10">
        <v>45131</v>
      </c>
      <c r="Q7301">
        <v>73.633609199999995</v>
      </c>
    </row>
    <row r="7302" spans="16:17" x14ac:dyDescent="0.25">
      <c r="P7302" s="10">
        <v>45132</v>
      </c>
      <c r="Q7302">
        <v>73.671006199999994</v>
      </c>
    </row>
    <row r="7303" spans="16:17" x14ac:dyDescent="0.25">
      <c r="P7303" s="10">
        <v>45133</v>
      </c>
      <c r="Q7303">
        <v>73.708422200000001</v>
      </c>
    </row>
    <row r="7304" spans="16:17" x14ac:dyDescent="0.25">
      <c r="P7304" s="10">
        <v>45134</v>
      </c>
      <c r="Q7304">
        <v>73.745857299999997</v>
      </c>
    </row>
    <row r="7305" spans="16:17" x14ac:dyDescent="0.25">
      <c r="P7305" s="10">
        <v>45135</v>
      </c>
      <c r="Q7305">
        <v>73.783311299999994</v>
      </c>
    </row>
    <row r="7306" spans="16:17" x14ac:dyDescent="0.25">
      <c r="P7306" s="10">
        <v>45138</v>
      </c>
      <c r="Q7306">
        <v>73.820784399999994</v>
      </c>
    </row>
    <row r="7307" spans="16:17" x14ac:dyDescent="0.25">
      <c r="P7307" s="10">
        <v>45139</v>
      </c>
      <c r="Q7307">
        <v>73.858276500000002</v>
      </c>
    </row>
    <row r="7308" spans="16:17" x14ac:dyDescent="0.25">
      <c r="P7308" s="10">
        <v>45140</v>
      </c>
      <c r="Q7308">
        <v>73.895787600000006</v>
      </c>
    </row>
    <row r="7309" spans="16:17" x14ac:dyDescent="0.25">
      <c r="P7309" s="10">
        <v>45141</v>
      </c>
      <c r="Q7309">
        <v>73.933317799999998</v>
      </c>
    </row>
    <row r="7310" spans="16:17" x14ac:dyDescent="0.25">
      <c r="P7310" s="10">
        <v>45142</v>
      </c>
      <c r="Q7310">
        <v>73.969572499999998</v>
      </c>
    </row>
    <row r="7311" spans="16:17" x14ac:dyDescent="0.25">
      <c r="P7311" s="10">
        <v>45145</v>
      </c>
      <c r="Q7311">
        <v>74.005844999999994</v>
      </c>
    </row>
    <row r="7312" spans="16:17" x14ac:dyDescent="0.25">
      <c r="P7312" s="10">
        <v>45146</v>
      </c>
      <c r="Q7312">
        <v>74.042135200000004</v>
      </c>
    </row>
    <row r="7313" spans="16:17" x14ac:dyDescent="0.25">
      <c r="P7313" s="10">
        <v>45147</v>
      </c>
      <c r="Q7313">
        <v>74.078443300000004</v>
      </c>
    </row>
    <row r="7314" spans="16:17" x14ac:dyDescent="0.25">
      <c r="P7314" s="10">
        <v>45148</v>
      </c>
      <c r="Q7314">
        <v>74.114769100000004</v>
      </c>
    </row>
    <row r="7315" spans="16:17" x14ac:dyDescent="0.25">
      <c r="P7315" s="10">
        <v>45149</v>
      </c>
      <c r="Q7315">
        <v>74.151112800000007</v>
      </c>
    </row>
    <row r="7316" spans="16:17" x14ac:dyDescent="0.25">
      <c r="P7316" s="10">
        <v>45152</v>
      </c>
      <c r="Q7316">
        <v>74.187474199999997</v>
      </c>
    </row>
    <row r="7317" spans="16:17" x14ac:dyDescent="0.25">
      <c r="P7317" s="10">
        <v>45153</v>
      </c>
      <c r="Q7317">
        <v>74.223853599999998</v>
      </c>
    </row>
    <row r="7318" spans="16:17" x14ac:dyDescent="0.25">
      <c r="P7318" s="10">
        <v>45154</v>
      </c>
      <c r="Q7318">
        <v>74.2602507</v>
      </c>
    </row>
    <row r="7319" spans="16:17" x14ac:dyDescent="0.25">
      <c r="P7319" s="10">
        <v>45155</v>
      </c>
      <c r="Q7319">
        <v>74.296665700000005</v>
      </c>
    </row>
    <row r="7320" spans="16:17" x14ac:dyDescent="0.25">
      <c r="P7320" s="10">
        <v>45156</v>
      </c>
      <c r="Q7320">
        <v>74.3330986</v>
      </c>
    </row>
    <row r="7321" spans="16:17" x14ac:dyDescent="0.25">
      <c r="P7321" s="10">
        <v>45159</v>
      </c>
      <c r="Q7321">
        <v>74.369549300000003</v>
      </c>
    </row>
    <row r="7322" spans="16:17" x14ac:dyDescent="0.25">
      <c r="P7322" s="10">
        <v>45160</v>
      </c>
      <c r="Q7322">
        <v>74.406017899999995</v>
      </c>
    </row>
    <row r="7323" spans="16:17" x14ac:dyDescent="0.25">
      <c r="P7323" s="10">
        <v>45161</v>
      </c>
      <c r="Q7323">
        <v>74.442504400000004</v>
      </c>
    </row>
    <row r="7324" spans="16:17" x14ac:dyDescent="0.25">
      <c r="P7324" s="10">
        <v>45162</v>
      </c>
      <c r="Q7324">
        <v>74.479008699999994</v>
      </c>
    </row>
    <row r="7325" spans="16:17" x14ac:dyDescent="0.25">
      <c r="P7325" s="10">
        <v>45163</v>
      </c>
      <c r="Q7325">
        <v>74.515530999999996</v>
      </c>
    </row>
    <row r="7326" spans="16:17" x14ac:dyDescent="0.25">
      <c r="P7326" s="10">
        <v>45166</v>
      </c>
      <c r="Q7326">
        <v>74.5520712</v>
      </c>
    </row>
    <row r="7327" spans="16:17" x14ac:dyDescent="0.25">
      <c r="P7327" s="10">
        <v>45167</v>
      </c>
      <c r="Q7327">
        <v>74.588629299999994</v>
      </c>
    </row>
    <row r="7328" spans="16:17" x14ac:dyDescent="0.25">
      <c r="P7328" s="10">
        <v>45168</v>
      </c>
      <c r="Q7328">
        <v>74.625205300000005</v>
      </c>
    </row>
    <row r="7329" spans="16:17" x14ac:dyDescent="0.25">
      <c r="P7329" s="10">
        <v>45169</v>
      </c>
      <c r="Q7329">
        <v>74.661799299999998</v>
      </c>
    </row>
    <row r="7330" spans="16:17" x14ac:dyDescent="0.25">
      <c r="P7330" s="10">
        <v>45170</v>
      </c>
      <c r="Q7330">
        <v>74.698411199999995</v>
      </c>
    </row>
    <row r="7331" spans="16:17" x14ac:dyDescent="0.25">
      <c r="P7331" s="10">
        <v>45173</v>
      </c>
      <c r="Q7331">
        <v>74.735040999999995</v>
      </c>
    </row>
    <row r="7332" spans="16:17" x14ac:dyDescent="0.25">
      <c r="P7332" s="10">
        <v>45174</v>
      </c>
      <c r="Q7332">
        <v>74.771688900000001</v>
      </c>
    </row>
    <row r="7333" spans="16:17" x14ac:dyDescent="0.25">
      <c r="P7333" s="10">
        <v>45175</v>
      </c>
      <c r="Q7333">
        <v>74.808354600000001</v>
      </c>
    </row>
    <row r="7334" spans="16:17" x14ac:dyDescent="0.25">
      <c r="P7334" s="10">
        <v>45177</v>
      </c>
      <c r="Q7334">
        <v>74.845038400000007</v>
      </c>
    </row>
    <row r="7335" spans="16:17" x14ac:dyDescent="0.25">
      <c r="P7335" s="10">
        <v>45180</v>
      </c>
      <c r="Q7335">
        <v>74.881740199999996</v>
      </c>
    </row>
    <row r="7336" spans="16:17" x14ac:dyDescent="0.25">
      <c r="P7336" s="10">
        <v>45181</v>
      </c>
      <c r="Q7336">
        <v>74.918459900000002</v>
      </c>
    </row>
    <row r="7337" spans="16:17" x14ac:dyDescent="0.25">
      <c r="P7337" s="10">
        <v>45182</v>
      </c>
      <c r="Q7337">
        <v>74.955197699999999</v>
      </c>
    </row>
    <row r="7338" spans="16:17" x14ac:dyDescent="0.25">
      <c r="P7338" s="10">
        <v>45183</v>
      </c>
      <c r="Q7338">
        <v>74.991953499999994</v>
      </c>
    </row>
    <row r="7339" spans="16:17" x14ac:dyDescent="0.25">
      <c r="P7339" s="10">
        <v>45184</v>
      </c>
      <c r="Q7339">
        <v>75.0287273</v>
      </c>
    </row>
    <row r="7340" spans="16:17" x14ac:dyDescent="0.25">
      <c r="P7340" s="10">
        <v>45187</v>
      </c>
      <c r="Q7340">
        <v>75.065519100000003</v>
      </c>
    </row>
    <row r="7341" spans="16:17" x14ac:dyDescent="0.25">
      <c r="P7341" s="10">
        <v>45188</v>
      </c>
      <c r="Q7341">
        <v>75.102328999999997</v>
      </c>
    </row>
    <row r="7342" spans="16:17" x14ac:dyDescent="0.25">
      <c r="P7342" s="10">
        <v>45189</v>
      </c>
      <c r="Q7342">
        <v>75.139156900000003</v>
      </c>
    </row>
    <row r="7343" spans="16:17" x14ac:dyDescent="0.25">
      <c r="P7343" s="10">
        <v>45190</v>
      </c>
      <c r="Q7343">
        <v>75.1760029</v>
      </c>
    </row>
    <row r="7344" spans="16:17" x14ac:dyDescent="0.25">
      <c r="P7344" s="10">
        <v>45191</v>
      </c>
      <c r="Q7344">
        <v>75.211545400000006</v>
      </c>
    </row>
    <row r="7345" spans="16:17" x14ac:dyDescent="0.25">
      <c r="P7345" s="10">
        <v>45194</v>
      </c>
      <c r="Q7345">
        <v>75.247104699999994</v>
      </c>
    </row>
    <row r="7346" spans="16:17" x14ac:dyDescent="0.25">
      <c r="P7346" s="10">
        <v>45195</v>
      </c>
      <c r="Q7346">
        <v>75.2826807</v>
      </c>
    </row>
    <row r="7347" spans="16:17" x14ac:dyDescent="0.25">
      <c r="P7347" s="10">
        <v>45196</v>
      </c>
      <c r="Q7347">
        <v>75.318273599999998</v>
      </c>
    </row>
    <row r="7348" spans="16:17" x14ac:dyDescent="0.25">
      <c r="P7348" s="10">
        <v>45197</v>
      </c>
      <c r="Q7348">
        <v>75.353883400000001</v>
      </c>
    </row>
    <row r="7349" spans="16:17" x14ac:dyDescent="0.25">
      <c r="P7349" s="10">
        <v>45198</v>
      </c>
      <c r="Q7349">
        <v>75.389509899999993</v>
      </c>
    </row>
    <row r="7350" spans="16:17" x14ac:dyDescent="0.25">
      <c r="P7350" s="10">
        <v>45201</v>
      </c>
      <c r="Q7350">
        <v>75.425153300000005</v>
      </c>
    </row>
    <row r="7351" spans="16:17" x14ac:dyDescent="0.25">
      <c r="P7351" s="10">
        <v>45202</v>
      </c>
      <c r="Q7351">
        <v>75.460813599999994</v>
      </c>
    </row>
    <row r="7352" spans="16:17" x14ac:dyDescent="0.25">
      <c r="P7352" s="10">
        <v>45203</v>
      </c>
      <c r="Q7352">
        <v>75.496490699999995</v>
      </c>
    </row>
    <row r="7353" spans="16:17" x14ac:dyDescent="0.25">
      <c r="P7353" s="10">
        <v>45204</v>
      </c>
      <c r="Q7353">
        <v>75.532184700000002</v>
      </c>
    </row>
    <row r="7354" spans="16:17" x14ac:dyDescent="0.25">
      <c r="P7354" s="10">
        <v>45205</v>
      </c>
      <c r="Q7354">
        <v>75.567895500000006</v>
      </c>
    </row>
    <row r="7355" spans="16:17" x14ac:dyDescent="0.25">
      <c r="P7355" s="10">
        <v>45208</v>
      </c>
      <c r="Q7355">
        <v>75.603623299999995</v>
      </c>
    </row>
    <row r="7356" spans="16:17" x14ac:dyDescent="0.25">
      <c r="P7356" s="10">
        <v>45209</v>
      </c>
      <c r="Q7356">
        <v>75.639367899999996</v>
      </c>
    </row>
    <row r="7357" spans="16:17" x14ac:dyDescent="0.25">
      <c r="P7357" s="10">
        <v>45210</v>
      </c>
      <c r="Q7357">
        <v>75.675129499999997</v>
      </c>
    </row>
    <row r="7358" spans="16:17" x14ac:dyDescent="0.25">
      <c r="P7358" s="10">
        <v>45212</v>
      </c>
      <c r="Q7358">
        <v>75.710907899999995</v>
      </c>
    </row>
    <row r="7359" spans="16:17" x14ac:dyDescent="0.25">
      <c r="P7359" s="10">
        <v>45215</v>
      </c>
      <c r="Q7359">
        <v>75.746703299999993</v>
      </c>
    </row>
    <row r="7360" spans="16:17" x14ac:dyDescent="0.25">
      <c r="P7360" s="10">
        <v>45216</v>
      </c>
      <c r="Q7360">
        <v>75.782515599999996</v>
      </c>
    </row>
    <row r="7361" spans="16:17" x14ac:dyDescent="0.25">
      <c r="P7361" s="10">
        <v>45217</v>
      </c>
      <c r="Q7361">
        <v>75.818344800000006</v>
      </c>
    </row>
    <row r="7362" spans="16:17" x14ac:dyDescent="0.25">
      <c r="P7362" s="10">
        <v>45218</v>
      </c>
      <c r="Q7362">
        <v>75.854190900000006</v>
      </c>
    </row>
    <row r="7363" spans="16:17" x14ac:dyDescent="0.25">
      <c r="P7363" s="10">
        <v>45219</v>
      </c>
      <c r="Q7363">
        <v>75.890054000000006</v>
      </c>
    </row>
    <row r="7364" spans="16:17" x14ac:dyDescent="0.25">
      <c r="P7364" s="10">
        <v>45222</v>
      </c>
      <c r="Q7364">
        <v>75.925934100000006</v>
      </c>
    </row>
    <row r="7365" spans="16:17" x14ac:dyDescent="0.25">
      <c r="P7365" s="10">
        <v>45223</v>
      </c>
      <c r="Q7365">
        <v>75.961831099999998</v>
      </c>
    </row>
    <row r="7366" spans="16:17" x14ac:dyDescent="0.25">
      <c r="P7366" s="10">
        <v>45224</v>
      </c>
      <c r="Q7366">
        <v>75.997745100000003</v>
      </c>
    </row>
    <row r="7367" spans="16:17" x14ac:dyDescent="0.25">
      <c r="P7367" s="10">
        <v>45225</v>
      </c>
      <c r="Q7367">
        <v>76.033676099999994</v>
      </c>
    </row>
    <row r="7368" spans="16:17" x14ac:dyDescent="0.25">
      <c r="P7368" s="10">
        <v>45226</v>
      </c>
      <c r="Q7368">
        <v>76.069624000000005</v>
      </c>
    </row>
    <row r="7369" spans="16:17" x14ac:dyDescent="0.25">
      <c r="P7369" s="10">
        <v>45229</v>
      </c>
      <c r="Q7369">
        <v>76.105588999999995</v>
      </c>
    </row>
    <row r="7370" spans="16:17" x14ac:dyDescent="0.25">
      <c r="P7370" s="10">
        <v>45230</v>
      </c>
      <c r="Q7370">
        <v>76.141570999999999</v>
      </c>
    </row>
    <row r="7371" spans="16:17" x14ac:dyDescent="0.25">
      <c r="P7371" s="10">
        <v>45231</v>
      </c>
      <c r="Q7371">
        <v>76.177569899999995</v>
      </c>
    </row>
    <row r="7372" spans="16:17" x14ac:dyDescent="0.25">
      <c r="P7372" s="10">
        <v>45233</v>
      </c>
      <c r="Q7372">
        <v>76.213585899999998</v>
      </c>
    </row>
    <row r="7373" spans="16:17" x14ac:dyDescent="0.25">
      <c r="P7373" s="10">
        <v>45236</v>
      </c>
      <c r="Q7373">
        <v>76.248272999999998</v>
      </c>
    </row>
    <row r="7374" spans="16:17" x14ac:dyDescent="0.25">
      <c r="P7374" s="10">
        <v>45237</v>
      </c>
      <c r="Q7374">
        <v>76.282975899999997</v>
      </c>
    </row>
    <row r="7375" spans="16:17" x14ac:dyDescent="0.25">
      <c r="P7375" s="10">
        <v>45238</v>
      </c>
      <c r="Q7375">
        <v>76.317694599999996</v>
      </c>
    </row>
    <row r="7376" spans="16:17" x14ac:dyDescent="0.25">
      <c r="P7376" s="10">
        <v>45239</v>
      </c>
      <c r="Q7376">
        <v>76.352429000000001</v>
      </c>
    </row>
    <row r="7377" spans="16:17" x14ac:dyDescent="0.25">
      <c r="P7377" s="10">
        <v>45240</v>
      </c>
      <c r="Q7377">
        <v>76.3871793</v>
      </c>
    </row>
    <row r="7378" spans="16:17" x14ac:dyDescent="0.25">
      <c r="P7378" s="10">
        <v>45243</v>
      </c>
      <c r="Q7378">
        <v>76.421945399999998</v>
      </c>
    </row>
    <row r="7379" spans="16:17" x14ac:dyDescent="0.25">
      <c r="P7379" s="10">
        <v>45244</v>
      </c>
      <c r="Q7379">
        <v>76.456727299999997</v>
      </c>
    </row>
    <row r="7380" spans="16:17" x14ac:dyDescent="0.25">
      <c r="P7380" s="10">
        <v>45246</v>
      </c>
      <c r="Q7380">
        <v>76.491525100000004</v>
      </c>
    </row>
    <row r="7381" spans="16:17" x14ac:dyDescent="0.25">
      <c r="P7381" s="10">
        <v>45247</v>
      </c>
      <c r="Q7381">
        <v>76.526338699999997</v>
      </c>
    </row>
    <row r="7382" spans="16:17" x14ac:dyDescent="0.25">
      <c r="P7382" s="10">
        <v>45250</v>
      </c>
      <c r="Q7382">
        <v>76.561168100000003</v>
      </c>
    </row>
    <row r="7383" spans="16:17" x14ac:dyDescent="0.25">
      <c r="P7383" s="10">
        <v>45251</v>
      </c>
      <c r="Q7383">
        <v>76.596013400000004</v>
      </c>
    </row>
    <row r="7384" spans="16:17" x14ac:dyDescent="0.25">
      <c r="P7384" s="10">
        <v>45252</v>
      </c>
      <c r="Q7384">
        <v>76.630874500000004</v>
      </c>
    </row>
    <row r="7385" spans="16:17" x14ac:dyDescent="0.25">
      <c r="P7385" s="10">
        <v>45253</v>
      </c>
      <c r="Q7385">
        <v>76.665751499999999</v>
      </c>
    </row>
    <row r="7386" spans="16:17" x14ac:dyDescent="0.25">
      <c r="P7386" s="10">
        <v>45254</v>
      </c>
      <c r="Q7386">
        <v>76.700644400000002</v>
      </c>
    </row>
    <row r="7387" spans="16:17" x14ac:dyDescent="0.25">
      <c r="P7387" s="10">
        <v>45257</v>
      </c>
      <c r="Q7387">
        <v>76.735553199999998</v>
      </c>
    </row>
    <row r="7388" spans="16:17" x14ac:dyDescent="0.25">
      <c r="P7388" s="10">
        <v>45258</v>
      </c>
      <c r="Q7388">
        <v>76.770477799999995</v>
      </c>
    </row>
    <row r="7389" spans="16:17" x14ac:dyDescent="0.25">
      <c r="P7389" s="10">
        <v>45259</v>
      </c>
      <c r="Q7389">
        <v>76.805418399999994</v>
      </c>
    </row>
    <row r="7390" spans="16:17" x14ac:dyDescent="0.25">
      <c r="P7390" s="10">
        <v>45260</v>
      </c>
      <c r="Q7390">
        <v>76.840374800000006</v>
      </c>
    </row>
    <row r="7391" spans="16:17" x14ac:dyDescent="0.25">
      <c r="P7391" s="10">
        <v>45261</v>
      </c>
      <c r="Q7391">
        <v>76.875347199999993</v>
      </c>
    </row>
    <row r="7392" spans="16:17" x14ac:dyDescent="0.25">
      <c r="P7392" s="10">
        <v>45264</v>
      </c>
      <c r="Q7392">
        <v>76.910335500000002</v>
      </c>
    </row>
    <row r="7393" spans="16:17" x14ac:dyDescent="0.25">
      <c r="P7393" s="10">
        <v>45265</v>
      </c>
      <c r="Q7393">
        <v>76.945339700000005</v>
      </c>
    </row>
    <row r="7394" spans="16:17" x14ac:dyDescent="0.25">
      <c r="P7394" s="10">
        <v>45266</v>
      </c>
      <c r="Q7394">
        <v>76.980359800000002</v>
      </c>
    </row>
    <row r="7395" spans="16:17" x14ac:dyDescent="0.25">
      <c r="P7395" s="10">
        <v>45267</v>
      </c>
      <c r="Q7395">
        <v>77.015395900000001</v>
      </c>
    </row>
    <row r="7396" spans="16:17" x14ac:dyDescent="0.25">
      <c r="P7396" s="10">
        <v>45268</v>
      </c>
      <c r="Q7396">
        <v>77.050447899999995</v>
      </c>
    </row>
    <row r="7397" spans="16:17" x14ac:dyDescent="0.25">
      <c r="P7397" s="10">
        <v>45271</v>
      </c>
      <c r="Q7397">
        <v>77.085515900000004</v>
      </c>
    </row>
    <row r="7398" spans="16:17" x14ac:dyDescent="0.25">
      <c r="P7398" s="10">
        <v>45272</v>
      </c>
      <c r="Q7398">
        <v>77.120599799999994</v>
      </c>
    </row>
    <row r="7399" spans="16:17" x14ac:dyDescent="0.25">
      <c r="P7399" s="10">
        <v>45273</v>
      </c>
      <c r="Q7399">
        <v>77.1556997</v>
      </c>
    </row>
    <row r="7400" spans="16:17" x14ac:dyDescent="0.25">
      <c r="P7400" s="10">
        <v>45274</v>
      </c>
      <c r="Q7400">
        <v>77.190815599999993</v>
      </c>
    </row>
    <row r="7401" spans="16:17" x14ac:dyDescent="0.25">
      <c r="P7401" s="10">
        <v>45275</v>
      </c>
      <c r="Q7401">
        <v>77.224578100000002</v>
      </c>
    </row>
    <row r="7402" spans="16:17" x14ac:dyDescent="0.25">
      <c r="P7402" s="10">
        <v>45278</v>
      </c>
      <c r="Q7402">
        <v>77.258355300000005</v>
      </c>
    </row>
    <row r="7403" spans="16:17" x14ac:dyDescent="0.25">
      <c r="P7403" s="10">
        <v>45279</v>
      </c>
      <c r="Q7403">
        <v>77.292147400000005</v>
      </c>
    </row>
    <row r="7404" spans="16:17" x14ac:dyDescent="0.25">
      <c r="P7404" s="10">
        <v>45280</v>
      </c>
      <c r="Q7404">
        <v>77.325954199999998</v>
      </c>
    </row>
    <row r="7405" spans="16:17" x14ac:dyDescent="0.25">
      <c r="P7405" s="10">
        <v>45281</v>
      </c>
      <c r="Q7405">
        <v>77.359775799999994</v>
      </c>
    </row>
    <row r="7406" spans="16:17" x14ac:dyDescent="0.25">
      <c r="P7406" s="10">
        <v>45282</v>
      </c>
      <c r="Q7406">
        <v>77.393612200000007</v>
      </c>
    </row>
    <row r="7407" spans="16:17" x14ac:dyDescent="0.25">
      <c r="P7407" s="10">
        <v>45286</v>
      </c>
      <c r="Q7407">
        <v>77.427463299999999</v>
      </c>
    </row>
    <row r="7408" spans="16:17" x14ac:dyDescent="0.25">
      <c r="P7408" s="10">
        <v>45287</v>
      </c>
      <c r="Q7408">
        <v>77.461329300000003</v>
      </c>
    </row>
    <row r="7409" spans="16:17" x14ac:dyDescent="0.25">
      <c r="P7409" s="10">
        <v>45288</v>
      </c>
      <c r="Q7409">
        <v>77.495210200000002</v>
      </c>
    </row>
    <row r="7410" spans="16:17" x14ac:dyDescent="0.25">
      <c r="P7410" s="10">
        <v>45289</v>
      </c>
      <c r="Q7410">
        <v>77.529105799999996</v>
      </c>
    </row>
    <row r="7411" spans="16:17" x14ac:dyDescent="0.25">
      <c r="P7411" s="10">
        <v>45293</v>
      </c>
      <c r="Q7411">
        <v>77.563016200000007</v>
      </c>
    </row>
    <row r="7412" spans="16:17" x14ac:dyDescent="0.25">
      <c r="P7412" s="10">
        <v>45294</v>
      </c>
      <c r="Q7412">
        <v>77.5969415</v>
      </c>
    </row>
    <row r="7413" spans="16:17" x14ac:dyDescent="0.25">
      <c r="P7413" s="10">
        <v>45295</v>
      </c>
      <c r="Q7413">
        <v>77.630881700000003</v>
      </c>
    </row>
    <row r="7414" spans="16:17" x14ac:dyDescent="0.25">
      <c r="P7414" s="10">
        <v>45296</v>
      </c>
      <c r="Q7414">
        <v>77.664836600000001</v>
      </c>
    </row>
    <row r="7415" spans="16:17" x14ac:dyDescent="0.25">
      <c r="P7415" s="10">
        <v>45299</v>
      </c>
      <c r="Q7415">
        <v>77.698806500000003</v>
      </c>
    </row>
    <row r="7416" spans="16:17" x14ac:dyDescent="0.25">
      <c r="P7416" s="10">
        <v>45300</v>
      </c>
      <c r="Q7416">
        <v>77.7327911</v>
      </c>
    </row>
    <row r="7417" spans="16:17" x14ac:dyDescent="0.25">
      <c r="P7417" s="10">
        <v>45301</v>
      </c>
      <c r="Q7417">
        <v>77.766790700000001</v>
      </c>
    </row>
    <row r="7418" spans="16:17" x14ac:dyDescent="0.25">
      <c r="P7418" s="10">
        <v>45302</v>
      </c>
      <c r="Q7418">
        <v>77.800805100000005</v>
      </c>
    </row>
    <row r="7419" spans="16:17" x14ac:dyDescent="0.25">
      <c r="P7419" s="10">
        <v>45303</v>
      </c>
      <c r="Q7419">
        <v>77.834834400000005</v>
      </c>
    </row>
    <row r="7420" spans="16:17" x14ac:dyDescent="0.25">
      <c r="P7420" s="10">
        <v>45306</v>
      </c>
      <c r="Q7420">
        <v>77.868878600000002</v>
      </c>
    </row>
    <row r="7421" spans="16:17" x14ac:dyDescent="0.25">
      <c r="P7421" s="10">
        <v>45307</v>
      </c>
      <c r="Q7421">
        <v>77.902937600000001</v>
      </c>
    </row>
    <row r="7422" spans="16:17" x14ac:dyDescent="0.25">
      <c r="P7422" s="10">
        <v>45308</v>
      </c>
      <c r="Q7422">
        <v>77.937011600000005</v>
      </c>
    </row>
    <row r="7423" spans="16:17" x14ac:dyDescent="0.25">
      <c r="P7423" s="10">
        <v>45309</v>
      </c>
      <c r="Q7423">
        <v>77.971100500000006</v>
      </c>
    </row>
    <row r="7424" spans="16:17" x14ac:dyDescent="0.25">
      <c r="P7424" s="10">
        <v>45310</v>
      </c>
      <c r="Q7424">
        <v>78.005204300000003</v>
      </c>
    </row>
    <row r="7425" spans="16:17" x14ac:dyDescent="0.25">
      <c r="P7425" s="10">
        <v>45313</v>
      </c>
      <c r="Q7425">
        <v>78.039322900000002</v>
      </c>
    </row>
    <row r="7426" spans="16:17" x14ac:dyDescent="0.25">
      <c r="P7426" s="10">
        <v>45314</v>
      </c>
      <c r="Q7426">
        <v>78.0734566</v>
      </c>
    </row>
    <row r="7427" spans="16:17" x14ac:dyDescent="0.25">
      <c r="P7427" s="10">
        <v>45315</v>
      </c>
      <c r="Q7427">
        <v>78.107605100000001</v>
      </c>
    </row>
    <row r="7428" spans="16:17" x14ac:dyDescent="0.25">
      <c r="P7428" s="10">
        <v>45316</v>
      </c>
      <c r="Q7428">
        <v>78.141768600000006</v>
      </c>
    </row>
    <row r="7429" spans="16:17" x14ac:dyDescent="0.25">
      <c r="P7429" s="10">
        <v>45317</v>
      </c>
      <c r="Q7429">
        <v>78.175946999999994</v>
      </c>
    </row>
    <row r="7430" spans="16:17" x14ac:dyDescent="0.25">
      <c r="P7430" s="10">
        <v>45320</v>
      </c>
      <c r="Q7430">
        <v>78.2101404</v>
      </c>
    </row>
    <row r="7431" spans="16:17" x14ac:dyDescent="0.25">
      <c r="P7431" s="10">
        <v>45321</v>
      </c>
      <c r="Q7431">
        <v>78.244348700000003</v>
      </c>
    </row>
    <row r="7432" spans="16:17" x14ac:dyDescent="0.25">
      <c r="P7432" s="10">
        <v>45322</v>
      </c>
      <c r="Q7432">
        <v>78.278571999999997</v>
      </c>
    </row>
    <row r="7433" spans="16:17" x14ac:dyDescent="0.25">
      <c r="P7433" s="10">
        <v>45323</v>
      </c>
      <c r="Q7433">
        <v>78.312810299999995</v>
      </c>
    </row>
    <row r="7434" spans="16:17" x14ac:dyDescent="0.25">
      <c r="P7434" s="10">
        <v>45324</v>
      </c>
      <c r="Q7434">
        <v>78.345668000000003</v>
      </c>
    </row>
    <row r="7435" spans="16:17" x14ac:dyDescent="0.25">
      <c r="P7435" s="10">
        <v>45327</v>
      </c>
      <c r="Q7435">
        <v>78.378539500000002</v>
      </c>
    </row>
    <row r="7436" spans="16:17" x14ac:dyDescent="0.25">
      <c r="P7436" s="10">
        <v>45328</v>
      </c>
      <c r="Q7436">
        <v>78.411424800000006</v>
      </c>
    </row>
    <row r="7437" spans="16:17" x14ac:dyDescent="0.25">
      <c r="P7437" s="10">
        <v>45329</v>
      </c>
      <c r="Q7437">
        <v>78.444323900000001</v>
      </c>
    </row>
    <row r="7438" spans="16:17" x14ac:dyDescent="0.25">
      <c r="P7438" s="10">
        <v>45330</v>
      </c>
      <c r="Q7438">
        <v>78.477236700000006</v>
      </c>
    </row>
    <row r="7439" spans="16:17" x14ac:dyDescent="0.25">
      <c r="P7439" s="10">
        <v>45331</v>
      </c>
      <c r="Q7439">
        <v>78.510163399999996</v>
      </c>
    </row>
    <row r="7440" spans="16:17" x14ac:dyDescent="0.25">
      <c r="P7440" s="10">
        <v>45336</v>
      </c>
      <c r="Q7440">
        <v>78.543104</v>
      </c>
    </row>
    <row r="7441" spans="16:17" x14ac:dyDescent="0.25">
      <c r="P7441" s="10">
        <v>45337</v>
      </c>
      <c r="Q7441">
        <v>78.5760583</v>
      </c>
    </row>
    <row r="7442" spans="16:17" x14ac:dyDescent="0.25">
      <c r="P7442" s="10">
        <v>45338</v>
      </c>
      <c r="Q7442">
        <v>78.609026400000005</v>
      </c>
    </row>
    <row r="7443" spans="16:17" x14ac:dyDescent="0.25">
      <c r="P7443" s="10">
        <v>45341</v>
      </c>
      <c r="Q7443">
        <v>78.642008399999995</v>
      </c>
    </row>
    <row r="7444" spans="16:17" x14ac:dyDescent="0.25">
      <c r="P7444" s="10">
        <v>45342</v>
      </c>
      <c r="Q7444">
        <v>78.675004299999998</v>
      </c>
    </row>
    <row r="7445" spans="16:17" x14ac:dyDescent="0.25">
      <c r="P7445" s="10">
        <v>45343</v>
      </c>
      <c r="Q7445">
        <v>78.708013899999997</v>
      </c>
    </row>
    <row r="7446" spans="16:17" x14ac:dyDescent="0.25">
      <c r="P7446" s="10">
        <v>45344</v>
      </c>
      <c r="Q7446">
        <v>78.741037399999996</v>
      </c>
    </row>
    <row r="7447" spans="16:17" x14ac:dyDescent="0.25">
      <c r="P7447" s="10">
        <v>45345</v>
      </c>
      <c r="Q7447">
        <v>78.774074799999994</v>
      </c>
    </row>
    <row r="7448" spans="16:17" x14ac:dyDescent="0.25">
      <c r="P7448" s="10">
        <v>45348</v>
      </c>
      <c r="Q7448">
        <v>78.807126100000005</v>
      </c>
    </row>
    <row r="7449" spans="16:17" x14ac:dyDescent="0.25">
      <c r="P7449" s="10">
        <v>45349</v>
      </c>
      <c r="Q7449">
        <v>78.840191200000007</v>
      </c>
    </row>
    <row r="7450" spans="16:17" x14ac:dyDescent="0.25">
      <c r="P7450" s="10">
        <v>45350</v>
      </c>
      <c r="Q7450">
        <v>78.873270099999999</v>
      </c>
    </row>
    <row r="7451" spans="16:17" x14ac:dyDescent="0.25">
      <c r="P7451" s="10">
        <v>45351</v>
      </c>
      <c r="Q7451">
        <v>78.906362999999999</v>
      </c>
    </row>
    <row r="7452" spans="16:17" x14ac:dyDescent="0.25">
      <c r="P7452" s="10">
        <v>45352</v>
      </c>
      <c r="Q7452">
        <v>78.939469700000004</v>
      </c>
    </row>
    <row r="7453" spans="16:17" x14ac:dyDescent="0.25">
      <c r="P7453" s="10">
        <v>45355</v>
      </c>
      <c r="Q7453">
        <v>78.972590400000001</v>
      </c>
    </row>
    <row r="7454" spans="16:17" x14ac:dyDescent="0.25">
      <c r="P7454" s="10">
        <v>45356</v>
      </c>
      <c r="Q7454">
        <v>79.005724900000004</v>
      </c>
    </row>
    <row r="7455" spans="16:17" x14ac:dyDescent="0.25">
      <c r="P7455" s="10">
        <v>45357</v>
      </c>
      <c r="Q7455">
        <v>79.038873300000006</v>
      </c>
    </row>
    <row r="7456" spans="16:17" x14ac:dyDescent="0.25">
      <c r="P7456" s="10">
        <v>45358</v>
      </c>
      <c r="Q7456">
        <v>79.072035700000001</v>
      </c>
    </row>
    <row r="7457" spans="16:17" x14ac:dyDescent="0.25">
      <c r="P7457" s="10">
        <v>45359</v>
      </c>
      <c r="Q7457">
        <v>79.1052119</v>
      </c>
    </row>
    <row r="7458" spans="16:17" x14ac:dyDescent="0.25">
      <c r="P7458" s="10">
        <v>45362</v>
      </c>
      <c r="Q7458">
        <v>79.138402099999993</v>
      </c>
    </row>
    <row r="7459" spans="16:17" x14ac:dyDescent="0.25">
      <c r="P7459" s="10">
        <v>45363</v>
      </c>
      <c r="Q7459">
        <v>79.171606199999999</v>
      </c>
    </row>
    <row r="7460" spans="16:17" x14ac:dyDescent="0.25">
      <c r="P7460" s="10">
        <v>45364</v>
      </c>
      <c r="Q7460">
        <v>79.204824200000004</v>
      </c>
    </row>
    <row r="7461" spans="16:17" x14ac:dyDescent="0.25">
      <c r="P7461" s="10">
        <v>45365</v>
      </c>
      <c r="Q7461">
        <v>79.238056200000003</v>
      </c>
    </row>
    <row r="7462" spans="16:17" x14ac:dyDescent="0.25">
      <c r="P7462" s="10">
        <v>45366</v>
      </c>
      <c r="Q7462">
        <v>79.2713021</v>
      </c>
    </row>
    <row r="7463" spans="16:17" x14ac:dyDescent="0.25">
      <c r="P7463" s="10">
        <v>45369</v>
      </c>
      <c r="Q7463">
        <v>79.304562000000004</v>
      </c>
    </row>
    <row r="7464" spans="16:17" x14ac:dyDescent="0.25">
      <c r="P7464" s="10">
        <v>45370</v>
      </c>
      <c r="Q7464">
        <v>79.337835799999993</v>
      </c>
    </row>
    <row r="7465" spans="16:17" x14ac:dyDescent="0.25">
      <c r="P7465" s="10">
        <v>45371</v>
      </c>
      <c r="Q7465">
        <v>79.371123600000004</v>
      </c>
    </row>
    <row r="7466" spans="16:17" x14ac:dyDescent="0.25">
      <c r="P7466" s="10">
        <v>45372</v>
      </c>
      <c r="Q7466">
        <v>79.4044253</v>
      </c>
    </row>
    <row r="7467" spans="16:17" x14ac:dyDescent="0.25">
      <c r="P7467" s="10">
        <v>45373</v>
      </c>
      <c r="Q7467">
        <v>79.436320499999994</v>
      </c>
    </row>
    <row r="7468" spans="16:17" x14ac:dyDescent="0.25">
      <c r="P7468" s="10">
        <v>45376</v>
      </c>
      <c r="Q7468">
        <v>79.468228499999995</v>
      </c>
    </row>
    <row r="7469" spans="16:17" x14ac:dyDescent="0.25">
      <c r="P7469" s="10">
        <v>45377</v>
      </c>
      <c r="Q7469">
        <v>79.500149300000004</v>
      </c>
    </row>
    <row r="7470" spans="16:17" x14ac:dyDescent="0.25">
      <c r="P7470" s="10">
        <v>45378</v>
      </c>
      <c r="Q7470">
        <v>79.532082900000006</v>
      </c>
    </row>
    <row r="7471" spans="16:17" x14ac:dyDescent="0.25">
      <c r="P7471" s="10">
        <v>45379</v>
      </c>
      <c r="Q7471">
        <v>79.564029300000001</v>
      </c>
    </row>
    <row r="7472" spans="16:17" x14ac:dyDescent="0.25">
      <c r="P7472" s="10">
        <v>45383</v>
      </c>
      <c r="Q7472">
        <v>79.595988599999998</v>
      </c>
    </row>
    <row r="7473" spans="16:17" x14ac:dyDescent="0.25">
      <c r="P7473" s="10">
        <v>45384</v>
      </c>
      <c r="Q7473">
        <v>79.627960700000003</v>
      </c>
    </row>
    <row r="7474" spans="16:17" x14ac:dyDescent="0.25">
      <c r="P7474" s="10">
        <v>45385</v>
      </c>
      <c r="Q7474">
        <v>79.659945699999994</v>
      </c>
    </row>
    <row r="7475" spans="16:17" x14ac:dyDescent="0.25">
      <c r="P7475" s="10">
        <v>45386</v>
      </c>
      <c r="Q7475">
        <v>79.691943499999994</v>
      </c>
    </row>
    <row r="7476" spans="16:17" x14ac:dyDescent="0.25">
      <c r="P7476" s="10">
        <v>45387</v>
      </c>
      <c r="Q7476">
        <v>79.723954199999994</v>
      </c>
    </row>
    <row r="7477" spans="16:17" x14ac:dyDescent="0.25">
      <c r="P7477" s="10">
        <v>45390</v>
      </c>
      <c r="Q7477">
        <v>79.755977700000003</v>
      </c>
    </row>
    <row r="7478" spans="16:17" x14ac:dyDescent="0.25">
      <c r="P7478" s="10">
        <v>45391</v>
      </c>
      <c r="Q7478">
        <v>79.788014099999998</v>
      </c>
    </row>
    <row r="7479" spans="16:17" x14ac:dyDescent="0.25">
      <c r="P7479" s="10">
        <v>45392</v>
      </c>
      <c r="Q7479">
        <v>79.820063300000001</v>
      </c>
    </row>
    <row r="7480" spans="16:17" x14ac:dyDescent="0.25">
      <c r="P7480" s="10">
        <v>45393</v>
      </c>
      <c r="Q7480">
        <v>79.852125400000006</v>
      </c>
    </row>
    <row r="7481" spans="16:17" x14ac:dyDescent="0.25">
      <c r="P7481" s="10">
        <v>45394</v>
      </c>
      <c r="Q7481">
        <v>79.884200399999997</v>
      </c>
    </row>
    <row r="7482" spans="16:17" x14ac:dyDescent="0.25">
      <c r="P7482" s="10">
        <v>45397</v>
      </c>
      <c r="Q7482">
        <v>79.916288300000005</v>
      </c>
    </row>
    <row r="7483" spans="16:17" x14ac:dyDescent="0.25">
      <c r="P7483" s="10">
        <v>45398</v>
      </c>
      <c r="Q7483">
        <v>79.9483891</v>
      </c>
    </row>
    <row r="7484" spans="16:17" x14ac:dyDescent="0.25">
      <c r="P7484" s="10">
        <v>45399</v>
      </c>
      <c r="Q7484">
        <v>79.980502799999996</v>
      </c>
    </row>
    <row r="7485" spans="16:17" x14ac:dyDescent="0.25">
      <c r="P7485" s="10">
        <v>45400</v>
      </c>
      <c r="Q7485">
        <v>80.0126293</v>
      </c>
    </row>
    <row r="7486" spans="16:17" x14ac:dyDescent="0.25">
      <c r="P7486" s="10">
        <v>45401</v>
      </c>
      <c r="Q7486">
        <v>80.0447688</v>
      </c>
    </row>
    <row r="7487" spans="16:17" x14ac:dyDescent="0.25">
      <c r="P7487" s="10">
        <v>45404</v>
      </c>
      <c r="Q7487">
        <v>80.076921200000001</v>
      </c>
    </row>
    <row r="7488" spans="16:17" x14ac:dyDescent="0.25">
      <c r="P7488" s="10">
        <v>45405</v>
      </c>
      <c r="Q7488">
        <v>80.109086500000004</v>
      </c>
    </row>
    <row r="7489" spans="16:17" x14ac:dyDescent="0.25">
      <c r="P7489" s="10">
        <v>45406</v>
      </c>
      <c r="Q7489">
        <v>80.141264699999994</v>
      </c>
    </row>
    <row r="7490" spans="16:17" x14ac:dyDescent="0.25">
      <c r="P7490" s="10">
        <v>45407</v>
      </c>
      <c r="Q7490">
        <v>80.173455799999999</v>
      </c>
    </row>
    <row r="7491" spans="16:17" x14ac:dyDescent="0.25">
      <c r="P7491" s="10">
        <v>45408</v>
      </c>
      <c r="Q7491">
        <v>80.205659900000001</v>
      </c>
    </row>
    <row r="7492" spans="16:17" x14ac:dyDescent="0.25">
      <c r="P7492" s="10">
        <v>45411</v>
      </c>
      <c r="Q7492">
        <v>80.237876900000003</v>
      </c>
    </row>
    <row r="7493" spans="16:17" x14ac:dyDescent="0.25">
      <c r="P7493" s="10">
        <v>45412</v>
      </c>
      <c r="Q7493">
        <v>80.270106900000002</v>
      </c>
    </row>
    <row r="7494" spans="16:17" x14ac:dyDescent="0.25">
      <c r="P7494" s="10">
        <v>45414</v>
      </c>
      <c r="Q7494">
        <v>80.302349800000002</v>
      </c>
    </row>
    <row r="7495" spans="16:17" x14ac:dyDescent="0.25">
      <c r="P7495" s="10">
        <v>45415</v>
      </c>
      <c r="Q7495">
        <v>80.334605600000003</v>
      </c>
    </row>
    <row r="7496" spans="16:17" x14ac:dyDescent="0.25">
      <c r="P7496" s="10">
        <v>45418</v>
      </c>
      <c r="Q7496">
        <v>80.3668744</v>
      </c>
    </row>
    <row r="7497" spans="16:17" x14ac:dyDescent="0.25">
      <c r="P7497" s="10">
        <v>45419</v>
      </c>
      <c r="Q7497">
        <v>80.399156199999993</v>
      </c>
    </row>
    <row r="7498" spans="16:17" x14ac:dyDescent="0.25">
      <c r="P7498" s="10">
        <v>45420</v>
      </c>
      <c r="Q7498">
        <v>80.431450900000002</v>
      </c>
    </row>
    <row r="7499" spans="16:17" x14ac:dyDescent="0.25">
      <c r="P7499" s="10">
        <v>45421</v>
      </c>
      <c r="Q7499">
        <v>80.463758600000006</v>
      </c>
    </row>
    <row r="7500" spans="16:17" x14ac:dyDescent="0.25">
      <c r="P7500" s="10">
        <v>45422</v>
      </c>
      <c r="Q7500">
        <v>80.495356700000002</v>
      </c>
    </row>
    <row r="7501" spans="16:17" x14ac:dyDescent="0.25">
      <c r="P7501" s="10">
        <v>45425</v>
      </c>
      <c r="Q7501">
        <v>80.526967299999995</v>
      </c>
    </row>
    <row r="7502" spans="16:17" x14ac:dyDescent="0.25">
      <c r="P7502" s="10">
        <v>45426</v>
      </c>
      <c r="Q7502">
        <v>80.558590199999998</v>
      </c>
    </row>
    <row r="7503" spans="16:17" x14ac:dyDescent="0.25">
      <c r="P7503" s="10">
        <v>45427</v>
      </c>
      <c r="Q7503">
        <v>80.590225599999997</v>
      </c>
    </row>
    <row r="7504" spans="16:17" x14ac:dyDescent="0.25">
      <c r="P7504" s="10">
        <v>45428</v>
      </c>
      <c r="Q7504">
        <v>80.621873300000004</v>
      </c>
    </row>
    <row r="7505" spans="16:17" x14ac:dyDescent="0.25">
      <c r="P7505" s="10">
        <v>45429</v>
      </c>
      <c r="Q7505">
        <v>80.653533600000003</v>
      </c>
    </row>
    <row r="7506" spans="16:17" x14ac:dyDescent="0.25">
      <c r="P7506" s="10">
        <v>45432</v>
      </c>
      <c r="Q7506">
        <v>80.685206199999996</v>
      </c>
    </row>
    <row r="7507" spans="16:17" x14ac:dyDescent="0.25">
      <c r="P7507" s="10">
        <v>45433</v>
      </c>
      <c r="Q7507">
        <v>80.7168913</v>
      </c>
    </row>
    <row r="7508" spans="16:17" x14ac:dyDescent="0.25">
      <c r="P7508" s="10">
        <v>45434</v>
      </c>
      <c r="Q7508">
        <v>80.748588799999993</v>
      </c>
    </row>
    <row r="7509" spans="16:17" x14ac:dyDescent="0.25">
      <c r="P7509" s="10">
        <v>45435</v>
      </c>
      <c r="Q7509">
        <v>80.780298799999997</v>
      </c>
    </row>
    <row r="7510" spans="16:17" x14ac:dyDescent="0.25">
      <c r="P7510" s="10">
        <v>45436</v>
      </c>
      <c r="Q7510">
        <v>80.812021200000004</v>
      </c>
    </row>
    <row r="7511" spans="16:17" x14ac:dyDescent="0.25">
      <c r="P7511" s="10">
        <v>45439</v>
      </c>
      <c r="Q7511">
        <v>80.843756099999993</v>
      </c>
    </row>
    <row r="7512" spans="16:17" x14ac:dyDescent="0.25">
      <c r="P7512" s="10">
        <v>45440</v>
      </c>
      <c r="Q7512">
        <v>80.875503399999999</v>
      </c>
    </row>
    <row r="7513" spans="16:17" x14ac:dyDescent="0.25">
      <c r="P7513" s="10">
        <v>45441</v>
      </c>
      <c r="Q7513">
        <v>80.907263200000003</v>
      </c>
    </row>
    <row r="7514" spans="16:17" x14ac:dyDescent="0.25">
      <c r="P7514" s="10">
        <v>45443</v>
      </c>
      <c r="Q7514">
        <v>80.939035500000003</v>
      </c>
    </row>
    <row r="7515" spans="16:17" x14ac:dyDescent="0.25">
      <c r="P7515" s="10">
        <v>45446</v>
      </c>
      <c r="Q7515">
        <v>80.9708203</v>
      </c>
    </row>
    <row r="7516" spans="16:17" x14ac:dyDescent="0.25">
      <c r="P7516" s="10">
        <v>45447</v>
      </c>
      <c r="Q7516">
        <v>81.002617499999999</v>
      </c>
    </row>
    <row r="7517" spans="16:17" x14ac:dyDescent="0.25">
      <c r="P7517" s="10">
        <v>45448</v>
      </c>
      <c r="Q7517">
        <v>81.034427199999996</v>
      </c>
    </row>
    <row r="7518" spans="16:17" x14ac:dyDescent="0.25">
      <c r="P7518" s="10">
        <v>45449</v>
      </c>
      <c r="Q7518">
        <v>81.066249499999998</v>
      </c>
    </row>
    <row r="7519" spans="16:17" x14ac:dyDescent="0.25">
      <c r="P7519" s="10">
        <v>45450</v>
      </c>
      <c r="Q7519">
        <v>81.098084200000002</v>
      </c>
    </row>
    <row r="7520" spans="16:17" x14ac:dyDescent="0.25">
      <c r="P7520" s="10">
        <v>45453</v>
      </c>
      <c r="Q7520">
        <v>81.129931400000004</v>
      </c>
    </row>
    <row r="7521" spans="16:17" x14ac:dyDescent="0.25">
      <c r="P7521" s="10">
        <v>45454</v>
      </c>
      <c r="Q7521">
        <v>81.161791100000002</v>
      </c>
    </row>
    <row r="7522" spans="16:17" x14ac:dyDescent="0.25">
      <c r="P7522" s="10">
        <v>45455</v>
      </c>
      <c r="Q7522">
        <v>81.193663400000005</v>
      </c>
    </row>
    <row r="7523" spans="16:17" x14ac:dyDescent="0.25">
      <c r="P7523" s="10">
        <v>45456</v>
      </c>
      <c r="Q7523">
        <v>81.225548099999997</v>
      </c>
    </row>
    <row r="7524" spans="16:17" x14ac:dyDescent="0.25">
      <c r="P7524" s="10">
        <v>45457</v>
      </c>
      <c r="Q7524">
        <v>81.257445399999995</v>
      </c>
    </row>
    <row r="7525" spans="16:17" x14ac:dyDescent="0.25">
      <c r="P7525" s="10">
        <v>45460</v>
      </c>
      <c r="Q7525">
        <v>81.289355200000003</v>
      </c>
    </row>
    <row r="7526" spans="16:17" x14ac:dyDescent="0.25">
      <c r="P7526" s="10">
        <v>45461</v>
      </c>
      <c r="Q7526">
        <v>81.321277499999994</v>
      </c>
    </row>
    <row r="7527" spans="16:17" x14ac:dyDescent="0.25">
      <c r="P7527" s="10">
        <v>45462</v>
      </c>
      <c r="Q7527">
        <v>81.353212400000004</v>
      </c>
    </row>
    <row r="7528" spans="16:17" x14ac:dyDescent="0.25">
      <c r="P7528" s="10">
        <v>45463</v>
      </c>
      <c r="Q7528">
        <v>81.385159799999997</v>
      </c>
    </row>
    <row r="7529" spans="16:17" x14ac:dyDescent="0.25">
      <c r="P7529" s="10">
        <v>45464</v>
      </c>
      <c r="Q7529">
        <v>81.417119700000001</v>
      </c>
    </row>
    <row r="7530" spans="16:17" x14ac:dyDescent="0.25">
      <c r="P7530" s="10">
        <v>45467</v>
      </c>
      <c r="Q7530">
        <v>81.449092199999996</v>
      </c>
    </row>
    <row r="7531" spans="16:17" x14ac:dyDescent="0.25">
      <c r="P7531" s="10">
        <v>45468</v>
      </c>
      <c r="Q7531">
        <v>81.481077299999995</v>
      </c>
    </row>
    <row r="7532" spans="16:17" x14ac:dyDescent="0.25">
      <c r="P7532" s="10">
        <v>45469</v>
      </c>
      <c r="Q7532">
        <v>81.513074900000007</v>
      </c>
    </row>
    <row r="7533" spans="16:17" x14ac:dyDescent="0.25">
      <c r="P7533" s="10">
        <v>45470</v>
      </c>
      <c r="Q7533">
        <v>81.545085099999994</v>
      </c>
    </row>
    <row r="7534" spans="16:17" x14ac:dyDescent="0.25">
      <c r="P7534" s="10">
        <v>45471</v>
      </c>
      <c r="Q7534">
        <v>81.577107900000001</v>
      </c>
    </row>
    <row r="7535" spans="16:17" x14ac:dyDescent="0.25">
      <c r="P7535" s="10">
        <v>45474</v>
      </c>
      <c r="Q7535">
        <v>81.609143200000005</v>
      </c>
    </row>
    <row r="7536" spans="16:17" x14ac:dyDescent="0.25">
      <c r="P7536" s="10">
        <v>45475</v>
      </c>
      <c r="Q7536">
        <v>81.6411911</v>
      </c>
    </row>
    <row r="7537" spans="16:17" x14ac:dyDescent="0.25">
      <c r="P7537" s="10">
        <v>45476</v>
      </c>
      <c r="Q7537">
        <v>81.6732516</v>
      </c>
    </row>
    <row r="7538" spans="16:17" x14ac:dyDescent="0.25">
      <c r="P7538" s="10">
        <v>45477</v>
      </c>
      <c r="Q7538">
        <v>81.705324700000006</v>
      </c>
    </row>
    <row r="7539" spans="16:17" x14ac:dyDescent="0.25">
      <c r="P7539" s="10">
        <v>45478</v>
      </c>
      <c r="Q7539">
        <v>81.737410400000002</v>
      </c>
    </row>
    <row r="7540" spans="16:17" x14ac:dyDescent="0.25">
      <c r="P7540" s="10">
        <v>45481</v>
      </c>
      <c r="Q7540">
        <v>81.769508599999995</v>
      </c>
    </row>
    <row r="7541" spans="16:17" x14ac:dyDescent="0.25">
      <c r="P7541" s="10">
        <v>45482</v>
      </c>
      <c r="Q7541">
        <v>81.801619500000001</v>
      </c>
    </row>
    <row r="7542" spans="16:17" x14ac:dyDescent="0.25">
      <c r="P7542" s="10">
        <v>45483</v>
      </c>
      <c r="Q7542">
        <v>81.833742999999998</v>
      </c>
    </row>
    <row r="7543" spans="16:17" x14ac:dyDescent="0.25">
      <c r="P7543" s="10">
        <v>45484</v>
      </c>
      <c r="Q7543">
        <v>81.865879100000001</v>
      </c>
    </row>
    <row r="7544" spans="16:17" x14ac:dyDescent="0.25">
      <c r="P7544" s="10">
        <v>45485</v>
      </c>
      <c r="Q7544">
        <v>81.898027900000002</v>
      </c>
    </row>
    <row r="7545" spans="16:17" x14ac:dyDescent="0.25">
      <c r="P7545" s="10">
        <v>45488</v>
      </c>
      <c r="Q7545">
        <v>81.930189200000001</v>
      </c>
    </row>
    <row r="7546" spans="16:17" x14ac:dyDescent="0.25">
      <c r="P7546" s="10">
        <v>45489</v>
      </c>
      <c r="Q7546">
        <v>81.962363199999999</v>
      </c>
    </row>
    <row r="7547" spans="16:17" x14ac:dyDescent="0.25">
      <c r="P7547" s="10">
        <v>45490</v>
      </c>
      <c r="Q7547">
        <v>81.994549800000001</v>
      </c>
    </row>
    <row r="7548" spans="16:17" x14ac:dyDescent="0.25">
      <c r="P7548" s="10">
        <v>45491</v>
      </c>
      <c r="Q7548">
        <v>82.026749100000004</v>
      </c>
    </row>
    <row r="7549" spans="16:17" x14ac:dyDescent="0.25">
      <c r="P7549" s="10">
        <v>45492</v>
      </c>
      <c r="Q7549">
        <v>82.058960999999996</v>
      </c>
    </row>
    <row r="7550" spans="16:17" x14ac:dyDescent="0.25">
      <c r="P7550" s="10">
        <v>45495</v>
      </c>
      <c r="Q7550">
        <v>82.091185499999995</v>
      </c>
    </row>
    <row r="7551" spans="16:17" x14ac:dyDescent="0.25">
      <c r="P7551" s="10">
        <v>45496</v>
      </c>
      <c r="Q7551">
        <v>82.1234228</v>
      </c>
    </row>
    <row r="7552" spans="16:17" x14ac:dyDescent="0.25">
      <c r="P7552" s="10">
        <v>45497</v>
      </c>
      <c r="Q7552">
        <v>82.155672600000003</v>
      </c>
    </row>
    <row r="7553" spans="16:17" x14ac:dyDescent="0.25">
      <c r="P7553" s="10">
        <v>45498</v>
      </c>
      <c r="Q7553">
        <v>82.187935199999998</v>
      </c>
    </row>
    <row r="7554" spans="16:17" x14ac:dyDescent="0.25">
      <c r="P7554" s="10">
        <v>45499</v>
      </c>
      <c r="Q7554">
        <v>82.220210399999999</v>
      </c>
    </row>
    <row r="7555" spans="16:17" x14ac:dyDescent="0.25">
      <c r="P7555" s="10">
        <v>45502</v>
      </c>
      <c r="Q7555">
        <v>82.252498200000005</v>
      </c>
    </row>
    <row r="7556" spans="16:17" x14ac:dyDescent="0.25">
      <c r="P7556" s="10">
        <v>45503</v>
      </c>
      <c r="Q7556">
        <v>82.284798800000004</v>
      </c>
    </row>
    <row r="7557" spans="16:17" x14ac:dyDescent="0.25">
      <c r="P7557" s="10">
        <v>45504</v>
      </c>
      <c r="Q7557">
        <v>82.317111999999995</v>
      </c>
    </row>
    <row r="7558" spans="16:17" x14ac:dyDescent="0.25">
      <c r="P7558" s="10">
        <v>45505</v>
      </c>
      <c r="Q7558">
        <v>82.349438000000006</v>
      </c>
    </row>
    <row r="7559" spans="16:17" x14ac:dyDescent="0.25">
      <c r="P7559" s="10">
        <v>45506</v>
      </c>
      <c r="Q7559">
        <v>82.381776599999995</v>
      </c>
    </row>
    <row r="7560" spans="16:17" x14ac:dyDescent="0.25">
      <c r="P7560" s="10">
        <v>45509</v>
      </c>
      <c r="Q7560">
        <v>82.414127899999997</v>
      </c>
    </row>
    <row r="7561" spans="16:17" x14ac:dyDescent="0.25">
      <c r="P7561" s="10">
        <v>45510</v>
      </c>
      <c r="Q7561">
        <v>82.446491899999998</v>
      </c>
    </row>
    <row r="7562" spans="16:17" x14ac:dyDescent="0.25">
      <c r="P7562" s="10">
        <v>45511</v>
      </c>
      <c r="Q7562">
        <v>82.478868700000007</v>
      </c>
    </row>
    <row r="7563" spans="16:17" x14ac:dyDescent="0.25">
      <c r="P7563" s="10">
        <v>45512</v>
      </c>
      <c r="Q7563">
        <v>82.511258100000006</v>
      </c>
    </row>
    <row r="7564" spans="16:17" x14ac:dyDescent="0.25">
      <c r="P7564" s="10">
        <v>45513</v>
      </c>
      <c r="Q7564">
        <v>82.543660299999999</v>
      </c>
    </row>
    <row r="7565" spans="16:17" x14ac:dyDescent="0.25">
      <c r="P7565" s="10">
        <v>45516</v>
      </c>
      <c r="Q7565">
        <v>82.576075200000005</v>
      </c>
    </row>
    <row r="7566" spans="16:17" x14ac:dyDescent="0.25">
      <c r="P7566" s="10">
        <v>45517</v>
      </c>
      <c r="Q7566">
        <v>82.608502799999997</v>
      </c>
    </row>
    <row r="7567" spans="16:17" x14ac:dyDescent="0.25">
      <c r="P7567" s="10">
        <v>45518</v>
      </c>
      <c r="Q7567">
        <v>82.640943199999995</v>
      </c>
    </row>
    <row r="7568" spans="16:17" x14ac:dyDescent="0.25">
      <c r="P7568" s="10">
        <v>45519</v>
      </c>
      <c r="Q7568">
        <v>82.673396299999993</v>
      </c>
    </row>
    <row r="7569" spans="16:17" x14ac:dyDescent="0.25">
      <c r="P7569" s="10">
        <v>45520</v>
      </c>
      <c r="Q7569">
        <v>82.705862100000004</v>
      </c>
    </row>
    <row r="7570" spans="16:17" x14ac:dyDescent="0.25">
      <c r="P7570" s="10">
        <v>45523</v>
      </c>
      <c r="Q7570">
        <v>82.738340699999995</v>
      </c>
    </row>
    <row r="7571" spans="16:17" x14ac:dyDescent="0.25">
      <c r="P7571" s="10">
        <v>45524</v>
      </c>
      <c r="Q7571">
        <v>82.770832100000007</v>
      </c>
    </row>
    <row r="7572" spans="16:17" x14ac:dyDescent="0.25">
      <c r="P7572" s="10">
        <v>45525</v>
      </c>
      <c r="Q7572">
        <v>82.803336200000004</v>
      </c>
    </row>
    <row r="7573" spans="16:17" x14ac:dyDescent="0.25">
      <c r="P7573" s="10">
        <v>45526</v>
      </c>
      <c r="Q7573">
        <v>82.835853</v>
      </c>
    </row>
    <row r="7574" spans="16:17" x14ac:dyDescent="0.25">
      <c r="P7574" s="10">
        <v>45527</v>
      </c>
      <c r="Q7574">
        <v>82.868382699999998</v>
      </c>
    </row>
    <row r="7575" spans="16:17" x14ac:dyDescent="0.25">
      <c r="P7575" s="10">
        <v>45530</v>
      </c>
      <c r="Q7575">
        <v>82.900925099999995</v>
      </c>
    </row>
    <row r="7576" spans="16:17" x14ac:dyDescent="0.25">
      <c r="P7576" s="10">
        <v>45531</v>
      </c>
      <c r="Q7576">
        <v>82.933480299999999</v>
      </c>
    </row>
    <row r="7577" spans="16:17" x14ac:dyDescent="0.25">
      <c r="P7577" s="10">
        <v>45532</v>
      </c>
      <c r="Q7577">
        <v>82.966048299999997</v>
      </c>
    </row>
    <row r="7578" spans="16:17" x14ac:dyDescent="0.25">
      <c r="P7578" s="10">
        <v>45533</v>
      </c>
      <c r="Q7578">
        <v>82.998628999999994</v>
      </c>
    </row>
    <row r="7579" spans="16:17" x14ac:dyDescent="0.25">
      <c r="P7579" s="10">
        <v>45534</v>
      </c>
      <c r="Q7579">
        <v>83.031222600000007</v>
      </c>
    </row>
    <row r="7580" spans="16:17" x14ac:dyDescent="0.25">
      <c r="P7580" s="10">
        <v>45537</v>
      </c>
      <c r="Q7580">
        <v>83.063828900000004</v>
      </c>
    </row>
    <row r="7581" spans="16:17" x14ac:dyDescent="0.25">
      <c r="P7581" s="10">
        <v>45538</v>
      </c>
      <c r="Q7581">
        <v>83.096448100000003</v>
      </c>
    </row>
    <row r="7582" spans="16:17" x14ac:dyDescent="0.25">
      <c r="P7582" s="10">
        <v>45539</v>
      </c>
      <c r="Q7582">
        <v>83.129080099999996</v>
      </c>
    </row>
    <row r="7583" spans="16:17" x14ac:dyDescent="0.25">
      <c r="P7583" s="10">
        <v>45540</v>
      </c>
      <c r="Q7583">
        <v>83.161724899999996</v>
      </c>
    </row>
    <row r="7584" spans="16:17" x14ac:dyDescent="0.25">
      <c r="P7584" s="10">
        <v>45541</v>
      </c>
      <c r="Q7584">
        <v>83.194382500000003</v>
      </c>
    </row>
    <row r="7585" spans="16:17" x14ac:dyDescent="0.25">
      <c r="P7585" s="10">
        <v>45544</v>
      </c>
      <c r="Q7585">
        <v>83.227052900000004</v>
      </c>
    </row>
    <row r="7586" spans="16:17" x14ac:dyDescent="0.25">
      <c r="P7586" s="10">
        <v>45545</v>
      </c>
      <c r="Q7586">
        <v>83.259736200000006</v>
      </c>
    </row>
    <row r="7587" spans="16:17" x14ac:dyDescent="0.25">
      <c r="P7587" s="10">
        <v>45546</v>
      </c>
      <c r="Q7587">
        <v>83.292432300000002</v>
      </c>
    </row>
    <row r="7588" spans="16:17" x14ac:dyDescent="0.25">
      <c r="P7588" s="10">
        <v>45547</v>
      </c>
      <c r="Q7588">
        <v>83.325141200000004</v>
      </c>
    </row>
    <row r="7589" spans="16:17" x14ac:dyDescent="0.25">
      <c r="P7589" s="10">
        <v>45548</v>
      </c>
      <c r="Q7589">
        <v>83.357862999999995</v>
      </c>
    </row>
    <row r="7590" spans="16:17" x14ac:dyDescent="0.25">
      <c r="P7590" s="10">
        <v>45551</v>
      </c>
      <c r="Q7590">
        <v>83.390597600000007</v>
      </c>
    </row>
    <row r="7591" spans="16:17" x14ac:dyDescent="0.25">
      <c r="P7591" s="10">
        <v>45552</v>
      </c>
      <c r="Q7591">
        <v>83.423345100000006</v>
      </c>
    </row>
    <row r="7592" spans="16:17" x14ac:dyDescent="0.25">
      <c r="P7592" s="10">
        <v>45553</v>
      </c>
      <c r="Q7592">
        <v>83.456105500000007</v>
      </c>
    </row>
    <row r="7593" spans="16:17" x14ac:dyDescent="0.25">
      <c r="P7593" s="10">
        <v>45554</v>
      </c>
      <c r="Q7593">
        <v>83.488878700000001</v>
      </c>
    </row>
    <row r="7594" spans="16:17" x14ac:dyDescent="0.25">
      <c r="P7594" s="10">
        <v>45555</v>
      </c>
      <c r="Q7594">
        <v>83.522414499999996</v>
      </c>
    </row>
    <row r="7595" spans="16:17" x14ac:dyDescent="0.25">
      <c r="P7595" s="10">
        <v>45558</v>
      </c>
      <c r="Q7595">
        <v>83.555963800000001</v>
      </c>
    </row>
    <row r="7596" spans="16:17" x14ac:dyDescent="0.25">
      <c r="P7596" s="10">
        <v>45559</v>
      </c>
      <c r="Q7596">
        <v>83.589526500000005</v>
      </c>
    </row>
    <row r="7597" spans="16:17" x14ac:dyDescent="0.25">
      <c r="P7597" s="10">
        <v>45560</v>
      </c>
      <c r="Q7597">
        <v>83.623102799999998</v>
      </c>
    </row>
    <row r="7598" spans="16:17" x14ac:dyDescent="0.25">
      <c r="P7598" s="10">
        <v>45561</v>
      </c>
      <c r="Q7598">
        <v>83.656692500000005</v>
      </c>
    </row>
    <row r="7599" spans="16:17" x14ac:dyDescent="0.25">
      <c r="P7599" s="10">
        <v>45562</v>
      </c>
      <c r="Q7599">
        <v>83.690295699999993</v>
      </c>
    </row>
    <row r="7600" spans="16:17" x14ac:dyDescent="0.25">
      <c r="P7600" s="10">
        <v>45565</v>
      </c>
      <c r="Q7600">
        <v>83.723912400000003</v>
      </c>
    </row>
    <row r="7601" spans="16:17" x14ac:dyDescent="0.25">
      <c r="P7601" s="10">
        <v>45566</v>
      </c>
      <c r="Q7601">
        <v>83.757542700000002</v>
      </c>
    </row>
    <row r="7602" spans="16:17" x14ac:dyDescent="0.25">
      <c r="P7602" s="10">
        <v>45567</v>
      </c>
      <c r="Q7602">
        <v>83.791186400000001</v>
      </c>
    </row>
    <row r="7603" spans="16:17" x14ac:dyDescent="0.25">
      <c r="P7603" s="10">
        <v>45568</v>
      </c>
      <c r="Q7603">
        <v>83.824843599999994</v>
      </c>
    </row>
    <row r="7604" spans="16:17" x14ac:dyDescent="0.25">
      <c r="P7604" s="10">
        <v>45569</v>
      </c>
      <c r="Q7604">
        <v>83.858514400000004</v>
      </c>
    </row>
    <row r="7605" spans="16:17" x14ac:dyDescent="0.25">
      <c r="P7605" s="10">
        <v>45572</v>
      </c>
      <c r="Q7605">
        <v>83.892198699999994</v>
      </c>
    </row>
    <row r="7606" spans="16:17" x14ac:dyDescent="0.25">
      <c r="P7606" s="10">
        <v>45573</v>
      </c>
      <c r="Q7606">
        <v>83.925896499999993</v>
      </c>
    </row>
    <row r="7607" spans="16:17" x14ac:dyDescent="0.25">
      <c r="P7607" s="10">
        <v>45574</v>
      </c>
      <c r="Q7607">
        <v>83.959607899999995</v>
      </c>
    </row>
    <row r="7608" spans="16:17" x14ac:dyDescent="0.25">
      <c r="P7608" s="10">
        <v>45575</v>
      </c>
      <c r="Q7608">
        <v>83.993332800000005</v>
      </c>
    </row>
    <row r="7609" spans="16:17" x14ac:dyDescent="0.25">
      <c r="P7609" s="10">
        <v>45576</v>
      </c>
      <c r="Q7609">
        <v>84.027071199999995</v>
      </c>
    </row>
    <row r="7610" spans="16:17" x14ac:dyDescent="0.25">
      <c r="P7610" s="10">
        <v>45579</v>
      </c>
      <c r="Q7610">
        <v>84.060823200000002</v>
      </c>
    </row>
    <row r="7611" spans="16:17" x14ac:dyDescent="0.25">
      <c r="P7611" s="10">
        <v>45580</v>
      </c>
      <c r="Q7611">
        <v>84.094588700000003</v>
      </c>
    </row>
    <row r="7612" spans="16:17" x14ac:dyDescent="0.25">
      <c r="P7612" s="10">
        <v>45581</v>
      </c>
      <c r="Q7612">
        <v>84.128367900000001</v>
      </c>
    </row>
    <row r="7613" spans="16:17" x14ac:dyDescent="0.25">
      <c r="P7613" s="10">
        <v>45582</v>
      </c>
      <c r="Q7613">
        <v>84.162160499999999</v>
      </c>
    </row>
    <row r="7614" spans="16:17" x14ac:dyDescent="0.25">
      <c r="P7614" s="10">
        <v>45583</v>
      </c>
      <c r="Q7614">
        <v>84.195966799999994</v>
      </c>
    </row>
    <row r="7615" spans="16:17" x14ac:dyDescent="0.25">
      <c r="P7615" s="10">
        <v>45586</v>
      </c>
      <c r="Q7615">
        <v>84.229786599999997</v>
      </c>
    </row>
    <row r="7616" spans="16:17" x14ac:dyDescent="0.25">
      <c r="P7616" s="10">
        <v>45587</v>
      </c>
      <c r="Q7616">
        <v>84.263620099999997</v>
      </c>
    </row>
    <row r="7617" spans="16:17" x14ac:dyDescent="0.25">
      <c r="P7617" s="10">
        <v>45588</v>
      </c>
      <c r="Q7617">
        <v>84.297467100000006</v>
      </c>
    </row>
    <row r="7618" spans="16:17" x14ac:dyDescent="0.25">
      <c r="P7618" s="10">
        <v>45589</v>
      </c>
      <c r="Q7618">
        <v>84.331327700000003</v>
      </c>
    </row>
    <row r="7619" spans="16:17" x14ac:dyDescent="0.25">
      <c r="P7619" s="10">
        <v>45590</v>
      </c>
      <c r="Q7619">
        <v>84.365201900000002</v>
      </c>
    </row>
    <row r="7620" spans="16:17" x14ac:dyDescent="0.25">
      <c r="P7620" s="10">
        <v>45593</v>
      </c>
      <c r="Q7620">
        <v>84.399089700000005</v>
      </c>
    </row>
    <row r="7621" spans="16:17" x14ac:dyDescent="0.25">
      <c r="P7621" s="10">
        <v>45594</v>
      </c>
      <c r="Q7621">
        <v>84.432991099999995</v>
      </c>
    </row>
    <row r="7622" spans="16:17" x14ac:dyDescent="0.25">
      <c r="P7622" s="10">
        <v>45595</v>
      </c>
      <c r="Q7622">
        <v>84.466906199999997</v>
      </c>
    </row>
    <row r="7623" spans="16:17" x14ac:dyDescent="0.25">
      <c r="P7623" s="10">
        <v>45596</v>
      </c>
      <c r="Q7623">
        <v>84.500834800000007</v>
      </c>
    </row>
    <row r="7624" spans="16:17" x14ac:dyDescent="0.25">
      <c r="P7624" s="10">
        <v>45597</v>
      </c>
      <c r="Q7624">
        <v>84.534777099999999</v>
      </c>
    </row>
    <row r="7625" spans="16:17" x14ac:dyDescent="0.25">
      <c r="P7625" s="10">
        <v>45600</v>
      </c>
      <c r="Q7625">
        <v>84.568733100000003</v>
      </c>
    </row>
    <row r="7626" spans="16:17" x14ac:dyDescent="0.25">
      <c r="P7626" s="10">
        <v>45601</v>
      </c>
      <c r="Q7626">
        <v>84.602702600000001</v>
      </c>
    </row>
    <row r="7627" spans="16:17" x14ac:dyDescent="0.25">
      <c r="P7627" s="10">
        <v>45602</v>
      </c>
      <c r="Q7627">
        <v>84.636685799999995</v>
      </c>
    </row>
    <row r="7628" spans="16:17" x14ac:dyDescent="0.25">
      <c r="P7628" s="10">
        <v>45603</v>
      </c>
      <c r="Q7628">
        <v>84.6706827</v>
      </c>
    </row>
    <row r="7629" spans="16:17" x14ac:dyDescent="0.25">
      <c r="P7629" s="10">
        <v>45604</v>
      </c>
      <c r="Q7629">
        <v>84.706208000000004</v>
      </c>
    </row>
    <row r="7630" spans="16:17" x14ac:dyDescent="0.25">
      <c r="P7630" s="10">
        <v>45607</v>
      </c>
      <c r="Q7630">
        <v>84.741748200000004</v>
      </c>
    </row>
    <row r="7631" spans="16:17" x14ac:dyDescent="0.25">
      <c r="P7631" s="10">
        <v>45608</v>
      </c>
      <c r="Q7631">
        <v>84.7773033</v>
      </c>
    </row>
    <row r="7632" spans="16:17" x14ac:dyDescent="0.25">
      <c r="P7632" s="10">
        <v>45609</v>
      </c>
      <c r="Q7632">
        <v>84.812873300000007</v>
      </c>
    </row>
    <row r="7633" spans="16:17" x14ac:dyDescent="0.25">
      <c r="P7633" s="10">
        <v>45610</v>
      </c>
      <c r="Q7633">
        <v>84.848458199999996</v>
      </c>
    </row>
    <row r="7634" spans="16:17" x14ac:dyDescent="0.25">
      <c r="P7634" s="10">
        <v>45614</v>
      </c>
      <c r="Q7634">
        <v>84.884058100000004</v>
      </c>
    </row>
    <row r="7635" spans="16:17" x14ac:dyDescent="0.25">
      <c r="P7635" s="10">
        <v>45615</v>
      </c>
      <c r="Q7635">
        <v>84.919672899999995</v>
      </c>
    </row>
    <row r="7636" spans="16:17" x14ac:dyDescent="0.25">
      <c r="P7636" s="10">
        <v>45617</v>
      </c>
      <c r="Q7636">
        <v>84.955302599999996</v>
      </c>
    </row>
    <row r="7637" spans="16:17" x14ac:dyDescent="0.25">
      <c r="P7637" s="10">
        <v>45618</v>
      </c>
      <c r="Q7637">
        <v>84.990947300000002</v>
      </c>
    </row>
    <row r="7638" spans="16:17" x14ac:dyDescent="0.25">
      <c r="P7638" s="10">
        <v>45621</v>
      </c>
      <c r="Q7638">
        <v>85.026606999999998</v>
      </c>
    </row>
    <row r="7639" spans="16:17" x14ac:dyDescent="0.25">
      <c r="P7639" s="10">
        <v>45622</v>
      </c>
      <c r="Q7639">
        <v>85.062281600000006</v>
      </c>
    </row>
    <row r="7640" spans="16:17" x14ac:dyDescent="0.25">
      <c r="P7640" s="10">
        <v>45623</v>
      </c>
      <c r="Q7640">
        <v>85.097971200000003</v>
      </c>
    </row>
    <row r="7641" spans="16:17" x14ac:dyDescent="0.25">
      <c r="P7641" s="10">
        <v>45624</v>
      </c>
      <c r="Q7641">
        <v>85.133675699999998</v>
      </c>
    </row>
    <row r="7642" spans="16:17" x14ac:dyDescent="0.25">
      <c r="P7642" s="10">
        <v>45625</v>
      </c>
      <c r="Q7642">
        <v>85.169395300000005</v>
      </c>
    </row>
    <row r="7643" spans="16:17" x14ac:dyDescent="0.25">
      <c r="P7643" s="10">
        <v>45628</v>
      </c>
      <c r="Q7643">
        <v>85.205129799999995</v>
      </c>
    </row>
    <row r="7644" spans="16:17" x14ac:dyDescent="0.25">
      <c r="P7644" s="10">
        <v>45629</v>
      </c>
      <c r="Q7644">
        <v>85.240879300000003</v>
      </c>
    </row>
    <row r="7645" spans="16:17" x14ac:dyDescent="0.25">
      <c r="P7645" s="10">
        <v>45630</v>
      </c>
      <c r="Q7645">
        <v>85.276643800000002</v>
      </c>
    </row>
    <row r="7646" spans="16:17" x14ac:dyDescent="0.25">
      <c r="P7646" s="10">
        <v>45631</v>
      </c>
      <c r="Q7646">
        <v>85.312423300000006</v>
      </c>
    </row>
    <row r="7647" spans="16:17" x14ac:dyDescent="0.25">
      <c r="P7647" s="10">
        <v>45632</v>
      </c>
      <c r="Q7647">
        <v>85.348217899999995</v>
      </c>
    </row>
    <row r="7648" spans="16:17" x14ac:dyDescent="0.25">
      <c r="P7648" s="10">
        <v>45635</v>
      </c>
      <c r="Q7648">
        <v>85.384027399999994</v>
      </c>
    </row>
    <row r="7649" spans="16:17" x14ac:dyDescent="0.25">
      <c r="P7649" s="10">
        <v>45636</v>
      </c>
      <c r="Q7649">
        <v>85.419852000000006</v>
      </c>
    </row>
    <row r="7650" spans="16:17" x14ac:dyDescent="0.25">
      <c r="P7650" s="10">
        <v>45637</v>
      </c>
      <c r="Q7650">
        <v>85.455691599999994</v>
      </c>
    </row>
    <row r="7651" spans="16:17" x14ac:dyDescent="0.25">
      <c r="P7651" s="10">
        <v>45638</v>
      </c>
      <c r="Q7651">
        <v>85.491546299999996</v>
      </c>
    </row>
    <row r="7652" spans="16:17" x14ac:dyDescent="0.25">
      <c r="P7652" s="10">
        <v>45639</v>
      </c>
      <c r="Q7652">
        <v>85.530456000000001</v>
      </c>
    </row>
    <row r="7653" spans="16:17" x14ac:dyDescent="0.25">
      <c r="P7653" s="10">
        <v>45642</v>
      </c>
      <c r="Q7653">
        <v>85.569383500000001</v>
      </c>
    </row>
    <row r="7654" spans="16:17" x14ac:dyDescent="0.25">
      <c r="P7654" s="10">
        <v>45643</v>
      </c>
      <c r="Q7654">
        <v>85.608328700000001</v>
      </c>
    </row>
    <row r="7655" spans="16:17" x14ac:dyDescent="0.25">
      <c r="P7655" s="10">
        <v>45644</v>
      </c>
      <c r="Q7655">
        <v>85.647291600000003</v>
      </c>
    </row>
    <row r="7656" spans="16:17" x14ac:dyDescent="0.25">
      <c r="P7656" s="10">
        <v>45645</v>
      </c>
      <c r="Q7656">
        <v>85.686272299999999</v>
      </c>
    </row>
    <row r="7657" spans="16:17" x14ac:dyDescent="0.25">
      <c r="P7657" s="10">
        <v>45646</v>
      </c>
      <c r="Q7657">
        <v>85.725270699999996</v>
      </c>
    </row>
    <row r="7658" spans="16:17" x14ac:dyDescent="0.25">
      <c r="P7658" s="10">
        <v>45649</v>
      </c>
      <c r="Q7658">
        <v>85.764286799999994</v>
      </c>
    </row>
    <row r="7659" spans="16:17" x14ac:dyDescent="0.25">
      <c r="P7659" s="10">
        <v>45650</v>
      </c>
      <c r="Q7659">
        <v>85.8033207</v>
      </c>
    </row>
    <row r="7660" spans="16:17" x14ac:dyDescent="0.25">
      <c r="P7660" s="10">
        <v>45652</v>
      </c>
      <c r="Q7660">
        <v>85.842372400000002</v>
      </c>
    </row>
    <row r="7661" spans="16:17" x14ac:dyDescent="0.25">
      <c r="P7661" s="10">
        <v>45653</v>
      </c>
      <c r="Q7661">
        <v>85.881441800000005</v>
      </c>
    </row>
    <row r="7662" spans="16:17" x14ac:dyDescent="0.25">
      <c r="P7662" s="10">
        <v>45656</v>
      </c>
      <c r="Q7662">
        <v>85.920529000000002</v>
      </c>
    </row>
    <row r="7663" spans="16:17" x14ac:dyDescent="0.25">
      <c r="P7663" s="10">
        <v>45657</v>
      </c>
      <c r="Q7663">
        <v>85.959633999999994</v>
      </c>
    </row>
    <row r="7664" spans="16:17" x14ac:dyDescent="0.25">
      <c r="P7664" s="10">
        <v>45659</v>
      </c>
      <c r="Q7664">
        <v>85.998756799999995</v>
      </c>
    </row>
    <row r="7665" spans="16:17" x14ac:dyDescent="0.25">
      <c r="P7665" s="10">
        <v>45660</v>
      </c>
      <c r="Q7665">
        <v>86.0378975</v>
      </c>
    </row>
    <row r="7666" spans="16:17" x14ac:dyDescent="0.25">
      <c r="P7666" s="10">
        <v>45663</v>
      </c>
      <c r="Q7666">
        <v>86.077055900000005</v>
      </c>
    </row>
    <row r="7667" spans="16:17" x14ac:dyDescent="0.25">
      <c r="P7667" s="10">
        <v>45664</v>
      </c>
      <c r="Q7667">
        <v>86.116232100000005</v>
      </c>
    </row>
    <row r="7668" spans="16:17" x14ac:dyDescent="0.25">
      <c r="P7668" s="10">
        <v>45665</v>
      </c>
      <c r="Q7668">
        <v>86.155426199999994</v>
      </c>
    </row>
    <row r="7669" spans="16:17" x14ac:dyDescent="0.25">
      <c r="P7669" s="10">
        <v>45666</v>
      </c>
      <c r="Q7669">
        <v>86.194638100000006</v>
      </c>
    </row>
    <row r="7670" spans="16:17" x14ac:dyDescent="0.25">
      <c r="P7670" s="10">
        <v>45667</v>
      </c>
      <c r="Q7670">
        <v>86.233867900000007</v>
      </c>
    </row>
    <row r="7671" spans="16:17" x14ac:dyDescent="0.25">
      <c r="P7671" s="10">
        <v>45670</v>
      </c>
      <c r="Q7671">
        <v>86.273115500000003</v>
      </c>
    </row>
    <row r="7672" spans="16:17" x14ac:dyDescent="0.25">
      <c r="P7672" s="10">
        <v>45671</v>
      </c>
      <c r="Q7672">
        <v>86.312381000000002</v>
      </c>
    </row>
    <row r="7673" spans="16:17" x14ac:dyDescent="0.25">
      <c r="P7673" s="10">
        <v>45672</v>
      </c>
      <c r="Q7673">
        <v>86.351664400000004</v>
      </c>
    </row>
    <row r="7674" spans="16:17" x14ac:dyDescent="0.25">
      <c r="P7674" s="10">
        <v>45673</v>
      </c>
      <c r="Q7674">
        <v>86.390965600000001</v>
      </c>
    </row>
    <row r="7675" spans="16:17" x14ac:dyDescent="0.25">
      <c r="P7675" s="10">
        <v>45674</v>
      </c>
      <c r="Q7675">
        <v>86.430284700000001</v>
      </c>
    </row>
    <row r="7676" spans="16:17" x14ac:dyDescent="0.25">
      <c r="P7676" s="10">
        <v>45677</v>
      </c>
      <c r="Q7676">
        <v>86.469621700000005</v>
      </c>
    </row>
    <row r="7677" spans="16:17" x14ac:dyDescent="0.25">
      <c r="P7677" s="10">
        <v>45678</v>
      </c>
      <c r="Q7677">
        <v>86.508976599999997</v>
      </c>
    </row>
    <row r="7678" spans="16:17" x14ac:dyDescent="0.25">
      <c r="P7678" s="10">
        <v>45679</v>
      </c>
      <c r="Q7678">
        <v>86.5483495</v>
      </c>
    </row>
    <row r="7679" spans="16:17" x14ac:dyDescent="0.25">
      <c r="P7679" s="10">
        <v>45680</v>
      </c>
      <c r="Q7679">
        <v>86.587740199999999</v>
      </c>
    </row>
    <row r="7680" spans="16:17" x14ac:dyDescent="0.25">
      <c r="P7680" s="10">
        <v>45681</v>
      </c>
      <c r="Q7680">
        <v>86.627148899999995</v>
      </c>
    </row>
    <row r="7681" spans="16:17" x14ac:dyDescent="0.25">
      <c r="P7681" s="10">
        <v>45684</v>
      </c>
      <c r="Q7681">
        <v>86.666575499999993</v>
      </c>
    </row>
    <row r="7682" spans="16:17" x14ac:dyDescent="0.25">
      <c r="P7682" s="10">
        <v>45685</v>
      </c>
      <c r="Q7682">
        <v>86.706020100000003</v>
      </c>
    </row>
    <row r="7683" spans="16:17" x14ac:dyDescent="0.25">
      <c r="P7683" s="10">
        <v>45686</v>
      </c>
      <c r="Q7683">
        <v>86.745482600000003</v>
      </c>
    </row>
    <row r="7684" spans="16:17" x14ac:dyDescent="0.25">
      <c r="P7684" s="10">
        <v>45687</v>
      </c>
      <c r="Q7684">
        <v>86.784963099999999</v>
      </c>
    </row>
    <row r="7685" spans="16:17" x14ac:dyDescent="0.25">
      <c r="P7685" s="10">
        <v>45688</v>
      </c>
      <c r="Q7685">
        <v>86.827519800000005</v>
      </c>
    </row>
    <row r="7686" spans="16:17" x14ac:dyDescent="0.25">
      <c r="P7686" s="10">
        <v>45691</v>
      </c>
      <c r="Q7686">
        <v>86.870097400000006</v>
      </c>
    </row>
    <row r="7687" spans="16:17" x14ac:dyDescent="0.25">
      <c r="P7687" s="10">
        <v>45692</v>
      </c>
      <c r="Q7687">
        <v>86.912695900000003</v>
      </c>
    </row>
    <row r="7688" spans="16:17" x14ac:dyDescent="0.25">
      <c r="P7688" s="10">
        <v>45693</v>
      </c>
      <c r="Q7688">
        <v>86.955315299999995</v>
      </c>
    </row>
    <row r="7689" spans="16:17" x14ac:dyDescent="0.25">
      <c r="P7689" s="10">
        <v>45694</v>
      </c>
      <c r="Q7689">
        <v>86.997955599999997</v>
      </c>
    </row>
    <row r="7690" spans="16:17" x14ac:dyDescent="0.25">
      <c r="P7690" s="10">
        <v>45695</v>
      </c>
      <c r="Q7690">
        <v>87.040616700000001</v>
      </c>
    </row>
    <row r="7691" spans="16:17" x14ac:dyDescent="0.25">
      <c r="P7691" s="10">
        <v>45698</v>
      </c>
      <c r="Q7691">
        <v>87.083298900000003</v>
      </c>
    </row>
    <row r="7692" spans="16:17" x14ac:dyDescent="0.25">
      <c r="P7692" s="10">
        <v>45699</v>
      </c>
      <c r="Q7692">
        <v>87.126001900000006</v>
      </c>
    </row>
    <row r="7693" spans="16:17" x14ac:dyDescent="0.25">
      <c r="P7693" s="10">
        <v>45700</v>
      </c>
      <c r="Q7693">
        <v>87.168725899999998</v>
      </c>
    </row>
    <row r="7694" spans="16:17" x14ac:dyDescent="0.25">
      <c r="P7694" s="10">
        <v>45701</v>
      </c>
      <c r="Q7694">
        <v>87.211470800000001</v>
      </c>
    </row>
    <row r="7695" spans="16:17" x14ac:dyDescent="0.25">
      <c r="P7695" s="10">
        <v>45702</v>
      </c>
      <c r="Q7695">
        <v>87.254236700000007</v>
      </c>
    </row>
    <row r="7696" spans="16:17" x14ac:dyDescent="0.25">
      <c r="P7696" s="10">
        <v>45705</v>
      </c>
      <c r="Q7696">
        <v>87.297023499999995</v>
      </c>
    </row>
    <row r="7697" spans="16:17" x14ac:dyDescent="0.25">
      <c r="P7697" s="10">
        <v>45706</v>
      </c>
      <c r="Q7697">
        <v>87.339831399999994</v>
      </c>
    </row>
    <row r="7698" spans="16:17" x14ac:dyDescent="0.25">
      <c r="P7698" s="10">
        <v>45707</v>
      </c>
      <c r="Q7698">
        <v>87.382660200000004</v>
      </c>
    </row>
    <row r="7699" spans="16:17" x14ac:dyDescent="0.25">
      <c r="P7699" s="10">
        <v>45708</v>
      </c>
      <c r="Q7699">
        <v>87.425510099999997</v>
      </c>
    </row>
    <row r="7700" spans="16:17" x14ac:dyDescent="0.25">
      <c r="P7700" s="10">
        <v>45709</v>
      </c>
      <c r="Q7700">
        <v>87.4683809</v>
      </c>
    </row>
    <row r="7701" spans="16:17" x14ac:dyDescent="0.25">
      <c r="P7701" s="10">
        <v>45712</v>
      </c>
      <c r="Q7701">
        <v>87.5112728</v>
      </c>
    </row>
    <row r="7702" spans="16:17" x14ac:dyDescent="0.25">
      <c r="P7702" s="10">
        <v>45713</v>
      </c>
      <c r="Q7702">
        <v>87.554185700000005</v>
      </c>
    </row>
    <row r="7703" spans="16:17" x14ac:dyDescent="0.25">
      <c r="P7703" s="10">
        <v>45714</v>
      </c>
      <c r="Q7703">
        <v>87.597119599999999</v>
      </c>
    </row>
    <row r="7704" spans="16:17" x14ac:dyDescent="0.25">
      <c r="P7704" s="10">
        <v>45715</v>
      </c>
      <c r="Q7704">
        <v>87.640074600000005</v>
      </c>
    </row>
    <row r="7705" spans="16:17" x14ac:dyDescent="0.25">
      <c r="P7705" s="10">
        <v>45716</v>
      </c>
      <c r="Q7705">
        <v>87.683050699999995</v>
      </c>
    </row>
    <row r="7706" spans="16:17" x14ac:dyDescent="0.25">
      <c r="P7706" s="10">
        <v>45721</v>
      </c>
      <c r="Q7706">
        <v>87.726047800000003</v>
      </c>
    </row>
    <row r="7707" spans="16:17" x14ac:dyDescent="0.25">
      <c r="P7707" s="10">
        <v>45722</v>
      </c>
      <c r="Q7707">
        <v>87.769065999999995</v>
      </c>
    </row>
    <row r="7708" spans="16:17" x14ac:dyDescent="0.25">
      <c r="P7708" s="10">
        <v>45723</v>
      </c>
      <c r="Q7708">
        <v>87.812105399999993</v>
      </c>
    </row>
    <row r="7709" spans="16:17" x14ac:dyDescent="0.25">
      <c r="P7709" s="10">
        <v>45726</v>
      </c>
      <c r="Q7709">
        <v>87.855165799999995</v>
      </c>
    </row>
    <row r="7710" spans="16:17" x14ac:dyDescent="0.25">
      <c r="P7710" s="10">
        <v>45727</v>
      </c>
      <c r="Q7710">
        <v>87.898247299999994</v>
      </c>
    </row>
    <row r="7711" spans="16:17" x14ac:dyDescent="0.25">
      <c r="P7711" s="10">
        <v>45728</v>
      </c>
      <c r="Q7711">
        <v>87.94135</v>
      </c>
    </row>
    <row r="7712" spans="16:17" x14ac:dyDescent="0.25">
      <c r="P7712" s="10">
        <v>45729</v>
      </c>
      <c r="Q7712">
        <v>87.984473800000004</v>
      </c>
    </row>
    <row r="7713" spans="16:17" x14ac:dyDescent="0.25">
      <c r="P7713" s="10">
        <v>45730</v>
      </c>
      <c r="Q7713">
        <v>88.027618700000005</v>
      </c>
    </row>
    <row r="7714" spans="16:17" x14ac:dyDescent="0.25">
      <c r="P7714" s="10">
        <v>45733</v>
      </c>
      <c r="Q7714">
        <v>88.070784799999998</v>
      </c>
    </row>
    <row r="7715" spans="16:17" x14ac:dyDescent="0.25">
      <c r="P7715" s="10">
        <v>45734</v>
      </c>
      <c r="Q7715">
        <v>88.113972099999998</v>
      </c>
    </row>
    <row r="7716" spans="16:17" x14ac:dyDescent="0.25">
      <c r="P7716" s="10">
        <v>45735</v>
      </c>
      <c r="Q7716">
        <v>88.157180600000004</v>
      </c>
    </row>
    <row r="7717" spans="16:17" x14ac:dyDescent="0.25">
      <c r="P7717" s="10">
        <v>45736</v>
      </c>
      <c r="Q7717">
        <v>88.200410199999993</v>
      </c>
    </row>
    <row r="7718" spans="16:17" x14ac:dyDescent="0.25">
      <c r="P7718" s="10">
        <v>45737</v>
      </c>
      <c r="Q7718">
        <v>88.246742699999999</v>
      </c>
    </row>
    <row r="7719" spans="16:17" x14ac:dyDescent="0.25">
      <c r="P7719" s="10">
        <v>45740</v>
      </c>
      <c r="Q7719">
        <v>88.293099600000005</v>
      </c>
    </row>
    <row r="7720" spans="16:17" x14ac:dyDescent="0.25">
      <c r="P7720" s="10">
        <v>45741</v>
      </c>
      <c r="Q7720">
        <v>88.339480899999998</v>
      </c>
    </row>
    <row r="7721" spans="16:17" x14ac:dyDescent="0.25">
      <c r="P7721" s="10">
        <v>45742</v>
      </c>
      <c r="Q7721">
        <v>88.385886499999998</v>
      </c>
    </row>
    <row r="7722" spans="16:17" x14ac:dyDescent="0.25">
      <c r="P7722" s="10">
        <v>45743</v>
      </c>
      <c r="Q7722">
        <v>88.432316499999999</v>
      </c>
    </row>
    <row r="7723" spans="16:17" x14ac:dyDescent="0.25">
      <c r="P7723" s="10">
        <v>45744</v>
      </c>
      <c r="Q7723">
        <v>88.478770900000001</v>
      </c>
    </row>
    <row r="7724" spans="16:17" x14ac:dyDescent="0.25">
      <c r="P7724" s="10">
        <v>45747</v>
      </c>
      <c r="Q7724">
        <v>88.525249700000003</v>
      </c>
    </row>
    <row r="7725" spans="16:17" x14ac:dyDescent="0.25">
      <c r="P7725" s="10">
        <v>45748</v>
      </c>
      <c r="Q7725">
        <v>88.571752900000007</v>
      </c>
    </row>
    <row r="7726" spans="16:17" x14ac:dyDescent="0.25">
      <c r="P7726" s="10">
        <v>45749</v>
      </c>
      <c r="Q7726">
        <v>88.618280499999997</v>
      </c>
    </row>
    <row r="7727" spans="16:17" x14ac:dyDescent="0.25">
      <c r="P7727" s="10">
        <v>45750</v>
      </c>
      <c r="Q7727">
        <v>88.664832599999997</v>
      </c>
    </row>
    <row r="7728" spans="16:17" x14ac:dyDescent="0.25">
      <c r="P7728" s="10">
        <v>45751</v>
      </c>
      <c r="Q7728">
        <v>88.711409099999997</v>
      </c>
    </row>
    <row r="7729" spans="16:17" x14ac:dyDescent="0.25">
      <c r="P7729" s="10">
        <v>45754</v>
      </c>
      <c r="Q7729">
        <v>88.758010100000007</v>
      </c>
    </row>
    <row r="7730" spans="16:17" x14ac:dyDescent="0.25">
      <c r="P7730" s="10">
        <v>45755</v>
      </c>
      <c r="Q7730">
        <v>88.804635500000003</v>
      </c>
    </row>
    <row r="7731" spans="16:17" x14ac:dyDescent="0.25">
      <c r="P7731" s="10">
        <v>45756</v>
      </c>
      <c r="Q7731">
        <v>88.851285500000003</v>
      </c>
    </row>
    <row r="7732" spans="16:17" x14ac:dyDescent="0.25">
      <c r="P7732" s="10">
        <v>45757</v>
      </c>
      <c r="Q7732">
        <v>88.897959999999998</v>
      </c>
    </row>
    <row r="7733" spans="16:17" x14ac:dyDescent="0.25">
      <c r="P7733" s="10">
        <v>45758</v>
      </c>
      <c r="Q7733">
        <v>88.944659000000001</v>
      </c>
    </row>
    <row r="7734" spans="16:17" x14ac:dyDescent="0.25">
      <c r="P7734" s="10">
        <v>45761</v>
      </c>
      <c r="Q7734">
        <v>88.9913825</v>
      </c>
    </row>
    <row r="7735" spans="16:17" x14ac:dyDescent="0.25">
      <c r="P7735" s="10">
        <v>45762</v>
      </c>
      <c r="Q7735">
        <v>89.038130499999994</v>
      </c>
    </row>
    <row r="7736" spans="16:17" x14ac:dyDescent="0.25">
      <c r="P7736" s="10">
        <v>45763</v>
      </c>
      <c r="Q7736">
        <v>89.084903199999999</v>
      </c>
    </row>
    <row r="7737" spans="16:17" x14ac:dyDescent="0.25">
      <c r="P7737" s="10">
        <v>45764</v>
      </c>
      <c r="Q7737">
        <v>89.131700300000006</v>
      </c>
    </row>
    <row r="7738" spans="16:17" x14ac:dyDescent="0.25">
      <c r="P7738" s="10">
        <v>45769</v>
      </c>
      <c r="Q7738">
        <v>89.178522099999995</v>
      </c>
    </row>
    <row r="7739" spans="16:17" x14ac:dyDescent="0.25">
      <c r="P7739" s="10">
        <v>45770</v>
      </c>
      <c r="Q7739">
        <v>89.225368500000002</v>
      </c>
    </row>
    <row r="7740" spans="16:17" x14ac:dyDescent="0.25">
      <c r="P7740" s="10">
        <v>45771</v>
      </c>
      <c r="Q7740">
        <v>89.272239499999998</v>
      </c>
    </row>
    <row r="7741" spans="16:17" x14ac:dyDescent="0.25">
      <c r="P7741" s="10">
        <v>45772</v>
      </c>
      <c r="Q7741">
        <v>89.319135099999997</v>
      </c>
    </row>
    <row r="7742" spans="16:17" x14ac:dyDescent="0.25">
      <c r="P7742" s="10">
        <v>45775</v>
      </c>
      <c r="Q7742">
        <v>89.366055299999999</v>
      </c>
    </row>
    <row r="7743" spans="16:17" x14ac:dyDescent="0.25">
      <c r="P7743" s="10">
        <v>45776</v>
      </c>
      <c r="Q7743">
        <v>89.413000199999999</v>
      </c>
    </row>
    <row r="7744" spans="16:17" x14ac:dyDescent="0.25">
      <c r="P7744" s="10">
        <v>45777</v>
      </c>
      <c r="Q7744">
        <v>89.459969700000002</v>
      </c>
    </row>
    <row r="7745" spans="16:17" x14ac:dyDescent="0.25">
      <c r="P7745" s="10">
        <v>45779</v>
      </c>
      <c r="Q7745">
        <v>89.506963900000002</v>
      </c>
    </row>
    <row r="7746" spans="16:17" x14ac:dyDescent="0.25">
      <c r="P7746" s="10">
        <v>45782</v>
      </c>
      <c r="Q7746">
        <v>89.5539828</v>
      </c>
    </row>
    <row r="7747" spans="16:17" x14ac:dyDescent="0.25">
      <c r="P7747" s="10">
        <v>45783</v>
      </c>
      <c r="Q7747">
        <v>89.601026500000003</v>
      </c>
    </row>
    <row r="7748" spans="16:17" x14ac:dyDescent="0.25">
      <c r="P7748" s="10">
        <v>45784</v>
      </c>
      <c r="Q7748">
        <v>89.648094799999996</v>
      </c>
    </row>
    <row r="7749" spans="16:17" x14ac:dyDescent="0.25">
      <c r="P7749" s="10">
        <v>45785</v>
      </c>
      <c r="Q7749">
        <v>89.695187799999999</v>
      </c>
    </row>
    <row r="7750" spans="16:17" x14ac:dyDescent="0.25">
      <c r="P7750" s="10">
        <v>45786</v>
      </c>
      <c r="Q7750">
        <v>89.743861800000005</v>
      </c>
    </row>
    <row r="7751" spans="16:17" x14ac:dyDescent="0.25">
      <c r="P7751" s="10">
        <v>45789</v>
      </c>
      <c r="Q7751">
        <v>89.792562200000006</v>
      </c>
    </row>
    <row r="7752" spans="16:17" x14ac:dyDescent="0.25">
      <c r="P7752" s="10">
        <v>45790</v>
      </c>
      <c r="Q7752">
        <v>89.841289000000003</v>
      </c>
    </row>
    <row r="7753" spans="16:17" x14ac:dyDescent="0.25">
      <c r="P7753" s="10">
        <v>45791</v>
      </c>
      <c r="Q7753">
        <v>89.890042300000005</v>
      </c>
    </row>
    <row r="7754" spans="16:17" x14ac:dyDescent="0.25">
      <c r="P7754" s="10">
        <v>45792</v>
      </c>
      <c r="Q7754">
        <v>89.938822000000002</v>
      </c>
    </row>
    <row r="7755" spans="16:17" x14ac:dyDescent="0.25">
      <c r="P7755" s="10">
        <v>45793</v>
      </c>
      <c r="Q7755">
        <v>89.987628200000003</v>
      </c>
    </row>
    <row r="7756" spans="16:17" x14ac:dyDescent="0.25">
      <c r="P7756" s="10">
        <v>45796</v>
      </c>
      <c r="Q7756">
        <v>90.036460899999994</v>
      </c>
    </row>
    <row r="7757" spans="16:17" x14ac:dyDescent="0.25">
      <c r="P7757" s="10">
        <v>45797</v>
      </c>
      <c r="Q7757">
        <v>90.085320100000004</v>
      </c>
    </row>
    <row r="7758" spans="16:17" x14ac:dyDescent="0.25">
      <c r="P7758" s="10">
        <v>45798</v>
      </c>
      <c r="Q7758">
        <v>90.134205800000004</v>
      </c>
    </row>
    <row r="7759" spans="16:17" x14ac:dyDescent="0.25">
      <c r="P7759" s="10">
        <v>45799</v>
      </c>
      <c r="Q7759">
        <v>90.183117999999993</v>
      </c>
    </row>
    <row r="7760" spans="16:17" x14ac:dyDescent="0.25">
      <c r="P7760" s="10">
        <v>45800</v>
      </c>
      <c r="Q7760">
        <v>90.232056799999995</v>
      </c>
    </row>
    <row r="7761" spans="16:17" x14ac:dyDescent="0.25">
      <c r="P7761" s="10">
        <v>45803</v>
      </c>
      <c r="Q7761">
        <v>90.281022100000001</v>
      </c>
    </row>
    <row r="7762" spans="16:17" x14ac:dyDescent="0.25">
      <c r="P7762" s="10">
        <v>45804</v>
      </c>
      <c r="Q7762">
        <v>90.330014000000006</v>
      </c>
    </row>
    <row r="7763" spans="16:17" x14ac:dyDescent="0.25">
      <c r="P7763" s="10">
        <v>45805</v>
      </c>
      <c r="Q7763">
        <v>90.379032499999994</v>
      </c>
    </row>
    <row r="7764" spans="16:17" x14ac:dyDescent="0.25">
      <c r="P7764" s="10">
        <v>45806</v>
      </c>
      <c r="Q7764">
        <v>90.428077599999995</v>
      </c>
    </row>
    <row r="7765" spans="16:17" x14ac:dyDescent="0.25">
      <c r="P7765" s="10">
        <v>45807</v>
      </c>
      <c r="Q7765">
        <v>90.477149299999994</v>
      </c>
    </row>
    <row r="7766" spans="16:17" x14ac:dyDescent="0.25">
      <c r="P7766" s="10">
        <v>45810</v>
      </c>
      <c r="Q7766">
        <v>90.526247600000005</v>
      </c>
    </row>
    <row r="7767" spans="16:17" x14ac:dyDescent="0.25">
      <c r="P7767" s="10">
        <v>45811</v>
      </c>
      <c r="Q7767">
        <v>90.575372599999994</v>
      </c>
    </row>
    <row r="7768" spans="16:17" x14ac:dyDescent="0.25">
      <c r="P7768" s="10">
        <v>45812</v>
      </c>
      <c r="Q7768">
        <v>90.624524199999996</v>
      </c>
    </row>
    <row r="7769" spans="16:17" x14ac:dyDescent="0.25">
      <c r="P7769" s="10">
        <v>45813</v>
      </c>
      <c r="Q7769">
        <v>90.673702500000005</v>
      </c>
    </row>
    <row r="7770" spans="16:17" x14ac:dyDescent="0.25">
      <c r="P7770" s="10">
        <v>45814</v>
      </c>
      <c r="Q7770">
        <v>90.722907500000005</v>
      </c>
    </row>
    <row r="7771" spans="16:17" x14ac:dyDescent="0.25">
      <c r="P7771" s="10">
        <v>45817</v>
      </c>
      <c r="Q7771">
        <v>90.772139199999998</v>
      </c>
    </row>
    <row r="7772" spans="16:17" x14ac:dyDescent="0.25">
      <c r="P7772" s="10">
        <v>45818</v>
      </c>
      <c r="Q7772">
        <v>90.821397599999997</v>
      </c>
    </row>
    <row r="7773" spans="16:17" x14ac:dyDescent="0.25">
      <c r="P7773" s="10">
        <v>45819</v>
      </c>
      <c r="Q7773">
        <v>90.870682799999997</v>
      </c>
    </row>
    <row r="7774" spans="16:17" x14ac:dyDescent="0.25">
      <c r="P7774" s="10">
        <v>45820</v>
      </c>
      <c r="Q7774">
        <v>90.919994700000004</v>
      </c>
    </row>
    <row r="7775" spans="16:17" x14ac:dyDescent="0.25">
      <c r="P7775" s="10">
        <v>45821</v>
      </c>
      <c r="Q7775">
        <v>90.969333300000002</v>
      </c>
    </row>
    <row r="7776" spans="16:17" x14ac:dyDescent="0.25">
      <c r="P7776" s="10">
        <v>45824</v>
      </c>
      <c r="Q7776">
        <v>91.018698700000002</v>
      </c>
    </row>
    <row r="7777" spans="16:17" x14ac:dyDescent="0.25">
      <c r="P7777" s="10">
        <v>45825</v>
      </c>
      <c r="Q7777">
        <v>91.068090900000001</v>
      </c>
    </row>
    <row r="7778" spans="16:17" x14ac:dyDescent="0.25">
      <c r="P7778" s="10">
        <v>45826</v>
      </c>
      <c r="Q7778">
        <v>91.117509900000002</v>
      </c>
    </row>
    <row r="7779" spans="16:17" x14ac:dyDescent="0.25">
      <c r="P7779" s="10">
        <v>45828</v>
      </c>
      <c r="Q7779">
        <v>91.166955799999997</v>
      </c>
    </row>
    <row r="7780" spans="16:17" x14ac:dyDescent="0.25">
      <c r="P7780" s="10">
        <v>45831</v>
      </c>
      <c r="Q7780">
        <v>91.217217000000005</v>
      </c>
    </row>
    <row r="7781" spans="16:17" x14ac:dyDescent="0.25">
      <c r="P7781" s="10">
        <v>45832</v>
      </c>
      <c r="Q7781">
        <v>91.267505999999997</v>
      </c>
    </row>
    <row r="7782" spans="16:17" x14ac:dyDescent="0.25">
      <c r="P7782" s="10">
        <v>45833</v>
      </c>
      <c r="Q7782">
        <v>91.317822699999994</v>
      </c>
    </row>
    <row r="7783" spans="16:17" x14ac:dyDescent="0.25">
      <c r="P7783" s="10">
        <v>45834</v>
      </c>
      <c r="Q7783">
        <v>91.368167099999994</v>
      </c>
    </row>
    <row r="7784" spans="16:17" x14ac:dyDescent="0.25">
      <c r="P7784" s="10">
        <v>45835</v>
      </c>
      <c r="Q7784">
        <v>91.418539300000006</v>
      </c>
    </row>
    <row r="7785" spans="16:17" x14ac:dyDescent="0.25">
      <c r="P7785" s="10">
        <v>45838</v>
      </c>
      <c r="Q7785">
        <v>91.468939199999994</v>
      </c>
    </row>
    <row r="7786" spans="16:17" x14ac:dyDescent="0.25">
      <c r="P7786" s="10">
        <v>45839</v>
      </c>
      <c r="Q7786">
        <v>91.519367000000003</v>
      </c>
    </row>
    <row r="7787" spans="16:17" x14ac:dyDescent="0.25">
      <c r="P7787" s="10">
        <v>45840</v>
      </c>
      <c r="Q7787">
        <v>91.569822500000001</v>
      </c>
    </row>
    <row r="7788" spans="16:17" x14ac:dyDescent="0.25">
      <c r="P7788" s="10">
        <v>45841</v>
      </c>
      <c r="Q7788">
        <v>91.620305900000005</v>
      </c>
    </row>
    <row r="7789" spans="16:17" x14ac:dyDescent="0.25">
      <c r="P7789" s="10">
        <v>45842</v>
      </c>
      <c r="Q7789">
        <v>91.670817099999994</v>
      </c>
    </row>
    <row r="7790" spans="16:17" x14ac:dyDescent="0.25">
      <c r="P7790" s="10">
        <v>45845</v>
      </c>
      <c r="Q7790">
        <v>91.721356099999994</v>
      </c>
    </row>
    <row r="7791" spans="16:17" x14ac:dyDescent="0.25">
      <c r="P7791" s="10">
        <v>45846</v>
      </c>
      <c r="Q7791">
        <v>91.771923000000001</v>
      </c>
    </row>
    <row r="7792" spans="16:17" x14ac:dyDescent="0.25">
      <c r="P7792" s="10">
        <v>45847</v>
      </c>
      <c r="Q7792">
        <v>91.8225178</v>
      </c>
    </row>
    <row r="7793" spans="16:17" x14ac:dyDescent="0.25">
      <c r="P7793" s="10">
        <v>45848</v>
      </c>
      <c r="Q7793">
        <v>91.873140500000005</v>
      </c>
    </row>
    <row r="7794" spans="16:17" x14ac:dyDescent="0.25">
      <c r="P7794" s="10">
        <v>45849</v>
      </c>
      <c r="Q7794">
        <v>91.923791100000003</v>
      </c>
    </row>
    <row r="7795" spans="16:17" x14ac:dyDescent="0.25">
      <c r="P7795" s="10">
        <v>45852</v>
      </c>
      <c r="Q7795">
        <v>91.974469600000006</v>
      </c>
    </row>
    <row r="7796" spans="16:17" x14ac:dyDescent="0.25">
      <c r="P7796" s="10">
        <v>45853</v>
      </c>
      <c r="Q7796">
        <v>92.025176000000002</v>
      </c>
    </row>
    <row r="7797" spans="16:17" x14ac:dyDescent="0.25">
      <c r="P7797" s="10">
        <v>45854</v>
      </c>
      <c r="Q7797">
        <v>92.075910399999998</v>
      </c>
    </row>
    <row r="7798" spans="16:17" x14ac:dyDescent="0.25">
      <c r="P7798" s="10">
        <v>45855</v>
      </c>
      <c r="Q7798">
        <v>92.126672799999994</v>
      </c>
    </row>
    <row r="7799" spans="16:17" x14ac:dyDescent="0.25">
      <c r="P7799" s="10">
        <v>45856</v>
      </c>
      <c r="Q7799">
        <v>92.177463099999997</v>
      </c>
    </row>
    <row r="7800" spans="16:17" x14ac:dyDescent="0.25">
      <c r="P7800" s="10">
        <v>45859</v>
      </c>
      <c r="Q7800">
        <v>92.228281499999994</v>
      </c>
    </row>
    <row r="7801" spans="16:17" x14ac:dyDescent="0.25">
      <c r="P7801" s="10">
        <v>45860</v>
      </c>
      <c r="Q7801">
        <v>92.279127900000006</v>
      </c>
    </row>
    <row r="7802" spans="16:17" x14ac:dyDescent="0.25">
      <c r="P7802" s="10">
        <v>45861</v>
      </c>
      <c r="Q7802">
        <v>92.330002300000004</v>
      </c>
    </row>
    <row r="7803" spans="16:17" x14ac:dyDescent="0.25">
      <c r="P7803" s="10">
        <v>45862</v>
      </c>
      <c r="Q7803">
        <v>92.380904700000002</v>
      </c>
    </row>
    <row r="7804" spans="16:17" x14ac:dyDescent="0.25">
      <c r="P7804" s="10">
        <v>45863</v>
      </c>
      <c r="Q7804">
        <v>92.431835199999995</v>
      </c>
    </row>
    <row r="7805" spans="16:17" x14ac:dyDescent="0.25">
      <c r="P7805" s="10">
        <v>45866</v>
      </c>
      <c r="Q7805">
        <v>92.482793799999996</v>
      </c>
    </row>
    <row r="7806" spans="16:17" x14ac:dyDescent="0.25">
      <c r="P7806" s="10">
        <v>45867</v>
      </c>
      <c r="Q7806">
        <v>92.533780500000006</v>
      </c>
    </row>
    <row r="7807" spans="16:17" x14ac:dyDescent="0.25">
      <c r="P7807" s="10">
        <v>45868</v>
      </c>
      <c r="Q7807">
        <v>92.584795299999996</v>
      </c>
    </row>
    <row r="7808" spans="16:17" x14ac:dyDescent="0.25">
      <c r="P7808" s="10">
        <v>45869</v>
      </c>
      <c r="Q7808">
        <v>92.635838199999995</v>
      </c>
    </row>
    <row r="7809" spans="16:17" x14ac:dyDescent="0.25">
      <c r="P7809" s="10">
        <v>45870</v>
      </c>
      <c r="Q7809">
        <v>92.686909299999996</v>
      </c>
    </row>
    <row r="7810" spans="16:17" x14ac:dyDescent="0.25">
      <c r="P7810" s="10">
        <v>45873</v>
      </c>
      <c r="Q7810">
        <v>92.738008500000007</v>
      </c>
    </row>
    <row r="7811" spans="16:17" x14ac:dyDescent="0.25">
      <c r="P7811" s="10">
        <v>45874</v>
      </c>
      <c r="Q7811">
        <v>92.789135900000005</v>
      </c>
    </row>
    <row r="7812" spans="16:17" x14ac:dyDescent="0.25">
      <c r="P7812" s="10">
        <v>45875</v>
      </c>
      <c r="Q7812">
        <v>92.840291500000006</v>
      </c>
    </row>
    <row r="7813" spans="16:17" x14ac:dyDescent="0.25">
      <c r="P7813" s="10">
        <v>45876</v>
      </c>
      <c r="Q7813">
        <v>92.891475299999996</v>
      </c>
    </row>
    <row r="7814" spans="16:17" x14ac:dyDescent="0.25">
      <c r="P7814" s="10">
        <v>45877</v>
      </c>
      <c r="Q7814">
        <v>92.942687300000003</v>
      </c>
    </row>
    <row r="7815" spans="16:17" x14ac:dyDescent="0.25">
      <c r="P7815" s="10">
        <v>45880</v>
      </c>
      <c r="Q7815">
        <v>92.993927499999998</v>
      </c>
    </row>
    <row r="7816" spans="16:17" x14ac:dyDescent="0.25">
      <c r="P7816" s="10">
        <v>45881</v>
      </c>
      <c r="Q7816">
        <v>93.045196000000004</v>
      </c>
    </row>
    <row r="7817" spans="16:17" x14ac:dyDescent="0.25">
      <c r="P7817" s="10">
        <v>45882</v>
      </c>
      <c r="Q7817">
        <v>93.096492699999999</v>
      </c>
    </row>
    <row r="7818" spans="16:17" x14ac:dyDescent="0.25">
      <c r="P7818" s="10">
        <v>45883</v>
      </c>
      <c r="Q7818">
        <v>93.147817799999999</v>
      </c>
    </row>
    <row r="7819" spans="16:17" x14ac:dyDescent="0.25">
      <c r="P7819" s="10">
        <v>45884</v>
      </c>
      <c r="Q7819">
        <v>93.199171100000001</v>
      </c>
    </row>
    <row r="7820" spans="16:17" x14ac:dyDescent="0.25">
      <c r="P7820" s="10">
        <v>45887</v>
      </c>
      <c r="Q7820">
        <v>93.2505527</v>
      </c>
    </row>
    <row r="7821" spans="16:17" x14ac:dyDescent="0.25">
      <c r="P7821" s="10">
        <v>45888</v>
      </c>
      <c r="Q7821">
        <v>93.301962700000004</v>
      </c>
    </row>
    <row r="7822" spans="16:17" x14ac:dyDescent="0.25">
      <c r="P7822" s="10">
        <v>45889</v>
      </c>
      <c r="Q7822">
        <v>93.353401000000005</v>
      </c>
    </row>
    <row r="7823" spans="16:17" x14ac:dyDescent="0.25">
      <c r="P7823" s="10">
        <v>45890</v>
      </c>
      <c r="Q7823">
        <v>93.404867699999997</v>
      </c>
    </row>
    <row r="7824" spans="16:17" x14ac:dyDescent="0.25">
      <c r="P7824" s="10">
        <v>45891</v>
      </c>
      <c r="Q7824">
        <v>93.4563627</v>
      </c>
    </row>
    <row r="7825" spans="16:17" x14ac:dyDescent="0.25">
      <c r="P7825" s="10">
        <v>45894</v>
      </c>
      <c r="Q7825">
        <v>93.507886099999993</v>
      </c>
    </row>
    <row r="7826" spans="16:17" x14ac:dyDescent="0.25">
      <c r="P7826" s="10">
        <v>45895</v>
      </c>
      <c r="Q7826">
        <v>93.559438</v>
      </c>
    </row>
    <row r="7827" spans="16:17" x14ac:dyDescent="0.25">
      <c r="P7827" s="10">
        <v>45896</v>
      </c>
      <c r="Q7827">
        <v>93.611018200000004</v>
      </c>
    </row>
    <row r="7828" spans="16:17" x14ac:dyDescent="0.25">
      <c r="P7828" s="10">
        <v>45897</v>
      </c>
      <c r="Q7828">
        <v>93.662626900000006</v>
      </c>
    </row>
    <row r="7829" spans="16:17" x14ac:dyDescent="0.25">
      <c r="P7829" s="10">
        <v>45898</v>
      </c>
      <c r="Q7829">
        <v>93.714264</v>
      </c>
    </row>
    <row r="7830" spans="16:17" x14ac:dyDescent="0.25">
      <c r="P7830" s="10">
        <v>45901</v>
      </c>
      <c r="Q7830">
        <v>93.765929700000001</v>
      </c>
    </row>
    <row r="7831" spans="16:17" x14ac:dyDescent="0.25">
      <c r="P7831" s="10">
        <v>45902</v>
      </c>
      <c r="Q7831">
        <v>93.817623699999999</v>
      </c>
    </row>
    <row r="7832" spans="16:17" x14ac:dyDescent="0.25">
      <c r="P7832" s="10">
        <v>45903</v>
      </c>
      <c r="Q7832">
        <v>93.869346300000004</v>
      </c>
    </row>
    <row r="7833" spans="16:17" x14ac:dyDescent="0.25">
      <c r="P7833" s="10">
        <v>45904</v>
      </c>
      <c r="Q7833">
        <v>93.921097399999994</v>
      </c>
    </row>
    <row r="7834" spans="16:17" x14ac:dyDescent="0.25">
      <c r="P7834" s="10">
        <v>45905</v>
      </c>
      <c r="Q7834">
        <v>93.972877100000005</v>
      </c>
    </row>
    <row r="7835" spans="16:17" x14ac:dyDescent="0.25">
      <c r="P7835" s="10">
        <v>45908</v>
      </c>
      <c r="Q7835">
        <v>94.024685300000002</v>
      </c>
    </row>
    <row r="7836" spans="16:17" x14ac:dyDescent="0.25">
      <c r="P7836" s="10">
        <v>45909</v>
      </c>
      <c r="Q7836">
        <v>94.076521999999997</v>
      </c>
    </row>
    <row r="7837" spans="16:17" x14ac:dyDescent="0.25">
      <c r="P7837" s="10">
        <v>45910</v>
      </c>
      <c r="Q7837">
        <v>94.128387399999994</v>
      </c>
    </row>
    <row r="7838" spans="16:17" x14ac:dyDescent="0.25">
      <c r="P7838" s="10">
        <v>45911</v>
      </c>
      <c r="Q7838">
        <v>94.180281300000004</v>
      </c>
    </row>
    <row r="7839" spans="16:17" x14ac:dyDescent="0.25">
      <c r="P7839" s="10">
        <v>45912</v>
      </c>
      <c r="Q7839">
        <v>94.232203799999994</v>
      </c>
    </row>
    <row r="7840" spans="16:17" x14ac:dyDescent="0.25">
      <c r="P7840" s="10">
        <v>45915</v>
      </c>
      <c r="Q7840">
        <v>94.284154999999998</v>
      </c>
    </row>
    <row r="7841" spans="16:17" x14ac:dyDescent="0.25">
      <c r="P7841" s="10">
        <v>45916</v>
      </c>
      <c r="Q7841">
        <v>94.336134799999996</v>
      </c>
    </row>
    <row r="7842" spans="16:17" x14ac:dyDescent="0.25">
      <c r="P7842" s="10">
        <v>45917</v>
      </c>
      <c r="Q7842">
        <v>94.388143200000002</v>
      </c>
    </row>
    <row r="7843" spans="16:17" x14ac:dyDescent="0.25">
      <c r="P7843" s="10">
        <v>45918</v>
      </c>
      <c r="Q7843">
        <v>94.440180299999994</v>
      </c>
    </row>
    <row r="7844" spans="16:17" x14ac:dyDescent="0.25">
      <c r="P7844" s="10">
        <v>45919</v>
      </c>
      <c r="Q7844">
        <v>94.492246199999997</v>
      </c>
    </row>
    <row r="7845" spans="16:17" x14ac:dyDescent="0.25">
      <c r="P7845" s="10">
        <v>45922</v>
      </c>
      <c r="Q7845">
        <v>94.544340700000006</v>
      </c>
    </row>
    <row r="7846" spans="16:17" x14ac:dyDescent="0.25">
      <c r="P7846" s="10">
        <v>45923</v>
      </c>
      <c r="Q7846">
        <v>94.596463900000003</v>
      </c>
    </row>
    <row r="7847" spans="16:17" x14ac:dyDescent="0.25">
      <c r="P7847" s="10">
        <v>45924</v>
      </c>
      <c r="Q7847">
        <v>94.648615899999996</v>
      </c>
    </row>
    <row r="7848" spans="16:17" x14ac:dyDescent="0.25">
      <c r="P7848" s="10">
        <v>45925</v>
      </c>
      <c r="Q7848">
        <v>94.700796600000004</v>
      </c>
    </row>
    <row r="7849" spans="16:17" x14ac:dyDescent="0.25">
      <c r="P7849" s="10">
        <v>45926</v>
      </c>
      <c r="Q7849">
        <v>94.753006099999993</v>
      </c>
    </row>
    <row r="7850" spans="16:17" x14ac:dyDescent="0.25">
      <c r="P7850" s="10">
        <v>45929</v>
      </c>
      <c r="Q7850">
        <v>94.805244400000007</v>
      </c>
    </row>
    <row r="7851" spans="16:17" x14ac:dyDescent="0.25">
      <c r="P7851" s="10">
        <v>45930</v>
      </c>
      <c r="Q7851">
        <v>94.857511500000001</v>
      </c>
    </row>
    <row r="7852" spans="16:17" x14ac:dyDescent="0.25">
      <c r="P7852" s="10">
        <v>45931</v>
      </c>
      <c r="Q7852">
        <v>94.909807400000005</v>
      </c>
    </row>
    <row r="7853" spans="16:17" x14ac:dyDescent="0.25">
      <c r="P7853" s="10">
        <v>45932</v>
      </c>
      <c r="Q7853">
        <v>94.962132100000005</v>
      </c>
    </row>
    <row r="7854" spans="16:17" x14ac:dyDescent="0.25">
      <c r="P7854" s="10">
        <v>45933</v>
      </c>
      <c r="Q7854">
        <v>95.014485699999994</v>
      </c>
    </row>
    <row r="7855" spans="16:17" x14ac:dyDescent="0.25">
      <c r="P7855" s="10">
        <v>45936</v>
      </c>
      <c r="Q7855">
        <v>95.066868099999994</v>
      </c>
    </row>
    <row r="7856" spans="16:17" x14ac:dyDescent="0.25">
      <c r="P7856" s="10">
        <v>45937</v>
      </c>
      <c r="Q7856">
        <v>95.119279399999996</v>
      </c>
    </row>
    <row r="7857" spans="16:17" x14ac:dyDescent="0.25">
      <c r="P7857" s="10">
        <v>45938</v>
      </c>
      <c r="Q7857">
        <v>95.171719600000003</v>
      </c>
    </row>
    <row r="7858" spans="16:17" x14ac:dyDescent="0.25">
      <c r="P7858" s="10">
        <v>45939</v>
      </c>
      <c r="Q7858">
        <v>95.224188799999993</v>
      </c>
    </row>
    <row r="7859" spans="16:17" x14ac:dyDescent="0.25">
      <c r="P7859" s="10">
        <v>45940</v>
      </c>
      <c r="Q7859">
        <v>95.276686799999993</v>
      </c>
    </row>
    <row r="7860" spans="16:17" x14ac:dyDescent="0.25">
      <c r="P7860" s="10">
        <v>45943</v>
      </c>
      <c r="Q7860">
        <v>95.329213800000005</v>
      </c>
    </row>
    <row r="7861" spans="16:17" x14ac:dyDescent="0.25">
      <c r="P7861" s="10">
        <v>45944</v>
      </c>
      <c r="Q7861">
        <v>95.381769700000007</v>
      </c>
    </row>
    <row r="7862" spans="16:17" x14ac:dyDescent="0.25">
      <c r="P7862" s="10">
        <v>45945</v>
      </c>
      <c r="Q7862">
        <v>95.4343547</v>
      </c>
    </row>
    <row r="7863" spans="16:17" x14ac:dyDescent="0.25">
      <c r="P7863" s="10">
        <v>45946</v>
      </c>
      <c r="Q7863">
        <v>95.486968599999997</v>
      </c>
    </row>
    <row r="7864" spans="16:17" x14ac:dyDescent="0.25">
      <c r="P7864" s="10">
        <v>45947</v>
      </c>
      <c r="Q7864">
        <v>95.539611500000007</v>
      </c>
    </row>
    <row r="7865" spans="16:17" x14ac:dyDescent="0.25">
      <c r="P7865" s="10">
        <v>45950</v>
      </c>
      <c r="Q7865">
        <v>95.592283399999999</v>
      </c>
    </row>
    <row r="7866" spans="16:17" x14ac:dyDescent="0.25">
      <c r="P7866" s="10">
        <v>45951</v>
      </c>
      <c r="Q7866">
        <v>95.644984399999998</v>
      </c>
    </row>
    <row r="7867" spans="16:17" x14ac:dyDescent="0.25">
      <c r="P7867" s="10">
        <v>45952</v>
      </c>
      <c r="Q7867">
        <v>95.697714500000004</v>
      </c>
    </row>
    <row r="7868" spans="16:17" x14ac:dyDescent="0.25">
      <c r="P7868" s="10">
        <v>45953</v>
      </c>
      <c r="Q7868">
        <v>95.750473600000007</v>
      </c>
    </row>
    <row r="7869" spans="16:17" x14ac:dyDescent="0.25">
      <c r="P7869" s="10">
        <v>45954</v>
      </c>
      <c r="Q7869">
        <v>95.803261800000001</v>
      </c>
    </row>
    <row r="7870" spans="16:17" x14ac:dyDescent="0.25">
      <c r="P7870" s="10">
        <v>45957</v>
      </c>
      <c r="Q7870">
        <v>95.856079100000002</v>
      </c>
    </row>
    <row r="7871" spans="16:17" x14ac:dyDescent="0.25">
      <c r="P7871" s="10">
        <v>45958</v>
      </c>
      <c r="Q7871">
        <v>95.908925499999995</v>
      </c>
    </row>
    <row r="7872" spans="16:17" x14ac:dyDescent="0.25">
      <c r="P7872" s="10">
        <v>45959</v>
      </c>
      <c r="Q7872">
        <v>95.961800999999994</v>
      </c>
    </row>
    <row r="7873" spans="16:17" x14ac:dyDescent="0.25">
      <c r="P7873" s="10">
        <v>45960</v>
      </c>
      <c r="Q7873">
        <v>96.014705699999993</v>
      </c>
    </row>
    <row r="7874" spans="16:17" x14ac:dyDescent="0.25">
      <c r="P7874" s="10">
        <v>45961</v>
      </c>
      <c r="Q7874">
        <v>96.067639600000007</v>
      </c>
    </row>
    <row r="7875" spans="16:17" x14ac:dyDescent="0.25">
      <c r="P7875" s="10">
        <v>45964</v>
      </c>
      <c r="Q7875">
        <v>96.120602599999998</v>
      </c>
    </row>
    <row r="7876" spans="16:17" x14ac:dyDescent="0.25">
      <c r="P7876" s="10">
        <v>45965</v>
      </c>
      <c r="Q7876">
        <v>96.173594899999998</v>
      </c>
    </row>
    <row r="7877" spans="16:17" x14ac:dyDescent="0.25">
      <c r="P7877" s="10">
        <v>45966</v>
      </c>
      <c r="Q7877">
        <v>96.226616399999997</v>
      </c>
    </row>
    <row r="7878" spans="16:17" x14ac:dyDescent="0.25">
      <c r="P7878" s="10">
        <v>45967</v>
      </c>
      <c r="Q7878">
        <v>96.279667000000003</v>
      </c>
    </row>
    <row r="7879" spans="16:17" x14ac:dyDescent="0.25">
      <c r="P7879" s="10">
        <v>45968</v>
      </c>
      <c r="Q7879">
        <v>96.332746999999998</v>
      </c>
    </row>
    <row r="7880" spans="16:17" x14ac:dyDescent="0.25">
      <c r="P7880" s="10">
        <v>45971</v>
      </c>
      <c r="Q7880">
        <v>96.385856200000006</v>
      </c>
    </row>
    <row r="7881" spans="16:17" x14ac:dyDescent="0.25">
      <c r="P7881" s="10">
        <v>45972</v>
      </c>
      <c r="Q7881">
        <v>96.438994699999995</v>
      </c>
    </row>
    <row r="7882" spans="16:17" x14ac:dyDescent="0.25">
      <c r="P7882" s="10">
        <v>45973</v>
      </c>
      <c r="Q7882">
        <v>96.492162500000006</v>
      </c>
    </row>
    <row r="7883" spans="16:17" x14ac:dyDescent="0.25">
      <c r="P7883" s="10">
        <v>45974</v>
      </c>
      <c r="Q7883">
        <v>96.545359599999998</v>
      </c>
    </row>
    <row r="7884" spans="16:17" x14ac:dyDescent="0.25">
      <c r="P7884" s="10">
        <v>45975</v>
      </c>
      <c r="Q7884">
        <v>96.598585999999997</v>
      </c>
    </row>
    <row r="7885" spans="16:17" x14ac:dyDescent="0.25">
      <c r="P7885" s="10">
        <v>45978</v>
      </c>
      <c r="Q7885">
        <v>96.651841700000006</v>
      </c>
    </row>
    <row r="7886" spans="16:17" x14ac:dyDescent="0.25">
      <c r="P7886" s="10">
        <v>45979</v>
      </c>
      <c r="Q7886">
        <v>96.705126899999996</v>
      </c>
    </row>
    <row r="7887" spans="16:17" x14ac:dyDescent="0.25">
      <c r="P7887" s="10">
        <v>45980</v>
      </c>
      <c r="Q7887">
        <v>96.758441399999995</v>
      </c>
    </row>
    <row r="7888" spans="16:17" x14ac:dyDescent="0.25">
      <c r="P7888" s="10">
        <v>45982</v>
      </c>
      <c r="Q7888">
        <v>96.811785299999997</v>
      </c>
    </row>
    <row r="7889" spans="16:17" x14ac:dyDescent="0.25">
      <c r="P7889" s="10">
        <v>45985</v>
      </c>
      <c r="Q7889">
        <v>96.865158600000001</v>
      </c>
    </row>
    <row r="7890" spans="16:17" x14ac:dyDescent="0.25">
      <c r="P7890" s="10">
        <v>45986</v>
      </c>
      <c r="Q7890">
        <v>96.918561299999993</v>
      </c>
    </row>
    <row r="7891" spans="16:17" x14ac:dyDescent="0.25">
      <c r="P7891" s="10">
        <v>45987</v>
      </c>
      <c r="Q7891">
        <v>96.971993499999996</v>
      </c>
    </row>
    <row r="7892" spans="16:17" x14ac:dyDescent="0.25">
      <c r="P7892" s="10">
        <v>45988</v>
      </c>
      <c r="Q7892">
        <v>97.025455100000002</v>
      </c>
    </row>
    <row r="7893" spans="16:17" x14ac:dyDescent="0.25">
      <c r="P7893" s="10">
        <v>45989</v>
      </c>
      <c r="Q7893">
        <v>97.078946200000004</v>
      </c>
    </row>
    <row r="7894" spans="16:17" x14ac:dyDescent="0.25">
      <c r="P7894" s="10">
        <v>45992</v>
      </c>
      <c r="Q7894">
        <v>97.132466800000003</v>
      </c>
    </row>
    <row r="7895" spans="16:17" x14ac:dyDescent="0.25">
      <c r="P7895" s="10"/>
    </row>
    <row r="7896" spans="16:17" x14ac:dyDescent="0.25">
      <c r="P7896" s="10"/>
    </row>
    <row r="7897" spans="16:17" x14ac:dyDescent="0.25">
      <c r="P7897" s="10"/>
    </row>
    <row r="7898" spans="16:17" x14ac:dyDescent="0.25">
      <c r="P7898" s="10"/>
    </row>
    <row r="7899" spans="16:17" x14ac:dyDescent="0.25">
      <c r="P7899" s="10"/>
    </row>
    <row r="7900" spans="16:17" x14ac:dyDescent="0.25">
      <c r="P7900" s="10"/>
    </row>
    <row r="7901" spans="16:17" x14ac:dyDescent="0.25">
      <c r="P7901" s="10"/>
    </row>
    <row r="7902" spans="16:17" x14ac:dyDescent="0.25">
      <c r="P7902" s="10"/>
    </row>
    <row r="7903" spans="16:17" x14ac:dyDescent="0.25">
      <c r="P7903" s="10"/>
    </row>
    <row r="7904" spans="16:17" x14ac:dyDescent="0.25">
      <c r="P7904" s="10"/>
    </row>
    <row r="7905" spans="16:16" x14ac:dyDescent="0.25">
      <c r="P7905" s="10"/>
    </row>
    <row r="7906" spans="16:16" x14ac:dyDescent="0.25">
      <c r="P7906" s="10"/>
    </row>
    <row r="7907" spans="16:16" x14ac:dyDescent="0.25">
      <c r="P7907" s="10"/>
    </row>
    <row r="7908" spans="16:16" x14ac:dyDescent="0.25">
      <c r="P7908" s="10"/>
    </row>
    <row r="7909" spans="16:16" x14ac:dyDescent="0.25">
      <c r="P7909" s="10"/>
    </row>
    <row r="7910" spans="16:16" x14ac:dyDescent="0.25">
      <c r="P7910" s="10"/>
    </row>
    <row r="7911" spans="16:16" x14ac:dyDescent="0.25">
      <c r="P7911" s="10"/>
    </row>
    <row r="7912" spans="16:16" x14ac:dyDescent="0.25">
      <c r="P7912" s="10"/>
    </row>
    <row r="7913" spans="16:16" x14ac:dyDescent="0.25">
      <c r="P7913" s="10"/>
    </row>
    <row r="7914" spans="16:16" x14ac:dyDescent="0.25">
      <c r="P7914" s="10"/>
    </row>
    <row r="7915" spans="16:16" x14ac:dyDescent="0.25">
      <c r="P7915" s="10"/>
    </row>
    <row r="7916" spans="16:16" x14ac:dyDescent="0.25">
      <c r="P7916" s="10"/>
    </row>
    <row r="7917" spans="16:16" x14ac:dyDescent="0.25">
      <c r="P7917" s="10"/>
    </row>
    <row r="7918" spans="16:16" x14ac:dyDescent="0.25">
      <c r="P7918" s="10"/>
    </row>
    <row r="7919" spans="16:16" x14ac:dyDescent="0.25">
      <c r="P7919" s="10"/>
    </row>
    <row r="7920" spans="16:16" x14ac:dyDescent="0.25">
      <c r="P7920" s="10"/>
    </row>
    <row r="7921" spans="16:16" x14ac:dyDescent="0.25">
      <c r="P7921" s="10"/>
    </row>
    <row r="7922" spans="16:16" x14ac:dyDescent="0.25">
      <c r="P7922" s="10"/>
    </row>
    <row r="7923" spans="16:16" x14ac:dyDescent="0.25">
      <c r="P7923" s="10"/>
    </row>
    <row r="7924" spans="16:16" x14ac:dyDescent="0.25">
      <c r="P7924" s="10"/>
    </row>
    <row r="7925" spans="16:16" x14ac:dyDescent="0.25">
      <c r="P7925" s="10"/>
    </row>
    <row r="7926" spans="16:16" x14ac:dyDescent="0.25">
      <c r="P7926" s="10"/>
    </row>
    <row r="7927" spans="16:16" x14ac:dyDescent="0.25">
      <c r="P7927" s="10"/>
    </row>
    <row r="7928" spans="16:16" x14ac:dyDescent="0.25">
      <c r="P7928" s="10"/>
    </row>
    <row r="7929" spans="16:16" x14ac:dyDescent="0.25">
      <c r="P7929" s="10"/>
    </row>
    <row r="7930" spans="16:16" x14ac:dyDescent="0.25">
      <c r="P7930" s="10"/>
    </row>
    <row r="7931" spans="16:16" x14ac:dyDescent="0.25">
      <c r="P7931" s="10"/>
    </row>
    <row r="7932" spans="16:16" x14ac:dyDescent="0.25">
      <c r="P7932" s="10"/>
    </row>
    <row r="7933" spans="16:16" x14ac:dyDescent="0.25">
      <c r="P7933" s="10"/>
    </row>
    <row r="7934" spans="16:16" x14ac:dyDescent="0.25">
      <c r="P7934" s="10"/>
    </row>
    <row r="7935" spans="16:16" x14ac:dyDescent="0.25">
      <c r="P7935" s="10"/>
    </row>
    <row r="7936" spans="16:16" x14ac:dyDescent="0.25">
      <c r="P7936" s="10"/>
    </row>
    <row r="7937" spans="16:16" x14ac:dyDescent="0.25">
      <c r="P7937" s="10"/>
    </row>
    <row r="7938" spans="16:16" x14ac:dyDescent="0.25">
      <c r="P7938" s="10"/>
    </row>
    <row r="7939" spans="16:16" x14ac:dyDescent="0.25">
      <c r="P7939" s="10"/>
    </row>
    <row r="7940" spans="16:16" x14ac:dyDescent="0.25">
      <c r="P7940" s="10"/>
    </row>
    <row r="7941" spans="16:16" x14ac:dyDescent="0.25">
      <c r="P7941" s="10"/>
    </row>
    <row r="7942" spans="16:16" x14ac:dyDescent="0.25">
      <c r="P7942" s="10"/>
    </row>
    <row r="7943" spans="16:16" x14ac:dyDescent="0.25">
      <c r="P7943" s="10"/>
    </row>
    <row r="7944" spans="16:16" x14ac:dyDescent="0.25">
      <c r="P7944" s="10"/>
    </row>
    <row r="7945" spans="16:16" x14ac:dyDescent="0.25">
      <c r="P7945" s="10"/>
    </row>
    <row r="7946" spans="16:16" x14ac:dyDescent="0.25">
      <c r="P7946" s="10"/>
    </row>
    <row r="7947" spans="16:16" x14ac:dyDescent="0.25">
      <c r="P7947" s="10"/>
    </row>
    <row r="7948" spans="16:16" x14ac:dyDescent="0.25">
      <c r="P7948" s="10"/>
    </row>
    <row r="7949" spans="16:16" x14ac:dyDescent="0.25">
      <c r="P7949" s="10"/>
    </row>
    <row r="7950" spans="16:16" x14ac:dyDescent="0.25">
      <c r="P7950" s="10"/>
    </row>
    <row r="7951" spans="16:16" x14ac:dyDescent="0.25">
      <c r="P7951" s="10"/>
    </row>
    <row r="7952" spans="16:16" x14ac:dyDescent="0.25">
      <c r="P7952" s="10"/>
    </row>
    <row r="7953" spans="16:16" x14ac:dyDescent="0.25">
      <c r="P7953" s="10"/>
    </row>
    <row r="7954" spans="16:16" x14ac:dyDescent="0.25">
      <c r="P7954" s="10"/>
    </row>
    <row r="7955" spans="16:16" x14ac:dyDescent="0.25">
      <c r="P7955" s="10"/>
    </row>
    <row r="7956" spans="16:16" x14ac:dyDescent="0.25">
      <c r="P7956" s="10"/>
    </row>
    <row r="7957" spans="16:16" x14ac:dyDescent="0.25">
      <c r="P7957" s="10"/>
    </row>
    <row r="7958" spans="16:16" x14ac:dyDescent="0.25">
      <c r="P7958" s="10"/>
    </row>
    <row r="7959" spans="16:16" x14ac:dyDescent="0.25">
      <c r="P7959" s="10"/>
    </row>
    <row r="7960" spans="16:16" x14ac:dyDescent="0.25">
      <c r="P7960" s="10"/>
    </row>
    <row r="7961" spans="16:16" x14ac:dyDescent="0.25">
      <c r="P7961" s="10"/>
    </row>
    <row r="7962" spans="16:16" x14ac:dyDescent="0.25">
      <c r="P7962" s="10"/>
    </row>
    <row r="7963" spans="16:16" x14ac:dyDescent="0.25">
      <c r="P7963" s="10"/>
    </row>
    <row r="7964" spans="16:16" x14ac:dyDescent="0.25">
      <c r="P7964" s="10"/>
    </row>
    <row r="7965" spans="16:16" x14ac:dyDescent="0.25">
      <c r="P7965" s="10"/>
    </row>
    <row r="7966" spans="16:16" x14ac:dyDescent="0.25">
      <c r="P7966" s="10"/>
    </row>
    <row r="7967" spans="16:16" x14ac:dyDescent="0.25">
      <c r="P7967" s="10"/>
    </row>
    <row r="7968" spans="16:16" x14ac:dyDescent="0.25">
      <c r="P7968" s="10"/>
    </row>
    <row r="7969" spans="16:16" x14ac:dyDescent="0.25">
      <c r="P7969" s="10"/>
    </row>
    <row r="7970" spans="16:16" x14ac:dyDescent="0.25">
      <c r="P7970" s="10"/>
    </row>
    <row r="7971" spans="16:16" x14ac:dyDescent="0.25">
      <c r="P7971" s="10"/>
    </row>
    <row r="7972" spans="16:16" x14ac:dyDescent="0.25">
      <c r="P7972" s="10"/>
    </row>
    <row r="7973" spans="16:16" x14ac:dyDescent="0.25">
      <c r="P7973" s="10"/>
    </row>
    <row r="7974" spans="16:16" x14ac:dyDescent="0.25">
      <c r="P7974" s="10"/>
    </row>
    <row r="7975" spans="16:16" x14ac:dyDescent="0.25">
      <c r="P7975" s="10"/>
    </row>
    <row r="7976" spans="16:16" x14ac:dyDescent="0.25">
      <c r="P7976" s="10"/>
    </row>
    <row r="7977" spans="16:16" x14ac:dyDescent="0.25">
      <c r="P7977" s="10"/>
    </row>
    <row r="7978" spans="16:16" x14ac:dyDescent="0.25">
      <c r="P7978" s="10"/>
    </row>
    <row r="7979" spans="16:16" x14ac:dyDescent="0.25">
      <c r="P7979" s="10"/>
    </row>
    <row r="7980" spans="16:16" x14ac:dyDescent="0.25">
      <c r="P7980" s="10"/>
    </row>
    <row r="7981" spans="16:16" x14ac:dyDescent="0.25">
      <c r="P7981" s="10"/>
    </row>
    <row r="7982" spans="16:16" x14ac:dyDescent="0.25">
      <c r="P7982" s="10"/>
    </row>
    <row r="7983" spans="16:16" x14ac:dyDescent="0.25">
      <c r="P7983" s="10"/>
    </row>
    <row r="7984" spans="16:16" x14ac:dyDescent="0.25">
      <c r="P7984" s="10"/>
    </row>
    <row r="7985" spans="16:16" x14ac:dyDescent="0.25">
      <c r="P7985" s="10"/>
    </row>
    <row r="7986" spans="16:16" x14ac:dyDescent="0.25">
      <c r="P7986" s="10"/>
    </row>
    <row r="7987" spans="16:16" x14ac:dyDescent="0.25">
      <c r="P7987" s="10"/>
    </row>
    <row r="7988" spans="16:16" x14ac:dyDescent="0.25">
      <c r="P7988" s="10"/>
    </row>
    <row r="7989" spans="16:16" x14ac:dyDescent="0.25">
      <c r="P7989" s="10"/>
    </row>
    <row r="7990" spans="16:16" x14ac:dyDescent="0.25">
      <c r="P7990" s="10"/>
    </row>
    <row r="7991" spans="16:16" x14ac:dyDescent="0.25">
      <c r="P7991" s="10"/>
    </row>
    <row r="7992" spans="16:16" x14ac:dyDescent="0.25">
      <c r="P7992" s="10"/>
    </row>
    <row r="7993" spans="16:16" x14ac:dyDescent="0.25">
      <c r="P7993" s="10"/>
    </row>
    <row r="7994" spans="16:16" x14ac:dyDescent="0.25">
      <c r="P7994" s="10"/>
    </row>
    <row r="7995" spans="16:16" x14ac:dyDescent="0.25">
      <c r="P7995" s="10"/>
    </row>
    <row r="7996" spans="16:16" x14ac:dyDescent="0.25">
      <c r="P7996" s="10"/>
    </row>
    <row r="7997" spans="16:16" x14ac:dyDescent="0.25">
      <c r="P7997" s="10"/>
    </row>
    <row r="7998" spans="16:16" x14ac:dyDescent="0.25">
      <c r="P7998" s="10"/>
    </row>
    <row r="7999" spans="16:16" x14ac:dyDescent="0.25">
      <c r="P7999" s="10"/>
    </row>
    <row r="8000" spans="16:16" x14ac:dyDescent="0.25">
      <c r="P8000" s="10"/>
    </row>
    <row r="8001" spans="16:16" x14ac:dyDescent="0.25">
      <c r="P8001" s="10"/>
    </row>
    <row r="8002" spans="16:16" x14ac:dyDescent="0.25">
      <c r="P8002" s="10"/>
    </row>
    <row r="8003" spans="16:16" x14ac:dyDescent="0.25">
      <c r="P8003" s="10"/>
    </row>
    <row r="8004" spans="16:16" x14ac:dyDescent="0.25">
      <c r="P8004" s="10"/>
    </row>
    <row r="8005" spans="16:16" x14ac:dyDescent="0.25">
      <c r="P8005" s="10"/>
    </row>
    <row r="8006" spans="16:16" x14ac:dyDescent="0.25">
      <c r="P8006" s="10"/>
    </row>
    <row r="8007" spans="16:16" x14ac:dyDescent="0.25">
      <c r="P8007" s="10"/>
    </row>
    <row r="8008" spans="16:16" x14ac:dyDescent="0.25">
      <c r="P8008" s="10"/>
    </row>
    <row r="8009" spans="16:16" x14ac:dyDescent="0.25">
      <c r="P8009" s="10"/>
    </row>
    <row r="8010" spans="16:16" x14ac:dyDescent="0.25">
      <c r="P8010" s="10"/>
    </row>
    <row r="8011" spans="16:16" x14ac:dyDescent="0.25">
      <c r="P8011" s="10"/>
    </row>
    <row r="8012" spans="16:16" x14ac:dyDescent="0.25">
      <c r="P8012" s="10"/>
    </row>
    <row r="8013" spans="16:16" x14ac:dyDescent="0.25">
      <c r="P8013" s="10"/>
    </row>
    <row r="8014" spans="16:16" x14ac:dyDescent="0.25">
      <c r="P8014" s="10"/>
    </row>
    <row r="8015" spans="16:16" x14ac:dyDescent="0.25">
      <c r="P8015" s="10"/>
    </row>
    <row r="8016" spans="16:16" x14ac:dyDescent="0.25">
      <c r="P8016" s="10"/>
    </row>
    <row r="8017" spans="16:16" x14ac:dyDescent="0.25">
      <c r="P8017" s="10"/>
    </row>
    <row r="8018" spans="16:16" x14ac:dyDescent="0.25">
      <c r="P8018" s="10"/>
    </row>
    <row r="8019" spans="16:16" x14ac:dyDescent="0.25">
      <c r="P8019" s="10"/>
    </row>
    <row r="8020" spans="16:16" x14ac:dyDescent="0.25">
      <c r="P8020" s="10"/>
    </row>
    <row r="8021" spans="16:16" x14ac:dyDescent="0.25">
      <c r="P8021" s="10"/>
    </row>
    <row r="8022" spans="16:16" x14ac:dyDescent="0.25">
      <c r="P8022" s="10"/>
    </row>
    <row r="8023" spans="16:16" x14ac:dyDescent="0.25">
      <c r="P8023" s="10"/>
    </row>
    <row r="8024" spans="16:16" x14ac:dyDescent="0.25">
      <c r="P8024" s="10"/>
    </row>
    <row r="8025" spans="16:16" x14ac:dyDescent="0.25">
      <c r="P8025" s="10"/>
    </row>
    <row r="8026" spans="16:16" x14ac:dyDescent="0.25">
      <c r="P8026" s="10"/>
    </row>
    <row r="8027" spans="16:16" x14ac:dyDescent="0.25">
      <c r="P8027" s="10"/>
    </row>
    <row r="8028" spans="16:16" x14ac:dyDescent="0.25">
      <c r="P8028" s="10"/>
    </row>
    <row r="8029" spans="16:16" x14ac:dyDescent="0.25">
      <c r="P8029" s="10"/>
    </row>
    <row r="8030" spans="16:16" x14ac:dyDescent="0.25">
      <c r="P8030" s="10"/>
    </row>
    <row r="8031" spans="16:16" x14ac:dyDescent="0.25">
      <c r="P8031" s="10"/>
    </row>
    <row r="8032" spans="16:16" x14ac:dyDescent="0.25">
      <c r="P8032" s="10"/>
    </row>
    <row r="8033" spans="16:16" x14ac:dyDescent="0.25">
      <c r="P8033" s="10"/>
    </row>
    <row r="8034" spans="16:16" x14ac:dyDescent="0.25">
      <c r="P8034" s="10"/>
    </row>
    <row r="8035" spans="16:16" x14ac:dyDescent="0.25">
      <c r="P8035" s="10"/>
    </row>
    <row r="8036" spans="16:16" x14ac:dyDescent="0.25">
      <c r="P8036" s="10"/>
    </row>
    <row r="8037" spans="16:16" x14ac:dyDescent="0.25">
      <c r="P8037" s="10"/>
    </row>
    <row r="8038" spans="16:16" x14ac:dyDescent="0.25">
      <c r="P8038" s="10"/>
    </row>
    <row r="8039" spans="16:16" x14ac:dyDescent="0.25">
      <c r="P8039" s="10"/>
    </row>
    <row r="8040" spans="16:16" x14ac:dyDescent="0.25">
      <c r="P8040" s="10"/>
    </row>
    <row r="8041" spans="16:16" x14ac:dyDescent="0.25">
      <c r="P8041" s="10"/>
    </row>
    <row r="8042" spans="16:16" x14ac:dyDescent="0.25">
      <c r="P8042" s="10"/>
    </row>
    <row r="8043" spans="16:16" x14ac:dyDescent="0.25">
      <c r="P8043" s="10"/>
    </row>
    <row r="8044" spans="16:16" x14ac:dyDescent="0.25">
      <c r="P8044" s="10"/>
    </row>
    <row r="8045" spans="16:16" x14ac:dyDescent="0.25">
      <c r="P8045" s="10"/>
    </row>
    <row r="8046" spans="16:16" x14ac:dyDescent="0.25">
      <c r="P8046" s="10"/>
    </row>
    <row r="8047" spans="16:16" x14ac:dyDescent="0.25">
      <c r="P8047" s="10"/>
    </row>
    <row r="8048" spans="16:16" x14ac:dyDescent="0.25">
      <c r="P8048" s="10"/>
    </row>
    <row r="8049" spans="16:16" x14ac:dyDescent="0.25">
      <c r="P8049" s="10"/>
    </row>
    <row r="8050" spans="16:16" x14ac:dyDescent="0.25">
      <c r="P8050" s="10"/>
    </row>
    <row r="8051" spans="16:16" x14ac:dyDescent="0.25">
      <c r="P8051" s="10"/>
    </row>
    <row r="8052" spans="16:16" x14ac:dyDescent="0.25">
      <c r="P8052" s="10"/>
    </row>
    <row r="8053" spans="16:16" x14ac:dyDescent="0.25">
      <c r="P8053" s="10"/>
    </row>
    <row r="8054" spans="16:16" x14ac:dyDescent="0.25">
      <c r="P8054" s="10"/>
    </row>
    <row r="8055" spans="16:16" x14ac:dyDescent="0.25">
      <c r="P8055" s="10"/>
    </row>
    <row r="8056" spans="16:16" x14ac:dyDescent="0.25">
      <c r="P8056" s="10"/>
    </row>
    <row r="8057" spans="16:16" x14ac:dyDescent="0.25">
      <c r="P8057" s="10"/>
    </row>
    <row r="8058" spans="16:16" x14ac:dyDescent="0.25">
      <c r="P8058" s="10"/>
    </row>
    <row r="8059" spans="16:16" x14ac:dyDescent="0.25">
      <c r="P8059" s="10"/>
    </row>
    <row r="8060" spans="16:16" x14ac:dyDescent="0.25">
      <c r="P8060" s="10"/>
    </row>
    <row r="8061" spans="16:16" x14ac:dyDescent="0.25">
      <c r="P8061" s="10"/>
    </row>
    <row r="8062" spans="16:16" x14ac:dyDescent="0.25">
      <c r="P8062" s="10"/>
    </row>
    <row r="8063" spans="16:16" x14ac:dyDescent="0.25">
      <c r="P8063" s="10"/>
    </row>
    <row r="8064" spans="16:16" x14ac:dyDescent="0.25">
      <c r="P8064" s="10"/>
    </row>
    <row r="8065" spans="16:16" x14ac:dyDescent="0.25">
      <c r="P8065" s="10"/>
    </row>
    <row r="8066" spans="16:16" x14ac:dyDescent="0.25">
      <c r="P8066" s="10"/>
    </row>
    <row r="8067" spans="16:16" x14ac:dyDescent="0.25">
      <c r="P8067" s="10"/>
    </row>
    <row r="8068" spans="16:16" x14ac:dyDescent="0.25">
      <c r="P8068" s="10"/>
    </row>
    <row r="8069" spans="16:16" x14ac:dyDescent="0.25">
      <c r="P8069" s="10"/>
    </row>
    <row r="8070" spans="16:16" x14ac:dyDescent="0.25">
      <c r="P8070" s="10"/>
    </row>
    <row r="8071" spans="16:16" x14ac:dyDescent="0.25">
      <c r="P8071" s="10"/>
    </row>
    <row r="8072" spans="16:16" x14ac:dyDescent="0.25">
      <c r="P8072" s="10"/>
    </row>
    <row r="8073" spans="16:16" x14ac:dyDescent="0.25">
      <c r="P8073" s="10"/>
    </row>
    <row r="8074" spans="16:16" x14ac:dyDescent="0.25">
      <c r="P8074" s="10"/>
    </row>
    <row r="8075" spans="16:16" x14ac:dyDescent="0.25">
      <c r="P8075" s="10"/>
    </row>
    <row r="8076" spans="16:16" x14ac:dyDescent="0.25">
      <c r="P8076" s="10"/>
    </row>
    <row r="8077" spans="16:16" x14ac:dyDescent="0.25">
      <c r="P8077" s="10"/>
    </row>
    <row r="8078" spans="16:16" x14ac:dyDescent="0.25">
      <c r="P8078" s="10"/>
    </row>
    <row r="8079" spans="16:16" x14ac:dyDescent="0.25">
      <c r="P8079" s="10"/>
    </row>
    <row r="8080" spans="16:16" x14ac:dyDescent="0.25">
      <c r="P8080" s="10"/>
    </row>
    <row r="8081" spans="16:16" x14ac:dyDescent="0.25">
      <c r="P8081" s="10"/>
    </row>
    <row r="8082" spans="16:16" x14ac:dyDescent="0.25">
      <c r="P8082" s="10"/>
    </row>
    <row r="8083" spans="16:16" x14ac:dyDescent="0.25">
      <c r="P8083" s="10"/>
    </row>
    <row r="8084" spans="16:16" x14ac:dyDescent="0.25">
      <c r="P8084" s="10"/>
    </row>
    <row r="8085" spans="16:16" x14ac:dyDescent="0.25">
      <c r="P8085" s="10"/>
    </row>
    <row r="8086" spans="16:16" x14ac:dyDescent="0.25">
      <c r="P8086" s="10"/>
    </row>
    <row r="8087" spans="16:16" x14ac:dyDescent="0.25">
      <c r="P8087" s="10"/>
    </row>
    <row r="8088" spans="16:16" x14ac:dyDescent="0.25">
      <c r="P8088" s="10"/>
    </row>
    <row r="8089" spans="16:16" x14ac:dyDescent="0.25">
      <c r="P8089" s="10"/>
    </row>
    <row r="8090" spans="16:16" x14ac:dyDescent="0.25">
      <c r="P8090" s="10"/>
    </row>
    <row r="8091" spans="16:16" x14ac:dyDescent="0.25">
      <c r="P8091" s="10"/>
    </row>
    <row r="8092" spans="16:16" x14ac:dyDescent="0.25">
      <c r="P8092" s="10"/>
    </row>
    <row r="8093" spans="16:16" x14ac:dyDescent="0.25">
      <c r="P8093" s="10"/>
    </row>
    <row r="8094" spans="16:16" x14ac:dyDescent="0.25">
      <c r="P8094" s="10"/>
    </row>
    <row r="8095" spans="16:16" x14ac:dyDescent="0.25">
      <c r="P8095" s="10"/>
    </row>
    <row r="8096" spans="16:16" x14ac:dyDescent="0.25">
      <c r="P8096" s="10"/>
    </row>
    <row r="8097" spans="16:16" x14ac:dyDescent="0.25">
      <c r="P8097" s="10"/>
    </row>
    <row r="8098" spans="16:16" x14ac:dyDescent="0.25">
      <c r="P8098" s="10"/>
    </row>
    <row r="8099" spans="16:16" x14ac:dyDescent="0.25">
      <c r="P8099" s="10"/>
    </row>
    <row r="8100" spans="16:16" x14ac:dyDescent="0.25">
      <c r="P8100" s="10"/>
    </row>
    <row r="8101" spans="16:16" x14ac:dyDescent="0.25">
      <c r="P8101" s="10"/>
    </row>
    <row r="8102" spans="16:16" x14ac:dyDescent="0.25">
      <c r="P8102" s="10"/>
    </row>
    <row r="8103" spans="16:16" x14ac:dyDescent="0.25">
      <c r="P8103" s="10"/>
    </row>
    <row r="8104" spans="16:16" x14ac:dyDescent="0.25">
      <c r="P8104" s="10"/>
    </row>
    <row r="8105" spans="16:16" x14ac:dyDescent="0.25">
      <c r="P8105" s="10"/>
    </row>
    <row r="8106" spans="16:16" x14ac:dyDescent="0.25">
      <c r="P8106" s="10"/>
    </row>
    <row r="8107" spans="16:16" x14ac:dyDescent="0.25">
      <c r="P8107" s="10"/>
    </row>
    <row r="8108" spans="16:16" x14ac:dyDescent="0.25">
      <c r="P8108" s="10"/>
    </row>
    <row r="8109" spans="16:16" x14ac:dyDescent="0.25">
      <c r="P8109" s="10"/>
    </row>
    <row r="8110" spans="16:16" x14ac:dyDescent="0.25">
      <c r="P8110" s="10"/>
    </row>
    <row r="8111" spans="16:16" x14ac:dyDescent="0.25">
      <c r="P8111" s="10"/>
    </row>
    <row r="8112" spans="16:16" x14ac:dyDescent="0.25">
      <c r="P8112" s="10"/>
    </row>
    <row r="8113" spans="16:16" x14ac:dyDescent="0.25">
      <c r="P8113" s="10"/>
    </row>
    <row r="8114" spans="16:16" x14ac:dyDescent="0.25">
      <c r="P8114" s="10"/>
    </row>
    <row r="8115" spans="16:16" x14ac:dyDescent="0.25">
      <c r="P8115" s="10"/>
    </row>
    <row r="8116" spans="16:16" x14ac:dyDescent="0.25">
      <c r="P8116" s="10"/>
    </row>
    <row r="8117" spans="16:16" x14ac:dyDescent="0.25">
      <c r="P8117" s="10"/>
    </row>
    <row r="8118" spans="16:16" x14ac:dyDescent="0.25">
      <c r="P8118" s="10"/>
    </row>
    <row r="8119" spans="16:16" x14ac:dyDescent="0.25">
      <c r="P8119" s="10"/>
    </row>
    <row r="8120" spans="16:16" x14ac:dyDescent="0.25">
      <c r="P8120" s="10"/>
    </row>
    <row r="8121" spans="16:16" x14ac:dyDescent="0.25">
      <c r="P8121" s="10"/>
    </row>
    <row r="8122" spans="16:16" x14ac:dyDescent="0.25">
      <c r="P8122" s="10"/>
    </row>
    <row r="8123" spans="16:16" x14ac:dyDescent="0.25">
      <c r="P8123" s="10"/>
    </row>
    <row r="8124" spans="16:16" x14ac:dyDescent="0.25">
      <c r="P8124" s="10"/>
    </row>
    <row r="8125" spans="16:16" x14ac:dyDescent="0.25">
      <c r="P8125" s="10"/>
    </row>
    <row r="8126" spans="16:16" x14ac:dyDescent="0.25">
      <c r="P8126" s="10"/>
    </row>
    <row r="8127" spans="16:16" x14ac:dyDescent="0.25">
      <c r="P8127" s="10"/>
    </row>
    <row r="8128" spans="16:16" x14ac:dyDescent="0.25">
      <c r="P8128" s="10"/>
    </row>
    <row r="8129" spans="16:16" x14ac:dyDescent="0.25">
      <c r="P8129" s="10"/>
    </row>
    <row r="8130" spans="16:16" x14ac:dyDescent="0.25">
      <c r="P8130" s="10"/>
    </row>
    <row r="8131" spans="16:16" x14ac:dyDescent="0.25">
      <c r="P8131" s="10"/>
    </row>
    <row r="8132" spans="16:16" x14ac:dyDescent="0.25">
      <c r="P8132" s="10"/>
    </row>
    <row r="8133" spans="16:16" x14ac:dyDescent="0.25">
      <c r="P8133" s="10"/>
    </row>
    <row r="8134" spans="16:16" x14ac:dyDescent="0.25">
      <c r="P8134" s="10"/>
    </row>
    <row r="8135" spans="16:16" x14ac:dyDescent="0.25">
      <c r="P8135" s="10"/>
    </row>
    <row r="8136" spans="16:16" x14ac:dyDescent="0.25">
      <c r="P8136" s="10"/>
    </row>
    <row r="8137" spans="16:16" x14ac:dyDescent="0.25">
      <c r="P8137" s="10"/>
    </row>
    <row r="8138" spans="16:16" x14ac:dyDescent="0.25">
      <c r="P8138" s="10"/>
    </row>
    <row r="8139" spans="16:16" x14ac:dyDescent="0.25">
      <c r="P8139" s="10"/>
    </row>
    <row r="8140" spans="16:16" x14ac:dyDescent="0.25">
      <c r="P8140" s="10"/>
    </row>
    <row r="8141" spans="16:16" x14ac:dyDescent="0.25">
      <c r="P8141" s="10"/>
    </row>
    <row r="8142" spans="16:16" x14ac:dyDescent="0.25">
      <c r="P8142" s="10"/>
    </row>
    <row r="8143" spans="16:16" x14ac:dyDescent="0.25">
      <c r="P8143" s="10"/>
    </row>
    <row r="8144" spans="16:16" x14ac:dyDescent="0.25">
      <c r="P8144" s="10"/>
    </row>
    <row r="8145" spans="16:16" x14ac:dyDescent="0.25">
      <c r="P8145" s="10"/>
    </row>
    <row r="8146" spans="16:16" x14ac:dyDescent="0.25">
      <c r="P8146" s="10"/>
    </row>
    <row r="8147" spans="16:16" x14ac:dyDescent="0.25">
      <c r="P8147" s="10"/>
    </row>
    <row r="8148" spans="16:16" x14ac:dyDescent="0.25">
      <c r="P8148" s="10"/>
    </row>
    <row r="8149" spans="16:16" x14ac:dyDescent="0.25">
      <c r="P8149" s="10"/>
    </row>
    <row r="8150" spans="16:16" x14ac:dyDescent="0.25">
      <c r="P8150" s="10"/>
    </row>
    <row r="8151" spans="16:16" x14ac:dyDescent="0.25">
      <c r="P8151" s="10"/>
    </row>
    <row r="8152" spans="16:16" x14ac:dyDescent="0.25">
      <c r="P8152" s="10"/>
    </row>
    <row r="8153" spans="16:16" x14ac:dyDescent="0.25">
      <c r="P8153" s="10"/>
    </row>
    <row r="8154" spans="16:16" x14ac:dyDescent="0.25">
      <c r="P8154" s="10"/>
    </row>
    <row r="8155" spans="16:16" x14ac:dyDescent="0.25">
      <c r="P8155" s="10"/>
    </row>
    <row r="8156" spans="16:16" x14ac:dyDescent="0.25">
      <c r="P8156" s="10"/>
    </row>
    <row r="8157" spans="16:16" x14ac:dyDescent="0.25">
      <c r="P8157" s="10"/>
    </row>
    <row r="8158" spans="16:16" x14ac:dyDescent="0.25">
      <c r="P8158" s="10"/>
    </row>
    <row r="8159" spans="16:16" x14ac:dyDescent="0.25">
      <c r="P8159" s="10"/>
    </row>
    <row r="8160" spans="16:16" x14ac:dyDescent="0.25">
      <c r="P8160" s="10"/>
    </row>
    <row r="8161" spans="16:16" x14ac:dyDescent="0.25">
      <c r="P8161" s="10"/>
    </row>
    <row r="8162" spans="16:16" x14ac:dyDescent="0.25">
      <c r="P8162" s="10"/>
    </row>
    <row r="8163" spans="16:16" x14ac:dyDescent="0.25">
      <c r="P8163" s="10"/>
    </row>
    <row r="8164" spans="16:16" x14ac:dyDescent="0.25">
      <c r="P8164" s="10"/>
    </row>
    <row r="8165" spans="16:16" x14ac:dyDescent="0.25">
      <c r="P8165" s="10"/>
    </row>
    <row r="8166" spans="16:16" x14ac:dyDescent="0.25">
      <c r="P8166" s="10"/>
    </row>
    <row r="8167" spans="16:16" x14ac:dyDescent="0.25">
      <c r="P8167" s="10"/>
    </row>
    <row r="8168" spans="16:16" x14ac:dyDescent="0.25">
      <c r="P8168" s="10"/>
    </row>
    <row r="8169" spans="16:16" x14ac:dyDescent="0.25">
      <c r="P8169" s="10"/>
    </row>
    <row r="8170" spans="16:16" x14ac:dyDescent="0.25">
      <c r="P8170" s="10"/>
    </row>
    <row r="8171" spans="16:16" x14ac:dyDescent="0.25">
      <c r="P8171" s="10"/>
    </row>
    <row r="8172" spans="16:16" x14ac:dyDescent="0.25">
      <c r="P8172" s="10"/>
    </row>
    <row r="8173" spans="16:16" x14ac:dyDescent="0.25">
      <c r="P8173" s="10"/>
    </row>
    <row r="8174" spans="16:16" x14ac:dyDescent="0.25">
      <c r="P8174" s="10"/>
    </row>
    <row r="8175" spans="16:16" x14ac:dyDescent="0.25">
      <c r="P8175" s="10"/>
    </row>
    <row r="8176" spans="16:16" x14ac:dyDescent="0.25">
      <c r="P8176" s="10"/>
    </row>
    <row r="8177" spans="16:16" x14ac:dyDescent="0.25">
      <c r="P8177" s="10"/>
    </row>
    <row r="8178" spans="16:16" x14ac:dyDescent="0.25">
      <c r="P8178" s="10"/>
    </row>
    <row r="8179" spans="16:16" x14ac:dyDescent="0.25">
      <c r="P8179" s="10"/>
    </row>
    <row r="8180" spans="16:16" x14ac:dyDescent="0.25">
      <c r="P8180" s="10"/>
    </row>
    <row r="8181" spans="16:16" x14ac:dyDescent="0.25">
      <c r="P8181" s="10"/>
    </row>
    <row r="8182" spans="16:16" x14ac:dyDescent="0.25">
      <c r="P8182" s="10"/>
    </row>
    <row r="8183" spans="16:16" x14ac:dyDescent="0.25">
      <c r="P8183" s="10"/>
    </row>
    <row r="8184" spans="16:16" x14ac:dyDescent="0.25">
      <c r="P8184" s="10"/>
    </row>
    <row r="8185" spans="16:16" x14ac:dyDescent="0.25">
      <c r="P8185" s="10"/>
    </row>
    <row r="8186" spans="16:16" x14ac:dyDescent="0.25">
      <c r="P8186" s="10"/>
    </row>
    <row r="8187" spans="16:16" x14ac:dyDescent="0.25">
      <c r="P8187" s="10"/>
    </row>
    <row r="8188" spans="16:16" x14ac:dyDescent="0.25">
      <c r="P8188" s="10"/>
    </row>
    <row r="8189" spans="16:16" x14ac:dyDescent="0.25">
      <c r="P8189" s="10"/>
    </row>
    <row r="8190" spans="16:16" x14ac:dyDescent="0.25">
      <c r="P8190" s="10"/>
    </row>
    <row r="8191" spans="16:16" x14ac:dyDescent="0.25">
      <c r="P8191" s="10"/>
    </row>
    <row r="8192" spans="16:16" x14ac:dyDescent="0.25">
      <c r="P8192" s="10"/>
    </row>
    <row r="8193" spans="16:16" x14ac:dyDescent="0.25">
      <c r="P8193" s="10"/>
    </row>
    <row r="8194" spans="16:16" x14ac:dyDescent="0.25">
      <c r="P8194" s="10"/>
    </row>
    <row r="8195" spans="16:16" x14ac:dyDescent="0.25">
      <c r="P8195" s="10"/>
    </row>
    <row r="8196" spans="16:16" x14ac:dyDescent="0.25">
      <c r="P8196" s="10"/>
    </row>
    <row r="8197" spans="16:16" x14ac:dyDescent="0.25">
      <c r="P8197" s="10"/>
    </row>
    <row r="8198" spans="16:16" x14ac:dyDescent="0.25">
      <c r="P8198" s="10"/>
    </row>
    <row r="8199" spans="16:16" x14ac:dyDescent="0.25">
      <c r="P8199" s="10"/>
    </row>
    <row r="8200" spans="16:16" x14ac:dyDescent="0.25">
      <c r="P8200" s="10"/>
    </row>
    <row r="8201" spans="16:16" x14ac:dyDescent="0.25">
      <c r="P8201" s="10"/>
    </row>
    <row r="8202" spans="16:16" x14ac:dyDescent="0.25">
      <c r="P8202" s="10"/>
    </row>
    <row r="8203" spans="16:16" x14ac:dyDescent="0.25">
      <c r="P8203" s="10"/>
    </row>
    <row r="8204" spans="16:16" x14ac:dyDescent="0.25">
      <c r="P8204" s="10"/>
    </row>
    <row r="8205" spans="16:16" x14ac:dyDescent="0.25">
      <c r="P8205" s="10"/>
    </row>
    <row r="8206" spans="16:16" x14ac:dyDescent="0.25">
      <c r="P8206" s="10"/>
    </row>
    <row r="8207" spans="16:16" x14ac:dyDescent="0.25">
      <c r="P8207" s="10"/>
    </row>
    <row r="8208" spans="16:16" x14ac:dyDescent="0.25">
      <c r="P8208" s="10"/>
    </row>
    <row r="8209" spans="16:16" x14ac:dyDescent="0.25">
      <c r="P8209" s="10"/>
    </row>
    <row r="8210" spans="16:16" x14ac:dyDescent="0.25">
      <c r="P8210" s="10"/>
    </row>
    <row r="8211" spans="16:16" x14ac:dyDescent="0.25">
      <c r="P8211" s="10"/>
    </row>
    <row r="8212" spans="16:16" x14ac:dyDescent="0.25">
      <c r="P8212" s="10"/>
    </row>
    <row r="8213" spans="16:16" x14ac:dyDescent="0.25">
      <c r="P8213" s="10"/>
    </row>
    <row r="8214" spans="16:16" x14ac:dyDescent="0.25">
      <c r="P8214" s="10"/>
    </row>
    <row r="8215" spans="16:16" x14ac:dyDescent="0.25">
      <c r="P8215" s="10"/>
    </row>
    <row r="8216" spans="16:16" x14ac:dyDescent="0.25">
      <c r="P8216" s="10"/>
    </row>
    <row r="8217" spans="16:16" x14ac:dyDescent="0.25">
      <c r="P8217" s="10"/>
    </row>
    <row r="8218" spans="16:16" x14ac:dyDescent="0.25">
      <c r="P8218" s="10"/>
    </row>
    <row r="8219" spans="16:16" x14ac:dyDescent="0.25">
      <c r="P8219" s="10"/>
    </row>
    <row r="8220" spans="16:16" x14ac:dyDescent="0.25">
      <c r="P8220" s="10"/>
    </row>
    <row r="8221" spans="16:16" x14ac:dyDescent="0.25">
      <c r="P8221" s="10"/>
    </row>
    <row r="8222" spans="16:16" x14ac:dyDescent="0.25">
      <c r="P8222" s="10"/>
    </row>
    <row r="8223" spans="16:16" x14ac:dyDescent="0.25">
      <c r="P8223" s="10"/>
    </row>
    <row r="8224" spans="16:16" x14ac:dyDescent="0.25">
      <c r="P8224" s="10"/>
    </row>
    <row r="8225" spans="16:16" x14ac:dyDescent="0.25">
      <c r="P8225" s="10"/>
    </row>
    <row r="8226" spans="16:16" x14ac:dyDescent="0.25">
      <c r="P8226" s="10"/>
    </row>
    <row r="8227" spans="16:16" x14ac:dyDescent="0.25">
      <c r="P8227" s="10"/>
    </row>
    <row r="8228" spans="16:16" x14ac:dyDescent="0.25">
      <c r="P8228" s="10"/>
    </row>
    <row r="8229" spans="16:16" x14ac:dyDescent="0.25">
      <c r="P8229" s="10"/>
    </row>
    <row r="8230" spans="16:16" x14ac:dyDescent="0.25">
      <c r="P8230" s="10"/>
    </row>
    <row r="8231" spans="16:16" x14ac:dyDescent="0.25">
      <c r="P8231" s="10"/>
    </row>
    <row r="8232" spans="16:16" x14ac:dyDescent="0.25">
      <c r="P8232" s="10"/>
    </row>
    <row r="8233" spans="16:16" x14ac:dyDescent="0.25">
      <c r="P8233" s="10"/>
    </row>
    <row r="8234" spans="16:16" x14ac:dyDescent="0.25">
      <c r="P8234" s="10"/>
    </row>
    <row r="8235" spans="16:16" x14ac:dyDescent="0.25">
      <c r="P8235" s="10"/>
    </row>
    <row r="8236" spans="16:16" x14ac:dyDescent="0.25">
      <c r="P8236" s="10"/>
    </row>
    <row r="8237" spans="16:16" x14ac:dyDescent="0.25">
      <c r="P8237" s="10"/>
    </row>
    <row r="8238" spans="16:16" x14ac:dyDescent="0.25">
      <c r="P8238" s="10"/>
    </row>
    <row r="8239" spans="16:16" x14ac:dyDescent="0.25">
      <c r="P8239" s="10"/>
    </row>
    <row r="8240" spans="16:16" x14ac:dyDescent="0.25">
      <c r="P8240" s="10"/>
    </row>
    <row r="8241" spans="16:16" x14ac:dyDescent="0.25">
      <c r="P8241" s="10"/>
    </row>
    <row r="8242" spans="16:16" x14ac:dyDescent="0.25">
      <c r="P8242" s="10"/>
    </row>
    <row r="8243" spans="16:16" x14ac:dyDescent="0.25">
      <c r="P8243" s="10"/>
    </row>
    <row r="8244" spans="16:16" x14ac:dyDescent="0.25">
      <c r="P8244" s="10"/>
    </row>
    <row r="8245" spans="16:16" x14ac:dyDescent="0.25">
      <c r="P8245" s="10"/>
    </row>
    <row r="8246" spans="16:16" x14ac:dyDescent="0.25">
      <c r="P8246" s="10"/>
    </row>
    <row r="8247" spans="16:16" x14ac:dyDescent="0.25">
      <c r="P8247" s="10"/>
    </row>
    <row r="8248" spans="16:16" x14ac:dyDescent="0.25">
      <c r="P8248" s="10"/>
    </row>
    <row r="8249" spans="16:16" x14ac:dyDescent="0.25">
      <c r="P8249" s="10"/>
    </row>
    <row r="8250" spans="16:16" x14ac:dyDescent="0.25">
      <c r="P8250" s="10"/>
    </row>
    <row r="8251" spans="16:16" x14ac:dyDescent="0.25">
      <c r="P8251" s="10"/>
    </row>
    <row r="8252" spans="16:16" x14ac:dyDescent="0.25">
      <c r="P8252" s="10"/>
    </row>
    <row r="8253" spans="16:16" x14ac:dyDescent="0.25">
      <c r="P8253" s="10"/>
    </row>
    <row r="8254" spans="16:16" x14ac:dyDescent="0.25">
      <c r="P8254" s="10"/>
    </row>
    <row r="8255" spans="16:16" x14ac:dyDescent="0.25">
      <c r="P8255" s="10"/>
    </row>
    <row r="8256" spans="16:16" x14ac:dyDescent="0.25">
      <c r="P8256" s="10"/>
    </row>
    <row r="8257" spans="16:16" x14ac:dyDescent="0.25">
      <c r="P8257" s="10"/>
    </row>
    <row r="8258" spans="16:16" x14ac:dyDescent="0.25">
      <c r="P8258" s="10"/>
    </row>
    <row r="8259" spans="16:16" x14ac:dyDescent="0.25">
      <c r="P8259" s="10"/>
    </row>
    <row r="8260" spans="16:16" x14ac:dyDescent="0.25">
      <c r="P8260" s="10"/>
    </row>
    <row r="8261" spans="16:16" x14ac:dyDescent="0.25">
      <c r="P8261" s="10"/>
    </row>
    <row r="8262" spans="16:16" x14ac:dyDescent="0.25">
      <c r="P8262" s="10"/>
    </row>
    <row r="8263" spans="16:16" x14ac:dyDescent="0.25">
      <c r="P8263" s="10"/>
    </row>
    <row r="8264" spans="16:16" x14ac:dyDescent="0.25">
      <c r="P8264" s="10"/>
    </row>
    <row r="8265" spans="16:16" x14ac:dyDescent="0.25">
      <c r="P8265" s="10"/>
    </row>
    <row r="8266" spans="16:16" x14ac:dyDescent="0.25">
      <c r="P8266" s="10"/>
    </row>
    <row r="8267" spans="16:16" x14ac:dyDescent="0.25">
      <c r="P8267" s="10"/>
    </row>
    <row r="8268" spans="16:16" x14ac:dyDescent="0.25">
      <c r="P8268" s="10"/>
    </row>
    <row r="8269" spans="16:16" x14ac:dyDescent="0.25">
      <c r="P8269" s="10"/>
    </row>
    <row r="8270" spans="16:16" x14ac:dyDescent="0.25">
      <c r="P8270" s="10"/>
    </row>
    <row r="8271" spans="16:16" x14ac:dyDescent="0.25">
      <c r="P8271" s="10"/>
    </row>
    <row r="8272" spans="16:16" x14ac:dyDescent="0.25">
      <c r="P8272" s="10"/>
    </row>
    <row r="8273" spans="16:16" x14ac:dyDescent="0.25">
      <c r="P8273" s="10"/>
    </row>
    <row r="8274" spans="16:16" x14ac:dyDescent="0.25">
      <c r="P8274" s="10"/>
    </row>
    <row r="8275" spans="16:16" x14ac:dyDescent="0.25">
      <c r="P8275" s="10"/>
    </row>
    <row r="8276" spans="16:16" x14ac:dyDescent="0.25">
      <c r="P8276" s="10"/>
    </row>
    <row r="8277" spans="16:16" x14ac:dyDescent="0.25">
      <c r="P8277" s="10"/>
    </row>
    <row r="8278" spans="16:16" x14ac:dyDescent="0.25">
      <c r="P8278" s="10"/>
    </row>
    <row r="8279" spans="16:16" x14ac:dyDescent="0.25">
      <c r="P8279" s="10"/>
    </row>
    <row r="8280" spans="16:16" x14ac:dyDescent="0.25">
      <c r="P8280" s="10"/>
    </row>
    <row r="8281" spans="16:16" x14ac:dyDescent="0.25">
      <c r="P8281" s="10"/>
    </row>
    <row r="8282" spans="16:16" x14ac:dyDescent="0.25">
      <c r="P8282" s="10"/>
    </row>
    <row r="8283" spans="16:16" x14ac:dyDescent="0.25">
      <c r="P8283" s="10"/>
    </row>
    <row r="8284" spans="16:16" x14ac:dyDescent="0.25">
      <c r="P8284" s="10"/>
    </row>
    <row r="8285" spans="16:16" x14ac:dyDescent="0.25">
      <c r="P8285" s="10"/>
    </row>
    <row r="8286" spans="16:16" x14ac:dyDescent="0.25">
      <c r="P8286" s="10"/>
    </row>
    <row r="8287" spans="16:16" x14ac:dyDescent="0.25">
      <c r="P8287" s="10"/>
    </row>
    <row r="8288" spans="16:16" x14ac:dyDescent="0.25">
      <c r="P8288" s="10"/>
    </row>
    <row r="8289" spans="16:16" x14ac:dyDescent="0.25">
      <c r="P8289" s="10"/>
    </row>
    <row r="8290" spans="16:16" x14ac:dyDescent="0.25">
      <c r="P8290" s="10"/>
    </row>
    <row r="8291" spans="16:16" x14ac:dyDescent="0.25">
      <c r="P8291" s="10"/>
    </row>
    <row r="8292" spans="16:16" x14ac:dyDescent="0.25">
      <c r="P8292" s="10"/>
    </row>
    <row r="8293" spans="16:16" x14ac:dyDescent="0.25">
      <c r="P8293" s="10"/>
    </row>
    <row r="8294" spans="16:16" x14ac:dyDescent="0.25">
      <c r="P8294" s="10"/>
    </row>
    <row r="8295" spans="16:16" x14ac:dyDescent="0.25">
      <c r="P8295" s="10"/>
    </row>
    <row r="8296" spans="16:16" x14ac:dyDescent="0.25">
      <c r="P8296" s="10"/>
    </row>
    <row r="8297" spans="16:16" x14ac:dyDescent="0.25">
      <c r="P8297" s="10"/>
    </row>
    <row r="8298" spans="16:16" x14ac:dyDescent="0.25">
      <c r="P8298" s="10"/>
    </row>
    <row r="8299" spans="16:16" x14ac:dyDescent="0.25">
      <c r="P8299" s="10"/>
    </row>
    <row r="8300" spans="16:16" x14ac:dyDescent="0.25">
      <c r="P8300" s="10"/>
    </row>
    <row r="8301" spans="16:16" x14ac:dyDescent="0.25">
      <c r="P8301" s="10"/>
    </row>
    <row r="8302" spans="16:16" x14ac:dyDescent="0.25">
      <c r="P8302" s="10"/>
    </row>
    <row r="8303" spans="16:16" x14ac:dyDescent="0.25">
      <c r="P8303" s="10"/>
    </row>
    <row r="8304" spans="16:16" x14ac:dyDescent="0.25">
      <c r="P8304" s="10"/>
    </row>
    <row r="8305" spans="16:16" x14ac:dyDescent="0.25">
      <c r="P8305" s="10"/>
    </row>
    <row r="8306" spans="16:16" x14ac:dyDescent="0.25">
      <c r="P8306" s="10"/>
    </row>
    <row r="8307" spans="16:16" x14ac:dyDescent="0.25">
      <c r="P8307" s="10"/>
    </row>
    <row r="8308" spans="16:16" x14ac:dyDescent="0.25">
      <c r="P8308" s="10"/>
    </row>
    <row r="8309" spans="16:16" x14ac:dyDescent="0.25">
      <c r="P8309" s="10"/>
    </row>
    <row r="8310" spans="16:16" x14ac:dyDescent="0.25">
      <c r="P8310" s="10"/>
    </row>
    <row r="8311" spans="16:16" x14ac:dyDescent="0.25">
      <c r="P8311" s="10"/>
    </row>
    <row r="8312" spans="16:16" x14ac:dyDescent="0.25">
      <c r="P8312" s="10"/>
    </row>
    <row r="8313" spans="16:16" x14ac:dyDescent="0.25">
      <c r="P8313" s="10"/>
    </row>
    <row r="8314" spans="16:16" x14ac:dyDescent="0.25">
      <c r="P8314" s="10"/>
    </row>
    <row r="8315" spans="16:16" x14ac:dyDescent="0.25">
      <c r="P8315" s="10"/>
    </row>
    <row r="8316" spans="16:16" x14ac:dyDescent="0.25">
      <c r="P8316" s="10"/>
    </row>
    <row r="8317" spans="16:16" x14ac:dyDescent="0.25">
      <c r="P8317" s="10"/>
    </row>
    <row r="8318" spans="16:16" x14ac:dyDescent="0.25">
      <c r="P8318" s="10"/>
    </row>
    <row r="8319" spans="16:16" x14ac:dyDescent="0.25">
      <c r="P8319" s="10"/>
    </row>
    <row r="8320" spans="16:16" x14ac:dyDescent="0.25">
      <c r="P8320" s="10"/>
    </row>
    <row r="8321" spans="16:16" x14ac:dyDescent="0.25">
      <c r="P8321" s="10"/>
    </row>
    <row r="8322" spans="16:16" x14ac:dyDescent="0.25">
      <c r="P8322" s="10"/>
    </row>
    <row r="8323" spans="16:16" x14ac:dyDescent="0.25">
      <c r="P8323" s="10"/>
    </row>
    <row r="8324" spans="16:16" x14ac:dyDescent="0.25">
      <c r="P8324" s="10"/>
    </row>
    <row r="8325" spans="16:16" x14ac:dyDescent="0.25">
      <c r="P8325" s="10"/>
    </row>
    <row r="8326" spans="16:16" x14ac:dyDescent="0.25">
      <c r="P8326" s="10"/>
    </row>
    <row r="8327" spans="16:16" x14ac:dyDescent="0.25">
      <c r="P8327" s="10"/>
    </row>
    <row r="8328" spans="16:16" x14ac:dyDescent="0.25">
      <c r="P8328" s="10"/>
    </row>
    <row r="8329" spans="16:16" x14ac:dyDescent="0.25">
      <c r="P8329" s="10"/>
    </row>
    <row r="8330" spans="16:16" x14ac:dyDescent="0.25">
      <c r="P8330" s="10"/>
    </row>
    <row r="8331" spans="16:16" x14ac:dyDescent="0.25">
      <c r="P8331" s="10"/>
    </row>
    <row r="8332" spans="16:16" x14ac:dyDescent="0.25">
      <c r="P8332" s="10"/>
    </row>
    <row r="8333" spans="16:16" x14ac:dyDescent="0.25">
      <c r="P8333" s="10"/>
    </row>
    <row r="8334" spans="16:16" x14ac:dyDescent="0.25">
      <c r="P8334" s="10"/>
    </row>
    <row r="8335" spans="16:16" x14ac:dyDescent="0.25">
      <c r="P8335" s="10"/>
    </row>
    <row r="8336" spans="16:16" x14ac:dyDescent="0.25">
      <c r="P8336" s="10"/>
    </row>
    <row r="8337" spans="16:16" x14ac:dyDescent="0.25">
      <c r="P8337" s="10"/>
    </row>
    <row r="8338" spans="16:16" x14ac:dyDescent="0.25">
      <c r="P8338" s="10"/>
    </row>
    <row r="8339" spans="16:16" x14ac:dyDescent="0.25">
      <c r="P8339" s="10"/>
    </row>
    <row r="8340" spans="16:16" x14ac:dyDescent="0.25">
      <c r="P8340" s="10"/>
    </row>
    <row r="8341" spans="16:16" x14ac:dyDescent="0.25">
      <c r="P8341" s="10"/>
    </row>
    <row r="8342" spans="16:16" x14ac:dyDescent="0.25">
      <c r="P8342" s="10"/>
    </row>
    <row r="8343" spans="16:16" x14ac:dyDescent="0.25">
      <c r="P8343" s="10"/>
    </row>
    <row r="8344" spans="16:16" x14ac:dyDescent="0.25">
      <c r="P8344" s="10"/>
    </row>
    <row r="8345" spans="16:16" x14ac:dyDescent="0.25">
      <c r="P8345" s="10"/>
    </row>
    <row r="8346" spans="16:16" x14ac:dyDescent="0.25">
      <c r="P8346" s="10"/>
    </row>
    <row r="8347" spans="16:16" x14ac:dyDescent="0.25">
      <c r="P8347" s="10"/>
    </row>
    <row r="8348" spans="16:16" x14ac:dyDescent="0.25">
      <c r="P8348" s="10"/>
    </row>
    <row r="8349" spans="16:16" x14ac:dyDescent="0.25">
      <c r="P8349" s="10"/>
    </row>
    <row r="8350" spans="16:16" x14ac:dyDescent="0.25">
      <c r="P8350" s="10"/>
    </row>
    <row r="8351" spans="16:16" x14ac:dyDescent="0.25">
      <c r="P8351" s="10"/>
    </row>
    <row r="8352" spans="16:16" x14ac:dyDescent="0.25">
      <c r="P8352" s="10"/>
    </row>
    <row r="8353" spans="16:16" x14ac:dyDescent="0.25">
      <c r="P8353" s="10"/>
    </row>
    <row r="8354" spans="16:16" x14ac:dyDescent="0.25">
      <c r="P8354" s="10"/>
    </row>
    <row r="8355" spans="16:16" x14ac:dyDescent="0.25">
      <c r="P8355" s="10"/>
    </row>
    <row r="8356" spans="16:16" x14ac:dyDescent="0.25">
      <c r="P8356" s="10"/>
    </row>
    <row r="8357" spans="16:16" x14ac:dyDescent="0.25">
      <c r="P8357" s="10"/>
    </row>
    <row r="8358" spans="16:16" x14ac:dyDescent="0.25">
      <c r="P8358" s="10"/>
    </row>
    <row r="8359" spans="16:16" x14ac:dyDescent="0.25">
      <c r="P8359" s="10"/>
    </row>
    <row r="8360" spans="16:16" x14ac:dyDescent="0.25">
      <c r="P8360" s="10"/>
    </row>
    <row r="8361" spans="16:16" x14ac:dyDescent="0.25">
      <c r="P8361" s="10"/>
    </row>
    <row r="8362" spans="16:16" x14ac:dyDescent="0.25">
      <c r="P8362" s="10"/>
    </row>
    <row r="8363" spans="16:16" x14ac:dyDescent="0.25">
      <c r="P8363" s="10"/>
    </row>
    <row r="8364" spans="16:16" x14ac:dyDescent="0.25">
      <c r="P8364" s="10"/>
    </row>
    <row r="8365" spans="16:16" x14ac:dyDescent="0.25">
      <c r="P8365" s="10"/>
    </row>
    <row r="8366" spans="16:16" x14ac:dyDescent="0.25">
      <c r="P8366" s="10"/>
    </row>
    <row r="8367" spans="16:16" x14ac:dyDescent="0.25">
      <c r="P8367" s="10"/>
    </row>
    <row r="8368" spans="16:16" x14ac:dyDescent="0.25">
      <c r="P8368" s="10"/>
    </row>
    <row r="8369" spans="16:16" x14ac:dyDescent="0.25">
      <c r="P8369" s="10"/>
    </row>
    <row r="8370" spans="16:16" x14ac:dyDescent="0.25">
      <c r="P8370" s="10"/>
    </row>
    <row r="8371" spans="16:16" x14ac:dyDescent="0.25">
      <c r="P8371" s="10"/>
    </row>
    <row r="8372" spans="16:16" x14ac:dyDescent="0.25">
      <c r="P8372" s="10"/>
    </row>
    <row r="8373" spans="16:16" x14ac:dyDescent="0.25">
      <c r="P8373" s="10"/>
    </row>
    <row r="8374" spans="16:16" x14ac:dyDescent="0.25">
      <c r="P8374" s="10"/>
    </row>
    <row r="8375" spans="16:16" x14ac:dyDescent="0.25">
      <c r="P8375" s="10"/>
    </row>
    <row r="8376" spans="16:16" x14ac:dyDescent="0.25">
      <c r="P8376" s="10"/>
    </row>
    <row r="8377" spans="16:16" x14ac:dyDescent="0.25">
      <c r="P8377" s="10"/>
    </row>
    <row r="8378" spans="16:16" x14ac:dyDescent="0.25">
      <c r="P8378" s="10"/>
    </row>
    <row r="8379" spans="16:16" x14ac:dyDescent="0.25">
      <c r="P8379" s="10"/>
    </row>
    <row r="8380" spans="16:16" x14ac:dyDescent="0.25">
      <c r="P8380" s="10"/>
    </row>
    <row r="8381" spans="16:16" x14ac:dyDescent="0.25">
      <c r="P8381" s="10"/>
    </row>
    <row r="8382" spans="16:16" x14ac:dyDescent="0.25">
      <c r="P8382" s="10"/>
    </row>
    <row r="8383" spans="16:16" x14ac:dyDescent="0.25">
      <c r="P8383" s="10"/>
    </row>
    <row r="8384" spans="16:16" x14ac:dyDescent="0.25">
      <c r="P8384" s="10"/>
    </row>
    <row r="8385" spans="16:16" x14ac:dyDescent="0.25">
      <c r="P8385" s="10"/>
    </row>
    <row r="8386" spans="16:16" x14ac:dyDescent="0.25">
      <c r="P8386" s="10"/>
    </row>
    <row r="8387" spans="16:16" x14ac:dyDescent="0.25">
      <c r="P8387" s="10"/>
    </row>
    <row r="8388" spans="16:16" x14ac:dyDescent="0.25">
      <c r="P8388" s="10"/>
    </row>
    <row r="8389" spans="16:16" x14ac:dyDescent="0.25">
      <c r="P8389" s="10"/>
    </row>
    <row r="8390" spans="16:16" x14ac:dyDescent="0.25">
      <c r="P8390" s="10"/>
    </row>
    <row r="8391" spans="16:16" x14ac:dyDescent="0.25">
      <c r="P8391" s="10"/>
    </row>
    <row r="8392" spans="16:16" x14ac:dyDescent="0.25">
      <c r="P8392" s="10"/>
    </row>
    <row r="8393" spans="16:16" x14ac:dyDescent="0.25">
      <c r="P8393" s="10"/>
    </row>
    <row r="8394" spans="16:16" x14ac:dyDescent="0.25">
      <c r="P8394" s="10"/>
    </row>
    <row r="8395" spans="16:16" x14ac:dyDescent="0.25">
      <c r="P8395" s="10"/>
    </row>
    <row r="8396" spans="16:16" x14ac:dyDescent="0.25">
      <c r="P8396" s="10"/>
    </row>
    <row r="8397" spans="16:16" x14ac:dyDescent="0.25">
      <c r="P8397" s="10"/>
    </row>
    <row r="8398" spans="16:16" x14ac:dyDescent="0.25">
      <c r="P8398" s="10"/>
    </row>
    <row r="8399" spans="16:16" x14ac:dyDescent="0.25">
      <c r="P8399" s="10"/>
    </row>
    <row r="8400" spans="16:16" x14ac:dyDescent="0.25">
      <c r="P8400" s="10"/>
    </row>
    <row r="8401" spans="16:16" x14ac:dyDescent="0.25">
      <c r="P8401" s="10"/>
    </row>
    <row r="8402" spans="16:16" x14ac:dyDescent="0.25">
      <c r="P8402" s="10"/>
    </row>
    <row r="8403" spans="16:16" x14ac:dyDescent="0.25">
      <c r="P8403" s="10"/>
    </row>
    <row r="8404" spans="16:16" x14ac:dyDescent="0.25">
      <c r="P8404" s="10"/>
    </row>
    <row r="8405" spans="16:16" x14ac:dyDescent="0.25">
      <c r="P8405" s="10"/>
    </row>
    <row r="8406" spans="16:16" x14ac:dyDescent="0.25">
      <c r="P8406" s="10"/>
    </row>
    <row r="8407" spans="16:16" x14ac:dyDescent="0.25">
      <c r="P8407" s="10"/>
    </row>
    <row r="8408" spans="16:16" x14ac:dyDescent="0.25">
      <c r="P8408" s="10"/>
    </row>
    <row r="8409" spans="16:16" x14ac:dyDescent="0.25">
      <c r="P8409" s="10"/>
    </row>
    <row r="8410" spans="16:16" x14ac:dyDescent="0.25">
      <c r="P8410" s="10"/>
    </row>
    <row r="8411" spans="16:16" x14ac:dyDescent="0.25">
      <c r="P8411" s="10"/>
    </row>
    <row r="8412" spans="16:16" x14ac:dyDescent="0.25">
      <c r="P8412" s="10"/>
    </row>
    <row r="8413" spans="16:16" x14ac:dyDescent="0.25">
      <c r="P8413" s="10"/>
    </row>
    <row r="8414" spans="16:16" x14ac:dyDescent="0.25">
      <c r="P8414" s="10"/>
    </row>
    <row r="8415" spans="16:16" x14ac:dyDescent="0.25">
      <c r="P8415" s="10"/>
    </row>
    <row r="8416" spans="16:16" x14ac:dyDescent="0.25">
      <c r="P8416" s="10"/>
    </row>
    <row r="8417" spans="16:16" x14ac:dyDescent="0.25">
      <c r="P8417" s="10"/>
    </row>
    <row r="8418" spans="16:16" x14ac:dyDescent="0.25">
      <c r="P8418" s="10"/>
    </row>
    <row r="8419" spans="16:16" x14ac:dyDescent="0.25">
      <c r="P8419" s="10"/>
    </row>
    <row r="8420" spans="16:16" x14ac:dyDescent="0.25">
      <c r="P8420" s="10"/>
    </row>
    <row r="8421" spans="16:16" x14ac:dyDescent="0.25">
      <c r="P8421" s="10"/>
    </row>
    <row r="8422" spans="16:16" x14ac:dyDescent="0.25">
      <c r="P8422" s="10"/>
    </row>
    <row r="8423" spans="16:16" x14ac:dyDescent="0.25">
      <c r="P8423" s="10"/>
    </row>
    <row r="8424" spans="16:16" x14ac:dyDescent="0.25">
      <c r="P8424" s="10"/>
    </row>
    <row r="8425" spans="16:16" x14ac:dyDescent="0.25">
      <c r="P8425" s="10"/>
    </row>
    <row r="8426" spans="16:16" x14ac:dyDescent="0.25">
      <c r="P8426" s="10"/>
    </row>
    <row r="8427" spans="16:16" x14ac:dyDescent="0.25">
      <c r="P8427" s="10"/>
    </row>
    <row r="8428" spans="16:16" x14ac:dyDescent="0.25">
      <c r="P8428" s="10"/>
    </row>
    <row r="8429" spans="16:16" x14ac:dyDescent="0.25">
      <c r="P8429" s="10"/>
    </row>
    <row r="8430" spans="16:16" x14ac:dyDescent="0.25">
      <c r="P8430" s="10"/>
    </row>
    <row r="8431" spans="16:16" x14ac:dyDescent="0.25">
      <c r="P8431" s="10"/>
    </row>
    <row r="8432" spans="16:16" x14ac:dyDescent="0.25">
      <c r="P8432" s="10"/>
    </row>
    <row r="8433" spans="16:16" x14ac:dyDescent="0.25">
      <c r="P8433" s="10"/>
    </row>
    <row r="8434" spans="16:16" x14ac:dyDescent="0.25">
      <c r="P8434" s="10"/>
    </row>
    <row r="8435" spans="16:16" x14ac:dyDescent="0.25">
      <c r="P8435" s="10"/>
    </row>
    <row r="8436" spans="16:16" x14ac:dyDescent="0.25">
      <c r="P8436" s="10"/>
    </row>
    <row r="8437" spans="16:16" x14ac:dyDescent="0.25">
      <c r="P8437" s="10"/>
    </row>
    <row r="8438" spans="16:16" x14ac:dyDescent="0.25">
      <c r="P8438" s="10"/>
    </row>
    <row r="8439" spans="16:16" x14ac:dyDescent="0.25">
      <c r="P8439" s="10"/>
    </row>
    <row r="8440" spans="16:16" x14ac:dyDescent="0.25">
      <c r="P8440" s="10"/>
    </row>
    <row r="8441" spans="16:16" x14ac:dyDescent="0.25">
      <c r="P8441" s="10"/>
    </row>
    <row r="8442" spans="16:16" x14ac:dyDescent="0.25">
      <c r="P8442" s="10"/>
    </row>
    <row r="8443" spans="16:16" x14ac:dyDescent="0.25">
      <c r="P8443" s="10"/>
    </row>
    <row r="8444" spans="16:16" x14ac:dyDescent="0.25">
      <c r="P8444" s="10"/>
    </row>
    <row r="8445" spans="16:16" x14ac:dyDescent="0.25">
      <c r="P8445" s="10"/>
    </row>
    <row r="8446" spans="16:16" x14ac:dyDescent="0.25">
      <c r="P8446" s="10"/>
    </row>
    <row r="8447" spans="16:16" x14ac:dyDescent="0.25">
      <c r="P8447" s="10"/>
    </row>
    <row r="8448" spans="16:16" x14ac:dyDescent="0.25">
      <c r="P8448" s="10"/>
    </row>
    <row r="8449" spans="16:16" x14ac:dyDescent="0.25">
      <c r="P8449" s="10"/>
    </row>
    <row r="8450" spans="16:16" x14ac:dyDescent="0.25">
      <c r="P8450" s="10"/>
    </row>
    <row r="8451" spans="16:16" x14ac:dyDescent="0.25">
      <c r="P8451" s="10"/>
    </row>
    <row r="8452" spans="16:16" x14ac:dyDescent="0.25">
      <c r="P8452" s="10"/>
    </row>
    <row r="8453" spans="16:16" x14ac:dyDescent="0.25">
      <c r="P8453" s="10"/>
    </row>
    <row r="8454" spans="16:16" x14ac:dyDescent="0.25">
      <c r="P8454" s="10"/>
    </row>
    <row r="8455" spans="16:16" x14ac:dyDescent="0.25">
      <c r="P8455" s="10"/>
    </row>
    <row r="8456" spans="16:16" x14ac:dyDescent="0.25">
      <c r="P8456" s="10"/>
    </row>
    <row r="8457" spans="16:16" x14ac:dyDescent="0.25">
      <c r="P8457" s="10"/>
    </row>
    <row r="8458" spans="16:16" x14ac:dyDescent="0.25">
      <c r="P8458" s="10"/>
    </row>
    <row r="8459" spans="16:16" x14ac:dyDescent="0.25">
      <c r="P8459" s="10"/>
    </row>
    <row r="8460" spans="16:16" x14ac:dyDescent="0.25">
      <c r="P8460" s="10"/>
    </row>
    <row r="8461" spans="16:16" x14ac:dyDescent="0.25">
      <c r="P8461" s="10"/>
    </row>
    <row r="8462" spans="16:16" x14ac:dyDescent="0.25">
      <c r="P8462" s="10"/>
    </row>
    <row r="8463" spans="16:16" x14ac:dyDescent="0.25">
      <c r="P8463" s="10"/>
    </row>
    <row r="8464" spans="16:16" x14ac:dyDescent="0.25">
      <c r="P8464" s="10"/>
    </row>
    <row r="8465" spans="16:16" x14ac:dyDescent="0.25">
      <c r="P8465" s="10"/>
    </row>
    <row r="8466" spans="16:16" x14ac:dyDescent="0.25">
      <c r="P8466" s="10"/>
    </row>
    <row r="8467" spans="16:16" x14ac:dyDescent="0.25">
      <c r="P8467" s="10"/>
    </row>
    <row r="8468" spans="16:16" x14ac:dyDescent="0.25">
      <c r="P8468" s="10"/>
    </row>
    <row r="8469" spans="16:16" x14ac:dyDescent="0.25">
      <c r="P8469" s="10"/>
    </row>
    <row r="8470" spans="16:16" x14ac:dyDescent="0.25">
      <c r="P8470" s="10"/>
    </row>
    <row r="8471" spans="16:16" x14ac:dyDescent="0.25">
      <c r="P8471" s="10"/>
    </row>
    <row r="8472" spans="16:16" x14ac:dyDescent="0.25">
      <c r="P8472" s="10"/>
    </row>
    <row r="8473" spans="16:16" x14ac:dyDescent="0.25">
      <c r="P8473" s="10"/>
    </row>
    <row r="8474" spans="16:16" x14ac:dyDescent="0.25">
      <c r="P8474" s="10"/>
    </row>
    <row r="8475" spans="16:16" x14ac:dyDescent="0.25">
      <c r="P8475" s="10"/>
    </row>
    <row r="8476" spans="16:16" x14ac:dyDescent="0.25">
      <c r="P8476" s="10"/>
    </row>
    <row r="8477" spans="16:16" x14ac:dyDescent="0.25">
      <c r="P8477" s="10"/>
    </row>
    <row r="8478" spans="16:16" x14ac:dyDescent="0.25">
      <c r="P8478" s="10"/>
    </row>
    <row r="8479" spans="16:16" x14ac:dyDescent="0.25">
      <c r="P8479" s="10"/>
    </row>
    <row r="8480" spans="16:16" x14ac:dyDescent="0.25">
      <c r="P8480" s="10"/>
    </row>
    <row r="8481" spans="16:16" x14ac:dyDescent="0.25">
      <c r="P8481" s="10"/>
    </row>
    <row r="8482" spans="16:16" x14ac:dyDescent="0.25">
      <c r="P8482" s="10"/>
    </row>
    <row r="8483" spans="16:16" x14ac:dyDescent="0.25">
      <c r="P8483" s="10"/>
    </row>
    <row r="8484" spans="16:16" x14ac:dyDescent="0.25">
      <c r="P8484" s="10"/>
    </row>
    <row r="8485" spans="16:16" x14ac:dyDescent="0.25">
      <c r="P8485" s="10"/>
    </row>
    <row r="8486" spans="16:16" x14ac:dyDescent="0.25">
      <c r="P8486" s="10"/>
    </row>
    <row r="8487" spans="16:16" x14ac:dyDescent="0.25">
      <c r="P8487" s="10"/>
    </row>
    <row r="8488" spans="16:16" x14ac:dyDescent="0.25">
      <c r="P8488" s="10"/>
    </row>
    <row r="8489" spans="16:16" x14ac:dyDescent="0.25">
      <c r="P8489" s="10"/>
    </row>
    <row r="8490" spans="16:16" x14ac:dyDescent="0.25">
      <c r="P8490" s="10"/>
    </row>
    <row r="8491" spans="16:16" x14ac:dyDescent="0.25">
      <c r="P8491" s="10"/>
    </row>
    <row r="8492" spans="16:16" x14ac:dyDescent="0.25">
      <c r="P8492" s="10"/>
    </row>
    <row r="8493" spans="16:16" x14ac:dyDescent="0.25">
      <c r="P8493" s="10"/>
    </row>
    <row r="8494" spans="16:16" x14ac:dyDescent="0.25">
      <c r="P8494" s="10"/>
    </row>
    <row r="8495" spans="16:16" x14ac:dyDescent="0.25">
      <c r="P8495" s="10"/>
    </row>
    <row r="8496" spans="16:16" x14ac:dyDescent="0.25">
      <c r="P8496" s="10"/>
    </row>
    <row r="8497" spans="16:16" x14ac:dyDescent="0.25">
      <c r="P8497" s="10"/>
    </row>
    <row r="8498" spans="16:16" x14ac:dyDescent="0.25">
      <c r="P8498" s="10"/>
    </row>
    <row r="8499" spans="16:16" x14ac:dyDescent="0.25">
      <c r="P8499" s="10"/>
    </row>
    <row r="8500" spans="16:16" x14ac:dyDescent="0.25">
      <c r="P8500" s="10"/>
    </row>
    <row r="8501" spans="16:16" x14ac:dyDescent="0.25">
      <c r="P8501" s="10"/>
    </row>
    <row r="8502" spans="16:16" x14ac:dyDescent="0.25">
      <c r="P8502" s="10"/>
    </row>
    <row r="8503" spans="16:16" x14ac:dyDescent="0.25">
      <c r="P8503" s="10"/>
    </row>
    <row r="8504" spans="16:16" x14ac:dyDescent="0.25">
      <c r="P8504" s="10"/>
    </row>
    <row r="8505" spans="16:16" x14ac:dyDescent="0.25">
      <c r="P8505" s="10"/>
    </row>
    <row r="8506" spans="16:16" x14ac:dyDescent="0.25">
      <c r="P8506" s="10"/>
    </row>
    <row r="8507" spans="16:16" x14ac:dyDescent="0.25">
      <c r="P8507" s="10"/>
    </row>
    <row r="8508" spans="16:16" x14ac:dyDescent="0.25">
      <c r="P8508" s="10"/>
    </row>
    <row r="8509" spans="16:16" x14ac:dyDescent="0.25">
      <c r="P8509" s="10"/>
    </row>
    <row r="8510" spans="16:16" x14ac:dyDescent="0.25">
      <c r="P8510" s="10"/>
    </row>
    <row r="8511" spans="16:16" x14ac:dyDescent="0.25">
      <c r="P8511" s="10"/>
    </row>
    <row r="8512" spans="16:16" x14ac:dyDescent="0.25">
      <c r="P8512" s="10"/>
    </row>
    <row r="8513" spans="16:16" x14ac:dyDescent="0.25">
      <c r="P8513" s="10"/>
    </row>
    <row r="8514" spans="16:16" x14ac:dyDescent="0.25">
      <c r="P8514" s="10"/>
    </row>
    <row r="8515" spans="16:16" x14ac:dyDescent="0.25">
      <c r="P8515" s="10"/>
    </row>
    <row r="8516" spans="16:16" x14ac:dyDescent="0.25">
      <c r="P8516" s="10"/>
    </row>
    <row r="8517" spans="16:16" x14ac:dyDescent="0.25">
      <c r="P8517" s="10"/>
    </row>
    <row r="8518" spans="16:16" x14ac:dyDescent="0.25">
      <c r="P8518" s="10"/>
    </row>
    <row r="8519" spans="16:16" x14ac:dyDescent="0.25">
      <c r="P8519" s="10"/>
    </row>
    <row r="8520" spans="16:16" x14ac:dyDescent="0.25">
      <c r="P8520" s="10"/>
    </row>
    <row r="8521" spans="16:16" x14ac:dyDescent="0.25">
      <c r="P8521" s="10"/>
    </row>
    <row r="8522" spans="16:16" x14ac:dyDescent="0.25">
      <c r="P8522" s="10"/>
    </row>
    <row r="8523" spans="16:16" x14ac:dyDescent="0.25">
      <c r="P8523" s="10"/>
    </row>
    <row r="8524" spans="16:16" x14ac:dyDescent="0.25">
      <c r="P8524" s="10"/>
    </row>
    <row r="8525" spans="16:16" x14ac:dyDescent="0.25">
      <c r="P8525" s="10"/>
    </row>
    <row r="8526" spans="16:16" x14ac:dyDescent="0.25">
      <c r="P8526" s="10"/>
    </row>
    <row r="8527" spans="16:16" x14ac:dyDescent="0.25">
      <c r="P8527" s="10"/>
    </row>
    <row r="8528" spans="16:16" x14ac:dyDescent="0.25">
      <c r="P8528" s="10"/>
    </row>
    <row r="8529" spans="16:16" x14ac:dyDescent="0.25">
      <c r="P8529" s="10"/>
    </row>
    <row r="8530" spans="16:16" x14ac:dyDescent="0.25">
      <c r="P8530" s="10"/>
    </row>
    <row r="8531" spans="16:16" x14ac:dyDescent="0.25">
      <c r="P8531" s="10"/>
    </row>
    <row r="8532" spans="16:16" x14ac:dyDescent="0.25">
      <c r="P8532" s="10"/>
    </row>
    <row r="8533" spans="16:16" x14ac:dyDescent="0.25">
      <c r="P8533" s="10"/>
    </row>
    <row r="8534" spans="16:16" x14ac:dyDescent="0.25">
      <c r="P8534" s="10"/>
    </row>
    <row r="8535" spans="16:16" x14ac:dyDescent="0.25">
      <c r="P8535" s="10"/>
    </row>
    <row r="8536" spans="16:16" x14ac:dyDescent="0.25">
      <c r="P8536" s="10"/>
    </row>
    <row r="8537" spans="16:16" x14ac:dyDescent="0.25">
      <c r="P8537" s="10"/>
    </row>
    <row r="8538" spans="16:16" x14ac:dyDescent="0.25">
      <c r="P8538" s="10"/>
    </row>
    <row r="8539" spans="16:16" x14ac:dyDescent="0.25">
      <c r="P8539" s="10"/>
    </row>
    <row r="8540" spans="16:16" x14ac:dyDescent="0.25">
      <c r="P8540" s="10"/>
    </row>
    <row r="8541" spans="16:16" x14ac:dyDescent="0.25">
      <c r="P8541" s="10"/>
    </row>
    <row r="8542" spans="16:16" x14ac:dyDescent="0.25">
      <c r="P8542" s="10"/>
    </row>
    <row r="8543" spans="16:16" x14ac:dyDescent="0.25">
      <c r="P8543" s="10"/>
    </row>
    <row r="8544" spans="16:16" x14ac:dyDescent="0.25">
      <c r="P8544" s="10"/>
    </row>
    <row r="8545" spans="16:16" x14ac:dyDescent="0.25">
      <c r="P8545" s="10"/>
    </row>
    <row r="8546" spans="16:16" x14ac:dyDescent="0.25">
      <c r="P8546" s="10"/>
    </row>
    <row r="8547" spans="16:16" x14ac:dyDescent="0.25">
      <c r="P8547" s="10"/>
    </row>
    <row r="8548" spans="16:16" x14ac:dyDescent="0.25">
      <c r="P8548" s="10"/>
    </row>
    <row r="8549" spans="16:16" x14ac:dyDescent="0.25">
      <c r="P8549" s="10"/>
    </row>
    <row r="8550" spans="16:16" x14ac:dyDescent="0.25">
      <c r="P8550" s="10"/>
    </row>
    <row r="8551" spans="16:16" x14ac:dyDescent="0.25">
      <c r="P8551" s="10"/>
    </row>
    <row r="8552" spans="16:16" x14ac:dyDescent="0.25">
      <c r="P8552" s="10"/>
    </row>
    <row r="8553" spans="16:16" x14ac:dyDescent="0.25">
      <c r="P8553" s="10"/>
    </row>
    <row r="8554" spans="16:16" x14ac:dyDescent="0.25">
      <c r="P8554" s="10"/>
    </row>
    <row r="8555" spans="16:16" x14ac:dyDescent="0.25">
      <c r="P8555" s="10"/>
    </row>
    <row r="8556" spans="16:16" x14ac:dyDescent="0.25">
      <c r="P8556" s="10"/>
    </row>
    <row r="8557" spans="16:16" x14ac:dyDescent="0.25">
      <c r="P8557" s="10"/>
    </row>
    <row r="8558" spans="16:16" x14ac:dyDescent="0.25">
      <c r="P8558" s="10"/>
    </row>
    <row r="8559" spans="16:16" x14ac:dyDescent="0.25">
      <c r="P8559" s="10"/>
    </row>
    <row r="8560" spans="16:16" x14ac:dyDescent="0.25">
      <c r="P8560" s="10"/>
    </row>
    <row r="8561" spans="16:16" x14ac:dyDescent="0.25">
      <c r="P8561" s="10"/>
    </row>
    <row r="8562" spans="16:16" x14ac:dyDescent="0.25">
      <c r="P8562" s="10"/>
    </row>
    <row r="8563" spans="16:16" x14ac:dyDescent="0.25">
      <c r="P8563" s="10"/>
    </row>
    <row r="8564" spans="16:16" x14ac:dyDescent="0.25">
      <c r="P8564" s="10"/>
    </row>
    <row r="8565" spans="16:16" x14ac:dyDescent="0.25">
      <c r="P8565" s="10"/>
    </row>
    <row r="8566" spans="16:16" x14ac:dyDescent="0.25">
      <c r="P8566" s="10"/>
    </row>
    <row r="8567" spans="16:16" x14ac:dyDescent="0.25">
      <c r="P8567" s="10"/>
    </row>
    <row r="8568" spans="16:16" x14ac:dyDescent="0.25">
      <c r="P8568" s="10"/>
    </row>
    <row r="8569" spans="16:16" x14ac:dyDescent="0.25">
      <c r="P8569" s="10"/>
    </row>
    <row r="8570" spans="16:16" x14ac:dyDescent="0.25">
      <c r="P8570" s="10"/>
    </row>
    <row r="8571" spans="16:16" x14ac:dyDescent="0.25">
      <c r="P8571" s="10"/>
    </row>
    <row r="8572" spans="16:16" x14ac:dyDescent="0.25">
      <c r="P8572" s="10"/>
    </row>
    <row r="8573" spans="16:16" x14ac:dyDescent="0.25">
      <c r="P8573" s="10"/>
    </row>
    <row r="8574" spans="16:16" x14ac:dyDescent="0.25">
      <c r="P8574" s="10"/>
    </row>
    <row r="8575" spans="16:16" x14ac:dyDescent="0.25">
      <c r="P8575" s="10"/>
    </row>
    <row r="8576" spans="16:16" x14ac:dyDescent="0.25">
      <c r="P8576" s="10"/>
    </row>
    <row r="8577" spans="16:16" x14ac:dyDescent="0.25">
      <c r="P8577" s="10"/>
    </row>
    <row r="8578" spans="16:16" x14ac:dyDescent="0.25">
      <c r="P8578" s="10"/>
    </row>
    <row r="8579" spans="16:16" x14ac:dyDescent="0.25">
      <c r="P8579" s="10"/>
    </row>
    <row r="8580" spans="16:16" x14ac:dyDescent="0.25">
      <c r="P8580" s="10"/>
    </row>
    <row r="8581" spans="16:16" x14ac:dyDescent="0.25">
      <c r="P8581" s="10"/>
    </row>
    <row r="8582" spans="16:16" x14ac:dyDescent="0.25">
      <c r="P8582" s="10"/>
    </row>
    <row r="8583" spans="16:16" x14ac:dyDescent="0.25">
      <c r="P8583" s="10"/>
    </row>
    <row r="8584" spans="16:16" x14ac:dyDescent="0.25">
      <c r="P8584" s="10"/>
    </row>
    <row r="8585" spans="16:16" x14ac:dyDescent="0.25">
      <c r="P8585" s="10"/>
    </row>
    <row r="8586" spans="16:16" x14ac:dyDescent="0.25">
      <c r="P8586" s="10"/>
    </row>
    <row r="8587" spans="16:16" x14ac:dyDescent="0.25">
      <c r="P8587" s="10"/>
    </row>
    <row r="8588" spans="16:16" x14ac:dyDescent="0.25">
      <c r="P8588" s="10"/>
    </row>
    <row r="8589" spans="16:16" x14ac:dyDescent="0.25">
      <c r="P8589" s="10"/>
    </row>
    <row r="8590" spans="16:16" x14ac:dyDescent="0.25">
      <c r="P8590" s="10"/>
    </row>
    <row r="8591" spans="16:16" x14ac:dyDescent="0.25">
      <c r="P8591" s="10"/>
    </row>
    <row r="8592" spans="16:16" x14ac:dyDescent="0.25">
      <c r="P8592" s="10"/>
    </row>
    <row r="8593" spans="16:16" x14ac:dyDescent="0.25">
      <c r="P8593" s="10"/>
    </row>
    <row r="8594" spans="16:16" x14ac:dyDescent="0.25">
      <c r="P8594" s="10"/>
    </row>
    <row r="8595" spans="16:16" x14ac:dyDescent="0.25">
      <c r="P8595" s="10"/>
    </row>
    <row r="8596" spans="16:16" x14ac:dyDescent="0.25">
      <c r="P8596" s="10"/>
    </row>
    <row r="8597" spans="16:16" x14ac:dyDescent="0.25">
      <c r="P8597" s="10"/>
    </row>
    <row r="8598" spans="16:16" x14ac:dyDescent="0.25">
      <c r="P8598" s="10"/>
    </row>
    <row r="8599" spans="16:16" x14ac:dyDescent="0.25">
      <c r="P8599" s="10"/>
    </row>
    <row r="8600" spans="16:16" x14ac:dyDescent="0.25">
      <c r="P8600" s="10"/>
    </row>
    <row r="8601" spans="16:16" x14ac:dyDescent="0.25">
      <c r="P8601" s="10"/>
    </row>
    <row r="8602" spans="16:16" x14ac:dyDescent="0.25">
      <c r="P8602" s="10"/>
    </row>
    <row r="8603" spans="16:16" x14ac:dyDescent="0.25">
      <c r="P8603" s="10"/>
    </row>
    <row r="8604" spans="16:16" x14ac:dyDescent="0.25">
      <c r="P8604" s="10"/>
    </row>
    <row r="8605" spans="16:16" x14ac:dyDescent="0.25">
      <c r="P8605" s="10"/>
    </row>
    <row r="8606" spans="16:16" x14ac:dyDescent="0.25">
      <c r="P8606" s="10"/>
    </row>
    <row r="8607" spans="16:16" x14ac:dyDescent="0.25">
      <c r="P8607" s="10"/>
    </row>
    <row r="8608" spans="16:16" x14ac:dyDescent="0.25">
      <c r="P8608" s="10"/>
    </row>
    <row r="8609" spans="16:16" x14ac:dyDescent="0.25">
      <c r="P8609" s="10"/>
    </row>
    <row r="8610" spans="16:16" x14ac:dyDescent="0.25">
      <c r="P8610" s="10"/>
    </row>
    <row r="8611" spans="16:16" x14ac:dyDescent="0.25">
      <c r="P8611" s="10"/>
    </row>
    <row r="8612" spans="16:16" x14ac:dyDescent="0.25">
      <c r="P8612" s="10"/>
    </row>
    <row r="8613" spans="16:16" x14ac:dyDescent="0.25">
      <c r="P8613" s="10"/>
    </row>
    <row r="8614" spans="16:16" x14ac:dyDescent="0.25">
      <c r="P8614" s="10"/>
    </row>
    <row r="8615" spans="16:16" x14ac:dyDescent="0.25">
      <c r="P8615" s="10"/>
    </row>
    <row r="8616" spans="16:16" x14ac:dyDescent="0.25">
      <c r="P8616" s="10"/>
    </row>
    <row r="8617" spans="16:16" x14ac:dyDescent="0.25">
      <c r="P8617" s="10"/>
    </row>
    <row r="8618" spans="16:16" x14ac:dyDescent="0.25">
      <c r="P8618" s="10"/>
    </row>
    <row r="8619" spans="16:16" x14ac:dyDescent="0.25">
      <c r="P8619" s="10"/>
    </row>
    <row r="8620" spans="16:16" x14ac:dyDescent="0.25">
      <c r="P8620" s="10"/>
    </row>
    <row r="8621" spans="16:16" x14ac:dyDescent="0.25">
      <c r="P8621" s="10"/>
    </row>
    <row r="8622" spans="16:16" x14ac:dyDescent="0.25">
      <c r="P8622" s="10"/>
    </row>
    <row r="8623" spans="16:16" x14ac:dyDescent="0.25">
      <c r="P8623" s="10"/>
    </row>
    <row r="8624" spans="16:16" x14ac:dyDescent="0.25">
      <c r="P8624" s="10"/>
    </row>
    <row r="8625" spans="16:16" x14ac:dyDescent="0.25">
      <c r="P8625" s="10"/>
    </row>
    <row r="8626" spans="16:16" x14ac:dyDescent="0.25">
      <c r="P8626" s="10"/>
    </row>
    <row r="8627" spans="16:16" x14ac:dyDescent="0.25">
      <c r="P8627" s="10"/>
    </row>
    <row r="8628" spans="16:16" x14ac:dyDescent="0.25">
      <c r="P8628" s="10"/>
    </row>
    <row r="8629" spans="16:16" x14ac:dyDescent="0.25">
      <c r="P8629" s="10"/>
    </row>
    <row r="8630" spans="16:16" x14ac:dyDescent="0.25">
      <c r="P8630" s="10"/>
    </row>
    <row r="8631" spans="16:16" x14ac:dyDescent="0.25">
      <c r="P8631" s="10"/>
    </row>
    <row r="8632" spans="16:16" x14ac:dyDescent="0.25">
      <c r="P8632" s="10"/>
    </row>
    <row r="8633" spans="16:16" x14ac:dyDescent="0.25">
      <c r="P8633" s="10"/>
    </row>
    <row r="8634" spans="16:16" x14ac:dyDescent="0.25">
      <c r="P8634" s="10"/>
    </row>
    <row r="8635" spans="16:16" x14ac:dyDescent="0.25">
      <c r="P8635" s="10"/>
    </row>
    <row r="8636" spans="16:16" x14ac:dyDescent="0.25">
      <c r="P8636" s="10"/>
    </row>
    <row r="8637" spans="16:16" x14ac:dyDescent="0.25">
      <c r="P8637" s="10"/>
    </row>
    <row r="8638" spans="16:16" x14ac:dyDescent="0.25">
      <c r="P8638" s="10"/>
    </row>
    <row r="8639" spans="16:16" x14ac:dyDescent="0.25">
      <c r="P8639" s="10"/>
    </row>
    <row r="8640" spans="16:16" x14ac:dyDescent="0.25">
      <c r="P8640" s="10"/>
    </row>
    <row r="8641" spans="16:16" x14ac:dyDescent="0.25">
      <c r="P8641" s="10"/>
    </row>
    <row r="8642" spans="16:16" x14ac:dyDescent="0.25">
      <c r="P8642" s="10"/>
    </row>
    <row r="8643" spans="16:16" x14ac:dyDescent="0.25">
      <c r="P8643" s="10"/>
    </row>
    <row r="8644" spans="16:16" x14ac:dyDescent="0.25">
      <c r="P8644" s="10"/>
    </row>
    <row r="8645" spans="16:16" x14ac:dyDescent="0.25">
      <c r="P8645" s="10"/>
    </row>
    <row r="8646" spans="16:16" x14ac:dyDescent="0.25">
      <c r="P8646" s="10"/>
    </row>
    <row r="8647" spans="16:16" x14ac:dyDescent="0.25">
      <c r="P8647" s="10"/>
    </row>
    <row r="8648" spans="16:16" x14ac:dyDescent="0.25">
      <c r="P8648" s="10"/>
    </row>
    <row r="8649" spans="16:16" x14ac:dyDescent="0.25">
      <c r="P8649" s="10"/>
    </row>
    <row r="8650" spans="16:16" x14ac:dyDescent="0.25">
      <c r="P8650" s="10"/>
    </row>
    <row r="8651" spans="16:16" x14ac:dyDescent="0.25">
      <c r="P8651" s="10"/>
    </row>
    <row r="8652" spans="16:16" x14ac:dyDescent="0.25">
      <c r="P8652" s="10"/>
    </row>
    <row r="8653" spans="16:16" x14ac:dyDescent="0.25">
      <c r="P8653" s="10"/>
    </row>
    <row r="8654" spans="16:16" x14ac:dyDescent="0.25">
      <c r="P8654" s="10"/>
    </row>
    <row r="8655" spans="16:16" x14ac:dyDescent="0.25">
      <c r="P8655" s="10"/>
    </row>
    <row r="8656" spans="16:16" x14ac:dyDescent="0.25">
      <c r="P8656" s="10"/>
    </row>
    <row r="8657" spans="16:16" x14ac:dyDescent="0.25">
      <c r="P8657" s="10"/>
    </row>
    <row r="8658" spans="16:16" x14ac:dyDescent="0.25">
      <c r="P8658" s="10"/>
    </row>
    <row r="8659" spans="16:16" x14ac:dyDescent="0.25">
      <c r="P8659" s="10"/>
    </row>
    <row r="8660" spans="16:16" x14ac:dyDescent="0.25">
      <c r="P8660" s="10"/>
    </row>
    <row r="8661" spans="16:16" x14ac:dyDescent="0.25">
      <c r="P8661" s="10"/>
    </row>
    <row r="8662" spans="16:16" x14ac:dyDescent="0.25">
      <c r="P8662" s="10"/>
    </row>
    <row r="8663" spans="16:16" x14ac:dyDescent="0.25">
      <c r="P8663" s="10"/>
    </row>
    <row r="8664" spans="16:16" x14ac:dyDescent="0.25">
      <c r="P8664" s="10"/>
    </row>
    <row r="8665" spans="16:16" x14ac:dyDescent="0.25">
      <c r="P8665" s="10"/>
    </row>
    <row r="8666" spans="16:16" x14ac:dyDescent="0.25">
      <c r="P8666" s="10"/>
    </row>
    <row r="8667" spans="16:16" x14ac:dyDescent="0.25">
      <c r="P8667" s="10"/>
    </row>
    <row r="8668" spans="16:16" x14ac:dyDescent="0.25">
      <c r="P8668" s="10"/>
    </row>
    <row r="8669" spans="16:16" x14ac:dyDescent="0.25">
      <c r="P8669" s="10"/>
    </row>
    <row r="8670" spans="16:16" x14ac:dyDescent="0.25">
      <c r="P8670" s="10"/>
    </row>
    <row r="8671" spans="16:16" x14ac:dyDescent="0.25">
      <c r="P8671" s="10"/>
    </row>
    <row r="8672" spans="16:16" x14ac:dyDescent="0.25">
      <c r="P8672" s="10"/>
    </row>
    <row r="8673" spans="16:16" x14ac:dyDescent="0.25">
      <c r="P8673" s="10"/>
    </row>
    <row r="8674" spans="16:16" x14ac:dyDescent="0.25">
      <c r="P8674" s="10"/>
    </row>
    <row r="8675" spans="16:16" x14ac:dyDescent="0.25">
      <c r="P8675" s="10"/>
    </row>
    <row r="8676" spans="16:16" x14ac:dyDescent="0.25">
      <c r="P8676" s="10"/>
    </row>
    <row r="8677" spans="16:16" x14ac:dyDescent="0.25">
      <c r="P8677" s="10"/>
    </row>
    <row r="8678" spans="16:16" x14ac:dyDescent="0.25">
      <c r="P8678" s="10"/>
    </row>
    <row r="8679" spans="16:16" x14ac:dyDescent="0.25">
      <c r="P8679" s="10"/>
    </row>
    <row r="8680" spans="16:16" x14ac:dyDescent="0.25">
      <c r="P8680" s="10"/>
    </row>
    <row r="8681" spans="16:16" x14ac:dyDescent="0.25">
      <c r="P8681" s="10"/>
    </row>
    <row r="8682" spans="16:16" x14ac:dyDescent="0.25">
      <c r="P8682" s="10"/>
    </row>
    <row r="8683" spans="16:16" x14ac:dyDescent="0.25">
      <c r="P8683" s="10"/>
    </row>
    <row r="8684" spans="16:16" x14ac:dyDescent="0.25">
      <c r="P8684" s="10"/>
    </row>
    <row r="8685" spans="16:16" x14ac:dyDescent="0.25">
      <c r="P8685" s="10"/>
    </row>
    <row r="8686" spans="16:16" x14ac:dyDescent="0.25">
      <c r="P8686" s="10"/>
    </row>
    <row r="8687" spans="16:16" x14ac:dyDescent="0.25">
      <c r="P8687" s="10"/>
    </row>
    <row r="8688" spans="16:16" x14ac:dyDescent="0.25">
      <c r="P8688" s="10"/>
    </row>
    <row r="8689" spans="16:16" x14ac:dyDescent="0.25">
      <c r="P8689" s="10"/>
    </row>
    <row r="8690" spans="16:16" x14ac:dyDescent="0.25">
      <c r="P8690" s="10"/>
    </row>
    <row r="8691" spans="16:16" x14ac:dyDescent="0.25">
      <c r="P8691" s="10"/>
    </row>
    <row r="8692" spans="16:16" x14ac:dyDescent="0.25">
      <c r="P8692" s="10"/>
    </row>
    <row r="8693" spans="16:16" x14ac:dyDescent="0.25">
      <c r="P8693" s="10"/>
    </row>
    <row r="8694" spans="16:16" x14ac:dyDescent="0.25">
      <c r="P8694" s="10"/>
    </row>
    <row r="8695" spans="16:16" x14ac:dyDescent="0.25">
      <c r="P8695" s="10"/>
    </row>
    <row r="8696" spans="16:16" x14ac:dyDescent="0.25">
      <c r="P8696" s="10"/>
    </row>
    <row r="8697" spans="16:16" x14ac:dyDescent="0.25">
      <c r="P8697" s="10"/>
    </row>
    <row r="8698" spans="16:16" x14ac:dyDescent="0.25">
      <c r="P8698" s="10"/>
    </row>
    <row r="8699" spans="16:16" x14ac:dyDescent="0.25">
      <c r="P8699" s="10"/>
    </row>
    <row r="8700" spans="16:16" x14ac:dyDescent="0.25">
      <c r="P8700" s="10"/>
    </row>
    <row r="8701" spans="16:16" x14ac:dyDescent="0.25">
      <c r="P8701" s="10"/>
    </row>
    <row r="8702" spans="16:16" x14ac:dyDescent="0.25">
      <c r="P8702" s="10"/>
    </row>
    <row r="8703" spans="16:16" x14ac:dyDescent="0.25">
      <c r="P8703" s="10"/>
    </row>
    <row r="8704" spans="16:16" x14ac:dyDescent="0.25">
      <c r="P8704" s="10"/>
    </row>
    <row r="8705" spans="16:16" x14ac:dyDescent="0.25">
      <c r="P8705" s="10"/>
    </row>
    <row r="8706" spans="16:16" x14ac:dyDescent="0.25">
      <c r="P8706" s="10"/>
    </row>
    <row r="8707" spans="16:16" x14ac:dyDescent="0.25">
      <c r="P8707" s="10"/>
    </row>
    <row r="8708" spans="16:16" x14ac:dyDescent="0.25">
      <c r="P8708" s="10"/>
    </row>
    <row r="8709" spans="16:16" x14ac:dyDescent="0.25">
      <c r="P8709" s="10"/>
    </row>
    <row r="8710" spans="16:16" x14ac:dyDescent="0.25">
      <c r="P8710" s="10"/>
    </row>
    <row r="8711" spans="16:16" x14ac:dyDescent="0.25">
      <c r="P8711" s="10"/>
    </row>
    <row r="8712" spans="16:16" x14ac:dyDescent="0.25">
      <c r="P8712" s="10"/>
    </row>
    <row r="8713" spans="16:16" x14ac:dyDescent="0.25">
      <c r="P8713" s="10"/>
    </row>
    <row r="8714" spans="16:16" x14ac:dyDescent="0.25">
      <c r="P8714" s="10"/>
    </row>
    <row r="8715" spans="16:16" x14ac:dyDescent="0.25">
      <c r="P8715" s="10"/>
    </row>
    <row r="8716" spans="16:16" x14ac:dyDescent="0.25">
      <c r="P8716" s="10"/>
    </row>
    <row r="8717" spans="16:16" x14ac:dyDescent="0.25">
      <c r="P8717" s="10"/>
    </row>
    <row r="8718" spans="16:16" x14ac:dyDescent="0.25">
      <c r="P8718" s="10"/>
    </row>
    <row r="8719" spans="16:16" x14ac:dyDescent="0.25">
      <c r="P8719" s="10"/>
    </row>
    <row r="8720" spans="16:16" x14ac:dyDescent="0.25">
      <c r="P8720" s="10"/>
    </row>
    <row r="8721" spans="16:16" x14ac:dyDescent="0.25">
      <c r="P8721" s="10"/>
    </row>
    <row r="8722" spans="16:16" x14ac:dyDescent="0.25">
      <c r="P8722" s="10"/>
    </row>
    <row r="8723" spans="16:16" x14ac:dyDescent="0.25">
      <c r="P8723" s="10"/>
    </row>
    <row r="8724" spans="16:16" x14ac:dyDescent="0.25">
      <c r="P8724" s="10"/>
    </row>
    <row r="8725" spans="16:16" x14ac:dyDescent="0.25">
      <c r="P8725" s="10"/>
    </row>
    <row r="8726" spans="16:16" x14ac:dyDescent="0.25">
      <c r="P8726" s="10"/>
    </row>
    <row r="8727" spans="16:16" x14ac:dyDescent="0.25">
      <c r="P8727" s="10"/>
    </row>
    <row r="8728" spans="16:16" x14ac:dyDescent="0.25">
      <c r="P8728" s="10"/>
    </row>
    <row r="8729" spans="16:16" x14ac:dyDescent="0.25">
      <c r="P8729" s="10"/>
    </row>
    <row r="8730" spans="16:16" x14ac:dyDescent="0.25">
      <c r="P8730" s="10"/>
    </row>
    <row r="8731" spans="16:16" x14ac:dyDescent="0.25">
      <c r="P8731" s="10"/>
    </row>
    <row r="8732" spans="16:16" x14ac:dyDescent="0.25">
      <c r="P8732" s="10"/>
    </row>
    <row r="8733" spans="16:16" x14ac:dyDescent="0.25">
      <c r="P8733" s="10"/>
    </row>
    <row r="8734" spans="16:16" x14ac:dyDescent="0.25">
      <c r="P8734" s="10"/>
    </row>
    <row r="8735" spans="16:16" x14ac:dyDescent="0.25">
      <c r="P8735" s="10"/>
    </row>
    <row r="8736" spans="16:16" x14ac:dyDescent="0.25">
      <c r="P8736" s="10"/>
    </row>
    <row r="8737" spans="16:16" x14ac:dyDescent="0.25">
      <c r="P8737" s="10"/>
    </row>
    <row r="8738" spans="16:16" x14ac:dyDescent="0.25">
      <c r="P8738" s="10"/>
    </row>
    <row r="8739" spans="16:16" x14ac:dyDescent="0.25">
      <c r="P8739" s="10"/>
    </row>
    <row r="8740" spans="16:16" x14ac:dyDescent="0.25">
      <c r="P8740" s="10"/>
    </row>
    <row r="8741" spans="16:16" x14ac:dyDescent="0.25">
      <c r="P8741" s="10"/>
    </row>
    <row r="8742" spans="16:16" x14ac:dyDescent="0.25">
      <c r="P8742" s="10"/>
    </row>
    <row r="8743" spans="16:16" x14ac:dyDescent="0.25">
      <c r="P8743" s="10"/>
    </row>
    <row r="8744" spans="16:16" x14ac:dyDescent="0.25">
      <c r="P8744" s="10"/>
    </row>
    <row r="8745" spans="16:16" x14ac:dyDescent="0.25">
      <c r="P8745" s="10"/>
    </row>
    <row r="8746" spans="16:16" x14ac:dyDescent="0.25">
      <c r="P8746" s="10"/>
    </row>
    <row r="8747" spans="16:16" x14ac:dyDescent="0.25">
      <c r="P8747" s="10"/>
    </row>
    <row r="8748" spans="16:16" x14ac:dyDescent="0.25">
      <c r="P8748" s="10"/>
    </row>
    <row r="8749" spans="16:16" x14ac:dyDescent="0.25">
      <c r="P8749" s="10"/>
    </row>
    <row r="8750" spans="16:16" x14ac:dyDescent="0.25">
      <c r="P8750" s="10"/>
    </row>
    <row r="8751" spans="16:16" x14ac:dyDescent="0.25">
      <c r="P8751" s="10"/>
    </row>
    <row r="8752" spans="16:16" x14ac:dyDescent="0.25">
      <c r="P8752" s="10"/>
    </row>
    <row r="8753" spans="16:16" x14ac:dyDescent="0.25">
      <c r="P8753" s="10"/>
    </row>
    <row r="8754" spans="16:16" x14ac:dyDescent="0.25">
      <c r="P8754" s="10"/>
    </row>
    <row r="8755" spans="16:16" x14ac:dyDescent="0.25">
      <c r="P8755" s="10"/>
    </row>
    <row r="8756" spans="16:16" x14ac:dyDescent="0.25">
      <c r="P8756" s="10"/>
    </row>
    <row r="8757" spans="16:16" x14ac:dyDescent="0.25">
      <c r="P8757" s="10"/>
    </row>
    <row r="8758" spans="16:16" x14ac:dyDescent="0.25">
      <c r="P8758" s="10"/>
    </row>
    <row r="8759" spans="16:16" x14ac:dyDescent="0.25">
      <c r="P8759" s="10"/>
    </row>
    <row r="8760" spans="16:16" x14ac:dyDescent="0.25">
      <c r="P8760" s="10"/>
    </row>
    <row r="8761" spans="16:16" x14ac:dyDescent="0.25">
      <c r="P8761" s="10"/>
    </row>
    <row r="8762" spans="16:16" x14ac:dyDescent="0.25">
      <c r="P8762" s="10"/>
    </row>
    <row r="8763" spans="16:16" x14ac:dyDescent="0.25">
      <c r="P8763" s="10"/>
    </row>
    <row r="8764" spans="16:16" x14ac:dyDescent="0.25">
      <c r="P8764" s="10"/>
    </row>
    <row r="8765" spans="16:16" x14ac:dyDescent="0.25">
      <c r="P8765" s="10"/>
    </row>
    <row r="8766" spans="16:16" x14ac:dyDescent="0.25">
      <c r="P8766" s="10"/>
    </row>
    <row r="8767" spans="16:16" x14ac:dyDescent="0.25">
      <c r="P8767" s="10"/>
    </row>
    <row r="8768" spans="16:16" x14ac:dyDescent="0.25">
      <c r="P8768" s="10"/>
    </row>
    <row r="8769" spans="16:16" x14ac:dyDescent="0.25">
      <c r="P8769" s="10"/>
    </row>
    <row r="8770" spans="16:16" x14ac:dyDescent="0.25">
      <c r="P8770" s="10"/>
    </row>
    <row r="8771" spans="16:16" x14ac:dyDescent="0.25">
      <c r="P8771" s="10"/>
    </row>
    <row r="8772" spans="16:16" x14ac:dyDescent="0.25">
      <c r="P8772" s="10"/>
    </row>
    <row r="8773" spans="16:16" x14ac:dyDescent="0.25">
      <c r="P8773" s="10"/>
    </row>
    <row r="8774" spans="16:16" x14ac:dyDescent="0.25">
      <c r="P8774" s="10"/>
    </row>
    <row r="8775" spans="16:16" x14ac:dyDescent="0.25">
      <c r="P8775" s="10"/>
    </row>
    <row r="8776" spans="16:16" x14ac:dyDescent="0.25">
      <c r="P8776" s="10"/>
    </row>
    <row r="8777" spans="16:16" x14ac:dyDescent="0.25">
      <c r="P8777" s="10"/>
    </row>
    <row r="8778" spans="16:16" x14ac:dyDescent="0.25">
      <c r="P8778" s="10"/>
    </row>
    <row r="8779" spans="16:16" x14ac:dyDescent="0.25">
      <c r="P8779" s="10"/>
    </row>
    <row r="8780" spans="16:16" x14ac:dyDescent="0.25">
      <c r="P8780" s="10"/>
    </row>
    <row r="8781" spans="16:16" x14ac:dyDescent="0.25">
      <c r="P8781" s="10"/>
    </row>
    <row r="8782" spans="16:16" x14ac:dyDescent="0.25">
      <c r="P8782" s="10"/>
    </row>
    <row r="8783" spans="16:16" x14ac:dyDescent="0.25">
      <c r="P8783" s="10"/>
    </row>
    <row r="8784" spans="16:16" x14ac:dyDescent="0.25">
      <c r="P8784" s="10"/>
    </row>
    <row r="8785" spans="16:16" x14ac:dyDescent="0.25">
      <c r="P8785" s="10"/>
    </row>
    <row r="8786" spans="16:16" x14ac:dyDescent="0.25">
      <c r="P8786" s="10"/>
    </row>
    <row r="8787" spans="16:16" x14ac:dyDescent="0.25">
      <c r="P8787" s="10"/>
    </row>
    <row r="8788" spans="16:16" x14ac:dyDescent="0.25">
      <c r="P8788" s="10"/>
    </row>
    <row r="8789" spans="16:16" x14ac:dyDescent="0.25">
      <c r="P8789" s="10"/>
    </row>
    <row r="8790" spans="16:16" x14ac:dyDescent="0.25">
      <c r="P8790" s="10"/>
    </row>
    <row r="8791" spans="16:16" x14ac:dyDescent="0.25">
      <c r="P8791" s="10"/>
    </row>
    <row r="8792" spans="16:16" x14ac:dyDescent="0.25">
      <c r="P8792" s="10"/>
    </row>
    <row r="8793" spans="16:16" x14ac:dyDescent="0.25">
      <c r="P8793" s="10"/>
    </row>
    <row r="8794" spans="16:16" x14ac:dyDescent="0.25">
      <c r="P8794" s="10"/>
    </row>
    <row r="8795" spans="16:16" x14ac:dyDescent="0.25">
      <c r="P8795" s="10"/>
    </row>
    <row r="8796" spans="16:16" x14ac:dyDescent="0.25">
      <c r="P8796" s="10"/>
    </row>
    <row r="8797" spans="16:16" x14ac:dyDescent="0.25">
      <c r="P8797" s="10"/>
    </row>
    <row r="8798" spans="16:16" x14ac:dyDescent="0.25">
      <c r="P8798" s="10"/>
    </row>
    <row r="8799" spans="16:16" x14ac:dyDescent="0.25">
      <c r="P8799" s="10"/>
    </row>
    <row r="8800" spans="16:16" x14ac:dyDescent="0.25">
      <c r="P8800" s="10"/>
    </row>
    <row r="8801" spans="16:16" x14ac:dyDescent="0.25">
      <c r="P8801" s="10"/>
    </row>
    <row r="8802" spans="16:16" x14ac:dyDescent="0.25">
      <c r="P8802" s="10"/>
    </row>
    <row r="8803" spans="16:16" x14ac:dyDescent="0.25">
      <c r="P8803" s="10"/>
    </row>
    <row r="8804" spans="16:16" x14ac:dyDescent="0.25">
      <c r="P8804" s="10"/>
    </row>
    <row r="8805" spans="16:16" x14ac:dyDescent="0.25">
      <c r="P8805" s="10"/>
    </row>
    <row r="8806" spans="16:16" x14ac:dyDescent="0.25">
      <c r="P8806" s="10"/>
    </row>
    <row r="8807" spans="16:16" x14ac:dyDescent="0.25">
      <c r="P8807" s="10"/>
    </row>
    <row r="8808" spans="16:16" x14ac:dyDescent="0.25">
      <c r="P8808" s="10"/>
    </row>
    <row r="8809" spans="16:16" x14ac:dyDescent="0.25">
      <c r="P8809" s="10"/>
    </row>
    <row r="8810" spans="16:16" x14ac:dyDescent="0.25">
      <c r="P8810" s="10"/>
    </row>
    <row r="8811" spans="16:16" x14ac:dyDescent="0.25">
      <c r="P8811" s="10"/>
    </row>
    <row r="8812" spans="16:16" x14ac:dyDescent="0.25">
      <c r="P8812" s="10"/>
    </row>
    <row r="8813" spans="16:16" x14ac:dyDescent="0.25">
      <c r="P8813" s="10"/>
    </row>
    <row r="8814" spans="16:16" x14ac:dyDescent="0.25">
      <c r="P8814" s="10"/>
    </row>
    <row r="8815" spans="16:16" x14ac:dyDescent="0.25">
      <c r="P8815" s="10"/>
    </row>
    <row r="8816" spans="16:16" x14ac:dyDescent="0.25">
      <c r="P8816" s="10"/>
    </row>
    <row r="8817" spans="16:16" x14ac:dyDescent="0.25">
      <c r="P8817" s="10"/>
    </row>
    <row r="8818" spans="16:16" x14ac:dyDescent="0.25">
      <c r="P8818" s="10"/>
    </row>
    <row r="8819" spans="16:16" x14ac:dyDescent="0.25">
      <c r="P8819" s="10"/>
    </row>
    <row r="8820" spans="16:16" x14ac:dyDescent="0.25">
      <c r="P8820" s="10"/>
    </row>
    <row r="8821" spans="16:16" x14ac:dyDescent="0.25">
      <c r="P8821" s="10"/>
    </row>
    <row r="8822" spans="16:16" x14ac:dyDescent="0.25">
      <c r="P8822" s="10"/>
    </row>
    <row r="8823" spans="16:16" x14ac:dyDescent="0.25">
      <c r="P8823" s="10"/>
    </row>
    <row r="8824" spans="16:16" x14ac:dyDescent="0.25">
      <c r="P8824" s="10"/>
    </row>
    <row r="8825" spans="16:16" x14ac:dyDescent="0.25">
      <c r="P8825" s="10"/>
    </row>
    <row r="8826" spans="16:16" x14ac:dyDescent="0.25">
      <c r="P8826" s="10"/>
    </row>
    <row r="8827" spans="16:16" x14ac:dyDescent="0.25">
      <c r="P8827" s="10"/>
    </row>
    <row r="8828" spans="16:16" x14ac:dyDescent="0.25">
      <c r="P8828" s="10"/>
    </row>
    <row r="8829" spans="16:16" x14ac:dyDescent="0.25">
      <c r="P8829" s="10"/>
    </row>
    <row r="8830" spans="16:16" x14ac:dyDescent="0.25">
      <c r="P8830" s="10"/>
    </row>
    <row r="8831" spans="16:16" x14ac:dyDescent="0.25">
      <c r="P8831" s="10"/>
    </row>
    <row r="8832" spans="16:16" x14ac:dyDescent="0.25">
      <c r="P8832" s="10"/>
    </row>
    <row r="8833" spans="16:16" x14ac:dyDescent="0.25">
      <c r="P8833" s="10"/>
    </row>
    <row r="8834" spans="16:16" x14ac:dyDescent="0.25">
      <c r="P8834" s="10"/>
    </row>
    <row r="8835" spans="16:16" x14ac:dyDescent="0.25">
      <c r="P8835" s="10"/>
    </row>
    <row r="8836" spans="16:16" x14ac:dyDescent="0.25">
      <c r="P8836" s="10"/>
    </row>
    <row r="8837" spans="16:16" x14ac:dyDescent="0.25">
      <c r="P8837" s="10"/>
    </row>
    <row r="8838" spans="16:16" x14ac:dyDescent="0.25">
      <c r="P8838" s="10"/>
    </row>
    <row r="8839" spans="16:16" x14ac:dyDescent="0.25">
      <c r="P8839" s="10"/>
    </row>
    <row r="8840" spans="16:16" x14ac:dyDescent="0.25">
      <c r="P8840" s="10"/>
    </row>
    <row r="8841" spans="16:16" x14ac:dyDescent="0.25">
      <c r="P8841" s="10"/>
    </row>
    <row r="8842" spans="16:16" x14ac:dyDescent="0.25">
      <c r="P8842" s="10"/>
    </row>
    <row r="8843" spans="16:16" x14ac:dyDescent="0.25">
      <c r="P8843" s="10"/>
    </row>
    <row r="8844" spans="16:16" x14ac:dyDescent="0.25">
      <c r="P8844" s="10"/>
    </row>
    <row r="8845" spans="16:16" x14ac:dyDescent="0.25">
      <c r="P8845" s="10"/>
    </row>
    <row r="8846" spans="16:16" x14ac:dyDescent="0.25">
      <c r="P8846" s="10"/>
    </row>
    <row r="8847" spans="16:16" x14ac:dyDescent="0.25">
      <c r="P8847" s="10"/>
    </row>
    <row r="8848" spans="16:16" x14ac:dyDescent="0.25">
      <c r="P8848" s="10"/>
    </row>
    <row r="8849" spans="16:16" x14ac:dyDescent="0.25">
      <c r="P8849" s="10"/>
    </row>
    <row r="8850" spans="16:16" x14ac:dyDescent="0.25">
      <c r="P8850" s="10"/>
    </row>
    <row r="8851" spans="16:16" x14ac:dyDescent="0.25">
      <c r="P8851" s="10"/>
    </row>
    <row r="8852" spans="16:16" x14ac:dyDescent="0.25">
      <c r="P8852" s="10"/>
    </row>
    <row r="8853" spans="16:16" x14ac:dyDescent="0.25">
      <c r="P8853" s="10"/>
    </row>
    <row r="8854" spans="16:16" x14ac:dyDescent="0.25">
      <c r="P8854" s="10"/>
    </row>
    <row r="8855" spans="16:16" x14ac:dyDescent="0.25">
      <c r="P8855" s="10"/>
    </row>
    <row r="8856" spans="16:16" x14ac:dyDescent="0.25">
      <c r="P8856" s="10"/>
    </row>
    <row r="8857" spans="16:16" x14ac:dyDescent="0.25">
      <c r="P8857" s="10"/>
    </row>
    <row r="8858" spans="16:16" x14ac:dyDescent="0.25">
      <c r="P8858" s="10"/>
    </row>
    <row r="8859" spans="16:16" x14ac:dyDescent="0.25">
      <c r="P8859" s="10"/>
    </row>
    <row r="8860" spans="16:16" x14ac:dyDescent="0.25">
      <c r="P8860" s="10"/>
    </row>
    <row r="8861" spans="16:16" x14ac:dyDescent="0.25">
      <c r="P8861" s="10"/>
    </row>
    <row r="8862" spans="16:16" x14ac:dyDescent="0.25">
      <c r="P8862" s="10"/>
    </row>
    <row r="8863" spans="16:16" x14ac:dyDescent="0.25">
      <c r="P8863" s="10"/>
    </row>
    <row r="8864" spans="16:16" x14ac:dyDescent="0.25">
      <c r="P8864" s="10"/>
    </row>
    <row r="8865" spans="16:16" x14ac:dyDescent="0.25">
      <c r="P8865" s="10"/>
    </row>
    <row r="8866" spans="16:16" x14ac:dyDescent="0.25">
      <c r="P8866" s="10"/>
    </row>
    <row r="8867" spans="16:16" x14ac:dyDescent="0.25">
      <c r="P8867" s="10"/>
    </row>
    <row r="8868" spans="16:16" x14ac:dyDescent="0.25">
      <c r="P8868" s="10"/>
    </row>
    <row r="8869" spans="16:16" x14ac:dyDescent="0.25">
      <c r="P8869" s="10"/>
    </row>
    <row r="8870" spans="16:16" x14ac:dyDescent="0.25">
      <c r="P8870" s="10"/>
    </row>
    <row r="8871" spans="16:16" x14ac:dyDescent="0.25">
      <c r="P8871" s="10"/>
    </row>
    <row r="8872" spans="16:16" x14ac:dyDescent="0.25">
      <c r="P8872" s="10"/>
    </row>
    <row r="8873" spans="16:16" x14ac:dyDescent="0.25">
      <c r="P8873" s="10"/>
    </row>
    <row r="8874" spans="16:16" x14ac:dyDescent="0.25">
      <c r="P8874" s="10"/>
    </row>
    <row r="8875" spans="16:16" x14ac:dyDescent="0.25">
      <c r="P8875" s="10"/>
    </row>
    <row r="8876" spans="16:16" x14ac:dyDescent="0.25">
      <c r="P8876" s="10"/>
    </row>
    <row r="8877" spans="16:16" x14ac:dyDescent="0.25">
      <c r="P8877" s="10"/>
    </row>
    <row r="8878" spans="16:16" x14ac:dyDescent="0.25">
      <c r="P8878" s="10"/>
    </row>
    <row r="8879" spans="16:16" x14ac:dyDescent="0.25">
      <c r="P8879" s="10"/>
    </row>
    <row r="8880" spans="16:16" x14ac:dyDescent="0.25">
      <c r="P8880" s="10"/>
    </row>
    <row r="8881" spans="16:16" x14ac:dyDescent="0.25">
      <c r="P8881" s="10"/>
    </row>
    <row r="8882" spans="16:16" x14ac:dyDescent="0.25">
      <c r="P8882" s="10"/>
    </row>
    <row r="8883" spans="16:16" x14ac:dyDescent="0.25">
      <c r="P8883" s="10"/>
    </row>
    <row r="8884" spans="16:16" x14ac:dyDescent="0.25">
      <c r="P8884" s="10"/>
    </row>
    <row r="8885" spans="16:16" x14ac:dyDescent="0.25">
      <c r="P8885" s="10"/>
    </row>
    <row r="8886" spans="16:16" x14ac:dyDescent="0.25">
      <c r="P8886" s="10"/>
    </row>
    <row r="8887" spans="16:16" x14ac:dyDescent="0.25">
      <c r="P8887" s="10"/>
    </row>
    <row r="8888" spans="16:16" x14ac:dyDescent="0.25">
      <c r="P8888" s="10"/>
    </row>
    <row r="8889" spans="16:16" x14ac:dyDescent="0.25">
      <c r="P8889" s="10"/>
    </row>
    <row r="8890" spans="16:16" x14ac:dyDescent="0.25">
      <c r="P8890" s="10"/>
    </row>
    <row r="8891" spans="16:16" x14ac:dyDescent="0.25">
      <c r="P8891" s="10"/>
    </row>
    <row r="8892" spans="16:16" x14ac:dyDescent="0.25">
      <c r="P8892" s="10"/>
    </row>
    <row r="8893" spans="16:16" x14ac:dyDescent="0.25">
      <c r="P8893" s="10"/>
    </row>
    <row r="8894" spans="16:16" x14ac:dyDescent="0.25">
      <c r="P8894" s="10"/>
    </row>
    <row r="8895" spans="16:16" x14ac:dyDescent="0.25">
      <c r="P8895" s="10"/>
    </row>
    <row r="8896" spans="16:16" x14ac:dyDescent="0.25">
      <c r="P8896" s="10"/>
    </row>
    <row r="8897" spans="16:16" x14ac:dyDescent="0.25">
      <c r="P8897" s="10"/>
    </row>
    <row r="8898" spans="16:16" x14ac:dyDescent="0.25">
      <c r="P8898" s="10"/>
    </row>
    <row r="8899" spans="16:16" x14ac:dyDescent="0.25">
      <c r="P8899" s="10"/>
    </row>
    <row r="8900" spans="16:16" x14ac:dyDescent="0.25">
      <c r="P8900" s="10"/>
    </row>
    <row r="8901" spans="16:16" x14ac:dyDescent="0.25">
      <c r="P8901" s="10"/>
    </row>
    <row r="8902" spans="16:16" x14ac:dyDescent="0.25">
      <c r="P8902" s="10"/>
    </row>
    <row r="8903" spans="16:16" x14ac:dyDescent="0.25">
      <c r="P8903" s="10"/>
    </row>
    <row r="8904" spans="16:16" x14ac:dyDescent="0.25">
      <c r="P8904" s="10"/>
    </row>
    <row r="8905" spans="16:16" x14ac:dyDescent="0.25">
      <c r="P8905" s="10"/>
    </row>
    <row r="8906" spans="16:16" x14ac:dyDescent="0.25">
      <c r="P8906" s="10"/>
    </row>
    <row r="8907" spans="16:16" x14ac:dyDescent="0.25">
      <c r="P8907" s="10"/>
    </row>
    <row r="8908" spans="16:16" x14ac:dyDescent="0.25">
      <c r="P8908" s="10"/>
    </row>
    <row r="8909" spans="16:16" x14ac:dyDescent="0.25">
      <c r="P8909" s="10"/>
    </row>
    <row r="8910" spans="16:16" x14ac:dyDescent="0.25">
      <c r="P8910" s="10"/>
    </row>
    <row r="8911" spans="16:16" x14ac:dyDescent="0.25">
      <c r="P8911" s="10"/>
    </row>
    <row r="8912" spans="16:16" x14ac:dyDescent="0.25">
      <c r="P8912" s="10"/>
    </row>
    <row r="8913" spans="16:16" x14ac:dyDescent="0.25">
      <c r="P8913" s="10"/>
    </row>
    <row r="8914" spans="16:16" x14ac:dyDescent="0.25">
      <c r="P8914" s="10"/>
    </row>
    <row r="8915" spans="16:16" x14ac:dyDescent="0.25">
      <c r="P8915" s="10"/>
    </row>
    <row r="8916" spans="16:16" x14ac:dyDescent="0.25">
      <c r="P8916" s="10"/>
    </row>
    <row r="8917" spans="16:16" x14ac:dyDescent="0.25">
      <c r="P8917" s="10"/>
    </row>
    <row r="8918" spans="16:16" x14ac:dyDescent="0.25">
      <c r="P8918" s="10"/>
    </row>
    <row r="8919" spans="16:16" x14ac:dyDescent="0.25">
      <c r="P8919" s="10"/>
    </row>
    <row r="8920" spans="16:16" x14ac:dyDescent="0.25">
      <c r="P8920" s="10"/>
    </row>
    <row r="8921" spans="16:16" x14ac:dyDescent="0.25">
      <c r="P8921" s="10"/>
    </row>
    <row r="8922" spans="16:16" x14ac:dyDescent="0.25">
      <c r="P8922" s="10"/>
    </row>
    <row r="8923" spans="16:16" x14ac:dyDescent="0.25">
      <c r="P8923" s="10"/>
    </row>
    <row r="8924" spans="16:16" x14ac:dyDescent="0.25">
      <c r="P8924" s="10"/>
    </row>
    <row r="8925" spans="16:16" x14ac:dyDescent="0.25">
      <c r="P8925" s="10"/>
    </row>
    <row r="8926" spans="16:16" x14ac:dyDescent="0.25">
      <c r="P8926" s="10"/>
    </row>
    <row r="8927" spans="16:16" x14ac:dyDescent="0.25">
      <c r="P8927" s="10"/>
    </row>
    <row r="8928" spans="16:16" x14ac:dyDescent="0.25">
      <c r="P8928" s="10"/>
    </row>
    <row r="8929" spans="16:16" x14ac:dyDescent="0.25">
      <c r="P8929" s="10"/>
    </row>
    <row r="8930" spans="16:16" x14ac:dyDescent="0.25">
      <c r="P8930" s="10"/>
    </row>
    <row r="8931" spans="16:16" x14ac:dyDescent="0.25">
      <c r="P8931" s="10"/>
    </row>
    <row r="8932" spans="16:16" x14ac:dyDescent="0.25">
      <c r="P8932" s="10"/>
    </row>
    <row r="8933" spans="16:16" x14ac:dyDescent="0.25">
      <c r="P8933" s="10"/>
    </row>
    <row r="8934" spans="16:16" x14ac:dyDescent="0.25">
      <c r="P8934" s="10"/>
    </row>
    <row r="8935" spans="16:16" x14ac:dyDescent="0.25">
      <c r="P8935" s="10"/>
    </row>
    <row r="8936" spans="16:16" x14ac:dyDescent="0.25">
      <c r="P8936" s="10"/>
    </row>
    <row r="8937" spans="16:16" x14ac:dyDescent="0.25">
      <c r="P8937" s="10"/>
    </row>
    <row r="8938" spans="16:16" x14ac:dyDescent="0.25">
      <c r="P8938" s="10"/>
    </row>
    <row r="8939" spans="16:16" x14ac:dyDescent="0.25">
      <c r="P8939" s="10"/>
    </row>
    <row r="8940" spans="16:16" x14ac:dyDescent="0.25">
      <c r="P8940" s="10"/>
    </row>
    <row r="8941" spans="16:16" x14ac:dyDescent="0.25">
      <c r="P8941" s="10"/>
    </row>
    <row r="8942" spans="16:16" x14ac:dyDescent="0.25">
      <c r="P8942" s="10"/>
    </row>
    <row r="8943" spans="16:16" x14ac:dyDescent="0.25">
      <c r="P8943" s="10"/>
    </row>
    <row r="8944" spans="16:16" x14ac:dyDescent="0.25">
      <c r="P8944" s="10"/>
    </row>
    <row r="8945" spans="16:16" x14ac:dyDescent="0.25">
      <c r="P8945" s="10"/>
    </row>
    <row r="8946" spans="16:16" x14ac:dyDescent="0.25">
      <c r="P8946" s="10"/>
    </row>
    <row r="8947" spans="16:16" x14ac:dyDescent="0.25">
      <c r="P8947" s="10"/>
    </row>
    <row r="8948" spans="16:16" x14ac:dyDescent="0.25">
      <c r="P8948" s="10"/>
    </row>
    <row r="8949" spans="16:16" x14ac:dyDescent="0.25">
      <c r="P8949" s="10"/>
    </row>
    <row r="8950" spans="16:16" x14ac:dyDescent="0.25">
      <c r="P8950" s="10"/>
    </row>
    <row r="8951" spans="16:16" x14ac:dyDescent="0.25">
      <c r="P8951" s="10"/>
    </row>
    <row r="8952" spans="16:16" x14ac:dyDescent="0.25">
      <c r="P8952" s="10"/>
    </row>
    <row r="8953" spans="16:16" x14ac:dyDescent="0.25">
      <c r="P8953" s="10"/>
    </row>
    <row r="8954" spans="16:16" x14ac:dyDescent="0.25">
      <c r="P8954" s="10"/>
    </row>
    <row r="8955" spans="16:16" x14ac:dyDescent="0.25">
      <c r="P8955" s="10"/>
    </row>
    <row r="8956" spans="16:16" x14ac:dyDescent="0.25">
      <c r="P8956" s="10"/>
    </row>
    <row r="8957" spans="16:16" x14ac:dyDescent="0.25">
      <c r="P8957" s="10"/>
    </row>
    <row r="8958" spans="16:16" x14ac:dyDescent="0.25">
      <c r="P8958" s="10"/>
    </row>
    <row r="8959" spans="16:16" x14ac:dyDescent="0.25">
      <c r="P8959" s="10"/>
    </row>
    <row r="8960" spans="16:16" x14ac:dyDescent="0.25">
      <c r="P8960" s="10"/>
    </row>
    <row r="8961" spans="16:16" x14ac:dyDescent="0.25">
      <c r="P8961" s="10"/>
    </row>
    <row r="8962" spans="16:16" x14ac:dyDescent="0.25">
      <c r="P8962" s="10"/>
    </row>
    <row r="8963" spans="16:16" x14ac:dyDescent="0.25">
      <c r="P8963" s="10"/>
    </row>
    <row r="8964" spans="16:16" x14ac:dyDescent="0.25">
      <c r="P8964" s="10"/>
    </row>
    <row r="8965" spans="16:16" x14ac:dyDescent="0.25">
      <c r="P8965" s="10"/>
    </row>
    <row r="8966" spans="16:16" x14ac:dyDescent="0.25">
      <c r="P8966" s="10"/>
    </row>
    <row r="8967" spans="16:16" x14ac:dyDescent="0.25">
      <c r="P8967" s="10"/>
    </row>
    <row r="8968" spans="16:16" x14ac:dyDescent="0.25">
      <c r="P8968" s="10"/>
    </row>
    <row r="8969" spans="16:16" x14ac:dyDescent="0.25">
      <c r="P8969" s="10"/>
    </row>
    <row r="8970" spans="16:16" x14ac:dyDescent="0.25">
      <c r="P8970" s="10"/>
    </row>
    <row r="8971" spans="16:16" x14ac:dyDescent="0.25">
      <c r="P8971" s="10"/>
    </row>
    <row r="8972" spans="16:16" x14ac:dyDescent="0.25">
      <c r="P8972" s="10"/>
    </row>
    <row r="8973" spans="16:16" x14ac:dyDescent="0.25">
      <c r="P8973" s="10"/>
    </row>
    <row r="8974" spans="16:16" x14ac:dyDescent="0.25">
      <c r="P8974" s="10"/>
    </row>
    <row r="8975" spans="16:16" x14ac:dyDescent="0.25">
      <c r="P8975" s="10"/>
    </row>
    <row r="8976" spans="16:16" x14ac:dyDescent="0.25">
      <c r="P8976" s="10"/>
    </row>
    <row r="8977" spans="16:16" x14ac:dyDescent="0.25">
      <c r="P8977" s="10"/>
    </row>
    <row r="8978" spans="16:16" x14ac:dyDescent="0.25">
      <c r="P8978" s="10"/>
    </row>
    <row r="8979" spans="16:16" x14ac:dyDescent="0.25">
      <c r="P8979" s="10"/>
    </row>
    <row r="8980" spans="16:16" x14ac:dyDescent="0.25">
      <c r="P8980" s="10"/>
    </row>
    <row r="8981" spans="16:16" x14ac:dyDescent="0.25">
      <c r="P8981" s="10"/>
    </row>
    <row r="8982" spans="16:16" x14ac:dyDescent="0.25">
      <c r="P8982" s="10"/>
    </row>
    <row r="8983" spans="16:16" x14ac:dyDescent="0.25">
      <c r="P8983" s="10"/>
    </row>
    <row r="8984" spans="16:16" x14ac:dyDescent="0.25">
      <c r="P8984" s="10"/>
    </row>
    <row r="8985" spans="16:16" x14ac:dyDescent="0.25">
      <c r="P8985" s="10"/>
    </row>
    <row r="8986" spans="16:16" x14ac:dyDescent="0.25">
      <c r="P8986" s="10"/>
    </row>
    <row r="8987" spans="16:16" x14ac:dyDescent="0.25">
      <c r="P8987" s="10"/>
    </row>
    <row r="8988" spans="16:16" x14ac:dyDescent="0.25">
      <c r="P8988" s="10"/>
    </row>
    <row r="8989" spans="16:16" x14ac:dyDescent="0.25">
      <c r="P8989" s="10"/>
    </row>
    <row r="8990" spans="16:16" x14ac:dyDescent="0.25">
      <c r="P8990" s="10"/>
    </row>
    <row r="8991" spans="16:16" x14ac:dyDescent="0.25">
      <c r="P8991" s="10"/>
    </row>
    <row r="8992" spans="16:16" x14ac:dyDescent="0.25">
      <c r="P8992" s="10"/>
    </row>
    <row r="8993" spans="16:16" x14ac:dyDescent="0.25">
      <c r="P8993" s="10"/>
    </row>
    <row r="8994" spans="16:16" x14ac:dyDescent="0.25">
      <c r="P8994" s="10"/>
    </row>
    <row r="8995" spans="16:16" x14ac:dyDescent="0.25">
      <c r="P8995" s="10"/>
    </row>
    <row r="8996" spans="16:16" x14ac:dyDescent="0.25">
      <c r="P8996" s="10"/>
    </row>
    <row r="8997" spans="16:16" x14ac:dyDescent="0.25">
      <c r="P8997" s="10"/>
    </row>
    <row r="8998" spans="16:16" x14ac:dyDescent="0.25">
      <c r="P8998" s="10"/>
    </row>
    <row r="8999" spans="16:16" x14ac:dyDescent="0.25">
      <c r="P8999" s="10"/>
    </row>
    <row r="9000" spans="16:16" x14ac:dyDescent="0.25">
      <c r="P9000" s="10"/>
    </row>
    <row r="9001" spans="16:16" x14ac:dyDescent="0.25">
      <c r="P9001" s="10"/>
    </row>
    <row r="9002" spans="16:16" x14ac:dyDescent="0.25">
      <c r="P9002" s="10"/>
    </row>
    <row r="9003" spans="16:16" x14ac:dyDescent="0.25">
      <c r="P9003" s="10"/>
    </row>
    <row r="9004" spans="16:16" x14ac:dyDescent="0.25">
      <c r="P9004" s="10"/>
    </row>
    <row r="9005" spans="16:16" x14ac:dyDescent="0.25">
      <c r="P9005" s="10"/>
    </row>
    <row r="9006" spans="16:16" x14ac:dyDescent="0.25">
      <c r="P9006" s="10"/>
    </row>
    <row r="9007" spans="16:16" x14ac:dyDescent="0.25">
      <c r="P9007" s="10"/>
    </row>
    <row r="9008" spans="16:16" x14ac:dyDescent="0.25">
      <c r="P9008" s="10"/>
    </row>
    <row r="9009" spans="16:16" x14ac:dyDescent="0.25">
      <c r="P9009" s="10"/>
    </row>
    <row r="9010" spans="16:16" x14ac:dyDescent="0.25">
      <c r="P9010" s="10"/>
    </row>
    <row r="9011" spans="16:16" x14ac:dyDescent="0.25">
      <c r="P9011" s="10"/>
    </row>
    <row r="9012" spans="16:16" x14ac:dyDescent="0.25">
      <c r="P9012" s="10"/>
    </row>
    <row r="9013" spans="16:16" x14ac:dyDescent="0.25">
      <c r="P9013" s="10"/>
    </row>
    <row r="9014" spans="16:16" x14ac:dyDescent="0.25">
      <c r="P9014" s="10"/>
    </row>
    <row r="9015" spans="16:16" x14ac:dyDescent="0.25">
      <c r="P9015" s="10"/>
    </row>
    <row r="9016" spans="16:16" x14ac:dyDescent="0.25">
      <c r="P9016" s="10"/>
    </row>
    <row r="9017" spans="16:16" x14ac:dyDescent="0.25">
      <c r="P9017" s="10"/>
    </row>
    <row r="9018" spans="16:16" x14ac:dyDescent="0.25">
      <c r="P9018" s="10"/>
    </row>
    <row r="9019" spans="16:16" x14ac:dyDescent="0.25">
      <c r="P9019" s="10"/>
    </row>
    <row r="9020" spans="16:16" x14ac:dyDescent="0.25">
      <c r="P9020" s="10"/>
    </row>
    <row r="9021" spans="16:16" x14ac:dyDescent="0.25">
      <c r="P9021" s="10"/>
    </row>
    <row r="9022" spans="16:16" x14ac:dyDescent="0.25">
      <c r="P9022" s="10"/>
    </row>
    <row r="9023" spans="16:16" x14ac:dyDescent="0.25">
      <c r="P9023" s="10"/>
    </row>
    <row r="9024" spans="16:16" x14ac:dyDescent="0.25">
      <c r="P9024" s="10"/>
    </row>
    <row r="9025" spans="16:16" x14ac:dyDescent="0.25">
      <c r="P9025" s="10"/>
    </row>
    <row r="9026" spans="16:16" x14ac:dyDescent="0.25">
      <c r="P9026" s="10"/>
    </row>
    <row r="9027" spans="16:16" x14ac:dyDescent="0.25">
      <c r="P9027" s="10"/>
    </row>
    <row r="9028" spans="16:16" x14ac:dyDescent="0.25">
      <c r="P9028" s="10"/>
    </row>
    <row r="9029" spans="16:16" x14ac:dyDescent="0.25">
      <c r="P9029" s="10"/>
    </row>
    <row r="9030" spans="16:16" x14ac:dyDescent="0.25">
      <c r="P9030" s="10"/>
    </row>
    <row r="9031" spans="16:16" x14ac:dyDescent="0.25">
      <c r="P9031" s="10"/>
    </row>
    <row r="9032" spans="16:16" x14ac:dyDescent="0.25">
      <c r="P9032" s="10"/>
    </row>
    <row r="9033" spans="16:16" x14ac:dyDescent="0.25">
      <c r="P9033" s="10"/>
    </row>
    <row r="9034" spans="16:16" x14ac:dyDescent="0.25">
      <c r="P9034" s="10"/>
    </row>
    <row r="9035" spans="16:16" x14ac:dyDescent="0.25">
      <c r="P9035" s="10"/>
    </row>
    <row r="9036" spans="16:16" x14ac:dyDescent="0.25">
      <c r="P9036" s="10"/>
    </row>
    <row r="9037" spans="16:16" x14ac:dyDescent="0.25">
      <c r="P9037" s="10"/>
    </row>
    <row r="9038" spans="16:16" x14ac:dyDescent="0.25">
      <c r="P9038" s="10"/>
    </row>
    <row r="9039" spans="16:16" x14ac:dyDescent="0.25">
      <c r="P9039" s="10"/>
    </row>
    <row r="9040" spans="16:16" x14ac:dyDescent="0.25">
      <c r="P9040" s="10"/>
    </row>
    <row r="9041" spans="16:16" x14ac:dyDescent="0.25">
      <c r="P9041" s="10"/>
    </row>
    <row r="9042" spans="16:16" x14ac:dyDescent="0.25">
      <c r="P9042" s="10"/>
    </row>
    <row r="9043" spans="16:16" x14ac:dyDescent="0.25">
      <c r="P9043" s="10"/>
    </row>
    <row r="9044" spans="16:16" x14ac:dyDescent="0.25">
      <c r="P9044" s="10"/>
    </row>
    <row r="9045" spans="16:16" x14ac:dyDescent="0.25">
      <c r="P9045" s="10"/>
    </row>
    <row r="9046" spans="16:16" x14ac:dyDescent="0.25">
      <c r="P9046" s="10"/>
    </row>
    <row r="9047" spans="16:16" x14ac:dyDescent="0.25">
      <c r="P9047" s="10"/>
    </row>
    <row r="9048" spans="16:16" x14ac:dyDescent="0.25">
      <c r="P9048" s="10"/>
    </row>
    <row r="9049" spans="16:16" x14ac:dyDescent="0.25">
      <c r="P9049" s="10"/>
    </row>
    <row r="9050" spans="16:16" x14ac:dyDescent="0.25">
      <c r="P9050" s="10"/>
    </row>
    <row r="9051" spans="16:16" x14ac:dyDescent="0.25">
      <c r="P9051" s="10"/>
    </row>
    <row r="9052" spans="16:16" x14ac:dyDescent="0.25">
      <c r="P9052" s="10"/>
    </row>
    <row r="9053" spans="16:16" x14ac:dyDescent="0.25">
      <c r="P9053" s="10"/>
    </row>
    <row r="9054" spans="16:16" x14ac:dyDescent="0.25">
      <c r="P9054" s="10"/>
    </row>
    <row r="9055" spans="16:16" x14ac:dyDescent="0.25">
      <c r="P9055" s="10"/>
    </row>
    <row r="9056" spans="16:16" x14ac:dyDescent="0.25">
      <c r="P9056" s="10"/>
    </row>
    <row r="9057" spans="16:16" x14ac:dyDescent="0.25">
      <c r="P9057" s="10"/>
    </row>
    <row r="9058" spans="16:16" x14ac:dyDescent="0.25">
      <c r="P9058" s="10"/>
    </row>
    <row r="9059" spans="16:16" x14ac:dyDescent="0.25">
      <c r="P9059" s="10"/>
    </row>
    <row r="9060" spans="16:16" x14ac:dyDescent="0.25">
      <c r="P9060" s="10"/>
    </row>
    <row r="9061" spans="16:16" x14ac:dyDescent="0.25">
      <c r="P9061" s="10"/>
    </row>
    <row r="9062" spans="16:16" x14ac:dyDescent="0.25">
      <c r="P9062" s="10"/>
    </row>
    <row r="9063" spans="16:16" x14ac:dyDescent="0.25">
      <c r="P9063" s="10"/>
    </row>
    <row r="9064" spans="16:16" x14ac:dyDescent="0.25">
      <c r="P9064" s="10"/>
    </row>
    <row r="9065" spans="16:16" x14ac:dyDescent="0.25">
      <c r="P9065" s="10"/>
    </row>
    <row r="9066" spans="16:16" x14ac:dyDescent="0.25">
      <c r="P9066" s="10"/>
    </row>
    <row r="9067" spans="16:16" x14ac:dyDescent="0.25">
      <c r="P9067" s="10"/>
    </row>
    <row r="9068" spans="16:16" x14ac:dyDescent="0.25">
      <c r="P9068" s="10"/>
    </row>
    <row r="9069" spans="16:16" x14ac:dyDescent="0.25">
      <c r="P9069" s="10"/>
    </row>
    <row r="9070" spans="16:16" x14ac:dyDescent="0.25">
      <c r="P9070" s="10"/>
    </row>
    <row r="9071" spans="16:16" x14ac:dyDescent="0.25">
      <c r="P9071" s="10"/>
    </row>
    <row r="9072" spans="16:16" x14ac:dyDescent="0.25">
      <c r="P9072" s="10"/>
    </row>
    <row r="9073" spans="16:16" x14ac:dyDescent="0.25">
      <c r="P9073" s="10"/>
    </row>
    <row r="9074" spans="16:16" x14ac:dyDescent="0.25">
      <c r="P9074" s="10"/>
    </row>
    <row r="9075" spans="16:16" x14ac:dyDescent="0.25">
      <c r="P9075" s="10"/>
    </row>
    <row r="9076" spans="16:16" x14ac:dyDescent="0.25">
      <c r="P9076" s="10"/>
    </row>
    <row r="9077" spans="16:16" x14ac:dyDescent="0.25">
      <c r="P9077" s="10"/>
    </row>
    <row r="9078" spans="16:16" x14ac:dyDescent="0.25">
      <c r="P9078" s="10"/>
    </row>
    <row r="9079" spans="16:16" x14ac:dyDescent="0.25">
      <c r="P9079" s="10"/>
    </row>
    <row r="9080" spans="16:16" x14ac:dyDescent="0.25">
      <c r="P9080" s="10"/>
    </row>
    <row r="9081" spans="16:16" x14ac:dyDescent="0.25">
      <c r="P9081" s="10"/>
    </row>
    <row r="9082" spans="16:16" x14ac:dyDescent="0.25">
      <c r="P9082" s="10"/>
    </row>
    <row r="9083" spans="16:16" x14ac:dyDescent="0.25">
      <c r="P9083" s="10"/>
    </row>
    <row r="9084" spans="16:16" x14ac:dyDescent="0.25">
      <c r="P9084" s="10"/>
    </row>
    <row r="9085" spans="16:16" x14ac:dyDescent="0.25">
      <c r="P9085" s="10"/>
    </row>
    <row r="9086" spans="16:16" x14ac:dyDescent="0.25">
      <c r="P9086" s="10"/>
    </row>
    <row r="9087" spans="16:16" x14ac:dyDescent="0.25">
      <c r="P9087" s="10"/>
    </row>
    <row r="9088" spans="16:16" x14ac:dyDescent="0.25">
      <c r="P9088" s="10"/>
    </row>
    <row r="9089" spans="16:16" x14ac:dyDescent="0.25">
      <c r="P9089" s="10"/>
    </row>
    <row r="9090" spans="16:16" x14ac:dyDescent="0.25">
      <c r="P9090" s="10"/>
    </row>
    <row r="9091" spans="16:16" x14ac:dyDescent="0.25">
      <c r="P9091" s="10"/>
    </row>
    <row r="9092" spans="16:16" x14ac:dyDescent="0.25">
      <c r="P9092" s="10"/>
    </row>
    <row r="9093" spans="16:16" x14ac:dyDescent="0.25">
      <c r="P9093" s="10"/>
    </row>
    <row r="9094" spans="16:16" x14ac:dyDescent="0.25">
      <c r="P9094" s="10"/>
    </row>
    <row r="9095" spans="16:16" x14ac:dyDescent="0.25">
      <c r="P9095" s="10"/>
    </row>
    <row r="9096" spans="16:16" x14ac:dyDescent="0.25">
      <c r="P9096" s="10"/>
    </row>
    <row r="9097" spans="16:16" x14ac:dyDescent="0.25">
      <c r="P9097" s="10"/>
    </row>
    <row r="9098" spans="16:16" x14ac:dyDescent="0.25">
      <c r="P9098" s="10"/>
    </row>
    <row r="9099" spans="16:16" x14ac:dyDescent="0.25">
      <c r="P9099" s="10"/>
    </row>
    <row r="9100" spans="16:16" x14ac:dyDescent="0.25">
      <c r="P9100" s="10"/>
    </row>
    <row r="9101" spans="16:16" x14ac:dyDescent="0.25">
      <c r="P9101" s="10"/>
    </row>
    <row r="9102" spans="16:16" x14ac:dyDescent="0.25">
      <c r="P9102" s="10"/>
    </row>
    <row r="9103" spans="16:16" x14ac:dyDescent="0.25">
      <c r="P9103" s="10"/>
    </row>
    <row r="9104" spans="16:16" x14ac:dyDescent="0.25">
      <c r="P9104" s="10"/>
    </row>
    <row r="9105" spans="16:16" x14ac:dyDescent="0.25">
      <c r="P9105" s="10"/>
    </row>
    <row r="9106" spans="16:16" x14ac:dyDescent="0.25">
      <c r="P9106" s="10"/>
    </row>
    <row r="9107" spans="16:16" x14ac:dyDescent="0.25">
      <c r="P9107" s="10"/>
    </row>
    <row r="9108" spans="16:16" x14ac:dyDescent="0.25">
      <c r="P9108" s="10"/>
    </row>
    <row r="9109" spans="16:16" x14ac:dyDescent="0.25">
      <c r="P9109" s="10"/>
    </row>
    <row r="9110" spans="16:16" x14ac:dyDescent="0.25">
      <c r="P9110" s="10"/>
    </row>
    <row r="9111" spans="16:16" x14ac:dyDescent="0.25">
      <c r="P9111" s="10"/>
    </row>
    <row r="9112" spans="16:16" x14ac:dyDescent="0.25">
      <c r="P9112" s="10"/>
    </row>
    <row r="9113" spans="16:16" x14ac:dyDescent="0.25">
      <c r="P9113" s="10"/>
    </row>
    <row r="9114" spans="16:16" x14ac:dyDescent="0.25">
      <c r="P9114" s="10"/>
    </row>
    <row r="9115" spans="16:16" x14ac:dyDescent="0.25">
      <c r="P9115" s="10"/>
    </row>
    <row r="9116" spans="16:16" x14ac:dyDescent="0.25">
      <c r="P9116" s="10"/>
    </row>
    <row r="9117" spans="16:16" x14ac:dyDescent="0.25">
      <c r="P9117" s="10"/>
    </row>
    <row r="9118" spans="16:16" x14ac:dyDescent="0.25">
      <c r="P9118" s="10"/>
    </row>
    <row r="9119" spans="16:16" x14ac:dyDescent="0.25">
      <c r="P9119" s="10"/>
    </row>
    <row r="9120" spans="16:16" x14ac:dyDescent="0.25">
      <c r="P9120" s="10"/>
    </row>
    <row r="9121" spans="16:16" x14ac:dyDescent="0.25">
      <c r="P9121" s="10"/>
    </row>
    <row r="9122" spans="16:16" x14ac:dyDescent="0.25">
      <c r="P9122" s="10"/>
    </row>
    <row r="9123" spans="16:16" x14ac:dyDescent="0.25">
      <c r="P9123" s="10"/>
    </row>
    <row r="9124" spans="16:16" x14ac:dyDescent="0.25">
      <c r="P9124" s="10"/>
    </row>
    <row r="9125" spans="16:16" x14ac:dyDescent="0.25">
      <c r="P9125" s="10"/>
    </row>
    <row r="9126" spans="16:16" x14ac:dyDescent="0.25">
      <c r="P9126" s="10"/>
    </row>
    <row r="9127" spans="16:16" x14ac:dyDescent="0.25">
      <c r="P9127" s="10"/>
    </row>
    <row r="9128" spans="16:16" x14ac:dyDescent="0.25">
      <c r="P9128" s="10"/>
    </row>
    <row r="9129" spans="16:16" x14ac:dyDescent="0.25">
      <c r="P9129" s="10"/>
    </row>
    <row r="9130" spans="16:16" x14ac:dyDescent="0.25">
      <c r="P9130" s="10"/>
    </row>
    <row r="9131" spans="16:16" x14ac:dyDescent="0.25">
      <c r="P9131" s="10"/>
    </row>
    <row r="9132" spans="16:16" x14ac:dyDescent="0.25">
      <c r="P9132" s="10"/>
    </row>
    <row r="9133" spans="16:16" x14ac:dyDescent="0.25">
      <c r="P9133" s="10"/>
    </row>
    <row r="9134" spans="16:16" x14ac:dyDescent="0.25">
      <c r="P9134" s="10"/>
    </row>
    <row r="9135" spans="16:16" x14ac:dyDescent="0.25">
      <c r="P9135" s="10"/>
    </row>
    <row r="9136" spans="16:16" x14ac:dyDescent="0.25">
      <c r="P9136" s="10"/>
    </row>
    <row r="9137" spans="16:16" x14ac:dyDescent="0.25">
      <c r="P9137" s="10"/>
    </row>
    <row r="9138" spans="16:16" x14ac:dyDescent="0.25">
      <c r="P9138" s="10"/>
    </row>
    <row r="9139" spans="16:16" x14ac:dyDescent="0.25">
      <c r="P9139" s="10"/>
    </row>
    <row r="9140" spans="16:16" x14ac:dyDescent="0.25">
      <c r="P9140" s="10"/>
    </row>
    <row r="9141" spans="16:16" x14ac:dyDescent="0.25">
      <c r="P9141" s="10"/>
    </row>
    <row r="9142" spans="16:16" x14ac:dyDescent="0.25">
      <c r="P9142" s="10"/>
    </row>
    <row r="9143" spans="16:16" x14ac:dyDescent="0.25">
      <c r="P9143" s="10"/>
    </row>
    <row r="9144" spans="16:16" x14ac:dyDescent="0.25">
      <c r="P9144" s="10"/>
    </row>
    <row r="9145" spans="16:16" x14ac:dyDescent="0.25">
      <c r="P9145" s="10"/>
    </row>
    <row r="9146" spans="16:16" x14ac:dyDescent="0.25">
      <c r="P9146" s="10"/>
    </row>
    <row r="9147" spans="16:16" x14ac:dyDescent="0.25">
      <c r="P9147" s="10"/>
    </row>
    <row r="9148" spans="16:16" x14ac:dyDescent="0.25">
      <c r="P9148" s="10"/>
    </row>
    <row r="9149" spans="16:16" x14ac:dyDescent="0.25">
      <c r="P9149" s="10"/>
    </row>
    <row r="9150" spans="16:16" x14ac:dyDescent="0.25">
      <c r="P9150" s="10"/>
    </row>
    <row r="9151" spans="16:16" x14ac:dyDescent="0.25">
      <c r="P9151" s="10"/>
    </row>
    <row r="9152" spans="16:16" x14ac:dyDescent="0.25">
      <c r="P9152" s="10"/>
    </row>
    <row r="9153" spans="16:16" x14ac:dyDescent="0.25">
      <c r="P9153" s="10"/>
    </row>
    <row r="9154" spans="16:16" x14ac:dyDescent="0.25">
      <c r="P9154" s="10"/>
    </row>
    <row r="9155" spans="16:16" x14ac:dyDescent="0.25">
      <c r="P9155" s="10"/>
    </row>
    <row r="9156" spans="16:16" x14ac:dyDescent="0.25">
      <c r="P9156" s="10"/>
    </row>
    <row r="9157" spans="16:16" x14ac:dyDescent="0.25">
      <c r="P9157" s="10"/>
    </row>
    <row r="9158" spans="16:16" x14ac:dyDescent="0.25">
      <c r="P9158" s="10"/>
    </row>
    <row r="9159" spans="16:16" x14ac:dyDescent="0.25">
      <c r="P9159" s="10"/>
    </row>
    <row r="9160" spans="16:16" x14ac:dyDescent="0.25">
      <c r="P9160" s="10"/>
    </row>
    <row r="9161" spans="16:16" x14ac:dyDescent="0.25">
      <c r="P9161" s="10"/>
    </row>
    <row r="9162" spans="16:16" x14ac:dyDescent="0.25">
      <c r="P9162" s="10"/>
    </row>
    <row r="9163" spans="16:16" x14ac:dyDescent="0.25">
      <c r="P9163" s="10"/>
    </row>
    <row r="9164" spans="16:16" x14ac:dyDescent="0.25">
      <c r="P9164" s="10"/>
    </row>
    <row r="9165" spans="16:16" x14ac:dyDescent="0.25">
      <c r="P9165" s="10"/>
    </row>
    <row r="9166" spans="16:16" x14ac:dyDescent="0.25">
      <c r="P9166" s="10"/>
    </row>
    <row r="9167" spans="16:16" x14ac:dyDescent="0.25">
      <c r="P9167" s="10"/>
    </row>
    <row r="9168" spans="16:16" x14ac:dyDescent="0.25">
      <c r="P9168" s="10"/>
    </row>
    <row r="9169" spans="16:16" x14ac:dyDescent="0.25">
      <c r="P9169" s="10"/>
    </row>
    <row r="9170" spans="16:16" x14ac:dyDescent="0.25">
      <c r="P9170" s="10"/>
    </row>
    <row r="9171" spans="16:16" x14ac:dyDescent="0.25">
      <c r="P9171" s="10"/>
    </row>
    <row r="9172" spans="16:16" x14ac:dyDescent="0.25">
      <c r="P9172" s="10"/>
    </row>
    <row r="9173" spans="16:16" x14ac:dyDescent="0.25">
      <c r="P9173" s="10"/>
    </row>
    <row r="9174" spans="16:16" x14ac:dyDescent="0.25">
      <c r="P9174" s="10"/>
    </row>
    <row r="9175" spans="16:16" x14ac:dyDescent="0.25">
      <c r="P9175" s="10"/>
    </row>
    <row r="9176" spans="16:16" x14ac:dyDescent="0.25">
      <c r="P9176" s="10"/>
    </row>
    <row r="9177" spans="16:16" x14ac:dyDescent="0.25">
      <c r="P9177" s="10"/>
    </row>
    <row r="9178" spans="16:16" x14ac:dyDescent="0.25">
      <c r="P9178" s="10"/>
    </row>
    <row r="9179" spans="16:16" x14ac:dyDescent="0.25">
      <c r="P9179" s="10"/>
    </row>
    <row r="9180" spans="16:16" x14ac:dyDescent="0.25">
      <c r="P9180" s="10"/>
    </row>
    <row r="9181" spans="16:16" x14ac:dyDescent="0.25">
      <c r="P9181" s="10"/>
    </row>
    <row r="9182" spans="16:16" x14ac:dyDescent="0.25">
      <c r="P9182" s="10"/>
    </row>
    <row r="9183" spans="16:16" x14ac:dyDescent="0.25">
      <c r="P9183" s="10"/>
    </row>
    <row r="9184" spans="16:16" x14ac:dyDescent="0.25">
      <c r="P9184" s="10"/>
    </row>
    <row r="9185" spans="16:16" x14ac:dyDescent="0.25">
      <c r="P9185" s="10"/>
    </row>
    <row r="9186" spans="16:16" x14ac:dyDescent="0.25">
      <c r="P9186" s="10"/>
    </row>
    <row r="9187" spans="16:16" x14ac:dyDescent="0.25">
      <c r="P9187" s="10"/>
    </row>
    <row r="9188" spans="16:16" x14ac:dyDescent="0.25">
      <c r="P9188" s="10"/>
    </row>
    <row r="9189" spans="16:16" x14ac:dyDescent="0.25">
      <c r="P9189" s="10"/>
    </row>
    <row r="9190" spans="16:16" x14ac:dyDescent="0.25">
      <c r="P9190" s="10"/>
    </row>
    <row r="9191" spans="16:16" x14ac:dyDescent="0.25">
      <c r="P9191" s="10"/>
    </row>
    <row r="9192" spans="16:16" x14ac:dyDescent="0.25">
      <c r="P9192" s="10"/>
    </row>
    <row r="9193" spans="16:16" x14ac:dyDescent="0.25">
      <c r="P9193" s="10"/>
    </row>
    <row r="9194" spans="16:16" x14ac:dyDescent="0.25">
      <c r="P9194" s="10"/>
    </row>
    <row r="9195" spans="16:16" x14ac:dyDescent="0.25">
      <c r="P9195" s="10"/>
    </row>
    <row r="9196" spans="16:16" x14ac:dyDescent="0.25">
      <c r="P9196" s="10"/>
    </row>
    <row r="9197" spans="16:16" x14ac:dyDescent="0.25">
      <c r="P9197" s="10"/>
    </row>
    <row r="9198" spans="16:16" x14ac:dyDescent="0.25">
      <c r="P9198" s="10"/>
    </row>
    <row r="9199" spans="16:16" x14ac:dyDescent="0.25">
      <c r="P9199" s="10"/>
    </row>
    <row r="9200" spans="16:16" x14ac:dyDescent="0.25">
      <c r="P9200" s="10"/>
    </row>
    <row r="9201" spans="16:16" x14ac:dyDescent="0.25">
      <c r="P9201" s="10"/>
    </row>
    <row r="9202" spans="16:16" x14ac:dyDescent="0.25">
      <c r="P9202" s="10"/>
    </row>
    <row r="9203" spans="16:16" x14ac:dyDescent="0.25">
      <c r="P9203" s="10"/>
    </row>
    <row r="9204" spans="16:16" x14ac:dyDescent="0.25">
      <c r="P9204" s="10"/>
    </row>
    <row r="9205" spans="16:16" x14ac:dyDescent="0.25">
      <c r="P9205" s="10"/>
    </row>
    <row r="9206" spans="16:16" x14ac:dyDescent="0.25">
      <c r="P9206" s="10"/>
    </row>
    <row r="9207" spans="16:16" x14ac:dyDescent="0.25">
      <c r="P9207" s="10"/>
    </row>
    <row r="9208" spans="16:16" x14ac:dyDescent="0.25">
      <c r="P9208" s="10"/>
    </row>
    <row r="9209" spans="16:16" x14ac:dyDescent="0.25">
      <c r="P9209" s="10"/>
    </row>
    <row r="9210" spans="16:16" x14ac:dyDescent="0.25">
      <c r="P9210" s="10"/>
    </row>
    <row r="9211" spans="16:16" x14ac:dyDescent="0.25">
      <c r="P9211" s="10"/>
    </row>
    <row r="9212" spans="16:16" x14ac:dyDescent="0.25">
      <c r="P9212" s="10"/>
    </row>
    <row r="9213" spans="16:16" x14ac:dyDescent="0.25">
      <c r="P9213" s="10"/>
    </row>
    <row r="9214" spans="16:16" x14ac:dyDescent="0.25">
      <c r="P9214" s="10"/>
    </row>
    <row r="9215" spans="16:16" x14ac:dyDescent="0.25">
      <c r="P9215" s="10"/>
    </row>
    <row r="9216" spans="16:16" x14ac:dyDescent="0.25">
      <c r="P9216" s="10"/>
    </row>
    <row r="9217" spans="16:16" x14ac:dyDescent="0.25">
      <c r="P9217" s="10"/>
    </row>
    <row r="9218" spans="16:16" x14ac:dyDescent="0.25">
      <c r="P9218" s="10"/>
    </row>
    <row r="9219" spans="16:16" x14ac:dyDescent="0.25">
      <c r="P9219" s="10"/>
    </row>
    <row r="9220" spans="16:16" x14ac:dyDescent="0.25">
      <c r="P9220" s="10"/>
    </row>
    <row r="9221" spans="16:16" x14ac:dyDescent="0.25">
      <c r="P9221" s="10"/>
    </row>
    <row r="9222" spans="16:16" x14ac:dyDescent="0.25">
      <c r="P9222" s="10"/>
    </row>
    <row r="9223" spans="16:16" x14ac:dyDescent="0.25">
      <c r="P9223" s="10"/>
    </row>
    <row r="9224" spans="16:16" x14ac:dyDescent="0.25">
      <c r="P9224" s="10"/>
    </row>
    <row r="9225" spans="16:16" x14ac:dyDescent="0.25">
      <c r="P9225" s="10"/>
    </row>
    <row r="9226" spans="16:16" x14ac:dyDescent="0.25">
      <c r="P9226" s="10"/>
    </row>
    <row r="9227" spans="16:16" x14ac:dyDescent="0.25">
      <c r="P9227" s="10"/>
    </row>
    <row r="9228" spans="16:16" x14ac:dyDescent="0.25">
      <c r="P9228" s="10"/>
    </row>
    <row r="9229" spans="16:16" x14ac:dyDescent="0.25">
      <c r="P9229" s="10"/>
    </row>
    <row r="9230" spans="16:16" x14ac:dyDescent="0.25">
      <c r="P9230" s="10"/>
    </row>
    <row r="9231" spans="16:16" x14ac:dyDescent="0.25">
      <c r="P9231" s="10"/>
    </row>
    <row r="9232" spans="16:16" x14ac:dyDescent="0.25">
      <c r="P9232" s="10"/>
    </row>
    <row r="9233" spans="16:16" x14ac:dyDescent="0.25">
      <c r="P9233" s="10"/>
    </row>
    <row r="9234" spans="16:16" x14ac:dyDescent="0.25">
      <c r="P9234" s="10"/>
    </row>
    <row r="9235" spans="16:16" x14ac:dyDescent="0.25">
      <c r="P9235" s="10"/>
    </row>
    <row r="9236" spans="16:16" x14ac:dyDescent="0.25">
      <c r="P9236" s="10"/>
    </row>
    <row r="9237" spans="16:16" x14ac:dyDescent="0.25">
      <c r="P9237" s="10"/>
    </row>
    <row r="9238" spans="16:16" x14ac:dyDescent="0.25">
      <c r="P9238" s="10"/>
    </row>
    <row r="9239" spans="16:16" x14ac:dyDescent="0.25">
      <c r="P9239" s="10"/>
    </row>
    <row r="9240" spans="16:16" x14ac:dyDescent="0.25">
      <c r="P9240" s="10"/>
    </row>
    <row r="9241" spans="16:16" x14ac:dyDescent="0.25">
      <c r="P9241" s="10"/>
    </row>
    <row r="9242" spans="16:16" x14ac:dyDescent="0.25">
      <c r="P9242" s="10"/>
    </row>
    <row r="9243" spans="16:16" x14ac:dyDescent="0.25">
      <c r="P9243" s="10"/>
    </row>
    <row r="9244" spans="16:16" x14ac:dyDescent="0.25">
      <c r="P9244" s="10"/>
    </row>
    <row r="9245" spans="16:16" x14ac:dyDescent="0.25">
      <c r="P9245" s="10"/>
    </row>
    <row r="9246" spans="16:16" x14ac:dyDescent="0.25">
      <c r="P9246" s="10"/>
    </row>
    <row r="9247" spans="16:16" x14ac:dyDescent="0.25">
      <c r="P9247" s="10"/>
    </row>
    <row r="9248" spans="16:16" x14ac:dyDescent="0.25">
      <c r="P9248" s="10"/>
    </row>
    <row r="9249" spans="16:16" x14ac:dyDescent="0.25">
      <c r="P9249" s="10"/>
    </row>
    <row r="9250" spans="16:16" x14ac:dyDescent="0.25">
      <c r="P9250" s="10"/>
    </row>
    <row r="9251" spans="16:16" x14ac:dyDescent="0.25">
      <c r="P9251" s="10"/>
    </row>
    <row r="9252" spans="16:16" x14ac:dyDescent="0.25">
      <c r="P9252" s="10"/>
    </row>
    <row r="9253" spans="16:16" x14ac:dyDescent="0.25">
      <c r="P9253" s="10"/>
    </row>
    <row r="9254" spans="16:16" x14ac:dyDescent="0.25">
      <c r="P9254" s="10"/>
    </row>
    <row r="9255" spans="16:16" x14ac:dyDescent="0.25">
      <c r="P9255" s="10"/>
    </row>
    <row r="9256" spans="16:16" x14ac:dyDescent="0.25">
      <c r="P9256" s="10"/>
    </row>
    <row r="9257" spans="16:16" x14ac:dyDescent="0.25">
      <c r="P9257" s="10"/>
    </row>
    <row r="9258" spans="16:16" x14ac:dyDescent="0.25">
      <c r="P9258" s="10"/>
    </row>
    <row r="9259" spans="16:16" x14ac:dyDescent="0.25">
      <c r="P9259" s="10"/>
    </row>
    <row r="9260" spans="16:16" x14ac:dyDescent="0.25">
      <c r="P9260" s="10"/>
    </row>
    <row r="9261" spans="16:16" x14ac:dyDescent="0.25">
      <c r="P9261" s="10"/>
    </row>
    <row r="9262" spans="16:16" x14ac:dyDescent="0.25">
      <c r="P9262" s="10"/>
    </row>
    <row r="9263" spans="16:16" x14ac:dyDescent="0.25">
      <c r="P9263" s="10"/>
    </row>
    <row r="9264" spans="16:16" x14ac:dyDescent="0.25">
      <c r="P9264" s="10"/>
    </row>
    <row r="9265" spans="16:16" x14ac:dyDescent="0.25">
      <c r="P9265" s="10"/>
    </row>
    <row r="9266" spans="16:16" x14ac:dyDescent="0.25">
      <c r="P9266" s="10"/>
    </row>
    <row r="9267" spans="16:16" x14ac:dyDescent="0.25">
      <c r="P9267" s="10"/>
    </row>
    <row r="9268" spans="16:16" x14ac:dyDescent="0.25">
      <c r="P9268" s="10"/>
    </row>
    <row r="9269" spans="16:16" x14ac:dyDescent="0.25">
      <c r="P9269" s="10"/>
    </row>
    <row r="9270" spans="16:16" x14ac:dyDescent="0.25">
      <c r="P9270" s="10"/>
    </row>
    <row r="9271" spans="16:16" x14ac:dyDescent="0.25">
      <c r="P9271" s="10"/>
    </row>
    <row r="9272" spans="16:16" x14ac:dyDescent="0.25">
      <c r="P9272" s="10"/>
    </row>
    <row r="9273" spans="16:16" x14ac:dyDescent="0.25">
      <c r="P9273" s="10"/>
    </row>
    <row r="9274" spans="16:16" x14ac:dyDescent="0.25">
      <c r="P9274" s="10"/>
    </row>
    <row r="9275" spans="16:16" x14ac:dyDescent="0.25">
      <c r="P9275" s="10"/>
    </row>
    <row r="9276" spans="16:16" x14ac:dyDescent="0.25">
      <c r="P9276" s="10"/>
    </row>
    <row r="9277" spans="16:16" x14ac:dyDescent="0.25">
      <c r="P9277" s="10"/>
    </row>
    <row r="9278" spans="16:16" x14ac:dyDescent="0.25">
      <c r="P9278" s="10"/>
    </row>
    <row r="9279" spans="16:16" x14ac:dyDescent="0.25">
      <c r="P9279" s="10"/>
    </row>
    <row r="9280" spans="16:16" x14ac:dyDescent="0.25">
      <c r="P9280" s="10"/>
    </row>
    <row r="9281" spans="16:16" x14ac:dyDescent="0.25">
      <c r="P9281" s="10"/>
    </row>
    <row r="9282" spans="16:16" x14ac:dyDescent="0.25">
      <c r="P9282" s="10"/>
    </row>
    <row r="9283" spans="16:16" x14ac:dyDescent="0.25">
      <c r="P9283" s="10"/>
    </row>
    <row r="9284" spans="16:16" x14ac:dyDescent="0.25">
      <c r="P9284" s="10"/>
    </row>
    <row r="9285" spans="16:16" x14ac:dyDescent="0.25">
      <c r="P9285" s="10"/>
    </row>
    <row r="9286" spans="16:16" x14ac:dyDescent="0.25">
      <c r="P9286" s="10"/>
    </row>
    <row r="9287" spans="16:16" x14ac:dyDescent="0.25">
      <c r="P9287" s="10"/>
    </row>
    <row r="9288" spans="16:16" x14ac:dyDescent="0.25">
      <c r="P9288" s="10"/>
    </row>
    <row r="9289" spans="16:16" x14ac:dyDescent="0.25">
      <c r="P9289" s="10"/>
    </row>
    <row r="9290" spans="16:16" x14ac:dyDescent="0.25">
      <c r="P9290" s="10"/>
    </row>
    <row r="9291" spans="16:16" x14ac:dyDescent="0.25">
      <c r="P9291" s="10"/>
    </row>
    <row r="9292" spans="16:16" x14ac:dyDescent="0.25">
      <c r="P9292" s="10"/>
    </row>
    <row r="9293" spans="16:16" x14ac:dyDescent="0.25">
      <c r="P9293" s="10"/>
    </row>
    <row r="9294" spans="16:16" x14ac:dyDescent="0.25">
      <c r="P9294" s="10"/>
    </row>
    <row r="9295" spans="16:16" x14ac:dyDescent="0.25">
      <c r="P9295" s="10"/>
    </row>
    <row r="9296" spans="16:16" x14ac:dyDescent="0.25">
      <c r="P9296" s="10"/>
    </row>
    <row r="9297" spans="16:16" x14ac:dyDescent="0.25">
      <c r="P9297" s="10"/>
    </row>
    <row r="9298" spans="16:16" x14ac:dyDescent="0.25">
      <c r="P9298" s="10"/>
    </row>
    <row r="9299" spans="16:16" x14ac:dyDescent="0.25">
      <c r="P9299" s="10"/>
    </row>
    <row r="9300" spans="16:16" x14ac:dyDescent="0.25">
      <c r="P9300" s="10"/>
    </row>
    <row r="9301" spans="16:16" x14ac:dyDescent="0.25">
      <c r="P9301" s="10"/>
    </row>
    <row r="9302" spans="16:16" x14ac:dyDescent="0.25">
      <c r="P9302" s="10"/>
    </row>
    <row r="9303" spans="16:16" x14ac:dyDescent="0.25">
      <c r="P9303" s="10"/>
    </row>
    <row r="9304" spans="16:16" x14ac:dyDescent="0.25">
      <c r="P9304" s="10"/>
    </row>
    <row r="9305" spans="16:16" x14ac:dyDescent="0.25">
      <c r="P9305" s="10"/>
    </row>
    <row r="9306" spans="16:16" x14ac:dyDescent="0.25">
      <c r="P9306" s="10"/>
    </row>
    <row r="9307" spans="16:16" x14ac:dyDescent="0.25">
      <c r="P9307" s="10"/>
    </row>
    <row r="9308" spans="16:16" x14ac:dyDescent="0.25">
      <c r="P9308" s="10"/>
    </row>
    <row r="9309" spans="16:16" x14ac:dyDescent="0.25">
      <c r="P9309" s="10"/>
    </row>
    <row r="9310" spans="16:16" x14ac:dyDescent="0.25">
      <c r="P9310" s="10"/>
    </row>
    <row r="9311" spans="16:16" x14ac:dyDescent="0.25">
      <c r="P9311" s="10"/>
    </row>
    <row r="9312" spans="16:16" x14ac:dyDescent="0.25">
      <c r="P9312" s="10"/>
    </row>
    <row r="9313" spans="16:16" x14ac:dyDescent="0.25">
      <c r="P9313" s="10"/>
    </row>
    <row r="9314" spans="16:16" x14ac:dyDescent="0.25">
      <c r="P9314" s="10"/>
    </row>
    <row r="9315" spans="16:16" x14ac:dyDescent="0.25">
      <c r="P9315" s="10"/>
    </row>
    <row r="9316" spans="16:16" x14ac:dyDescent="0.25">
      <c r="P9316" s="10"/>
    </row>
    <row r="9317" spans="16:16" x14ac:dyDescent="0.25">
      <c r="P9317" s="10"/>
    </row>
    <row r="9318" spans="16:16" x14ac:dyDescent="0.25">
      <c r="P9318" s="10"/>
    </row>
    <row r="9319" spans="16:16" x14ac:dyDescent="0.25">
      <c r="P9319" s="10"/>
    </row>
    <row r="9320" spans="16:16" x14ac:dyDescent="0.25">
      <c r="P9320" s="10"/>
    </row>
    <row r="9321" spans="16:16" x14ac:dyDescent="0.25">
      <c r="P9321" s="10"/>
    </row>
    <row r="9322" spans="16:16" x14ac:dyDescent="0.25">
      <c r="P9322" s="10"/>
    </row>
    <row r="9323" spans="16:16" x14ac:dyDescent="0.25">
      <c r="P9323" s="10"/>
    </row>
    <row r="9324" spans="16:16" x14ac:dyDescent="0.25">
      <c r="P9324" s="10"/>
    </row>
    <row r="9325" spans="16:16" x14ac:dyDescent="0.25">
      <c r="P9325" s="10"/>
    </row>
    <row r="9326" spans="16:16" x14ac:dyDescent="0.25">
      <c r="P9326" s="10"/>
    </row>
    <row r="9327" spans="16:16" x14ac:dyDescent="0.25">
      <c r="P9327" s="10"/>
    </row>
    <row r="9328" spans="16:16" x14ac:dyDescent="0.25">
      <c r="P9328" s="10"/>
    </row>
    <row r="9329" spans="16:16" x14ac:dyDescent="0.25">
      <c r="P9329" s="10"/>
    </row>
    <row r="9330" spans="16:16" x14ac:dyDescent="0.25">
      <c r="P9330" s="10"/>
    </row>
    <row r="9331" spans="16:16" x14ac:dyDescent="0.25">
      <c r="P9331" s="10"/>
    </row>
    <row r="9332" spans="16:16" x14ac:dyDescent="0.25">
      <c r="P9332" s="10"/>
    </row>
    <row r="9333" spans="16:16" x14ac:dyDescent="0.25">
      <c r="P9333" s="10"/>
    </row>
    <row r="9334" spans="16:16" x14ac:dyDescent="0.25">
      <c r="P9334" s="10"/>
    </row>
    <row r="9335" spans="16:16" x14ac:dyDescent="0.25">
      <c r="P9335" s="10"/>
    </row>
    <row r="9336" spans="16:16" x14ac:dyDescent="0.25">
      <c r="P9336" s="10"/>
    </row>
    <row r="9337" spans="16:16" x14ac:dyDescent="0.25">
      <c r="P9337" s="10"/>
    </row>
    <row r="9338" spans="16:16" x14ac:dyDescent="0.25">
      <c r="P9338" s="10"/>
    </row>
    <row r="9339" spans="16:16" x14ac:dyDescent="0.25">
      <c r="P9339" s="10"/>
    </row>
    <row r="9340" spans="16:16" x14ac:dyDescent="0.25">
      <c r="P9340" s="10"/>
    </row>
    <row r="9341" spans="16:16" x14ac:dyDescent="0.25">
      <c r="P9341" s="10"/>
    </row>
    <row r="9342" spans="16:16" x14ac:dyDescent="0.25">
      <c r="P9342" s="10"/>
    </row>
    <row r="9343" spans="16:16" x14ac:dyDescent="0.25">
      <c r="P9343" s="10"/>
    </row>
    <row r="9344" spans="16:16" x14ac:dyDescent="0.25">
      <c r="P9344" s="10"/>
    </row>
    <row r="9345" spans="16:16" x14ac:dyDescent="0.25">
      <c r="P9345" s="10"/>
    </row>
    <row r="9346" spans="16:16" x14ac:dyDescent="0.25">
      <c r="P9346" s="10"/>
    </row>
    <row r="9347" spans="16:16" x14ac:dyDescent="0.25">
      <c r="P9347" s="10"/>
    </row>
    <row r="9348" spans="16:16" x14ac:dyDescent="0.25">
      <c r="P9348" s="10"/>
    </row>
    <row r="9349" spans="16:16" x14ac:dyDescent="0.25">
      <c r="P9349" s="10"/>
    </row>
    <row r="9350" spans="16:16" x14ac:dyDescent="0.25">
      <c r="P9350" s="10"/>
    </row>
    <row r="9351" spans="16:16" x14ac:dyDescent="0.25">
      <c r="P9351" s="10"/>
    </row>
    <row r="9352" spans="16:16" x14ac:dyDescent="0.25">
      <c r="P9352" s="10"/>
    </row>
    <row r="9353" spans="16:16" x14ac:dyDescent="0.25">
      <c r="P9353" s="10"/>
    </row>
    <row r="9354" spans="16:16" x14ac:dyDescent="0.25">
      <c r="P9354" s="10"/>
    </row>
    <row r="9355" spans="16:16" x14ac:dyDescent="0.25">
      <c r="P9355" s="10"/>
    </row>
    <row r="9356" spans="16:16" x14ac:dyDescent="0.25">
      <c r="P9356" s="10"/>
    </row>
    <row r="9357" spans="16:16" x14ac:dyDescent="0.25">
      <c r="P9357" s="10"/>
    </row>
    <row r="9358" spans="16:16" x14ac:dyDescent="0.25">
      <c r="P9358" s="10"/>
    </row>
    <row r="9359" spans="16:16" x14ac:dyDescent="0.25">
      <c r="P9359" s="10"/>
    </row>
    <row r="9360" spans="16:16" x14ac:dyDescent="0.25">
      <c r="P9360" s="10"/>
    </row>
    <row r="9361" spans="16:16" x14ac:dyDescent="0.25">
      <c r="P9361" s="10"/>
    </row>
    <row r="9362" spans="16:16" x14ac:dyDescent="0.25">
      <c r="P9362" s="10"/>
    </row>
    <row r="9363" spans="16:16" x14ac:dyDescent="0.25">
      <c r="P9363" s="10"/>
    </row>
    <row r="9364" spans="16:16" x14ac:dyDescent="0.25">
      <c r="P9364" s="10"/>
    </row>
    <row r="9365" spans="16:16" x14ac:dyDescent="0.25">
      <c r="P9365" s="10"/>
    </row>
    <row r="9366" spans="16:16" x14ac:dyDescent="0.25">
      <c r="P9366" s="10"/>
    </row>
    <row r="9367" spans="16:16" x14ac:dyDescent="0.25">
      <c r="P9367" s="10"/>
    </row>
    <row r="9368" spans="16:16" x14ac:dyDescent="0.25">
      <c r="P9368" s="10"/>
    </row>
    <row r="9369" spans="16:16" x14ac:dyDescent="0.25">
      <c r="P9369" s="10"/>
    </row>
    <row r="9370" spans="16:16" x14ac:dyDescent="0.25">
      <c r="P9370" s="10"/>
    </row>
    <row r="9371" spans="16:16" x14ac:dyDescent="0.25">
      <c r="P9371" s="10"/>
    </row>
    <row r="9372" spans="16:16" x14ac:dyDescent="0.25">
      <c r="P9372" s="10"/>
    </row>
    <row r="9373" spans="16:16" x14ac:dyDescent="0.25">
      <c r="P9373" s="10"/>
    </row>
    <row r="9374" spans="16:16" x14ac:dyDescent="0.25">
      <c r="P9374" s="10"/>
    </row>
    <row r="9375" spans="16:16" x14ac:dyDescent="0.25">
      <c r="P9375" s="10"/>
    </row>
    <row r="9376" spans="16:16" x14ac:dyDescent="0.25">
      <c r="P9376" s="10"/>
    </row>
    <row r="9377" spans="16:16" x14ac:dyDescent="0.25">
      <c r="P9377" s="10"/>
    </row>
    <row r="9378" spans="16:16" x14ac:dyDescent="0.25">
      <c r="P9378" s="10"/>
    </row>
    <row r="9379" spans="16:16" x14ac:dyDescent="0.25">
      <c r="P9379" s="10"/>
    </row>
    <row r="9380" spans="16:16" x14ac:dyDescent="0.25">
      <c r="P9380" s="10"/>
    </row>
    <row r="9381" spans="16:16" x14ac:dyDescent="0.25">
      <c r="P9381" s="10"/>
    </row>
    <row r="9382" spans="16:16" x14ac:dyDescent="0.25">
      <c r="P9382" s="10"/>
    </row>
    <row r="9383" spans="16:16" x14ac:dyDescent="0.25">
      <c r="P9383" s="10"/>
    </row>
    <row r="9384" spans="16:16" x14ac:dyDescent="0.25">
      <c r="P9384" s="10"/>
    </row>
    <row r="9385" spans="16:16" x14ac:dyDescent="0.25">
      <c r="P9385" s="10"/>
    </row>
    <row r="9386" spans="16:16" x14ac:dyDescent="0.25">
      <c r="P9386" s="10"/>
    </row>
    <row r="9387" spans="16:16" x14ac:dyDescent="0.25">
      <c r="P9387" s="10"/>
    </row>
    <row r="9388" spans="16:16" x14ac:dyDescent="0.25">
      <c r="P9388" s="10"/>
    </row>
    <row r="9389" spans="16:16" x14ac:dyDescent="0.25">
      <c r="P9389" s="10"/>
    </row>
    <row r="9390" spans="16:16" x14ac:dyDescent="0.25">
      <c r="P9390" s="10"/>
    </row>
    <row r="9391" spans="16:16" x14ac:dyDescent="0.25">
      <c r="P9391" s="10"/>
    </row>
    <row r="9392" spans="16:16" x14ac:dyDescent="0.25">
      <c r="P9392" s="10"/>
    </row>
    <row r="9393" spans="16:16" x14ac:dyDescent="0.25">
      <c r="P9393" s="10"/>
    </row>
    <row r="9394" spans="16:16" x14ac:dyDescent="0.25">
      <c r="P9394" s="10"/>
    </row>
    <row r="9395" spans="16:16" x14ac:dyDescent="0.25">
      <c r="P9395" s="10"/>
    </row>
    <row r="9396" spans="16:16" x14ac:dyDescent="0.25">
      <c r="P9396" s="10"/>
    </row>
    <row r="9397" spans="16:16" x14ac:dyDescent="0.25">
      <c r="P9397" s="10"/>
    </row>
    <row r="9398" spans="16:16" x14ac:dyDescent="0.25">
      <c r="P9398" s="10"/>
    </row>
    <row r="9399" spans="16:16" x14ac:dyDescent="0.25">
      <c r="P9399" s="10"/>
    </row>
    <row r="9400" spans="16:16" x14ac:dyDescent="0.25">
      <c r="P9400" s="10"/>
    </row>
    <row r="9401" spans="16:16" x14ac:dyDescent="0.25">
      <c r="P9401" s="10"/>
    </row>
    <row r="9402" spans="16:16" x14ac:dyDescent="0.25">
      <c r="P9402" s="10"/>
    </row>
    <row r="9403" spans="16:16" x14ac:dyDescent="0.25">
      <c r="P9403" s="10"/>
    </row>
    <row r="9404" spans="16:16" x14ac:dyDescent="0.25">
      <c r="P9404" s="10"/>
    </row>
    <row r="9405" spans="16:16" x14ac:dyDescent="0.25">
      <c r="P9405" s="10"/>
    </row>
    <row r="9406" spans="16:16" x14ac:dyDescent="0.25">
      <c r="P9406" s="10"/>
    </row>
    <row r="9407" spans="16:16" x14ac:dyDescent="0.25">
      <c r="P9407" s="10"/>
    </row>
    <row r="9408" spans="16:16" x14ac:dyDescent="0.25">
      <c r="P9408" s="10"/>
    </row>
    <row r="9409" spans="16:16" x14ac:dyDescent="0.25">
      <c r="P9409" s="10"/>
    </row>
    <row r="9410" spans="16:16" x14ac:dyDescent="0.25">
      <c r="P9410" s="10"/>
    </row>
    <row r="9411" spans="16:16" x14ac:dyDescent="0.25">
      <c r="P9411" s="10"/>
    </row>
    <row r="9412" spans="16:16" x14ac:dyDescent="0.25">
      <c r="P9412" s="10"/>
    </row>
    <row r="9413" spans="16:16" x14ac:dyDescent="0.25">
      <c r="P9413" s="10"/>
    </row>
    <row r="9414" spans="16:16" x14ac:dyDescent="0.25">
      <c r="P9414" s="10"/>
    </row>
    <row r="9415" spans="16:16" x14ac:dyDescent="0.25">
      <c r="P9415" s="10"/>
    </row>
    <row r="9416" spans="16:16" x14ac:dyDescent="0.25">
      <c r="P9416" s="10"/>
    </row>
    <row r="9417" spans="16:16" x14ac:dyDescent="0.25">
      <c r="P9417" s="10"/>
    </row>
    <row r="9418" spans="16:16" x14ac:dyDescent="0.25">
      <c r="P9418" s="10"/>
    </row>
    <row r="9419" spans="16:16" x14ac:dyDescent="0.25">
      <c r="P9419" s="10"/>
    </row>
    <row r="9420" spans="16:16" x14ac:dyDescent="0.25">
      <c r="P9420" s="10"/>
    </row>
    <row r="9421" spans="16:16" x14ac:dyDescent="0.25">
      <c r="P9421" s="10"/>
    </row>
    <row r="9422" spans="16:16" x14ac:dyDescent="0.25">
      <c r="P9422" s="10"/>
    </row>
    <row r="9423" spans="16:16" x14ac:dyDescent="0.25">
      <c r="P9423" s="10"/>
    </row>
    <row r="9424" spans="16:16" x14ac:dyDescent="0.25">
      <c r="P9424" s="10"/>
    </row>
    <row r="9425" spans="16:16" x14ac:dyDescent="0.25">
      <c r="P9425" s="10"/>
    </row>
    <row r="9426" spans="16:16" x14ac:dyDescent="0.25">
      <c r="P9426" s="10"/>
    </row>
    <row r="9427" spans="16:16" x14ac:dyDescent="0.25">
      <c r="P9427" s="10"/>
    </row>
    <row r="9428" spans="16:16" x14ac:dyDescent="0.25">
      <c r="P9428" s="10"/>
    </row>
    <row r="9429" spans="16:16" x14ac:dyDescent="0.25">
      <c r="P9429" s="10"/>
    </row>
    <row r="9430" spans="16:16" x14ac:dyDescent="0.25">
      <c r="P9430" s="10"/>
    </row>
    <row r="9431" spans="16:16" x14ac:dyDescent="0.25">
      <c r="P9431" s="10"/>
    </row>
    <row r="9432" spans="16:16" x14ac:dyDescent="0.25">
      <c r="P9432" s="10"/>
    </row>
    <row r="9433" spans="16:16" x14ac:dyDescent="0.25">
      <c r="P9433" s="10"/>
    </row>
    <row r="9434" spans="16:16" x14ac:dyDescent="0.25">
      <c r="P9434" s="10"/>
    </row>
    <row r="9435" spans="16:16" x14ac:dyDescent="0.25">
      <c r="P9435" s="10"/>
    </row>
    <row r="9436" spans="16:16" x14ac:dyDescent="0.25">
      <c r="P9436" s="10"/>
    </row>
    <row r="9437" spans="16:16" x14ac:dyDescent="0.25">
      <c r="P9437" s="10"/>
    </row>
    <row r="9438" spans="16:16" x14ac:dyDescent="0.25">
      <c r="P9438" s="10"/>
    </row>
    <row r="9439" spans="16:16" x14ac:dyDescent="0.25">
      <c r="P9439" s="10"/>
    </row>
    <row r="9440" spans="16:16" x14ac:dyDescent="0.25">
      <c r="P9440" s="10"/>
    </row>
    <row r="9441" spans="16:16" x14ac:dyDescent="0.25">
      <c r="P9441" s="10"/>
    </row>
    <row r="9442" spans="16:16" x14ac:dyDescent="0.25">
      <c r="P9442" s="10"/>
    </row>
    <row r="9443" spans="16:16" x14ac:dyDescent="0.25">
      <c r="P9443" s="10"/>
    </row>
    <row r="9444" spans="16:16" x14ac:dyDescent="0.25">
      <c r="P9444" s="10"/>
    </row>
    <row r="9445" spans="16:16" x14ac:dyDescent="0.25">
      <c r="P9445" s="10"/>
    </row>
    <row r="9446" spans="16:16" x14ac:dyDescent="0.25">
      <c r="P9446" s="10"/>
    </row>
    <row r="9447" spans="16:16" x14ac:dyDescent="0.25">
      <c r="P9447" s="10"/>
    </row>
    <row r="9448" spans="16:16" x14ac:dyDescent="0.25">
      <c r="P9448" s="10"/>
    </row>
    <row r="9449" spans="16:16" x14ac:dyDescent="0.25">
      <c r="P9449" s="10"/>
    </row>
    <row r="9450" spans="16:16" x14ac:dyDescent="0.25">
      <c r="P9450" s="10"/>
    </row>
    <row r="9451" spans="16:16" x14ac:dyDescent="0.25">
      <c r="P9451" s="10"/>
    </row>
    <row r="9452" spans="16:16" x14ac:dyDescent="0.25">
      <c r="P9452" s="10"/>
    </row>
    <row r="9453" spans="16:16" x14ac:dyDescent="0.25">
      <c r="P9453" s="10"/>
    </row>
    <row r="9454" spans="16:16" x14ac:dyDescent="0.25">
      <c r="P9454" s="10"/>
    </row>
    <row r="9455" spans="16:16" x14ac:dyDescent="0.25">
      <c r="P9455" s="10"/>
    </row>
    <row r="9456" spans="16:16" x14ac:dyDescent="0.25">
      <c r="P9456" s="10"/>
    </row>
    <row r="9457" spans="16:16" x14ac:dyDescent="0.25">
      <c r="P9457" s="10"/>
    </row>
    <row r="9458" spans="16:16" x14ac:dyDescent="0.25">
      <c r="P9458" s="10"/>
    </row>
    <row r="9459" spans="16:16" x14ac:dyDescent="0.25">
      <c r="P9459" s="10"/>
    </row>
    <row r="9460" spans="16:16" x14ac:dyDescent="0.25">
      <c r="P9460" s="10"/>
    </row>
    <row r="9461" spans="16:16" x14ac:dyDescent="0.25">
      <c r="P9461" s="10"/>
    </row>
    <row r="9462" spans="16:16" x14ac:dyDescent="0.25">
      <c r="P9462" s="10"/>
    </row>
    <row r="9463" spans="16:16" x14ac:dyDescent="0.25">
      <c r="P9463" s="10"/>
    </row>
    <row r="9464" spans="16:16" x14ac:dyDescent="0.25">
      <c r="P9464" s="10"/>
    </row>
    <row r="9465" spans="16:16" x14ac:dyDescent="0.25">
      <c r="P9465" s="10"/>
    </row>
    <row r="9466" spans="16:16" x14ac:dyDescent="0.25">
      <c r="P9466" s="10"/>
    </row>
    <row r="9467" spans="16:16" x14ac:dyDescent="0.25">
      <c r="P9467" s="10"/>
    </row>
    <row r="9468" spans="16:16" x14ac:dyDescent="0.25">
      <c r="P9468" s="10"/>
    </row>
    <row r="9469" spans="16:16" x14ac:dyDescent="0.25">
      <c r="P9469" s="10"/>
    </row>
    <row r="9470" spans="16:16" x14ac:dyDescent="0.25">
      <c r="P9470" s="10"/>
    </row>
    <row r="9471" spans="16:16" x14ac:dyDescent="0.25">
      <c r="P9471" s="10"/>
    </row>
    <row r="9472" spans="16:16" x14ac:dyDescent="0.25">
      <c r="P9472" s="10"/>
    </row>
    <row r="9473" spans="16:16" x14ac:dyDescent="0.25">
      <c r="P9473" s="10"/>
    </row>
    <row r="9474" spans="16:16" x14ac:dyDescent="0.25">
      <c r="P9474" s="10"/>
    </row>
    <row r="9475" spans="16:16" x14ac:dyDescent="0.25">
      <c r="P9475" s="10"/>
    </row>
    <row r="9476" spans="16:16" x14ac:dyDescent="0.25">
      <c r="P9476" s="10"/>
    </row>
    <row r="9477" spans="16:16" x14ac:dyDescent="0.25">
      <c r="P9477" s="10"/>
    </row>
    <row r="9478" spans="16:16" x14ac:dyDescent="0.25">
      <c r="P9478" s="10"/>
    </row>
    <row r="9479" spans="16:16" x14ac:dyDescent="0.25">
      <c r="P9479" s="10"/>
    </row>
    <row r="9480" spans="16:16" x14ac:dyDescent="0.25">
      <c r="P9480" s="10"/>
    </row>
    <row r="9481" spans="16:16" x14ac:dyDescent="0.25">
      <c r="P9481" s="10"/>
    </row>
    <row r="9482" spans="16:16" x14ac:dyDescent="0.25">
      <c r="P9482" s="10"/>
    </row>
    <row r="9483" spans="16:16" x14ac:dyDescent="0.25">
      <c r="P9483" s="10"/>
    </row>
    <row r="9484" spans="16:16" x14ac:dyDescent="0.25">
      <c r="P9484" s="10"/>
    </row>
    <row r="9485" spans="16:16" x14ac:dyDescent="0.25">
      <c r="P9485" s="10"/>
    </row>
    <row r="9486" spans="16:16" x14ac:dyDescent="0.25">
      <c r="P9486" s="10"/>
    </row>
    <row r="9487" spans="16:16" x14ac:dyDescent="0.25">
      <c r="P9487" s="10"/>
    </row>
    <row r="9488" spans="16:16" x14ac:dyDescent="0.25">
      <c r="P9488" s="10"/>
    </row>
    <row r="9489" spans="16:16" x14ac:dyDescent="0.25">
      <c r="P9489" s="10"/>
    </row>
    <row r="9490" spans="16:16" x14ac:dyDescent="0.25">
      <c r="P9490" s="10"/>
    </row>
    <row r="9491" spans="16:16" x14ac:dyDescent="0.25">
      <c r="P9491" s="10"/>
    </row>
    <row r="9492" spans="16:16" x14ac:dyDescent="0.25">
      <c r="P9492" s="10"/>
    </row>
    <row r="9493" spans="16:16" x14ac:dyDescent="0.25">
      <c r="P9493" s="10"/>
    </row>
    <row r="9494" spans="16:16" x14ac:dyDescent="0.25">
      <c r="P9494" s="10"/>
    </row>
    <row r="9495" spans="16:16" x14ac:dyDescent="0.25">
      <c r="P9495" s="10"/>
    </row>
    <row r="9496" spans="16:16" x14ac:dyDescent="0.25">
      <c r="P9496" s="10"/>
    </row>
    <row r="9497" spans="16:16" x14ac:dyDescent="0.25">
      <c r="P9497" s="10"/>
    </row>
    <row r="9498" spans="16:16" x14ac:dyDescent="0.25">
      <c r="P9498" s="10"/>
    </row>
    <row r="9499" spans="16:16" x14ac:dyDescent="0.25">
      <c r="P9499" s="10"/>
    </row>
    <row r="9500" spans="16:16" x14ac:dyDescent="0.25">
      <c r="P9500" s="10"/>
    </row>
    <row r="9501" spans="16:16" x14ac:dyDescent="0.25">
      <c r="P9501" s="10"/>
    </row>
    <row r="9502" spans="16:16" x14ac:dyDescent="0.25">
      <c r="P9502" s="10"/>
    </row>
    <row r="9503" spans="16:16" x14ac:dyDescent="0.25">
      <c r="P9503" s="10"/>
    </row>
    <row r="9504" spans="16:16" x14ac:dyDescent="0.25">
      <c r="P9504" s="10"/>
    </row>
    <row r="9505" spans="16:16" x14ac:dyDescent="0.25">
      <c r="P9505" s="10"/>
    </row>
    <row r="9506" spans="16:16" x14ac:dyDescent="0.25">
      <c r="P9506" s="10"/>
    </row>
    <row r="9507" spans="16:16" x14ac:dyDescent="0.25">
      <c r="P9507" s="10"/>
    </row>
    <row r="9508" spans="16:16" x14ac:dyDescent="0.25">
      <c r="P9508" s="10"/>
    </row>
    <row r="9509" spans="16:16" x14ac:dyDescent="0.25">
      <c r="P9509" s="10"/>
    </row>
    <row r="9510" spans="16:16" x14ac:dyDescent="0.25">
      <c r="P9510" s="10"/>
    </row>
    <row r="9511" spans="16:16" x14ac:dyDescent="0.25">
      <c r="P9511" s="10"/>
    </row>
    <row r="9512" spans="16:16" x14ac:dyDescent="0.25">
      <c r="P9512" s="10"/>
    </row>
    <row r="9513" spans="16:16" x14ac:dyDescent="0.25">
      <c r="P9513" s="10"/>
    </row>
    <row r="9514" spans="16:16" x14ac:dyDescent="0.25">
      <c r="P9514" s="10"/>
    </row>
    <row r="9515" spans="16:16" x14ac:dyDescent="0.25">
      <c r="P9515" s="10"/>
    </row>
    <row r="9516" spans="16:16" x14ac:dyDescent="0.25">
      <c r="P9516" s="10"/>
    </row>
    <row r="9517" spans="16:16" x14ac:dyDescent="0.25">
      <c r="P9517" s="10"/>
    </row>
    <row r="9518" spans="16:16" x14ac:dyDescent="0.25">
      <c r="P9518" s="10"/>
    </row>
    <row r="9519" spans="16:16" x14ac:dyDescent="0.25">
      <c r="P9519" s="10"/>
    </row>
    <row r="9520" spans="16:16" x14ac:dyDescent="0.25">
      <c r="P9520" s="10"/>
    </row>
    <row r="9521" spans="16:16" x14ac:dyDescent="0.25">
      <c r="P9521" s="10"/>
    </row>
    <row r="9522" spans="16:16" x14ac:dyDescent="0.25">
      <c r="P9522" s="10"/>
    </row>
    <row r="9523" spans="16:16" x14ac:dyDescent="0.25">
      <c r="P9523" s="10"/>
    </row>
    <row r="9524" spans="16:16" x14ac:dyDescent="0.25">
      <c r="P9524" s="10"/>
    </row>
    <row r="9525" spans="16:16" x14ac:dyDescent="0.25">
      <c r="P9525" s="10"/>
    </row>
    <row r="9526" spans="16:16" x14ac:dyDescent="0.25">
      <c r="P9526" s="10"/>
    </row>
    <row r="9527" spans="16:16" x14ac:dyDescent="0.25">
      <c r="P9527" s="10"/>
    </row>
    <row r="9528" spans="16:16" x14ac:dyDescent="0.25">
      <c r="P9528" s="10"/>
    </row>
    <row r="9529" spans="16:16" x14ac:dyDescent="0.25">
      <c r="P9529" s="10"/>
    </row>
    <row r="9530" spans="16:16" x14ac:dyDescent="0.25">
      <c r="P9530" s="10"/>
    </row>
    <row r="9531" spans="16:16" x14ac:dyDescent="0.25">
      <c r="P9531" s="10"/>
    </row>
    <row r="9532" spans="16:16" x14ac:dyDescent="0.25">
      <c r="P9532" s="10"/>
    </row>
    <row r="9533" spans="16:16" x14ac:dyDescent="0.25">
      <c r="P9533" s="10"/>
    </row>
    <row r="9534" spans="16:16" x14ac:dyDescent="0.25">
      <c r="P9534" s="10"/>
    </row>
    <row r="9535" spans="16:16" x14ac:dyDescent="0.25">
      <c r="P9535" s="10"/>
    </row>
    <row r="9536" spans="16:16" x14ac:dyDescent="0.25">
      <c r="P9536" s="10"/>
    </row>
    <row r="9537" spans="16:16" x14ac:dyDescent="0.25">
      <c r="P9537" s="10"/>
    </row>
    <row r="9538" spans="16:16" x14ac:dyDescent="0.25">
      <c r="P9538" s="10"/>
    </row>
    <row r="9539" spans="16:16" x14ac:dyDescent="0.25">
      <c r="P9539" s="10"/>
    </row>
    <row r="9540" spans="16:16" x14ac:dyDescent="0.25">
      <c r="P9540" s="10"/>
    </row>
    <row r="9541" spans="16:16" x14ac:dyDescent="0.25">
      <c r="P9541" s="10"/>
    </row>
    <row r="9542" spans="16:16" x14ac:dyDescent="0.25">
      <c r="P9542" s="10"/>
    </row>
    <row r="9543" spans="16:16" x14ac:dyDescent="0.25">
      <c r="P9543" s="10"/>
    </row>
    <row r="9544" spans="16:16" x14ac:dyDescent="0.25">
      <c r="P9544" s="10"/>
    </row>
    <row r="9545" spans="16:16" x14ac:dyDescent="0.25">
      <c r="P9545" s="10"/>
    </row>
    <row r="9546" spans="16:16" x14ac:dyDescent="0.25">
      <c r="P9546" s="10"/>
    </row>
    <row r="9547" spans="16:16" x14ac:dyDescent="0.25">
      <c r="P9547" s="10"/>
    </row>
    <row r="9548" spans="16:16" x14ac:dyDescent="0.25">
      <c r="P9548" s="10"/>
    </row>
    <row r="9549" spans="16:16" x14ac:dyDescent="0.25">
      <c r="P9549" s="10"/>
    </row>
    <row r="9550" spans="16:16" x14ac:dyDescent="0.25">
      <c r="P9550" s="10"/>
    </row>
    <row r="9551" spans="16:16" x14ac:dyDescent="0.25">
      <c r="P9551" s="10"/>
    </row>
    <row r="9552" spans="16:16" x14ac:dyDescent="0.25">
      <c r="P9552" s="10"/>
    </row>
    <row r="9553" spans="16:16" x14ac:dyDescent="0.25">
      <c r="P9553" s="10"/>
    </row>
    <row r="9554" spans="16:16" x14ac:dyDescent="0.25">
      <c r="P9554" s="10"/>
    </row>
    <row r="9555" spans="16:16" x14ac:dyDescent="0.25">
      <c r="P9555" s="10"/>
    </row>
    <row r="9556" spans="16:16" x14ac:dyDescent="0.25">
      <c r="P9556" s="10"/>
    </row>
    <row r="9557" spans="16:16" x14ac:dyDescent="0.25">
      <c r="P9557" s="10"/>
    </row>
    <row r="9558" spans="16:16" x14ac:dyDescent="0.25">
      <c r="P9558" s="10"/>
    </row>
    <row r="9559" spans="16:16" x14ac:dyDescent="0.25">
      <c r="P9559" s="10"/>
    </row>
    <row r="9560" spans="16:16" x14ac:dyDescent="0.25">
      <c r="P9560" s="10"/>
    </row>
    <row r="9561" spans="16:16" x14ac:dyDescent="0.25">
      <c r="P9561" s="10"/>
    </row>
    <row r="9562" spans="16:16" x14ac:dyDescent="0.25">
      <c r="P9562" s="10"/>
    </row>
    <row r="9563" spans="16:16" x14ac:dyDescent="0.25">
      <c r="P9563" s="10"/>
    </row>
    <row r="9564" spans="16:16" x14ac:dyDescent="0.25">
      <c r="P9564" s="10"/>
    </row>
    <row r="9565" spans="16:16" x14ac:dyDescent="0.25">
      <c r="P9565" s="10"/>
    </row>
    <row r="9566" spans="16:16" x14ac:dyDescent="0.25">
      <c r="P9566" s="10"/>
    </row>
    <row r="9567" spans="16:16" x14ac:dyDescent="0.25">
      <c r="P9567" s="10"/>
    </row>
    <row r="9568" spans="16:16" x14ac:dyDescent="0.25">
      <c r="P9568" s="10"/>
    </row>
    <row r="9569" spans="16:16" x14ac:dyDescent="0.25">
      <c r="P9569" s="10"/>
    </row>
    <row r="9570" spans="16:16" x14ac:dyDescent="0.25">
      <c r="P9570" s="10"/>
    </row>
    <row r="9571" spans="16:16" x14ac:dyDescent="0.25">
      <c r="P9571" s="10"/>
    </row>
    <row r="9572" spans="16:16" x14ac:dyDescent="0.25">
      <c r="P9572" s="10"/>
    </row>
    <row r="9573" spans="16:16" x14ac:dyDescent="0.25">
      <c r="P9573" s="10"/>
    </row>
    <row r="9574" spans="16:16" x14ac:dyDescent="0.25">
      <c r="P9574" s="10"/>
    </row>
    <row r="9575" spans="16:16" x14ac:dyDescent="0.25">
      <c r="P9575" s="10"/>
    </row>
    <row r="9576" spans="16:16" x14ac:dyDescent="0.25">
      <c r="P9576" s="10"/>
    </row>
    <row r="9577" spans="16:16" x14ac:dyDescent="0.25">
      <c r="P9577" s="10"/>
    </row>
    <row r="9578" spans="16:16" x14ac:dyDescent="0.25">
      <c r="P9578" s="10"/>
    </row>
    <row r="9579" spans="16:16" x14ac:dyDescent="0.25">
      <c r="P9579" s="10"/>
    </row>
    <row r="9580" spans="16:16" x14ac:dyDescent="0.25">
      <c r="P9580" s="10"/>
    </row>
    <row r="9581" spans="16:16" x14ac:dyDescent="0.25">
      <c r="P9581" s="10"/>
    </row>
    <row r="9582" spans="16:16" x14ac:dyDescent="0.25">
      <c r="P9582" s="10"/>
    </row>
    <row r="9583" spans="16:16" x14ac:dyDescent="0.25">
      <c r="P9583" s="10"/>
    </row>
    <row r="9584" spans="16:16" x14ac:dyDescent="0.25">
      <c r="P9584" s="10"/>
    </row>
    <row r="9585" spans="16:16" x14ac:dyDescent="0.25">
      <c r="P9585" s="10"/>
    </row>
    <row r="9586" spans="16:16" x14ac:dyDescent="0.25">
      <c r="P9586" s="10"/>
    </row>
    <row r="9587" spans="16:16" x14ac:dyDescent="0.25">
      <c r="P9587" s="10"/>
    </row>
    <row r="9588" spans="16:16" x14ac:dyDescent="0.25">
      <c r="P9588" s="10"/>
    </row>
    <row r="9589" spans="16:16" x14ac:dyDescent="0.25">
      <c r="P9589" s="10"/>
    </row>
    <row r="9590" spans="16:16" x14ac:dyDescent="0.25">
      <c r="P9590" s="10"/>
    </row>
    <row r="9591" spans="16:16" x14ac:dyDescent="0.25">
      <c r="P9591" s="10"/>
    </row>
    <row r="9592" spans="16:16" x14ac:dyDescent="0.25">
      <c r="P9592" s="10"/>
    </row>
    <row r="9593" spans="16:16" x14ac:dyDescent="0.25">
      <c r="P9593" s="10"/>
    </row>
    <row r="9594" spans="16:16" x14ac:dyDescent="0.25">
      <c r="P9594" s="10"/>
    </row>
    <row r="9595" spans="16:16" x14ac:dyDescent="0.25">
      <c r="P9595" s="10"/>
    </row>
    <row r="9596" spans="16:16" x14ac:dyDescent="0.25">
      <c r="P9596" s="10"/>
    </row>
    <row r="9597" spans="16:16" x14ac:dyDescent="0.25">
      <c r="P9597" s="10"/>
    </row>
    <row r="9598" spans="16:16" x14ac:dyDescent="0.25">
      <c r="P9598" s="10"/>
    </row>
    <row r="9599" spans="16:16" x14ac:dyDescent="0.25">
      <c r="P9599" s="10"/>
    </row>
    <row r="9600" spans="16:16" x14ac:dyDescent="0.25">
      <c r="P9600" s="10"/>
    </row>
    <row r="9601" spans="16:16" x14ac:dyDescent="0.25">
      <c r="P9601" s="10"/>
    </row>
    <row r="9602" spans="16:16" x14ac:dyDescent="0.25">
      <c r="P9602" s="10"/>
    </row>
    <row r="9603" spans="16:16" x14ac:dyDescent="0.25">
      <c r="P9603" s="10"/>
    </row>
    <row r="9604" spans="16:16" x14ac:dyDescent="0.25">
      <c r="P9604" s="10"/>
    </row>
    <row r="9605" spans="16:16" x14ac:dyDescent="0.25">
      <c r="P9605" s="10"/>
    </row>
    <row r="9606" spans="16:16" x14ac:dyDescent="0.25">
      <c r="P9606" s="10"/>
    </row>
    <row r="9607" spans="16:16" x14ac:dyDescent="0.25">
      <c r="P9607" s="10"/>
    </row>
    <row r="9608" spans="16:16" x14ac:dyDescent="0.25">
      <c r="P9608" s="10"/>
    </row>
    <row r="9609" spans="16:16" x14ac:dyDescent="0.25">
      <c r="P9609" s="10"/>
    </row>
    <row r="9610" spans="16:16" x14ac:dyDescent="0.25">
      <c r="P9610" s="10"/>
    </row>
    <row r="9611" spans="16:16" x14ac:dyDescent="0.25">
      <c r="P9611" s="10"/>
    </row>
    <row r="9612" spans="16:16" x14ac:dyDescent="0.25">
      <c r="P9612" s="10"/>
    </row>
    <row r="9613" spans="16:16" x14ac:dyDescent="0.25">
      <c r="P9613" s="10"/>
    </row>
    <row r="9614" spans="16:16" x14ac:dyDescent="0.25">
      <c r="P9614" s="10"/>
    </row>
    <row r="9615" spans="16:16" x14ac:dyDescent="0.25">
      <c r="P9615" s="10"/>
    </row>
    <row r="9616" spans="16:16" x14ac:dyDescent="0.25">
      <c r="P9616" s="10"/>
    </row>
    <row r="9617" spans="16:16" x14ac:dyDescent="0.25">
      <c r="P9617" s="10"/>
    </row>
    <row r="9618" spans="16:16" x14ac:dyDescent="0.25">
      <c r="P9618" s="10"/>
    </row>
    <row r="9619" spans="16:16" x14ac:dyDescent="0.25">
      <c r="P9619" s="10"/>
    </row>
    <row r="9620" spans="16:16" x14ac:dyDescent="0.25">
      <c r="P9620" s="10"/>
    </row>
    <row r="9621" spans="16:16" x14ac:dyDescent="0.25">
      <c r="P9621" s="10"/>
    </row>
    <row r="9622" spans="16:16" x14ac:dyDescent="0.25">
      <c r="P9622" s="10"/>
    </row>
    <row r="9623" spans="16:16" x14ac:dyDescent="0.25">
      <c r="P9623" s="10"/>
    </row>
    <row r="9624" spans="16:16" x14ac:dyDescent="0.25">
      <c r="P9624" s="10"/>
    </row>
    <row r="9625" spans="16:16" x14ac:dyDescent="0.25">
      <c r="P9625" s="10"/>
    </row>
    <row r="9626" spans="16:16" x14ac:dyDescent="0.25">
      <c r="P9626" s="10"/>
    </row>
    <row r="9627" spans="16:16" x14ac:dyDescent="0.25">
      <c r="P9627" s="10"/>
    </row>
    <row r="9628" spans="16:16" x14ac:dyDescent="0.25">
      <c r="P9628" s="10"/>
    </row>
    <row r="9629" spans="16:16" x14ac:dyDescent="0.25">
      <c r="P9629" s="10"/>
    </row>
    <row r="9630" spans="16:16" x14ac:dyDescent="0.25">
      <c r="P9630" s="10"/>
    </row>
    <row r="9631" spans="16:16" x14ac:dyDescent="0.25">
      <c r="P9631" s="10"/>
    </row>
    <row r="9632" spans="16:16" x14ac:dyDescent="0.25">
      <c r="P9632" s="10"/>
    </row>
    <row r="9633" spans="16:16" x14ac:dyDescent="0.25">
      <c r="P9633" s="10"/>
    </row>
    <row r="9634" spans="16:16" x14ac:dyDescent="0.25">
      <c r="P9634" s="10"/>
    </row>
    <row r="9635" spans="16:16" x14ac:dyDescent="0.25">
      <c r="P9635" s="10"/>
    </row>
    <row r="9636" spans="16:16" x14ac:dyDescent="0.25">
      <c r="P9636" s="10"/>
    </row>
    <row r="9637" spans="16:16" x14ac:dyDescent="0.25">
      <c r="P9637" s="10"/>
    </row>
    <row r="9638" spans="16:16" x14ac:dyDescent="0.25">
      <c r="P9638" s="10"/>
    </row>
    <row r="9639" spans="16:16" x14ac:dyDescent="0.25">
      <c r="P9639" s="10"/>
    </row>
    <row r="9640" spans="16:16" x14ac:dyDescent="0.25">
      <c r="P9640" s="10"/>
    </row>
    <row r="9641" spans="16:16" x14ac:dyDescent="0.25">
      <c r="P9641" s="10"/>
    </row>
    <row r="9642" spans="16:16" x14ac:dyDescent="0.25">
      <c r="P9642" s="10"/>
    </row>
    <row r="9643" spans="16:16" x14ac:dyDescent="0.25">
      <c r="P9643" s="10"/>
    </row>
    <row r="9644" spans="16:16" x14ac:dyDescent="0.25">
      <c r="P9644" s="10"/>
    </row>
    <row r="9645" spans="16:16" x14ac:dyDescent="0.25">
      <c r="P9645" s="10"/>
    </row>
    <row r="9646" spans="16:16" x14ac:dyDescent="0.25">
      <c r="P9646" s="10"/>
    </row>
    <row r="9647" spans="16:16" x14ac:dyDescent="0.25">
      <c r="P9647" s="10"/>
    </row>
    <row r="9648" spans="16:16" x14ac:dyDescent="0.25">
      <c r="P9648" s="10"/>
    </row>
    <row r="9649" spans="16:16" x14ac:dyDescent="0.25">
      <c r="P9649" s="10"/>
    </row>
    <row r="9650" spans="16:16" x14ac:dyDescent="0.25">
      <c r="P9650" s="10"/>
    </row>
    <row r="9651" spans="16:16" x14ac:dyDescent="0.25">
      <c r="P9651" s="10"/>
    </row>
    <row r="9652" spans="16:16" x14ac:dyDescent="0.25">
      <c r="P9652" s="10"/>
    </row>
    <row r="9653" spans="16:16" x14ac:dyDescent="0.25">
      <c r="P9653" s="10"/>
    </row>
    <row r="9654" spans="16:16" x14ac:dyDescent="0.25">
      <c r="P9654" s="10"/>
    </row>
    <row r="9655" spans="16:16" x14ac:dyDescent="0.25">
      <c r="P9655" s="10"/>
    </row>
    <row r="9656" spans="16:16" x14ac:dyDescent="0.25">
      <c r="P9656" s="10"/>
    </row>
    <row r="9657" spans="16:16" x14ac:dyDescent="0.25">
      <c r="P9657" s="10"/>
    </row>
    <row r="9658" spans="16:16" x14ac:dyDescent="0.25">
      <c r="P9658" s="10"/>
    </row>
    <row r="9659" spans="16:16" x14ac:dyDescent="0.25">
      <c r="P9659" s="10"/>
    </row>
    <row r="9660" spans="16:16" x14ac:dyDescent="0.25">
      <c r="P9660" s="10"/>
    </row>
    <row r="9661" spans="16:16" x14ac:dyDescent="0.25">
      <c r="P9661" s="10"/>
    </row>
    <row r="9662" spans="16:16" x14ac:dyDescent="0.25">
      <c r="P9662" s="10"/>
    </row>
    <row r="9663" spans="16:16" x14ac:dyDescent="0.25">
      <c r="P9663" s="10"/>
    </row>
    <row r="9664" spans="16:16" x14ac:dyDescent="0.25">
      <c r="P9664" s="10"/>
    </row>
    <row r="9665" spans="16:16" x14ac:dyDescent="0.25">
      <c r="P9665" s="10"/>
    </row>
    <row r="9666" spans="16:16" x14ac:dyDescent="0.25">
      <c r="P9666" s="10"/>
    </row>
    <row r="9667" spans="16:16" x14ac:dyDescent="0.25">
      <c r="P9667" s="10"/>
    </row>
    <row r="9668" spans="16:16" x14ac:dyDescent="0.25">
      <c r="P9668" s="10"/>
    </row>
    <row r="9669" spans="16:16" x14ac:dyDescent="0.25">
      <c r="P9669" s="10"/>
    </row>
    <row r="9670" spans="16:16" x14ac:dyDescent="0.25">
      <c r="P9670" s="10"/>
    </row>
    <row r="9671" spans="16:16" x14ac:dyDescent="0.25">
      <c r="P9671" s="10"/>
    </row>
    <row r="9672" spans="16:16" x14ac:dyDescent="0.25">
      <c r="P9672" s="10"/>
    </row>
    <row r="9673" spans="16:16" x14ac:dyDescent="0.25">
      <c r="P9673" s="10"/>
    </row>
    <row r="9674" spans="16:16" x14ac:dyDescent="0.25">
      <c r="P9674" s="10"/>
    </row>
    <row r="9675" spans="16:16" x14ac:dyDescent="0.25">
      <c r="P9675" s="10"/>
    </row>
    <row r="9676" spans="16:16" x14ac:dyDescent="0.25">
      <c r="P9676" s="10"/>
    </row>
    <row r="9677" spans="16:16" x14ac:dyDescent="0.25">
      <c r="P9677" s="10"/>
    </row>
    <row r="9678" spans="16:16" x14ac:dyDescent="0.25">
      <c r="P9678" s="10"/>
    </row>
    <row r="9679" spans="16:16" x14ac:dyDescent="0.25">
      <c r="P9679" s="10"/>
    </row>
    <row r="9680" spans="16:16" x14ac:dyDescent="0.25">
      <c r="P9680" s="10"/>
    </row>
    <row r="9681" spans="16:16" x14ac:dyDescent="0.25">
      <c r="P9681" s="10"/>
    </row>
    <row r="9682" spans="16:16" x14ac:dyDescent="0.25">
      <c r="P9682" s="10"/>
    </row>
    <row r="9683" spans="16:16" x14ac:dyDescent="0.25">
      <c r="P9683" s="10"/>
    </row>
    <row r="9684" spans="16:16" x14ac:dyDescent="0.25">
      <c r="P9684" s="10"/>
    </row>
    <row r="9685" spans="16:16" x14ac:dyDescent="0.25">
      <c r="P9685" s="10"/>
    </row>
    <row r="9686" spans="16:16" x14ac:dyDescent="0.25">
      <c r="P9686" s="10"/>
    </row>
    <row r="9687" spans="16:16" x14ac:dyDescent="0.25">
      <c r="P9687" s="10"/>
    </row>
    <row r="9688" spans="16:16" x14ac:dyDescent="0.25">
      <c r="P9688" s="10"/>
    </row>
    <row r="9689" spans="16:16" x14ac:dyDescent="0.25">
      <c r="P9689" s="10"/>
    </row>
    <row r="9690" spans="16:16" x14ac:dyDescent="0.25">
      <c r="P9690" s="10"/>
    </row>
    <row r="9691" spans="16:16" x14ac:dyDescent="0.25">
      <c r="P9691" s="10"/>
    </row>
    <row r="9692" spans="16:16" x14ac:dyDescent="0.25">
      <c r="P9692" s="10"/>
    </row>
    <row r="9693" spans="16:16" x14ac:dyDescent="0.25">
      <c r="P9693" s="10"/>
    </row>
    <row r="9694" spans="16:16" x14ac:dyDescent="0.25">
      <c r="P9694" s="10"/>
    </row>
    <row r="9695" spans="16:16" x14ac:dyDescent="0.25">
      <c r="P9695" s="10"/>
    </row>
    <row r="9696" spans="16:16" x14ac:dyDescent="0.25">
      <c r="P9696" s="10"/>
    </row>
    <row r="9697" spans="16:16" x14ac:dyDescent="0.25">
      <c r="P9697" s="10"/>
    </row>
    <row r="9698" spans="16:16" x14ac:dyDescent="0.25">
      <c r="P9698" s="10"/>
    </row>
    <row r="9699" spans="16:16" x14ac:dyDescent="0.25">
      <c r="P9699" s="10"/>
    </row>
    <row r="9700" spans="16:16" x14ac:dyDescent="0.25">
      <c r="P9700" s="10"/>
    </row>
    <row r="9701" spans="16:16" x14ac:dyDescent="0.25">
      <c r="P9701" s="10"/>
    </row>
    <row r="9702" spans="16:16" x14ac:dyDescent="0.25">
      <c r="P9702" s="10"/>
    </row>
    <row r="9703" spans="16:16" x14ac:dyDescent="0.25">
      <c r="P9703" s="10"/>
    </row>
    <row r="9704" spans="16:16" x14ac:dyDescent="0.25">
      <c r="P9704" s="10"/>
    </row>
    <row r="9705" spans="16:16" x14ac:dyDescent="0.25">
      <c r="P9705" s="10"/>
    </row>
    <row r="9706" spans="16:16" x14ac:dyDescent="0.25">
      <c r="P9706" s="10"/>
    </row>
    <row r="9707" spans="16:16" x14ac:dyDescent="0.25">
      <c r="P9707" s="10"/>
    </row>
    <row r="9708" spans="16:16" x14ac:dyDescent="0.25">
      <c r="P9708" s="10"/>
    </row>
    <row r="9709" spans="16:16" x14ac:dyDescent="0.25">
      <c r="P9709" s="10"/>
    </row>
    <row r="9710" spans="16:16" x14ac:dyDescent="0.25">
      <c r="P9710" s="10"/>
    </row>
    <row r="9711" spans="16:16" x14ac:dyDescent="0.25">
      <c r="P9711" s="10"/>
    </row>
    <row r="9712" spans="16:16" x14ac:dyDescent="0.25">
      <c r="P9712" s="10"/>
    </row>
    <row r="9713" spans="16:16" x14ac:dyDescent="0.25">
      <c r="P9713" s="10"/>
    </row>
    <row r="9714" spans="16:16" x14ac:dyDescent="0.25">
      <c r="P9714" s="10"/>
    </row>
    <row r="9715" spans="16:16" x14ac:dyDescent="0.25">
      <c r="P9715" s="10"/>
    </row>
    <row r="9716" spans="16:16" x14ac:dyDescent="0.25">
      <c r="P9716" s="10"/>
    </row>
    <row r="9717" spans="16:16" x14ac:dyDescent="0.25">
      <c r="P9717" s="10"/>
    </row>
    <row r="9718" spans="16:16" x14ac:dyDescent="0.25">
      <c r="P9718" s="10"/>
    </row>
    <row r="9719" spans="16:16" x14ac:dyDescent="0.25">
      <c r="P9719" s="10"/>
    </row>
    <row r="9720" spans="16:16" x14ac:dyDescent="0.25">
      <c r="P9720" s="10"/>
    </row>
    <row r="9721" spans="16:16" x14ac:dyDescent="0.25">
      <c r="P9721" s="10"/>
    </row>
    <row r="9722" spans="16:16" x14ac:dyDescent="0.25">
      <c r="P9722" s="10"/>
    </row>
    <row r="9723" spans="16:16" x14ac:dyDescent="0.25">
      <c r="P9723" s="10"/>
    </row>
    <row r="9724" spans="16:16" x14ac:dyDescent="0.25">
      <c r="P9724" s="10"/>
    </row>
    <row r="9725" spans="16:16" x14ac:dyDescent="0.25">
      <c r="P9725" s="10"/>
    </row>
    <row r="9726" spans="16:16" x14ac:dyDescent="0.25">
      <c r="P9726" s="10"/>
    </row>
    <row r="9727" spans="16:16" x14ac:dyDescent="0.25">
      <c r="P9727" s="10"/>
    </row>
    <row r="9728" spans="16:16" x14ac:dyDescent="0.25">
      <c r="P9728" s="10"/>
    </row>
    <row r="9729" spans="16:16" x14ac:dyDescent="0.25">
      <c r="P9729" s="10"/>
    </row>
    <row r="9730" spans="16:16" x14ac:dyDescent="0.25">
      <c r="P9730" s="10"/>
    </row>
    <row r="9731" spans="16:16" x14ac:dyDescent="0.25">
      <c r="P9731" s="10"/>
    </row>
    <row r="9732" spans="16:16" x14ac:dyDescent="0.25">
      <c r="P9732" s="10"/>
    </row>
    <row r="9733" spans="16:16" x14ac:dyDescent="0.25">
      <c r="P9733" s="10"/>
    </row>
    <row r="9734" spans="16:16" x14ac:dyDescent="0.25">
      <c r="P9734" s="10"/>
    </row>
    <row r="9735" spans="16:16" x14ac:dyDescent="0.25">
      <c r="P9735" s="10"/>
    </row>
    <row r="9736" spans="16:16" x14ac:dyDescent="0.25">
      <c r="P9736" s="10"/>
    </row>
    <row r="9737" spans="16:16" x14ac:dyDescent="0.25">
      <c r="P9737" s="10"/>
    </row>
    <row r="9738" spans="16:16" x14ac:dyDescent="0.25">
      <c r="P9738" s="10"/>
    </row>
    <row r="9739" spans="16:16" x14ac:dyDescent="0.25">
      <c r="P9739" s="10"/>
    </row>
    <row r="9740" spans="16:16" x14ac:dyDescent="0.25">
      <c r="P9740" s="10"/>
    </row>
    <row r="9741" spans="16:16" x14ac:dyDescent="0.25">
      <c r="P9741" s="10"/>
    </row>
    <row r="9742" spans="16:16" x14ac:dyDescent="0.25">
      <c r="P9742" s="10"/>
    </row>
    <row r="9743" spans="16:16" x14ac:dyDescent="0.25">
      <c r="P9743" s="10"/>
    </row>
    <row r="9744" spans="16:16" x14ac:dyDescent="0.25">
      <c r="P9744" s="10"/>
    </row>
    <row r="9745" spans="16:16" x14ac:dyDescent="0.25">
      <c r="P9745" s="10"/>
    </row>
    <row r="9746" spans="16:16" x14ac:dyDescent="0.25">
      <c r="P9746" s="10"/>
    </row>
    <row r="9747" spans="16:16" x14ac:dyDescent="0.25">
      <c r="P9747" s="10"/>
    </row>
    <row r="9748" spans="16:16" x14ac:dyDescent="0.25">
      <c r="P9748" s="10"/>
    </row>
    <row r="9749" spans="16:16" x14ac:dyDescent="0.25">
      <c r="P9749" s="10"/>
    </row>
    <row r="9750" spans="16:16" x14ac:dyDescent="0.25">
      <c r="P9750" s="10"/>
    </row>
    <row r="9751" spans="16:16" x14ac:dyDescent="0.25">
      <c r="P9751" s="10"/>
    </row>
    <row r="9752" spans="16:16" x14ac:dyDescent="0.25">
      <c r="P9752" s="10"/>
    </row>
    <row r="9753" spans="16:16" x14ac:dyDescent="0.25">
      <c r="P9753" s="10"/>
    </row>
    <row r="9754" spans="16:16" x14ac:dyDescent="0.25">
      <c r="P9754" s="10"/>
    </row>
    <row r="9755" spans="16:16" x14ac:dyDescent="0.25">
      <c r="P9755" s="10"/>
    </row>
    <row r="9756" spans="16:16" x14ac:dyDescent="0.25">
      <c r="P9756" s="10"/>
    </row>
    <row r="9757" spans="16:16" x14ac:dyDescent="0.25">
      <c r="P9757" s="10"/>
    </row>
    <row r="9758" spans="16:16" x14ac:dyDescent="0.25">
      <c r="P9758" s="10"/>
    </row>
    <row r="9759" spans="16:16" x14ac:dyDescent="0.25">
      <c r="P9759" s="10"/>
    </row>
    <row r="9760" spans="16:16" x14ac:dyDescent="0.25">
      <c r="P9760" s="10"/>
    </row>
    <row r="9761" spans="16:16" x14ac:dyDescent="0.25">
      <c r="P9761" s="10"/>
    </row>
    <row r="9762" spans="16:16" x14ac:dyDescent="0.25">
      <c r="P9762" s="10"/>
    </row>
    <row r="9763" spans="16:16" x14ac:dyDescent="0.25">
      <c r="P9763" s="10"/>
    </row>
    <row r="9764" spans="16:16" x14ac:dyDescent="0.25">
      <c r="P9764" s="10"/>
    </row>
    <row r="9765" spans="16:16" x14ac:dyDescent="0.25">
      <c r="P9765" s="10"/>
    </row>
    <row r="9766" spans="16:16" x14ac:dyDescent="0.25">
      <c r="P9766" s="10"/>
    </row>
    <row r="9767" spans="16:16" x14ac:dyDescent="0.25">
      <c r="P9767" s="10"/>
    </row>
    <row r="9768" spans="16:16" x14ac:dyDescent="0.25">
      <c r="P9768" s="10"/>
    </row>
    <row r="9769" spans="16:16" x14ac:dyDescent="0.25">
      <c r="P9769" s="10"/>
    </row>
    <row r="9770" spans="16:16" x14ac:dyDescent="0.25">
      <c r="P9770" s="10"/>
    </row>
    <row r="9771" spans="16:16" x14ac:dyDescent="0.25">
      <c r="P9771" s="10"/>
    </row>
    <row r="9772" spans="16:16" x14ac:dyDescent="0.25">
      <c r="P9772" s="10"/>
    </row>
    <row r="9773" spans="16:16" x14ac:dyDescent="0.25">
      <c r="P9773" s="10"/>
    </row>
    <row r="9774" spans="16:16" x14ac:dyDescent="0.25">
      <c r="P9774" s="10"/>
    </row>
    <row r="9775" spans="16:16" x14ac:dyDescent="0.25">
      <c r="P9775" s="10"/>
    </row>
    <row r="9776" spans="16:16" x14ac:dyDescent="0.25">
      <c r="P9776" s="10"/>
    </row>
    <row r="9777" spans="16:16" x14ac:dyDescent="0.25">
      <c r="P9777" s="10"/>
    </row>
    <row r="9778" spans="16:16" x14ac:dyDescent="0.25">
      <c r="P9778" s="10"/>
    </row>
    <row r="9779" spans="16:16" x14ac:dyDescent="0.25">
      <c r="P9779" s="10"/>
    </row>
    <row r="9780" spans="16:16" x14ac:dyDescent="0.25">
      <c r="P9780" s="10"/>
    </row>
    <row r="9781" spans="16:16" x14ac:dyDescent="0.25">
      <c r="P9781" s="10"/>
    </row>
    <row r="9782" spans="16:16" x14ac:dyDescent="0.25">
      <c r="P9782" s="10"/>
    </row>
    <row r="9783" spans="16:16" x14ac:dyDescent="0.25">
      <c r="P9783" s="10"/>
    </row>
    <row r="9784" spans="16:16" x14ac:dyDescent="0.25">
      <c r="P9784" s="10"/>
    </row>
    <row r="9785" spans="16:16" x14ac:dyDescent="0.25">
      <c r="P9785" s="10"/>
    </row>
    <row r="9786" spans="16:16" x14ac:dyDescent="0.25">
      <c r="P9786" s="10"/>
    </row>
    <row r="9787" spans="16:16" x14ac:dyDescent="0.25">
      <c r="P9787" s="10"/>
    </row>
    <row r="9788" spans="16:16" x14ac:dyDescent="0.25">
      <c r="P9788" s="10"/>
    </row>
    <row r="9789" spans="16:16" x14ac:dyDescent="0.25">
      <c r="P9789" s="10"/>
    </row>
    <row r="9790" spans="16:16" x14ac:dyDescent="0.25">
      <c r="P9790" s="10"/>
    </row>
    <row r="9791" spans="16:16" x14ac:dyDescent="0.25">
      <c r="P9791" s="10"/>
    </row>
    <row r="9792" spans="16:16" x14ac:dyDescent="0.25">
      <c r="P9792" s="10"/>
    </row>
    <row r="9793" spans="16:16" x14ac:dyDescent="0.25">
      <c r="P9793" s="10"/>
    </row>
    <row r="9794" spans="16:16" x14ac:dyDescent="0.25">
      <c r="P9794" s="10"/>
    </row>
    <row r="9795" spans="16:16" x14ac:dyDescent="0.25">
      <c r="P9795" s="10"/>
    </row>
    <row r="9796" spans="16:16" x14ac:dyDescent="0.25">
      <c r="P9796" s="10"/>
    </row>
    <row r="9797" spans="16:16" x14ac:dyDescent="0.25">
      <c r="P9797" s="10"/>
    </row>
    <row r="9798" spans="16:16" x14ac:dyDescent="0.25">
      <c r="P9798" s="10"/>
    </row>
    <row r="9799" spans="16:16" x14ac:dyDescent="0.25">
      <c r="P9799" s="10"/>
    </row>
    <row r="9800" spans="16:16" x14ac:dyDescent="0.25">
      <c r="P9800" s="10"/>
    </row>
    <row r="9801" spans="16:16" x14ac:dyDescent="0.25">
      <c r="P9801" s="10"/>
    </row>
    <row r="9802" spans="16:16" x14ac:dyDescent="0.25">
      <c r="P9802" s="10"/>
    </row>
    <row r="9803" spans="16:16" x14ac:dyDescent="0.25">
      <c r="P9803" s="10"/>
    </row>
    <row r="9804" spans="16:16" x14ac:dyDescent="0.25">
      <c r="P9804" s="10"/>
    </row>
    <row r="9805" spans="16:16" x14ac:dyDescent="0.25">
      <c r="P9805" s="10"/>
    </row>
    <row r="9806" spans="16:16" x14ac:dyDescent="0.25">
      <c r="P9806" s="10"/>
    </row>
    <row r="9807" spans="16:16" x14ac:dyDescent="0.25">
      <c r="P9807" s="10"/>
    </row>
    <row r="9808" spans="16:16" x14ac:dyDescent="0.25">
      <c r="P9808" s="10"/>
    </row>
    <row r="9809" spans="16:16" x14ac:dyDescent="0.25">
      <c r="P9809" s="10"/>
    </row>
    <row r="9810" spans="16:16" x14ac:dyDescent="0.25">
      <c r="P9810" s="10"/>
    </row>
    <row r="9811" spans="16:16" x14ac:dyDescent="0.25">
      <c r="P9811" s="10"/>
    </row>
    <row r="9812" spans="16:16" x14ac:dyDescent="0.25">
      <c r="P9812" s="10"/>
    </row>
    <row r="9813" spans="16:16" x14ac:dyDescent="0.25">
      <c r="P9813" s="10"/>
    </row>
    <row r="9814" spans="16:16" x14ac:dyDescent="0.25">
      <c r="P9814" s="10"/>
    </row>
    <row r="9815" spans="16:16" x14ac:dyDescent="0.25">
      <c r="P9815" s="10"/>
    </row>
    <row r="9816" spans="16:16" x14ac:dyDescent="0.25">
      <c r="P9816" s="10"/>
    </row>
    <row r="9817" spans="16:16" x14ac:dyDescent="0.25">
      <c r="P9817" s="10"/>
    </row>
    <row r="9818" spans="16:16" x14ac:dyDescent="0.25">
      <c r="P9818" s="10"/>
    </row>
    <row r="9819" spans="16:16" x14ac:dyDescent="0.25">
      <c r="P9819" s="10"/>
    </row>
    <row r="9820" spans="16:16" x14ac:dyDescent="0.25">
      <c r="P9820" s="10"/>
    </row>
    <row r="9821" spans="16:16" x14ac:dyDescent="0.25">
      <c r="P9821" s="10"/>
    </row>
    <row r="9822" spans="16:16" x14ac:dyDescent="0.25">
      <c r="P9822" s="10"/>
    </row>
    <row r="9823" spans="16:16" x14ac:dyDescent="0.25">
      <c r="P9823" s="10"/>
    </row>
    <row r="9824" spans="16:16" x14ac:dyDescent="0.25">
      <c r="P9824" s="10"/>
    </row>
    <row r="9825" spans="16:16" x14ac:dyDescent="0.25">
      <c r="P9825" s="10"/>
    </row>
    <row r="9826" spans="16:16" x14ac:dyDescent="0.25">
      <c r="P9826" s="10"/>
    </row>
    <row r="9827" spans="16:16" x14ac:dyDescent="0.25">
      <c r="P9827" s="10"/>
    </row>
    <row r="9828" spans="16:16" x14ac:dyDescent="0.25">
      <c r="P9828" s="10"/>
    </row>
    <row r="9829" spans="16:16" x14ac:dyDescent="0.25">
      <c r="P9829" s="10"/>
    </row>
    <row r="9830" spans="16:16" x14ac:dyDescent="0.25">
      <c r="P9830" s="10"/>
    </row>
    <row r="9831" spans="16:16" x14ac:dyDescent="0.25">
      <c r="P9831" s="10"/>
    </row>
    <row r="9832" spans="16:16" x14ac:dyDescent="0.25">
      <c r="P9832" s="10"/>
    </row>
    <row r="9833" spans="16:16" x14ac:dyDescent="0.25">
      <c r="P9833" s="10"/>
    </row>
    <row r="9834" spans="16:16" x14ac:dyDescent="0.25">
      <c r="P9834" s="10"/>
    </row>
    <row r="9835" spans="16:16" x14ac:dyDescent="0.25">
      <c r="P9835" s="10"/>
    </row>
    <row r="9836" spans="16:16" x14ac:dyDescent="0.25">
      <c r="P9836" s="10"/>
    </row>
    <row r="9837" spans="16:16" x14ac:dyDescent="0.25">
      <c r="P9837" s="10"/>
    </row>
    <row r="9838" spans="16:16" x14ac:dyDescent="0.25">
      <c r="P9838" s="10"/>
    </row>
    <row r="9839" spans="16:16" x14ac:dyDescent="0.25">
      <c r="P9839" s="10"/>
    </row>
    <row r="9840" spans="16:16" x14ac:dyDescent="0.25">
      <c r="P9840" s="10"/>
    </row>
    <row r="9841" spans="16:16" x14ac:dyDescent="0.25">
      <c r="P9841" s="10"/>
    </row>
    <row r="9842" spans="16:16" x14ac:dyDescent="0.25">
      <c r="P9842" s="10"/>
    </row>
    <row r="9843" spans="16:16" x14ac:dyDescent="0.25">
      <c r="P9843" s="10"/>
    </row>
    <row r="9844" spans="16:16" x14ac:dyDescent="0.25">
      <c r="P9844" s="10"/>
    </row>
    <row r="9845" spans="16:16" x14ac:dyDescent="0.25">
      <c r="P9845" s="10"/>
    </row>
    <row r="9846" spans="16:16" x14ac:dyDescent="0.25">
      <c r="P9846" s="10"/>
    </row>
    <row r="9847" spans="16:16" x14ac:dyDescent="0.25">
      <c r="P9847" s="10"/>
    </row>
    <row r="9848" spans="16:16" x14ac:dyDescent="0.25">
      <c r="P9848" s="10"/>
    </row>
    <row r="9849" spans="16:16" x14ac:dyDescent="0.25">
      <c r="P9849" s="10"/>
    </row>
    <row r="9850" spans="16:16" x14ac:dyDescent="0.25">
      <c r="P9850" s="10"/>
    </row>
    <row r="9851" spans="16:16" x14ac:dyDescent="0.25">
      <c r="P9851" s="10"/>
    </row>
    <row r="9852" spans="16:16" x14ac:dyDescent="0.25">
      <c r="P9852" s="10"/>
    </row>
    <row r="9853" spans="16:16" x14ac:dyDescent="0.25">
      <c r="P9853" s="10"/>
    </row>
    <row r="9854" spans="16:16" x14ac:dyDescent="0.25">
      <c r="P9854" s="10"/>
    </row>
    <row r="9855" spans="16:16" x14ac:dyDescent="0.25">
      <c r="P9855" s="10"/>
    </row>
    <row r="9856" spans="16:16" x14ac:dyDescent="0.25">
      <c r="P9856" s="10"/>
    </row>
    <row r="9857" spans="16:16" x14ac:dyDescent="0.25">
      <c r="P9857" s="10"/>
    </row>
    <row r="9858" spans="16:16" x14ac:dyDescent="0.25">
      <c r="P9858" s="10"/>
    </row>
    <row r="9859" spans="16:16" x14ac:dyDescent="0.25">
      <c r="P9859" s="10"/>
    </row>
    <row r="9860" spans="16:16" x14ac:dyDescent="0.25">
      <c r="P9860" s="10"/>
    </row>
    <row r="9861" spans="16:16" x14ac:dyDescent="0.25">
      <c r="P9861" s="10"/>
    </row>
    <row r="9862" spans="16:16" x14ac:dyDescent="0.25">
      <c r="P9862" s="10"/>
    </row>
    <row r="9863" spans="16:16" x14ac:dyDescent="0.25">
      <c r="P9863" s="10"/>
    </row>
    <row r="9864" spans="16:16" x14ac:dyDescent="0.25">
      <c r="P9864" s="10"/>
    </row>
    <row r="9865" spans="16:16" x14ac:dyDescent="0.25">
      <c r="P9865" s="10"/>
    </row>
    <row r="9866" spans="16:16" x14ac:dyDescent="0.25">
      <c r="P9866" s="10"/>
    </row>
    <row r="9867" spans="16:16" x14ac:dyDescent="0.25">
      <c r="P9867" s="10"/>
    </row>
    <row r="9868" spans="16:16" x14ac:dyDescent="0.25">
      <c r="P9868" s="10"/>
    </row>
    <row r="9869" spans="16:16" x14ac:dyDescent="0.25">
      <c r="P9869" s="10"/>
    </row>
    <row r="9870" spans="16:16" x14ac:dyDescent="0.25">
      <c r="P9870" s="10"/>
    </row>
    <row r="9871" spans="16:16" x14ac:dyDescent="0.25">
      <c r="P9871" s="10"/>
    </row>
    <row r="9872" spans="16:16" x14ac:dyDescent="0.25">
      <c r="P9872" s="10"/>
    </row>
    <row r="9873" spans="16:16" x14ac:dyDescent="0.25">
      <c r="P9873" s="10"/>
    </row>
    <row r="9874" spans="16:16" x14ac:dyDescent="0.25">
      <c r="P9874" s="10"/>
    </row>
    <row r="9875" spans="16:16" x14ac:dyDescent="0.25">
      <c r="P9875" s="10"/>
    </row>
    <row r="9876" spans="16:16" x14ac:dyDescent="0.25">
      <c r="P9876" s="10"/>
    </row>
    <row r="9877" spans="16:16" x14ac:dyDescent="0.25">
      <c r="P9877" s="10"/>
    </row>
    <row r="9878" spans="16:16" x14ac:dyDescent="0.25">
      <c r="P9878" s="10"/>
    </row>
    <row r="9879" spans="16:16" x14ac:dyDescent="0.25">
      <c r="P9879" s="10"/>
    </row>
    <row r="9880" spans="16:16" x14ac:dyDescent="0.25">
      <c r="P9880" s="10"/>
    </row>
    <row r="9881" spans="16:16" x14ac:dyDescent="0.25">
      <c r="P9881" s="10"/>
    </row>
    <row r="9882" spans="16:16" x14ac:dyDescent="0.25">
      <c r="P9882" s="10"/>
    </row>
    <row r="9883" spans="16:16" x14ac:dyDescent="0.25">
      <c r="P9883" s="10"/>
    </row>
    <row r="9884" spans="16:16" x14ac:dyDescent="0.25">
      <c r="P9884" s="10"/>
    </row>
    <row r="9885" spans="16:16" x14ac:dyDescent="0.25">
      <c r="P9885" s="10"/>
    </row>
    <row r="9886" spans="16:16" x14ac:dyDescent="0.25">
      <c r="P9886" s="10"/>
    </row>
    <row r="9887" spans="16:16" x14ac:dyDescent="0.25">
      <c r="P9887" s="10"/>
    </row>
    <row r="9888" spans="16:16" x14ac:dyDescent="0.25">
      <c r="P9888" s="10"/>
    </row>
    <row r="9889" spans="16:16" x14ac:dyDescent="0.25">
      <c r="P9889" s="10"/>
    </row>
    <row r="9890" spans="16:16" x14ac:dyDescent="0.25">
      <c r="P9890" s="10"/>
    </row>
    <row r="9891" spans="16:16" x14ac:dyDescent="0.25">
      <c r="P9891" s="10"/>
    </row>
    <row r="9892" spans="16:16" x14ac:dyDescent="0.25">
      <c r="P9892" s="10"/>
    </row>
    <row r="9893" spans="16:16" x14ac:dyDescent="0.25">
      <c r="P9893" s="10"/>
    </row>
    <row r="9894" spans="16:16" x14ac:dyDescent="0.25">
      <c r="P9894" s="10"/>
    </row>
    <row r="9895" spans="16:16" x14ac:dyDescent="0.25">
      <c r="P9895" s="10"/>
    </row>
    <row r="9896" spans="16:16" x14ac:dyDescent="0.25">
      <c r="P9896" s="10"/>
    </row>
    <row r="9897" spans="16:16" x14ac:dyDescent="0.25">
      <c r="P9897" s="10"/>
    </row>
    <row r="9898" spans="16:16" x14ac:dyDescent="0.25">
      <c r="P9898" s="10"/>
    </row>
    <row r="9899" spans="16:16" x14ac:dyDescent="0.25">
      <c r="P9899" s="10"/>
    </row>
    <row r="9900" spans="16:16" x14ac:dyDescent="0.25">
      <c r="P9900" s="10"/>
    </row>
    <row r="9901" spans="16:16" x14ac:dyDescent="0.25">
      <c r="P9901" s="10"/>
    </row>
    <row r="9902" spans="16:16" x14ac:dyDescent="0.25">
      <c r="P9902" s="10"/>
    </row>
    <row r="9903" spans="16:16" x14ac:dyDescent="0.25">
      <c r="P9903" s="10"/>
    </row>
    <row r="9904" spans="16:16" x14ac:dyDescent="0.25">
      <c r="P9904" s="10"/>
    </row>
    <row r="9905" spans="16:16" x14ac:dyDescent="0.25">
      <c r="P9905" s="10"/>
    </row>
    <row r="9906" spans="16:16" x14ac:dyDescent="0.25">
      <c r="P9906" s="10"/>
    </row>
    <row r="9907" spans="16:16" x14ac:dyDescent="0.25">
      <c r="P9907" s="10"/>
    </row>
    <row r="9908" spans="16:16" x14ac:dyDescent="0.25">
      <c r="P9908" s="10"/>
    </row>
    <row r="9909" spans="16:16" x14ac:dyDescent="0.25">
      <c r="P9909" s="10"/>
    </row>
    <row r="9910" spans="16:16" x14ac:dyDescent="0.25">
      <c r="P9910" s="10"/>
    </row>
    <row r="9911" spans="16:16" x14ac:dyDescent="0.25">
      <c r="P9911" s="10"/>
    </row>
    <row r="9912" spans="16:16" x14ac:dyDescent="0.25">
      <c r="P9912" s="10"/>
    </row>
    <row r="9913" spans="16:16" x14ac:dyDescent="0.25">
      <c r="P9913" s="10"/>
    </row>
    <row r="9914" spans="16:16" x14ac:dyDescent="0.25">
      <c r="P9914" s="10"/>
    </row>
    <row r="9915" spans="16:16" x14ac:dyDescent="0.25">
      <c r="P9915" s="10"/>
    </row>
    <row r="9916" spans="16:16" x14ac:dyDescent="0.25">
      <c r="P9916" s="10"/>
    </row>
    <row r="9917" spans="16:16" x14ac:dyDescent="0.25">
      <c r="P9917" s="10"/>
    </row>
    <row r="9918" spans="16:16" x14ac:dyDescent="0.25">
      <c r="P9918" s="10"/>
    </row>
    <row r="9919" spans="16:16" x14ac:dyDescent="0.25">
      <c r="P9919" s="10"/>
    </row>
    <row r="9920" spans="16:16" x14ac:dyDescent="0.25">
      <c r="P9920" s="10"/>
    </row>
    <row r="9921" spans="16:16" x14ac:dyDescent="0.25">
      <c r="P9921" s="10"/>
    </row>
    <row r="9922" spans="16:16" x14ac:dyDescent="0.25">
      <c r="P9922" s="10"/>
    </row>
    <row r="9923" spans="16:16" x14ac:dyDescent="0.25">
      <c r="P9923" s="10"/>
    </row>
    <row r="9924" spans="16:16" x14ac:dyDescent="0.25">
      <c r="P9924" s="10"/>
    </row>
    <row r="9925" spans="16:16" x14ac:dyDescent="0.25">
      <c r="P9925" s="10"/>
    </row>
    <row r="9926" spans="16:16" x14ac:dyDescent="0.25">
      <c r="P9926" s="10"/>
    </row>
    <row r="9927" spans="16:16" x14ac:dyDescent="0.25">
      <c r="P9927" s="10"/>
    </row>
    <row r="9928" spans="16:16" x14ac:dyDescent="0.25">
      <c r="P9928" s="10"/>
    </row>
    <row r="9929" spans="16:16" x14ac:dyDescent="0.25">
      <c r="P9929" s="10"/>
    </row>
    <row r="9930" spans="16:16" x14ac:dyDescent="0.25">
      <c r="P9930" s="10"/>
    </row>
    <row r="9931" spans="16:16" x14ac:dyDescent="0.25">
      <c r="P9931" s="10"/>
    </row>
    <row r="9932" spans="16:16" x14ac:dyDescent="0.25">
      <c r="P9932" s="10"/>
    </row>
    <row r="9933" spans="16:16" x14ac:dyDescent="0.25">
      <c r="P9933" s="10"/>
    </row>
    <row r="9934" spans="16:16" x14ac:dyDescent="0.25">
      <c r="P9934" s="10"/>
    </row>
    <row r="9935" spans="16:16" x14ac:dyDescent="0.25">
      <c r="P9935" s="10"/>
    </row>
    <row r="9936" spans="16:16" x14ac:dyDescent="0.25">
      <c r="P9936" s="10"/>
    </row>
    <row r="9937" spans="16:16" x14ac:dyDescent="0.25">
      <c r="P9937" s="10"/>
    </row>
    <row r="9938" spans="16:16" x14ac:dyDescent="0.25">
      <c r="P9938" s="10"/>
    </row>
    <row r="9939" spans="16:16" x14ac:dyDescent="0.25">
      <c r="P9939" s="10"/>
    </row>
    <row r="9940" spans="16:16" x14ac:dyDescent="0.25">
      <c r="P9940" s="10"/>
    </row>
    <row r="9941" spans="16:16" x14ac:dyDescent="0.25">
      <c r="P9941" s="10"/>
    </row>
    <row r="9942" spans="16:16" x14ac:dyDescent="0.25">
      <c r="P9942" s="10"/>
    </row>
    <row r="9943" spans="16:16" x14ac:dyDescent="0.25">
      <c r="P9943" s="10"/>
    </row>
    <row r="9944" spans="16:16" x14ac:dyDescent="0.25">
      <c r="P9944" s="10"/>
    </row>
    <row r="9945" spans="16:16" x14ac:dyDescent="0.25">
      <c r="P9945" s="10"/>
    </row>
    <row r="9946" spans="16:16" x14ac:dyDescent="0.25">
      <c r="P9946" s="10"/>
    </row>
    <row r="9947" spans="16:16" x14ac:dyDescent="0.25">
      <c r="P9947" s="10"/>
    </row>
    <row r="9948" spans="16:16" x14ac:dyDescent="0.25">
      <c r="P9948" s="10"/>
    </row>
    <row r="9949" spans="16:16" x14ac:dyDescent="0.25">
      <c r="P9949" s="10"/>
    </row>
    <row r="9950" spans="16:16" x14ac:dyDescent="0.25">
      <c r="P9950" s="10"/>
    </row>
    <row r="9951" spans="16:16" x14ac:dyDescent="0.25">
      <c r="P9951" s="10"/>
    </row>
    <row r="9952" spans="16:16" x14ac:dyDescent="0.25">
      <c r="P9952" s="10"/>
    </row>
    <row r="9953" spans="16:16" x14ac:dyDescent="0.25">
      <c r="P9953" s="10"/>
    </row>
    <row r="9954" spans="16:16" x14ac:dyDescent="0.25">
      <c r="P9954" s="10"/>
    </row>
    <row r="9955" spans="16:16" x14ac:dyDescent="0.25">
      <c r="P9955" s="10"/>
    </row>
    <row r="9956" spans="16:16" x14ac:dyDescent="0.25">
      <c r="P9956" s="10"/>
    </row>
    <row r="9957" spans="16:16" x14ac:dyDescent="0.25">
      <c r="P9957" s="10"/>
    </row>
    <row r="9958" spans="16:16" x14ac:dyDescent="0.25">
      <c r="P9958" s="10"/>
    </row>
    <row r="9959" spans="16:16" x14ac:dyDescent="0.25">
      <c r="P9959" s="10"/>
    </row>
    <row r="9960" spans="16:16" x14ac:dyDescent="0.25">
      <c r="P9960" s="10"/>
    </row>
    <row r="9961" spans="16:16" x14ac:dyDescent="0.25">
      <c r="P9961" s="10"/>
    </row>
    <row r="9962" spans="16:16" x14ac:dyDescent="0.25">
      <c r="P9962" s="10"/>
    </row>
    <row r="9963" spans="16:16" x14ac:dyDescent="0.25">
      <c r="P9963" s="10"/>
    </row>
    <row r="9964" spans="16:16" x14ac:dyDescent="0.25">
      <c r="P9964" s="10"/>
    </row>
    <row r="9965" spans="16:16" x14ac:dyDescent="0.25">
      <c r="P9965" s="10"/>
    </row>
    <row r="9966" spans="16:16" x14ac:dyDescent="0.25">
      <c r="P9966" s="10"/>
    </row>
    <row r="9967" spans="16:16" x14ac:dyDescent="0.25">
      <c r="P9967" s="10"/>
    </row>
    <row r="9968" spans="16:16" x14ac:dyDescent="0.25">
      <c r="P9968" s="10"/>
    </row>
    <row r="9969" spans="16:16" x14ac:dyDescent="0.25">
      <c r="P9969" s="10"/>
    </row>
    <row r="9970" spans="16:16" x14ac:dyDescent="0.25">
      <c r="P9970" s="10"/>
    </row>
    <row r="9971" spans="16:16" x14ac:dyDescent="0.25">
      <c r="P9971" s="10"/>
    </row>
    <row r="9972" spans="16:16" x14ac:dyDescent="0.25">
      <c r="P9972" s="10"/>
    </row>
    <row r="9973" spans="16:16" x14ac:dyDescent="0.25">
      <c r="P9973" s="10"/>
    </row>
    <row r="9974" spans="16:16" x14ac:dyDescent="0.25">
      <c r="P9974" s="10"/>
    </row>
    <row r="9975" spans="16:16" x14ac:dyDescent="0.25">
      <c r="P9975" s="10"/>
    </row>
    <row r="9976" spans="16:16" x14ac:dyDescent="0.25">
      <c r="P9976" s="10"/>
    </row>
    <row r="9977" spans="16:16" x14ac:dyDescent="0.25">
      <c r="P9977" s="10"/>
    </row>
    <row r="9978" spans="16:16" x14ac:dyDescent="0.25">
      <c r="P9978" s="10"/>
    </row>
    <row r="9979" spans="16:16" x14ac:dyDescent="0.25">
      <c r="P9979" s="10"/>
    </row>
    <row r="9980" spans="16:16" x14ac:dyDescent="0.25">
      <c r="P9980" s="10"/>
    </row>
    <row r="9981" spans="16:16" x14ac:dyDescent="0.25">
      <c r="P9981" s="10"/>
    </row>
    <row r="9982" spans="16:16" x14ac:dyDescent="0.25">
      <c r="P9982" s="10"/>
    </row>
    <row r="9983" spans="16:16" x14ac:dyDescent="0.25">
      <c r="P9983" s="10"/>
    </row>
    <row r="9984" spans="16:16" x14ac:dyDescent="0.25">
      <c r="P9984" s="10"/>
    </row>
    <row r="9985" spans="16:16" x14ac:dyDescent="0.25">
      <c r="P9985" s="10"/>
    </row>
    <row r="9986" spans="16:16" x14ac:dyDescent="0.25">
      <c r="P9986" s="10"/>
    </row>
    <row r="9987" spans="16:16" x14ac:dyDescent="0.25">
      <c r="P9987" s="10"/>
    </row>
    <row r="9988" spans="16:16" x14ac:dyDescent="0.25">
      <c r="P9988" s="10"/>
    </row>
    <row r="9989" spans="16:16" x14ac:dyDescent="0.25">
      <c r="P9989" s="10"/>
    </row>
    <row r="9990" spans="16:16" x14ac:dyDescent="0.25">
      <c r="P9990" s="10"/>
    </row>
    <row r="9991" spans="16:16" x14ac:dyDescent="0.25">
      <c r="P9991" s="10"/>
    </row>
    <row r="9992" spans="16:16" x14ac:dyDescent="0.25">
      <c r="P9992" s="10"/>
    </row>
    <row r="9993" spans="16:16" x14ac:dyDescent="0.25">
      <c r="P9993" s="10"/>
    </row>
    <row r="9994" spans="16:16" x14ac:dyDescent="0.25">
      <c r="P9994" s="10"/>
    </row>
    <row r="9995" spans="16:16" x14ac:dyDescent="0.25">
      <c r="P9995" s="10"/>
    </row>
    <row r="9996" spans="16:16" x14ac:dyDescent="0.25">
      <c r="P9996" s="10"/>
    </row>
    <row r="9997" spans="16:16" x14ac:dyDescent="0.25">
      <c r="P9997" s="10"/>
    </row>
    <row r="9998" spans="16:16" x14ac:dyDescent="0.25">
      <c r="P9998" s="10"/>
    </row>
    <row r="9999" spans="16:16" x14ac:dyDescent="0.25">
      <c r="P9999" s="10"/>
    </row>
    <row r="10000" spans="16:16" x14ac:dyDescent="0.25">
      <c r="P10000" s="10"/>
    </row>
    <row r="10001" spans="16:16" x14ac:dyDescent="0.25">
      <c r="P10001" s="10"/>
    </row>
    <row r="10002" spans="16:16" x14ac:dyDescent="0.25">
      <c r="P10002" s="10"/>
    </row>
    <row r="10003" spans="16:16" x14ac:dyDescent="0.25">
      <c r="P10003" s="10"/>
    </row>
    <row r="10004" spans="16:16" x14ac:dyDescent="0.25">
      <c r="P10004" s="10"/>
    </row>
    <row r="10005" spans="16:16" x14ac:dyDescent="0.25">
      <c r="P10005" s="10"/>
    </row>
    <row r="10006" spans="16:16" x14ac:dyDescent="0.25">
      <c r="P10006" s="10"/>
    </row>
    <row r="10007" spans="16:16" x14ac:dyDescent="0.25">
      <c r="P10007" s="10"/>
    </row>
    <row r="10008" spans="16:16" x14ac:dyDescent="0.25">
      <c r="P10008" s="10"/>
    </row>
    <row r="10009" spans="16:16" x14ac:dyDescent="0.25">
      <c r="P10009" s="10"/>
    </row>
    <row r="10010" spans="16:16" x14ac:dyDescent="0.25">
      <c r="P10010" s="10"/>
    </row>
    <row r="10011" spans="16:16" x14ac:dyDescent="0.25">
      <c r="P10011" s="10"/>
    </row>
    <row r="10012" spans="16:16" x14ac:dyDescent="0.25">
      <c r="P10012" s="10"/>
    </row>
    <row r="10013" spans="16:16" x14ac:dyDescent="0.25">
      <c r="P10013" s="10"/>
    </row>
    <row r="10014" spans="16:16" x14ac:dyDescent="0.25">
      <c r="P10014" s="10"/>
    </row>
    <row r="10015" spans="16:16" x14ac:dyDescent="0.25">
      <c r="P10015" s="10"/>
    </row>
    <row r="10016" spans="16:16" x14ac:dyDescent="0.25">
      <c r="P10016" s="10"/>
    </row>
    <row r="10017" spans="16:16" x14ac:dyDescent="0.25">
      <c r="P10017" s="10"/>
    </row>
    <row r="10018" spans="16:16" x14ac:dyDescent="0.25">
      <c r="P10018" s="10"/>
    </row>
    <row r="10019" spans="16:16" x14ac:dyDescent="0.25">
      <c r="P10019" s="10"/>
    </row>
    <row r="10020" spans="16:16" x14ac:dyDescent="0.25">
      <c r="P10020" s="10"/>
    </row>
    <row r="10021" spans="16:16" x14ac:dyDescent="0.25">
      <c r="P10021" s="10"/>
    </row>
    <row r="10022" spans="16:16" x14ac:dyDescent="0.25">
      <c r="P10022" s="10"/>
    </row>
    <row r="10023" spans="16:16" x14ac:dyDescent="0.25">
      <c r="P10023" s="10"/>
    </row>
    <row r="10024" spans="16:16" x14ac:dyDescent="0.25">
      <c r="P10024" s="10"/>
    </row>
    <row r="10025" spans="16:16" x14ac:dyDescent="0.25">
      <c r="P10025" s="10"/>
    </row>
    <row r="10026" spans="16:16" x14ac:dyDescent="0.25">
      <c r="P10026" s="10"/>
    </row>
    <row r="10027" spans="16:16" x14ac:dyDescent="0.25">
      <c r="P10027" s="10"/>
    </row>
    <row r="10028" spans="16:16" x14ac:dyDescent="0.25">
      <c r="P10028" s="10"/>
    </row>
    <row r="10029" spans="16:16" x14ac:dyDescent="0.25">
      <c r="P10029" s="10"/>
    </row>
    <row r="10030" spans="16:16" x14ac:dyDescent="0.25">
      <c r="P10030" s="10"/>
    </row>
    <row r="10031" spans="16:16" x14ac:dyDescent="0.25">
      <c r="P10031" s="10"/>
    </row>
    <row r="10032" spans="16:16" x14ac:dyDescent="0.25">
      <c r="P10032" s="10"/>
    </row>
    <row r="10033" spans="16:16" x14ac:dyDescent="0.25">
      <c r="P10033" s="10"/>
    </row>
    <row r="10034" spans="16:16" x14ac:dyDescent="0.25">
      <c r="P10034" s="10"/>
    </row>
    <row r="10035" spans="16:16" x14ac:dyDescent="0.25">
      <c r="P10035" s="10"/>
    </row>
    <row r="10036" spans="16:16" x14ac:dyDescent="0.25">
      <c r="P10036" s="10"/>
    </row>
    <row r="10037" spans="16:16" x14ac:dyDescent="0.25">
      <c r="P10037" s="10"/>
    </row>
    <row r="10038" spans="16:16" x14ac:dyDescent="0.25">
      <c r="P10038" s="10"/>
    </row>
    <row r="10039" spans="16:16" x14ac:dyDescent="0.25">
      <c r="P10039" s="10"/>
    </row>
    <row r="10040" spans="16:16" x14ac:dyDescent="0.25">
      <c r="P10040" s="10"/>
    </row>
    <row r="10041" spans="16:16" x14ac:dyDescent="0.25">
      <c r="P10041" s="10"/>
    </row>
    <row r="10042" spans="16:16" x14ac:dyDescent="0.25">
      <c r="P10042" s="10"/>
    </row>
    <row r="10043" spans="16:16" x14ac:dyDescent="0.25">
      <c r="P10043" s="10"/>
    </row>
    <row r="10044" spans="16:16" x14ac:dyDescent="0.25">
      <c r="P10044" s="10"/>
    </row>
    <row r="10045" spans="16:16" x14ac:dyDescent="0.25">
      <c r="P10045" s="10"/>
    </row>
    <row r="10046" spans="16:16" x14ac:dyDescent="0.25">
      <c r="P10046" s="10"/>
    </row>
    <row r="10047" spans="16:16" x14ac:dyDescent="0.25">
      <c r="P10047" s="10"/>
    </row>
    <row r="10048" spans="16:16" x14ac:dyDescent="0.25">
      <c r="P10048" s="10"/>
    </row>
    <row r="10049" spans="16:16" x14ac:dyDescent="0.25">
      <c r="P10049" s="10"/>
    </row>
    <row r="10050" spans="16:16" x14ac:dyDescent="0.25">
      <c r="P10050" s="10"/>
    </row>
    <row r="10051" spans="16:16" x14ac:dyDescent="0.25">
      <c r="P10051" s="10"/>
    </row>
    <row r="10052" spans="16:16" x14ac:dyDescent="0.25">
      <c r="P10052" s="10"/>
    </row>
    <row r="10053" spans="16:16" x14ac:dyDescent="0.25">
      <c r="P10053" s="10"/>
    </row>
    <row r="10054" spans="16:16" x14ac:dyDescent="0.25">
      <c r="P10054" s="10"/>
    </row>
    <row r="10055" spans="16:16" x14ac:dyDescent="0.25">
      <c r="P10055" s="10"/>
    </row>
    <row r="10056" spans="16:16" x14ac:dyDescent="0.25">
      <c r="P10056" s="10"/>
    </row>
    <row r="10057" spans="16:16" x14ac:dyDescent="0.25">
      <c r="P10057" s="10"/>
    </row>
    <row r="10058" spans="16:16" x14ac:dyDescent="0.25">
      <c r="P10058" s="10"/>
    </row>
    <row r="10059" spans="16:16" x14ac:dyDescent="0.25">
      <c r="P10059" s="10"/>
    </row>
    <row r="10060" spans="16:16" x14ac:dyDescent="0.25">
      <c r="P10060" s="10"/>
    </row>
    <row r="10061" spans="16:16" x14ac:dyDescent="0.25">
      <c r="P10061" s="10"/>
    </row>
    <row r="10062" spans="16:16" x14ac:dyDescent="0.25">
      <c r="P10062" s="10"/>
    </row>
    <row r="10063" spans="16:16" x14ac:dyDescent="0.25">
      <c r="P10063" s="10"/>
    </row>
    <row r="10064" spans="16:16" x14ac:dyDescent="0.25">
      <c r="P10064" s="10"/>
    </row>
    <row r="10065" spans="16:16" x14ac:dyDescent="0.25">
      <c r="P10065" s="10"/>
    </row>
    <row r="10066" spans="16:16" x14ac:dyDescent="0.25">
      <c r="P10066" s="10"/>
    </row>
    <row r="10067" spans="16:16" x14ac:dyDescent="0.25">
      <c r="P10067" s="10"/>
    </row>
    <row r="10068" spans="16:16" x14ac:dyDescent="0.25">
      <c r="P10068" s="10"/>
    </row>
    <row r="10069" spans="16:16" x14ac:dyDescent="0.25">
      <c r="P10069" s="10"/>
    </row>
    <row r="10070" spans="16:16" x14ac:dyDescent="0.25">
      <c r="P10070" s="10"/>
    </row>
    <row r="10071" spans="16:16" x14ac:dyDescent="0.25">
      <c r="P10071" s="10"/>
    </row>
    <row r="10072" spans="16:16" x14ac:dyDescent="0.25">
      <c r="P10072" s="10"/>
    </row>
    <row r="10073" spans="16:16" x14ac:dyDescent="0.25">
      <c r="P10073" s="10"/>
    </row>
    <row r="10074" spans="16:16" x14ac:dyDescent="0.25">
      <c r="P10074" s="10"/>
    </row>
    <row r="10075" spans="16:16" x14ac:dyDescent="0.25">
      <c r="P10075" s="10"/>
    </row>
    <row r="10076" spans="16:16" x14ac:dyDescent="0.25">
      <c r="P10076" s="10"/>
    </row>
    <row r="10077" spans="16:16" x14ac:dyDescent="0.25">
      <c r="P10077" s="10"/>
    </row>
    <row r="10078" spans="16:16" x14ac:dyDescent="0.25">
      <c r="P10078" s="10"/>
    </row>
    <row r="10079" spans="16:16" x14ac:dyDescent="0.25">
      <c r="P10079" s="10"/>
    </row>
    <row r="10080" spans="16:16" x14ac:dyDescent="0.25">
      <c r="P10080" s="10"/>
    </row>
    <row r="10081" spans="16:16" x14ac:dyDescent="0.25">
      <c r="P10081" s="10"/>
    </row>
    <row r="10082" spans="16:16" x14ac:dyDescent="0.25">
      <c r="P10082" s="10"/>
    </row>
    <row r="10083" spans="16:16" x14ac:dyDescent="0.25">
      <c r="P10083" s="10"/>
    </row>
    <row r="10084" spans="16:16" x14ac:dyDescent="0.25">
      <c r="P10084" s="10"/>
    </row>
    <row r="10085" spans="16:16" x14ac:dyDescent="0.25">
      <c r="P10085" s="10"/>
    </row>
    <row r="10086" spans="16:16" x14ac:dyDescent="0.25">
      <c r="P10086" s="10"/>
    </row>
    <row r="10087" spans="16:16" x14ac:dyDescent="0.25">
      <c r="P10087" s="10"/>
    </row>
    <row r="10088" spans="16:16" x14ac:dyDescent="0.25">
      <c r="P10088" s="10"/>
    </row>
    <row r="10089" spans="16:16" x14ac:dyDescent="0.25">
      <c r="P10089" s="10"/>
    </row>
    <row r="10090" spans="16:16" x14ac:dyDescent="0.25">
      <c r="P10090" s="10"/>
    </row>
    <row r="10091" spans="16:16" x14ac:dyDescent="0.25">
      <c r="P10091" s="10"/>
    </row>
    <row r="10092" spans="16:16" x14ac:dyDescent="0.25">
      <c r="P10092" s="10"/>
    </row>
    <row r="10093" spans="16:16" x14ac:dyDescent="0.25">
      <c r="P10093" s="10"/>
    </row>
    <row r="10094" spans="16:16" x14ac:dyDescent="0.25">
      <c r="P10094" s="10"/>
    </row>
    <row r="10095" spans="16:16" x14ac:dyDescent="0.25">
      <c r="P10095" s="10"/>
    </row>
    <row r="10096" spans="16:16" x14ac:dyDescent="0.25">
      <c r="P10096" s="10"/>
    </row>
    <row r="10097" spans="16:16" x14ac:dyDescent="0.25">
      <c r="P10097" s="10"/>
    </row>
    <row r="10098" spans="16:16" x14ac:dyDescent="0.25">
      <c r="P10098" s="10"/>
    </row>
    <row r="10099" spans="16:16" x14ac:dyDescent="0.25">
      <c r="P10099" s="10"/>
    </row>
    <row r="10100" spans="16:16" x14ac:dyDescent="0.25">
      <c r="P10100" s="10"/>
    </row>
    <row r="10101" spans="16:16" x14ac:dyDescent="0.25">
      <c r="P10101" s="10"/>
    </row>
    <row r="10102" spans="16:16" x14ac:dyDescent="0.25">
      <c r="P10102" s="10"/>
    </row>
    <row r="10103" spans="16:16" x14ac:dyDescent="0.25">
      <c r="P10103" s="10"/>
    </row>
    <row r="10104" spans="16:16" x14ac:dyDescent="0.25">
      <c r="P10104" s="10"/>
    </row>
    <row r="10105" spans="16:16" x14ac:dyDescent="0.25">
      <c r="P10105" s="10"/>
    </row>
    <row r="10106" spans="16:16" x14ac:dyDescent="0.25">
      <c r="P10106" s="10"/>
    </row>
    <row r="10107" spans="16:16" x14ac:dyDescent="0.25">
      <c r="P10107" s="10"/>
    </row>
    <row r="10108" spans="16:16" x14ac:dyDescent="0.25">
      <c r="P10108" s="10"/>
    </row>
    <row r="10109" spans="16:16" x14ac:dyDescent="0.25">
      <c r="P10109" s="10"/>
    </row>
    <row r="10110" spans="16:16" x14ac:dyDescent="0.25">
      <c r="P10110" s="10"/>
    </row>
    <row r="10111" spans="16:16" x14ac:dyDescent="0.25">
      <c r="P10111" s="10"/>
    </row>
    <row r="10112" spans="16:16" x14ac:dyDescent="0.25">
      <c r="P10112" s="10"/>
    </row>
    <row r="10113" spans="16:16" x14ac:dyDescent="0.25">
      <c r="P10113" s="10"/>
    </row>
    <row r="10114" spans="16:16" x14ac:dyDescent="0.25">
      <c r="P10114" s="10"/>
    </row>
    <row r="10115" spans="16:16" x14ac:dyDescent="0.25">
      <c r="P10115" s="10"/>
    </row>
    <row r="10116" spans="16:16" x14ac:dyDescent="0.25">
      <c r="P10116" s="10"/>
    </row>
    <row r="10117" spans="16:16" x14ac:dyDescent="0.25">
      <c r="P10117" s="10"/>
    </row>
    <row r="10118" spans="16:16" x14ac:dyDescent="0.25">
      <c r="P10118" s="10"/>
    </row>
    <row r="10119" spans="16:16" x14ac:dyDescent="0.25">
      <c r="P10119" s="10"/>
    </row>
    <row r="10120" spans="16:16" x14ac:dyDescent="0.25">
      <c r="P10120" s="10"/>
    </row>
    <row r="10121" spans="16:16" x14ac:dyDescent="0.25">
      <c r="P10121" s="10"/>
    </row>
    <row r="10122" spans="16:16" x14ac:dyDescent="0.25">
      <c r="P10122" s="10"/>
    </row>
    <row r="10123" spans="16:16" x14ac:dyDescent="0.25">
      <c r="P10123" s="10"/>
    </row>
    <row r="10124" spans="16:16" x14ac:dyDescent="0.25">
      <c r="P10124" s="10"/>
    </row>
    <row r="10125" spans="16:16" x14ac:dyDescent="0.25">
      <c r="P10125" s="10"/>
    </row>
    <row r="10126" spans="16:16" x14ac:dyDescent="0.25">
      <c r="P10126" s="10"/>
    </row>
    <row r="10127" spans="16:16" x14ac:dyDescent="0.25">
      <c r="P10127" s="10"/>
    </row>
    <row r="10128" spans="16:16" x14ac:dyDescent="0.25">
      <c r="P10128" s="10"/>
    </row>
    <row r="10129" spans="16:16" x14ac:dyDescent="0.25">
      <c r="P10129" s="10"/>
    </row>
    <row r="10130" spans="16:16" x14ac:dyDescent="0.25">
      <c r="P10130" s="10"/>
    </row>
    <row r="10131" spans="16:16" x14ac:dyDescent="0.25">
      <c r="P10131" s="10"/>
    </row>
    <row r="10132" spans="16:16" x14ac:dyDescent="0.25">
      <c r="P10132" s="10"/>
    </row>
    <row r="10133" spans="16:16" x14ac:dyDescent="0.25">
      <c r="P10133" s="10"/>
    </row>
    <row r="10134" spans="16:16" x14ac:dyDescent="0.25">
      <c r="P10134" s="10"/>
    </row>
    <row r="10135" spans="16:16" x14ac:dyDescent="0.25">
      <c r="P10135" s="10"/>
    </row>
    <row r="10136" spans="16:16" x14ac:dyDescent="0.25">
      <c r="P10136" s="10"/>
    </row>
    <row r="10137" spans="16:16" x14ac:dyDescent="0.25">
      <c r="P10137" s="10"/>
    </row>
    <row r="10138" spans="16:16" x14ac:dyDescent="0.25">
      <c r="P10138" s="10"/>
    </row>
    <row r="10139" spans="16:16" x14ac:dyDescent="0.25">
      <c r="P10139" s="10"/>
    </row>
    <row r="10140" spans="16:16" x14ac:dyDescent="0.25">
      <c r="P10140" s="10"/>
    </row>
    <row r="10141" spans="16:16" x14ac:dyDescent="0.25">
      <c r="P10141" s="10"/>
    </row>
    <row r="10142" spans="16:16" x14ac:dyDescent="0.25">
      <c r="P10142" s="10"/>
    </row>
    <row r="10143" spans="16:16" x14ac:dyDescent="0.25">
      <c r="P10143" s="10"/>
    </row>
    <row r="10144" spans="16:16" x14ac:dyDescent="0.25">
      <c r="P10144" s="10"/>
    </row>
    <row r="10145" spans="16:16" x14ac:dyDescent="0.25">
      <c r="P10145" s="10"/>
    </row>
    <row r="10146" spans="16:16" x14ac:dyDescent="0.25">
      <c r="P10146" s="10"/>
    </row>
    <row r="10147" spans="16:16" x14ac:dyDescent="0.25">
      <c r="P10147" s="10"/>
    </row>
    <row r="10148" spans="16:16" x14ac:dyDescent="0.25">
      <c r="P10148" s="10"/>
    </row>
    <row r="10149" spans="16:16" x14ac:dyDescent="0.25">
      <c r="P10149" s="10"/>
    </row>
    <row r="10150" spans="16:16" x14ac:dyDescent="0.25">
      <c r="P10150" s="10"/>
    </row>
    <row r="10151" spans="16:16" x14ac:dyDescent="0.25">
      <c r="P10151" s="10"/>
    </row>
    <row r="10152" spans="16:16" x14ac:dyDescent="0.25">
      <c r="P10152" s="10"/>
    </row>
    <row r="10153" spans="16:16" x14ac:dyDescent="0.25">
      <c r="P10153" s="10"/>
    </row>
    <row r="10154" spans="16:16" x14ac:dyDescent="0.25">
      <c r="P10154" s="10"/>
    </row>
    <row r="10155" spans="16:16" x14ac:dyDescent="0.25">
      <c r="P10155" s="10"/>
    </row>
    <row r="10156" spans="16:16" x14ac:dyDescent="0.25">
      <c r="P10156" s="10"/>
    </row>
    <row r="10157" spans="16:16" x14ac:dyDescent="0.25">
      <c r="P10157" s="10"/>
    </row>
    <row r="10158" spans="16:16" x14ac:dyDescent="0.25">
      <c r="P10158" s="10"/>
    </row>
    <row r="10159" spans="16:16" x14ac:dyDescent="0.25">
      <c r="P10159" s="10"/>
    </row>
    <row r="10160" spans="16:16" x14ac:dyDescent="0.25">
      <c r="P10160" s="10"/>
    </row>
    <row r="10161" spans="16:16" x14ac:dyDescent="0.25">
      <c r="P10161" s="10"/>
    </row>
    <row r="10162" spans="16:16" x14ac:dyDescent="0.25">
      <c r="P10162" s="10"/>
    </row>
    <row r="10163" spans="16:16" x14ac:dyDescent="0.25">
      <c r="P10163" s="10"/>
    </row>
    <row r="10164" spans="16:16" x14ac:dyDescent="0.25">
      <c r="P10164" s="10"/>
    </row>
    <row r="10165" spans="16:16" x14ac:dyDescent="0.25">
      <c r="P10165" s="10"/>
    </row>
    <row r="10166" spans="16:16" x14ac:dyDescent="0.25">
      <c r="P10166" s="10"/>
    </row>
    <row r="10167" spans="16:16" x14ac:dyDescent="0.25">
      <c r="P10167" s="10"/>
    </row>
    <row r="10168" spans="16:16" x14ac:dyDescent="0.25">
      <c r="P10168" s="10"/>
    </row>
    <row r="10169" spans="16:16" x14ac:dyDescent="0.25">
      <c r="P10169" s="10"/>
    </row>
    <row r="10170" spans="16:16" x14ac:dyDescent="0.25">
      <c r="P10170" s="10"/>
    </row>
    <row r="10171" spans="16:16" x14ac:dyDescent="0.25">
      <c r="P10171" s="10"/>
    </row>
    <row r="10172" spans="16:16" x14ac:dyDescent="0.25">
      <c r="P10172" s="10"/>
    </row>
    <row r="10173" spans="16:16" x14ac:dyDescent="0.25">
      <c r="P10173" s="10"/>
    </row>
    <row r="10174" spans="16:16" x14ac:dyDescent="0.25">
      <c r="P10174" s="10"/>
    </row>
    <row r="10175" spans="16:16" x14ac:dyDescent="0.25">
      <c r="P10175" s="10"/>
    </row>
    <row r="10176" spans="16:16" x14ac:dyDescent="0.25">
      <c r="P10176" s="10"/>
    </row>
    <row r="10177" spans="16:16" x14ac:dyDescent="0.25">
      <c r="P10177" s="10"/>
    </row>
    <row r="10178" spans="16:16" x14ac:dyDescent="0.25">
      <c r="P10178" s="10"/>
    </row>
    <row r="10179" spans="16:16" x14ac:dyDescent="0.25">
      <c r="P10179" s="10"/>
    </row>
    <row r="10180" spans="16:16" x14ac:dyDescent="0.25">
      <c r="P10180" s="10"/>
    </row>
    <row r="10181" spans="16:16" x14ac:dyDescent="0.25">
      <c r="P10181" s="10"/>
    </row>
    <row r="10182" spans="16:16" x14ac:dyDescent="0.25">
      <c r="P10182" s="10"/>
    </row>
    <row r="10183" spans="16:16" x14ac:dyDescent="0.25">
      <c r="P10183" s="10"/>
    </row>
    <row r="10184" spans="16:16" x14ac:dyDescent="0.25">
      <c r="P10184" s="10"/>
    </row>
    <row r="10185" spans="16:16" x14ac:dyDescent="0.25">
      <c r="P10185" s="10"/>
    </row>
    <row r="10186" spans="16:16" x14ac:dyDescent="0.25">
      <c r="P10186" s="10"/>
    </row>
    <row r="10187" spans="16:16" x14ac:dyDescent="0.25">
      <c r="P10187" s="10"/>
    </row>
    <row r="10188" spans="16:16" x14ac:dyDescent="0.25">
      <c r="P10188" s="10"/>
    </row>
    <row r="10189" spans="16:16" x14ac:dyDescent="0.25">
      <c r="P10189" s="10"/>
    </row>
    <row r="10190" spans="16:16" x14ac:dyDescent="0.25">
      <c r="P10190" s="10"/>
    </row>
    <row r="10191" spans="16:16" x14ac:dyDescent="0.25">
      <c r="P10191" s="10"/>
    </row>
    <row r="10192" spans="16:16" x14ac:dyDescent="0.25">
      <c r="P10192" s="10"/>
    </row>
    <row r="10193" spans="16:16" x14ac:dyDescent="0.25">
      <c r="P10193" s="10"/>
    </row>
    <row r="10194" spans="16:16" x14ac:dyDescent="0.25">
      <c r="P10194" s="10"/>
    </row>
    <row r="10195" spans="16:16" x14ac:dyDescent="0.25">
      <c r="P10195" s="10"/>
    </row>
    <row r="10196" spans="16:16" x14ac:dyDescent="0.25">
      <c r="P10196" s="10"/>
    </row>
    <row r="10197" spans="16:16" x14ac:dyDescent="0.25">
      <c r="P10197" s="10"/>
    </row>
    <row r="10198" spans="16:16" x14ac:dyDescent="0.25">
      <c r="P10198" s="10"/>
    </row>
    <row r="10199" spans="16:16" x14ac:dyDescent="0.25">
      <c r="P10199" s="10"/>
    </row>
    <row r="10200" spans="16:16" x14ac:dyDescent="0.25">
      <c r="P10200" s="10"/>
    </row>
    <row r="10201" spans="16:16" x14ac:dyDescent="0.25">
      <c r="P10201" s="10"/>
    </row>
    <row r="10202" spans="16:16" x14ac:dyDescent="0.25">
      <c r="P10202" s="10"/>
    </row>
    <row r="10203" spans="16:16" x14ac:dyDescent="0.25">
      <c r="P10203" s="10"/>
    </row>
    <row r="10204" spans="16:16" x14ac:dyDescent="0.25">
      <c r="P10204" s="10"/>
    </row>
    <row r="10205" spans="16:16" x14ac:dyDescent="0.25">
      <c r="P10205" s="10"/>
    </row>
    <row r="10206" spans="16:16" x14ac:dyDescent="0.25">
      <c r="P10206" s="10"/>
    </row>
    <row r="10207" spans="16:16" x14ac:dyDescent="0.25">
      <c r="P10207" s="10"/>
    </row>
    <row r="10208" spans="16:16" x14ac:dyDescent="0.25">
      <c r="P10208" s="10"/>
    </row>
    <row r="10209" spans="16:16" x14ac:dyDescent="0.25">
      <c r="P10209" s="10"/>
    </row>
    <row r="10210" spans="16:16" x14ac:dyDescent="0.25">
      <c r="P10210" s="10"/>
    </row>
    <row r="10211" spans="16:16" x14ac:dyDescent="0.25">
      <c r="P10211" s="10"/>
    </row>
    <row r="10212" spans="16:16" x14ac:dyDescent="0.25">
      <c r="P10212" s="10"/>
    </row>
    <row r="10213" spans="16:16" x14ac:dyDescent="0.25">
      <c r="P10213" s="10"/>
    </row>
    <row r="10214" spans="16:16" x14ac:dyDescent="0.25">
      <c r="P10214" s="10"/>
    </row>
    <row r="10215" spans="16:16" x14ac:dyDescent="0.25">
      <c r="P10215" s="10"/>
    </row>
    <row r="10216" spans="16:16" x14ac:dyDescent="0.25">
      <c r="P10216" s="10"/>
    </row>
    <row r="10217" spans="16:16" x14ac:dyDescent="0.25">
      <c r="P10217" s="10"/>
    </row>
    <row r="10218" spans="16:16" x14ac:dyDescent="0.25">
      <c r="P10218" s="10"/>
    </row>
    <row r="10219" spans="16:16" x14ac:dyDescent="0.25">
      <c r="P10219" s="10"/>
    </row>
    <row r="10220" spans="16:16" x14ac:dyDescent="0.25">
      <c r="P10220" s="10"/>
    </row>
    <row r="10221" spans="16:16" x14ac:dyDescent="0.25">
      <c r="P10221" s="10"/>
    </row>
    <row r="10222" spans="16:16" x14ac:dyDescent="0.25">
      <c r="P10222" s="10"/>
    </row>
    <row r="10223" spans="16:16" x14ac:dyDescent="0.25">
      <c r="P10223" s="10"/>
    </row>
    <row r="10224" spans="16:16" x14ac:dyDescent="0.25">
      <c r="P10224" s="10"/>
    </row>
    <row r="10225" spans="16:16" x14ac:dyDescent="0.25">
      <c r="P10225" s="10"/>
    </row>
    <row r="10226" spans="16:16" x14ac:dyDescent="0.25">
      <c r="P10226" s="10"/>
    </row>
    <row r="10227" spans="16:16" x14ac:dyDescent="0.25">
      <c r="P10227" s="10"/>
    </row>
    <row r="10228" spans="16:16" x14ac:dyDescent="0.25">
      <c r="P10228" s="10"/>
    </row>
    <row r="10229" spans="16:16" x14ac:dyDescent="0.25">
      <c r="P10229" s="10"/>
    </row>
    <row r="10230" spans="16:16" x14ac:dyDescent="0.25">
      <c r="P10230" s="10"/>
    </row>
    <row r="10231" spans="16:16" x14ac:dyDescent="0.25">
      <c r="P10231" s="10"/>
    </row>
    <row r="10232" spans="16:16" x14ac:dyDescent="0.25">
      <c r="P10232" s="10"/>
    </row>
    <row r="10233" spans="16:16" x14ac:dyDescent="0.25">
      <c r="P10233" s="10"/>
    </row>
    <row r="10234" spans="16:16" x14ac:dyDescent="0.25">
      <c r="P10234" s="10"/>
    </row>
    <row r="10235" spans="16:16" x14ac:dyDescent="0.25">
      <c r="P10235" s="10"/>
    </row>
    <row r="10236" spans="16:16" x14ac:dyDescent="0.25">
      <c r="P10236" s="10"/>
    </row>
    <row r="10237" spans="16:16" x14ac:dyDescent="0.25">
      <c r="P10237" s="10"/>
    </row>
    <row r="10238" spans="16:16" x14ac:dyDescent="0.25">
      <c r="P10238" s="10"/>
    </row>
    <row r="10239" spans="16:16" x14ac:dyDescent="0.25">
      <c r="P10239" s="10"/>
    </row>
    <row r="10240" spans="16:16" x14ac:dyDescent="0.25">
      <c r="P10240" s="10"/>
    </row>
    <row r="10241" spans="16:16" x14ac:dyDescent="0.25">
      <c r="P10241" s="10"/>
    </row>
    <row r="10242" spans="16:16" x14ac:dyDescent="0.25">
      <c r="P10242" s="10"/>
    </row>
    <row r="10243" spans="16:16" x14ac:dyDescent="0.25">
      <c r="P10243" s="10"/>
    </row>
    <row r="10244" spans="16:16" x14ac:dyDescent="0.25">
      <c r="P10244" s="10"/>
    </row>
    <row r="10245" spans="16:16" x14ac:dyDescent="0.25">
      <c r="P10245" s="10"/>
    </row>
    <row r="10246" spans="16:16" x14ac:dyDescent="0.25">
      <c r="P10246" s="10"/>
    </row>
    <row r="10247" spans="16:16" x14ac:dyDescent="0.25">
      <c r="P10247" s="10"/>
    </row>
    <row r="10248" spans="16:16" x14ac:dyDescent="0.25">
      <c r="P10248" s="10"/>
    </row>
    <row r="10249" spans="16:16" x14ac:dyDescent="0.25">
      <c r="P10249" s="10"/>
    </row>
    <row r="10250" spans="16:16" x14ac:dyDescent="0.25">
      <c r="P10250" s="10"/>
    </row>
    <row r="10251" spans="16:16" x14ac:dyDescent="0.25">
      <c r="P10251" s="10"/>
    </row>
    <row r="10252" spans="16:16" x14ac:dyDescent="0.25">
      <c r="P10252" s="10"/>
    </row>
    <row r="10253" spans="16:16" x14ac:dyDescent="0.25">
      <c r="P10253" s="10"/>
    </row>
    <row r="10254" spans="16:16" x14ac:dyDescent="0.25">
      <c r="P10254" s="10"/>
    </row>
    <row r="10255" spans="16:16" x14ac:dyDescent="0.25">
      <c r="P10255" s="10"/>
    </row>
    <row r="10256" spans="16:16" x14ac:dyDescent="0.25">
      <c r="P10256" s="10"/>
    </row>
    <row r="10257" spans="16:16" x14ac:dyDescent="0.25">
      <c r="P10257" s="10"/>
    </row>
    <row r="10258" spans="16:16" x14ac:dyDescent="0.25">
      <c r="P10258" s="10"/>
    </row>
    <row r="10259" spans="16:16" x14ac:dyDescent="0.25">
      <c r="P10259" s="10"/>
    </row>
    <row r="10260" spans="16:16" x14ac:dyDescent="0.25">
      <c r="P10260" s="10"/>
    </row>
    <row r="10261" spans="16:16" x14ac:dyDescent="0.25">
      <c r="P10261" s="10"/>
    </row>
    <row r="10262" spans="16:16" x14ac:dyDescent="0.25">
      <c r="P10262" s="10"/>
    </row>
    <row r="10263" spans="16:16" x14ac:dyDescent="0.25">
      <c r="P10263" s="10"/>
    </row>
    <row r="10264" spans="16:16" x14ac:dyDescent="0.25">
      <c r="P10264" s="10"/>
    </row>
    <row r="10265" spans="16:16" x14ac:dyDescent="0.25">
      <c r="P10265" s="10"/>
    </row>
    <row r="10266" spans="16:16" x14ac:dyDescent="0.25">
      <c r="P10266" s="10"/>
    </row>
    <row r="10267" spans="16:16" x14ac:dyDescent="0.25">
      <c r="P10267" s="10"/>
    </row>
    <row r="10268" spans="16:16" x14ac:dyDescent="0.25">
      <c r="P10268" s="10"/>
    </row>
    <row r="10269" spans="16:16" x14ac:dyDescent="0.25">
      <c r="P10269" s="10"/>
    </row>
    <row r="10270" spans="16:16" x14ac:dyDescent="0.25">
      <c r="P10270" s="10"/>
    </row>
    <row r="10271" spans="16:16" x14ac:dyDescent="0.25">
      <c r="P10271" s="10"/>
    </row>
    <row r="10272" spans="16:16" x14ac:dyDescent="0.25">
      <c r="P10272" s="10"/>
    </row>
    <row r="10273" spans="16:16" x14ac:dyDescent="0.25">
      <c r="P10273" s="10"/>
    </row>
    <row r="10274" spans="16:16" x14ac:dyDescent="0.25">
      <c r="P10274" s="10"/>
    </row>
    <row r="10275" spans="16:16" x14ac:dyDescent="0.25">
      <c r="P10275" s="10"/>
    </row>
    <row r="10276" spans="16:16" x14ac:dyDescent="0.25">
      <c r="P10276" s="10"/>
    </row>
    <row r="10277" spans="16:16" x14ac:dyDescent="0.25">
      <c r="P10277" s="10"/>
    </row>
    <row r="10278" spans="16:16" x14ac:dyDescent="0.25">
      <c r="P10278" s="10"/>
    </row>
    <row r="10279" spans="16:16" x14ac:dyDescent="0.25">
      <c r="P10279" s="10"/>
    </row>
    <row r="10280" spans="16:16" x14ac:dyDescent="0.25">
      <c r="P10280" s="10"/>
    </row>
    <row r="10281" spans="16:16" x14ac:dyDescent="0.25">
      <c r="P10281" s="10"/>
    </row>
    <row r="10282" spans="16:16" x14ac:dyDescent="0.25">
      <c r="P10282" s="10"/>
    </row>
    <row r="10283" spans="16:16" x14ac:dyDescent="0.25">
      <c r="P10283" s="10"/>
    </row>
    <row r="10284" spans="16:16" x14ac:dyDescent="0.25">
      <c r="P10284" s="10"/>
    </row>
    <row r="10285" spans="16:16" x14ac:dyDescent="0.25">
      <c r="P10285" s="10"/>
    </row>
    <row r="10286" spans="16:16" x14ac:dyDescent="0.25">
      <c r="P10286" s="10"/>
    </row>
    <row r="10287" spans="16:16" x14ac:dyDescent="0.25">
      <c r="P10287" s="10"/>
    </row>
    <row r="10288" spans="16:16" x14ac:dyDescent="0.25">
      <c r="P10288" s="10"/>
    </row>
    <row r="10289" spans="16:16" x14ac:dyDescent="0.25">
      <c r="P10289" s="10"/>
    </row>
    <row r="10290" spans="16:16" x14ac:dyDescent="0.25">
      <c r="P10290" s="10"/>
    </row>
    <row r="10291" spans="16:16" x14ac:dyDescent="0.25">
      <c r="P10291" s="10"/>
    </row>
    <row r="10292" spans="16:16" x14ac:dyDescent="0.25">
      <c r="P10292" s="10"/>
    </row>
    <row r="10293" spans="16:16" x14ac:dyDescent="0.25">
      <c r="P10293" s="10"/>
    </row>
    <row r="10294" spans="16:16" x14ac:dyDescent="0.25">
      <c r="P10294" s="10"/>
    </row>
    <row r="10295" spans="16:16" x14ac:dyDescent="0.25">
      <c r="P10295" s="10"/>
    </row>
    <row r="10296" spans="16:16" x14ac:dyDescent="0.25">
      <c r="P10296" s="10"/>
    </row>
    <row r="10297" spans="16:16" x14ac:dyDescent="0.25">
      <c r="P10297" s="10"/>
    </row>
    <row r="10298" spans="16:16" x14ac:dyDescent="0.25">
      <c r="P10298" s="10"/>
    </row>
    <row r="10299" spans="16:16" x14ac:dyDescent="0.25">
      <c r="P10299" s="10"/>
    </row>
    <row r="10300" spans="16:16" x14ac:dyDescent="0.25">
      <c r="P10300" s="10"/>
    </row>
    <row r="10301" spans="16:16" x14ac:dyDescent="0.25">
      <c r="P10301" s="10"/>
    </row>
    <row r="10302" spans="16:16" x14ac:dyDescent="0.25">
      <c r="P10302" s="10"/>
    </row>
    <row r="10303" spans="16:16" x14ac:dyDescent="0.25">
      <c r="P10303" s="10"/>
    </row>
    <row r="10304" spans="16:16" x14ac:dyDescent="0.25">
      <c r="P10304" s="10"/>
    </row>
    <row r="10305" spans="16:16" x14ac:dyDescent="0.25">
      <c r="P10305" s="10"/>
    </row>
    <row r="10306" spans="16:16" x14ac:dyDescent="0.25">
      <c r="P10306" s="10"/>
    </row>
    <row r="10307" spans="16:16" x14ac:dyDescent="0.25">
      <c r="P10307" s="10"/>
    </row>
    <row r="10308" spans="16:16" x14ac:dyDescent="0.25">
      <c r="P10308" s="10"/>
    </row>
    <row r="10309" spans="16:16" x14ac:dyDescent="0.25">
      <c r="P10309" s="10"/>
    </row>
    <row r="10310" spans="16:16" x14ac:dyDescent="0.25">
      <c r="P10310" s="10"/>
    </row>
    <row r="10311" spans="16:16" x14ac:dyDescent="0.25">
      <c r="P10311" s="10"/>
    </row>
    <row r="10312" spans="16:16" x14ac:dyDescent="0.25">
      <c r="P10312" s="10"/>
    </row>
    <row r="10313" spans="16:16" x14ac:dyDescent="0.25">
      <c r="P10313" s="10"/>
    </row>
    <row r="10314" spans="16:16" x14ac:dyDescent="0.25">
      <c r="P10314" s="10"/>
    </row>
    <row r="10315" spans="16:16" x14ac:dyDescent="0.25">
      <c r="P10315" s="10"/>
    </row>
    <row r="10316" spans="16:16" x14ac:dyDescent="0.25">
      <c r="P10316" s="10"/>
    </row>
    <row r="10317" spans="16:16" x14ac:dyDescent="0.25">
      <c r="P10317" s="10"/>
    </row>
    <row r="10318" spans="16:16" x14ac:dyDescent="0.25">
      <c r="P10318" s="10"/>
    </row>
    <row r="10319" spans="16:16" x14ac:dyDescent="0.25">
      <c r="P10319" s="10"/>
    </row>
    <row r="10320" spans="16:16" x14ac:dyDescent="0.25">
      <c r="P10320" s="10"/>
    </row>
    <row r="10321" spans="16:16" x14ac:dyDescent="0.25">
      <c r="P10321" s="10"/>
    </row>
    <row r="10322" spans="16:16" x14ac:dyDescent="0.25">
      <c r="P10322" s="10"/>
    </row>
    <row r="10323" spans="16:16" x14ac:dyDescent="0.25">
      <c r="P10323" s="10"/>
    </row>
    <row r="10324" spans="16:16" x14ac:dyDescent="0.25">
      <c r="P10324" s="10"/>
    </row>
    <row r="10325" spans="16:16" x14ac:dyDescent="0.25">
      <c r="P10325" s="10"/>
    </row>
    <row r="10326" spans="16:16" x14ac:dyDescent="0.25">
      <c r="P10326" s="10"/>
    </row>
    <row r="10327" spans="16:16" x14ac:dyDescent="0.25">
      <c r="P10327" s="10"/>
    </row>
    <row r="10328" spans="16:16" x14ac:dyDescent="0.25">
      <c r="P10328" s="10"/>
    </row>
    <row r="10329" spans="16:16" x14ac:dyDescent="0.25">
      <c r="P10329" s="10"/>
    </row>
    <row r="10330" spans="16:16" x14ac:dyDescent="0.25">
      <c r="P10330" s="10"/>
    </row>
    <row r="10331" spans="16:16" x14ac:dyDescent="0.25">
      <c r="P10331" s="10"/>
    </row>
    <row r="10332" spans="16:16" x14ac:dyDescent="0.25">
      <c r="P10332" s="10"/>
    </row>
    <row r="10333" spans="16:16" x14ac:dyDescent="0.25">
      <c r="P10333" s="10"/>
    </row>
    <row r="10334" spans="16:16" x14ac:dyDescent="0.25">
      <c r="P10334" s="10"/>
    </row>
    <row r="10335" spans="16:16" x14ac:dyDescent="0.25">
      <c r="P10335" s="10"/>
    </row>
    <row r="10336" spans="16:16" x14ac:dyDescent="0.25">
      <c r="P10336" s="10"/>
    </row>
    <row r="10337" spans="16:16" x14ac:dyDescent="0.25">
      <c r="P10337" s="10"/>
    </row>
    <row r="10338" spans="16:16" x14ac:dyDescent="0.25">
      <c r="P10338" s="10"/>
    </row>
    <row r="10339" spans="16:16" x14ac:dyDescent="0.25">
      <c r="P10339" s="10"/>
    </row>
    <row r="10340" spans="16:16" x14ac:dyDescent="0.25">
      <c r="P10340" s="10"/>
    </row>
    <row r="10341" spans="16:16" x14ac:dyDescent="0.25">
      <c r="P10341" s="10"/>
    </row>
    <row r="10342" spans="16:16" x14ac:dyDescent="0.25">
      <c r="P10342" s="10"/>
    </row>
    <row r="10343" spans="16:16" x14ac:dyDescent="0.25">
      <c r="P10343" s="10"/>
    </row>
    <row r="10344" spans="16:16" x14ac:dyDescent="0.25">
      <c r="P10344" s="10"/>
    </row>
    <row r="10345" spans="16:16" x14ac:dyDescent="0.25">
      <c r="P10345" s="10"/>
    </row>
    <row r="10346" spans="16:16" x14ac:dyDescent="0.25">
      <c r="P10346" s="10"/>
    </row>
    <row r="10347" spans="16:16" x14ac:dyDescent="0.25">
      <c r="P10347" s="10"/>
    </row>
    <row r="10348" spans="16:16" x14ac:dyDescent="0.25">
      <c r="P10348" s="10"/>
    </row>
    <row r="10349" spans="16:16" x14ac:dyDescent="0.25">
      <c r="P10349" s="10"/>
    </row>
    <row r="10350" spans="16:16" x14ac:dyDescent="0.25">
      <c r="P10350" s="10"/>
    </row>
    <row r="10351" spans="16:16" x14ac:dyDescent="0.25">
      <c r="P10351" s="10"/>
    </row>
    <row r="10352" spans="16:16" x14ac:dyDescent="0.25">
      <c r="P10352" s="10"/>
    </row>
    <row r="10353" spans="16:16" x14ac:dyDescent="0.25">
      <c r="P10353" s="10"/>
    </row>
    <row r="10354" spans="16:16" x14ac:dyDescent="0.25">
      <c r="P10354" s="10"/>
    </row>
    <row r="10355" spans="16:16" x14ac:dyDescent="0.25">
      <c r="P10355" s="10"/>
    </row>
    <row r="10356" spans="16:16" x14ac:dyDescent="0.25">
      <c r="P10356" s="10"/>
    </row>
    <row r="10357" spans="16:16" x14ac:dyDescent="0.25">
      <c r="P10357" s="10"/>
    </row>
    <row r="10358" spans="16:16" x14ac:dyDescent="0.25">
      <c r="P10358" s="10"/>
    </row>
    <row r="10359" spans="16:16" x14ac:dyDescent="0.25">
      <c r="P10359" s="10"/>
    </row>
    <row r="10360" spans="16:16" x14ac:dyDescent="0.25">
      <c r="P10360" s="10"/>
    </row>
    <row r="10361" spans="16:16" x14ac:dyDescent="0.25">
      <c r="P10361" s="10"/>
    </row>
    <row r="10362" spans="16:16" x14ac:dyDescent="0.25">
      <c r="P10362" s="10"/>
    </row>
    <row r="10363" spans="16:16" x14ac:dyDescent="0.25">
      <c r="P10363" s="10"/>
    </row>
    <row r="10364" spans="16:16" x14ac:dyDescent="0.25">
      <c r="P10364" s="10"/>
    </row>
    <row r="10365" spans="16:16" x14ac:dyDescent="0.25">
      <c r="P10365" s="10"/>
    </row>
    <row r="10366" spans="16:16" x14ac:dyDescent="0.25">
      <c r="P10366" s="10"/>
    </row>
    <row r="10367" spans="16:16" x14ac:dyDescent="0.25">
      <c r="P10367" s="10"/>
    </row>
    <row r="10368" spans="16:16" x14ac:dyDescent="0.25">
      <c r="P10368" s="10"/>
    </row>
    <row r="10369" spans="16:16" x14ac:dyDescent="0.25">
      <c r="P10369" s="10"/>
    </row>
    <row r="10370" spans="16:16" x14ac:dyDescent="0.25">
      <c r="P10370" s="10"/>
    </row>
    <row r="10371" spans="16:16" x14ac:dyDescent="0.25">
      <c r="P10371" s="10"/>
    </row>
    <row r="10372" spans="16:16" x14ac:dyDescent="0.25">
      <c r="P10372" s="10"/>
    </row>
    <row r="10373" spans="16:16" x14ac:dyDescent="0.25">
      <c r="P10373" s="10"/>
    </row>
    <row r="10374" spans="16:16" x14ac:dyDescent="0.25">
      <c r="P10374" s="10"/>
    </row>
    <row r="10375" spans="16:16" x14ac:dyDescent="0.25">
      <c r="P10375" s="10"/>
    </row>
    <row r="10376" spans="16:16" x14ac:dyDescent="0.25">
      <c r="P10376" s="10"/>
    </row>
    <row r="10377" spans="16:16" x14ac:dyDescent="0.25">
      <c r="P10377" s="10"/>
    </row>
    <row r="10378" spans="16:16" x14ac:dyDescent="0.25">
      <c r="P10378" s="10"/>
    </row>
    <row r="10379" spans="16:16" x14ac:dyDescent="0.25">
      <c r="P10379" s="10"/>
    </row>
    <row r="10380" spans="16:16" x14ac:dyDescent="0.25">
      <c r="P10380" s="10"/>
    </row>
    <row r="10381" spans="16:16" x14ac:dyDescent="0.25">
      <c r="P10381" s="10"/>
    </row>
    <row r="10382" spans="16:16" x14ac:dyDescent="0.25">
      <c r="P10382" s="10"/>
    </row>
    <row r="10383" spans="16:16" x14ac:dyDescent="0.25">
      <c r="P10383" s="10"/>
    </row>
    <row r="10384" spans="16:16" x14ac:dyDescent="0.25">
      <c r="P10384" s="10"/>
    </row>
    <row r="10385" spans="16:16" x14ac:dyDescent="0.25">
      <c r="P10385" s="10"/>
    </row>
    <row r="10386" spans="16:16" x14ac:dyDescent="0.25">
      <c r="P10386" s="10"/>
    </row>
    <row r="10387" spans="16:16" x14ac:dyDescent="0.25">
      <c r="P10387" s="10"/>
    </row>
    <row r="10388" spans="16:16" x14ac:dyDescent="0.25">
      <c r="P10388" s="10"/>
    </row>
    <row r="10389" spans="16:16" x14ac:dyDescent="0.25">
      <c r="P10389" s="10"/>
    </row>
    <row r="10390" spans="16:16" x14ac:dyDescent="0.25">
      <c r="P10390" s="10"/>
    </row>
    <row r="10391" spans="16:16" x14ac:dyDescent="0.25">
      <c r="P10391" s="10"/>
    </row>
    <row r="10392" spans="16:16" x14ac:dyDescent="0.25">
      <c r="P10392" s="10"/>
    </row>
    <row r="10393" spans="16:16" x14ac:dyDescent="0.25">
      <c r="P10393" s="10"/>
    </row>
    <row r="10394" spans="16:16" x14ac:dyDescent="0.25">
      <c r="P10394" s="10"/>
    </row>
    <row r="10395" spans="16:16" x14ac:dyDescent="0.25">
      <c r="P10395" s="10"/>
    </row>
    <row r="10396" spans="16:16" x14ac:dyDescent="0.25">
      <c r="P10396" s="10"/>
    </row>
    <row r="10397" spans="16:16" x14ac:dyDescent="0.25">
      <c r="P10397" s="10"/>
    </row>
    <row r="10398" spans="16:16" x14ac:dyDescent="0.25">
      <c r="P10398" s="10"/>
    </row>
    <row r="10399" spans="16:16" x14ac:dyDescent="0.25">
      <c r="P10399" s="10"/>
    </row>
    <row r="10400" spans="16:16" x14ac:dyDescent="0.25">
      <c r="P10400" s="10"/>
    </row>
    <row r="10401" spans="16:16" x14ac:dyDescent="0.25">
      <c r="P10401" s="10"/>
    </row>
    <row r="10402" spans="16:16" x14ac:dyDescent="0.25">
      <c r="P10402" s="10"/>
    </row>
    <row r="10403" spans="16:16" x14ac:dyDescent="0.25">
      <c r="P10403" s="10"/>
    </row>
    <row r="10404" spans="16:16" x14ac:dyDescent="0.25">
      <c r="P10404" s="10"/>
    </row>
    <row r="10405" spans="16:16" x14ac:dyDescent="0.25">
      <c r="P10405" s="10"/>
    </row>
    <row r="10406" spans="16:16" x14ac:dyDescent="0.25">
      <c r="P10406" s="10"/>
    </row>
    <row r="10407" spans="16:16" x14ac:dyDescent="0.25">
      <c r="P10407" s="10"/>
    </row>
    <row r="10408" spans="16:16" x14ac:dyDescent="0.25">
      <c r="P10408" s="10"/>
    </row>
    <row r="10409" spans="16:16" x14ac:dyDescent="0.25">
      <c r="P10409" s="10"/>
    </row>
    <row r="10410" spans="16:16" x14ac:dyDescent="0.25">
      <c r="P10410" s="10"/>
    </row>
    <row r="10411" spans="16:16" x14ac:dyDescent="0.25">
      <c r="P10411" s="10"/>
    </row>
    <row r="10412" spans="16:16" x14ac:dyDescent="0.25">
      <c r="P10412" s="10"/>
    </row>
    <row r="10413" spans="16:16" x14ac:dyDescent="0.25">
      <c r="P10413" s="10"/>
    </row>
    <row r="10414" spans="16:16" x14ac:dyDescent="0.25">
      <c r="P10414" s="10"/>
    </row>
    <row r="10415" spans="16:16" x14ac:dyDescent="0.25">
      <c r="P10415" s="10"/>
    </row>
    <row r="10416" spans="16:16" x14ac:dyDescent="0.25">
      <c r="P10416" s="10"/>
    </row>
    <row r="10417" spans="16:16" x14ac:dyDescent="0.25">
      <c r="P10417" s="10"/>
    </row>
    <row r="10418" spans="16:16" x14ac:dyDescent="0.25">
      <c r="P10418" s="10"/>
    </row>
    <row r="10419" spans="16:16" x14ac:dyDescent="0.25">
      <c r="P10419" s="10"/>
    </row>
    <row r="10420" spans="16:16" x14ac:dyDescent="0.25">
      <c r="P10420" s="10"/>
    </row>
    <row r="10421" spans="16:16" x14ac:dyDescent="0.25">
      <c r="P10421" s="10"/>
    </row>
    <row r="10422" spans="16:16" x14ac:dyDescent="0.25">
      <c r="P10422" s="10"/>
    </row>
    <row r="10423" spans="16:16" x14ac:dyDescent="0.25">
      <c r="P10423" s="10"/>
    </row>
    <row r="10424" spans="16:16" x14ac:dyDescent="0.25">
      <c r="P10424" s="10"/>
    </row>
    <row r="10425" spans="16:16" x14ac:dyDescent="0.25">
      <c r="P10425" s="10"/>
    </row>
    <row r="10426" spans="16:16" x14ac:dyDescent="0.25">
      <c r="P10426" s="10"/>
    </row>
    <row r="10427" spans="16:16" x14ac:dyDescent="0.25">
      <c r="P10427" s="10"/>
    </row>
    <row r="10428" spans="16:16" x14ac:dyDescent="0.25">
      <c r="P10428" s="10"/>
    </row>
    <row r="10429" spans="16:16" x14ac:dyDescent="0.25">
      <c r="P10429" s="10"/>
    </row>
    <row r="10430" spans="16:16" x14ac:dyDescent="0.25">
      <c r="P10430" s="10"/>
    </row>
    <row r="10431" spans="16:16" x14ac:dyDescent="0.25">
      <c r="P10431" s="10"/>
    </row>
    <row r="10432" spans="16:16" x14ac:dyDescent="0.25">
      <c r="P10432" s="10"/>
    </row>
    <row r="10433" spans="16:16" x14ac:dyDescent="0.25">
      <c r="P10433" s="10"/>
    </row>
    <row r="10434" spans="16:16" x14ac:dyDescent="0.25">
      <c r="P10434" s="10"/>
    </row>
    <row r="10435" spans="16:16" x14ac:dyDescent="0.25">
      <c r="P10435" s="10"/>
    </row>
    <row r="10436" spans="16:16" x14ac:dyDescent="0.25">
      <c r="P10436" s="10"/>
    </row>
    <row r="10437" spans="16:16" x14ac:dyDescent="0.25">
      <c r="P10437" s="10"/>
    </row>
    <row r="10438" spans="16:16" x14ac:dyDescent="0.25">
      <c r="P10438" s="10"/>
    </row>
    <row r="10439" spans="16:16" x14ac:dyDescent="0.25">
      <c r="P10439" s="10"/>
    </row>
    <row r="10440" spans="16:16" x14ac:dyDescent="0.25">
      <c r="P10440" s="10"/>
    </row>
    <row r="10441" spans="16:16" x14ac:dyDescent="0.25">
      <c r="P10441" s="10"/>
    </row>
    <row r="10442" spans="16:16" x14ac:dyDescent="0.25">
      <c r="P10442" s="10"/>
    </row>
    <row r="10443" spans="16:16" x14ac:dyDescent="0.25">
      <c r="P10443" s="10"/>
    </row>
    <row r="10444" spans="16:16" x14ac:dyDescent="0.25">
      <c r="P10444" s="10"/>
    </row>
    <row r="10445" spans="16:16" x14ac:dyDescent="0.25">
      <c r="P10445" s="10"/>
    </row>
    <row r="10446" spans="16:16" x14ac:dyDescent="0.25">
      <c r="P10446" s="10"/>
    </row>
    <row r="10447" spans="16:16" x14ac:dyDescent="0.25">
      <c r="P10447" s="10"/>
    </row>
    <row r="10448" spans="16:16" x14ac:dyDescent="0.25">
      <c r="P10448" s="10"/>
    </row>
    <row r="10449" spans="16:16" x14ac:dyDescent="0.25">
      <c r="P10449" s="10"/>
    </row>
    <row r="10450" spans="16:16" x14ac:dyDescent="0.25">
      <c r="P10450" s="10"/>
    </row>
    <row r="10451" spans="16:16" x14ac:dyDescent="0.25">
      <c r="P10451" s="10"/>
    </row>
    <row r="10452" spans="16:16" x14ac:dyDescent="0.25">
      <c r="P10452" s="10"/>
    </row>
    <row r="10453" spans="16:16" x14ac:dyDescent="0.25">
      <c r="P10453" s="10"/>
    </row>
    <row r="10454" spans="16:16" x14ac:dyDescent="0.25">
      <c r="P10454" s="10"/>
    </row>
    <row r="10455" spans="16:16" x14ac:dyDescent="0.25">
      <c r="P10455" s="10"/>
    </row>
    <row r="10456" spans="16:16" x14ac:dyDescent="0.25">
      <c r="P10456" s="10"/>
    </row>
    <row r="10457" spans="16:16" x14ac:dyDescent="0.25">
      <c r="P10457" s="10"/>
    </row>
    <row r="10458" spans="16:16" x14ac:dyDescent="0.25">
      <c r="P10458" s="10"/>
    </row>
    <row r="10459" spans="16:16" x14ac:dyDescent="0.25">
      <c r="P10459" s="10"/>
    </row>
    <row r="10460" spans="16:16" x14ac:dyDescent="0.25">
      <c r="P10460" s="10"/>
    </row>
    <row r="10461" spans="16:16" x14ac:dyDescent="0.25">
      <c r="P10461" s="10"/>
    </row>
    <row r="10462" spans="16:16" x14ac:dyDescent="0.25">
      <c r="P10462" s="10"/>
    </row>
    <row r="10463" spans="16:16" x14ac:dyDescent="0.25">
      <c r="P10463" s="10"/>
    </row>
    <row r="10464" spans="16:16" x14ac:dyDescent="0.25">
      <c r="P10464" s="10"/>
    </row>
    <row r="10465" spans="16:16" x14ac:dyDescent="0.25">
      <c r="P10465" s="10"/>
    </row>
    <row r="10466" spans="16:16" x14ac:dyDescent="0.25">
      <c r="P10466" s="10"/>
    </row>
    <row r="10467" spans="16:16" x14ac:dyDescent="0.25">
      <c r="P10467" s="10"/>
    </row>
    <row r="10468" spans="16:16" x14ac:dyDescent="0.25">
      <c r="P10468" s="10"/>
    </row>
    <row r="10469" spans="16:16" x14ac:dyDescent="0.25">
      <c r="P10469" s="10"/>
    </row>
    <row r="10470" spans="16:16" x14ac:dyDescent="0.25">
      <c r="P10470" s="10"/>
    </row>
    <row r="10471" spans="16:16" x14ac:dyDescent="0.25">
      <c r="P10471" s="10"/>
    </row>
    <row r="10472" spans="16:16" x14ac:dyDescent="0.25">
      <c r="P10472" s="10"/>
    </row>
    <row r="10473" spans="16:16" x14ac:dyDescent="0.25">
      <c r="P10473" s="10"/>
    </row>
    <row r="10474" spans="16:16" x14ac:dyDescent="0.25">
      <c r="P10474" s="10"/>
    </row>
    <row r="10475" spans="16:16" x14ac:dyDescent="0.25">
      <c r="P10475" s="10"/>
    </row>
    <row r="10476" spans="16:16" x14ac:dyDescent="0.25">
      <c r="P10476" s="10"/>
    </row>
    <row r="10477" spans="16:16" x14ac:dyDescent="0.25">
      <c r="P10477" s="10"/>
    </row>
    <row r="10478" spans="16:16" x14ac:dyDescent="0.25">
      <c r="P10478" s="10"/>
    </row>
    <row r="10479" spans="16:16" x14ac:dyDescent="0.25">
      <c r="P10479" s="10"/>
    </row>
    <row r="10480" spans="16:16" x14ac:dyDescent="0.25">
      <c r="P10480" s="10"/>
    </row>
    <row r="10481" spans="16:16" x14ac:dyDescent="0.25">
      <c r="P10481" s="10"/>
    </row>
    <row r="10482" spans="16:16" x14ac:dyDescent="0.25">
      <c r="P10482" s="10"/>
    </row>
    <row r="10483" spans="16:16" x14ac:dyDescent="0.25">
      <c r="P10483" s="10"/>
    </row>
    <row r="10484" spans="16:16" x14ac:dyDescent="0.25">
      <c r="P10484" s="10"/>
    </row>
    <row r="10485" spans="16:16" x14ac:dyDescent="0.25">
      <c r="P10485" s="10"/>
    </row>
    <row r="10486" spans="16:16" x14ac:dyDescent="0.25">
      <c r="P10486" s="10"/>
    </row>
    <row r="10487" spans="16:16" x14ac:dyDescent="0.25">
      <c r="P10487" s="10"/>
    </row>
    <row r="10488" spans="16:16" x14ac:dyDescent="0.25">
      <c r="P10488" s="10"/>
    </row>
    <row r="10489" spans="16:16" x14ac:dyDescent="0.25">
      <c r="P10489" s="10"/>
    </row>
    <row r="10490" spans="16:16" x14ac:dyDescent="0.25">
      <c r="P10490" s="10"/>
    </row>
    <row r="10491" spans="16:16" x14ac:dyDescent="0.25">
      <c r="P10491" s="10"/>
    </row>
    <row r="10492" spans="16:16" x14ac:dyDescent="0.25">
      <c r="P10492" s="10"/>
    </row>
    <row r="10493" spans="16:16" x14ac:dyDescent="0.25">
      <c r="P10493" s="10"/>
    </row>
    <row r="10494" spans="16:16" x14ac:dyDescent="0.25">
      <c r="P10494" s="10"/>
    </row>
    <row r="10495" spans="16:16" x14ac:dyDescent="0.25">
      <c r="P10495" s="10"/>
    </row>
    <row r="10496" spans="16:16" x14ac:dyDescent="0.25">
      <c r="P10496" s="10"/>
    </row>
    <row r="10497" spans="16:16" x14ac:dyDescent="0.25">
      <c r="P10497" s="10"/>
    </row>
    <row r="10498" spans="16:16" x14ac:dyDescent="0.25">
      <c r="P10498" s="10"/>
    </row>
    <row r="10499" spans="16:16" x14ac:dyDescent="0.25">
      <c r="P10499" s="10"/>
    </row>
    <row r="10500" spans="16:16" x14ac:dyDescent="0.25">
      <c r="P10500" s="10"/>
    </row>
    <row r="10501" spans="16:16" x14ac:dyDescent="0.25">
      <c r="P10501" s="10"/>
    </row>
    <row r="10502" spans="16:16" x14ac:dyDescent="0.25">
      <c r="P10502" s="10"/>
    </row>
    <row r="10503" spans="16:16" x14ac:dyDescent="0.25">
      <c r="P10503" s="10"/>
    </row>
    <row r="10504" spans="16:16" x14ac:dyDescent="0.25">
      <c r="P10504" s="10"/>
    </row>
    <row r="10505" spans="16:16" x14ac:dyDescent="0.25">
      <c r="P10505" s="10"/>
    </row>
    <row r="10506" spans="16:16" x14ac:dyDescent="0.25">
      <c r="P10506" s="10"/>
    </row>
    <row r="10507" spans="16:16" x14ac:dyDescent="0.25">
      <c r="P10507" s="10"/>
    </row>
    <row r="10508" spans="16:16" x14ac:dyDescent="0.25">
      <c r="P10508" s="10"/>
    </row>
    <row r="10509" spans="16:16" x14ac:dyDescent="0.25">
      <c r="P10509" s="10"/>
    </row>
    <row r="10510" spans="16:16" x14ac:dyDescent="0.25">
      <c r="P10510" s="10"/>
    </row>
    <row r="10511" spans="16:16" x14ac:dyDescent="0.25">
      <c r="P10511" s="10"/>
    </row>
    <row r="10512" spans="16:16" x14ac:dyDescent="0.25">
      <c r="P10512" s="10"/>
    </row>
    <row r="10513" spans="16:16" x14ac:dyDescent="0.25">
      <c r="P10513" s="10"/>
    </row>
    <row r="10514" spans="16:16" x14ac:dyDescent="0.25">
      <c r="P10514" s="10"/>
    </row>
    <row r="10515" spans="16:16" x14ac:dyDescent="0.25">
      <c r="P10515" s="10"/>
    </row>
    <row r="10516" spans="16:16" x14ac:dyDescent="0.25">
      <c r="P10516" s="10"/>
    </row>
    <row r="10517" spans="16:16" x14ac:dyDescent="0.25">
      <c r="P10517" s="10"/>
    </row>
    <row r="10518" spans="16:16" x14ac:dyDescent="0.25">
      <c r="P10518" s="10"/>
    </row>
    <row r="10519" spans="16:16" x14ac:dyDescent="0.25">
      <c r="P10519" s="10"/>
    </row>
    <row r="10520" spans="16:16" x14ac:dyDescent="0.25">
      <c r="P10520" s="10"/>
    </row>
    <row r="10521" spans="16:16" x14ac:dyDescent="0.25">
      <c r="P10521" s="10"/>
    </row>
    <row r="10522" spans="16:16" x14ac:dyDescent="0.25">
      <c r="P10522" s="10"/>
    </row>
    <row r="10523" spans="16:16" x14ac:dyDescent="0.25">
      <c r="P10523" s="10"/>
    </row>
    <row r="10524" spans="16:16" x14ac:dyDescent="0.25">
      <c r="P10524" s="10"/>
    </row>
    <row r="10525" spans="16:16" x14ac:dyDescent="0.25">
      <c r="P10525" s="10"/>
    </row>
    <row r="10526" spans="16:16" x14ac:dyDescent="0.25">
      <c r="P10526" s="10"/>
    </row>
    <row r="10527" spans="16:16" x14ac:dyDescent="0.25">
      <c r="P10527" s="10"/>
    </row>
    <row r="10528" spans="16:16" x14ac:dyDescent="0.25">
      <c r="P10528" s="10"/>
    </row>
    <row r="10529" spans="16:16" x14ac:dyDescent="0.25">
      <c r="P10529" s="10"/>
    </row>
    <row r="10530" spans="16:16" x14ac:dyDescent="0.25">
      <c r="P10530" s="10"/>
    </row>
    <row r="10531" spans="16:16" x14ac:dyDescent="0.25">
      <c r="P10531" s="10"/>
    </row>
    <row r="10532" spans="16:16" x14ac:dyDescent="0.25">
      <c r="P10532" s="10"/>
    </row>
    <row r="10533" spans="16:16" x14ac:dyDescent="0.25">
      <c r="P10533" s="10"/>
    </row>
    <row r="10534" spans="16:16" x14ac:dyDescent="0.25">
      <c r="P10534" s="10"/>
    </row>
    <row r="10535" spans="16:16" x14ac:dyDescent="0.25">
      <c r="P10535" s="10"/>
    </row>
    <row r="10536" spans="16:16" x14ac:dyDescent="0.25">
      <c r="P10536" s="10"/>
    </row>
    <row r="10537" spans="16:16" x14ac:dyDescent="0.25">
      <c r="P10537" s="10"/>
    </row>
    <row r="10538" spans="16:16" x14ac:dyDescent="0.25">
      <c r="P10538" s="10"/>
    </row>
    <row r="10539" spans="16:16" x14ac:dyDescent="0.25">
      <c r="P10539" s="10"/>
    </row>
    <row r="10540" spans="16:16" x14ac:dyDescent="0.25">
      <c r="P10540" s="10"/>
    </row>
    <row r="10541" spans="16:16" x14ac:dyDescent="0.25">
      <c r="P10541" s="10"/>
    </row>
    <row r="10542" spans="16:16" x14ac:dyDescent="0.25">
      <c r="P10542" s="10"/>
    </row>
    <row r="10543" spans="16:16" x14ac:dyDescent="0.25">
      <c r="P10543" s="10"/>
    </row>
    <row r="10544" spans="16:16" x14ac:dyDescent="0.25">
      <c r="P10544" s="10"/>
    </row>
    <row r="10545" spans="16:16" x14ac:dyDescent="0.25">
      <c r="P10545" s="10"/>
    </row>
    <row r="10546" spans="16:16" x14ac:dyDescent="0.25">
      <c r="P10546" s="10"/>
    </row>
    <row r="10547" spans="16:16" x14ac:dyDescent="0.25">
      <c r="P10547" s="10"/>
    </row>
    <row r="10548" spans="16:16" x14ac:dyDescent="0.25">
      <c r="P10548" s="10"/>
    </row>
    <row r="10549" spans="16:16" x14ac:dyDescent="0.25">
      <c r="P10549" s="10"/>
    </row>
    <row r="10550" spans="16:16" x14ac:dyDescent="0.25">
      <c r="P10550" s="10"/>
    </row>
    <row r="10551" spans="16:16" x14ac:dyDescent="0.25">
      <c r="P10551" s="10"/>
    </row>
    <row r="10552" spans="16:16" x14ac:dyDescent="0.25">
      <c r="P10552" s="10"/>
    </row>
    <row r="10553" spans="16:16" x14ac:dyDescent="0.25">
      <c r="P10553" s="10"/>
    </row>
    <row r="10554" spans="16:16" x14ac:dyDescent="0.25">
      <c r="P10554" s="10"/>
    </row>
    <row r="10555" spans="16:16" x14ac:dyDescent="0.25">
      <c r="P10555" s="10"/>
    </row>
    <row r="10556" spans="16:16" x14ac:dyDescent="0.25">
      <c r="P10556" s="10"/>
    </row>
    <row r="10557" spans="16:16" x14ac:dyDescent="0.25">
      <c r="P10557" s="10"/>
    </row>
    <row r="10558" spans="16:16" x14ac:dyDescent="0.25">
      <c r="P10558" s="10"/>
    </row>
    <row r="10559" spans="16:16" x14ac:dyDescent="0.25">
      <c r="P10559" s="10"/>
    </row>
    <row r="10560" spans="16:16" x14ac:dyDescent="0.25">
      <c r="P10560" s="10"/>
    </row>
    <row r="10561" spans="16:16" x14ac:dyDescent="0.25">
      <c r="P10561" s="10"/>
    </row>
    <row r="10562" spans="16:16" x14ac:dyDescent="0.25">
      <c r="P10562" s="10"/>
    </row>
    <row r="10563" spans="16:16" x14ac:dyDescent="0.25">
      <c r="P10563" s="10"/>
    </row>
    <row r="10564" spans="16:16" x14ac:dyDescent="0.25">
      <c r="P10564" s="10"/>
    </row>
    <row r="10565" spans="16:16" x14ac:dyDescent="0.25">
      <c r="P10565" s="10"/>
    </row>
    <row r="10566" spans="16:16" x14ac:dyDescent="0.25">
      <c r="P10566" s="10"/>
    </row>
    <row r="10567" spans="16:16" x14ac:dyDescent="0.25">
      <c r="P10567" s="10"/>
    </row>
    <row r="10568" spans="16:16" x14ac:dyDescent="0.25">
      <c r="P10568" s="10"/>
    </row>
    <row r="10569" spans="16:16" x14ac:dyDescent="0.25">
      <c r="P10569" s="10"/>
    </row>
    <row r="10570" spans="16:16" x14ac:dyDescent="0.25">
      <c r="P10570" s="10"/>
    </row>
    <row r="10571" spans="16:16" x14ac:dyDescent="0.25">
      <c r="P10571" s="10"/>
    </row>
    <row r="10572" spans="16:16" x14ac:dyDescent="0.25">
      <c r="P10572" s="10"/>
    </row>
    <row r="10573" spans="16:16" x14ac:dyDescent="0.25">
      <c r="P10573" s="10"/>
    </row>
    <row r="10574" spans="16:16" x14ac:dyDescent="0.25">
      <c r="P10574" s="10"/>
    </row>
    <row r="10575" spans="16:16" x14ac:dyDescent="0.25">
      <c r="P10575" s="10"/>
    </row>
    <row r="10576" spans="16:16" x14ac:dyDescent="0.25">
      <c r="P10576" s="10"/>
    </row>
    <row r="10577" spans="16:16" x14ac:dyDescent="0.25">
      <c r="P10577" s="10"/>
    </row>
    <row r="10578" spans="16:16" x14ac:dyDescent="0.25">
      <c r="P10578" s="10"/>
    </row>
    <row r="10579" spans="16:16" x14ac:dyDescent="0.25">
      <c r="P10579" s="10"/>
    </row>
    <row r="10580" spans="16:16" x14ac:dyDescent="0.25">
      <c r="P10580" s="10"/>
    </row>
    <row r="10581" spans="16:16" x14ac:dyDescent="0.25">
      <c r="P10581" s="10"/>
    </row>
    <row r="10582" spans="16:16" x14ac:dyDescent="0.25">
      <c r="P10582" s="10"/>
    </row>
    <row r="10583" spans="16:16" x14ac:dyDescent="0.25">
      <c r="P10583" s="10"/>
    </row>
    <row r="10584" spans="16:16" x14ac:dyDescent="0.25">
      <c r="P10584" s="10"/>
    </row>
    <row r="10585" spans="16:16" x14ac:dyDescent="0.25">
      <c r="P10585" s="10"/>
    </row>
    <row r="10586" spans="16:16" x14ac:dyDescent="0.25">
      <c r="P10586" s="10"/>
    </row>
    <row r="10587" spans="16:16" x14ac:dyDescent="0.25">
      <c r="P10587" s="10"/>
    </row>
    <row r="10588" spans="16:16" x14ac:dyDescent="0.25">
      <c r="P10588" s="10"/>
    </row>
    <row r="10589" spans="16:16" x14ac:dyDescent="0.25">
      <c r="P10589" s="10"/>
    </row>
    <row r="10590" spans="16:16" x14ac:dyDescent="0.25">
      <c r="P10590" s="10"/>
    </row>
    <row r="10591" spans="16:16" x14ac:dyDescent="0.25">
      <c r="P10591" s="10"/>
    </row>
    <row r="10592" spans="16:16" x14ac:dyDescent="0.25">
      <c r="P10592" s="10"/>
    </row>
    <row r="10593" spans="16:16" x14ac:dyDescent="0.25">
      <c r="P10593" s="10"/>
    </row>
    <row r="10594" spans="16:16" x14ac:dyDescent="0.25">
      <c r="P10594" s="10"/>
    </row>
    <row r="10595" spans="16:16" x14ac:dyDescent="0.25">
      <c r="P10595" s="10"/>
    </row>
    <row r="10596" spans="16:16" x14ac:dyDescent="0.25">
      <c r="P10596" s="10"/>
    </row>
    <row r="10597" spans="16:16" x14ac:dyDescent="0.25">
      <c r="P10597" s="10"/>
    </row>
    <row r="10598" spans="16:16" x14ac:dyDescent="0.25">
      <c r="P10598" s="10"/>
    </row>
    <row r="10599" spans="16:16" x14ac:dyDescent="0.25">
      <c r="P10599" s="10"/>
    </row>
    <row r="10600" spans="16:16" x14ac:dyDescent="0.25">
      <c r="P10600" s="10"/>
    </row>
    <row r="10601" spans="16:16" x14ac:dyDescent="0.25">
      <c r="P10601" s="10"/>
    </row>
    <row r="10602" spans="16:16" x14ac:dyDescent="0.25">
      <c r="P10602" s="10"/>
    </row>
    <row r="10603" spans="16:16" x14ac:dyDescent="0.25">
      <c r="P10603" s="10"/>
    </row>
    <row r="10604" spans="16:16" x14ac:dyDescent="0.25">
      <c r="P10604" s="10"/>
    </row>
    <row r="10605" spans="16:16" x14ac:dyDescent="0.25">
      <c r="P10605" s="10"/>
    </row>
    <row r="10606" spans="16:16" x14ac:dyDescent="0.25">
      <c r="P10606" s="10"/>
    </row>
    <row r="10607" spans="16:16" x14ac:dyDescent="0.25">
      <c r="P10607" s="10"/>
    </row>
    <row r="10608" spans="16:16" x14ac:dyDescent="0.25">
      <c r="P10608" s="10"/>
    </row>
    <row r="10609" spans="16:16" x14ac:dyDescent="0.25">
      <c r="P10609" s="10"/>
    </row>
    <row r="10610" spans="16:16" x14ac:dyDescent="0.25">
      <c r="P10610" s="10"/>
    </row>
    <row r="10611" spans="16:16" x14ac:dyDescent="0.25">
      <c r="P10611" s="10"/>
    </row>
    <row r="10612" spans="16:16" x14ac:dyDescent="0.25">
      <c r="P10612" s="10"/>
    </row>
    <row r="10613" spans="16:16" x14ac:dyDescent="0.25">
      <c r="P10613" s="10"/>
    </row>
    <row r="10614" spans="16:16" x14ac:dyDescent="0.25">
      <c r="P10614" s="10"/>
    </row>
    <row r="10615" spans="16:16" x14ac:dyDescent="0.25">
      <c r="P10615" s="10"/>
    </row>
    <row r="10616" spans="16:16" x14ac:dyDescent="0.25">
      <c r="P10616" s="10"/>
    </row>
    <row r="10617" spans="16:16" x14ac:dyDescent="0.25">
      <c r="P10617" s="10"/>
    </row>
    <row r="10618" spans="16:16" x14ac:dyDescent="0.25">
      <c r="P10618" s="10"/>
    </row>
    <row r="10619" spans="16:16" x14ac:dyDescent="0.25">
      <c r="P10619" s="10"/>
    </row>
    <row r="10620" spans="16:16" x14ac:dyDescent="0.25">
      <c r="P10620" s="10"/>
    </row>
    <row r="10621" spans="16:16" x14ac:dyDescent="0.25">
      <c r="P10621" s="10"/>
    </row>
    <row r="10622" spans="16:16" x14ac:dyDescent="0.25">
      <c r="P10622" s="10"/>
    </row>
    <row r="10623" spans="16:16" x14ac:dyDescent="0.25">
      <c r="P10623" s="10"/>
    </row>
    <row r="10624" spans="16:16" x14ac:dyDescent="0.25">
      <c r="P10624" s="10"/>
    </row>
    <row r="10625" spans="16:16" x14ac:dyDescent="0.25">
      <c r="P10625" s="10"/>
    </row>
    <row r="10626" spans="16:16" x14ac:dyDescent="0.25">
      <c r="P10626" s="10"/>
    </row>
    <row r="10627" spans="16:16" x14ac:dyDescent="0.25">
      <c r="P10627" s="10"/>
    </row>
    <row r="10628" spans="16:16" x14ac:dyDescent="0.25">
      <c r="P10628" s="10"/>
    </row>
    <row r="10629" spans="16:16" x14ac:dyDescent="0.25">
      <c r="P10629" s="10"/>
    </row>
    <row r="10630" spans="16:16" x14ac:dyDescent="0.25">
      <c r="P10630" s="10"/>
    </row>
    <row r="10631" spans="16:16" x14ac:dyDescent="0.25">
      <c r="P10631" s="10"/>
    </row>
    <row r="10632" spans="16:16" x14ac:dyDescent="0.25">
      <c r="P10632" s="10"/>
    </row>
    <row r="10633" spans="16:16" x14ac:dyDescent="0.25">
      <c r="P10633" s="10"/>
    </row>
    <row r="10634" spans="16:16" x14ac:dyDescent="0.25">
      <c r="P10634" s="10"/>
    </row>
    <row r="10635" spans="16:16" x14ac:dyDescent="0.25">
      <c r="P10635" s="10"/>
    </row>
    <row r="10636" spans="16:16" x14ac:dyDescent="0.25">
      <c r="P10636" s="10"/>
    </row>
    <row r="10637" spans="16:16" x14ac:dyDescent="0.25">
      <c r="P10637" s="10"/>
    </row>
    <row r="10638" spans="16:16" x14ac:dyDescent="0.25">
      <c r="P10638" s="10"/>
    </row>
    <row r="10639" spans="16:16" x14ac:dyDescent="0.25">
      <c r="P10639" s="10"/>
    </row>
    <row r="10640" spans="16:16" x14ac:dyDescent="0.25">
      <c r="P10640" s="10"/>
    </row>
    <row r="10641" spans="16:16" x14ac:dyDescent="0.25">
      <c r="P10641" s="10"/>
    </row>
    <row r="10642" spans="16:16" x14ac:dyDescent="0.25">
      <c r="P10642" s="10"/>
    </row>
    <row r="10643" spans="16:16" x14ac:dyDescent="0.25">
      <c r="P10643" s="10"/>
    </row>
    <row r="10644" spans="16:16" x14ac:dyDescent="0.25">
      <c r="P10644" s="10"/>
    </row>
    <row r="10645" spans="16:16" x14ac:dyDescent="0.25">
      <c r="P10645" s="10"/>
    </row>
    <row r="10646" spans="16:16" x14ac:dyDescent="0.25">
      <c r="P10646" s="10"/>
    </row>
    <row r="10647" spans="16:16" x14ac:dyDescent="0.25">
      <c r="P10647" s="10"/>
    </row>
    <row r="10648" spans="16:16" x14ac:dyDescent="0.25">
      <c r="P10648" s="10"/>
    </row>
    <row r="10649" spans="16:16" x14ac:dyDescent="0.25">
      <c r="P10649" s="10"/>
    </row>
    <row r="10650" spans="16:16" x14ac:dyDescent="0.25">
      <c r="P10650" s="10"/>
    </row>
    <row r="10651" spans="16:16" x14ac:dyDescent="0.25">
      <c r="P10651" s="10"/>
    </row>
    <row r="10652" spans="16:16" x14ac:dyDescent="0.25">
      <c r="P10652" s="10"/>
    </row>
    <row r="10653" spans="16:16" x14ac:dyDescent="0.25">
      <c r="P10653" s="10"/>
    </row>
    <row r="10654" spans="16:16" x14ac:dyDescent="0.25">
      <c r="P10654" s="10"/>
    </row>
    <row r="10655" spans="16:16" x14ac:dyDescent="0.25">
      <c r="P10655" s="10"/>
    </row>
    <row r="10656" spans="16:16" x14ac:dyDescent="0.25">
      <c r="P10656" s="10"/>
    </row>
    <row r="10657" spans="16:16" x14ac:dyDescent="0.25">
      <c r="P10657" s="10"/>
    </row>
    <row r="10658" spans="16:16" x14ac:dyDescent="0.25">
      <c r="P10658" s="10"/>
    </row>
    <row r="10659" spans="16:16" x14ac:dyDescent="0.25">
      <c r="P10659" s="10"/>
    </row>
    <row r="10660" spans="16:16" x14ac:dyDescent="0.25">
      <c r="P10660" s="10"/>
    </row>
    <row r="10661" spans="16:16" x14ac:dyDescent="0.25">
      <c r="P10661" s="10"/>
    </row>
    <row r="10662" spans="16:16" x14ac:dyDescent="0.25">
      <c r="P10662" s="10"/>
    </row>
    <row r="10663" spans="16:16" x14ac:dyDescent="0.25">
      <c r="P10663" s="10"/>
    </row>
    <row r="10664" spans="16:16" x14ac:dyDescent="0.25">
      <c r="P10664" s="10"/>
    </row>
    <row r="10665" spans="16:16" x14ac:dyDescent="0.25">
      <c r="P10665" s="10"/>
    </row>
    <row r="10666" spans="16:16" x14ac:dyDescent="0.25">
      <c r="P10666" s="10"/>
    </row>
    <row r="10667" spans="16:16" x14ac:dyDescent="0.25">
      <c r="P10667" s="10"/>
    </row>
    <row r="10668" spans="16:16" x14ac:dyDescent="0.25">
      <c r="P10668" s="10"/>
    </row>
    <row r="10669" spans="16:16" x14ac:dyDescent="0.25">
      <c r="P10669" s="10"/>
    </row>
    <row r="10670" spans="16:16" x14ac:dyDescent="0.25">
      <c r="P10670" s="10"/>
    </row>
    <row r="10671" spans="16:16" x14ac:dyDescent="0.25">
      <c r="P10671" s="10"/>
    </row>
    <row r="10672" spans="16:16" x14ac:dyDescent="0.25">
      <c r="P10672" s="10"/>
    </row>
    <row r="10673" spans="16:16" x14ac:dyDescent="0.25">
      <c r="P10673" s="10"/>
    </row>
    <row r="10674" spans="16:16" x14ac:dyDescent="0.25">
      <c r="P10674" s="10"/>
    </row>
    <row r="10675" spans="16:16" x14ac:dyDescent="0.25">
      <c r="P10675" s="10"/>
    </row>
    <row r="10676" spans="16:16" x14ac:dyDescent="0.25">
      <c r="P10676" s="10"/>
    </row>
    <row r="10677" spans="16:16" x14ac:dyDescent="0.25">
      <c r="P10677" s="10"/>
    </row>
    <row r="10678" spans="16:16" x14ac:dyDescent="0.25">
      <c r="P10678" s="10"/>
    </row>
    <row r="10679" spans="16:16" x14ac:dyDescent="0.25">
      <c r="P10679" s="10"/>
    </row>
    <row r="10680" spans="16:16" x14ac:dyDescent="0.25">
      <c r="P10680" s="10"/>
    </row>
    <row r="10681" spans="16:16" x14ac:dyDescent="0.25">
      <c r="P10681" s="10"/>
    </row>
    <row r="10682" spans="16:16" x14ac:dyDescent="0.25">
      <c r="P10682" s="10"/>
    </row>
    <row r="10683" spans="16:16" x14ac:dyDescent="0.25">
      <c r="P10683" s="10"/>
    </row>
    <row r="10684" spans="16:16" x14ac:dyDescent="0.25">
      <c r="P10684" s="10"/>
    </row>
    <row r="10685" spans="16:16" x14ac:dyDescent="0.25">
      <c r="P10685" s="10"/>
    </row>
    <row r="10686" spans="16:16" x14ac:dyDescent="0.25">
      <c r="P10686" s="10"/>
    </row>
    <row r="10687" spans="16:16" x14ac:dyDescent="0.25">
      <c r="P10687" s="10"/>
    </row>
    <row r="10688" spans="16:16" x14ac:dyDescent="0.25">
      <c r="P10688" s="10"/>
    </row>
    <row r="10689" spans="16:16" x14ac:dyDescent="0.25">
      <c r="P10689" s="10"/>
    </row>
    <row r="10690" spans="16:16" x14ac:dyDescent="0.25">
      <c r="P10690" s="10"/>
    </row>
    <row r="10691" spans="16:16" x14ac:dyDescent="0.25">
      <c r="P10691" s="10"/>
    </row>
    <row r="10692" spans="16:16" x14ac:dyDescent="0.25">
      <c r="P10692" s="10"/>
    </row>
    <row r="10693" spans="16:16" x14ac:dyDescent="0.25">
      <c r="P10693" s="10"/>
    </row>
    <row r="10694" spans="16:16" x14ac:dyDescent="0.25">
      <c r="P10694" s="10"/>
    </row>
    <row r="10695" spans="16:16" x14ac:dyDescent="0.25">
      <c r="P10695" s="10"/>
    </row>
    <row r="10696" spans="16:16" x14ac:dyDescent="0.25">
      <c r="P10696" s="10"/>
    </row>
    <row r="10697" spans="16:16" x14ac:dyDescent="0.25">
      <c r="P10697" s="10"/>
    </row>
    <row r="10698" spans="16:16" x14ac:dyDescent="0.25">
      <c r="P10698" s="10"/>
    </row>
    <row r="10699" spans="16:16" x14ac:dyDescent="0.25">
      <c r="P10699" s="10"/>
    </row>
    <row r="10700" spans="16:16" x14ac:dyDescent="0.25">
      <c r="P10700" s="10"/>
    </row>
    <row r="10701" spans="16:16" x14ac:dyDescent="0.25">
      <c r="P10701" s="10"/>
    </row>
    <row r="10702" spans="16:16" x14ac:dyDescent="0.25">
      <c r="P10702" s="10"/>
    </row>
    <row r="10703" spans="16:16" x14ac:dyDescent="0.25">
      <c r="P10703" s="10"/>
    </row>
    <row r="10704" spans="16:16" x14ac:dyDescent="0.25">
      <c r="P10704" s="10"/>
    </row>
    <row r="10705" spans="16:16" x14ac:dyDescent="0.25">
      <c r="P10705" s="10"/>
    </row>
    <row r="10706" spans="16:16" x14ac:dyDescent="0.25">
      <c r="P10706" s="10"/>
    </row>
    <row r="10707" spans="16:16" x14ac:dyDescent="0.25">
      <c r="P10707" s="10"/>
    </row>
    <row r="10708" spans="16:16" x14ac:dyDescent="0.25">
      <c r="P10708" s="10"/>
    </row>
    <row r="10709" spans="16:16" x14ac:dyDescent="0.25">
      <c r="P10709" s="10"/>
    </row>
    <row r="10710" spans="16:16" x14ac:dyDescent="0.25">
      <c r="P10710" s="10"/>
    </row>
    <row r="10711" spans="16:16" x14ac:dyDescent="0.25">
      <c r="P10711" s="10"/>
    </row>
    <row r="10712" spans="16:16" x14ac:dyDescent="0.25">
      <c r="P10712" s="10"/>
    </row>
    <row r="10713" spans="16:16" x14ac:dyDescent="0.25">
      <c r="P10713" s="10"/>
    </row>
    <row r="10714" spans="16:16" x14ac:dyDescent="0.25">
      <c r="P10714" s="10"/>
    </row>
    <row r="10715" spans="16:16" x14ac:dyDescent="0.25">
      <c r="P10715" s="10"/>
    </row>
    <row r="10716" spans="16:16" x14ac:dyDescent="0.25">
      <c r="P10716" s="10"/>
    </row>
    <row r="10717" spans="16:16" x14ac:dyDescent="0.25">
      <c r="P10717" s="10"/>
    </row>
    <row r="10718" spans="16:16" x14ac:dyDescent="0.25">
      <c r="P10718" s="10"/>
    </row>
    <row r="10719" spans="16:16" x14ac:dyDescent="0.25">
      <c r="P10719" s="10"/>
    </row>
    <row r="10720" spans="16:16" x14ac:dyDescent="0.25">
      <c r="P10720" s="10"/>
    </row>
    <row r="10721" spans="16:16" x14ac:dyDescent="0.25">
      <c r="P10721" s="10"/>
    </row>
    <row r="10722" spans="16:16" x14ac:dyDescent="0.25">
      <c r="P10722" s="10"/>
    </row>
    <row r="10723" spans="16:16" x14ac:dyDescent="0.25">
      <c r="P10723" s="10"/>
    </row>
    <row r="10724" spans="16:16" x14ac:dyDescent="0.25">
      <c r="P10724" s="10"/>
    </row>
    <row r="10725" spans="16:16" x14ac:dyDescent="0.25">
      <c r="P10725" s="10"/>
    </row>
    <row r="10726" spans="16:16" x14ac:dyDescent="0.25">
      <c r="P10726" s="10"/>
    </row>
    <row r="10727" spans="16:16" x14ac:dyDescent="0.25">
      <c r="P10727" s="10"/>
    </row>
    <row r="10728" spans="16:16" x14ac:dyDescent="0.25">
      <c r="P10728" s="10"/>
    </row>
    <row r="10729" spans="16:16" x14ac:dyDescent="0.25">
      <c r="P10729" s="10"/>
    </row>
    <row r="10730" spans="16:16" x14ac:dyDescent="0.25">
      <c r="P10730" s="10"/>
    </row>
    <row r="10731" spans="16:16" x14ac:dyDescent="0.25">
      <c r="P10731" s="10"/>
    </row>
    <row r="10732" spans="16:16" x14ac:dyDescent="0.25">
      <c r="P10732" s="10"/>
    </row>
    <row r="10733" spans="16:16" x14ac:dyDescent="0.25">
      <c r="P10733" s="10"/>
    </row>
    <row r="10734" spans="16:16" x14ac:dyDescent="0.25">
      <c r="P10734" s="10"/>
    </row>
    <row r="10735" spans="16:16" x14ac:dyDescent="0.25">
      <c r="P10735" s="10"/>
    </row>
    <row r="10736" spans="16:16" x14ac:dyDescent="0.25">
      <c r="P10736" s="10"/>
    </row>
    <row r="10737" spans="16:16" x14ac:dyDescent="0.25">
      <c r="P10737" s="10"/>
    </row>
    <row r="10738" spans="16:16" x14ac:dyDescent="0.25">
      <c r="P10738" s="10"/>
    </row>
    <row r="10739" spans="16:16" x14ac:dyDescent="0.25">
      <c r="P10739" s="10"/>
    </row>
    <row r="10740" spans="16:16" x14ac:dyDescent="0.25">
      <c r="P10740" s="10"/>
    </row>
    <row r="10741" spans="16:16" x14ac:dyDescent="0.25">
      <c r="P10741" s="10"/>
    </row>
    <row r="10742" spans="16:16" x14ac:dyDescent="0.25">
      <c r="P10742" s="10"/>
    </row>
    <row r="10743" spans="16:16" x14ac:dyDescent="0.25">
      <c r="P10743" s="10"/>
    </row>
    <row r="10744" spans="16:16" x14ac:dyDescent="0.25">
      <c r="P10744" s="10"/>
    </row>
    <row r="10745" spans="16:16" x14ac:dyDescent="0.25">
      <c r="P10745" s="10"/>
    </row>
    <row r="10746" spans="16:16" x14ac:dyDescent="0.25">
      <c r="P10746" s="10"/>
    </row>
    <row r="10747" spans="16:16" x14ac:dyDescent="0.25">
      <c r="P10747" s="10"/>
    </row>
    <row r="10748" spans="16:16" x14ac:dyDescent="0.25">
      <c r="P10748" s="10"/>
    </row>
    <row r="10749" spans="16:16" x14ac:dyDescent="0.25">
      <c r="P10749" s="10"/>
    </row>
    <row r="10750" spans="16:16" x14ac:dyDescent="0.25">
      <c r="P10750" s="10"/>
    </row>
    <row r="10751" spans="16:16" x14ac:dyDescent="0.25">
      <c r="P10751" s="10"/>
    </row>
    <row r="10752" spans="16:16" x14ac:dyDescent="0.25">
      <c r="P10752" s="10"/>
    </row>
    <row r="10753" spans="16:16" x14ac:dyDescent="0.25">
      <c r="P10753" s="10"/>
    </row>
    <row r="10754" spans="16:16" x14ac:dyDescent="0.25">
      <c r="P10754" s="10"/>
    </row>
    <row r="10755" spans="16:16" x14ac:dyDescent="0.25">
      <c r="P10755" s="10"/>
    </row>
    <row r="10756" spans="16:16" x14ac:dyDescent="0.25">
      <c r="P10756" s="10"/>
    </row>
    <row r="10757" spans="16:16" x14ac:dyDescent="0.25">
      <c r="P10757" s="10"/>
    </row>
    <row r="10758" spans="16:16" x14ac:dyDescent="0.25">
      <c r="P10758" s="10"/>
    </row>
    <row r="10759" spans="16:16" x14ac:dyDescent="0.25">
      <c r="P10759" s="10"/>
    </row>
    <row r="10760" spans="16:16" x14ac:dyDescent="0.25">
      <c r="P10760" s="10"/>
    </row>
    <row r="10761" spans="16:16" x14ac:dyDescent="0.25">
      <c r="P10761" s="10"/>
    </row>
    <row r="10762" spans="16:16" x14ac:dyDescent="0.25">
      <c r="P10762" s="10"/>
    </row>
    <row r="10763" spans="16:16" x14ac:dyDescent="0.25">
      <c r="P10763" s="10"/>
    </row>
    <row r="10764" spans="16:16" x14ac:dyDescent="0.25">
      <c r="P10764" s="10"/>
    </row>
    <row r="10765" spans="16:16" x14ac:dyDescent="0.25">
      <c r="P10765" s="10"/>
    </row>
    <row r="10766" spans="16:16" x14ac:dyDescent="0.25">
      <c r="P10766" s="10"/>
    </row>
    <row r="10767" spans="16:16" x14ac:dyDescent="0.25">
      <c r="P10767" s="10"/>
    </row>
    <row r="10768" spans="16:16" x14ac:dyDescent="0.25">
      <c r="P10768" s="10"/>
    </row>
    <row r="10769" spans="16:16" x14ac:dyDescent="0.25">
      <c r="P10769" s="10"/>
    </row>
    <row r="10770" spans="16:16" x14ac:dyDescent="0.25">
      <c r="P10770" s="10"/>
    </row>
    <row r="10771" spans="16:16" x14ac:dyDescent="0.25">
      <c r="P10771" s="10"/>
    </row>
    <row r="10772" spans="16:16" x14ac:dyDescent="0.25">
      <c r="P10772" s="10"/>
    </row>
    <row r="10773" spans="16:16" x14ac:dyDescent="0.25">
      <c r="P10773" s="10"/>
    </row>
    <row r="10774" spans="16:16" x14ac:dyDescent="0.25">
      <c r="P10774" s="10"/>
    </row>
    <row r="10775" spans="16:16" x14ac:dyDescent="0.25">
      <c r="P10775" s="10"/>
    </row>
    <row r="10776" spans="16:16" x14ac:dyDescent="0.25">
      <c r="P10776" s="10"/>
    </row>
    <row r="10777" spans="16:16" x14ac:dyDescent="0.25">
      <c r="P10777" s="10"/>
    </row>
    <row r="10778" spans="16:16" x14ac:dyDescent="0.25">
      <c r="P10778" s="10"/>
    </row>
    <row r="10779" spans="16:16" x14ac:dyDescent="0.25">
      <c r="P10779" s="10"/>
    </row>
    <row r="10780" spans="16:16" x14ac:dyDescent="0.25">
      <c r="P10780" s="10"/>
    </row>
    <row r="10781" spans="16:16" x14ac:dyDescent="0.25">
      <c r="P10781" s="10"/>
    </row>
    <row r="10782" spans="16:16" x14ac:dyDescent="0.25">
      <c r="P10782" s="10"/>
    </row>
    <row r="10783" spans="16:16" x14ac:dyDescent="0.25">
      <c r="P10783" s="10"/>
    </row>
    <row r="10784" spans="16:16" x14ac:dyDescent="0.25">
      <c r="P10784" s="10"/>
    </row>
    <row r="10785" spans="16:16" x14ac:dyDescent="0.25">
      <c r="P10785" s="10"/>
    </row>
    <row r="10786" spans="16:16" x14ac:dyDescent="0.25">
      <c r="P10786" s="10"/>
    </row>
    <row r="10787" spans="16:16" x14ac:dyDescent="0.25">
      <c r="P10787" s="10"/>
    </row>
    <row r="10788" spans="16:16" x14ac:dyDescent="0.25">
      <c r="P10788" s="10"/>
    </row>
    <row r="10789" spans="16:16" x14ac:dyDescent="0.25">
      <c r="P10789" s="10"/>
    </row>
    <row r="10790" spans="16:16" x14ac:dyDescent="0.25">
      <c r="P10790" s="10"/>
    </row>
    <row r="10791" spans="16:16" x14ac:dyDescent="0.25">
      <c r="P10791" s="10"/>
    </row>
    <row r="10792" spans="16:16" x14ac:dyDescent="0.25">
      <c r="P10792" s="10"/>
    </row>
    <row r="10793" spans="16:16" x14ac:dyDescent="0.25">
      <c r="P10793" s="10"/>
    </row>
    <row r="10794" spans="16:16" x14ac:dyDescent="0.25">
      <c r="P10794" s="10"/>
    </row>
    <row r="10795" spans="16:16" x14ac:dyDescent="0.25">
      <c r="P10795" s="10"/>
    </row>
    <row r="10796" spans="16:16" x14ac:dyDescent="0.25">
      <c r="P10796" s="10"/>
    </row>
    <row r="10797" spans="16:16" x14ac:dyDescent="0.25">
      <c r="P10797" s="10"/>
    </row>
    <row r="10798" spans="16:16" x14ac:dyDescent="0.25">
      <c r="P10798" s="10"/>
    </row>
    <row r="10799" spans="16:16" x14ac:dyDescent="0.25">
      <c r="P10799" s="10"/>
    </row>
    <row r="10800" spans="16:16" x14ac:dyDescent="0.25">
      <c r="P10800" s="10"/>
    </row>
    <row r="10801" spans="16:16" x14ac:dyDescent="0.25">
      <c r="P10801" s="10"/>
    </row>
    <row r="10802" spans="16:16" x14ac:dyDescent="0.25">
      <c r="P10802" s="10"/>
    </row>
    <row r="10803" spans="16:16" x14ac:dyDescent="0.25">
      <c r="P10803" s="10"/>
    </row>
    <row r="10804" spans="16:16" x14ac:dyDescent="0.25">
      <c r="P10804" s="10"/>
    </row>
    <row r="10805" spans="16:16" x14ac:dyDescent="0.25">
      <c r="P10805" s="10"/>
    </row>
    <row r="10806" spans="16:16" x14ac:dyDescent="0.25">
      <c r="P10806" s="10"/>
    </row>
    <row r="10807" spans="16:16" x14ac:dyDescent="0.25">
      <c r="P10807" s="10"/>
    </row>
    <row r="10808" spans="16:16" x14ac:dyDescent="0.25">
      <c r="P10808" s="10"/>
    </row>
    <row r="10809" spans="16:16" x14ac:dyDescent="0.25">
      <c r="P10809" s="10"/>
    </row>
    <row r="10810" spans="16:16" x14ac:dyDescent="0.25">
      <c r="P10810" s="10"/>
    </row>
    <row r="10811" spans="16:16" x14ac:dyDescent="0.25">
      <c r="P10811" s="10"/>
    </row>
    <row r="10812" spans="16:16" x14ac:dyDescent="0.25">
      <c r="P10812" s="10"/>
    </row>
    <row r="10813" spans="16:16" x14ac:dyDescent="0.25">
      <c r="P10813" s="10"/>
    </row>
    <row r="10814" spans="16:16" x14ac:dyDescent="0.25">
      <c r="P10814" s="10"/>
    </row>
    <row r="10815" spans="16:16" x14ac:dyDescent="0.25">
      <c r="P10815" s="10"/>
    </row>
    <row r="10816" spans="16:16" x14ac:dyDescent="0.25">
      <c r="P10816" s="10"/>
    </row>
    <row r="10817" spans="16:16" x14ac:dyDescent="0.25">
      <c r="P10817" s="10"/>
    </row>
    <row r="10818" spans="16:16" x14ac:dyDescent="0.25">
      <c r="P10818" s="10"/>
    </row>
    <row r="10819" spans="16:16" x14ac:dyDescent="0.25">
      <c r="P10819" s="10"/>
    </row>
    <row r="10820" spans="16:16" x14ac:dyDescent="0.25">
      <c r="P10820" s="10"/>
    </row>
    <row r="10821" spans="16:16" x14ac:dyDescent="0.25">
      <c r="P10821" s="10"/>
    </row>
    <row r="10822" spans="16:16" x14ac:dyDescent="0.25">
      <c r="P10822" s="10"/>
    </row>
    <row r="10823" spans="16:16" x14ac:dyDescent="0.25">
      <c r="P10823" s="10"/>
    </row>
    <row r="10824" spans="16:16" x14ac:dyDescent="0.25">
      <c r="P10824" s="10"/>
    </row>
    <row r="10825" spans="16:16" x14ac:dyDescent="0.25">
      <c r="P10825" s="10"/>
    </row>
    <row r="10826" spans="16:16" x14ac:dyDescent="0.25">
      <c r="P10826" s="10"/>
    </row>
    <row r="10827" spans="16:16" x14ac:dyDescent="0.25">
      <c r="P10827" s="10"/>
    </row>
    <row r="10828" spans="16:16" x14ac:dyDescent="0.25">
      <c r="P10828" s="10"/>
    </row>
    <row r="10829" spans="16:16" x14ac:dyDescent="0.25">
      <c r="P10829" s="10"/>
    </row>
    <row r="10830" spans="16:16" x14ac:dyDescent="0.25">
      <c r="P10830" s="10"/>
    </row>
    <row r="10831" spans="16:16" x14ac:dyDescent="0.25">
      <c r="P10831" s="10"/>
    </row>
    <row r="10832" spans="16:16" x14ac:dyDescent="0.25">
      <c r="P10832" s="10"/>
    </row>
    <row r="10833" spans="16:16" x14ac:dyDescent="0.25">
      <c r="P10833" s="10"/>
    </row>
    <row r="10834" spans="16:16" x14ac:dyDescent="0.25">
      <c r="P10834" s="10"/>
    </row>
    <row r="10835" spans="16:16" x14ac:dyDescent="0.25">
      <c r="P10835" s="10"/>
    </row>
    <row r="10836" spans="16:16" x14ac:dyDescent="0.25">
      <c r="P10836" s="10"/>
    </row>
    <row r="10837" spans="16:16" x14ac:dyDescent="0.25">
      <c r="P10837" s="10"/>
    </row>
    <row r="10838" spans="16:16" x14ac:dyDescent="0.25">
      <c r="P10838" s="10"/>
    </row>
    <row r="10839" spans="16:16" x14ac:dyDescent="0.25">
      <c r="P10839" s="10"/>
    </row>
    <row r="10840" spans="16:16" x14ac:dyDescent="0.25">
      <c r="P10840" s="10"/>
    </row>
    <row r="10841" spans="16:16" x14ac:dyDescent="0.25">
      <c r="P10841" s="10"/>
    </row>
    <row r="10842" spans="16:16" x14ac:dyDescent="0.25">
      <c r="P10842" s="10"/>
    </row>
    <row r="10843" spans="16:16" x14ac:dyDescent="0.25">
      <c r="P10843" s="10"/>
    </row>
    <row r="10844" spans="16:16" x14ac:dyDescent="0.25">
      <c r="P10844" s="10"/>
    </row>
    <row r="10845" spans="16:16" x14ac:dyDescent="0.25">
      <c r="P10845" s="10"/>
    </row>
    <row r="10846" spans="16:16" x14ac:dyDescent="0.25">
      <c r="P10846" s="10"/>
    </row>
    <row r="10847" spans="16:16" x14ac:dyDescent="0.25">
      <c r="P10847" s="10"/>
    </row>
    <row r="10848" spans="16:16" x14ac:dyDescent="0.25">
      <c r="P10848" s="10"/>
    </row>
    <row r="10849" spans="16:16" x14ac:dyDescent="0.25">
      <c r="P10849" s="10"/>
    </row>
    <row r="10850" spans="16:16" x14ac:dyDescent="0.25">
      <c r="P10850" s="10"/>
    </row>
    <row r="10851" spans="16:16" x14ac:dyDescent="0.25">
      <c r="P10851" s="10"/>
    </row>
    <row r="10852" spans="16:16" x14ac:dyDescent="0.25">
      <c r="P10852" s="10"/>
    </row>
    <row r="10853" spans="16:16" x14ac:dyDescent="0.25">
      <c r="P10853" s="10"/>
    </row>
    <row r="10854" spans="16:16" x14ac:dyDescent="0.25">
      <c r="P10854" s="10"/>
    </row>
    <row r="10855" spans="16:16" x14ac:dyDescent="0.25">
      <c r="P10855" s="10"/>
    </row>
    <row r="10856" spans="16:16" x14ac:dyDescent="0.25">
      <c r="P10856" s="10"/>
    </row>
    <row r="10857" spans="16:16" x14ac:dyDescent="0.25">
      <c r="P10857" s="10"/>
    </row>
    <row r="10858" spans="16:16" x14ac:dyDescent="0.25">
      <c r="P10858" s="10"/>
    </row>
    <row r="10859" spans="16:16" x14ac:dyDescent="0.25">
      <c r="P10859" s="10"/>
    </row>
    <row r="10860" spans="16:16" x14ac:dyDescent="0.25">
      <c r="P10860" s="10"/>
    </row>
    <row r="10861" spans="16:16" x14ac:dyDescent="0.25">
      <c r="P10861" s="10"/>
    </row>
    <row r="10862" spans="16:16" x14ac:dyDescent="0.25">
      <c r="P10862" s="10"/>
    </row>
    <row r="10863" spans="16:16" x14ac:dyDescent="0.25">
      <c r="P10863" s="10"/>
    </row>
    <row r="10864" spans="16:16" x14ac:dyDescent="0.25">
      <c r="P10864" s="10"/>
    </row>
    <row r="10865" spans="16:16" x14ac:dyDescent="0.25">
      <c r="P10865" s="10"/>
    </row>
    <row r="10866" spans="16:16" x14ac:dyDescent="0.25">
      <c r="P10866" s="10"/>
    </row>
    <row r="10867" spans="16:16" x14ac:dyDescent="0.25">
      <c r="P10867" s="10"/>
    </row>
    <row r="10868" spans="16:16" x14ac:dyDescent="0.25">
      <c r="P10868" s="10"/>
    </row>
    <row r="10869" spans="16:16" x14ac:dyDescent="0.25">
      <c r="P10869" s="10"/>
    </row>
    <row r="10870" spans="16:16" x14ac:dyDescent="0.25">
      <c r="P10870" s="10"/>
    </row>
    <row r="10871" spans="16:16" x14ac:dyDescent="0.25">
      <c r="P10871" s="10"/>
    </row>
    <row r="10872" spans="16:16" x14ac:dyDescent="0.25">
      <c r="P10872" s="10"/>
    </row>
    <row r="10873" spans="16:16" x14ac:dyDescent="0.25">
      <c r="P10873" s="10"/>
    </row>
    <row r="10874" spans="16:16" x14ac:dyDescent="0.25">
      <c r="P10874" s="10"/>
    </row>
    <row r="10875" spans="16:16" x14ac:dyDescent="0.25">
      <c r="P10875" s="10"/>
    </row>
    <row r="10876" spans="16:16" x14ac:dyDescent="0.25">
      <c r="P10876" s="10"/>
    </row>
    <row r="10877" spans="16:16" x14ac:dyDescent="0.25">
      <c r="P10877" s="10"/>
    </row>
    <row r="10878" spans="16:16" x14ac:dyDescent="0.25">
      <c r="P10878" s="10"/>
    </row>
    <row r="10879" spans="16:16" x14ac:dyDescent="0.25">
      <c r="P10879" s="10"/>
    </row>
    <row r="10880" spans="16:16" x14ac:dyDescent="0.25">
      <c r="P10880" s="10"/>
    </row>
    <row r="10881" spans="16:16" x14ac:dyDescent="0.25">
      <c r="P10881" s="10"/>
    </row>
    <row r="10882" spans="16:16" x14ac:dyDescent="0.25">
      <c r="P10882" s="10"/>
    </row>
    <row r="10883" spans="16:16" x14ac:dyDescent="0.25">
      <c r="P10883" s="10"/>
    </row>
    <row r="10884" spans="16:16" x14ac:dyDescent="0.25">
      <c r="P10884" s="10"/>
    </row>
    <row r="10885" spans="16:16" x14ac:dyDescent="0.25">
      <c r="P10885" s="10"/>
    </row>
    <row r="10886" spans="16:16" x14ac:dyDescent="0.25">
      <c r="P10886" s="10"/>
    </row>
    <row r="10887" spans="16:16" x14ac:dyDescent="0.25">
      <c r="P10887" s="10"/>
    </row>
    <row r="10888" spans="16:16" x14ac:dyDescent="0.25">
      <c r="P10888" s="10"/>
    </row>
    <row r="10889" spans="16:16" x14ac:dyDescent="0.25">
      <c r="P10889" s="10"/>
    </row>
    <row r="10890" spans="16:16" x14ac:dyDescent="0.25">
      <c r="P10890" s="10"/>
    </row>
    <row r="10891" spans="16:16" x14ac:dyDescent="0.25">
      <c r="P10891" s="10"/>
    </row>
    <row r="10892" spans="16:16" x14ac:dyDescent="0.25">
      <c r="P10892" s="10"/>
    </row>
    <row r="10893" spans="16:16" x14ac:dyDescent="0.25">
      <c r="P10893" s="10"/>
    </row>
    <row r="10894" spans="16:16" x14ac:dyDescent="0.25">
      <c r="P10894" s="10"/>
    </row>
    <row r="10895" spans="16:16" x14ac:dyDescent="0.25">
      <c r="P10895" s="10"/>
    </row>
    <row r="10896" spans="16:16" x14ac:dyDescent="0.25">
      <c r="P10896" s="10"/>
    </row>
    <row r="10897" spans="16:16" x14ac:dyDescent="0.25">
      <c r="P10897" s="10"/>
    </row>
    <row r="10898" spans="16:16" x14ac:dyDescent="0.25">
      <c r="P10898" s="10"/>
    </row>
    <row r="10899" spans="16:16" x14ac:dyDescent="0.25">
      <c r="P10899" s="10"/>
    </row>
    <row r="10900" spans="16:16" x14ac:dyDescent="0.25">
      <c r="P10900" s="10"/>
    </row>
    <row r="10901" spans="16:16" x14ac:dyDescent="0.25">
      <c r="P10901" s="10"/>
    </row>
    <row r="10902" spans="16:16" x14ac:dyDescent="0.25">
      <c r="P10902" s="10"/>
    </row>
    <row r="10903" spans="16:16" x14ac:dyDescent="0.25">
      <c r="P10903" s="10"/>
    </row>
    <row r="10904" spans="16:16" x14ac:dyDescent="0.25">
      <c r="P10904" s="10"/>
    </row>
    <row r="10905" spans="16:16" x14ac:dyDescent="0.25">
      <c r="P10905" s="10"/>
    </row>
    <row r="10906" spans="16:16" x14ac:dyDescent="0.25">
      <c r="P10906" s="10"/>
    </row>
    <row r="10907" spans="16:16" x14ac:dyDescent="0.25">
      <c r="P10907" s="10"/>
    </row>
    <row r="10908" spans="16:16" x14ac:dyDescent="0.25">
      <c r="P10908" s="10"/>
    </row>
    <row r="10909" spans="16:16" x14ac:dyDescent="0.25">
      <c r="P10909" s="10"/>
    </row>
    <row r="10910" spans="16:16" x14ac:dyDescent="0.25">
      <c r="P10910" s="10"/>
    </row>
    <row r="10911" spans="16:16" x14ac:dyDescent="0.25">
      <c r="P10911" s="10"/>
    </row>
    <row r="10912" spans="16:16" x14ac:dyDescent="0.25">
      <c r="P10912" s="10"/>
    </row>
    <row r="10913" spans="16:16" x14ac:dyDescent="0.25">
      <c r="P10913" s="10"/>
    </row>
    <row r="10914" spans="16:16" x14ac:dyDescent="0.25">
      <c r="P10914" s="10"/>
    </row>
    <row r="10915" spans="16:16" x14ac:dyDescent="0.25">
      <c r="P10915" s="10"/>
    </row>
    <row r="10916" spans="16:16" x14ac:dyDescent="0.25">
      <c r="P10916" s="10"/>
    </row>
    <row r="10917" spans="16:16" x14ac:dyDescent="0.25">
      <c r="P10917" s="10"/>
    </row>
    <row r="10918" spans="16:16" x14ac:dyDescent="0.25">
      <c r="P10918" s="10"/>
    </row>
    <row r="10919" spans="16:16" x14ac:dyDescent="0.25">
      <c r="P10919" s="10"/>
    </row>
    <row r="10920" spans="16:16" x14ac:dyDescent="0.25">
      <c r="P10920" s="10"/>
    </row>
    <row r="10921" spans="16:16" x14ac:dyDescent="0.25">
      <c r="P10921" s="10"/>
    </row>
    <row r="10922" spans="16:16" x14ac:dyDescent="0.25">
      <c r="P10922" s="10"/>
    </row>
    <row r="10923" spans="16:16" x14ac:dyDescent="0.25">
      <c r="P10923" s="10"/>
    </row>
    <row r="10924" spans="16:16" x14ac:dyDescent="0.25">
      <c r="P10924" s="10"/>
    </row>
    <row r="10925" spans="16:16" x14ac:dyDescent="0.25">
      <c r="P10925" s="10"/>
    </row>
    <row r="10926" spans="16:16" x14ac:dyDescent="0.25">
      <c r="P10926" s="10"/>
    </row>
    <row r="10927" spans="16:16" x14ac:dyDescent="0.25">
      <c r="P10927" s="10"/>
    </row>
    <row r="10928" spans="16:16" x14ac:dyDescent="0.25">
      <c r="P10928" s="10"/>
    </row>
    <row r="10929" spans="16:16" x14ac:dyDescent="0.25">
      <c r="P10929" s="10"/>
    </row>
    <row r="10930" spans="16:16" x14ac:dyDescent="0.25">
      <c r="P10930" s="10"/>
    </row>
    <row r="10931" spans="16:16" x14ac:dyDescent="0.25">
      <c r="P10931" s="10"/>
    </row>
    <row r="10932" spans="16:16" x14ac:dyDescent="0.25">
      <c r="P10932" s="10"/>
    </row>
    <row r="10933" spans="16:16" x14ac:dyDescent="0.25">
      <c r="P10933" s="10"/>
    </row>
    <row r="10934" spans="16:16" x14ac:dyDescent="0.25">
      <c r="P10934" s="10"/>
    </row>
    <row r="10935" spans="16:16" x14ac:dyDescent="0.25">
      <c r="P10935" s="10"/>
    </row>
    <row r="10936" spans="16:16" x14ac:dyDescent="0.25">
      <c r="P10936" s="10"/>
    </row>
    <row r="10937" spans="16:16" x14ac:dyDescent="0.25">
      <c r="P10937" s="10"/>
    </row>
    <row r="10938" spans="16:16" x14ac:dyDescent="0.25">
      <c r="P10938" s="10"/>
    </row>
    <row r="10939" spans="16:16" x14ac:dyDescent="0.25">
      <c r="P10939" s="10"/>
    </row>
    <row r="10940" spans="16:16" x14ac:dyDescent="0.25">
      <c r="P10940" s="10"/>
    </row>
    <row r="10941" spans="16:16" x14ac:dyDescent="0.25">
      <c r="P10941" s="10"/>
    </row>
    <row r="10942" spans="16:16" x14ac:dyDescent="0.25">
      <c r="P10942" s="10"/>
    </row>
    <row r="10943" spans="16:16" x14ac:dyDescent="0.25">
      <c r="P10943" s="10"/>
    </row>
    <row r="10944" spans="16:16" x14ac:dyDescent="0.25">
      <c r="P10944" s="10"/>
    </row>
    <row r="10945" spans="16:16" x14ac:dyDescent="0.25">
      <c r="P10945" s="10"/>
    </row>
    <row r="10946" spans="16:16" x14ac:dyDescent="0.25">
      <c r="P10946" s="10"/>
    </row>
    <row r="10947" spans="16:16" x14ac:dyDescent="0.25">
      <c r="P10947" s="10"/>
    </row>
    <row r="10948" spans="16:16" x14ac:dyDescent="0.25">
      <c r="P10948" s="10"/>
    </row>
    <row r="10949" spans="16:16" x14ac:dyDescent="0.25">
      <c r="P10949" s="10"/>
    </row>
    <row r="10950" spans="16:16" x14ac:dyDescent="0.25">
      <c r="P10950" s="10"/>
    </row>
    <row r="10951" spans="16:16" x14ac:dyDescent="0.25">
      <c r="P10951" s="10"/>
    </row>
    <row r="10952" spans="16:16" x14ac:dyDescent="0.25">
      <c r="P10952" s="10"/>
    </row>
    <row r="10953" spans="16:16" x14ac:dyDescent="0.25">
      <c r="P10953" s="10"/>
    </row>
    <row r="10954" spans="16:16" x14ac:dyDescent="0.25">
      <c r="P10954" s="10"/>
    </row>
    <row r="10955" spans="16:16" x14ac:dyDescent="0.25">
      <c r="P10955" s="10"/>
    </row>
    <row r="10956" spans="16:16" x14ac:dyDescent="0.25">
      <c r="P10956" s="10"/>
    </row>
    <row r="10957" spans="16:16" x14ac:dyDescent="0.25">
      <c r="P10957" s="10"/>
    </row>
    <row r="10958" spans="16:16" x14ac:dyDescent="0.25">
      <c r="P10958" s="10"/>
    </row>
    <row r="10959" spans="16:16" x14ac:dyDescent="0.25">
      <c r="P10959" s="10"/>
    </row>
    <row r="10960" spans="16:16" x14ac:dyDescent="0.25">
      <c r="P10960" s="10"/>
    </row>
    <row r="10961" spans="16:16" x14ac:dyDescent="0.25">
      <c r="P10961" s="10"/>
    </row>
    <row r="10962" spans="16:16" x14ac:dyDescent="0.25">
      <c r="P10962" s="10"/>
    </row>
    <row r="10963" spans="16:16" x14ac:dyDescent="0.25">
      <c r="P10963" s="10"/>
    </row>
    <row r="10964" spans="16:16" x14ac:dyDescent="0.25">
      <c r="P10964" s="10"/>
    </row>
    <row r="10965" spans="16:16" x14ac:dyDescent="0.25">
      <c r="P10965" s="10"/>
    </row>
    <row r="10966" spans="16:16" x14ac:dyDescent="0.25">
      <c r="P10966" s="10"/>
    </row>
    <row r="10967" spans="16:16" x14ac:dyDescent="0.25">
      <c r="P10967" s="10"/>
    </row>
    <row r="10968" spans="16:16" x14ac:dyDescent="0.25">
      <c r="P10968" s="10"/>
    </row>
    <row r="10969" spans="16:16" x14ac:dyDescent="0.25">
      <c r="P10969" s="10"/>
    </row>
    <row r="10970" spans="16:16" x14ac:dyDescent="0.25">
      <c r="P10970" s="10"/>
    </row>
    <row r="10971" spans="16:16" x14ac:dyDescent="0.25">
      <c r="P10971" s="10"/>
    </row>
    <row r="10972" spans="16:16" x14ac:dyDescent="0.25">
      <c r="P10972" s="10"/>
    </row>
    <row r="10973" spans="16:16" x14ac:dyDescent="0.25">
      <c r="P10973" s="10"/>
    </row>
    <row r="10974" spans="16:16" x14ac:dyDescent="0.25">
      <c r="P10974" s="10"/>
    </row>
    <row r="10975" spans="16:16" x14ac:dyDescent="0.25">
      <c r="P10975" s="10"/>
    </row>
    <row r="10976" spans="16:16" x14ac:dyDescent="0.25">
      <c r="P10976" s="10"/>
    </row>
    <row r="10977" spans="16:16" x14ac:dyDescent="0.25">
      <c r="P10977" s="10"/>
    </row>
    <row r="10978" spans="16:16" x14ac:dyDescent="0.25">
      <c r="P10978" s="10"/>
    </row>
    <row r="10979" spans="16:16" x14ac:dyDescent="0.25">
      <c r="P10979" s="10"/>
    </row>
    <row r="10980" spans="16:16" x14ac:dyDescent="0.25">
      <c r="P10980" s="10"/>
    </row>
    <row r="10981" spans="16:16" x14ac:dyDescent="0.25">
      <c r="P10981" s="10"/>
    </row>
    <row r="10982" spans="16:16" x14ac:dyDescent="0.25">
      <c r="P10982" s="10"/>
    </row>
    <row r="10983" spans="16:16" x14ac:dyDescent="0.25">
      <c r="P10983" s="10"/>
    </row>
    <row r="10984" spans="16:16" x14ac:dyDescent="0.25">
      <c r="P10984" s="10"/>
    </row>
    <row r="10985" spans="16:16" x14ac:dyDescent="0.25">
      <c r="P10985" s="10"/>
    </row>
    <row r="10986" spans="16:16" x14ac:dyDescent="0.25">
      <c r="P10986" s="10"/>
    </row>
    <row r="10987" spans="16:16" x14ac:dyDescent="0.25">
      <c r="P10987" s="10"/>
    </row>
    <row r="10988" spans="16:16" x14ac:dyDescent="0.25">
      <c r="P10988" s="10"/>
    </row>
    <row r="10989" spans="16:16" x14ac:dyDescent="0.25">
      <c r="P10989" s="10"/>
    </row>
    <row r="10990" spans="16:16" x14ac:dyDescent="0.25">
      <c r="P10990" s="10"/>
    </row>
    <row r="10991" spans="16:16" x14ac:dyDescent="0.25">
      <c r="P10991" s="10"/>
    </row>
    <row r="10992" spans="16:16" x14ac:dyDescent="0.25">
      <c r="P10992" s="10"/>
    </row>
    <row r="10993" spans="16:16" x14ac:dyDescent="0.25">
      <c r="P10993" s="10"/>
    </row>
    <row r="10994" spans="16:16" x14ac:dyDescent="0.25">
      <c r="P10994" s="10"/>
    </row>
    <row r="10995" spans="16:16" x14ac:dyDescent="0.25">
      <c r="P10995" s="10"/>
    </row>
    <row r="10996" spans="16:16" x14ac:dyDescent="0.25">
      <c r="P10996" s="10"/>
    </row>
    <row r="10997" spans="16:16" x14ac:dyDescent="0.25">
      <c r="P10997" s="10"/>
    </row>
    <row r="10998" spans="16:16" x14ac:dyDescent="0.25">
      <c r="P10998" s="10"/>
    </row>
    <row r="10999" spans="16:16" x14ac:dyDescent="0.25">
      <c r="P10999" s="10"/>
    </row>
    <row r="11000" spans="16:16" x14ac:dyDescent="0.25">
      <c r="P11000" s="10"/>
    </row>
    <row r="11001" spans="16:16" x14ac:dyDescent="0.25">
      <c r="P11001" s="10"/>
    </row>
    <row r="11002" spans="16:16" x14ac:dyDescent="0.25">
      <c r="P11002" s="10"/>
    </row>
    <row r="11003" spans="16:16" x14ac:dyDescent="0.25">
      <c r="P11003" s="10"/>
    </row>
    <row r="11004" spans="16:16" x14ac:dyDescent="0.25">
      <c r="P11004" s="10"/>
    </row>
    <row r="11005" spans="16:16" x14ac:dyDescent="0.25">
      <c r="P11005" s="10"/>
    </row>
    <row r="11006" spans="16:16" x14ac:dyDescent="0.25">
      <c r="P11006" s="10"/>
    </row>
    <row r="11007" spans="16:16" x14ac:dyDescent="0.25">
      <c r="P11007" s="10"/>
    </row>
    <row r="11008" spans="16:16" x14ac:dyDescent="0.25">
      <c r="P11008" s="10"/>
    </row>
    <row r="11009" spans="16:16" x14ac:dyDescent="0.25">
      <c r="P11009" s="10"/>
    </row>
    <row r="11010" spans="16:16" x14ac:dyDescent="0.25">
      <c r="P11010" s="10"/>
    </row>
    <row r="11011" spans="16:16" x14ac:dyDescent="0.25">
      <c r="P11011" s="10"/>
    </row>
    <row r="11012" spans="16:16" x14ac:dyDescent="0.25">
      <c r="P11012" s="10"/>
    </row>
    <row r="11013" spans="16:16" x14ac:dyDescent="0.25">
      <c r="P11013" s="10"/>
    </row>
    <row r="11014" spans="16:16" x14ac:dyDescent="0.25">
      <c r="P11014" s="10"/>
    </row>
    <row r="11015" spans="16:16" x14ac:dyDescent="0.25">
      <c r="P11015" s="10"/>
    </row>
    <row r="11016" spans="16:16" x14ac:dyDescent="0.25">
      <c r="P11016" s="10"/>
    </row>
    <row r="11017" spans="16:16" x14ac:dyDescent="0.25">
      <c r="P11017" s="10"/>
    </row>
    <row r="11018" spans="16:16" x14ac:dyDescent="0.25">
      <c r="P11018" s="10"/>
    </row>
    <row r="11019" spans="16:16" x14ac:dyDescent="0.25">
      <c r="P11019" s="10"/>
    </row>
    <row r="11020" spans="16:16" x14ac:dyDescent="0.25">
      <c r="P11020" s="10"/>
    </row>
    <row r="11021" spans="16:16" x14ac:dyDescent="0.25">
      <c r="P11021" s="10"/>
    </row>
    <row r="11022" spans="16:16" x14ac:dyDescent="0.25">
      <c r="P11022" s="10"/>
    </row>
    <row r="11023" spans="16:16" x14ac:dyDescent="0.25">
      <c r="P11023" s="10"/>
    </row>
    <row r="11024" spans="16:16" x14ac:dyDescent="0.25">
      <c r="P11024" s="10"/>
    </row>
    <row r="11025" spans="16:16" x14ac:dyDescent="0.25">
      <c r="P11025" s="10"/>
    </row>
    <row r="11026" spans="16:16" x14ac:dyDescent="0.25">
      <c r="P11026" s="10"/>
    </row>
    <row r="11027" spans="16:16" x14ac:dyDescent="0.25">
      <c r="P11027" s="10"/>
    </row>
    <row r="11028" spans="16:16" x14ac:dyDescent="0.25">
      <c r="P11028" s="10"/>
    </row>
    <row r="11029" spans="16:16" x14ac:dyDescent="0.25">
      <c r="P11029" s="10"/>
    </row>
    <row r="11030" spans="16:16" x14ac:dyDescent="0.25">
      <c r="P11030" s="10"/>
    </row>
    <row r="11031" spans="16:16" x14ac:dyDescent="0.25">
      <c r="P11031" s="10"/>
    </row>
    <row r="11032" spans="16:16" x14ac:dyDescent="0.25">
      <c r="P11032" s="10"/>
    </row>
    <row r="11033" spans="16:16" x14ac:dyDescent="0.25">
      <c r="P11033" s="10"/>
    </row>
    <row r="11034" spans="16:16" x14ac:dyDescent="0.25">
      <c r="P11034" s="10"/>
    </row>
    <row r="11035" spans="16:16" x14ac:dyDescent="0.25">
      <c r="P11035" s="10"/>
    </row>
    <row r="11036" spans="16:16" x14ac:dyDescent="0.25">
      <c r="P11036" s="10"/>
    </row>
    <row r="11037" spans="16:16" x14ac:dyDescent="0.25">
      <c r="P11037" s="10"/>
    </row>
    <row r="11038" spans="16:16" x14ac:dyDescent="0.25">
      <c r="P11038" s="10"/>
    </row>
    <row r="11039" spans="16:16" x14ac:dyDescent="0.25">
      <c r="P11039" s="10"/>
    </row>
    <row r="11040" spans="16:16" x14ac:dyDescent="0.25">
      <c r="P11040" s="10"/>
    </row>
    <row r="11041" spans="16:16" x14ac:dyDescent="0.25">
      <c r="P11041" s="10"/>
    </row>
    <row r="11042" spans="16:16" x14ac:dyDescent="0.25">
      <c r="P11042" s="10"/>
    </row>
    <row r="11043" spans="16:16" x14ac:dyDescent="0.25">
      <c r="P11043" s="10"/>
    </row>
    <row r="11044" spans="16:16" x14ac:dyDescent="0.25">
      <c r="P11044" s="10"/>
    </row>
    <row r="11045" spans="16:16" x14ac:dyDescent="0.25">
      <c r="P11045" s="10"/>
    </row>
    <row r="11046" spans="16:16" x14ac:dyDescent="0.25">
      <c r="P11046" s="10"/>
    </row>
    <row r="11047" spans="16:16" x14ac:dyDescent="0.25">
      <c r="P11047" s="10"/>
    </row>
    <row r="11048" spans="16:16" x14ac:dyDescent="0.25">
      <c r="P11048" s="10"/>
    </row>
    <row r="11049" spans="16:16" x14ac:dyDescent="0.25">
      <c r="P11049" s="10"/>
    </row>
    <row r="11050" spans="16:16" x14ac:dyDescent="0.25">
      <c r="P11050" s="10"/>
    </row>
    <row r="11051" spans="16:16" x14ac:dyDescent="0.25">
      <c r="P11051" s="10"/>
    </row>
    <row r="11052" spans="16:16" x14ac:dyDescent="0.25">
      <c r="P11052" s="10"/>
    </row>
    <row r="11053" spans="16:16" x14ac:dyDescent="0.25">
      <c r="P11053" s="10"/>
    </row>
    <row r="11054" spans="16:16" x14ac:dyDescent="0.25">
      <c r="P11054" s="10"/>
    </row>
    <row r="11055" spans="16:16" x14ac:dyDescent="0.25">
      <c r="P11055" s="10"/>
    </row>
    <row r="11056" spans="16:16" x14ac:dyDescent="0.25">
      <c r="P11056" s="10"/>
    </row>
    <row r="11057" spans="16:16" x14ac:dyDescent="0.25">
      <c r="P11057" s="10"/>
    </row>
    <row r="11058" spans="16:16" x14ac:dyDescent="0.25">
      <c r="P11058" s="10"/>
    </row>
    <row r="11059" spans="16:16" x14ac:dyDescent="0.25">
      <c r="P11059" s="10"/>
    </row>
    <row r="11060" spans="16:16" x14ac:dyDescent="0.25">
      <c r="P11060" s="10"/>
    </row>
    <row r="11061" spans="16:16" x14ac:dyDescent="0.25">
      <c r="P11061" s="10"/>
    </row>
    <row r="11062" spans="16:16" x14ac:dyDescent="0.25">
      <c r="P11062" s="10"/>
    </row>
    <row r="11063" spans="16:16" x14ac:dyDescent="0.25">
      <c r="P11063" s="10"/>
    </row>
    <row r="11064" spans="16:16" x14ac:dyDescent="0.25">
      <c r="P11064" s="10"/>
    </row>
    <row r="11065" spans="16:16" x14ac:dyDescent="0.25">
      <c r="P11065" s="10"/>
    </row>
    <row r="11066" spans="16:16" x14ac:dyDescent="0.25">
      <c r="P11066" s="10"/>
    </row>
    <row r="11067" spans="16:16" x14ac:dyDescent="0.25">
      <c r="P11067" s="10"/>
    </row>
    <row r="11068" spans="16:16" x14ac:dyDescent="0.25">
      <c r="P11068" s="10"/>
    </row>
    <row r="11069" spans="16:16" x14ac:dyDescent="0.25">
      <c r="P11069" s="10"/>
    </row>
    <row r="11070" spans="16:16" x14ac:dyDescent="0.25">
      <c r="P11070" s="10"/>
    </row>
    <row r="11071" spans="16:16" x14ac:dyDescent="0.25">
      <c r="P11071" s="10"/>
    </row>
    <row r="11072" spans="16:16" x14ac:dyDescent="0.25">
      <c r="P11072" s="10"/>
    </row>
    <row r="11073" spans="16:16" x14ac:dyDescent="0.25">
      <c r="P11073" s="10"/>
    </row>
    <row r="11074" spans="16:16" x14ac:dyDescent="0.25">
      <c r="P11074" s="10"/>
    </row>
    <row r="11075" spans="16:16" x14ac:dyDescent="0.25">
      <c r="P11075" s="10"/>
    </row>
    <row r="11076" spans="16:16" x14ac:dyDescent="0.25">
      <c r="P11076" s="10"/>
    </row>
    <row r="11077" spans="16:16" x14ac:dyDescent="0.25">
      <c r="P11077" s="10"/>
    </row>
    <row r="11078" spans="16:16" x14ac:dyDescent="0.25">
      <c r="P11078" s="10"/>
    </row>
    <row r="11079" spans="16:16" x14ac:dyDescent="0.25">
      <c r="P11079" s="10"/>
    </row>
    <row r="11080" spans="16:16" x14ac:dyDescent="0.25">
      <c r="P11080" s="10"/>
    </row>
    <row r="11081" spans="16:16" x14ac:dyDescent="0.25">
      <c r="P11081" s="10"/>
    </row>
    <row r="11082" spans="16:16" x14ac:dyDescent="0.25">
      <c r="P11082" s="10"/>
    </row>
    <row r="11083" spans="16:16" x14ac:dyDescent="0.25">
      <c r="P11083" s="10"/>
    </row>
    <row r="11084" spans="16:16" x14ac:dyDescent="0.25">
      <c r="P11084" s="10"/>
    </row>
    <row r="11085" spans="16:16" x14ac:dyDescent="0.25">
      <c r="P11085" s="10"/>
    </row>
    <row r="11086" spans="16:16" x14ac:dyDescent="0.25">
      <c r="P11086" s="10"/>
    </row>
    <row r="11087" spans="16:16" x14ac:dyDescent="0.25">
      <c r="P11087" s="10"/>
    </row>
    <row r="11088" spans="16:16" x14ac:dyDescent="0.25">
      <c r="P11088" s="10"/>
    </row>
    <row r="11089" spans="16:16" x14ac:dyDescent="0.25">
      <c r="P11089" s="10"/>
    </row>
    <row r="11090" spans="16:16" x14ac:dyDescent="0.25">
      <c r="P11090" s="10"/>
    </row>
    <row r="11091" spans="16:16" x14ac:dyDescent="0.25">
      <c r="P11091" s="10"/>
    </row>
    <row r="11092" spans="16:16" x14ac:dyDescent="0.25">
      <c r="P11092" s="10"/>
    </row>
    <row r="11093" spans="16:16" x14ac:dyDescent="0.25">
      <c r="P11093" s="10"/>
    </row>
    <row r="11094" spans="16:16" x14ac:dyDescent="0.25">
      <c r="P11094" s="10"/>
    </row>
    <row r="11095" spans="16:16" x14ac:dyDescent="0.25">
      <c r="P11095" s="10"/>
    </row>
    <row r="11096" spans="16:16" x14ac:dyDescent="0.25">
      <c r="P11096" s="10"/>
    </row>
    <row r="11097" spans="16:16" x14ac:dyDescent="0.25">
      <c r="P11097" s="10"/>
    </row>
    <row r="11098" spans="16:16" x14ac:dyDescent="0.25">
      <c r="P11098" s="10"/>
    </row>
    <row r="11099" spans="16:16" x14ac:dyDescent="0.25">
      <c r="P11099" s="10"/>
    </row>
    <row r="11100" spans="16:16" x14ac:dyDescent="0.25">
      <c r="P11100" s="10"/>
    </row>
    <row r="11101" spans="16:16" x14ac:dyDescent="0.25">
      <c r="P11101" s="10"/>
    </row>
    <row r="11102" spans="16:16" x14ac:dyDescent="0.25">
      <c r="P11102" s="10"/>
    </row>
    <row r="11103" spans="16:16" x14ac:dyDescent="0.25">
      <c r="P11103" s="10"/>
    </row>
    <row r="11104" spans="16:16" x14ac:dyDescent="0.25">
      <c r="P11104" s="10"/>
    </row>
    <row r="11105" spans="16:16" x14ac:dyDescent="0.25">
      <c r="P11105" s="10"/>
    </row>
    <row r="11106" spans="16:16" x14ac:dyDescent="0.25">
      <c r="P11106" s="10"/>
    </row>
    <row r="11107" spans="16:16" x14ac:dyDescent="0.25">
      <c r="P11107" s="10"/>
    </row>
    <row r="11108" spans="16:16" x14ac:dyDescent="0.25">
      <c r="P11108" s="10"/>
    </row>
    <row r="11109" spans="16:16" x14ac:dyDescent="0.25">
      <c r="P11109" s="10"/>
    </row>
    <row r="11110" spans="16:16" x14ac:dyDescent="0.25">
      <c r="P11110" s="10"/>
    </row>
    <row r="11111" spans="16:16" x14ac:dyDescent="0.25">
      <c r="P11111" s="10"/>
    </row>
    <row r="11112" spans="16:16" x14ac:dyDescent="0.25">
      <c r="P11112" s="10"/>
    </row>
    <row r="11113" spans="16:16" x14ac:dyDescent="0.25">
      <c r="P11113" s="10"/>
    </row>
    <row r="11114" spans="16:16" x14ac:dyDescent="0.25">
      <c r="P11114" s="10"/>
    </row>
    <row r="11115" spans="16:16" x14ac:dyDescent="0.25">
      <c r="P11115" s="10"/>
    </row>
    <row r="11116" spans="16:16" x14ac:dyDescent="0.25">
      <c r="P11116" s="10"/>
    </row>
    <row r="11117" spans="16:16" x14ac:dyDescent="0.25">
      <c r="P11117" s="10"/>
    </row>
    <row r="11118" spans="16:16" x14ac:dyDescent="0.25">
      <c r="P11118" s="10"/>
    </row>
    <row r="11119" spans="16:16" x14ac:dyDescent="0.25">
      <c r="P11119" s="10"/>
    </row>
    <row r="11120" spans="16:16" x14ac:dyDescent="0.25">
      <c r="P11120" s="10"/>
    </row>
    <row r="11121" spans="16:16" x14ac:dyDescent="0.25">
      <c r="P11121" s="10"/>
    </row>
    <row r="11122" spans="16:16" x14ac:dyDescent="0.25">
      <c r="P11122" s="10"/>
    </row>
    <row r="11123" spans="16:16" x14ac:dyDescent="0.25">
      <c r="P11123" s="10"/>
    </row>
    <row r="11124" spans="16:16" x14ac:dyDescent="0.25">
      <c r="P11124" s="10"/>
    </row>
    <row r="11125" spans="16:16" x14ac:dyDescent="0.25">
      <c r="P11125" s="10"/>
    </row>
    <row r="11126" spans="16:16" x14ac:dyDescent="0.25">
      <c r="P11126" s="10"/>
    </row>
    <row r="11127" spans="16:16" x14ac:dyDescent="0.25">
      <c r="P11127" s="10"/>
    </row>
    <row r="11128" spans="16:16" x14ac:dyDescent="0.25">
      <c r="P11128" s="10"/>
    </row>
    <row r="11129" spans="16:16" x14ac:dyDescent="0.25">
      <c r="P11129" s="10"/>
    </row>
    <row r="11130" spans="16:16" x14ac:dyDescent="0.25">
      <c r="P11130" s="10"/>
    </row>
    <row r="11131" spans="16:16" x14ac:dyDescent="0.25">
      <c r="P11131" s="10"/>
    </row>
    <row r="11132" spans="16:16" x14ac:dyDescent="0.25">
      <c r="P11132" s="10"/>
    </row>
    <row r="11133" spans="16:16" x14ac:dyDescent="0.25">
      <c r="P11133" s="10"/>
    </row>
    <row r="11134" spans="16:16" x14ac:dyDescent="0.25">
      <c r="P11134" s="10"/>
    </row>
    <row r="11135" spans="16:16" x14ac:dyDescent="0.25">
      <c r="P11135" s="10"/>
    </row>
    <row r="11136" spans="16:16" x14ac:dyDescent="0.25">
      <c r="P11136" s="10"/>
    </row>
    <row r="11137" spans="16:16" x14ac:dyDescent="0.25">
      <c r="P11137" s="10"/>
    </row>
    <row r="11138" spans="16:16" x14ac:dyDescent="0.25">
      <c r="P11138" s="10"/>
    </row>
    <row r="11139" spans="16:16" x14ac:dyDescent="0.25">
      <c r="P11139" s="10"/>
    </row>
    <row r="11140" spans="16:16" x14ac:dyDescent="0.25">
      <c r="P11140" s="10"/>
    </row>
    <row r="11141" spans="16:16" x14ac:dyDescent="0.25">
      <c r="P11141" s="10"/>
    </row>
    <row r="11142" spans="16:16" x14ac:dyDescent="0.25">
      <c r="P11142" s="10"/>
    </row>
    <row r="11143" spans="16:16" x14ac:dyDescent="0.25">
      <c r="P11143" s="10"/>
    </row>
    <row r="11144" spans="16:16" x14ac:dyDescent="0.25">
      <c r="P11144" s="10"/>
    </row>
    <row r="11145" spans="16:16" x14ac:dyDescent="0.25">
      <c r="P11145" s="10"/>
    </row>
    <row r="11146" spans="16:16" x14ac:dyDescent="0.25">
      <c r="P11146" s="10"/>
    </row>
    <row r="11147" spans="16:16" x14ac:dyDescent="0.25">
      <c r="P11147" s="10"/>
    </row>
    <row r="11148" spans="16:16" x14ac:dyDescent="0.25">
      <c r="P11148" s="10"/>
    </row>
    <row r="11149" spans="16:16" x14ac:dyDescent="0.25">
      <c r="P11149" s="10"/>
    </row>
    <row r="11150" spans="16:16" x14ac:dyDescent="0.25">
      <c r="P11150" s="10"/>
    </row>
    <row r="11151" spans="16:16" x14ac:dyDescent="0.25">
      <c r="P11151" s="10"/>
    </row>
    <row r="11152" spans="16:16" x14ac:dyDescent="0.25">
      <c r="P11152" s="10"/>
    </row>
    <row r="11153" spans="16:16" x14ac:dyDescent="0.25">
      <c r="P11153" s="10"/>
    </row>
    <row r="11154" spans="16:16" x14ac:dyDescent="0.25">
      <c r="P11154" s="10"/>
    </row>
    <row r="11155" spans="16:16" x14ac:dyDescent="0.25">
      <c r="P11155" s="10"/>
    </row>
    <row r="11156" spans="16:16" x14ac:dyDescent="0.25">
      <c r="P11156" s="10"/>
    </row>
    <row r="11157" spans="16:16" x14ac:dyDescent="0.25">
      <c r="P11157" s="10"/>
    </row>
    <row r="11158" spans="16:16" x14ac:dyDescent="0.25">
      <c r="P11158" s="10"/>
    </row>
    <row r="11159" spans="16:16" x14ac:dyDescent="0.25">
      <c r="P11159" s="10"/>
    </row>
    <row r="11160" spans="16:16" x14ac:dyDescent="0.25">
      <c r="P11160" s="10"/>
    </row>
    <row r="11161" spans="16:16" x14ac:dyDescent="0.25">
      <c r="P11161" s="10"/>
    </row>
    <row r="11162" spans="16:16" x14ac:dyDescent="0.25">
      <c r="P11162" s="10"/>
    </row>
    <row r="11163" spans="16:16" x14ac:dyDescent="0.25">
      <c r="P11163" s="10"/>
    </row>
    <row r="11164" spans="16:16" x14ac:dyDescent="0.25">
      <c r="P11164" s="10"/>
    </row>
    <row r="11165" spans="16:16" x14ac:dyDescent="0.25">
      <c r="P11165" s="10"/>
    </row>
    <row r="11166" spans="16:16" x14ac:dyDescent="0.25">
      <c r="P11166" s="10"/>
    </row>
    <row r="11167" spans="16:16" x14ac:dyDescent="0.25">
      <c r="P11167" s="10"/>
    </row>
    <row r="11168" spans="16:16" x14ac:dyDescent="0.25">
      <c r="P11168" s="10"/>
    </row>
    <row r="11169" spans="16:16" x14ac:dyDescent="0.25">
      <c r="P11169" s="10"/>
    </row>
    <row r="11170" spans="16:16" x14ac:dyDescent="0.25">
      <c r="P11170" s="10"/>
    </row>
    <row r="11171" spans="16:16" x14ac:dyDescent="0.25">
      <c r="P11171" s="10"/>
    </row>
    <row r="11172" spans="16:16" x14ac:dyDescent="0.25">
      <c r="P11172" s="10"/>
    </row>
    <row r="11173" spans="16:16" x14ac:dyDescent="0.25">
      <c r="P11173" s="10"/>
    </row>
    <row r="11174" spans="16:16" x14ac:dyDescent="0.25">
      <c r="P11174" s="10"/>
    </row>
    <row r="11175" spans="16:16" x14ac:dyDescent="0.25">
      <c r="P11175" s="10"/>
    </row>
    <row r="11176" spans="16:16" x14ac:dyDescent="0.25">
      <c r="P11176" s="10"/>
    </row>
    <row r="11177" spans="16:16" x14ac:dyDescent="0.25">
      <c r="P11177" s="10"/>
    </row>
    <row r="11178" spans="16:16" x14ac:dyDescent="0.25">
      <c r="P11178" s="10"/>
    </row>
    <row r="11179" spans="16:16" x14ac:dyDescent="0.25">
      <c r="P11179" s="10"/>
    </row>
    <row r="11180" spans="16:16" x14ac:dyDescent="0.25">
      <c r="P11180" s="10"/>
    </row>
    <row r="11181" spans="16:16" x14ac:dyDescent="0.25">
      <c r="P11181" s="10"/>
    </row>
    <row r="11182" spans="16:16" x14ac:dyDescent="0.25">
      <c r="P11182" s="10"/>
    </row>
    <row r="11183" spans="16:16" x14ac:dyDescent="0.25">
      <c r="P11183" s="10"/>
    </row>
    <row r="11184" spans="16:16" x14ac:dyDescent="0.25">
      <c r="P11184" s="10"/>
    </row>
    <row r="11185" spans="16:16" x14ac:dyDescent="0.25">
      <c r="P11185" s="10"/>
    </row>
    <row r="11186" spans="16:16" x14ac:dyDescent="0.25">
      <c r="P11186" s="10"/>
    </row>
    <row r="11187" spans="16:16" x14ac:dyDescent="0.25">
      <c r="P11187" s="10"/>
    </row>
    <row r="11188" spans="16:16" x14ac:dyDescent="0.25">
      <c r="P11188" s="10"/>
    </row>
    <row r="11189" spans="16:16" x14ac:dyDescent="0.25">
      <c r="P11189" s="10"/>
    </row>
    <row r="11190" spans="16:16" x14ac:dyDescent="0.25">
      <c r="P11190" s="10"/>
    </row>
    <row r="11191" spans="16:16" x14ac:dyDescent="0.25">
      <c r="P11191" s="10"/>
    </row>
    <row r="11192" spans="16:16" x14ac:dyDescent="0.25">
      <c r="P11192" s="10"/>
    </row>
    <row r="11193" spans="16:16" x14ac:dyDescent="0.25">
      <c r="P11193" s="10"/>
    </row>
    <row r="11194" spans="16:16" x14ac:dyDescent="0.25">
      <c r="P11194" s="10"/>
    </row>
    <row r="11195" spans="16:16" x14ac:dyDescent="0.25">
      <c r="P11195" s="10"/>
    </row>
    <row r="11196" spans="16:16" x14ac:dyDescent="0.25">
      <c r="P11196" s="10"/>
    </row>
    <row r="11197" spans="16:16" x14ac:dyDescent="0.25">
      <c r="P11197" s="10"/>
    </row>
    <row r="11198" spans="16:16" x14ac:dyDescent="0.25">
      <c r="P11198" s="10"/>
    </row>
    <row r="11199" spans="16:16" x14ac:dyDescent="0.25">
      <c r="P11199" s="10"/>
    </row>
    <row r="11200" spans="16:16" x14ac:dyDescent="0.25">
      <c r="P11200" s="10"/>
    </row>
    <row r="11201" spans="16:16" x14ac:dyDescent="0.25">
      <c r="P11201" s="10"/>
    </row>
    <row r="11202" spans="16:16" x14ac:dyDescent="0.25">
      <c r="P11202" s="10"/>
    </row>
    <row r="11203" spans="16:16" x14ac:dyDescent="0.25">
      <c r="P11203" s="10"/>
    </row>
    <row r="11204" spans="16:16" x14ac:dyDescent="0.25">
      <c r="P11204" s="10"/>
    </row>
    <row r="11205" spans="16:16" x14ac:dyDescent="0.25">
      <c r="P11205" s="10"/>
    </row>
    <row r="11206" spans="16:16" x14ac:dyDescent="0.25">
      <c r="P11206" s="10"/>
    </row>
    <row r="11207" spans="16:16" x14ac:dyDescent="0.25">
      <c r="P11207" s="10"/>
    </row>
    <row r="11208" spans="16:16" x14ac:dyDescent="0.25">
      <c r="P11208" s="10"/>
    </row>
    <row r="11209" spans="16:16" x14ac:dyDescent="0.25">
      <c r="P11209" s="10"/>
    </row>
    <row r="11210" spans="16:16" x14ac:dyDescent="0.25">
      <c r="P11210" s="10"/>
    </row>
    <row r="11211" spans="16:16" x14ac:dyDescent="0.25">
      <c r="P11211" s="10"/>
    </row>
    <row r="11212" spans="16:16" x14ac:dyDescent="0.25">
      <c r="P11212" s="10"/>
    </row>
    <row r="11213" spans="16:16" x14ac:dyDescent="0.25">
      <c r="P11213" s="10"/>
    </row>
    <row r="11214" spans="16:16" x14ac:dyDescent="0.25">
      <c r="P11214" s="10"/>
    </row>
    <row r="11215" spans="16:16" x14ac:dyDescent="0.25">
      <c r="P11215" s="10"/>
    </row>
    <row r="11216" spans="16:16" x14ac:dyDescent="0.25">
      <c r="P11216" s="10"/>
    </row>
    <row r="11217" spans="16:16" x14ac:dyDescent="0.25">
      <c r="P11217" s="10"/>
    </row>
    <row r="11218" spans="16:16" x14ac:dyDescent="0.25">
      <c r="P11218" s="10"/>
    </row>
    <row r="11219" spans="16:16" x14ac:dyDescent="0.25">
      <c r="P11219" s="10"/>
    </row>
    <row r="11220" spans="16:16" x14ac:dyDescent="0.25">
      <c r="P11220" s="10"/>
    </row>
    <row r="11221" spans="16:16" x14ac:dyDescent="0.25">
      <c r="P11221" s="10"/>
    </row>
    <row r="11222" spans="16:16" x14ac:dyDescent="0.25">
      <c r="P11222" s="10"/>
    </row>
    <row r="11223" spans="16:16" x14ac:dyDescent="0.25">
      <c r="P11223" s="10"/>
    </row>
    <row r="11224" spans="16:16" x14ac:dyDescent="0.25">
      <c r="P11224" s="10"/>
    </row>
    <row r="11225" spans="16:16" x14ac:dyDescent="0.25">
      <c r="P11225" s="10"/>
    </row>
    <row r="11226" spans="16:16" x14ac:dyDescent="0.25">
      <c r="P11226" s="10"/>
    </row>
    <row r="11227" spans="16:16" x14ac:dyDescent="0.25">
      <c r="P11227" s="10"/>
    </row>
    <row r="11228" spans="16:16" x14ac:dyDescent="0.25">
      <c r="P11228" s="10"/>
    </row>
    <row r="11229" spans="16:16" x14ac:dyDescent="0.25">
      <c r="P11229" s="10"/>
    </row>
    <row r="11230" spans="16:16" x14ac:dyDescent="0.25">
      <c r="P11230" s="10"/>
    </row>
    <row r="11231" spans="16:16" x14ac:dyDescent="0.25">
      <c r="P11231" s="10"/>
    </row>
    <row r="11232" spans="16:16" x14ac:dyDescent="0.25">
      <c r="P11232" s="10"/>
    </row>
    <row r="11233" spans="16:16" x14ac:dyDescent="0.25">
      <c r="P11233" s="10"/>
    </row>
    <row r="11234" spans="16:16" x14ac:dyDescent="0.25">
      <c r="P11234" s="10"/>
    </row>
    <row r="11235" spans="16:16" x14ac:dyDescent="0.25">
      <c r="P11235" s="10"/>
    </row>
    <row r="11236" spans="16:16" x14ac:dyDescent="0.25">
      <c r="P11236" s="10"/>
    </row>
    <row r="11237" spans="16:16" x14ac:dyDescent="0.25">
      <c r="P11237" s="10"/>
    </row>
    <row r="11238" spans="16:16" x14ac:dyDescent="0.25">
      <c r="P11238" s="10"/>
    </row>
    <row r="11239" spans="16:16" x14ac:dyDescent="0.25">
      <c r="P11239" s="10"/>
    </row>
    <row r="11240" spans="16:16" x14ac:dyDescent="0.25">
      <c r="P11240" s="10"/>
    </row>
    <row r="11241" spans="16:16" x14ac:dyDescent="0.25">
      <c r="P11241" s="10"/>
    </row>
    <row r="11242" spans="16:16" x14ac:dyDescent="0.25">
      <c r="P11242" s="10"/>
    </row>
    <row r="11243" spans="16:16" x14ac:dyDescent="0.25">
      <c r="P11243" s="10"/>
    </row>
    <row r="11244" spans="16:16" x14ac:dyDescent="0.25">
      <c r="P11244" s="10"/>
    </row>
    <row r="11245" spans="16:16" x14ac:dyDescent="0.25">
      <c r="P11245" s="10"/>
    </row>
    <row r="11246" spans="16:16" x14ac:dyDescent="0.25">
      <c r="P11246" s="10"/>
    </row>
    <row r="11247" spans="16:16" x14ac:dyDescent="0.25">
      <c r="P11247" s="10"/>
    </row>
    <row r="11248" spans="16:16" x14ac:dyDescent="0.25">
      <c r="P11248" s="10"/>
    </row>
    <row r="11249" spans="16:16" x14ac:dyDescent="0.25">
      <c r="P11249" s="10"/>
    </row>
    <row r="11250" spans="16:16" x14ac:dyDescent="0.25">
      <c r="P11250" s="10"/>
    </row>
    <row r="11251" spans="16:16" x14ac:dyDescent="0.25">
      <c r="P11251" s="10"/>
    </row>
    <row r="11252" spans="16:16" x14ac:dyDescent="0.25">
      <c r="P11252" s="10"/>
    </row>
    <row r="11253" spans="16:16" x14ac:dyDescent="0.25">
      <c r="P11253" s="10"/>
    </row>
    <row r="11254" spans="16:16" x14ac:dyDescent="0.25">
      <c r="P11254" s="10"/>
    </row>
    <row r="11255" spans="16:16" x14ac:dyDescent="0.25">
      <c r="P11255" s="10"/>
    </row>
    <row r="11256" spans="16:16" x14ac:dyDescent="0.25">
      <c r="P11256" s="10"/>
    </row>
    <row r="11257" spans="16:16" x14ac:dyDescent="0.25">
      <c r="P11257" s="10"/>
    </row>
    <row r="11258" spans="16:16" x14ac:dyDescent="0.25">
      <c r="P11258" s="10"/>
    </row>
    <row r="11259" spans="16:16" x14ac:dyDescent="0.25">
      <c r="P11259" s="10"/>
    </row>
    <row r="11260" spans="16:16" x14ac:dyDescent="0.25">
      <c r="P11260" s="10"/>
    </row>
    <row r="11261" spans="16:16" x14ac:dyDescent="0.25">
      <c r="P11261" s="10"/>
    </row>
    <row r="11262" spans="16:16" x14ac:dyDescent="0.25">
      <c r="P11262" s="10"/>
    </row>
    <row r="11263" spans="16:16" x14ac:dyDescent="0.25">
      <c r="P11263" s="10"/>
    </row>
    <row r="11264" spans="16:16" x14ac:dyDescent="0.25">
      <c r="P11264" s="10"/>
    </row>
    <row r="11265" spans="16:16" x14ac:dyDescent="0.25">
      <c r="P11265" s="10"/>
    </row>
    <row r="11266" spans="16:16" x14ac:dyDescent="0.25">
      <c r="P11266" s="10"/>
    </row>
    <row r="11267" spans="16:16" x14ac:dyDescent="0.25">
      <c r="P11267" s="10"/>
    </row>
    <row r="11268" spans="16:16" x14ac:dyDescent="0.25">
      <c r="P11268" s="10"/>
    </row>
    <row r="11269" spans="16:16" x14ac:dyDescent="0.25">
      <c r="P11269" s="10"/>
    </row>
    <row r="11270" spans="16:16" x14ac:dyDescent="0.25">
      <c r="P11270" s="10"/>
    </row>
    <row r="11271" spans="16:16" x14ac:dyDescent="0.25">
      <c r="P11271" s="10"/>
    </row>
    <row r="11272" spans="16:16" x14ac:dyDescent="0.25">
      <c r="P11272" s="10"/>
    </row>
    <row r="11273" spans="16:16" x14ac:dyDescent="0.25">
      <c r="P11273" s="10"/>
    </row>
    <row r="11274" spans="16:16" x14ac:dyDescent="0.25">
      <c r="P11274" s="10"/>
    </row>
    <row r="11275" spans="16:16" x14ac:dyDescent="0.25">
      <c r="P11275" s="10"/>
    </row>
    <row r="11276" spans="16:16" x14ac:dyDescent="0.25">
      <c r="P11276" s="10"/>
    </row>
    <row r="11277" spans="16:16" x14ac:dyDescent="0.25">
      <c r="P11277" s="10"/>
    </row>
    <row r="11278" spans="16:16" x14ac:dyDescent="0.25">
      <c r="P11278" s="10"/>
    </row>
    <row r="11279" spans="16:16" x14ac:dyDescent="0.25">
      <c r="P11279" s="10"/>
    </row>
    <row r="11280" spans="16:16" x14ac:dyDescent="0.25">
      <c r="P11280" s="10"/>
    </row>
    <row r="11281" spans="16:16" x14ac:dyDescent="0.25">
      <c r="P11281" s="10"/>
    </row>
    <row r="11282" spans="16:16" x14ac:dyDescent="0.25">
      <c r="P11282" s="10"/>
    </row>
    <row r="11283" spans="16:16" x14ac:dyDescent="0.25">
      <c r="P11283" s="10"/>
    </row>
    <row r="11284" spans="16:16" x14ac:dyDescent="0.25">
      <c r="P11284" s="10"/>
    </row>
    <row r="11285" spans="16:16" x14ac:dyDescent="0.25">
      <c r="P11285" s="10"/>
    </row>
    <row r="11286" spans="16:16" x14ac:dyDescent="0.25">
      <c r="P11286" s="10"/>
    </row>
    <row r="11287" spans="16:16" x14ac:dyDescent="0.25">
      <c r="P11287" s="10"/>
    </row>
    <row r="11288" spans="16:16" x14ac:dyDescent="0.25">
      <c r="P11288" s="10"/>
    </row>
    <row r="11289" spans="16:16" x14ac:dyDescent="0.25">
      <c r="P11289" s="10"/>
    </row>
    <row r="11290" spans="16:16" x14ac:dyDescent="0.25">
      <c r="P11290" s="10"/>
    </row>
    <row r="11291" spans="16:16" x14ac:dyDescent="0.25">
      <c r="P11291" s="10"/>
    </row>
    <row r="11292" spans="16:16" x14ac:dyDescent="0.25">
      <c r="P11292" s="10"/>
    </row>
    <row r="11293" spans="16:16" x14ac:dyDescent="0.25">
      <c r="P11293" s="10"/>
    </row>
    <row r="11294" spans="16:16" x14ac:dyDescent="0.25">
      <c r="P11294" s="10"/>
    </row>
    <row r="11295" spans="16:16" x14ac:dyDescent="0.25">
      <c r="P11295" s="10"/>
    </row>
    <row r="11296" spans="16:16" x14ac:dyDescent="0.25">
      <c r="P11296" s="10"/>
    </row>
    <row r="11297" spans="16:16" x14ac:dyDescent="0.25">
      <c r="P11297" s="10"/>
    </row>
    <row r="11298" spans="16:16" x14ac:dyDescent="0.25">
      <c r="P11298" s="10"/>
    </row>
    <row r="11299" spans="16:16" x14ac:dyDescent="0.25">
      <c r="P11299" s="10"/>
    </row>
    <row r="11300" spans="16:16" x14ac:dyDescent="0.25">
      <c r="P11300" s="10"/>
    </row>
    <row r="11301" spans="16:16" x14ac:dyDescent="0.25">
      <c r="P11301" s="10"/>
    </row>
    <row r="11302" spans="16:16" x14ac:dyDescent="0.25">
      <c r="P11302" s="10"/>
    </row>
    <row r="11303" spans="16:16" x14ac:dyDescent="0.25">
      <c r="P11303" s="10"/>
    </row>
    <row r="11304" spans="16:16" x14ac:dyDescent="0.25">
      <c r="P11304" s="10"/>
    </row>
    <row r="11305" spans="16:16" x14ac:dyDescent="0.25">
      <c r="P11305" s="10"/>
    </row>
    <row r="11306" spans="16:16" x14ac:dyDescent="0.25">
      <c r="P11306" s="10"/>
    </row>
    <row r="11307" spans="16:16" x14ac:dyDescent="0.25">
      <c r="P11307" s="10"/>
    </row>
    <row r="11308" spans="16:16" x14ac:dyDescent="0.25">
      <c r="P11308" s="10"/>
    </row>
    <row r="11309" spans="16:16" x14ac:dyDescent="0.25">
      <c r="P11309" s="10"/>
    </row>
    <row r="11310" spans="16:16" x14ac:dyDescent="0.25">
      <c r="P11310" s="10"/>
    </row>
    <row r="11311" spans="16:16" x14ac:dyDescent="0.25">
      <c r="P11311" s="10"/>
    </row>
    <row r="11312" spans="16:16" x14ac:dyDescent="0.25">
      <c r="P11312" s="10"/>
    </row>
    <row r="11313" spans="16:16" x14ac:dyDescent="0.25">
      <c r="P11313" s="10"/>
    </row>
    <row r="11314" spans="16:16" x14ac:dyDescent="0.25">
      <c r="P11314" s="10"/>
    </row>
    <row r="11315" spans="16:16" x14ac:dyDescent="0.25">
      <c r="P11315" s="10"/>
    </row>
    <row r="11316" spans="16:16" x14ac:dyDescent="0.25">
      <c r="P11316" s="10"/>
    </row>
    <row r="11317" spans="16:16" x14ac:dyDescent="0.25">
      <c r="P11317" s="10"/>
    </row>
    <row r="11318" spans="16:16" x14ac:dyDescent="0.25">
      <c r="P11318" s="10"/>
    </row>
    <row r="11319" spans="16:16" x14ac:dyDescent="0.25">
      <c r="P11319" s="10"/>
    </row>
    <row r="11320" spans="16:16" x14ac:dyDescent="0.25">
      <c r="P11320" s="10"/>
    </row>
    <row r="11321" spans="16:16" x14ac:dyDescent="0.25">
      <c r="P11321" s="10"/>
    </row>
    <row r="11322" spans="16:16" x14ac:dyDescent="0.25">
      <c r="P11322" s="10"/>
    </row>
    <row r="11323" spans="16:16" x14ac:dyDescent="0.25">
      <c r="P11323" s="10"/>
    </row>
    <row r="11324" spans="16:16" x14ac:dyDescent="0.25">
      <c r="P11324" s="10"/>
    </row>
    <row r="11325" spans="16:16" x14ac:dyDescent="0.25">
      <c r="P11325" s="10"/>
    </row>
    <row r="11326" spans="16:16" x14ac:dyDescent="0.25">
      <c r="P11326" s="10"/>
    </row>
    <row r="11327" spans="16:16" x14ac:dyDescent="0.25">
      <c r="P11327" s="10"/>
    </row>
    <row r="11328" spans="16:16" x14ac:dyDescent="0.25">
      <c r="P11328" s="10"/>
    </row>
    <row r="11329" spans="16:16" x14ac:dyDescent="0.25">
      <c r="P11329" s="10"/>
    </row>
    <row r="11330" spans="16:16" x14ac:dyDescent="0.25">
      <c r="P11330" s="10"/>
    </row>
    <row r="11331" spans="16:16" x14ac:dyDescent="0.25">
      <c r="P11331" s="10"/>
    </row>
    <row r="11332" spans="16:16" x14ac:dyDescent="0.25">
      <c r="P11332" s="10"/>
    </row>
    <row r="11333" spans="16:16" x14ac:dyDescent="0.25">
      <c r="P11333" s="10"/>
    </row>
    <row r="11334" spans="16:16" x14ac:dyDescent="0.25">
      <c r="P11334" s="10"/>
    </row>
    <row r="11335" spans="16:16" x14ac:dyDescent="0.25">
      <c r="P11335" s="10"/>
    </row>
    <row r="11336" spans="16:16" x14ac:dyDescent="0.25">
      <c r="P11336" s="10"/>
    </row>
    <row r="11337" spans="16:16" x14ac:dyDescent="0.25">
      <c r="P11337" s="10"/>
    </row>
    <row r="11338" spans="16:16" x14ac:dyDescent="0.25">
      <c r="P11338" s="10"/>
    </row>
    <row r="11339" spans="16:16" x14ac:dyDescent="0.25">
      <c r="P11339" s="10"/>
    </row>
    <row r="11340" spans="16:16" x14ac:dyDescent="0.25">
      <c r="P11340" s="10"/>
    </row>
    <row r="11341" spans="16:16" x14ac:dyDescent="0.25">
      <c r="P11341" s="10"/>
    </row>
    <row r="11342" spans="16:16" x14ac:dyDescent="0.25">
      <c r="P11342" s="10"/>
    </row>
    <row r="11343" spans="16:16" x14ac:dyDescent="0.25">
      <c r="P11343" s="10"/>
    </row>
    <row r="11344" spans="16:16" x14ac:dyDescent="0.25">
      <c r="P11344" s="10"/>
    </row>
    <row r="11345" spans="16:16" x14ac:dyDescent="0.25">
      <c r="P11345" s="10"/>
    </row>
    <row r="11346" spans="16:16" x14ac:dyDescent="0.25">
      <c r="P11346" s="10"/>
    </row>
    <row r="11347" spans="16:16" x14ac:dyDescent="0.25">
      <c r="P11347" s="10"/>
    </row>
    <row r="11348" spans="16:16" x14ac:dyDescent="0.25">
      <c r="P11348" s="10"/>
    </row>
    <row r="11349" spans="16:16" x14ac:dyDescent="0.25">
      <c r="P11349" s="10"/>
    </row>
    <row r="11350" spans="16:16" x14ac:dyDescent="0.25">
      <c r="P11350" s="10"/>
    </row>
    <row r="11351" spans="16:16" x14ac:dyDescent="0.25">
      <c r="P11351" s="10"/>
    </row>
    <row r="11352" spans="16:16" x14ac:dyDescent="0.25">
      <c r="P11352" s="10"/>
    </row>
    <row r="11353" spans="16:16" x14ac:dyDescent="0.25">
      <c r="P11353" s="10"/>
    </row>
    <row r="11354" spans="16:16" x14ac:dyDescent="0.25">
      <c r="P11354" s="10"/>
    </row>
    <row r="11355" spans="16:16" x14ac:dyDescent="0.25">
      <c r="P11355" s="10"/>
    </row>
    <row r="11356" spans="16:16" x14ac:dyDescent="0.25">
      <c r="P11356" s="10"/>
    </row>
    <row r="11357" spans="16:16" x14ac:dyDescent="0.25">
      <c r="P11357" s="10"/>
    </row>
    <row r="11358" spans="16:16" x14ac:dyDescent="0.25">
      <c r="P11358" s="10"/>
    </row>
    <row r="11359" spans="16:16" x14ac:dyDescent="0.25">
      <c r="P11359" s="10"/>
    </row>
    <row r="11360" spans="16:16" x14ac:dyDescent="0.25">
      <c r="P11360" s="10"/>
    </row>
    <row r="11361" spans="16:16" x14ac:dyDescent="0.25">
      <c r="P11361" s="10"/>
    </row>
    <row r="11362" spans="16:16" x14ac:dyDescent="0.25">
      <c r="P11362" s="10"/>
    </row>
    <row r="11363" spans="16:16" x14ac:dyDescent="0.25">
      <c r="P11363" s="10"/>
    </row>
    <row r="11364" spans="16:16" x14ac:dyDescent="0.25">
      <c r="P11364" s="10"/>
    </row>
    <row r="11365" spans="16:16" x14ac:dyDescent="0.25">
      <c r="P11365" s="10"/>
    </row>
    <row r="11366" spans="16:16" x14ac:dyDescent="0.25">
      <c r="P11366" s="10"/>
    </row>
    <row r="11367" spans="16:16" x14ac:dyDescent="0.25">
      <c r="P11367" s="10"/>
    </row>
    <row r="11368" spans="16:16" x14ac:dyDescent="0.25">
      <c r="P11368" s="10"/>
    </row>
    <row r="11369" spans="16:16" x14ac:dyDescent="0.25">
      <c r="P11369" s="10"/>
    </row>
    <row r="11370" spans="16:16" x14ac:dyDescent="0.25">
      <c r="P11370" s="10"/>
    </row>
    <row r="11371" spans="16:16" x14ac:dyDescent="0.25">
      <c r="P11371" s="10"/>
    </row>
    <row r="11372" spans="16:16" x14ac:dyDescent="0.25">
      <c r="P11372" s="10"/>
    </row>
    <row r="11373" spans="16:16" x14ac:dyDescent="0.25">
      <c r="P11373" s="10"/>
    </row>
    <row r="11374" spans="16:16" x14ac:dyDescent="0.25">
      <c r="P11374" s="10"/>
    </row>
    <row r="11375" spans="16:16" x14ac:dyDescent="0.25">
      <c r="P11375" s="10"/>
    </row>
    <row r="11376" spans="16:16" x14ac:dyDescent="0.25">
      <c r="P11376" s="10"/>
    </row>
    <row r="11377" spans="16:16" x14ac:dyDescent="0.25">
      <c r="P11377" s="10"/>
    </row>
    <row r="11378" spans="16:16" x14ac:dyDescent="0.25">
      <c r="P11378" s="10"/>
    </row>
    <row r="11379" spans="16:16" x14ac:dyDescent="0.25">
      <c r="P11379" s="10"/>
    </row>
    <row r="11380" spans="16:16" x14ac:dyDescent="0.25">
      <c r="P11380" s="10"/>
    </row>
    <row r="11381" spans="16:16" x14ac:dyDescent="0.25">
      <c r="P11381" s="10"/>
    </row>
    <row r="11382" spans="16:16" x14ac:dyDescent="0.25">
      <c r="P11382" s="10"/>
    </row>
    <row r="11383" spans="16:16" x14ac:dyDescent="0.25">
      <c r="P11383" s="10"/>
    </row>
    <row r="11384" spans="16:16" x14ac:dyDescent="0.25">
      <c r="P11384" s="10"/>
    </row>
    <row r="11385" spans="16:16" x14ac:dyDescent="0.25">
      <c r="P11385" s="10"/>
    </row>
    <row r="11386" spans="16:16" x14ac:dyDescent="0.25">
      <c r="P11386" s="10"/>
    </row>
    <row r="11387" spans="16:16" x14ac:dyDescent="0.25">
      <c r="P11387" s="10"/>
    </row>
    <row r="11388" spans="16:16" x14ac:dyDescent="0.25">
      <c r="P11388" s="10"/>
    </row>
    <row r="11389" spans="16:16" x14ac:dyDescent="0.25">
      <c r="P11389" s="10"/>
    </row>
    <row r="11390" spans="16:16" x14ac:dyDescent="0.25">
      <c r="P11390" s="10"/>
    </row>
    <row r="11391" spans="16:16" x14ac:dyDescent="0.25">
      <c r="P11391" s="10"/>
    </row>
    <row r="11392" spans="16:16" x14ac:dyDescent="0.25">
      <c r="P11392" s="10"/>
    </row>
    <row r="11393" spans="16:16" x14ac:dyDescent="0.25">
      <c r="P11393" s="10"/>
    </row>
    <row r="11394" spans="16:16" x14ac:dyDescent="0.25">
      <c r="P11394" s="10"/>
    </row>
    <row r="11395" spans="16:16" x14ac:dyDescent="0.25">
      <c r="P11395" s="10"/>
    </row>
    <row r="11396" spans="16:16" x14ac:dyDescent="0.25">
      <c r="P11396" s="10"/>
    </row>
    <row r="11397" spans="16:16" x14ac:dyDescent="0.25">
      <c r="P11397" s="10"/>
    </row>
    <row r="11398" spans="16:16" x14ac:dyDescent="0.25">
      <c r="P11398" s="10"/>
    </row>
    <row r="11399" spans="16:16" x14ac:dyDescent="0.25">
      <c r="P11399" s="10"/>
    </row>
    <row r="11400" spans="16:16" x14ac:dyDescent="0.25">
      <c r="P11400" s="10"/>
    </row>
    <row r="11401" spans="16:16" x14ac:dyDescent="0.25">
      <c r="P11401" s="10"/>
    </row>
    <row r="11402" spans="16:16" x14ac:dyDescent="0.25">
      <c r="P11402" s="10"/>
    </row>
    <row r="11403" spans="16:16" x14ac:dyDescent="0.25">
      <c r="P11403" s="10"/>
    </row>
    <row r="11404" spans="16:16" x14ac:dyDescent="0.25">
      <c r="P11404" s="10"/>
    </row>
    <row r="11405" spans="16:16" x14ac:dyDescent="0.25">
      <c r="P11405" s="10"/>
    </row>
    <row r="11406" spans="16:16" x14ac:dyDescent="0.25">
      <c r="P11406" s="10"/>
    </row>
    <row r="11407" spans="16:16" x14ac:dyDescent="0.25">
      <c r="P11407" s="10"/>
    </row>
    <row r="11408" spans="16:16" x14ac:dyDescent="0.25">
      <c r="P11408" s="10"/>
    </row>
    <row r="11409" spans="16:16" x14ac:dyDescent="0.25">
      <c r="P11409" s="10"/>
    </row>
    <row r="11410" spans="16:16" x14ac:dyDescent="0.25">
      <c r="P11410" s="10"/>
    </row>
    <row r="11411" spans="16:16" x14ac:dyDescent="0.25">
      <c r="P11411" s="10"/>
    </row>
    <row r="11412" spans="16:16" x14ac:dyDescent="0.25">
      <c r="P11412" s="10"/>
    </row>
    <row r="11413" spans="16:16" x14ac:dyDescent="0.25">
      <c r="P11413" s="10"/>
    </row>
    <row r="11414" spans="16:16" x14ac:dyDescent="0.25">
      <c r="P11414" s="10"/>
    </row>
    <row r="11415" spans="16:16" x14ac:dyDescent="0.25">
      <c r="P11415" s="10"/>
    </row>
    <row r="11416" spans="16:16" x14ac:dyDescent="0.25">
      <c r="P11416" s="10"/>
    </row>
    <row r="11417" spans="16:16" x14ac:dyDescent="0.25">
      <c r="P11417" s="10"/>
    </row>
    <row r="11418" spans="16:16" x14ac:dyDescent="0.25">
      <c r="P11418" s="10"/>
    </row>
    <row r="11419" spans="16:16" x14ac:dyDescent="0.25">
      <c r="P11419" s="10"/>
    </row>
    <row r="11420" spans="16:16" x14ac:dyDescent="0.25">
      <c r="P11420" s="10"/>
    </row>
    <row r="11421" spans="16:16" x14ac:dyDescent="0.25">
      <c r="P11421" s="10"/>
    </row>
    <row r="11422" spans="16:16" x14ac:dyDescent="0.25">
      <c r="P11422" s="10"/>
    </row>
    <row r="11423" spans="16:16" x14ac:dyDescent="0.25">
      <c r="P11423" s="10"/>
    </row>
    <row r="11424" spans="16:16" x14ac:dyDescent="0.25">
      <c r="P11424" s="10"/>
    </row>
    <row r="11425" spans="16:16" x14ac:dyDescent="0.25">
      <c r="P11425" s="10"/>
    </row>
    <row r="11426" spans="16:16" x14ac:dyDescent="0.25">
      <c r="P11426" s="10"/>
    </row>
    <row r="11427" spans="16:16" x14ac:dyDescent="0.25">
      <c r="P11427" s="10"/>
    </row>
    <row r="11428" spans="16:16" x14ac:dyDescent="0.25">
      <c r="P11428" s="10"/>
    </row>
    <row r="11429" spans="16:16" x14ac:dyDescent="0.25">
      <c r="P11429" s="10"/>
    </row>
    <row r="11430" spans="16:16" x14ac:dyDescent="0.25">
      <c r="P11430" s="10"/>
    </row>
    <row r="11431" spans="16:16" x14ac:dyDescent="0.25">
      <c r="P11431" s="10"/>
    </row>
    <row r="11432" spans="16:16" x14ac:dyDescent="0.25">
      <c r="P11432" s="10"/>
    </row>
    <row r="11433" spans="16:16" x14ac:dyDescent="0.25">
      <c r="P11433" s="10"/>
    </row>
    <row r="11434" spans="16:16" x14ac:dyDescent="0.25">
      <c r="P11434" s="10"/>
    </row>
    <row r="11435" spans="16:16" x14ac:dyDescent="0.25">
      <c r="P11435" s="10"/>
    </row>
    <row r="11436" spans="16:16" x14ac:dyDescent="0.25">
      <c r="P11436" s="10"/>
    </row>
    <row r="11437" spans="16:16" x14ac:dyDescent="0.25">
      <c r="P11437" s="10"/>
    </row>
    <row r="11438" spans="16:16" x14ac:dyDescent="0.25">
      <c r="P11438" s="10"/>
    </row>
    <row r="11439" spans="16:16" x14ac:dyDescent="0.25">
      <c r="P11439" s="10"/>
    </row>
    <row r="11440" spans="16:16" x14ac:dyDescent="0.25">
      <c r="P11440" s="10"/>
    </row>
    <row r="11441" spans="16:16" x14ac:dyDescent="0.25">
      <c r="P11441" s="10"/>
    </row>
    <row r="11442" spans="16:16" x14ac:dyDescent="0.25">
      <c r="P11442" s="10"/>
    </row>
    <row r="11443" spans="16:16" x14ac:dyDescent="0.25">
      <c r="P11443" s="10"/>
    </row>
    <row r="11444" spans="16:16" x14ac:dyDescent="0.25">
      <c r="P11444" s="10"/>
    </row>
    <row r="11445" spans="16:16" x14ac:dyDescent="0.25">
      <c r="P11445" s="10"/>
    </row>
    <row r="11446" spans="16:16" x14ac:dyDescent="0.25">
      <c r="P11446" s="10"/>
    </row>
    <row r="11447" spans="16:16" x14ac:dyDescent="0.25">
      <c r="P11447" s="10"/>
    </row>
    <row r="11448" spans="16:16" x14ac:dyDescent="0.25">
      <c r="P11448" s="10"/>
    </row>
    <row r="11449" spans="16:16" x14ac:dyDescent="0.25">
      <c r="P11449" s="10"/>
    </row>
    <row r="11450" spans="16:16" x14ac:dyDescent="0.25">
      <c r="P11450" s="10"/>
    </row>
    <row r="11451" spans="16:16" x14ac:dyDescent="0.25">
      <c r="P11451" s="10"/>
    </row>
    <row r="11452" spans="16:16" x14ac:dyDescent="0.25">
      <c r="P11452" s="10"/>
    </row>
    <row r="11453" spans="16:16" x14ac:dyDescent="0.25">
      <c r="P11453" s="10"/>
    </row>
    <row r="11454" spans="16:16" x14ac:dyDescent="0.25">
      <c r="P11454" s="10"/>
    </row>
    <row r="11455" spans="16:16" x14ac:dyDescent="0.25">
      <c r="P11455" s="10"/>
    </row>
    <row r="11456" spans="16:16" x14ac:dyDescent="0.25">
      <c r="P11456" s="10"/>
    </row>
    <row r="11457" spans="16:16" x14ac:dyDescent="0.25">
      <c r="P11457" s="10"/>
    </row>
    <row r="11458" spans="16:16" x14ac:dyDescent="0.25">
      <c r="P11458" s="10"/>
    </row>
    <row r="11459" spans="16:16" x14ac:dyDescent="0.25">
      <c r="P11459" s="10"/>
    </row>
    <row r="11460" spans="16:16" x14ac:dyDescent="0.25">
      <c r="P11460" s="10"/>
    </row>
    <row r="11461" spans="16:16" x14ac:dyDescent="0.25">
      <c r="P11461" s="10"/>
    </row>
    <row r="11462" spans="16:16" x14ac:dyDescent="0.25">
      <c r="P11462" s="10"/>
    </row>
    <row r="11463" spans="16:16" x14ac:dyDescent="0.25">
      <c r="P11463" s="10"/>
    </row>
    <row r="11464" spans="16:16" x14ac:dyDescent="0.25">
      <c r="P11464" s="10"/>
    </row>
    <row r="11465" spans="16:16" x14ac:dyDescent="0.25">
      <c r="P11465" s="10"/>
    </row>
    <row r="11466" spans="16:16" x14ac:dyDescent="0.25">
      <c r="P11466" s="10"/>
    </row>
    <row r="11467" spans="16:16" x14ac:dyDescent="0.25">
      <c r="P11467" s="10"/>
    </row>
    <row r="11468" spans="16:16" x14ac:dyDescent="0.25">
      <c r="P11468" s="10"/>
    </row>
    <row r="11469" spans="16:16" x14ac:dyDescent="0.25">
      <c r="P11469" s="10"/>
    </row>
    <row r="11470" spans="16:16" x14ac:dyDescent="0.25">
      <c r="P11470" s="10"/>
    </row>
    <row r="11471" spans="16:16" x14ac:dyDescent="0.25">
      <c r="P11471" s="10"/>
    </row>
    <row r="11472" spans="16:16" x14ac:dyDescent="0.25">
      <c r="P11472" s="10"/>
    </row>
    <row r="11473" spans="16:16" x14ac:dyDescent="0.25">
      <c r="P11473" s="10"/>
    </row>
    <row r="11474" spans="16:16" x14ac:dyDescent="0.25">
      <c r="P11474" s="10"/>
    </row>
    <row r="11475" spans="16:16" x14ac:dyDescent="0.25">
      <c r="P11475" s="10"/>
    </row>
    <row r="11476" spans="16:16" x14ac:dyDescent="0.25">
      <c r="P11476" s="10"/>
    </row>
    <row r="11477" spans="16:16" x14ac:dyDescent="0.25">
      <c r="P11477" s="10"/>
    </row>
    <row r="11478" spans="16:16" x14ac:dyDescent="0.25">
      <c r="P11478" s="10"/>
    </row>
    <row r="11479" spans="16:16" x14ac:dyDescent="0.25">
      <c r="P11479" s="10"/>
    </row>
    <row r="11480" spans="16:16" x14ac:dyDescent="0.25">
      <c r="P11480" s="10"/>
    </row>
    <row r="11481" spans="16:16" x14ac:dyDescent="0.25">
      <c r="P11481" s="10"/>
    </row>
    <row r="11482" spans="16:16" x14ac:dyDescent="0.25">
      <c r="P11482" s="10"/>
    </row>
    <row r="11483" spans="16:16" x14ac:dyDescent="0.25">
      <c r="P11483" s="10"/>
    </row>
    <row r="11484" spans="16:16" x14ac:dyDescent="0.25">
      <c r="P11484" s="10"/>
    </row>
    <row r="11485" spans="16:16" x14ac:dyDescent="0.25">
      <c r="P11485" s="10"/>
    </row>
    <row r="11486" spans="16:16" x14ac:dyDescent="0.25">
      <c r="P11486" s="10"/>
    </row>
    <row r="11487" spans="16:16" x14ac:dyDescent="0.25">
      <c r="P11487" s="10"/>
    </row>
    <row r="11488" spans="16:16" x14ac:dyDescent="0.25">
      <c r="P11488" s="10"/>
    </row>
    <row r="11489" spans="16:16" x14ac:dyDescent="0.25">
      <c r="P11489" s="10"/>
    </row>
    <row r="11490" spans="16:16" x14ac:dyDescent="0.25">
      <c r="P11490" s="10"/>
    </row>
    <row r="11491" spans="16:16" x14ac:dyDescent="0.25">
      <c r="P11491" s="10"/>
    </row>
    <row r="11492" spans="16:16" x14ac:dyDescent="0.25">
      <c r="P11492" s="10"/>
    </row>
    <row r="11493" spans="16:16" x14ac:dyDescent="0.25">
      <c r="P11493" s="10"/>
    </row>
    <row r="11494" spans="16:16" x14ac:dyDescent="0.25">
      <c r="P11494" s="10"/>
    </row>
    <row r="11495" spans="16:16" x14ac:dyDescent="0.25">
      <c r="P11495" s="10"/>
    </row>
    <row r="11496" spans="16:16" x14ac:dyDescent="0.25">
      <c r="P11496" s="10"/>
    </row>
    <row r="11497" spans="16:16" x14ac:dyDescent="0.25">
      <c r="P11497" s="10"/>
    </row>
    <row r="11498" spans="16:16" x14ac:dyDescent="0.25">
      <c r="P11498" s="10"/>
    </row>
    <row r="11499" spans="16:16" x14ac:dyDescent="0.25">
      <c r="P11499" s="10"/>
    </row>
    <row r="11500" spans="16:16" x14ac:dyDescent="0.25">
      <c r="P11500" s="10"/>
    </row>
    <row r="11501" spans="16:16" x14ac:dyDescent="0.25">
      <c r="P11501" s="10"/>
    </row>
    <row r="11502" spans="16:16" x14ac:dyDescent="0.25">
      <c r="P11502" s="10"/>
    </row>
    <row r="11503" spans="16:16" x14ac:dyDescent="0.25">
      <c r="P11503" s="10"/>
    </row>
    <row r="11504" spans="16:16" x14ac:dyDescent="0.25">
      <c r="P11504" s="10"/>
    </row>
    <row r="11505" spans="16:16" x14ac:dyDescent="0.25">
      <c r="P11505" s="10"/>
    </row>
    <row r="11506" spans="16:16" x14ac:dyDescent="0.25">
      <c r="P11506" s="10"/>
    </row>
    <row r="11507" spans="16:16" x14ac:dyDescent="0.25">
      <c r="P11507" s="10"/>
    </row>
    <row r="11508" spans="16:16" x14ac:dyDescent="0.25">
      <c r="P11508" s="10"/>
    </row>
    <row r="11509" spans="16:16" x14ac:dyDescent="0.25">
      <c r="P11509" s="10"/>
    </row>
    <row r="11510" spans="16:16" x14ac:dyDescent="0.25">
      <c r="P11510" s="10"/>
    </row>
    <row r="11511" spans="16:16" x14ac:dyDescent="0.25">
      <c r="P11511" s="10"/>
    </row>
    <row r="11512" spans="16:16" x14ac:dyDescent="0.25">
      <c r="P11512" s="10"/>
    </row>
    <row r="11513" spans="16:16" x14ac:dyDescent="0.25">
      <c r="P11513" s="10"/>
    </row>
    <row r="11514" spans="16:16" x14ac:dyDescent="0.25">
      <c r="P11514" s="10"/>
    </row>
    <row r="11515" spans="16:16" x14ac:dyDescent="0.25">
      <c r="P11515" s="10"/>
    </row>
    <row r="11516" spans="16:16" x14ac:dyDescent="0.25">
      <c r="P11516" s="10"/>
    </row>
    <row r="11517" spans="16:16" x14ac:dyDescent="0.25">
      <c r="P11517" s="10"/>
    </row>
    <row r="11518" spans="16:16" x14ac:dyDescent="0.25">
      <c r="P11518" s="10"/>
    </row>
    <row r="11519" spans="16:16" x14ac:dyDescent="0.25">
      <c r="P11519" s="10"/>
    </row>
    <row r="11520" spans="16:16" x14ac:dyDescent="0.25">
      <c r="P11520" s="10"/>
    </row>
    <row r="11521" spans="16:16" x14ac:dyDescent="0.25">
      <c r="P11521" s="10"/>
    </row>
    <row r="11522" spans="16:16" x14ac:dyDescent="0.25">
      <c r="P11522" s="10"/>
    </row>
    <row r="11523" spans="16:16" x14ac:dyDescent="0.25">
      <c r="P11523" s="10"/>
    </row>
    <row r="11524" spans="16:16" x14ac:dyDescent="0.25">
      <c r="P11524" s="10"/>
    </row>
    <row r="11525" spans="16:16" x14ac:dyDescent="0.25">
      <c r="P11525" s="10"/>
    </row>
    <row r="11526" spans="16:16" x14ac:dyDescent="0.25">
      <c r="P11526" s="10"/>
    </row>
    <row r="11527" spans="16:16" x14ac:dyDescent="0.25">
      <c r="P11527" s="10"/>
    </row>
    <row r="11528" spans="16:16" x14ac:dyDescent="0.25">
      <c r="P11528" s="10"/>
    </row>
    <row r="11529" spans="16:16" x14ac:dyDescent="0.25">
      <c r="P11529" s="10"/>
    </row>
    <row r="11530" spans="16:16" x14ac:dyDescent="0.25">
      <c r="P11530" s="10"/>
    </row>
    <row r="11531" spans="16:16" x14ac:dyDescent="0.25">
      <c r="P11531" s="10"/>
    </row>
    <row r="11532" spans="16:16" x14ac:dyDescent="0.25">
      <c r="P11532" s="10"/>
    </row>
    <row r="11533" spans="16:16" x14ac:dyDescent="0.25">
      <c r="P11533" s="10"/>
    </row>
    <row r="11534" spans="16:16" x14ac:dyDescent="0.25">
      <c r="P11534" s="10"/>
    </row>
    <row r="11535" spans="16:16" x14ac:dyDescent="0.25">
      <c r="P11535" s="10"/>
    </row>
    <row r="11536" spans="16:16" x14ac:dyDescent="0.25">
      <c r="P11536" s="10"/>
    </row>
    <row r="11537" spans="16:16" x14ac:dyDescent="0.25">
      <c r="P11537" s="10"/>
    </row>
    <row r="11538" spans="16:16" x14ac:dyDescent="0.25">
      <c r="P11538" s="10"/>
    </row>
    <row r="11539" spans="16:16" x14ac:dyDescent="0.25">
      <c r="P11539" s="10"/>
    </row>
    <row r="11540" spans="16:16" x14ac:dyDescent="0.25">
      <c r="P11540" s="10"/>
    </row>
    <row r="11541" spans="16:16" x14ac:dyDescent="0.25">
      <c r="P11541" s="10"/>
    </row>
    <row r="11542" spans="16:16" x14ac:dyDescent="0.25">
      <c r="P11542" s="10"/>
    </row>
    <row r="11543" spans="16:16" x14ac:dyDescent="0.25">
      <c r="P11543" s="10"/>
    </row>
    <row r="11544" spans="16:16" x14ac:dyDescent="0.25">
      <c r="P11544" s="10"/>
    </row>
    <row r="11545" spans="16:16" x14ac:dyDescent="0.25">
      <c r="P11545" s="10"/>
    </row>
    <row r="11546" spans="16:16" x14ac:dyDescent="0.25">
      <c r="P11546" s="10"/>
    </row>
    <row r="11547" spans="16:16" x14ac:dyDescent="0.25">
      <c r="P11547" s="10"/>
    </row>
    <row r="11548" spans="16:16" x14ac:dyDescent="0.25">
      <c r="P11548" s="10"/>
    </row>
    <row r="11549" spans="16:16" x14ac:dyDescent="0.25">
      <c r="P11549" s="10"/>
    </row>
    <row r="11550" spans="16:16" x14ac:dyDescent="0.25">
      <c r="P11550" s="10"/>
    </row>
    <row r="11551" spans="16:16" x14ac:dyDescent="0.25">
      <c r="P11551" s="10"/>
    </row>
    <row r="11552" spans="16:16" x14ac:dyDescent="0.25">
      <c r="P11552" s="10"/>
    </row>
    <row r="11553" spans="16:16" x14ac:dyDescent="0.25">
      <c r="P11553" s="10"/>
    </row>
    <row r="11554" spans="16:16" x14ac:dyDescent="0.25">
      <c r="P11554" s="10"/>
    </row>
    <row r="11555" spans="16:16" x14ac:dyDescent="0.25">
      <c r="P11555" s="10"/>
    </row>
    <row r="11556" spans="16:16" x14ac:dyDescent="0.25">
      <c r="P11556" s="10"/>
    </row>
    <row r="11557" spans="16:16" x14ac:dyDescent="0.25">
      <c r="P11557" s="10"/>
    </row>
    <row r="11558" spans="16:16" x14ac:dyDescent="0.25">
      <c r="P11558" s="10"/>
    </row>
    <row r="11559" spans="16:16" x14ac:dyDescent="0.25">
      <c r="P11559" s="10"/>
    </row>
    <row r="11560" spans="16:16" x14ac:dyDescent="0.25">
      <c r="P11560" s="10"/>
    </row>
    <row r="11561" spans="16:16" x14ac:dyDescent="0.25">
      <c r="P11561" s="10"/>
    </row>
    <row r="11562" spans="16:16" x14ac:dyDescent="0.25">
      <c r="P11562" s="10"/>
    </row>
    <row r="11563" spans="16:16" x14ac:dyDescent="0.25">
      <c r="P11563" s="10"/>
    </row>
    <row r="11564" spans="16:16" x14ac:dyDescent="0.25">
      <c r="P11564" s="10"/>
    </row>
    <row r="11565" spans="16:16" x14ac:dyDescent="0.25">
      <c r="P11565" s="10"/>
    </row>
    <row r="11566" spans="16:16" x14ac:dyDescent="0.25">
      <c r="P11566" s="10"/>
    </row>
    <row r="11567" spans="16:16" x14ac:dyDescent="0.25">
      <c r="P11567" s="10"/>
    </row>
    <row r="11568" spans="16:16" x14ac:dyDescent="0.25">
      <c r="P11568" s="10"/>
    </row>
    <row r="11569" spans="16:16" x14ac:dyDescent="0.25">
      <c r="P11569" s="10"/>
    </row>
    <row r="11570" spans="16:16" x14ac:dyDescent="0.25">
      <c r="P11570" s="10"/>
    </row>
    <row r="11571" spans="16:16" x14ac:dyDescent="0.25">
      <c r="P11571" s="10"/>
    </row>
    <row r="11572" spans="16:16" x14ac:dyDescent="0.25">
      <c r="P11572" s="10"/>
    </row>
    <row r="11573" spans="16:16" x14ac:dyDescent="0.25">
      <c r="P11573" s="10"/>
    </row>
    <row r="11574" spans="16:16" x14ac:dyDescent="0.25">
      <c r="P11574" s="10"/>
    </row>
    <row r="11575" spans="16:16" x14ac:dyDescent="0.25">
      <c r="P11575" s="10"/>
    </row>
    <row r="11576" spans="16:16" x14ac:dyDescent="0.25">
      <c r="P11576" s="10"/>
    </row>
    <row r="11577" spans="16:16" x14ac:dyDescent="0.25">
      <c r="P11577" s="10"/>
    </row>
    <row r="11578" spans="16:16" x14ac:dyDescent="0.25">
      <c r="P11578" s="10"/>
    </row>
    <row r="11579" spans="16:16" x14ac:dyDescent="0.25">
      <c r="P11579" s="10"/>
    </row>
    <row r="11580" spans="16:16" x14ac:dyDescent="0.25">
      <c r="P11580" s="10"/>
    </row>
    <row r="11581" spans="16:16" x14ac:dyDescent="0.25">
      <c r="P11581" s="10"/>
    </row>
    <row r="11582" spans="16:16" x14ac:dyDescent="0.25">
      <c r="P11582" s="10"/>
    </row>
    <row r="11583" spans="16:16" x14ac:dyDescent="0.25">
      <c r="P11583" s="10"/>
    </row>
    <row r="11584" spans="16:16" x14ac:dyDescent="0.25">
      <c r="P11584" s="10"/>
    </row>
    <row r="11585" spans="16:16" x14ac:dyDescent="0.25">
      <c r="P11585" s="10"/>
    </row>
    <row r="11586" spans="16:16" x14ac:dyDescent="0.25">
      <c r="P11586" s="10"/>
    </row>
    <row r="11587" spans="16:16" x14ac:dyDescent="0.25">
      <c r="P11587" s="10"/>
    </row>
    <row r="11588" spans="16:16" x14ac:dyDescent="0.25">
      <c r="P11588" s="10"/>
    </row>
    <row r="11589" spans="16:16" x14ac:dyDescent="0.25">
      <c r="P11589" s="10"/>
    </row>
    <row r="11590" spans="16:16" x14ac:dyDescent="0.25">
      <c r="P11590" s="10"/>
    </row>
    <row r="11591" spans="16:16" x14ac:dyDescent="0.25">
      <c r="P11591" s="10"/>
    </row>
    <row r="11592" spans="16:16" x14ac:dyDescent="0.25">
      <c r="P11592" s="10"/>
    </row>
    <row r="11593" spans="16:16" x14ac:dyDescent="0.25">
      <c r="P11593" s="10"/>
    </row>
    <row r="11594" spans="16:16" x14ac:dyDescent="0.25">
      <c r="P11594" s="10"/>
    </row>
    <row r="11595" spans="16:16" x14ac:dyDescent="0.25">
      <c r="P11595" s="10"/>
    </row>
    <row r="11596" spans="16:16" x14ac:dyDescent="0.25">
      <c r="P11596" s="10"/>
    </row>
    <row r="11597" spans="16:16" x14ac:dyDescent="0.25">
      <c r="P11597" s="10"/>
    </row>
    <row r="11598" spans="16:16" x14ac:dyDescent="0.25">
      <c r="P11598" s="10"/>
    </row>
    <row r="11599" spans="16:16" x14ac:dyDescent="0.25">
      <c r="P11599" s="10"/>
    </row>
    <row r="11600" spans="16:16" x14ac:dyDescent="0.25">
      <c r="P11600" s="10"/>
    </row>
    <row r="11601" spans="16:16" x14ac:dyDescent="0.25">
      <c r="P11601" s="10"/>
    </row>
    <row r="11602" spans="16:16" x14ac:dyDescent="0.25">
      <c r="P11602" s="10"/>
    </row>
    <row r="11603" spans="16:16" x14ac:dyDescent="0.25">
      <c r="P11603" s="10"/>
    </row>
    <row r="11604" spans="16:16" x14ac:dyDescent="0.25">
      <c r="P11604" s="10"/>
    </row>
    <row r="11605" spans="16:16" x14ac:dyDescent="0.25">
      <c r="P11605" s="10"/>
    </row>
    <row r="11606" spans="16:16" x14ac:dyDescent="0.25">
      <c r="P11606" s="10"/>
    </row>
    <row r="11607" spans="16:16" x14ac:dyDescent="0.25">
      <c r="P11607" s="10"/>
    </row>
    <row r="11608" spans="16:16" x14ac:dyDescent="0.25">
      <c r="P11608" s="10"/>
    </row>
    <row r="11609" spans="16:16" x14ac:dyDescent="0.25">
      <c r="P11609" s="10"/>
    </row>
    <row r="11610" spans="16:16" x14ac:dyDescent="0.25">
      <c r="P11610" s="10"/>
    </row>
    <row r="11611" spans="16:16" x14ac:dyDescent="0.25">
      <c r="P11611" s="10"/>
    </row>
    <row r="11612" spans="16:16" x14ac:dyDescent="0.25">
      <c r="P11612" s="10"/>
    </row>
    <row r="11613" spans="16:16" x14ac:dyDescent="0.25">
      <c r="P11613" s="10"/>
    </row>
    <row r="11614" spans="16:16" x14ac:dyDescent="0.25">
      <c r="P11614" s="10"/>
    </row>
    <row r="11615" spans="16:16" x14ac:dyDescent="0.25">
      <c r="P11615" s="10"/>
    </row>
    <row r="11616" spans="16:16" x14ac:dyDescent="0.25">
      <c r="P11616" s="10"/>
    </row>
    <row r="11617" spans="16:16" x14ac:dyDescent="0.25">
      <c r="P11617" s="10"/>
    </row>
    <row r="11618" spans="16:16" x14ac:dyDescent="0.25">
      <c r="P11618" s="10"/>
    </row>
    <row r="11619" spans="16:16" x14ac:dyDescent="0.25">
      <c r="P11619" s="10"/>
    </row>
    <row r="11620" spans="16:16" x14ac:dyDescent="0.25">
      <c r="P11620" s="10"/>
    </row>
    <row r="11621" spans="16:16" x14ac:dyDescent="0.25">
      <c r="P11621" s="10"/>
    </row>
    <row r="11622" spans="16:16" x14ac:dyDescent="0.25">
      <c r="P11622" s="10"/>
    </row>
    <row r="11623" spans="16:16" x14ac:dyDescent="0.25">
      <c r="P11623" s="10"/>
    </row>
    <row r="11624" spans="16:16" x14ac:dyDescent="0.25">
      <c r="P11624" s="10"/>
    </row>
    <row r="11625" spans="16:16" x14ac:dyDescent="0.25">
      <c r="P11625" s="10"/>
    </row>
    <row r="11626" spans="16:16" x14ac:dyDescent="0.25">
      <c r="P11626" s="10"/>
    </row>
    <row r="11627" spans="16:16" x14ac:dyDescent="0.25">
      <c r="P11627" s="10"/>
    </row>
    <row r="11628" spans="16:16" x14ac:dyDescent="0.25">
      <c r="P11628" s="10"/>
    </row>
    <row r="11629" spans="16:16" x14ac:dyDescent="0.25">
      <c r="P11629" s="10"/>
    </row>
    <row r="11630" spans="16:16" x14ac:dyDescent="0.25">
      <c r="P11630" s="10"/>
    </row>
    <row r="11631" spans="16:16" x14ac:dyDescent="0.25">
      <c r="P11631" s="10"/>
    </row>
    <row r="11632" spans="16:16" x14ac:dyDescent="0.25">
      <c r="P11632" s="10"/>
    </row>
    <row r="11633" spans="16:16" x14ac:dyDescent="0.25">
      <c r="P11633" s="10"/>
    </row>
    <row r="11634" spans="16:16" x14ac:dyDescent="0.25">
      <c r="P11634" s="10"/>
    </row>
    <row r="11635" spans="16:16" x14ac:dyDescent="0.25">
      <c r="P11635" s="10"/>
    </row>
    <row r="11636" spans="16:16" x14ac:dyDescent="0.25">
      <c r="P11636" s="10"/>
    </row>
    <row r="11637" spans="16:16" x14ac:dyDescent="0.25">
      <c r="P11637" s="10"/>
    </row>
    <row r="11638" spans="16:16" x14ac:dyDescent="0.25">
      <c r="P11638" s="10"/>
    </row>
    <row r="11639" spans="16:16" x14ac:dyDescent="0.25">
      <c r="P11639" s="10"/>
    </row>
    <row r="11640" spans="16:16" x14ac:dyDescent="0.25">
      <c r="P11640" s="10"/>
    </row>
    <row r="11641" spans="16:16" x14ac:dyDescent="0.25">
      <c r="P11641" s="10"/>
    </row>
    <row r="11642" spans="16:16" x14ac:dyDescent="0.25">
      <c r="P11642" s="10"/>
    </row>
    <row r="11643" spans="16:16" x14ac:dyDescent="0.25">
      <c r="P11643" s="10"/>
    </row>
    <row r="11644" spans="16:16" x14ac:dyDescent="0.25">
      <c r="P11644" s="10"/>
    </row>
    <row r="11645" spans="16:16" x14ac:dyDescent="0.25">
      <c r="P11645" s="10"/>
    </row>
    <row r="11646" spans="16:16" x14ac:dyDescent="0.25">
      <c r="P11646" s="10"/>
    </row>
    <row r="11647" spans="16:16" x14ac:dyDescent="0.25">
      <c r="P11647" s="10"/>
    </row>
    <row r="11648" spans="16:16" x14ac:dyDescent="0.25">
      <c r="P11648" s="10"/>
    </row>
    <row r="11649" spans="16:16" x14ac:dyDescent="0.25">
      <c r="P11649" s="10"/>
    </row>
    <row r="11650" spans="16:16" x14ac:dyDescent="0.25">
      <c r="P11650" s="10"/>
    </row>
    <row r="11651" spans="16:16" x14ac:dyDescent="0.25">
      <c r="P11651" s="10"/>
    </row>
    <row r="11652" spans="16:16" x14ac:dyDescent="0.25">
      <c r="P11652" s="10"/>
    </row>
    <row r="11653" spans="16:16" x14ac:dyDescent="0.25">
      <c r="P11653" s="10"/>
    </row>
    <row r="11654" spans="16:16" x14ac:dyDescent="0.25">
      <c r="P11654" s="10"/>
    </row>
    <row r="11655" spans="16:16" x14ac:dyDescent="0.25">
      <c r="P11655" s="10"/>
    </row>
    <row r="11656" spans="16:16" x14ac:dyDescent="0.25">
      <c r="P11656" s="10"/>
    </row>
    <row r="11657" spans="16:16" x14ac:dyDescent="0.25">
      <c r="P11657" s="10"/>
    </row>
    <row r="11658" spans="16:16" x14ac:dyDescent="0.25">
      <c r="P11658" s="10"/>
    </row>
    <row r="11659" spans="16:16" x14ac:dyDescent="0.25">
      <c r="P11659" s="10"/>
    </row>
    <row r="11660" spans="16:16" x14ac:dyDescent="0.25">
      <c r="P11660" s="10"/>
    </row>
    <row r="11661" spans="16:16" x14ac:dyDescent="0.25">
      <c r="P11661" s="10"/>
    </row>
    <row r="11662" spans="16:16" x14ac:dyDescent="0.25">
      <c r="P11662" s="10"/>
    </row>
    <row r="11663" spans="16:16" x14ac:dyDescent="0.25">
      <c r="P11663" s="10"/>
    </row>
    <row r="11664" spans="16:16" x14ac:dyDescent="0.25">
      <c r="P11664" s="10"/>
    </row>
    <row r="11665" spans="16:16" x14ac:dyDescent="0.25">
      <c r="P11665" s="10"/>
    </row>
    <row r="11666" spans="16:16" x14ac:dyDescent="0.25">
      <c r="P11666" s="10"/>
    </row>
    <row r="11667" spans="16:16" x14ac:dyDescent="0.25">
      <c r="P11667" s="10"/>
    </row>
    <row r="11668" spans="16:16" x14ac:dyDescent="0.25">
      <c r="P11668" s="10"/>
    </row>
    <row r="11669" spans="16:16" x14ac:dyDescent="0.25">
      <c r="P11669" s="10"/>
    </row>
    <row r="11670" spans="16:16" x14ac:dyDescent="0.25">
      <c r="P11670" s="10"/>
    </row>
    <row r="11671" spans="16:16" x14ac:dyDescent="0.25">
      <c r="P11671" s="10"/>
    </row>
    <row r="11672" spans="16:16" x14ac:dyDescent="0.25">
      <c r="P11672" s="10"/>
    </row>
    <row r="11673" spans="16:16" x14ac:dyDescent="0.25">
      <c r="P11673" s="10"/>
    </row>
    <row r="11674" spans="16:16" x14ac:dyDescent="0.25">
      <c r="P11674" s="10"/>
    </row>
    <row r="11675" spans="16:16" x14ac:dyDescent="0.25">
      <c r="P11675" s="10"/>
    </row>
    <row r="11676" spans="16:16" x14ac:dyDescent="0.25">
      <c r="P11676" s="10"/>
    </row>
    <row r="11677" spans="16:16" x14ac:dyDescent="0.25">
      <c r="P11677" s="10"/>
    </row>
    <row r="11678" spans="16:16" x14ac:dyDescent="0.25">
      <c r="P11678" s="10"/>
    </row>
    <row r="11679" spans="16:16" x14ac:dyDescent="0.25">
      <c r="P11679" s="10"/>
    </row>
    <row r="11680" spans="16:16" x14ac:dyDescent="0.25">
      <c r="P11680" s="10"/>
    </row>
    <row r="11681" spans="16:16" x14ac:dyDescent="0.25">
      <c r="P11681" s="10"/>
    </row>
    <row r="11682" spans="16:16" x14ac:dyDescent="0.25">
      <c r="P11682" s="10"/>
    </row>
    <row r="11683" spans="16:16" x14ac:dyDescent="0.25">
      <c r="P11683" s="10"/>
    </row>
    <row r="11684" spans="16:16" x14ac:dyDescent="0.25">
      <c r="P11684" s="10"/>
    </row>
    <row r="11685" spans="16:16" x14ac:dyDescent="0.25">
      <c r="P11685" s="10"/>
    </row>
    <row r="11686" spans="16:16" x14ac:dyDescent="0.25">
      <c r="P11686" s="10"/>
    </row>
    <row r="11687" spans="16:16" x14ac:dyDescent="0.25">
      <c r="P11687" s="10"/>
    </row>
    <row r="11688" spans="16:16" x14ac:dyDescent="0.25">
      <c r="P11688" s="10"/>
    </row>
    <row r="11689" spans="16:16" x14ac:dyDescent="0.25">
      <c r="P11689" s="10"/>
    </row>
    <row r="11690" spans="16:16" x14ac:dyDescent="0.25">
      <c r="P11690" s="10"/>
    </row>
    <row r="11691" spans="16:16" x14ac:dyDescent="0.25">
      <c r="P11691" s="10"/>
    </row>
    <row r="11692" spans="16:16" x14ac:dyDescent="0.25">
      <c r="P11692" s="10"/>
    </row>
    <row r="11693" spans="16:16" x14ac:dyDescent="0.25">
      <c r="P11693" s="10"/>
    </row>
    <row r="11694" spans="16:16" x14ac:dyDescent="0.25">
      <c r="P11694" s="10"/>
    </row>
    <row r="11695" spans="16:16" x14ac:dyDescent="0.25">
      <c r="P11695" s="10"/>
    </row>
    <row r="11696" spans="16:16" x14ac:dyDescent="0.25">
      <c r="P11696" s="10"/>
    </row>
    <row r="11697" spans="16:16" x14ac:dyDescent="0.25">
      <c r="P11697" s="10"/>
    </row>
    <row r="11698" spans="16:16" x14ac:dyDescent="0.25">
      <c r="P11698" s="10"/>
    </row>
    <row r="11699" spans="16:16" x14ac:dyDescent="0.25">
      <c r="P11699" s="10"/>
    </row>
    <row r="11700" spans="16:16" x14ac:dyDescent="0.25">
      <c r="P11700" s="10"/>
    </row>
    <row r="11701" spans="16:16" x14ac:dyDescent="0.25">
      <c r="P11701" s="10"/>
    </row>
    <row r="11702" spans="16:16" x14ac:dyDescent="0.25">
      <c r="P11702" s="10"/>
    </row>
    <row r="11703" spans="16:16" x14ac:dyDescent="0.25">
      <c r="P11703" s="10"/>
    </row>
    <row r="11704" spans="16:16" x14ac:dyDescent="0.25">
      <c r="P11704" s="10"/>
    </row>
    <row r="11705" spans="16:16" x14ac:dyDescent="0.25">
      <c r="P11705" s="10"/>
    </row>
    <row r="11706" spans="16:16" x14ac:dyDescent="0.25">
      <c r="P11706" s="10"/>
    </row>
    <row r="11707" spans="16:16" x14ac:dyDescent="0.25">
      <c r="P11707" s="10"/>
    </row>
    <row r="11708" spans="16:16" x14ac:dyDescent="0.25">
      <c r="P11708" s="10"/>
    </row>
    <row r="11709" spans="16:16" x14ac:dyDescent="0.25">
      <c r="P11709" s="10"/>
    </row>
    <row r="11710" spans="16:16" x14ac:dyDescent="0.25">
      <c r="P11710" s="10"/>
    </row>
    <row r="11711" spans="16:16" x14ac:dyDescent="0.25">
      <c r="P11711" s="10"/>
    </row>
    <row r="11712" spans="16:16" x14ac:dyDescent="0.25">
      <c r="P11712" s="10"/>
    </row>
    <row r="11713" spans="16:16" x14ac:dyDescent="0.25">
      <c r="P11713" s="10"/>
    </row>
    <row r="11714" spans="16:16" x14ac:dyDescent="0.25">
      <c r="P11714" s="10"/>
    </row>
    <row r="11715" spans="16:16" x14ac:dyDescent="0.25">
      <c r="P11715" s="10"/>
    </row>
    <row r="11716" spans="16:16" x14ac:dyDescent="0.25">
      <c r="P11716" s="10"/>
    </row>
    <row r="11717" spans="16:16" x14ac:dyDescent="0.25">
      <c r="P11717" s="10"/>
    </row>
    <row r="11718" spans="16:16" x14ac:dyDescent="0.25">
      <c r="P11718" s="10"/>
    </row>
    <row r="11719" spans="16:16" x14ac:dyDescent="0.25">
      <c r="P11719" s="10"/>
    </row>
    <row r="11720" spans="16:16" x14ac:dyDescent="0.25">
      <c r="P11720" s="10"/>
    </row>
    <row r="11721" spans="16:16" x14ac:dyDescent="0.25">
      <c r="P11721" s="10"/>
    </row>
    <row r="11722" spans="16:16" x14ac:dyDescent="0.25">
      <c r="P11722" s="10"/>
    </row>
    <row r="11723" spans="16:16" x14ac:dyDescent="0.25">
      <c r="P11723" s="10"/>
    </row>
    <row r="11724" spans="16:16" x14ac:dyDescent="0.25">
      <c r="P11724" s="10"/>
    </row>
    <row r="11725" spans="16:16" x14ac:dyDescent="0.25">
      <c r="P11725" s="10"/>
    </row>
    <row r="11726" spans="16:16" x14ac:dyDescent="0.25">
      <c r="P11726" s="10"/>
    </row>
    <row r="11727" spans="16:16" x14ac:dyDescent="0.25">
      <c r="P11727" s="10"/>
    </row>
    <row r="11728" spans="16:16" x14ac:dyDescent="0.25">
      <c r="P11728" s="10"/>
    </row>
    <row r="11729" spans="16:16" x14ac:dyDescent="0.25">
      <c r="P11729" s="10"/>
    </row>
    <row r="11730" spans="16:16" x14ac:dyDescent="0.25">
      <c r="P11730" s="10"/>
    </row>
    <row r="11731" spans="16:16" x14ac:dyDescent="0.25">
      <c r="P11731" s="10"/>
    </row>
    <row r="11732" spans="16:16" x14ac:dyDescent="0.25">
      <c r="P11732" s="10"/>
    </row>
    <row r="11733" spans="16:16" x14ac:dyDescent="0.25">
      <c r="P11733" s="10"/>
    </row>
    <row r="11734" spans="16:16" x14ac:dyDescent="0.25">
      <c r="P11734" s="10"/>
    </row>
    <row r="11735" spans="16:16" x14ac:dyDescent="0.25">
      <c r="P11735" s="10"/>
    </row>
    <row r="11736" spans="16:16" x14ac:dyDescent="0.25">
      <c r="P11736" s="10"/>
    </row>
    <row r="11737" spans="16:16" x14ac:dyDescent="0.25">
      <c r="P11737" s="10"/>
    </row>
    <row r="11738" spans="16:16" x14ac:dyDescent="0.25">
      <c r="P11738" s="10"/>
    </row>
    <row r="11739" spans="16:16" x14ac:dyDescent="0.25">
      <c r="P11739" s="10"/>
    </row>
    <row r="11740" spans="16:16" x14ac:dyDescent="0.25">
      <c r="P11740" s="10"/>
    </row>
    <row r="11741" spans="16:16" x14ac:dyDescent="0.25">
      <c r="P11741" s="10"/>
    </row>
    <row r="11742" spans="16:16" x14ac:dyDescent="0.25">
      <c r="P11742" s="10"/>
    </row>
    <row r="11743" spans="16:16" x14ac:dyDescent="0.25">
      <c r="P11743" s="10"/>
    </row>
    <row r="11744" spans="16:16" x14ac:dyDescent="0.25">
      <c r="P11744" s="10"/>
    </row>
    <row r="11745" spans="16:16" x14ac:dyDescent="0.25">
      <c r="P11745" s="10"/>
    </row>
    <row r="11746" spans="16:16" x14ac:dyDescent="0.25">
      <c r="P11746" s="10"/>
    </row>
    <row r="11747" spans="16:16" x14ac:dyDescent="0.25">
      <c r="P11747" s="10"/>
    </row>
    <row r="11748" spans="16:16" x14ac:dyDescent="0.25">
      <c r="P11748" s="10"/>
    </row>
    <row r="11749" spans="16:16" x14ac:dyDescent="0.25">
      <c r="P11749" s="10"/>
    </row>
    <row r="11750" spans="16:16" x14ac:dyDescent="0.25">
      <c r="P11750" s="10"/>
    </row>
    <row r="11751" spans="16:16" x14ac:dyDescent="0.25">
      <c r="P11751" s="10"/>
    </row>
    <row r="11752" spans="16:16" x14ac:dyDescent="0.25">
      <c r="P11752" s="10"/>
    </row>
    <row r="11753" spans="16:16" x14ac:dyDescent="0.25">
      <c r="P11753" s="10"/>
    </row>
    <row r="11754" spans="16:16" x14ac:dyDescent="0.25">
      <c r="P11754" s="10"/>
    </row>
    <row r="11755" spans="16:16" x14ac:dyDescent="0.25">
      <c r="P11755" s="10"/>
    </row>
    <row r="11756" spans="16:16" x14ac:dyDescent="0.25">
      <c r="P11756" s="10"/>
    </row>
    <row r="11757" spans="16:16" x14ac:dyDescent="0.25">
      <c r="P11757" s="10"/>
    </row>
    <row r="11758" spans="16:16" x14ac:dyDescent="0.25">
      <c r="P11758" s="10"/>
    </row>
    <row r="11759" spans="16:16" x14ac:dyDescent="0.25">
      <c r="P11759" s="10"/>
    </row>
    <row r="11760" spans="16:16" x14ac:dyDescent="0.25">
      <c r="P11760" s="10"/>
    </row>
    <row r="11761" spans="16:16" x14ac:dyDescent="0.25">
      <c r="P11761" s="10"/>
    </row>
    <row r="11762" spans="16:16" x14ac:dyDescent="0.25">
      <c r="P11762" s="10"/>
    </row>
    <row r="11763" spans="16:16" x14ac:dyDescent="0.25">
      <c r="P11763" s="10"/>
    </row>
    <row r="11764" spans="16:16" x14ac:dyDescent="0.25">
      <c r="P11764" s="10"/>
    </row>
    <row r="11765" spans="16:16" x14ac:dyDescent="0.25">
      <c r="P11765" s="10"/>
    </row>
    <row r="11766" spans="16:16" x14ac:dyDescent="0.25">
      <c r="P11766" s="10"/>
    </row>
    <row r="11767" spans="16:16" x14ac:dyDescent="0.25">
      <c r="P11767" s="10"/>
    </row>
    <row r="11768" spans="16:16" x14ac:dyDescent="0.25">
      <c r="P11768" s="10"/>
    </row>
    <row r="11769" spans="16:16" x14ac:dyDescent="0.25">
      <c r="P11769" s="10"/>
    </row>
    <row r="11770" spans="16:16" x14ac:dyDescent="0.25">
      <c r="P11770" s="10"/>
    </row>
    <row r="11771" spans="16:16" x14ac:dyDescent="0.25">
      <c r="P11771" s="10"/>
    </row>
    <row r="11772" spans="16:16" x14ac:dyDescent="0.25">
      <c r="P11772" s="10"/>
    </row>
    <row r="11773" spans="16:16" x14ac:dyDescent="0.25">
      <c r="P11773" s="10"/>
    </row>
    <row r="11774" spans="16:16" x14ac:dyDescent="0.25">
      <c r="P11774" s="10"/>
    </row>
    <row r="11775" spans="16:16" x14ac:dyDescent="0.25">
      <c r="P11775" s="10"/>
    </row>
    <row r="11776" spans="16:16" x14ac:dyDescent="0.25">
      <c r="P11776" s="10"/>
    </row>
    <row r="11777" spans="16:16" x14ac:dyDescent="0.25">
      <c r="P11777" s="10"/>
    </row>
    <row r="11778" spans="16:16" x14ac:dyDescent="0.25">
      <c r="P11778" s="10"/>
    </row>
    <row r="11779" spans="16:16" x14ac:dyDescent="0.25">
      <c r="P11779" s="10"/>
    </row>
    <row r="11780" spans="16:16" x14ac:dyDescent="0.25">
      <c r="P11780" s="10"/>
    </row>
    <row r="11781" spans="16:16" x14ac:dyDescent="0.25">
      <c r="P11781" s="10"/>
    </row>
    <row r="11782" spans="16:16" x14ac:dyDescent="0.25">
      <c r="P11782" s="10"/>
    </row>
    <row r="11783" spans="16:16" x14ac:dyDescent="0.25">
      <c r="P11783" s="10"/>
    </row>
    <row r="11784" spans="16:16" x14ac:dyDescent="0.25">
      <c r="P11784" s="10"/>
    </row>
    <row r="11785" spans="16:16" x14ac:dyDescent="0.25">
      <c r="P11785" s="10"/>
    </row>
    <row r="11786" spans="16:16" x14ac:dyDescent="0.25">
      <c r="P11786" s="10"/>
    </row>
    <row r="11787" spans="16:16" x14ac:dyDescent="0.25">
      <c r="P11787" s="10"/>
    </row>
    <row r="11788" spans="16:16" x14ac:dyDescent="0.25">
      <c r="P11788" s="10"/>
    </row>
    <row r="11789" spans="16:16" x14ac:dyDescent="0.25">
      <c r="P11789" s="10"/>
    </row>
    <row r="11790" spans="16:16" x14ac:dyDescent="0.25">
      <c r="P11790" s="10"/>
    </row>
    <row r="11791" spans="16:16" x14ac:dyDescent="0.25">
      <c r="P11791" s="10"/>
    </row>
    <row r="11792" spans="16:16" x14ac:dyDescent="0.25">
      <c r="P11792" s="10"/>
    </row>
    <row r="11793" spans="16:16" x14ac:dyDescent="0.25">
      <c r="P11793" s="10"/>
    </row>
    <row r="11794" spans="16:16" x14ac:dyDescent="0.25">
      <c r="P11794" s="10"/>
    </row>
    <row r="11795" spans="16:16" x14ac:dyDescent="0.25">
      <c r="P11795" s="10"/>
    </row>
    <row r="11796" spans="16:16" x14ac:dyDescent="0.25">
      <c r="P11796" s="10"/>
    </row>
    <row r="11797" spans="16:16" x14ac:dyDescent="0.25">
      <c r="P11797" s="10"/>
    </row>
    <row r="11798" spans="16:16" x14ac:dyDescent="0.25">
      <c r="P11798" s="10"/>
    </row>
    <row r="11799" spans="16:16" x14ac:dyDescent="0.25">
      <c r="P11799" s="10"/>
    </row>
    <row r="11800" spans="16:16" x14ac:dyDescent="0.25">
      <c r="P11800" s="10"/>
    </row>
    <row r="11801" spans="16:16" x14ac:dyDescent="0.25">
      <c r="P11801" s="10"/>
    </row>
    <row r="11802" spans="16:16" x14ac:dyDescent="0.25">
      <c r="P11802" s="10"/>
    </row>
    <row r="11803" spans="16:16" x14ac:dyDescent="0.25">
      <c r="P11803" s="10"/>
    </row>
    <row r="11804" spans="16:16" x14ac:dyDescent="0.25">
      <c r="P11804" s="10"/>
    </row>
    <row r="11805" spans="16:16" x14ac:dyDescent="0.25">
      <c r="P11805" s="10"/>
    </row>
    <row r="11806" spans="16:16" x14ac:dyDescent="0.25">
      <c r="P11806" s="10"/>
    </row>
    <row r="11807" spans="16:16" x14ac:dyDescent="0.25">
      <c r="P11807" s="10"/>
    </row>
    <row r="11808" spans="16:16" x14ac:dyDescent="0.25">
      <c r="P11808" s="10"/>
    </row>
    <row r="11809" spans="16:16" x14ac:dyDescent="0.25">
      <c r="P11809" s="10"/>
    </row>
    <row r="11810" spans="16:16" x14ac:dyDescent="0.25">
      <c r="P11810" s="10"/>
    </row>
    <row r="11811" spans="16:16" x14ac:dyDescent="0.25">
      <c r="P11811" s="10"/>
    </row>
    <row r="11812" spans="16:16" x14ac:dyDescent="0.25">
      <c r="P11812" s="10"/>
    </row>
    <row r="11813" spans="16:16" x14ac:dyDescent="0.25">
      <c r="P11813" s="10"/>
    </row>
    <row r="11814" spans="16:16" x14ac:dyDescent="0.25">
      <c r="P11814" s="10"/>
    </row>
    <row r="11815" spans="16:16" x14ac:dyDescent="0.25">
      <c r="P11815" s="10"/>
    </row>
    <row r="11816" spans="16:16" x14ac:dyDescent="0.25">
      <c r="P11816" s="10"/>
    </row>
    <row r="11817" spans="16:16" x14ac:dyDescent="0.25">
      <c r="P11817" s="10"/>
    </row>
    <row r="11818" spans="16:16" x14ac:dyDescent="0.25">
      <c r="P11818" s="10"/>
    </row>
    <row r="11819" spans="16:16" x14ac:dyDescent="0.25">
      <c r="P11819" s="10"/>
    </row>
    <row r="11820" spans="16:16" x14ac:dyDescent="0.25">
      <c r="P11820" s="10"/>
    </row>
    <row r="11821" spans="16:16" x14ac:dyDescent="0.25">
      <c r="P11821" s="10"/>
    </row>
    <row r="11822" spans="16:16" x14ac:dyDescent="0.25">
      <c r="P11822" s="10"/>
    </row>
    <row r="11823" spans="16:16" x14ac:dyDescent="0.25">
      <c r="P11823" s="10"/>
    </row>
    <row r="11824" spans="16:16" x14ac:dyDescent="0.25">
      <c r="P11824" s="10"/>
    </row>
    <row r="11825" spans="16:16" x14ac:dyDescent="0.25">
      <c r="P11825" s="10"/>
    </row>
    <row r="11826" spans="16:16" x14ac:dyDescent="0.25">
      <c r="P11826" s="10"/>
    </row>
    <row r="11827" spans="16:16" x14ac:dyDescent="0.25">
      <c r="P11827" s="10"/>
    </row>
    <row r="11828" spans="16:16" x14ac:dyDescent="0.25">
      <c r="P11828" s="10"/>
    </row>
    <row r="11829" spans="16:16" x14ac:dyDescent="0.25">
      <c r="P11829" s="10"/>
    </row>
    <row r="11830" spans="16:16" x14ac:dyDescent="0.25">
      <c r="P11830" s="10"/>
    </row>
    <row r="11831" spans="16:16" x14ac:dyDescent="0.25">
      <c r="P11831" s="10"/>
    </row>
    <row r="11832" spans="16:16" x14ac:dyDescent="0.25">
      <c r="P11832" s="10"/>
    </row>
    <row r="11833" spans="16:16" x14ac:dyDescent="0.25">
      <c r="P11833" s="10"/>
    </row>
    <row r="11834" spans="16:16" x14ac:dyDescent="0.25">
      <c r="P11834" s="10"/>
    </row>
    <row r="11835" spans="16:16" x14ac:dyDescent="0.25">
      <c r="P11835" s="10"/>
    </row>
    <row r="11836" spans="16:16" x14ac:dyDescent="0.25">
      <c r="P11836" s="10"/>
    </row>
    <row r="11837" spans="16:16" x14ac:dyDescent="0.25">
      <c r="P11837" s="10"/>
    </row>
    <row r="11838" spans="16:16" x14ac:dyDescent="0.25">
      <c r="P11838" s="10"/>
    </row>
    <row r="11839" spans="16:16" x14ac:dyDescent="0.25">
      <c r="P11839" s="10"/>
    </row>
    <row r="11840" spans="16:16" x14ac:dyDescent="0.25">
      <c r="P11840" s="10"/>
    </row>
    <row r="11841" spans="16:16" x14ac:dyDescent="0.25">
      <c r="P11841" s="10"/>
    </row>
    <row r="11842" spans="16:16" x14ac:dyDescent="0.25">
      <c r="P11842" s="10"/>
    </row>
    <row r="11843" spans="16:16" x14ac:dyDescent="0.25">
      <c r="P11843" s="10"/>
    </row>
    <row r="11844" spans="16:16" x14ac:dyDescent="0.25">
      <c r="P11844" s="10"/>
    </row>
    <row r="11845" spans="16:16" x14ac:dyDescent="0.25">
      <c r="P11845" s="10"/>
    </row>
    <row r="11846" spans="16:16" x14ac:dyDescent="0.25">
      <c r="P11846" s="10"/>
    </row>
    <row r="11847" spans="16:16" x14ac:dyDescent="0.25">
      <c r="P11847" s="10"/>
    </row>
    <row r="11848" spans="16:16" x14ac:dyDescent="0.25">
      <c r="P11848" s="10"/>
    </row>
    <row r="11849" spans="16:16" x14ac:dyDescent="0.25">
      <c r="P11849" s="10"/>
    </row>
    <row r="11850" spans="16:16" x14ac:dyDescent="0.25">
      <c r="P11850" s="10"/>
    </row>
    <row r="11851" spans="16:16" x14ac:dyDescent="0.25">
      <c r="P11851" s="10"/>
    </row>
    <row r="11852" spans="16:16" x14ac:dyDescent="0.25">
      <c r="P11852" s="10"/>
    </row>
    <row r="11853" spans="16:16" x14ac:dyDescent="0.25">
      <c r="P11853" s="10"/>
    </row>
    <row r="11854" spans="16:16" x14ac:dyDescent="0.25">
      <c r="P11854" s="10"/>
    </row>
    <row r="11855" spans="16:16" x14ac:dyDescent="0.25">
      <c r="P11855" s="10"/>
    </row>
    <row r="11856" spans="16:16" x14ac:dyDescent="0.25">
      <c r="P11856" s="10"/>
    </row>
    <row r="11857" spans="16:16" x14ac:dyDescent="0.25">
      <c r="P11857" s="10"/>
    </row>
    <row r="11858" spans="16:16" x14ac:dyDescent="0.25">
      <c r="P11858" s="10"/>
    </row>
    <row r="11859" spans="16:16" x14ac:dyDescent="0.25">
      <c r="P11859" s="10"/>
    </row>
    <row r="11860" spans="16:16" x14ac:dyDescent="0.25">
      <c r="P11860" s="10"/>
    </row>
    <row r="11861" spans="16:16" x14ac:dyDescent="0.25">
      <c r="P11861" s="10"/>
    </row>
    <row r="11862" spans="16:16" x14ac:dyDescent="0.25">
      <c r="P11862" s="10"/>
    </row>
    <row r="11863" spans="16:16" x14ac:dyDescent="0.25">
      <c r="P11863" s="10"/>
    </row>
    <row r="11864" spans="16:16" x14ac:dyDescent="0.25">
      <c r="P11864" s="10"/>
    </row>
    <row r="11865" spans="16:16" x14ac:dyDescent="0.25">
      <c r="P11865" s="10"/>
    </row>
    <row r="11866" spans="16:16" x14ac:dyDescent="0.25">
      <c r="P11866" s="10"/>
    </row>
    <row r="11867" spans="16:16" x14ac:dyDescent="0.25">
      <c r="P11867" s="10"/>
    </row>
    <row r="11868" spans="16:16" x14ac:dyDescent="0.25">
      <c r="P11868" s="10"/>
    </row>
    <row r="11869" spans="16:16" x14ac:dyDescent="0.25">
      <c r="P11869" s="10"/>
    </row>
    <row r="11870" spans="16:16" x14ac:dyDescent="0.25">
      <c r="P11870" s="10"/>
    </row>
    <row r="11871" spans="16:16" x14ac:dyDescent="0.25">
      <c r="P11871" s="10"/>
    </row>
    <row r="11872" spans="16:16" x14ac:dyDescent="0.25">
      <c r="P11872" s="10"/>
    </row>
    <row r="11873" spans="16:16" x14ac:dyDescent="0.25">
      <c r="P11873" s="10"/>
    </row>
    <row r="11874" spans="16:16" x14ac:dyDescent="0.25">
      <c r="P11874" s="10"/>
    </row>
    <row r="11875" spans="16:16" x14ac:dyDescent="0.25">
      <c r="P11875" s="10"/>
    </row>
    <row r="11876" spans="16:16" x14ac:dyDescent="0.25">
      <c r="P11876" s="10"/>
    </row>
    <row r="11877" spans="16:16" x14ac:dyDescent="0.25">
      <c r="P11877" s="10"/>
    </row>
    <row r="11878" spans="16:16" x14ac:dyDescent="0.25">
      <c r="P11878" s="10"/>
    </row>
    <row r="11879" spans="16:16" x14ac:dyDescent="0.25">
      <c r="P11879" s="10"/>
    </row>
    <row r="11880" spans="16:16" x14ac:dyDescent="0.25">
      <c r="P11880" s="10"/>
    </row>
    <row r="11881" spans="16:16" x14ac:dyDescent="0.25">
      <c r="P11881" s="10"/>
    </row>
    <row r="11882" spans="16:16" x14ac:dyDescent="0.25">
      <c r="P11882" s="10"/>
    </row>
    <row r="11883" spans="16:16" x14ac:dyDescent="0.25">
      <c r="P11883" s="10"/>
    </row>
    <row r="11884" spans="16:16" x14ac:dyDescent="0.25">
      <c r="P11884" s="10"/>
    </row>
    <row r="11885" spans="16:16" x14ac:dyDescent="0.25">
      <c r="P11885" s="10"/>
    </row>
    <row r="11886" spans="16:16" x14ac:dyDescent="0.25">
      <c r="P11886" s="10"/>
    </row>
    <row r="11887" spans="16:16" x14ac:dyDescent="0.25">
      <c r="P11887" s="10"/>
    </row>
    <row r="11888" spans="16:16" x14ac:dyDescent="0.25">
      <c r="P11888" s="10"/>
    </row>
    <row r="11889" spans="16:16" x14ac:dyDescent="0.25">
      <c r="P11889" s="10"/>
    </row>
    <row r="11890" spans="16:16" x14ac:dyDescent="0.25">
      <c r="P11890" s="10"/>
    </row>
    <row r="11891" spans="16:16" x14ac:dyDescent="0.25">
      <c r="P11891" s="10"/>
    </row>
    <row r="11892" spans="16:16" x14ac:dyDescent="0.25">
      <c r="P11892" s="10"/>
    </row>
    <row r="11893" spans="16:16" x14ac:dyDescent="0.25">
      <c r="P11893" s="10"/>
    </row>
    <row r="11894" spans="16:16" x14ac:dyDescent="0.25">
      <c r="P11894" s="10"/>
    </row>
    <row r="11895" spans="16:16" x14ac:dyDescent="0.25">
      <c r="P11895" s="10"/>
    </row>
    <row r="11896" spans="16:16" x14ac:dyDescent="0.25">
      <c r="P11896" s="10"/>
    </row>
    <row r="11897" spans="16:16" x14ac:dyDescent="0.25">
      <c r="P11897" s="10"/>
    </row>
    <row r="11898" spans="16:16" x14ac:dyDescent="0.25">
      <c r="P11898" s="10"/>
    </row>
    <row r="11899" spans="16:16" x14ac:dyDescent="0.25">
      <c r="P11899" s="10"/>
    </row>
    <row r="11900" spans="16:16" x14ac:dyDescent="0.25">
      <c r="P11900" s="10"/>
    </row>
    <row r="11901" spans="16:16" x14ac:dyDescent="0.25">
      <c r="P11901" s="10"/>
    </row>
    <row r="11902" spans="16:16" x14ac:dyDescent="0.25">
      <c r="P11902" s="10"/>
    </row>
    <row r="11903" spans="16:16" x14ac:dyDescent="0.25">
      <c r="P11903" s="10"/>
    </row>
    <row r="11904" spans="16:16" x14ac:dyDescent="0.25">
      <c r="P11904" s="10"/>
    </row>
    <row r="11905" spans="16:16" x14ac:dyDescent="0.25">
      <c r="P11905" s="10"/>
    </row>
    <row r="11906" spans="16:16" x14ac:dyDescent="0.25">
      <c r="P11906" s="10"/>
    </row>
    <row r="11907" spans="16:16" x14ac:dyDescent="0.25">
      <c r="P11907" s="10"/>
    </row>
    <row r="11908" spans="16:16" x14ac:dyDescent="0.25">
      <c r="P11908" s="10"/>
    </row>
    <row r="11909" spans="16:16" x14ac:dyDescent="0.25">
      <c r="P11909" s="10"/>
    </row>
    <row r="11910" spans="16:16" x14ac:dyDescent="0.25">
      <c r="P11910" s="10"/>
    </row>
    <row r="11911" spans="16:16" x14ac:dyDescent="0.25">
      <c r="P11911" s="10"/>
    </row>
    <row r="11912" spans="16:16" x14ac:dyDescent="0.25">
      <c r="P11912" s="10"/>
    </row>
    <row r="11913" spans="16:16" x14ac:dyDescent="0.25">
      <c r="P11913" s="10"/>
    </row>
    <row r="11914" spans="16:16" x14ac:dyDescent="0.25">
      <c r="P11914" s="10"/>
    </row>
    <row r="11915" spans="16:16" x14ac:dyDescent="0.25">
      <c r="P11915" s="10"/>
    </row>
    <row r="11916" spans="16:16" x14ac:dyDescent="0.25">
      <c r="P11916" s="10"/>
    </row>
    <row r="11917" spans="16:16" x14ac:dyDescent="0.25">
      <c r="P11917" s="10"/>
    </row>
    <row r="11918" spans="16:16" x14ac:dyDescent="0.25">
      <c r="P11918" s="10"/>
    </row>
    <row r="11919" spans="16:16" x14ac:dyDescent="0.25">
      <c r="P11919" s="10"/>
    </row>
    <row r="11920" spans="16:16" x14ac:dyDescent="0.25">
      <c r="P11920" s="10"/>
    </row>
    <row r="11921" spans="16:16" x14ac:dyDescent="0.25">
      <c r="P11921" s="10"/>
    </row>
    <row r="11922" spans="16:16" x14ac:dyDescent="0.25">
      <c r="P11922" s="10"/>
    </row>
    <row r="11923" spans="16:16" x14ac:dyDescent="0.25">
      <c r="P11923" s="10"/>
    </row>
    <row r="11924" spans="16:16" x14ac:dyDescent="0.25">
      <c r="P11924" s="10"/>
    </row>
    <row r="11925" spans="16:16" x14ac:dyDescent="0.25">
      <c r="P11925" s="10"/>
    </row>
    <row r="11926" spans="16:16" x14ac:dyDescent="0.25">
      <c r="P11926" s="10"/>
    </row>
    <row r="11927" spans="16:16" x14ac:dyDescent="0.25">
      <c r="P11927" s="10"/>
    </row>
    <row r="11928" spans="16:16" x14ac:dyDescent="0.25">
      <c r="P11928" s="10"/>
    </row>
    <row r="11929" spans="16:16" x14ac:dyDescent="0.25">
      <c r="P11929" s="10"/>
    </row>
    <row r="11930" spans="16:16" x14ac:dyDescent="0.25">
      <c r="P11930" s="10"/>
    </row>
    <row r="11931" spans="16:16" x14ac:dyDescent="0.25">
      <c r="P11931" s="10"/>
    </row>
    <row r="11932" spans="16:16" x14ac:dyDescent="0.25">
      <c r="P11932" s="10"/>
    </row>
    <row r="11933" spans="16:16" x14ac:dyDescent="0.25">
      <c r="P11933" s="10"/>
    </row>
    <row r="11934" spans="16:16" x14ac:dyDescent="0.25">
      <c r="P11934" s="10"/>
    </row>
    <row r="11935" spans="16:16" x14ac:dyDescent="0.25">
      <c r="P11935" s="10"/>
    </row>
    <row r="11936" spans="16:16" x14ac:dyDescent="0.25">
      <c r="P11936" s="10"/>
    </row>
    <row r="11937" spans="16:16" x14ac:dyDescent="0.25">
      <c r="P11937" s="10"/>
    </row>
    <row r="11938" spans="16:16" x14ac:dyDescent="0.25">
      <c r="P11938" s="10"/>
    </row>
    <row r="11939" spans="16:16" x14ac:dyDescent="0.25">
      <c r="P11939" s="10"/>
    </row>
    <row r="11940" spans="16:16" x14ac:dyDescent="0.25">
      <c r="P11940" s="10"/>
    </row>
    <row r="11941" spans="16:16" x14ac:dyDescent="0.25">
      <c r="P11941" s="10"/>
    </row>
    <row r="11942" spans="16:16" x14ac:dyDescent="0.25">
      <c r="P11942" s="10"/>
    </row>
    <row r="11943" spans="16:16" x14ac:dyDescent="0.25">
      <c r="P11943" s="10"/>
    </row>
    <row r="11944" spans="16:16" x14ac:dyDescent="0.25">
      <c r="P11944" s="10"/>
    </row>
    <row r="11945" spans="16:16" x14ac:dyDescent="0.25">
      <c r="P11945" s="10"/>
    </row>
    <row r="11946" spans="16:16" x14ac:dyDescent="0.25">
      <c r="P11946" s="10"/>
    </row>
    <row r="11947" spans="16:16" x14ac:dyDescent="0.25">
      <c r="P11947" s="10"/>
    </row>
    <row r="11948" spans="16:16" x14ac:dyDescent="0.25">
      <c r="P11948" s="10"/>
    </row>
    <row r="11949" spans="16:16" x14ac:dyDescent="0.25">
      <c r="P11949" s="10"/>
    </row>
    <row r="11950" spans="16:16" x14ac:dyDescent="0.25">
      <c r="P11950" s="10"/>
    </row>
    <row r="11951" spans="16:16" x14ac:dyDescent="0.25">
      <c r="P11951" s="10"/>
    </row>
    <row r="11952" spans="16:16" x14ac:dyDescent="0.25">
      <c r="P11952" s="10"/>
    </row>
    <row r="11953" spans="16:16" x14ac:dyDescent="0.25">
      <c r="P11953" s="10"/>
    </row>
    <row r="11954" spans="16:16" x14ac:dyDescent="0.25">
      <c r="P11954" s="10"/>
    </row>
    <row r="11955" spans="16:16" x14ac:dyDescent="0.25">
      <c r="P11955" s="10"/>
    </row>
    <row r="11956" spans="16:16" x14ac:dyDescent="0.25">
      <c r="P11956" s="10"/>
    </row>
    <row r="11957" spans="16:16" x14ac:dyDescent="0.25">
      <c r="P11957" s="10"/>
    </row>
    <row r="11958" spans="16:16" x14ac:dyDescent="0.25">
      <c r="P11958" s="10"/>
    </row>
    <row r="11959" spans="16:16" x14ac:dyDescent="0.25">
      <c r="P11959" s="10"/>
    </row>
    <row r="11960" spans="16:16" x14ac:dyDescent="0.25">
      <c r="P11960" s="10"/>
    </row>
    <row r="11961" spans="16:16" x14ac:dyDescent="0.25">
      <c r="P11961" s="10"/>
    </row>
    <row r="11962" spans="16:16" x14ac:dyDescent="0.25">
      <c r="P11962" s="10"/>
    </row>
    <row r="11963" spans="16:16" x14ac:dyDescent="0.25">
      <c r="P11963" s="10"/>
    </row>
    <row r="11964" spans="16:16" x14ac:dyDescent="0.25">
      <c r="P11964" s="10"/>
    </row>
    <row r="11965" spans="16:16" x14ac:dyDescent="0.25">
      <c r="P11965" s="10"/>
    </row>
    <row r="11966" spans="16:16" x14ac:dyDescent="0.25">
      <c r="P11966" s="10"/>
    </row>
    <row r="11967" spans="16:16" x14ac:dyDescent="0.25">
      <c r="P11967" s="10"/>
    </row>
    <row r="11968" spans="16:16" x14ac:dyDescent="0.25">
      <c r="P11968" s="10"/>
    </row>
    <row r="11969" spans="16:16" x14ac:dyDescent="0.25">
      <c r="P11969" s="10"/>
    </row>
    <row r="11970" spans="16:16" x14ac:dyDescent="0.25">
      <c r="P11970" s="10"/>
    </row>
    <row r="11971" spans="16:16" x14ac:dyDescent="0.25">
      <c r="P11971" s="10"/>
    </row>
    <row r="11972" spans="16:16" x14ac:dyDescent="0.25">
      <c r="P11972" s="10"/>
    </row>
    <row r="11973" spans="16:16" x14ac:dyDescent="0.25">
      <c r="P11973" s="10"/>
    </row>
    <row r="11974" spans="16:16" x14ac:dyDescent="0.25">
      <c r="P11974" s="10"/>
    </row>
    <row r="11975" spans="16:16" x14ac:dyDescent="0.25">
      <c r="P11975" s="10"/>
    </row>
    <row r="11976" spans="16:16" x14ac:dyDescent="0.25">
      <c r="P11976" s="10"/>
    </row>
    <row r="11977" spans="16:16" x14ac:dyDescent="0.25">
      <c r="P11977" s="10"/>
    </row>
    <row r="11978" spans="16:16" x14ac:dyDescent="0.25">
      <c r="P11978" s="10"/>
    </row>
    <row r="11979" spans="16:16" x14ac:dyDescent="0.25">
      <c r="P11979" s="10"/>
    </row>
    <row r="11980" spans="16:16" x14ac:dyDescent="0.25">
      <c r="P11980" s="10"/>
    </row>
    <row r="11981" spans="16:16" x14ac:dyDescent="0.25">
      <c r="P11981" s="10"/>
    </row>
    <row r="11982" spans="16:16" x14ac:dyDescent="0.25">
      <c r="P11982" s="10"/>
    </row>
    <row r="11983" spans="16:16" x14ac:dyDescent="0.25">
      <c r="P11983" s="10"/>
    </row>
    <row r="11984" spans="16:16" x14ac:dyDescent="0.25">
      <c r="P11984" s="10"/>
    </row>
    <row r="11985" spans="16:16" x14ac:dyDescent="0.25">
      <c r="P11985" s="10"/>
    </row>
    <row r="11986" spans="16:16" x14ac:dyDescent="0.25">
      <c r="P11986" s="10"/>
    </row>
    <row r="11987" spans="16:16" x14ac:dyDescent="0.25">
      <c r="P11987" s="10"/>
    </row>
    <row r="11988" spans="16:16" x14ac:dyDescent="0.25">
      <c r="P11988" s="10"/>
    </row>
    <row r="11989" spans="16:16" x14ac:dyDescent="0.25">
      <c r="P11989" s="10"/>
    </row>
    <row r="11990" spans="16:16" x14ac:dyDescent="0.25">
      <c r="P11990" s="10"/>
    </row>
    <row r="11991" spans="16:16" x14ac:dyDescent="0.25">
      <c r="P11991" s="10"/>
    </row>
    <row r="11992" spans="16:16" x14ac:dyDescent="0.25">
      <c r="P11992" s="10"/>
    </row>
    <row r="11993" spans="16:16" x14ac:dyDescent="0.25">
      <c r="P11993" s="10"/>
    </row>
    <row r="11994" spans="16:16" x14ac:dyDescent="0.25">
      <c r="P11994" s="10"/>
    </row>
    <row r="11995" spans="16:16" x14ac:dyDescent="0.25">
      <c r="P11995" s="10"/>
    </row>
    <row r="11996" spans="16:16" x14ac:dyDescent="0.25">
      <c r="P11996" s="10"/>
    </row>
    <row r="11997" spans="16:16" x14ac:dyDescent="0.25">
      <c r="P11997" s="10"/>
    </row>
    <row r="11998" spans="16:16" x14ac:dyDescent="0.25">
      <c r="P11998" s="10"/>
    </row>
    <row r="11999" spans="16:16" x14ac:dyDescent="0.25">
      <c r="P11999" s="10"/>
    </row>
    <row r="12000" spans="16:16" x14ac:dyDescent="0.25">
      <c r="P12000" s="10"/>
    </row>
    <row r="12001" spans="16:16" x14ac:dyDescent="0.25">
      <c r="P12001" s="10"/>
    </row>
    <row r="12002" spans="16:16" x14ac:dyDescent="0.25">
      <c r="P12002" s="10"/>
    </row>
    <row r="12003" spans="16:16" x14ac:dyDescent="0.25">
      <c r="P12003" s="10"/>
    </row>
    <row r="12004" spans="16:16" x14ac:dyDescent="0.25">
      <c r="P12004" s="10"/>
    </row>
    <row r="12005" spans="16:16" x14ac:dyDescent="0.25">
      <c r="P12005" s="10"/>
    </row>
    <row r="12006" spans="16:16" x14ac:dyDescent="0.25">
      <c r="P12006" s="10"/>
    </row>
    <row r="12007" spans="16:16" x14ac:dyDescent="0.25">
      <c r="P12007" s="10"/>
    </row>
    <row r="12008" spans="16:16" x14ac:dyDescent="0.25">
      <c r="P12008" s="10"/>
    </row>
    <row r="12009" spans="16:16" x14ac:dyDescent="0.25">
      <c r="P12009" s="10"/>
    </row>
    <row r="12010" spans="16:16" x14ac:dyDescent="0.25">
      <c r="P12010" s="10"/>
    </row>
    <row r="12011" spans="16:16" x14ac:dyDescent="0.25">
      <c r="P12011" s="10"/>
    </row>
    <row r="12012" spans="16:16" x14ac:dyDescent="0.25">
      <c r="P12012" s="10"/>
    </row>
    <row r="12013" spans="16:16" x14ac:dyDescent="0.25">
      <c r="P12013" s="10"/>
    </row>
    <row r="12014" spans="16:16" x14ac:dyDescent="0.25">
      <c r="P12014" s="10"/>
    </row>
    <row r="12015" spans="16:16" x14ac:dyDescent="0.25">
      <c r="P12015" s="10"/>
    </row>
    <row r="12016" spans="16:16" x14ac:dyDescent="0.25">
      <c r="P12016" s="10"/>
    </row>
    <row r="12017" spans="16:16" x14ac:dyDescent="0.25">
      <c r="P12017" s="10"/>
    </row>
    <row r="12018" spans="16:16" x14ac:dyDescent="0.25">
      <c r="P12018" s="10"/>
    </row>
    <row r="12019" spans="16:16" x14ac:dyDescent="0.25">
      <c r="P12019" s="10"/>
    </row>
    <row r="12020" spans="16:16" x14ac:dyDescent="0.25">
      <c r="P12020" s="10"/>
    </row>
    <row r="12021" spans="16:16" x14ac:dyDescent="0.25">
      <c r="P12021" s="10"/>
    </row>
    <row r="12022" spans="16:16" x14ac:dyDescent="0.25">
      <c r="P12022" s="10"/>
    </row>
    <row r="12023" spans="16:16" x14ac:dyDescent="0.25">
      <c r="P12023" s="10"/>
    </row>
    <row r="12024" spans="16:16" x14ac:dyDescent="0.25">
      <c r="P12024" s="10"/>
    </row>
    <row r="12025" spans="16:16" x14ac:dyDescent="0.25">
      <c r="P12025" s="10"/>
    </row>
    <row r="12026" spans="16:16" x14ac:dyDescent="0.25">
      <c r="P12026" s="10"/>
    </row>
    <row r="12027" spans="16:16" x14ac:dyDescent="0.25">
      <c r="P12027" s="10"/>
    </row>
    <row r="12028" spans="16:16" x14ac:dyDescent="0.25">
      <c r="P12028" s="10"/>
    </row>
    <row r="12029" spans="16:16" x14ac:dyDescent="0.25">
      <c r="P12029" s="10"/>
    </row>
    <row r="12030" spans="16:16" x14ac:dyDescent="0.25">
      <c r="P12030" s="10"/>
    </row>
    <row r="12031" spans="16:16" x14ac:dyDescent="0.25">
      <c r="P12031" s="10"/>
    </row>
    <row r="12032" spans="16:16" x14ac:dyDescent="0.25">
      <c r="P12032" s="10"/>
    </row>
    <row r="12033" spans="16:16" x14ac:dyDescent="0.25">
      <c r="P12033" s="10"/>
    </row>
    <row r="12034" spans="16:16" x14ac:dyDescent="0.25">
      <c r="P12034" s="10"/>
    </row>
    <row r="12035" spans="16:16" x14ac:dyDescent="0.25">
      <c r="P12035" s="10"/>
    </row>
    <row r="12036" spans="16:16" x14ac:dyDescent="0.25">
      <c r="P12036" s="10"/>
    </row>
    <row r="12037" spans="16:16" x14ac:dyDescent="0.25">
      <c r="P12037" s="10"/>
    </row>
    <row r="12038" spans="16:16" x14ac:dyDescent="0.25">
      <c r="P12038" s="10"/>
    </row>
    <row r="12039" spans="16:16" x14ac:dyDescent="0.25">
      <c r="P12039" s="10"/>
    </row>
    <row r="12040" spans="16:16" x14ac:dyDescent="0.25">
      <c r="P12040" s="10"/>
    </row>
    <row r="12041" spans="16:16" x14ac:dyDescent="0.25">
      <c r="P12041" s="10"/>
    </row>
    <row r="12042" spans="16:16" x14ac:dyDescent="0.25">
      <c r="P12042" s="10"/>
    </row>
    <row r="12043" spans="16:16" x14ac:dyDescent="0.25">
      <c r="P12043" s="10"/>
    </row>
    <row r="12044" spans="16:16" x14ac:dyDescent="0.25">
      <c r="P12044" s="10"/>
    </row>
    <row r="12045" spans="16:16" x14ac:dyDescent="0.25">
      <c r="P12045" s="10"/>
    </row>
    <row r="12046" spans="16:16" x14ac:dyDescent="0.25">
      <c r="P12046" s="10"/>
    </row>
    <row r="12047" spans="16:16" x14ac:dyDescent="0.25">
      <c r="P12047" s="10"/>
    </row>
    <row r="12048" spans="16:16" x14ac:dyDescent="0.25">
      <c r="P12048" s="10"/>
    </row>
    <row r="12049" spans="16:16" x14ac:dyDescent="0.25">
      <c r="P12049" s="10"/>
    </row>
    <row r="12050" spans="16:16" x14ac:dyDescent="0.25">
      <c r="P12050" s="10"/>
    </row>
    <row r="12051" spans="16:16" x14ac:dyDescent="0.25">
      <c r="P12051" s="10"/>
    </row>
    <row r="12052" spans="16:16" x14ac:dyDescent="0.25">
      <c r="P12052" s="10"/>
    </row>
    <row r="12053" spans="16:16" x14ac:dyDescent="0.25">
      <c r="P12053" s="10"/>
    </row>
    <row r="12054" spans="16:16" x14ac:dyDescent="0.25">
      <c r="P12054" s="10"/>
    </row>
    <row r="12055" spans="16:16" x14ac:dyDescent="0.25">
      <c r="P12055" s="10"/>
    </row>
    <row r="12056" spans="16:16" x14ac:dyDescent="0.25">
      <c r="P12056" s="10"/>
    </row>
    <row r="12057" spans="16:16" x14ac:dyDescent="0.25">
      <c r="P12057" s="10"/>
    </row>
    <row r="12058" spans="16:16" x14ac:dyDescent="0.25">
      <c r="P12058" s="10"/>
    </row>
    <row r="12059" spans="16:16" x14ac:dyDescent="0.25">
      <c r="P12059" s="10"/>
    </row>
    <row r="12060" spans="16:16" x14ac:dyDescent="0.25">
      <c r="P12060" s="10"/>
    </row>
    <row r="12061" spans="16:16" x14ac:dyDescent="0.25">
      <c r="P12061" s="10"/>
    </row>
    <row r="12062" spans="16:16" x14ac:dyDescent="0.25">
      <c r="P12062" s="10"/>
    </row>
    <row r="12063" spans="16:16" x14ac:dyDescent="0.25">
      <c r="P12063" s="10"/>
    </row>
    <row r="12064" spans="16:16" x14ac:dyDescent="0.25">
      <c r="P12064" s="10"/>
    </row>
    <row r="12065" spans="16:16" x14ac:dyDescent="0.25">
      <c r="P12065" s="10"/>
    </row>
    <row r="12066" spans="16:16" x14ac:dyDescent="0.25">
      <c r="P12066" s="10"/>
    </row>
    <row r="12067" spans="16:16" x14ac:dyDescent="0.25">
      <c r="P12067" s="10"/>
    </row>
    <row r="12068" spans="16:16" x14ac:dyDescent="0.25">
      <c r="P12068" s="10"/>
    </row>
    <row r="12069" spans="16:16" x14ac:dyDescent="0.25">
      <c r="P12069" s="10"/>
    </row>
    <row r="12070" spans="16:16" x14ac:dyDescent="0.25">
      <c r="P12070" s="10"/>
    </row>
    <row r="12071" spans="16:16" x14ac:dyDescent="0.25">
      <c r="P12071" s="10"/>
    </row>
    <row r="12072" spans="16:16" x14ac:dyDescent="0.25">
      <c r="P12072" s="10"/>
    </row>
    <row r="12073" spans="16:16" x14ac:dyDescent="0.25">
      <c r="P12073" s="10"/>
    </row>
    <row r="12074" spans="16:16" x14ac:dyDescent="0.25">
      <c r="P12074" s="10"/>
    </row>
    <row r="12075" spans="16:16" x14ac:dyDescent="0.25">
      <c r="P12075" s="10"/>
    </row>
    <row r="12076" spans="16:16" x14ac:dyDescent="0.25">
      <c r="P12076" s="10"/>
    </row>
    <row r="12077" spans="16:16" x14ac:dyDescent="0.25">
      <c r="P12077" s="10"/>
    </row>
    <row r="12078" spans="16:16" x14ac:dyDescent="0.25">
      <c r="P12078" s="10"/>
    </row>
    <row r="12079" spans="16:16" x14ac:dyDescent="0.25">
      <c r="P12079" s="10"/>
    </row>
    <row r="12080" spans="16:16" x14ac:dyDescent="0.25">
      <c r="P12080" s="10"/>
    </row>
    <row r="12081" spans="16:16" x14ac:dyDescent="0.25">
      <c r="P12081" s="10"/>
    </row>
    <row r="12082" spans="16:16" x14ac:dyDescent="0.25">
      <c r="P12082" s="10"/>
    </row>
    <row r="12083" spans="16:16" x14ac:dyDescent="0.25">
      <c r="P12083" s="10"/>
    </row>
    <row r="12084" spans="16:16" x14ac:dyDescent="0.25">
      <c r="P12084" s="10"/>
    </row>
    <row r="12085" spans="16:16" x14ac:dyDescent="0.25">
      <c r="P12085" s="10"/>
    </row>
    <row r="12086" spans="16:16" x14ac:dyDescent="0.25">
      <c r="P12086" s="10"/>
    </row>
    <row r="12087" spans="16:16" x14ac:dyDescent="0.25">
      <c r="P12087" s="10"/>
    </row>
    <row r="12088" spans="16:16" x14ac:dyDescent="0.25">
      <c r="P12088" s="10"/>
    </row>
    <row r="12089" spans="16:16" x14ac:dyDescent="0.25">
      <c r="P12089" s="10"/>
    </row>
    <row r="12090" spans="16:16" x14ac:dyDescent="0.25">
      <c r="P12090" s="10"/>
    </row>
    <row r="12091" spans="16:16" x14ac:dyDescent="0.25">
      <c r="P12091" s="10"/>
    </row>
    <row r="12092" spans="16:16" x14ac:dyDescent="0.25">
      <c r="P12092" s="10"/>
    </row>
    <row r="12093" spans="16:16" x14ac:dyDescent="0.25">
      <c r="P12093" s="10"/>
    </row>
    <row r="12094" spans="16:16" x14ac:dyDescent="0.25">
      <c r="P12094" s="10"/>
    </row>
    <row r="12095" spans="16:16" x14ac:dyDescent="0.25">
      <c r="P12095" s="10"/>
    </row>
    <row r="12096" spans="16:16" x14ac:dyDescent="0.25">
      <c r="P12096" s="10"/>
    </row>
    <row r="12097" spans="16:16" x14ac:dyDescent="0.25">
      <c r="P12097" s="10"/>
    </row>
    <row r="12098" spans="16:16" x14ac:dyDescent="0.25">
      <c r="P12098" s="10"/>
    </row>
    <row r="12099" spans="16:16" x14ac:dyDescent="0.25">
      <c r="P12099" s="10"/>
    </row>
    <row r="12100" spans="16:16" x14ac:dyDescent="0.25">
      <c r="P12100" s="10"/>
    </row>
    <row r="12101" spans="16:16" x14ac:dyDescent="0.25">
      <c r="P12101" s="10"/>
    </row>
    <row r="12102" spans="16:16" x14ac:dyDescent="0.25">
      <c r="P12102" s="10"/>
    </row>
    <row r="12103" spans="16:16" x14ac:dyDescent="0.25">
      <c r="P12103" s="10"/>
    </row>
    <row r="12104" spans="16:16" x14ac:dyDescent="0.25">
      <c r="P12104" s="10"/>
    </row>
    <row r="12105" spans="16:16" x14ac:dyDescent="0.25">
      <c r="P12105" s="10"/>
    </row>
    <row r="12106" spans="16:16" x14ac:dyDescent="0.25">
      <c r="P12106" s="10"/>
    </row>
    <row r="12107" spans="16:16" x14ac:dyDescent="0.25">
      <c r="P12107" s="10"/>
    </row>
    <row r="12108" spans="16:16" x14ac:dyDescent="0.25">
      <c r="P12108" s="10"/>
    </row>
    <row r="12109" spans="16:16" x14ac:dyDescent="0.25">
      <c r="P12109" s="10"/>
    </row>
    <row r="12110" spans="16:16" x14ac:dyDescent="0.25">
      <c r="P12110" s="10"/>
    </row>
    <row r="12111" spans="16:16" x14ac:dyDescent="0.25">
      <c r="P12111" s="10"/>
    </row>
    <row r="12112" spans="16:16" x14ac:dyDescent="0.25">
      <c r="P12112" s="10"/>
    </row>
    <row r="12113" spans="16:16" x14ac:dyDescent="0.25">
      <c r="P12113" s="10"/>
    </row>
    <row r="12114" spans="16:16" x14ac:dyDescent="0.25">
      <c r="P12114" s="10"/>
    </row>
    <row r="12115" spans="16:16" x14ac:dyDescent="0.25">
      <c r="P12115" s="10"/>
    </row>
    <row r="12116" spans="16:16" x14ac:dyDescent="0.25">
      <c r="P12116" s="10"/>
    </row>
    <row r="12117" spans="16:16" x14ac:dyDescent="0.25">
      <c r="P12117" s="10"/>
    </row>
    <row r="12118" spans="16:16" x14ac:dyDescent="0.25">
      <c r="P12118" s="10"/>
    </row>
    <row r="12119" spans="16:16" x14ac:dyDescent="0.25">
      <c r="P12119" s="10"/>
    </row>
    <row r="12120" spans="16:16" x14ac:dyDescent="0.25">
      <c r="P12120" s="10"/>
    </row>
    <row r="12121" spans="16:16" x14ac:dyDescent="0.25">
      <c r="P12121" s="10"/>
    </row>
    <row r="12122" spans="16:16" x14ac:dyDescent="0.25">
      <c r="P12122" s="10"/>
    </row>
    <row r="12123" spans="16:16" x14ac:dyDescent="0.25">
      <c r="P12123" s="10"/>
    </row>
    <row r="12124" spans="16:16" x14ac:dyDescent="0.25">
      <c r="P12124" s="10"/>
    </row>
    <row r="12125" spans="16:16" x14ac:dyDescent="0.25">
      <c r="P12125" s="10"/>
    </row>
    <row r="12126" spans="16:16" x14ac:dyDescent="0.25">
      <c r="P12126" s="10"/>
    </row>
    <row r="12127" spans="16:16" x14ac:dyDescent="0.25">
      <c r="P12127" s="10"/>
    </row>
    <row r="12128" spans="16:16" x14ac:dyDescent="0.25">
      <c r="P12128" s="10"/>
    </row>
    <row r="12129" spans="16:16" x14ac:dyDescent="0.25">
      <c r="P12129" s="10"/>
    </row>
    <row r="12130" spans="16:16" x14ac:dyDescent="0.25">
      <c r="P12130" s="10"/>
    </row>
    <row r="12131" spans="16:16" x14ac:dyDescent="0.25">
      <c r="P12131" s="10"/>
    </row>
    <row r="12132" spans="16:16" x14ac:dyDescent="0.25">
      <c r="P12132" s="10"/>
    </row>
    <row r="12133" spans="16:16" x14ac:dyDescent="0.25">
      <c r="P12133" s="10"/>
    </row>
    <row r="12134" spans="16:16" x14ac:dyDescent="0.25">
      <c r="P12134" s="10"/>
    </row>
    <row r="12135" spans="16:16" x14ac:dyDescent="0.25">
      <c r="P12135" s="10"/>
    </row>
    <row r="12136" spans="16:16" x14ac:dyDescent="0.25">
      <c r="P12136" s="10"/>
    </row>
    <row r="12137" spans="16:16" x14ac:dyDescent="0.25">
      <c r="P12137" s="10"/>
    </row>
    <row r="12138" spans="16:16" x14ac:dyDescent="0.25">
      <c r="P12138" s="10"/>
    </row>
    <row r="12139" spans="16:16" x14ac:dyDescent="0.25">
      <c r="P12139" s="10"/>
    </row>
    <row r="12140" spans="16:16" x14ac:dyDescent="0.25">
      <c r="P12140" s="10"/>
    </row>
    <row r="12141" spans="16:16" x14ac:dyDescent="0.25">
      <c r="P12141" s="10"/>
    </row>
    <row r="12142" spans="16:16" x14ac:dyDescent="0.25">
      <c r="P12142" s="10"/>
    </row>
    <row r="12143" spans="16:16" x14ac:dyDescent="0.25">
      <c r="P12143" s="10"/>
    </row>
    <row r="12144" spans="16:16" x14ac:dyDescent="0.25">
      <c r="P12144" s="10"/>
    </row>
    <row r="12145" spans="16:16" x14ac:dyDescent="0.25">
      <c r="P12145" s="10"/>
    </row>
    <row r="12146" spans="16:16" x14ac:dyDescent="0.25">
      <c r="P12146" s="10"/>
    </row>
    <row r="12147" spans="16:16" x14ac:dyDescent="0.25">
      <c r="P12147" s="10"/>
    </row>
    <row r="12148" spans="16:16" x14ac:dyDescent="0.25">
      <c r="P12148" s="10"/>
    </row>
    <row r="12149" spans="16:16" x14ac:dyDescent="0.25">
      <c r="P12149" s="10"/>
    </row>
    <row r="12150" spans="16:16" x14ac:dyDescent="0.25">
      <c r="P12150" s="10"/>
    </row>
    <row r="12151" spans="16:16" x14ac:dyDescent="0.25">
      <c r="P12151" s="10"/>
    </row>
    <row r="12152" spans="16:16" x14ac:dyDescent="0.25">
      <c r="P12152" s="10"/>
    </row>
    <row r="12153" spans="16:16" x14ac:dyDescent="0.25">
      <c r="P12153" s="10"/>
    </row>
    <row r="12154" spans="16:16" x14ac:dyDescent="0.25">
      <c r="P12154" s="10"/>
    </row>
    <row r="12155" spans="16:16" x14ac:dyDescent="0.25">
      <c r="P12155" s="10"/>
    </row>
    <row r="12156" spans="16:16" x14ac:dyDescent="0.25">
      <c r="P12156" s="10"/>
    </row>
    <row r="12157" spans="16:16" x14ac:dyDescent="0.25">
      <c r="P12157" s="10"/>
    </row>
    <row r="12158" spans="16:16" x14ac:dyDescent="0.25">
      <c r="P12158" s="10"/>
    </row>
    <row r="12159" spans="16:16" x14ac:dyDescent="0.25">
      <c r="P12159" s="10"/>
    </row>
    <row r="12160" spans="16:16" x14ac:dyDescent="0.25">
      <c r="P12160" s="10"/>
    </row>
    <row r="12161" spans="16:16" x14ac:dyDescent="0.25">
      <c r="P12161" s="10"/>
    </row>
    <row r="12162" spans="16:16" x14ac:dyDescent="0.25">
      <c r="P12162" s="10"/>
    </row>
    <row r="12163" spans="16:16" x14ac:dyDescent="0.25">
      <c r="P12163" s="10"/>
    </row>
    <row r="12164" spans="16:16" x14ac:dyDescent="0.25">
      <c r="P12164" s="10"/>
    </row>
    <row r="12165" spans="16:16" x14ac:dyDescent="0.25">
      <c r="P12165" s="10"/>
    </row>
    <row r="12166" spans="16:16" x14ac:dyDescent="0.25">
      <c r="P12166" s="10"/>
    </row>
    <row r="12167" spans="16:16" x14ac:dyDescent="0.25">
      <c r="P12167" s="10"/>
    </row>
    <row r="12168" spans="16:16" x14ac:dyDescent="0.25">
      <c r="P12168" s="10"/>
    </row>
    <row r="12169" spans="16:16" x14ac:dyDescent="0.25">
      <c r="P12169" s="10"/>
    </row>
    <row r="12170" spans="16:16" x14ac:dyDescent="0.25">
      <c r="P12170" s="10"/>
    </row>
    <row r="12171" spans="16:16" x14ac:dyDescent="0.25">
      <c r="P12171" s="10"/>
    </row>
    <row r="12172" spans="16:16" x14ac:dyDescent="0.25">
      <c r="P12172" s="10"/>
    </row>
    <row r="12173" spans="16:16" x14ac:dyDescent="0.25">
      <c r="P12173" s="10"/>
    </row>
    <row r="12174" spans="16:16" x14ac:dyDescent="0.25">
      <c r="P12174" s="10"/>
    </row>
    <row r="12175" spans="16:16" x14ac:dyDescent="0.25">
      <c r="P12175" s="10"/>
    </row>
    <row r="12176" spans="16:16" x14ac:dyDescent="0.25">
      <c r="P12176" s="10"/>
    </row>
    <row r="12177" spans="16:16" x14ac:dyDescent="0.25">
      <c r="P12177" s="10"/>
    </row>
    <row r="12178" spans="16:16" x14ac:dyDescent="0.25">
      <c r="P12178" s="10"/>
    </row>
    <row r="12179" spans="16:16" x14ac:dyDescent="0.25">
      <c r="P12179" s="10"/>
    </row>
    <row r="12180" spans="16:16" x14ac:dyDescent="0.25">
      <c r="P12180" s="10"/>
    </row>
    <row r="12181" spans="16:16" x14ac:dyDescent="0.25">
      <c r="P12181" s="10"/>
    </row>
    <row r="12182" spans="16:16" x14ac:dyDescent="0.25">
      <c r="P12182" s="10"/>
    </row>
    <row r="12183" spans="16:16" x14ac:dyDescent="0.25">
      <c r="P12183" s="10"/>
    </row>
    <row r="12184" spans="16:16" x14ac:dyDescent="0.25">
      <c r="P12184" s="10"/>
    </row>
    <row r="12185" spans="16:16" x14ac:dyDescent="0.25">
      <c r="P12185" s="10"/>
    </row>
    <row r="12186" spans="16:16" x14ac:dyDescent="0.25">
      <c r="P12186" s="10"/>
    </row>
    <row r="12187" spans="16:16" x14ac:dyDescent="0.25">
      <c r="P12187" s="10"/>
    </row>
    <row r="12188" spans="16:16" x14ac:dyDescent="0.25">
      <c r="P12188" s="10"/>
    </row>
    <row r="12189" spans="16:16" x14ac:dyDescent="0.25">
      <c r="P12189" s="10"/>
    </row>
    <row r="12190" spans="16:16" x14ac:dyDescent="0.25">
      <c r="P12190" s="10"/>
    </row>
    <row r="12191" spans="16:16" x14ac:dyDescent="0.25">
      <c r="P12191" s="10"/>
    </row>
    <row r="12192" spans="16:16" x14ac:dyDescent="0.25">
      <c r="P12192" s="10"/>
    </row>
    <row r="12193" spans="16:16" x14ac:dyDescent="0.25">
      <c r="P12193" s="10"/>
    </row>
    <row r="12194" spans="16:16" x14ac:dyDescent="0.25">
      <c r="P12194" s="10"/>
    </row>
    <row r="12195" spans="16:16" x14ac:dyDescent="0.25">
      <c r="P12195" s="10"/>
    </row>
    <row r="12196" spans="16:16" x14ac:dyDescent="0.25">
      <c r="P12196" s="10"/>
    </row>
    <row r="12197" spans="16:16" x14ac:dyDescent="0.25">
      <c r="P12197" s="10"/>
    </row>
    <row r="12198" spans="16:16" x14ac:dyDescent="0.25">
      <c r="P12198" s="10"/>
    </row>
    <row r="12199" spans="16:16" x14ac:dyDescent="0.25">
      <c r="P12199" s="10"/>
    </row>
    <row r="12200" spans="16:16" x14ac:dyDescent="0.25">
      <c r="P12200" s="10"/>
    </row>
    <row r="12201" spans="16:16" x14ac:dyDescent="0.25">
      <c r="P12201" s="10"/>
    </row>
    <row r="12202" spans="16:16" x14ac:dyDescent="0.25">
      <c r="P12202" s="10"/>
    </row>
    <row r="12203" spans="16:16" x14ac:dyDescent="0.25">
      <c r="P12203" s="10"/>
    </row>
    <row r="12204" spans="16:16" x14ac:dyDescent="0.25">
      <c r="P12204" s="10"/>
    </row>
    <row r="12205" spans="16:16" x14ac:dyDescent="0.25">
      <c r="P12205" s="10"/>
    </row>
    <row r="12206" spans="16:16" x14ac:dyDescent="0.25">
      <c r="P12206" s="10"/>
    </row>
    <row r="12207" spans="16:16" x14ac:dyDescent="0.25">
      <c r="P12207" s="10"/>
    </row>
    <row r="12208" spans="16:16" x14ac:dyDescent="0.25">
      <c r="P12208" s="10"/>
    </row>
    <row r="12209" spans="16:16" x14ac:dyDescent="0.25">
      <c r="P12209" s="10"/>
    </row>
    <row r="12210" spans="16:16" x14ac:dyDescent="0.25">
      <c r="P12210" s="10"/>
    </row>
    <row r="12211" spans="16:16" x14ac:dyDescent="0.25">
      <c r="P12211" s="10"/>
    </row>
    <row r="12212" spans="16:16" x14ac:dyDescent="0.25">
      <c r="P12212" s="10"/>
    </row>
    <row r="12213" spans="16:16" x14ac:dyDescent="0.25">
      <c r="P12213" s="10"/>
    </row>
    <row r="12214" spans="16:16" x14ac:dyDescent="0.25">
      <c r="P12214" s="10"/>
    </row>
    <row r="12215" spans="16:16" x14ac:dyDescent="0.25">
      <c r="P12215" s="10"/>
    </row>
    <row r="12216" spans="16:16" x14ac:dyDescent="0.25">
      <c r="P12216" s="10"/>
    </row>
    <row r="12217" spans="16:16" x14ac:dyDescent="0.25">
      <c r="P12217" s="10"/>
    </row>
    <row r="12218" spans="16:16" x14ac:dyDescent="0.25">
      <c r="P12218" s="10"/>
    </row>
    <row r="12219" spans="16:16" x14ac:dyDescent="0.25">
      <c r="P12219" s="10"/>
    </row>
    <row r="12220" spans="16:16" x14ac:dyDescent="0.25">
      <c r="P12220" s="10"/>
    </row>
    <row r="12221" spans="16:16" x14ac:dyDescent="0.25">
      <c r="P12221" s="10"/>
    </row>
    <row r="12222" spans="16:16" x14ac:dyDescent="0.25">
      <c r="P12222" s="10"/>
    </row>
    <row r="12223" spans="16:16" x14ac:dyDescent="0.25">
      <c r="P12223" s="10"/>
    </row>
    <row r="12224" spans="16:16" x14ac:dyDescent="0.25">
      <c r="P12224" s="10"/>
    </row>
    <row r="12225" spans="16:16" x14ac:dyDescent="0.25">
      <c r="P12225" s="10"/>
    </row>
    <row r="12226" spans="16:16" x14ac:dyDescent="0.25">
      <c r="P12226" s="10"/>
    </row>
    <row r="12227" spans="16:16" x14ac:dyDescent="0.25">
      <c r="P12227" s="10"/>
    </row>
    <row r="12228" spans="16:16" x14ac:dyDescent="0.25">
      <c r="P12228" s="10"/>
    </row>
    <row r="12229" spans="16:16" x14ac:dyDescent="0.25">
      <c r="P12229" s="10"/>
    </row>
    <row r="12230" spans="16:16" x14ac:dyDescent="0.25">
      <c r="P12230" s="10"/>
    </row>
    <row r="12231" spans="16:16" x14ac:dyDescent="0.25">
      <c r="P12231" s="10"/>
    </row>
    <row r="12232" spans="16:16" x14ac:dyDescent="0.25">
      <c r="P12232" s="10"/>
    </row>
    <row r="12233" spans="16:16" x14ac:dyDescent="0.25">
      <c r="P12233" s="10"/>
    </row>
    <row r="12234" spans="16:16" x14ac:dyDescent="0.25">
      <c r="P12234" s="10"/>
    </row>
    <row r="12235" spans="16:16" x14ac:dyDescent="0.25">
      <c r="P12235" s="10"/>
    </row>
    <row r="12236" spans="16:16" x14ac:dyDescent="0.25">
      <c r="P12236" s="10"/>
    </row>
    <row r="12237" spans="16:16" x14ac:dyDescent="0.25">
      <c r="P12237" s="10"/>
    </row>
    <row r="12238" spans="16:16" x14ac:dyDescent="0.25">
      <c r="P12238" s="10"/>
    </row>
    <row r="12239" spans="16:16" x14ac:dyDescent="0.25">
      <c r="P12239" s="10"/>
    </row>
    <row r="12240" spans="16:16" x14ac:dyDescent="0.25">
      <c r="P12240" s="10"/>
    </row>
    <row r="12241" spans="16:16" x14ac:dyDescent="0.25">
      <c r="P12241" s="10"/>
    </row>
    <row r="12242" spans="16:16" x14ac:dyDescent="0.25">
      <c r="P12242" s="10"/>
    </row>
    <row r="12243" spans="16:16" x14ac:dyDescent="0.25">
      <c r="P12243" s="10"/>
    </row>
    <row r="12244" spans="16:16" x14ac:dyDescent="0.25">
      <c r="P12244" s="10"/>
    </row>
    <row r="12245" spans="16:16" x14ac:dyDescent="0.25">
      <c r="P12245" s="10"/>
    </row>
    <row r="12246" spans="16:16" x14ac:dyDescent="0.25">
      <c r="P12246" s="10"/>
    </row>
    <row r="12247" spans="16:16" x14ac:dyDescent="0.25">
      <c r="P12247" s="10"/>
    </row>
    <row r="12248" spans="16:16" x14ac:dyDescent="0.25">
      <c r="P12248" s="10"/>
    </row>
    <row r="12249" spans="16:16" x14ac:dyDescent="0.25">
      <c r="P12249" s="10"/>
    </row>
    <row r="12250" spans="16:16" x14ac:dyDescent="0.25">
      <c r="P12250" s="10"/>
    </row>
    <row r="12251" spans="16:16" x14ac:dyDescent="0.25">
      <c r="P12251" s="10"/>
    </row>
    <row r="12252" spans="16:16" x14ac:dyDescent="0.25">
      <c r="P12252" s="10"/>
    </row>
    <row r="12253" spans="16:16" x14ac:dyDescent="0.25">
      <c r="P12253" s="10"/>
    </row>
    <row r="12254" spans="16:16" x14ac:dyDescent="0.25">
      <c r="P12254" s="10"/>
    </row>
    <row r="12255" spans="16:16" x14ac:dyDescent="0.25">
      <c r="P12255" s="10"/>
    </row>
    <row r="12256" spans="16:16" x14ac:dyDescent="0.25">
      <c r="P12256" s="10"/>
    </row>
    <row r="12257" spans="16:16" x14ac:dyDescent="0.25">
      <c r="P12257" s="10"/>
    </row>
    <row r="12258" spans="16:16" x14ac:dyDescent="0.25">
      <c r="P12258" s="10"/>
    </row>
    <row r="12259" spans="16:16" x14ac:dyDescent="0.25">
      <c r="P12259" s="10"/>
    </row>
    <row r="12260" spans="16:16" x14ac:dyDescent="0.25">
      <c r="P12260" s="10"/>
    </row>
    <row r="12261" spans="16:16" x14ac:dyDescent="0.25">
      <c r="P12261" s="10"/>
    </row>
    <row r="12262" spans="16:16" x14ac:dyDescent="0.25">
      <c r="P12262" s="10"/>
    </row>
    <row r="12263" spans="16:16" x14ac:dyDescent="0.25">
      <c r="P12263" s="10"/>
    </row>
    <row r="12264" spans="16:16" x14ac:dyDescent="0.25">
      <c r="P12264" s="10"/>
    </row>
    <row r="12265" spans="16:16" x14ac:dyDescent="0.25">
      <c r="P12265" s="10"/>
    </row>
    <row r="12266" spans="16:16" x14ac:dyDescent="0.25">
      <c r="P12266" s="10"/>
    </row>
    <row r="12267" spans="16:16" x14ac:dyDescent="0.25">
      <c r="P12267" s="10"/>
    </row>
    <row r="12268" spans="16:16" x14ac:dyDescent="0.25">
      <c r="P12268" s="10"/>
    </row>
    <row r="12269" spans="16:16" x14ac:dyDescent="0.25">
      <c r="P12269" s="10"/>
    </row>
    <row r="12270" spans="16:16" x14ac:dyDescent="0.25">
      <c r="P12270" s="10"/>
    </row>
    <row r="12271" spans="16:16" x14ac:dyDescent="0.25">
      <c r="P12271" s="10"/>
    </row>
    <row r="12272" spans="16:16" x14ac:dyDescent="0.25">
      <c r="P12272" s="10"/>
    </row>
    <row r="12273" spans="16:16" x14ac:dyDescent="0.25">
      <c r="P12273" s="10"/>
    </row>
    <row r="12274" spans="16:16" x14ac:dyDescent="0.25">
      <c r="P12274" s="10"/>
    </row>
    <row r="12275" spans="16:16" x14ac:dyDescent="0.25">
      <c r="P12275" s="10"/>
    </row>
    <row r="12276" spans="16:16" x14ac:dyDescent="0.25">
      <c r="P12276" s="10"/>
    </row>
    <row r="12277" spans="16:16" x14ac:dyDescent="0.25">
      <c r="P12277" s="10"/>
    </row>
    <row r="12278" spans="16:16" x14ac:dyDescent="0.25">
      <c r="P12278" s="10"/>
    </row>
    <row r="12279" spans="16:16" x14ac:dyDescent="0.25">
      <c r="P12279" s="10"/>
    </row>
    <row r="12280" spans="16:16" x14ac:dyDescent="0.25">
      <c r="P12280" s="10"/>
    </row>
    <row r="12281" spans="16:16" x14ac:dyDescent="0.25">
      <c r="P12281" s="10"/>
    </row>
    <row r="12282" spans="16:16" x14ac:dyDescent="0.25">
      <c r="P12282" s="10"/>
    </row>
    <row r="12283" spans="16:16" x14ac:dyDescent="0.25">
      <c r="P12283" s="10"/>
    </row>
    <row r="12284" spans="16:16" x14ac:dyDescent="0.25">
      <c r="P12284" s="10"/>
    </row>
    <row r="12285" spans="16:16" x14ac:dyDescent="0.25">
      <c r="P12285" s="10"/>
    </row>
    <row r="12286" spans="16:16" x14ac:dyDescent="0.25">
      <c r="P12286" s="10"/>
    </row>
    <row r="12287" spans="16:16" x14ac:dyDescent="0.25">
      <c r="P12287" s="10"/>
    </row>
    <row r="12288" spans="16:16" x14ac:dyDescent="0.25">
      <c r="P12288" s="10"/>
    </row>
    <row r="12289" spans="16:16" x14ac:dyDescent="0.25">
      <c r="P12289" s="10"/>
    </row>
    <row r="12290" spans="16:16" x14ac:dyDescent="0.25">
      <c r="P12290" s="10"/>
    </row>
    <row r="12291" spans="16:16" x14ac:dyDescent="0.25">
      <c r="P12291" s="10"/>
    </row>
    <row r="12292" spans="16:16" x14ac:dyDescent="0.25">
      <c r="P12292" s="10"/>
    </row>
    <row r="12293" spans="16:16" x14ac:dyDescent="0.25">
      <c r="P12293" s="10"/>
    </row>
    <row r="12294" spans="16:16" x14ac:dyDescent="0.25">
      <c r="P12294" s="10"/>
    </row>
    <row r="12295" spans="16:16" x14ac:dyDescent="0.25">
      <c r="P12295" s="10"/>
    </row>
    <row r="12296" spans="16:16" x14ac:dyDescent="0.25">
      <c r="P12296" s="10"/>
    </row>
    <row r="12297" spans="16:16" x14ac:dyDescent="0.25">
      <c r="P12297" s="10"/>
    </row>
    <row r="12298" spans="16:16" x14ac:dyDescent="0.25">
      <c r="P12298" s="10"/>
    </row>
    <row r="12299" spans="16:16" x14ac:dyDescent="0.25">
      <c r="P12299" s="10"/>
    </row>
    <row r="12300" spans="16:16" x14ac:dyDescent="0.25">
      <c r="P12300" s="10"/>
    </row>
    <row r="12301" spans="16:16" x14ac:dyDescent="0.25">
      <c r="P12301" s="10"/>
    </row>
    <row r="12302" spans="16:16" x14ac:dyDescent="0.25">
      <c r="P12302" s="10"/>
    </row>
    <row r="12303" spans="16:16" x14ac:dyDescent="0.25">
      <c r="P12303" s="10"/>
    </row>
    <row r="12304" spans="16:16" x14ac:dyDescent="0.25">
      <c r="P12304" s="10"/>
    </row>
    <row r="12305" spans="16:16" x14ac:dyDescent="0.25">
      <c r="P12305" s="10"/>
    </row>
    <row r="12306" spans="16:16" x14ac:dyDescent="0.25">
      <c r="P12306" s="10"/>
    </row>
    <row r="12307" spans="16:16" x14ac:dyDescent="0.25">
      <c r="P12307" s="10"/>
    </row>
    <row r="12308" spans="16:16" x14ac:dyDescent="0.25">
      <c r="P12308" s="10"/>
    </row>
    <row r="12309" spans="16:16" x14ac:dyDescent="0.25">
      <c r="P12309" s="10"/>
    </row>
    <row r="12310" spans="16:16" x14ac:dyDescent="0.25">
      <c r="P12310" s="10"/>
    </row>
    <row r="12311" spans="16:16" x14ac:dyDescent="0.25">
      <c r="P12311" s="10"/>
    </row>
    <row r="12312" spans="16:16" x14ac:dyDescent="0.25">
      <c r="P12312" s="10"/>
    </row>
    <row r="12313" spans="16:16" x14ac:dyDescent="0.25">
      <c r="P12313" s="10"/>
    </row>
    <row r="12314" spans="16:16" x14ac:dyDescent="0.25">
      <c r="P12314" s="10"/>
    </row>
    <row r="12315" spans="16:16" x14ac:dyDescent="0.25">
      <c r="P12315" s="10"/>
    </row>
    <row r="12316" spans="16:16" x14ac:dyDescent="0.25">
      <c r="P12316" s="10"/>
    </row>
    <row r="12317" spans="16:16" x14ac:dyDescent="0.25">
      <c r="P12317" s="10"/>
    </row>
    <row r="12318" spans="16:16" x14ac:dyDescent="0.25">
      <c r="P12318" s="10"/>
    </row>
    <row r="12319" spans="16:16" x14ac:dyDescent="0.25">
      <c r="P12319" s="10"/>
    </row>
    <row r="12320" spans="16:16" x14ac:dyDescent="0.25">
      <c r="P12320" s="10"/>
    </row>
    <row r="12321" spans="16:16" x14ac:dyDescent="0.25">
      <c r="P12321" s="10"/>
    </row>
    <row r="12322" spans="16:16" x14ac:dyDescent="0.25">
      <c r="P12322" s="10"/>
    </row>
    <row r="12323" spans="16:16" x14ac:dyDescent="0.25">
      <c r="P12323" s="10"/>
    </row>
    <row r="12324" spans="16:16" x14ac:dyDescent="0.25">
      <c r="P12324" s="10"/>
    </row>
    <row r="12325" spans="16:16" x14ac:dyDescent="0.25">
      <c r="P12325" s="10"/>
    </row>
    <row r="12326" spans="16:16" x14ac:dyDescent="0.25">
      <c r="P12326" s="10"/>
    </row>
    <row r="12327" spans="16:16" x14ac:dyDescent="0.25">
      <c r="P12327" s="10"/>
    </row>
    <row r="12328" spans="16:16" x14ac:dyDescent="0.25">
      <c r="P12328" s="10"/>
    </row>
    <row r="12329" spans="16:16" x14ac:dyDescent="0.25">
      <c r="P12329" s="10"/>
    </row>
    <row r="12330" spans="16:16" x14ac:dyDescent="0.25">
      <c r="P12330" s="10"/>
    </row>
    <row r="12331" spans="16:16" x14ac:dyDescent="0.25">
      <c r="P12331" s="10"/>
    </row>
    <row r="12332" spans="16:16" x14ac:dyDescent="0.25">
      <c r="P12332" s="10"/>
    </row>
    <row r="12333" spans="16:16" x14ac:dyDescent="0.25">
      <c r="P12333" s="10"/>
    </row>
    <row r="12334" spans="16:16" x14ac:dyDescent="0.25">
      <c r="P12334" s="10"/>
    </row>
    <row r="12335" spans="16:16" x14ac:dyDescent="0.25">
      <c r="P12335" s="10"/>
    </row>
    <row r="12336" spans="16:16" x14ac:dyDescent="0.25">
      <c r="P12336" s="10"/>
    </row>
    <row r="12337" spans="16:16" x14ac:dyDescent="0.25">
      <c r="P12337" s="10"/>
    </row>
    <row r="12338" spans="16:16" x14ac:dyDescent="0.25">
      <c r="P12338" s="10"/>
    </row>
    <row r="12339" spans="16:16" x14ac:dyDescent="0.25">
      <c r="P12339" s="10"/>
    </row>
    <row r="12340" spans="16:16" x14ac:dyDescent="0.25">
      <c r="P12340" s="10"/>
    </row>
    <row r="12341" spans="16:16" x14ac:dyDescent="0.25">
      <c r="P12341" s="10"/>
    </row>
    <row r="12342" spans="16:16" x14ac:dyDescent="0.25">
      <c r="P12342" s="10"/>
    </row>
    <row r="12343" spans="16:16" x14ac:dyDescent="0.25">
      <c r="P12343" s="10"/>
    </row>
    <row r="12344" spans="16:16" x14ac:dyDescent="0.25">
      <c r="P12344" s="10"/>
    </row>
    <row r="12345" spans="16:16" x14ac:dyDescent="0.25">
      <c r="P12345" s="10"/>
    </row>
    <row r="12346" spans="16:16" x14ac:dyDescent="0.25">
      <c r="P12346" s="10"/>
    </row>
    <row r="12347" spans="16:16" x14ac:dyDescent="0.25">
      <c r="P12347" s="10"/>
    </row>
    <row r="12348" spans="16:16" x14ac:dyDescent="0.25">
      <c r="P12348" s="10"/>
    </row>
    <row r="12349" spans="16:16" x14ac:dyDescent="0.25">
      <c r="P12349" s="10"/>
    </row>
    <row r="12350" spans="16:16" x14ac:dyDescent="0.25">
      <c r="P12350" s="10"/>
    </row>
    <row r="12351" spans="16:16" x14ac:dyDescent="0.25">
      <c r="P12351" s="10"/>
    </row>
    <row r="12352" spans="16:16" x14ac:dyDescent="0.25">
      <c r="P12352" s="10"/>
    </row>
    <row r="12353" spans="16:16" x14ac:dyDescent="0.25">
      <c r="P12353" s="10"/>
    </row>
    <row r="12354" spans="16:16" x14ac:dyDescent="0.25">
      <c r="P12354" s="10"/>
    </row>
    <row r="12355" spans="16:16" x14ac:dyDescent="0.25">
      <c r="P12355" s="10"/>
    </row>
    <row r="12356" spans="16:16" x14ac:dyDescent="0.25">
      <c r="P12356" s="10"/>
    </row>
    <row r="12357" spans="16:16" x14ac:dyDescent="0.25">
      <c r="P12357" s="10"/>
    </row>
    <row r="12358" spans="16:16" x14ac:dyDescent="0.25">
      <c r="P12358" s="10"/>
    </row>
    <row r="12359" spans="16:16" x14ac:dyDescent="0.25">
      <c r="P12359" s="10"/>
    </row>
    <row r="12360" spans="16:16" x14ac:dyDescent="0.25">
      <c r="P12360" s="10"/>
    </row>
    <row r="12361" spans="16:16" x14ac:dyDescent="0.25">
      <c r="P12361" s="10"/>
    </row>
    <row r="12362" spans="16:16" x14ac:dyDescent="0.25">
      <c r="P12362" s="10"/>
    </row>
    <row r="12363" spans="16:16" x14ac:dyDescent="0.25">
      <c r="P12363" s="10"/>
    </row>
    <row r="12364" spans="16:16" x14ac:dyDescent="0.25">
      <c r="P12364" s="10"/>
    </row>
    <row r="12365" spans="16:16" x14ac:dyDescent="0.25">
      <c r="P12365" s="10"/>
    </row>
    <row r="12366" spans="16:16" x14ac:dyDescent="0.25">
      <c r="P12366" s="10"/>
    </row>
    <row r="12367" spans="16:16" x14ac:dyDescent="0.25">
      <c r="P12367" s="10"/>
    </row>
    <row r="12368" spans="16:16" x14ac:dyDescent="0.25">
      <c r="P12368" s="10"/>
    </row>
    <row r="12369" spans="16:16" x14ac:dyDescent="0.25">
      <c r="P12369" s="10"/>
    </row>
    <row r="12370" spans="16:16" x14ac:dyDescent="0.25">
      <c r="P12370" s="10"/>
    </row>
    <row r="12371" spans="16:16" x14ac:dyDescent="0.25">
      <c r="P12371" s="10"/>
    </row>
    <row r="12372" spans="16:16" x14ac:dyDescent="0.25">
      <c r="P12372" s="10"/>
    </row>
    <row r="12373" spans="16:16" x14ac:dyDescent="0.25">
      <c r="P12373" s="10"/>
    </row>
    <row r="12374" spans="16:16" x14ac:dyDescent="0.25">
      <c r="P12374" s="10"/>
    </row>
    <row r="12375" spans="16:16" x14ac:dyDescent="0.25">
      <c r="P12375" s="10"/>
    </row>
    <row r="12376" spans="16:16" x14ac:dyDescent="0.25">
      <c r="P12376" s="10"/>
    </row>
    <row r="12377" spans="16:16" x14ac:dyDescent="0.25">
      <c r="P12377" s="10"/>
    </row>
    <row r="12378" spans="16:16" x14ac:dyDescent="0.25">
      <c r="P12378" s="10"/>
    </row>
    <row r="12379" spans="16:16" x14ac:dyDescent="0.25">
      <c r="P12379" s="10"/>
    </row>
    <row r="12380" spans="16:16" x14ac:dyDescent="0.25">
      <c r="P12380" s="10"/>
    </row>
    <row r="12381" spans="16:16" x14ac:dyDescent="0.25">
      <c r="P12381" s="10"/>
    </row>
    <row r="12382" spans="16:16" x14ac:dyDescent="0.25">
      <c r="P12382" s="10"/>
    </row>
    <row r="12383" spans="16:16" x14ac:dyDescent="0.25">
      <c r="P12383" s="10"/>
    </row>
    <row r="12384" spans="16:16" x14ac:dyDescent="0.25">
      <c r="P12384" s="10"/>
    </row>
    <row r="12385" spans="16:16" x14ac:dyDescent="0.25">
      <c r="P12385" s="10"/>
    </row>
    <row r="12386" spans="16:16" x14ac:dyDescent="0.25">
      <c r="P12386" s="10"/>
    </row>
    <row r="12387" spans="16:16" x14ac:dyDescent="0.25">
      <c r="P12387" s="10"/>
    </row>
    <row r="12388" spans="16:16" x14ac:dyDescent="0.25">
      <c r="P12388" s="10"/>
    </row>
    <row r="12389" spans="16:16" x14ac:dyDescent="0.25">
      <c r="P12389" s="10"/>
    </row>
    <row r="12390" spans="16:16" x14ac:dyDescent="0.25">
      <c r="P12390" s="10"/>
    </row>
    <row r="12391" spans="16:16" x14ac:dyDescent="0.25">
      <c r="P12391" s="10"/>
    </row>
    <row r="12392" spans="16:16" x14ac:dyDescent="0.25">
      <c r="P12392" s="10"/>
    </row>
    <row r="12393" spans="16:16" x14ac:dyDescent="0.25">
      <c r="P12393" s="10"/>
    </row>
    <row r="12394" spans="16:16" x14ac:dyDescent="0.25">
      <c r="P12394" s="10"/>
    </row>
    <row r="12395" spans="16:16" x14ac:dyDescent="0.25">
      <c r="P12395" s="10"/>
    </row>
    <row r="12396" spans="16:16" x14ac:dyDescent="0.25">
      <c r="P12396" s="10"/>
    </row>
    <row r="12397" spans="16:16" x14ac:dyDescent="0.25">
      <c r="P12397" s="10"/>
    </row>
    <row r="12398" spans="16:16" x14ac:dyDescent="0.25">
      <c r="P12398" s="10"/>
    </row>
    <row r="12399" spans="16:16" x14ac:dyDescent="0.25">
      <c r="P12399" s="10"/>
    </row>
    <row r="12400" spans="16:16" x14ac:dyDescent="0.25">
      <c r="P12400" s="10"/>
    </row>
    <row r="12401" spans="16:16" x14ac:dyDescent="0.25">
      <c r="P12401" s="10"/>
    </row>
    <row r="12402" spans="16:16" x14ac:dyDescent="0.25">
      <c r="P12402" s="10"/>
    </row>
    <row r="12403" spans="16:16" x14ac:dyDescent="0.25">
      <c r="P12403" s="10"/>
    </row>
    <row r="12404" spans="16:16" x14ac:dyDescent="0.25">
      <c r="P12404" s="10"/>
    </row>
    <row r="12405" spans="16:16" x14ac:dyDescent="0.25">
      <c r="P12405" s="10"/>
    </row>
    <row r="12406" spans="16:16" x14ac:dyDescent="0.25">
      <c r="P12406" s="10"/>
    </row>
    <row r="12407" spans="16:16" x14ac:dyDescent="0.25">
      <c r="P12407" s="10"/>
    </row>
    <row r="12408" spans="16:16" x14ac:dyDescent="0.25">
      <c r="P12408" s="10"/>
    </row>
    <row r="12409" spans="16:16" x14ac:dyDescent="0.25">
      <c r="P12409" s="10"/>
    </row>
    <row r="12410" spans="16:16" x14ac:dyDescent="0.25">
      <c r="P12410" s="10"/>
    </row>
    <row r="12411" spans="16:16" x14ac:dyDescent="0.25">
      <c r="P12411" s="10"/>
    </row>
    <row r="12412" spans="16:16" x14ac:dyDescent="0.25">
      <c r="P12412" s="10"/>
    </row>
    <row r="12413" spans="16:16" x14ac:dyDescent="0.25">
      <c r="P12413" s="10"/>
    </row>
    <row r="12414" spans="16:16" x14ac:dyDescent="0.25">
      <c r="P12414" s="10"/>
    </row>
    <row r="12415" spans="16:16" x14ac:dyDescent="0.25">
      <c r="P12415" s="10"/>
    </row>
    <row r="12416" spans="16:16" x14ac:dyDescent="0.25">
      <c r="P12416" s="10"/>
    </row>
    <row r="12417" spans="16:16" x14ac:dyDescent="0.25">
      <c r="P12417" s="10"/>
    </row>
    <row r="12418" spans="16:16" x14ac:dyDescent="0.25">
      <c r="P12418" s="10"/>
    </row>
    <row r="12419" spans="16:16" x14ac:dyDescent="0.25">
      <c r="P12419" s="10"/>
    </row>
    <row r="12420" spans="16:16" x14ac:dyDescent="0.25">
      <c r="P12420" s="10"/>
    </row>
    <row r="12421" spans="16:16" x14ac:dyDescent="0.25">
      <c r="P12421" s="10"/>
    </row>
    <row r="12422" spans="16:16" x14ac:dyDescent="0.25">
      <c r="P12422" s="10"/>
    </row>
    <row r="12423" spans="16:16" x14ac:dyDescent="0.25">
      <c r="P12423" s="10"/>
    </row>
    <row r="12424" spans="16:16" x14ac:dyDescent="0.25">
      <c r="P12424" s="10"/>
    </row>
    <row r="12425" spans="16:16" x14ac:dyDescent="0.25">
      <c r="P12425" s="10"/>
    </row>
    <row r="12426" spans="16:16" x14ac:dyDescent="0.25">
      <c r="P12426" s="10"/>
    </row>
    <row r="12427" spans="16:16" x14ac:dyDescent="0.25">
      <c r="P12427" s="10"/>
    </row>
    <row r="12428" spans="16:16" x14ac:dyDescent="0.25">
      <c r="P12428" s="10"/>
    </row>
    <row r="12429" spans="16:16" x14ac:dyDescent="0.25">
      <c r="P12429" s="10"/>
    </row>
    <row r="12430" spans="16:16" x14ac:dyDescent="0.25">
      <c r="P12430" s="10"/>
    </row>
    <row r="12431" spans="16:16" x14ac:dyDescent="0.25">
      <c r="P12431" s="10"/>
    </row>
    <row r="12432" spans="16:16" x14ac:dyDescent="0.25">
      <c r="P12432" s="10"/>
    </row>
    <row r="12433" spans="16:16" x14ac:dyDescent="0.25">
      <c r="P12433" s="10"/>
    </row>
    <row r="12434" spans="16:16" x14ac:dyDescent="0.25">
      <c r="P12434" s="10"/>
    </row>
    <row r="12435" spans="16:16" x14ac:dyDescent="0.25">
      <c r="P12435" s="10"/>
    </row>
    <row r="12436" spans="16:16" x14ac:dyDescent="0.25">
      <c r="P12436" s="10"/>
    </row>
    <row r="12437" spans="16:16" x14ac:dyDescent="0.25">
      <c r="P12437" s="10"/>
    </row>
    <row r="12438" spans="16:16" x14ac:dyDescent="0.25">
      <c r="P12438" s="10"/>
    </row>
    <row r="12439" spans="16:16" x14ac:dyDescent="0.25">
      <c r="P12439" s="10"/>
    </row>
    <row r="12440" spans="16:16" x14ac:dyDescent="0.25">
      <c r="P12440" s="10"/>
    </row>
    <row r="12441" spans="16:16" x14ac:dyDescent="0.25">
      <c r="P12441" s="10"/>
    </row>
    <row r="12442" spans="16:16" x14ac:dyDescent="0.25">
      <c r="P12442" s="10"/>
    </row>
    <row r="12443" spans="16:16" x14ac:dyDescent="0.25">
      <c r="P12443" s="10"/>
    </row>
    <row r="12444" spans="16:16" x14ac:dyDescent="0.25">
      <c r="P12444" s="10"/>
    </row>
    <row r="12445" spans="16:16" x14ac:dyDescent="0.25">
      <c r="P12445" s="10"/>
    </row>
    <row r="12446" spans="16:16" x14ac:dyDescent="0.25">
      <c r="P12446" s="10"/>
    </row>
    <row r="12447" spans="16:16" x14ac:dyDescent="0.25">
      <c r="P12447" s="10"/>
    </row>
    <row r="12448" spans="16:16" x14ac:dyDescent="0.25">
      <c r="P12448" s="10"/>
    </row>
    <row r="12449" spans="16:16" x14ac:dyDescent="0.25">
      <c r="P12449" s="10"/>
    </row>
    <row r="12450" spans="16:16" x14ac:dyDescent="0.25">
      <c r="P12450" s="10"/>
    </row>
    <row r="12451" spans="16:16" x14ac:dyDescent="0.25">
      <c r="P12451" s="10"/>
    </row>
    <row r="12452" spans="16:16" x14ac:dyDescent="0.25">
      <c r="P12452" s="10"/>
    </row>
    <row r="12453" spans="16:16" x14ac:dyDescent="0.25">
      <c r="P12453" s="10"/>
    </row>
    <row r="12454" spans="16:16" x14ac:dyDescent="0.25">
      <c r="P12454" s="10"/>
    </row>
    <row r="12455" spans="16:16" x14ac:dyDescent="0.25">
      <c r="P12455" s="10"/>
    </row>
    <row r="12456" spans="16:16" x14ac:dyDescent="0.25">
      <c r="P12456" s="10"/>
    </row>
    <row r="12457" spans="16:16" x14ac:dyDescent="0.25">
      <c r="P12457" s="10"/>
    </row>
    <row r="12458" spans="16:16" x14ac:dyDescent="0.25">
      <c r="P12458" s="10"/>
    </row>
    <row r="12459" spans="16:16" x14ac:dyDescent="0.25">
      <c r="P12459" s="10"/>
    </row>
    <row r="12460" spans="16:16" x14ac:dyDescent="0.25">
      <c r="P12460" s="10"/>
    </row>
    <row r="12461" spans="16:16" x14ac:dyDescent="0.25">
      <c r="P12461" s="10"/>
    </row>
    <row r="12462" spans="16:16" x14ac:dyDescent="0.25">
      <c r="P12462" s="10"/>
    </row>
    <row r="12463" spans="16:16" x14ac:dyDescent="0.25">
      <c r="P12463" s="10"/>
    </row>
    <row r="12464" spans="16:16" x14ac:dyDescent="0.25">
      <c r="P12464" s="10"/>
    </row>
    <row r="12465" spans="16:16" x14ac:dyDescent="0.25">
      <c r="P12465" s="10"/>
    </row>
    <row r="12466" spans="16:16" x14ac:dyDescent="0.25">
      <c r="P12466" s="10"/>
    </row>
    <row r="12467" spans="16:16" x14ac:dyDescent="0.25">
      <c r="P12467" s="10"/>
    </row>
    <row r="12468" spans="16:16" x14ac:dyDescent="0.25">
      <c r="P12468" s="10"/>
    </row>
    <row r="12469" spans="16:16" x14ac:dyDescent="0.25">
      <c r="P12469" s="10"/>
    </row>
    <row r="12470" spans="16:16" x14ac:dyDescent="0.25">
      <c r="P12470" s="10"/>
    </row>
    <row r="12471" spans="16:16" x14ac:dyDescent="0.25">
      <c r="P12471" s="10"/>
    </row>
    <row r="12472" spans="16:16" x14ac:dyDescent="0.25">
      <c r="P12472" s="10"/>
    </row>
    <row r="12473" spans="16:16" x14ac:dyDescent="0.25">
      <c r="P12473" s="10"/>
    </row>
    <row r="12474" spans="16:16" x14ac:dyDescent="0.25">
      <c r="P12474" s="10"/>
    </row>
    <row r="12475" spans="16:16" x14ac:dyDescent="0.25">
      <c r="P12475" s="10"/>
    </row>
    <row r="12476" spans="16:16" x14ac:dyDescent="0.25">
      <c r="P12476" s="10"/>
    </row>
    <row r="12477" spans="16:16" x14ac:dyDescent="0.25">
      <c r="P12477" s="10"/>
    </row>
    <row r="12478" spans="16:16" x14ac:dyDescent="0.25">
      <c r="P12478" s="10"/>
    </row>
    <row r="12479" spans="16:16" x14ac:dyDescent="0.25">
      <c r="P12479" s="10"/>
    </row>
    <row r="12480" spans="16:16" x14ac:dyDescent="0.25">
      <c r="P12480" s="10"/>
    </row>
    <row r="12481" spans="16:16" x14ac:dyDescent="0.25">
      <c r="P12481" s="10"/>
    </row>
    <row r="12482" spans="16:16" x14ac:dyDescent="0.25">
      <c r="P12482" s="10"/>
    </row>
    <row r="12483" spans="16:16" x14ac:dyDescent="0.25">
      <c r="P12483" s="10"/>
    </row>
    <row r="12484" spans="16:16" x14ac:dyDescent="0.25">
      <c r="P12484" s="10"/>
    </row>
    <row r="12485" spans="16:16" x14ac:dyDescent="0.25">
      <c r="P12485" s="10"/>
    </row>
    <row r="12486" spans="16:16" x14ac:dyDescent="0.25">
      <c r="P12486" s="10"/>
    </row>
    <row r="12487" spans="16:16" x14ac:dyDescent="0.25">
      <c r="P12487" s="10"/>
    </row>
    <row r="12488" spans="16:16" x14ac:dyDescent="0.25">
      <c r="P12488" s="10"/>
    </row>
    <row r="12489" spans="16:16" x14ac:dyDescent="0.25">
      <c r="P12489" s="10"/>
    </row>
    <row r="12490" spans="16:16" x14ac:dyDescent="0.25">
      <c r="P12490" s="10"/>
    </row>
    <row r="12491" spans="16:16" x14ac:dyDescent="0.25">
      <c r="P12491" s="10"/>
    </row>
    <row r="12492" spans="16:16" x14ac:dyDescent="0.25">
      <c r="P12492" s="10"/>
    </row>
    <row r="12493" spans="16:16" x14ac:dyDescent="0.25">
      <c r="P12493" s="10"/>
    </row>
    <row r="12494" spans="16:16" x14ac:dyDescent="0.25">
      <c r="P12494" s="10"/>
    </row>
    <row r="12495" spans="16:16" x14ac:dyDescent="0.25">
      <c r="P12495" s="10"/>
    </row>
    <row r="12496" spans="16:16" x14ac:dyDescent="0.25">
      <c r="P12496" s="10"/>
    </row>
    <row r="12497" spans="16:16" x14ac:dyDescent="0.25">
      <c r="P12497" s="10"/>
    </row>
    <row r="12498" spans="16:16" x14ac:dyDescent="0.25">
      <c r="P12498" s="10"/>
    </row>
    <row r="12499" spans="16:16" x14ac:dyDescent="0.25">
      <c r="P12499" s="10"/>
    </row>
    <row r="12500" spans="16:16" x14ac:dyDescent="0.25">
      <c r="P12500" s="10"/>
    </row>
    <row r="12501" spans="16:16" x14ac:dyDescent="0.25">
      <c r="P12501" s="10"/>
    </row>
    <row r="12502" spans="16:16" x14ac:dyDescent="0.25">
      <c r="P12502" s="10"/>
    </row>
    <row r="12503" spans="16:16" x14ac:dyDescent="0.25">
      <c r="P12503" s="10"/>
    </row>
    <row r="12504" spans="16:16" x14ac:dyDescent="0.25">
      <c r="P12504" s="10"/>
    </row>
    <row r="12505" spans="16:16" x14ac:dyDescent="0.25">
      <c r="P12505" s="10"/>
    </row>
    <row r="12506" spans="16:16" x14ac:dyDescent="0.25">
      <c r="P12506" s="10"/>
    </row>
    <row r="12507" spans="16:16" x14ac:dyDescent="0.25">
      <c r="P12507" s="10"/>
    </row>
    <row r="12508" spans="16:16" x14ac:dyDescent="0.25">
      <c r="P12508" s="10"/>
    </row>
    <row r="12509" spans="16:16" x14ac:dyDescent="0.25">
      <c r="P12509" s="10"/>
    </row>
    <row r="12510" spans="16:16" x14ac:dyDescent="0.25">
      <c r="P12510" s="10"/>
    </row>
    <row r="12511" spans="16:16" x14ac:dyDescent="0.25">
      <c r="P12511" s="10"/>
    </row>
    <row r="12512" spans="16:16" x14ac:dyDescent="0.25">
      <c r="P12512" s="10"/>
    </row>
    <row r="12513" spans="16:16" x14ac:dyDescent="0.25">
      <c r="P12513" s="10"/>
    </row>
    <row r="12514" spans="16:16" x14ac:dyDescent="0.25">
      <c r="P12514" s="10"/>
    </row>
    <row r="12515" spans="16:16" x14ac:dyDescent="0.25">
      <c r="P12515" s="10"/>
    </row>
    <row r="12516" spans="16:16" x14ac:dyDescent="0.25">
      <c r="P12516" s="10"/>
    </row>
    <row r="12517" spans="16:16" x14ac:dyDescent="0.25">
      <c r="P12517" s="10"/>
    </row>
    <row r="12518" spans="16:16" x14ac:dyDescent="0.25">
      <c r="P12518" s="10"/>
    </row>
    <row r="12519" spans="16:16" x14ac:dyDescent="0.25">
      <c r="P12519" s="10"/>
    </row>
    <row r="12520" spans="16:16" x14ac:dyDescent="0.25">
      <c r="P12520" s="10"/>
    </row>
    <row r="12521" spans="16:16" x14ac:dyDescent="0.25">
      <c r="P12521" s="10"/>
    </row>
    <row r="12522" spans="16:16" x14ac:dyDescent="0.25">
      <c r="P12522" s="10"/>
    </row>
    <row r="12523" spans="16:16" x14ac:dyDescent="0.25">
      <c r="P12523" s="10"/>
    </row>
    <row r="12524" spans="16:16" x14ac:dyDescent="0.25">
      <c r="P12524" s="10"/>
    </row>
    <row r="12525" spans="16:16" x14ac:dyDescent="0.25">
      <c r="P12525" s="10"/>
    </row>
    <row r="12526" spans="16:16" x14ac:dyDescent="0.25">
      <c r="P12526" s="10"/>
    </row>
    <row r="12527" spans="16:16" x14ac:dyDescent="0.25">
      <c r="P12527" s="10"/>
    </row>
    <row r="12528" spans="16:16" x14ac:dyDescent="0.25">
      <c r="P12528" s="10"/>
    </row>
    <row r="12529" spans="16:16" x14ac:dyDescent="0.25">
      <c r="P12529" s="10"/>
    </row>
    <row r="12530" spans="16:16" x14ac:dyDescent="0.25">
      <c r="P12530" s="10"/>
    </row>
    <row r="12531" spans="16:16" x14ac:dyDescent="0.25">
      <c r="P12531" s="10"/>
    </row>
    <row r="12532" spans="16:16" x14ac:dyDescent="0.25">
      <c r="P12532" s="10"/>
    </row>
    <row r="12533" spans="16:16" x14ac:dyDescent="0.25">
      <c r="P12533" s="10"/>
    </row>
    <row r="12534" spans="16:16" x14ac:dyDescent="0.25">
      <c r="P12534" s="10"/>
    </row>
    <row r="12535" spans="16:16" x14ac:dyDescent="0.25">
      <c r="P12535" s="10"/>
    </row>
    <row r="12536" spans="16:16" x14ac:dyDescent="0.25">
      <c r="P12536" s="10"/>
    </row>
    <row r="12537" spans="16:16" x14ac:dyDescent="0.25">
      <c r="P12537" s="10"/>
    </row>
    <row r="12538" spans="16:16" x14ac:dyDescent="0.25">
      <c r="P12538" s="10"/>
    </row>
    <row r="12539" spans="16:16" x14ac:dyDescent="0.25">
      <c r="P12539" s="10"/>
    </row>
    <row r="12540" spans="16:16" x14ac:dyDescent="0.25">
      <c r="P12540" s="10"/>
    </row>
    <row r="12541" spans="16:16" x14ac:dyDescent="0.25">
      <c r="P12541" s="10"/>
    </row>
    <row r="12542" spans="16:16" x14ac:dyDescent="0.25">
      <c r="P12542" s="10"/>
    </row>
    <row r="12543" spans="16:16" x14ac:dyDescent="0.25">
      <c r="P12543" s="10"/>
    </row>
    <row r="12544" spans="16:16" x14ac:dyDescent="0.25">
      <c r="P12544" s="10"/>
    </row>
    <row r="12545" spans="16:16" x14ac:dyDescent="0.25">
      <c r="P12545" s="10"/>
    </row>
    <row r="12546" spans="16:16" x14ac:dyDescent="0.25">
      <c r="P12546" s="10"/>
    </row>
    <row r="12547" spans="16:16" x14ac:dyDescent="0.25">
      <c r="P12547" s="10"/>
    </row>
    <row r="12548" spans="16:16" x14ac:dyDescent="0.25">
      <c r="P12548" s="10"/>
    </row>
    <row r="12549" spans="16:16" x14ac:dyDescent="0.25">
      <c r="P12549" s="10"/>
    </row>
    <row r="12550" spans="16:16" x14ac:dyDescent="0.25">
      <c r="P12550" s="10"/>
    </row>
    <row r="12551" spans="16:16" x14ac:dyDescent="0.25">
      <c r="P12551" s="10"/>
    </row>
    <row r="12552" spans="16:16" x14ac:dyDescent="0.25">
      <c r="P12552" s="10"/>
    </row>
    <row r="12553" spans="16:16" x14ac:dyDescent="0.25">
      <c r="P12553" s="10"/>
    </row>
    <row r="12554" spans="16:16" x14ac:dyDescent="0.25">
      <c r="P12554" s="10"/>
    </row>
    <row r="12555" spans="16:16" x14ac:dyDescent="0.25">
      <c r="P12555" s="10"/>
    </row>
    <row r="12556" spans="16:16" x14ac:dyDescent="0.25">
      <c r="P12556" s="10"/>
    </row>
    <row r="12557" spans="16:16" x14ac:dyDescent="0.25">
      <c r="P12557" s="10"/>
    </row>
    <row r="12558" spans="16:16" x14ac:dyDescent="0.25">
      <c r="P12558" s="10"/>
    </row>
    <row r="12559" spans="16:16" x14ac:dyDescent="0.25">
      <c r="P12559" s="10"/>
    </row>
    <row r="12560" spans="16:16" x14ac:dyDescent="0.25">
      <c r="P12560" s="10"/>
    </row>
    <row r="12561" spans="16:16" x14ac:dyDescent="0.25">
      <c r="P12561" s="10"/>
    </row>
    <row r="12562" spans="16:16" x14ac:dyDescent="0.25">
      <c r="P12562" s="10"/>
    </row>
    <row r="12563" spans="16:16" x14ac:dyDescent="0.25">
      <c r="P12563" s="10"/>
    </row>
    <row r="12564" spans="16:16" x14ac:dyDescent="0.25">
      <c r="P12564" s="10"/>
    </row>
    <row r="12565" spans="16:16" x14ac:dyDescent="0.25">
      <c r="P12565" s="10"/>
    </row>
    <row r="12566" spans="16:16" x14ac:dyDescent="0.25">
      <c r="P12566" s="10"/>
    </row>
    <row r="12567" spans="16:16" x14ac:dyDescent="0.25">
      <c r="P12567" s="10"/>
    </row>
    <row r="12568" spans="16:16" x14ac:dyDescent="0.25">
      <c r="P12568" s="10"/>
    </row>
    <row r="12569" spans="16:16" x14ac:dyDescent="0.25">
      <c r="P12569" s="10"/>
    </row>
    <row r="12570" spans="16:16" x14ac:dyDescent="0.25">
      <c r="P12570" s="10"/>
    </row>
    <row r="12571" spans="16:16" x14ac:dyDescent="0.25">
      <c r="P12571" s="10"/>
    </row>
    <row r="12572" spans="16:16" x14ac:dyDescent="0.25">
      <c r="P12572" s="10"/>
    </row>
    <row r="12573" spans="16:16" x14ac:dyDescent="0.25">
      <c r="P12573" s="10"/>
    </row>
    <row r="12574" spans="16:16" x14ac:dyDescent="0.25">
      <c r="P12574" s="10"/>
    </row>
    <row r="12575" spans="16:16" x14ac:dyDescent="0.25">
      <c r="P12575" s="10"/>
    </row>
    <row r="12576" spans="16:16" x14ac:dyDescent="0.25">
      <c r="P12576" s="10"/>
    </row>
    <row r="12577" spans="16:16" x14ac:dyDescent="0.25">
      <c r="P12577" s="10"/>
    </row>
    <row r="12578" spans="16:16" x14ac:dyDescent="0.25">
      <c r="P12578" s="10"/>
    </row>
    <row r="12579" spans="16:16" x14ac:dyDescent="0.25">
      <c r="P12579" s="10"/>
    </row>
    <row r="12580" spans="16:16" x14ac:dyDescent="0.25">
      <c r="P12580" s="10"/>
    </row>
    <row r="12581" spans="16:16" x14ac:dyDescent="0.25">
      <c r="P12581" s="10"/>
    </row>
    <row r="12582" spans="16:16" x14ac:dyDescent="0.25">
      <c r="P12582" s="10"/>
    </row>
    <row r="12583" spans="16:16" x14ac:dyDescent="0.25">
      <c r="P12583" s="10"/>
    </row>
    <row r="12584" spans="16:16" x14ac:dyDescent="0.25">
      <c r="P12584" s="10"/>
    </row>
    <row r="12585" spans="16:16" x14ac:dyDescent="0.25">
      <c r="P12585" s="10"/>
    </row>
    <row r="12586" spans="16:16" x14ac:dyDescent="0.25">
      <c r="P12586" s="10"/>
    </row>
    <row r="12587" spans="16:16" x14ac:dyDescent="0.25">
      <c r="P12587" s="10"/>
    </row>
    <row r="12588" spans="16:16" x14ac:dyDescent="0.25">
      <c r="P12588" s="10"/>
    </row>
    <row r="12589" spans="16:16" x14ac:dyDescent="0.25">
      <c r="P12589" s="10"/>
    </row>
    <row r="12590" spans="16:16" x14ac:dyDescent="0.25">
      <c r="P12590" s="10"/>
    </row>
    <row r="12591" spans="16:16" x14ac:dyDescent="0.25">
      <c r="P12591" s="10"/>
    </row>
    <row r="12592" spans="16:16" x14ac:dyDescent="0.25">
      <c r="P12592" s="10"/>
    </row>
    <row r="12593" spans="16:16" x14ac:dyDescent="0.25">
      <c r="P12593" s="10"/>
    </row>
    <row r="12594" spans="16:16" x14ac:dyDescent="0.25">
      <c r="P12594" s="10"/>
    </row>
    <row r="12595" spans="16:16" x14ac:dyDescent="0.25">
      <c r="P12595" s="10"/>
    </row>
    <row r="12596" spans="16:16" x14ac:dyDescent="0.25">
      <c r="P12596" s="10"/>
    </row>
    <row r="12597" spans="16:16" x14ac:dyDescent="0.25">
      <c r="P12597" s="10"/>
    </row>
    <row r="12598" spans="16:16" x14ac:dyDescent="0.25">
      <c r="P12598" s="10"/>
    </row>
    <row r="12599" spans="16:16" x14ac:dyDescent="0.25">
      <c r="P12599" s="10"/>
    </row>
    <row r="12600" spans="16:16" x14ac:dyDescent="0.25">
      <c r="P12600" s="10"/>
    </row>
    <row r="12601" spans="16:16" x14ac:dyDescent="0.25">
      <c r="P12601" s="10"/>
    </row>
    <row r="12602" spans="16:16" x14ac:dyDescent="0.25">
      <c r="P12602" s="10"/>
    </row>
    <row r="12603" spans="16:16" x14ac:dyDescent="0.25">
      <c r="P12603" s="10"/>
    </row>
    <row r="12604" spans="16:16" x14ac:dyDescent="0.25">
      <c r="P12604" s="10"/>
    </row>
    <row r="12605" spans="16:16" x14ac:dyDescent="0.25">
      <c r="P12605" s="10"/>
    </row>
    <row r="12606" spans="16:16" x14ac:dyDescent="0.25">
      <c r="P12606" s="10"/>
    </row>
    <row r="12607" spans="16:16" x14ac:dyDescent="0.25">
      <c r="P12607" s="10"/>
    </row>
    <row r="12608" spans="16:16" x14ac:dyDescent="0.25">
      <c r="P12608" s="10"/>
    </row>
    <row r="12609" spans="16:16" x14ac:dyDescent="0.25">
      <c r="P12609" s="10"/>
    </row>
    <row r="12610" spans="16:16" x14ac:dyDescent="0.25">
      <c r="P12610" s="10"/>
    </row>
    <row r="12611" spans="16:16" x14ac:dyDescent="0.25">
      <c r="P12611" s="10"/>
    </row>
    <row r="12612" spans="16:16" x14ac:dyDescent="0.25">
      <c r="P12612" s="10"/>
    </row>
    <row r="12613" spans="16:16" x14ac:dyDescent="0.25">
      <c r="P12613" s="10"/>
    </row>
    <row r="12614" spans="16:16" x14ac:dyDescent="0.25">
      <c r="P12614" s="10"/>
    </row>
    <row r="12615" spans="16:16" x14ac:dyDescent="0.25">
      <c r="P12615" s="10"/>
    </row>
    <row r="12616" spans="16:16" x14ac:dyDescent="0.25">
      <c r="P12616" s="10"/>
    </row>
    <row r="12617" spans="16:16" x14ac:dyDescent="0.25">
      <c r="P12617" s="10"/>
    </row>
    <row r="12618" spans="16:16" x14ac:dyDescent="0.25">
      <c r="P12618" s="10"/>
    </row>
    <row r="12619" spans="16:16" x14ac:dyDescent="0.25">
      <c r="P12619" s="10"/>
    </row>
    <row r="12620" spans="16:16" x14ac:dyDescent="0.25">
      <c r="P12620" s="10"/>
    </row>
    <row r="12621" spans="16:16" x14ac:dyDescent="0.25">
      <c r="P12621" s="10"/>
    </row>
    <row r="12622" spans="16:16" x14ac:dyDescent="0.25">
      <c r="P12622" s="10"/>
    </row>
    <row r="12623" spans="16:16" x14ac:dyDescent="0.25">
      <c r="P12623" s="10"/>
    </row>
    <row r="12624" spans="16:16" x14ac:dyDescent="0.25">
      <c r="P12624" s="10"/>
    </row>
    <row r="12625" spans="16:16" x14ac:dyDescent="0.25">
      <c r="P12625" s="10"/>
    </row>
    <row r="12626" spans="16:16" x14ac:dyDescent="0.25">
      <c r="P12626" s="10"/>
    </row>
    <row r="12627" spans="16:16" x14ac:dyDescent="0.25">
      <c r="P12627" s="10"/>
    </row>
    <row r="12628" spans="16:16" x14ac:dyDescent="0.25">
      <c r="P12628" s="10"/>
    </row>
    <row r="12629" spans="16:16" x14ac:dyDescent="0.25">
      <c r="P12629" s="10"/>
    </row>
    <row r="12630" spans="16:16" x14ac:dyDescent="0.25">
      <c r="P12630" s="10"/>
    </row>
    <row r="12631" spans="16:16" x14ac:dyDescent="0.25">
      <c r="P12631" s="10"/>
    </row>
    <row r="12632" spans="16:16" x14ac:dyDescent="0.25">
      <c r="P12632" s="10"/>
    </row>
    <row r="12633" spans="16:16" x14ac:dyDescent="0.25">
      <c r="P12633" s="10"/>
    </row>
    <row r="12634" spans="16:16" x14ac:dyDescent="0.25">
      <c r="P12634" s="10"/>
    </row>
    <row r="12635" spans="16:16" x14ac:dyDescent="0.25">
      <c r="P12635" s="10"/>
    </row>
    <row r="12636" spans="16:16" x14ac:dyDescent="0.25">
      <c r="P12636" s="10"/>
    </row>
    <row r="12637" spans="16:16" x14ac:dyDescent="0.25">
      <c r="P12637" s="10"/>
    </row>
    <row r="12638" spans="16:16" x14ac:dyDescent="0.25">
      <c r="P12638" s="10"/>
    </row>
    <row r="12639" spans="16:16" x14ac:dyDescent="0.25">
      <c r="P12639" s="10"/>
    </row>
    <row r="12640" spans="16:16" x14ac:dyDescent="0.25">
      <c r="P12640" s="10"/>
    </row>
    <row r="12641" spans="16:16" x14ac:dyDescent="0.25">
      <c r="P12641" s="10"/>
    </row>
    <row r="12642" spans="16:16" x14ac:dyDescent="0.25">
      <c r="P12642" s="10"/>
    </row>
    <row r="12643" spans="16:16" x14ac:dyDescent="0.25">
      <c r="P12643" s="10"/>
    </row>
    <row r="12644" spans="16:16" x14ac:dyDescent="0.25">
      <c r="P12644" s="10"/>
    </row>
    <row r="12645" spans="16:16" x14ac:dyDescent="0.25">
      <c r="P12645" s="10"/>
    </row>
    <row r="12646" spans="16:16" x14ac:dyDescent="0.25">
      <c r="P12646" s="10"/>
    </row>
    <row r="12647" spans="16:16" x14ac:dyDescent="0.25">
      <c r="P12647" s="10"/>
    </row>
    <row r="12648" spans="16:16" x14ac:dyDescent="0.25">
      <c r="P12648" s="10"/>
    </row>
    <row r="12649" spans="16:16" x14ac:dyDescent="0.25">
      <c r="P12649" s="10"/>
    </row>
    <row r="12650" spans="16:16" x14ac:dyDescent="0.25">
      <c r="P12650" s="10"/>
    </row>
    <row r="12651" spans="16:16" x14ac:dyDescent="0.25">
      <c r="P12651" s="10"/>
    </row>
    <row r="12652" spans="16:16" x14ac:dyDescent="0.25">
      <c r="P12652" s="10"/>
    </row>
    <row r="12653" spans="16:16" x14ac:dyDescent="0.25">
      <c r="P12653" s="10"/>
    </row>
    <row r="12654" spans="16:16" x14ac:dyDescent="0.25">
      <c r="P12654" s="10"/>
    </row>
    <row r="12655" spans="16:16" x14ac:dyDescent="0.25">
      <c r="P12655" s="10"/>
    </row>
    <row r="12656" spans="16:16" x14ac:dyDescent="0.25">
      <c r="P12656" s="10"/>
    </row>
    <row r="12657" spans="16:16" x14ac:dyDescent="0.25">
      <c r="P12657" s="10"/>
    </row>
    <row r="12658" spans="16:16" x14ac:dyDescent="0.25">
      <c r="P12658" s="10"/>
    </row>
    <row r="12659" spans="16:16" x14ac:dyDescent="0.25">
      <c r="P12659" s="10"/>
    </row>
    <row r="12660" spans="16:16" x14ac:dyDescent="0.25">
      <c r="P12660" s="10"/>
    </row>
    <row r="12661" spans="16:16" x14ac:dyDescent="0.25">
      <c r="P12661" s="10"/>
    </row>
    <row r="12662" spans="16:16" x14ac:dyDescent="0.25">
      <c r="P12662" s="10"/>
    </row>
    <row r="12663" spans="16:16" x14ac:dyDescent="0.25">
      <c r="P12663" s="10"/>
    </row>
    <row r="12664" spans="16:16" x14ac:dyDescent="0.25">
      <c r="P12664" s="10"/>
    </row>
    <row r="12665" spans="16:16" x14ac:dyDescent="0.25">
      <c r="P12665" s="10"/>
    </row>
    <row r="12666" spans="16:16" x14ac:dyDescent="0.25">
      <c r="P12666" s="10"/>
    </row>
    <row r="12667" spans="16:16" x14ac:dyDescent="0.25">
      <c r="P12667" s="10"/>
    </row>
    <row r="12668" spans="16:16" x14ac:dyDescent="0.25">
      <c r="P12668" s="10"/>
    </row>
    <row r="12669" spans="16:16" x14ac:dyDescent="0.25">
      <c r="P12669" s="10"/>
    </row>
    <row r="12670" spans="16:16" x14ac:dyDescent="0.25">
      <c r="P12670" s="10"/>
    </row>
    <row r="12671" spans="16:16" x14ac:dyDescent="0.25">
      <c r="P12671" s="10"/>
    </row>
    <row r="12672" spans="16:16" x14ac:dyDescent="0.25">
      <c r="P12672" s="10"/>
    </row>
    <row r="12673" spans="16:16" x14ac:dyDescent="0.25">
      <c r="P12673" s="10"/>
    </row>
    <row r="12674" spans="16:16" x14ac:dyDescent="0.25">
      <c r="P12674" s="10"/>
    </row>
    <row r="12675" spans="16:16" x14ac:dyDescent="0.25">
      <c r="P12675" s="10"/>
    </row>
    <row r="12676" spans="16:16" x14ac:dyDescent="0.25">
      <c r="P12676" s="10"/>
    </row>
    <row r="12677" spans="16:16" x14ac:dyDescent="0.25">
      <c r="P12677" s="10"/>
    </row>
    <row r="12678" spans="16:16" x14ac:dyDescent="0.25">
      <c r="P12678" s="10"/>
    </row>
    <row r="12679" spans="16:16" x14ac:dyDescent="0.25">
      <c r="P12679" s="10"/>
    </row>
    <row r="12680" spans="16:16" x14ac:dyDescent="0.25">
      <c r="P12680" s="10"/>
    </row>
    <row r="12681" spans="16:16" x14ac:dyDescent="0.25">
      <c r="P12681" s="10"/>
    </row>
    <row r="12682" spans="16:16" x14ac:dyDescent="0.25">
      <c r="P12682" s="10"/>
    </row>
    <row r="12683" spans="16:16" x14ac:dyDescent="0.25">
      <c r="P12683" s="10"/>
    </row>
    <row r="12684" spans="16:16" x14ac:dyDescent="0.25">
      <c r="P12684" s="10"/>
    </row>
    <row r="12685" spans="16:16" x14ac:dyDescent="0.25">
      <c r="P12685" s="10"/>
    </row>
    <row r="12686" spans="16:16" x14ac:dyDescent="0.25">
      <c r="P12686" s="10"/>
    </row>
    <row r="12687" spans="16:16" x14ac:dyDescent="0.25">
      <c r="P12687" s="10"/>
    </row>
    <row r="12688" spans="16:16" x14ac:dyDescent="0.25">
      <c r="P12688" s="10"/>
    </row>
    <row r="12689" spans="16:16" x14ac:dyDescent="0.25">
      <c r="P12689" s="10"/>
    </row>
    <row r="12690" spans="16:16" x14ac:dyDescent="0.25">
      <c r="P12690" s="10"/>
    </row>
    <row r="12691" spans="16:16" x14ac:dyDescent="0.25">
      <c r="P12691" s="10"/>
    </row>
    <row r="12692" spans="16:16" x14ac:dyDescent="0.25">
      <c r="P12692" s="10"/>
    </row>
    <row r="12693" spans="16:16" x14ac:dyDescent="0.25">
      <c r="P12693" s="10"/>
    </row>
    <row r="12694" spans="16:16" x14ac:dyDescent="0.25">
      <c r="P12694" s="10"/>
    </row>
    <row r="12695" spans="16:16" x14ac:dyDescent="0.25">
      <c r="P12695" s="10"/>
    </row>
    <row r="12696" spans="16:16" x14ac:dyDescent="0.25">
      <c r="P12696" s="10"/>
    </row>
    <row r="12697" spans="16:16" x14ac:dyDescent="0.25">
      <c r="P12697" s="10"/>
    </row>
    <row r="12698" spans="16:16" x14ac:dyDescent="0.25">
      <c r="P12698" s="10"/>
    </row>
    <row r="12699" spans="16:16" x14ac:dyDescent="0.25">
      <c r="P12699" s="10"/>
    </row>
    <row r="12700" spans="16:16" x14ac:dyDescent="0.25">
      <c r="P12700" s="10"/>
    </row>
    <row r="12701" spans="16:16" x14ac:dyDescent="0.25">
      <c r="P12701" s="10"/>
    </row>
    <row r="12702" spans="16:16" x14ac:dyDescent="0.25">
      <c r="P12702" s="10"/>
    </row>
    <row r="12703" spans="16:16" x14ac:dyDescent="0.25">
      <c r="P12703" s="10"/>
    </row>
    <row r="12704" spans="16:16" x14ac:dyDescent="0.25">
      <c r="P12704" s="10"/>
    </row>
    <row r="12705" spans="16:16" x14ac:dyDescent="0.25">
      <c r="P12705" s="10"/>
    </row>
    <row r="12706" spans="16:16" x14ac:dyDescent="0.25">
      <c r="P12706" s="10"/>
    </row>
    <row r="12707" spans="16:16" x14ac:dyDescent="0.25">
      <c r="P12707" s="10"/>
    </row>
    <row r="12708" spans="16:16" x14ac:dyDescent="0.25">
      <c r="P12708" s="10"/>
    </row>
    <row r="12709" spans="16:16" x14ac:dyDescent="0.25">
      <c r="P12709" s="10"/>
    </row>
    <row r="12710" spans="16:16" x14ac:dyDescent="0.25">
      <c r="P12710" s="10"/>
    </row>
    <row r="12711" spans="16:16" x14ac:dyDescent="0.25">
      <c r="P12711" s="10"/>
    </row>
    <row r="12712" spans="16:16" x14ac:dyDescent="0.25">
      <c r="P12712" s="10"/>
    </row>
    <row r="12713" spans="16:16" x14ac:dyDescent="0.25">
      <c r="P12713" s="10"/>
    </row>
    <row r="12714" spans="16:16" x14ac:dyDescent="0.25">
      <c r="P12714" s="10"/>
    </row>
    <row r="12715" spans="16:16" x14ac:dyDescent="0.25">
      <c r="P12715" s="10"/>
    </row>
    <row r="12716" spans="16:16" x14ac:dyDescent="0.25">
      <c r="P12716" s="10"/>
    </row>
    <row r="12717" spans="16:16" x14ac:dyDescent="0.25">
      <c r="P12717" s="10"/>
    </row>
    <row r="12718" spans="16:16" x14ac:dyDescent="0.25">
      <c r="P12718" s="10"/>
    </row>
    <row r="12719" spans="16:16" x14ac:dyDescent="0.25">
      <c r="P12719" s="10"/>
    </row>
    <row r="12720" spans="16:16" x14ac:dyDescent="0.25">
      <c r="P12720" s="10"/>
    </row>
    <row r="12721" spans="16:16" x14ac:dyDescent="0.25">
      <c r="P12721" s="10"/>
    </row>
    <row r="12722" spans="16:16" x14ac:dyDescent="0.25">
      <c r="P12722" s="10"/>
    </row>
    <row r="12723" spans="16:16" x14ac:dyDescent="0.25">
      <c r="P12723" s="10"/>
    </row>
    <row r="12724" spans="16:16" x14ac:dyDescent="0.25">
      <c r="P12724" s="10"/>
    </row>
    <row r="12725" spans="16:16" x14ac:dyDescent="0.25">
      <c r="P12725" s="10"/>
    </row>
    <row r="12726" spans="16:16" x14ac:dyDescent="0.25">
      <c r="P12726" s="10"/>
    </row>
    <row r="12727" spans="16:16" x14ac:dyDescent="0.25">
      <c r="P12727" s="10"/>
    </row>
    <row r="12728" spans="16:16" x14ac:dyDescent="0.25">
      <c r="P12728" s="10"/>
    </row>
    <row r="12729" spans="16:16" x14ac:dyDescent="0.25">
      <c r="P12729" s="10"/>
    </row>
    <row r="12730" spans="16:16" x14ac:dyDescent="0.25">
      <c r="P12730" s="10"/>
    </row>
    <row r="12731" spans="16:16" x14ac:dyDescent="0.25">
      <c r="P12731" s="10"/>
    </row>
    <row r="12732" spans="16:16" x14ac:dyDescent="0.25">
      <c r="P12732" s="10"/>
    </row>
    <row r="12733" spans="16:16" x14ac:dyDescent="0.25">
      <c r="P12733" s="10"/>
    </row>
    <row r="12734" spans="16:16" x14ac:dyDescent="0.25">
      <c r="P12734" s="10"/>
    </row>
    <row r="12735" spans="16:16" x14ac:dyDescent="0.25">
      <c r="P12735" s="10"/>
    </row>
    <row r="12736" spans="16:16" x14ac:dyDescent="0.25">
      <c r="P12736" s="10"/>
    </row>
    <row r="12737" spans="16:16" x14ac:dyDescent="0.25">
      <c r="P12737" s="10"/>
    </row>
    <row r="12738" spans="16:16" x14ac:dyDescent="0.25">
      <c r="P12738" s="10"/>
    </row>
    <row r="12739" spans="16:16" x14ac:dyDescent="0.25">
      <c r="P12739" s="10"/>
    </row>
    <row r="12740" spans="16:16" x14ac:dyDescent="0.25">
      <c r="P12740" s="10"/>
    </row>
    <row r="12741" spans="16:16" x14ac:dyDescent="0.25">
      <c r="P12741" s="10"/>
    </row>
    <row r="12742" spans="16:16" x14ac:dyDescent="0.25">
      <c r="P12742" s="10"/>
    </row>
    <row r="12743" spans="16:16" x14ac:dyDescent="0.25">
      <c r="P12743" s="10"/>
    </row>
    <row r="12744" spans="16:16" x14ac:dyDescent="0.25">
      <c r="P12744" s="10"/>
    </row>
    <row r="12745" spans="16:16" x14ac:dyDescent="0.25">
      <c r="P12745" s="10"/>
    </row>
    <row r="12746" spans="16:16" x14ac:dyDescent="0.25">
      <c r="P12746" s="10"/>
    </row>
    <row r="12747" spans="16:16" x14ac:dyDescent="0.25">
      <c r="P12747" s="10"/>
    </row>
    <row r="12748" spans="16:16" x14ac:dyDescent="0.25">
      <c r="P12748" s="10"/>
    </row>
    <row r="12749" spans="16:16" x14ac:dyDescent="0.25">
      <c r="P12749" s="10"/>
    </row>
    <row r="12750" spans="16:16" x14ac:dyDescent="0.25">
      <c r="P12750" s="10"/>
    </row>
    <row r="12751" spans="16:16" x14ac:dyDescent="0.25">
      <c r="P12751" s="10"/>
    </row>
    <row r="12752" spans="16:16" x14ac:dyDescent="0.25">
      <c r="P12752" s="10"/>
    </row>
    <row r="12753" spans="16:16" x14ac:dyDescent="0.25">
      <c r="P12753" s="10"/>
    </row>
    <row r="12754" spans="16:16" x14ac:dyDescent="0.25">
      <c r="P12754" s="10"/>
    </row>
    <row r="12755" spans="16:16" x14ac:dyDescent="0.25">
      <c r="P12755" s="10"/>
    </row>
    <row r="12756" spans="16:16" x14ac:dyDescent="0.25">
      <c r="P12756" s="10"/>
    </row>
    <row r="12757" spans="16:16" x14ac:dyDescent="0.25">
      <c r="P12757" s="10"/>
    </row>
    <row r="12758" spans="16:16" x14ac:dyDescent="0.25">
      <c r="P12758" s="10"/>
    </row>
    <row r="12759" spans="16:16" x14ac:dyDescent="0.25">
      <c r="P12759" s="10"/>
    </row>
    <row r="12760" spans="16:16" x14ac:dyDescent="0.25">
      <c r="P12760" s="10"/>
    </row>
    <row r="12761" spans="16:16" x14ac:dyDescent="0.25">
      <c r="P12761" s="10"/>
    </row>
    <row r="12762" spans="16:16" x14ac:dyDescent="0.25">
      <c r="P12762" s="10"/>
    </row>
    <row r="12763" spans="16:16" x14ac:dyDescent="0.25">
      <c r="P12763" s="10"/>
    </row>
    <row r="12764" spans="16:16" x14ac:dyDescent="0.25">
      <c r="P12764" s="10"/>
    </row>
    <row r="12765" spans="16:16" x14ac:dyDescent="0.25">
      <c r="P12765" s="10"/>
    </row>
    <row r="12766" spans="16:16" x14ac:dyDescent="0.25">
      <c r="P12766" s="10"/>
    </row>
    <row r="12767" spans="16:16" x14ac:dyDescent="0.25">
      <c r="P12767" s="10"/>
    </row>
    <row r="12768" spans="16:16" x14ac:dyDescent="0.25">
      <c r="P12768" s="10"/>
    </row>
    <row r="12769" spans="16:16" x14ac:dyDescent="0.25">
      <c r="P12769" s="10"/>
    </row>
    <row r="12770" spans="16:16" x14ac:dyDescent="0.25">
      <c r="P12770" s="10"/>
    </row>
    <row r="12771" spans="16:16" x14ac:dyDescent="0.25">
      <c r="P12771" s="10"/>
    </row>
    <row r="12772" spans="16:16" x14ac:dyDescent="0.25">
      <c r="P12772" s="10"/>
    </row>
    <row r="12773" spans="16:16" x14ac:dyDescent="0.25">
      <c r="P12773" s="10"/>
    </row>
    <row r="12774" spans="16:16" x14ac:dyDescent="0.25">
      <c r="P12774" s="10"/>
    </row>
    <row r="12775" spans="16:16" x14ac:dyDescent="0.25">
      <c r="P12775" s="10"/>
    </row>
    <row r="12776" spans="16:16" x14ac:dyDescent="0.25">
      <c r="P12776" s="10"/>
    </row>
    <row r="12777" spans="16:16" x14ac:dyDescent="0.25">
      <c r="P12777" s="10"/>
    </row>
    <row r="12778" spans="16:16" x14ac:dyDescent="0.25">
      <c r="P12778" s="10"/>
    </row>
    <row r="12779" spans="16:16" x14ac:dyDescent="0.25">
      <c r="P12779" s="10"/>
    </row>
    <row r="12780" spans="16:16" x14ac:dyDescent="0.25">
      <c r="P12780" s="10"/>
    </row>
    <row r="12781" spans="16:16" x14ac:dyDescent="0.25">
      <c r="P12781" s="10"/>
    </row>
    <row r="12782" spans="16:16" x14ac:dyDescent="0.25">
      <c r="P12782" s="10"/>
    </row>
    <row r="12783" spans="16:16" x14ac:dyDescent="0.25">
      <c r="P12783" s="10"/>
    </row>
    <row r="12784" spans="16:16" x14ac:dyDescent="0.25">
      <c r="P12784" s="10"/>
    </row>
    <row r="12785" spans="16:16" x14ac:dyDescent="0.25">
      <c r="P12785" s="10"/>
    </row>
    <row r="12786" spans="16:16" x14ac:dyDescent="0.25">
      <c r="P12786" s="10"/>
    </row>
    <row r="12787" spans="16:16" x14ac:dyDescent="0.25">
      <c r="P12787" s="10"/>
    </row>
    <row r="12788" spans="16:16" x14ac:dyDescent="0.25">
      <c r="P12788" s="10"/>
    </row>
    <row r="12789" spans="16:16" x14ac:dyDescent="0.25">
      <c r="P12789" s="10"/>
    </row>
  </sheetData>
  <mergeCells count="2">
    <mergeCell ref="P7:Q7"/>
    <mergeCell ref="S7:U7"/>
  </mergeCells>
  <conditionalFormatting sqref="D12:D18">
    <cfRule type="duplicateValues" dxfId="5" priority="97"/>
  </conditionalFormatting>
  <conditionalFormatting sqref="D19:D20">
    <cfRule type="duplicateValues" dxfId="4" priority="2"/>
  </conditionalFormatting>
  <conditionalFormatting sqref="D21:D22">
    <cfRule type="duplicateValues" dxfId="3" priority="4"/>
  </conditionalFormatting>
  <conditionalFormatting sqref="D23:D24">
    <cfRule type="duplicateValues" dxfId="2" priority="1"/>
  </conditionalFormatting>
  <conditionalFormatting sqref="L3:L30">
    <cfRule type="colorScale" priority="12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T8:U8 C11:C12 C15:C21 C23 C14" emptyCellReferenc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40F26-9D15-4854-A283-DF88480E0048}">
  <dimension ref="A1:AJ7217"/>
  <sheetViews>
    <sheetView showGridLines="0" tabSelected="1" topLeftCell="B4" zoomScale="90" zoomScaleNormal="90" workbookViewId="0">
      <selection activeCell="B17" sqref="B17"/>
    </sheetView>
  </sheetViews>
  <sheetFormatPr defaultRowHeight="15" x14ac:dyDescent="0.25"/>
  <cols>
    <col min="1" max="1" width="12.5703125" hidden="1" customWidth="1"/>
    <col min="2" max="2" width="14.5703125" bestFit="1" customWidth="1"/>
    <col min="3" max="3" width="11.5703125" bestFit="1" customWidth="1"/>
    <col min="4" max="4" width="8.7109375" customWidth="1"/>
    <col min="5" max="5" width="16.140625" bestFit="1" customWidth="1"/>
    <col min="6" max="6" width="12.85546875" bestFit="1" customWidth="1"/>
    <col min="7" max="7" width="11" bestFit="1" customWidth="1"/>
    <col min="8" max="8" width="11.7109375" bestFit="1" customWidth="1"/>
    <col min="9" max="9" width="12.140625" bestFit="1" customWidth="1"/>
    <col min="10" max="10" width="10.7109375" bestFit="1" customWidth="1"/>
    <col min="11" max="11" width="8.42578125" bestFit="1" customWidth="1"/>
    <col min="12" max="12" width="6.140625" bestFit="1" customWidth="1"/>
    <col min="13" max="13" width="13.85546875" bestFit="1" customWidth="1"/>
    <col min="14" max="14" width="8.5703125" style="2" customWidth="1"/>
    <col min="15" max="15" width="13.85546875" bestFit="1" customWidth="1"/>
    <col min="16" max="16" width="27.7109375" bestFit="1" customWidth="1"/>
    <col min="17" max="17" width="19.28515625" bestFit="1" customWidth="1"/>
    <col min="18" max="18" width="15" bestFit="1" customWidth="1"/>
    <col min="19" max="19" width="21.140625" bestFit="1" customWidth="1"/>
    <col min="20" max="20" width="16.28515625" bestFit="1" customWidth="1"/>
    <col min="21" max="21" width="16" bestFit="1" customWidth="1"/>
    <col min="22" max="22" width="14.28515625" bestFit="1" customWidth="1"/>
    <col min="23" max="23" width="15.140625" customWidth="1"/>
    <col min="24" max="24" width="12.140625" bestFit="1" customWidth="1"/>
    <col min="25" max="25" width="10.7109375" bestFit="1" customWidth="1"/>
    <col min="26" max="26" width="14.28515625" bestFit="1" customWidth="1"/>
    <col min="27" max="27" width="22.7109375" bestFit="1" customWidth="1"/>
    <col min="28" max="28" width="12.140625" bestFit="1" customWidth="1"/>
    <col min="29" max="29" width="12.140625" customWidth="1"/>
    <col min="30" max="30" width="7.7109375" bestFit="1" customWidth="1"/>
    <col min="31" max="32" width="5.7109375" customWidth="1"/>
    <col min="33" max="33" width="6.28515625" style="2" customWidth="1"/>
    <col min="34" max="34" width="13.85546875" style="2" customWidth="1"/>
    <col min="35" max="35" width="15.140625" style="2" customWidth="1"/>
    <col min="37" max="37" width="10.42578125" bestFit="1" customWidth="1"/>
    <col min="38" max="38" width="10.28515625" bestFit="1" customWidth="1"/>
    <col min="39" max="39" width="12.42578125" bestFit="1" customWidth="1"/>
    <col min="40" max="40" width="9.5703125" bestFit="1" customWidth="1"/>
    <col min="41" max="41" width="9" bestFit="1" customWidth="1"/>
    <col min="42" max="42" width="11.42578125" bestFit="1" customWidth="1"/>
    <col min="43" max="43" width="9.85546875" bestFit="1" customWidth="1"/>
    <col min="44" max="44" width="8.5703125" bestFit="1" customWidth="1"/>
    <col min="45" max="45" width="6.28515625" bestFit="1" customWidth="1"/>
    <col min="46" max="46" width="7.7109375" bestFit="1" customWidth="1"/>
    <col min="47" max="47" width="7.85546875" bestFit="1" customWidth="1"/>
    <col min="48" max="48" width="12.140625" bestFit="1" customWidth="1"/>
    <col min="49" max="49" width="8.7109375" bestFit="1" customWidth="1"/>
    <col min="50" max="50" width="8.28515625" bestFit="1" customWidth="1"/>
    <col min="51" max="51" width="9.28515625" bestFit="1" customWidth="1"/>
    <col min="52" max="52" width="7.7109375" bestFit="1" customWidth="1"/>
    <col min="53" max="53" width="8.7109375" bestFit="1" customWidth="1"/>
  </cols>
  <sheetData>
    <row r="1" spans="1:36" ht="15.75" thickBot="1" x14ac:dyDescent="0.3">
      <c r="N1"/>
      <c r="P1" s="2"/>
    </row>
    <row r="2" spans="1:36" ht="15.75" thickBot="1" x14ac:dyDescent="0.3">
      <c r="B2" s="45" t="s">
        <v>142</v>
      </c>
      <c r="C2" s="45" t="s">
        <v>62</v>
      </c>
      <c r="D2" s="45" t="s">
        <v>61</v>
      </c>
      <c r="E2" s="45" t="s">
        <v>60</v>
      </c>
      <c r="F2" s="45" t="s">
        <v>59</v>
      </c>
      <c r="G2" s="45" t="s">
        <v>64</v>
      </c>
      <c r="H2" s="45" t="s">
        <v>19</v>
      </c>
      <c r="I2" s="45" t="s">
        <v>260</v>
      </c>
      <c r="J2" s="45" t="s">
        <v>261</v>
      </c>
      <c r="N2"/>
      <c r="O2" s="12"/>
      <c r="P2" s="45" t="s">
        <v>156</v>
      </c>
      <c r="Q2" s="48" t="s">
        <v>98</v>
      </c>
      <c r="R2" s="49" t="s">
        <v>106</v>
      </c>
      <c r="S2" s="49" t="s">
        <v>334</v>
      </c>
      <c r="T2" s="49" t="s">
        <v>909</v>
      </c>
      <c r="U2" s="49" t="s">
        <v>800</v>
      </c>
      <c r="V2" s="49" t="s">
        <v>335</v>
      </c>
      <c r="W2" s="49" t="s">
        <v>1072</v>
      </c>
      <c r="X2" s="49" t="s">
        <v>267</v>
      </c>
      <c r="Y2" s="49" t="s">
        <v>107</v>
      </c>
      <c r="Z2" s="49" t="s">
        <v>860</v>
      </c>
      <c r="AA2" s="49" t="s">
        <v>430</v>
      </c>
      <c r="AB2" s="50" t="s">
        <v>861</v>
      </c>
      <c r="AC2" s="45" t="s">
        <v>155</v>
      </c>
      <c r="AH2" s="345" t="s">
        <v>93</v>
      </c>
      <c r="AI2" s="346"/>
      <c r="AJ2" s="346"/>
    </row>
    <row r="3" spans="1:36" x14ac:dyDescent="0.25">
      <c r="A3" t="s">
        <v>164</v>
      </c>
      <c r="B3" t="s">
        <v>150</v>
      </c>
      <c r="C3" s="10">
        <v>46249</v>
      </c>
      <c r="D3" s="47">
        <f>_xll.BDP(A3,"YLD_CNV_MID",,)</f>
        <v>10.3317</v>
      </c>
      <c r="E3" s="47">
        <f>_xll.BDP(A3,"YLD_YTM_MID", "PRICING_SOURCE=ANDE")</f>
        <v>10.336500000000001</v>
      </c>
      <c r="F3" s="4">
        <f>+D3-E3</f>
        <v>-4.8000000000012477E-3</v>
      </c>
      <c r="G3" s="12">
        <f>_xll.BDP(A3,"RISK_MID",,)/100</f>
        <v>0.26960332486078187</v>
      </c>
      <c r="H3" s="12">
        <f>_xll.BDP(A3,"DUR_MID",,)</f>
        <v>0.65585945912767929</v>
      </c>
      <c r="I3" s="12">
        <f>_xll.BDP(A3,"px_LAST",,)</f>
        <v>4535.3979490000002</v>
      </c>
      <c r="J3" s="3">
        <f>_xll.BDP(A3,"PX_LAST",,)/_xll.BDP(A3,"PX_YEST_CLOSE",,)-1</f>
        <v>4.7955913936736927E-4</v>
      </c>
      <c r="N3"/>
      <c r="O3" s="2"/>
      <c r="P3" s="52" t="s">
        <v>194</v>
      </c>
      <c r="Q3" s="16">
        <f>SUMIFS(Extranet!$H:$H,Extranet!$C:$C,Q$2,Extranet!$D:$D,$P3)</f>
        <v>0</v>
      </c>
      <c r="R3" s="16">
        <f>SUMIFS(Extranet!$H:$H,Extranet!$C:$C,R$2,Extranet!$D:$D,$P3)</f>
        <v>0</v>
      </c>
      <c r="S3" s="16">
        <f>SUMIFS(Extranet!$H:$H,Extranet!$C:$C,S$2,Extranet!$D:$D,$P3)</f>
        <v>0</v>
      </c>
      <c r="T3" s="16">
        <f>SUMIFS(Extranet!$H:$H,Extranet!$C:$C,T$2,Extranet!$D:$D,$P3)</f>
        <v>0</v>
      </c>
      <c r="U3" s="16">
        <f>SUMIFS(Extranet!$H:$H,Extranet!$C:$C,U$2,Extranet!$D:$D,$P3)</f>
        <v>907</v>
      </c>
      <c r="V3" s="16">
        <f>SUMIFS(Extranet!$H:$H,Extranet!$C:$C,V$2,Extranet!$D:$D,$P3)</f>
        <v>0</v>
      </c>
      <c r="W3" s="16">
        <f>SUMIFS(Extranet!$H:$H,Extranet!$C:$C,W$2,Extranet!$D:$D,$P3)</f>
        <v>0</v>
      </c>
      <c r="X3" s="16">
        <f>SUMIFS(Extranet!$H:$H,Extranet!$C:$C,X$2,Extranet!$D:$D,$P3)</f>
        <v>0</v>
      </c>
      <c r="Y3" s="16">
        <f>SUMIFS(Extranet!$H:$H,Extranet!$C:$C,Y$2,Extranet!$D:$D,$P3)</f>
        <v>0</v>
      </c>
      <c r="Z3" s="16">
        <f>SUMIFS(Extranet!$H:$H,Extranet!$C:$C,Z$2,Extranet!$D:$D,$P3)</f>
        <v>235</v>
      </c>
      <c r="AA3" s="16">
        <f>SUMIFS(Extranet!$H:$H,Extranet!$C:$C,AA$2,Extranet!$D:$D,$P3)</f>
        <v>0</v>
      </c>
      <c r="AB3" s="16">
        <f>SUMIFS(Extranet!$H:$H,Extranet!$C:$C,AB$2,Extranet!$D:$D,$P3)</f>
        <v>0</v>
      </c>
      <c r="AC3" s="55">
        <f t="shared" ref="AC3:AC52" si="0">SUM(Q3:AB3)</f>
        <v>1142</v>
      </c>
      <c r="AH3" s="34" t="s">
        <v>0</v>
      </c>
      <c r="AI3" s="34" t="s">
        <v>17</v>
      </c>
      <c r="AJ3" s="34" t="s">
        <v>91</v>
      </c>
    </row>
    <row r="4" spans="1:36" x14ac:dyDescent="0.25">
      <c r="A4" t="s">
        <v>295</v>
      </c>
      <c r="B4" t="s">
        <v>296</v>
      </c>
      <c r="C4" s="10">
        <v>46522</v>
      </c>
      <c r="D4" s="47">
        <f>_xll.BDP(A4,"YLD_CNV_MID",,)</f>
        <v>8.6445000000000007</v>
      </c>
      <c r="E4" s="47">
        <f>_xll.BDP(A4,"YLD_YTM_MID", "PRICING_SOURCE=ANDE")</f>
        <v>8.6199999999999992</v>
      </c>
      <c r="F4" s="4">
        <f t="shared" ref="F4:F13" si="1">+D4-E4</f>
        <v>2.4500000000001521E-2</v>
      </c>
      <c r="G4" s="12">
        <f>_xll.BDP(A4,"RISK_MID",,)/100</f>
        <v>0.55748484123796516</v>
      </c>
      <c r="H4" s="12">
        <f>_xll.BDP(A4,"DUR_MID",,)</f>
        <v>1.3636213642991035</v>
      </c>
      <c r="I4" s="12">
        <f>_xll.BDP(A4,"px_LAST",,)</f>
        <v>4441.6801759999998</v>
      </c>
      <c r="J4" s="3">
        <f>_xll.BDP(A4,"PX_LAST",,)/_xll.BDP(A4,"PX_YEST_CLOSE",,)-1</f>
        <v>1.2771032846936592E-4</v>
      </c>
      <c r="N4"/>
      <c r="O4" s="2"/>
      <c r="P4" s="52" t="s">
        <v>217</v>
      </c>
      <c r="Q4" s="16">
        <f>SUMIFS(Extranet!$H:$H,Extranet!$C:$C,Q$2,Extranet!$D:$D,$P4)</f>
        <v>0</v>
      </c>
      <c r="R4" s="16">
        <f>SUMIFS(Extranet!$H:$H,Extranet!$C:$C,R$2,Extranet!$D:$D,$P4)</f>
        <v>0</v>
      </c>
      <c r="S4" s="16">
        <f>SUMIFS(Extranet!$H:$H,Extranet!$C:$C,S$2,Extranet!$D:$D,$P4)</f>
        <v>0</v>
      </c>
      <c r="T4" s="16">
        <f>SUMIFS(Extranet!$H:$H,Extranet!$C:$C,T$2,Extranet!$D:$D,$P4)</f>
        <v>0</v>
      </c>
      <c r="U4" s="16">
        <f>SUMIFS(Extranet!$H:$H,Extranet!$C:$C,U$2,Extranet!$D:$D,$P4)</f>
        <v>0</v>
      </c>
      <c r="V4" s="16">
        <f>SUMIFS(Extranet!$H:$H,Extranet!$C:$C,V$2,Extranet!$D:$D,$P4)</f>
        <v>0</v>
      </c>
      <c r="W4" s="16">
        <f>SUMIFS(Extranet!$H:$H,Extranet!$C:$C,W$2,Extranet!$D:$D,$P4)</f>
        <v>0</v>
      </c>
      <c r="X4" s="16">
        <f>SUMIFS(Extranet!$H:$H,Extranet!$C:$C,X$2,Extranet!$D:$D,$P4)</f>
        <v>0</v>
      </c>
      <c r="Y4" s="16">
        <f>SUMIFS(Extranet!$H:$H,Extranet!$C:$C,Y$2,Extranet!$D:$D,$P4)</f>
        <v>0</v>
      </c>
      <c r="Z4" s="16">
        <f>SUMIFS(Extranet!$H:$H,Extranet!$C:$C,Z$2,Extranet!$D:$D,$P4)</f>
        <v>0</v>
      </c>
      <c r="AA4" s="16">
        <f>SUMIFS(Extranet!$H:$H,Extranet!$C:$C,AA$2,Extranet!$D:$D,$P4)</f>
        <v>0</v>
      </c>
      <c r="AB4" s="16">
        <f>SUMIFS(Extranet!$H:$H,Extranet!$C:$C,AB$2,Extranet!$D:$D,$P4)</f>
        <v>0</v>
      </c>
      <c r="AC4" s="55">
        <f t="shared" si="0"/>
        <v>0</v>
      </c>
      <c r="AH4" s="42">
        <f ca="1">hoje</f>
        <v>45992</v>
      </c>
      <c r="AI4" s="43">
        <f ca="1">_xll.BInterpol('Base IPCA'!$C$3:$C$13,'Base IPCA'!$E$3:$E$13,AH4,"Cubic","Extrapolate=Linear","MultiX=Average","Skip=True","Sort=True")</f>
        <v>11.95239926739927</v>
      </c>
      <c r="AJ4" s="43">
        <f ca="1">_xll.BInterpol('Base IPCA'!$C$3:$C$13,'Base IPCA'!$D$3:$D$13,AH4,"Cubic","Extrapolate=Linear","MultiX=Average","Skip=True","Sort=True")</f>
        <v>11.920016483516482</v>
      </c>
    </row>
    <row r="5" spans="1:36" x14ac:dyDescent="0.25">
      <c r="A5" t="s">
        <v>165</v>
      </c>
      <c r="B5" t="s">
        <v>176</v>
      </c>
      <c r="C5" s="10">
        <v>46980</v>
      </c>
      <c r="D5" s="47">
        <f>_xll.BDP(A5,"YLD_CNV_MID",,)</f>
        <v>8.2375000000000007</v>
      </c>
      <c r="E5" s="47">
        <f>_xll.BDP(A5,"YLD_YTM_MID", "PRICING_SOURCE=ANDE")</f>
        <v>8.1709999999999994</v>
      </c>
      <c r="F5" s="4">
        <f t="shared" si="1"/>
        <v>6.6500000000001336E-2</v>
      </c>
      <c r="G5" s="12">
        <f>_xll.BDP(A5,"RISK_MID",,)/100</f>
        <v>1.0007309855004678</v>
      </c>
      <c r="H5" s="12">
        <f>_xll.BDP(A5,"DUR_MID",,)</f>
        <v>2.4459334766352758</v>
      </c>
      <c r="I5" s="12">
        <f>_xll.BDP(A5,"px_LAST",,)</f>
        <v>4428.4418949999999</v>
      </c>
      <c r="J5" s="3">
        <f>_xll.BDP(A5,"PX_LAST",,)/_xll.BDP(A5,"PX_YEST_CLOSE",,)-1</f>
        <v>-1.1600330206819054E-3</v>
      </c>
      <c r="N5"/>
      <c r="O5" s="2"/>
      <c r="P5" s="204" t="s">
        <v>248</v>
      </c>
      <c r="Q5" s="16">
        <f>SUMIFS(Extranet!$H:$H,Extranet!$C:$C,Q$2,Extranet!$D:$D,$P5)</f>
        <v>0</v>
      </c>
      <c r="R5" s="16">
        <f>SUMIFS(Extranet!$H:$H,Extranet!$C:$C,R$2,Extranet!$D:$D,$P5)</f>
        <v>0</v>
      </c>
      <c r="S5" s="16">
        <f>SUMIFS(Extranet!$H:$H,Extranet!$C:$C,S$2,Extranet!$D:$D,$P5)</f>
        <v>0</v>
      </c>
      <c r="T5" s="16">
        <f>SUMIFS(Extranet!$H:$H,Extranet!$C:$C,T$2,Extranet!$D:$D,$P5)</f>
        <v>0</v>
      </c>
      <c r="U5" s="16">
        <f>SUMIFS(Extranet!$H:$H,Extranet!$C:$C,U$2,Extranet!$D:$D,$P5)</f>
        <v>0</v>
      </c>
      <c r="V5" s="16">
        <f>SUMIFS(Extranet!$H:$H,Extranet!$C:$C,V$2,Extranet!$D:$D,$P5)</f>
        <v>0</v>
      </c>
      <c r="W5" s="16">
        <f>SUMIFS(Extranet!$H:$H,Extranet!$C:$C,W$2,Extranet!$D:$D,$P5)</f>
        <v>0</v>
      </c>
      <c r="X5" s="16">
        <f>SUMIFS(Extranet!$H:$H,Extranet!$C:$C,X$2,Extranet!$D:$D,$P5)</f>
        <v>0</v>
      </c>
      <c r="Y5" s="16">
        <f>SUMIFS(Extranet!$H:$H,Extranet!$C:$C,Y$2,Extranet!$D:$D,$P5)</f>
        <v>0</v>
      </c>
      <c r="Z5" s="16">
        <f>SUMIFS(Extranet!$H:$H,Extranet!$C:$C,Z$2,Extranet!$D:$D,$P5)</f>
        <v>0</v>
      </c>
      <c r="AA5" s="16">
        <f>SUMIFS(Extranet!$H:$H,Extranet!$C:$C,AA$2,Extranet!$D:$D,$P5)</f>
        <v>0</v>
      </c>
      <c r="AB5" s="16">
        <f>SUMIFS(Extranet!$H:$H,Extranet!$C:$C,AB$2,Extranet!$D:$D,$P5)</f>
        <v>0</v>
      </c>
      <c r="AC5" s="55">
        <f t="shared" si="0"/>
        <v>0</v>
      </c>
      <c r="AH5" s="42">
        <f ca="1">AH4+1</f>
        <v>45993</v>
      </c>
      <c r="AI5" s="43">
        <f ca="1">_xll.BInterpol('Base IPCA'!$C$3:$C$13,'Base IPCA'!$E$3:$E$13,AH5,"Cubic","Extrapolate=Linear","MultiX=Average","Skip=True","Sort=True")</f>
        <v>11.946111721611725</v>
      </c>
      <c r="AJ5" s="43">
        <f ca="1">_xll.BInterpol('Base IPCA'!$C$3:$C$13,'Base IPCA'!$D$3:$D$13,AH5,"Cubic","Extrapolate=Linear","MultiX=Average","Skip=True","Sort=True")</f>
        <v>11.913836263736263</v>
      </c>
    </row>
    <row r="6" spans="1:36" x14ac:dyDescent="0.25">
      <c r="A6" t="s">
        <v>166</v>
      </c>
      <c r="B6" t="s">
        <v>177</v>
      </c>
      <c r="C6" s="10">
        <v>47710</v>
      </c>
      <c r="D6" s="47">
        <f>_xll.BDP(A6,"YLD_CNV_MID",,)</f>
        <v>7.8673999999999999</v>
      </c>
      <c r="E6" s="47">
        <f>_xll.BDP(A6,"YLD_YTM_MID", "PRICING_SOURCE=ANDE")</f>
        <v>7.77</v>
      </c>
      <c r="F6" s="4">
        <f t="shared" si="1"/>
        <v>9.7400000000000375E-2</v>
      </c>
      <c r="G6" s="12">
        <f>_xll.BDP(A6,"RISK_MID",,)/100</f>
        <v>1.6176199491660554</v>
      </c>
      <c r="H6" s="12">
        <f>_xll.BDP(A6,"DUR_MID",,)</f>
        <v>4.0120391607792003</v>
      </c>
      <c r="I6" s="12">
        <f>_xll.BDP(A6,"px_LAST",,)</f>
        <v>4349.125</v>
      </c>
      <c r="J6" s="3">
        <f>_xll.BDP(A6,"PX_LAST",,)/_xll.BDP(A6,"PX_YEST_CLOSE",,)-1</f>
        <v>-3.4062864488689781E-3</v>
      </c>
      <c r="N6"/>
      <c r="O6" s="2"/>
      <c r="P6" s="52" t="s">
        <v>376</v>
      </c>
      <c r="Q6" s="16">
        <f>SUMIFS(Extranet!$H:$H,Extranet!$C:$C,Q$2,Extranet!$D:$D,$P6)</f>
        <v>0</v>
      </c>
      <c r="R6" s="16">
        <f>SUMIFS(Extranet!$H:$H,Extranet!$C:$C,R$2,Extranet!$D:$D,$P6)</f>
        <v>0</v>
      </c>
      <c r="S6" s="16">
        <f>SUMIFS(Extranet!$H:$H,Extranet!$C:$C,S$2,Extranet!$D:$D,$P6)</f>
        <v>0</v>
      </c>
      <c r="T6" s="16">
        <f>SUMIFS(Extranet!$H:$H,Extranet!$C:$C,T$2,Extranet!$D:$D,$P6)</f>
        <v>919</v>
      </c>
      <c r="U6" s="16">
        <f>SUMIFS(Extranet!$H:$H,Extranet!$C:$C,U$2,Extranet!$D:$D,$P6)</f>
        <v>3551</v>
      </c>
      <c r="V6" s="16">
        <f>SUMIFS(Extranet!$H:$H,Extranet!$C:$C,V$2,Extranet!$D:$D,$P6)</f>
        <v>0</v>
      </c>
      <c r="W6" s="16">
        <f>SUMIFS(Extranet!$H:$H,Extranet!$C:$C,W$2,Extranet!$D:$D,$P6)</f>
        <v>0</v>
      </c>
      <c r="X6" s="16">
        <f>SUMIFS(Extranet!$H:$H,Extranet!$C:$C,X$2,Extranet!$D:$D,$P6)</f>
        <v>0</v>
      </c>
      <c r="Y6" s="16">
        <f>SUMIFS(Extranet!$H:$H,Extranet!$C:$C,Y$2,Extranet!$D:$D,$P6)</f>
        <v>0</v>
      </c>
      <c r="Z6" s="16">
        <f>SUMIFS(Extranet!$H:$H,Extranet!$C:$C,Z$2,Extranet!$D:$D,$P6)</f>
        <v>1213</v>
      </c>
      <c r="AA6" s="16">
        <f>SUMIFS(Extranet!$H:$H,Extranet!$C:$C,AA$2,Extranet!$D:$D,$P6)</f>
        <v>0</v>
      </c>
      <c r="AB6" s="16">
        <f>SUMIFS(Extranet!$H:$H,Extranet!$C:$C,AB$2,Extranet!$D:$D,$P6)</f>
        <v>820</v>
      </c>
      <c r="AC6" s="55">
        <f t="shared" si="0"/>
        <v>6503</v>
      </c>
      <c r="AH6" s="42">
        <f t="shared" ref="AH6:AH69" ca="1" si="2">AH5+1</f>
        <v>45994</v>
      </c>
      <c r="AI6" s="43">
        <f ca="1">_xll.BInterpol('Base IPCA'!$C$3:$C$13,'Base IPCA'!$E$3:$E$13,AH6,"Cubic","Extrapolate=Linear","MultiX=Average","Skip=True","Sort=True")</f>
        <v>11.939824175824178</v>
      </c>
      <c r="AJ6" s="43">
        <f ca="1">_xll.BInterpol('Base IPCA'!$C$3:$C$13,'Base IPCA'!$D$3:$D$13,AH6,"Cubic","Extrapolate=Linear","MultiX=Average","Skip=True","Sort=True")</f>
        <v>11.907656043956042</v>
      </c>
    </row>
    <row r="7" spans="1:36" x14ac:dyDescent="0.25">
      <c r="A7" t="s">
        <v>297</v>
      </c>
      <c r="B7" t="s">
        <v>298</v>
      </c>
      <c r="C7" s="10">
        <v>48441</v>
      </c>
      <c r="D7" s="47">
        <f>_xll.BDP(A7,"YLD_CNV_MID",,)</f>
        <v>7.7001999999999997</v>
      </c>
      <c r="E7" s="47">
        <f>_xll.BDP(A7,"YLD_YTM_MID", "PRICING_SOURCE=ANDE")</f>
        <v>7.5867000000000004</v>
      </c>
      <c r="F7" s="4">
        <f t="shared" si="1"/>
        <v>0.11349999999999927</v>
      </c>
      <c r="G7" s="12">
        <f>_xll.BDP(A7,"RISK_MID",,)/100</f>
        <v>2.1499722770695371</v>
      </c>
      <c r="H7" s="12">
        <f>_xll.BDP(A7,"DUR_MID",,)</f>
        <v>5.4113060360096314</v>
      </c>
      <c r="I7" s="12">
        <f>_xll.BDP(A7,"px_LAST",,)</f>
        <v>4279.0571289999998</v>
      </c>
      <c r="J7" s="3">
        <f>_xll.BDP(A7,"PX_LAST",,)/_xll.BDP(A7,"PX_YEST_CLOSE",,)-1</f>
        <v>-5.5110710077462821E-3</v>
      </c>
      <c r="O7" s="201"/>
      <c r="P7" s="52" t="s">
        <v>639</v>
      </c>
      <c r="Q7" s="16">
        <f>SUMIFS(Extranet!$H:$H,Extranet!$C:$C,Q$2,Extranet!$D:$D,$P7)</f>
        <v>1207</v>
      </c>
      <c r="R7" s="16">
        <f>SUMIFS(Extranet!$H:$H,Extranet!$C:$C,R$2,Extranet!$D:$D,$P7)</f>
        <v>1261</v>
      </c>
      <c r="S7" s="16">
        <f>SUMIFS(Extranet!$H:$H,Extranet!$C:$C,S$2,Extranet!$D:$D,$P7)</f>
        <v>2881</v>
      </c>
      <c r="T7" s="16">
        <f>SUMIFS(Extranet!$H:$H,Extranet!$C:$C,T$2,Extranet!$D:$D,$P7)</f>
        <v>0</v>
      </c>
      <c r="U7" s="16">
        <f>SUMIFS(Extranet!$H:$H,Extranet!$C:$C,U$2,Extranet!$D:$D,$P7)</f>
        <v>0</v>
      </c>
      <c r="V7" s="16">
        <f>SUMIFS(Extranet!$H:$H,Extranet!$C:$C,V$2,Extranet!$D:$D,$P7)</f>
        <v>172</v>
      </c>
      <c r="W7" s="16">
        <f>SUMIFS(Extranet!$H:$H,Extranet!$C:$C,W$2,Extranet!$D:$D,$P7)</f>
        <v>0</v>
      </c>
      <c r="X7" s="16">
        <f>SUMIFS(Extranet!$H:$H,Extranet!$C:$C,X$2,Extranet!$D:$D,$P7)</f>
        <v>1905</v>
      </c>
      <c r="Y7" s="16">
        <f>SUMIFS(Extranet!$H:$H,Extranet!$C:$C,Y$2,Extranet!$D:$D,$P7)</f>
        <v>0</v>
      </c>
      <c r="Z7" s="16">
        <f>SUMIFS(Extranet!$H:$H,Extranet!$C:$C,Z$2,Extranet!$D:$D,$P7)</f>
        <v>0</v>
      </c>
      <c r="AA7" s="16">
        <f>SUMIFS(Extranet!$H:$H,Extranet!$C:$C,AA$2,Extranet!$D:$D,$P7)</f>
        <v>0</v>
      </c>
      <c r="AB7" s="16">
        <f>SUMIFS(Extranet!$H:$H,Extranet!$C:$C,AB$2,Extranet!$D:$D,$P7)</f>
        <v>0</v>
      </c>
      <c r="AC7" s="55">
        <f t="shared" si="0"/>
        <v>7426</v>
      </c>
      <c r="AH7" s="42">
        <f t="shared" ca="1" si="2"/>
        <v>45995</v>
      </c>
      <c r="AI7" s="43">
        <f ca="1">_xll.BInterpol('Base IPCA'!$C$3:$C$13,'Base IPCA'!$E$3:$E$13,AH7,"Cubic","Extrapolate=Linear","MultiX=Average","Skip=True","Sort=True")</f>
        <v>11.933536630036633</v>
      </c>
      <c r="AJ7" s="43">
        <f ca="1">_xll.BInterpol('Base IPCA'!$C$3:$C$13,'Base IPCA'!$D$3:$D$13,AH7,"Cubic","Extrapolate=Linear","MultiX=Average","Skip=True","Sort=True")</f>
        <v>11.901475824175822</v>
      </c>
    </row>
    <row r="8" spans="1:36" x14ac:dyDescent="0.25">
      <c r="A8" t="s">
        <v>167</v>
      </c>
      <c r="B8" t="s">
        <v>424</v>
      </c>
      <c r="C8" s="10">
        <v>49444</v>
      </c>
      <c r="D8" s="47">
        <f>_xll.BDP(A8,"YLD_CNV_MID",,)</f>
        <v>7.4615999999999998</v>
      </c>
      <c r="E8" s="47">
        <f>_xll.BDP(A8,"YLD_YTM_MID", "PRICING_SOURCE=ANDE")</f>
        <v>7.3807999999999998</v>
      </c>
      <c r="F8" s="4">
        <f t="shared" si="1"/>
        <v>8.0799999999999983E-2</v>
      </c>
      <c r="G8" s="12">
        <f>_xll.BDP(A8,"RISK_MID",,)/100</f>
        <v>2.7737155625527521</v>
      </c>
      <c r="H8" s="12">
        <f>_xll.BDP(A8,"DUR_MID",,)</f>
        <v>7.146986866300483</v>
      </c>
      <c r="I8" s="12">
        <f>_xll.BDP(A8,"px_LAST",,)</f>
        <v>4170.5410160000001</v>
      </c>
      <c r="J8" s="3">
        <f>_xll.BDP(A8,"PX_LAST",,)/_xll.BDP(A8,"PX_YEST_CLOSE",,)-1</f>
        <v>-5.5325240483263816E-3</v>
      </c>
      <c r="O8" s="201"/>
      <c r="P8" s="52" t="s">
        <v>232</v>
      </c>
      <c r="Q8" s="16">
        <f>SUMIFS(Extranet!$H:$H,Extranet!$C:$C,Q$2,Extranet!$D:$D,$P8)</f>
        <v>0</v>
      </c>
      <c r="R8" s="16">
        <f>SUMIFS(Extranet!$H:$H,Extranet!$C:$C,R$2,Extranet!$D:$D,$P8)</f>
        <v>0</v>
      </c>
      <c r="S8" s="16">
        <f>SUMIFS(Extranet!$H:$H,Extranet!$C:$C,S$2,Extranet!$D:$D,$P8)</f>
        <v>0</v>
      </c>
      <c r="T8" s="16">
        <f>SUMIFS(Extranet!$H:$H,Extranet!$C:$C,T$2,Extranet!$D:$D,$P8)</f>
        <v>0</v>
      </c>
      <c r="U8" s="16">
        <f>SUMIFS(Extranet!$H:$H,Extranet!$C:$C,U$2,Extranet!$D:$D,$P8)</f>
        <v>582</v>
      </c>
      <c r="V8" s="16">
        <f>SUMIFS(Extranet!$H:$H,Extranet!$C:$C,V$2,Extranet!$D:$D,$P8)</f>
        <v>0</v>
      </c>
      <c r="W8" s="16">
        <f>SUMIFS(Extranet!$H:$H,Extranet!$C:$C,W$2,Extranet!$D:$D,$P8)</f>
        <v>0</v>
      </c>
      <c r="X8" s="16">
        <f>SUMIFS(Extranet!$H:$H,Extranet!$C:$C,X$2,Extranet!$D:$D,$P8)</f>
        <v>0</v>
      </c>
      <c r="Y8" s="16">
        <f>SUMIFS(Extranet!$H:$H,Extranet!$C:$C,Y$2,Extranet!$D:$D,$P8)</f>
        <v>0</v>
      </c>
      <c r="Z8" s="16">
        <f>SUMIFS(Extranet!$H:$H,Extranet!$C:$C,Z$2,Extranet!$D:$D,$P8)</f>
        <v>0</v>
      </c>
      <c r="AA8" s="16">
        <f>SUMIFS(Extranet!$H:$H,Extranet!$C:$C,AA$2,Extranet!$D:$D,$P8)</f>
        <v>0</v>
      </c>
      <c r="AB8" s="16">
        <f>SUMIFS(Extranet!$H:$H,Extranet!$C:$C,AB$2,Extranet!$D:$D,$P8)</f>
        <v>0</v>
      </c>
      <c r="AC8" s="55">
        <f t="shared" si="0"/>
        <v>582</v>
      </c>
      <c r="AH8" s="42">
        <f t="shared" ca="1" si="2"/>
        <v>45996</v>
      </c>
      <c r="AI8" s="43">
        <f ca="1">_xll.BInterpol('Base IPCA'!$C$3:$C$13,'Base IPCA'!$E$3:$E$13,AH8,"Cubic","Extrapolate=Linear","MultiX=Average","Skip=True","Sort=True")</f>
        <v>11.927249084249087</v>
      </c>
      <c r="AJ8" s="43">
        <f ca="1">_xll.BInterpol('Base IPCA'!$C$3:$C$13,'Base IPCA'!$D$3:$D$13,AH8,"Cubic","Extrapolate=Linear","MultiX=Average","Skip=True","Sort=True")</f>
        <v>11.895295604395603</v>
      </c>
    </row>
    <row r="9" spans="1:36" x14ac:dyDescent="0.25">
      <c r="A9" t="s">
        <v>168</v>
      </c>
      <c r="B9" t="s">
        <v>425</v>
      </c>
      <c r="C9" s="10">
        <v>51363</v>
      </c>
      <c r="D9" s="47">
        <f>_xll.BDP(A9,"YLD_CNV_MID",,)</f>
        <v>7.1848999999999998</v>
      </c>
      <c r="E9" s="47">
        <f>_xll.BDP(A9,"YLD_YTM_MID", "PRICING_SOURCE=ANDE")</f>
        <v>7.13</v>
      </c>
      <c r="F9" s="4">
        <f t="shared" si="1"/>
        <v>5.4899999999999949E-2</v>
      </c>
      <c r="G9" s="12">
        <f>_xll.BDP(A9,"RISK_MID",,)/100</f>
        <v>3.70818810380797</v>
      </c>
      <c r="H9" s="12">
        <f>_xll.BDP(A9,"DUR_MID",,)</f>
        <v>9.4662277840598925</v>
      </c>
      <c r="I9" s="12">
        <f>_xll.BDP(A9,"px_LAST",,)</f>
        <v>4198.7412109999996</v>
      </c>
      <c r="J9" s="3">
        <f>_xll.BDP(A9,"PX_LAST",,)/_xll.BDP(A9,"PX_YEST_CLOSE",,)-1</f>
        <v>-4.4782955067883545E-3</v>
      </c>
      <c r="O9" s="4"/>
      <c r="P9" s="52" t="s">
        <v>365</v>
      </c>
      <c r="Q9" s="16">
        <f>SUMIFS(Extranet!$H:$H,Extranet!$C:$C,Q$2,Extranet!$D:$D,$P9)</f>
        <v>0</v>
      </c>
      <c r="R9" s="16">
        <f>SUMIFS(Extranet!$H:$H,Extranet!$C:$C,R$2,Extranet!$D:$D,$P9)</f>
        <v>0</v>
      </c>
      <c r="S9" s="16">
        <f>SUMIFS(Extranet!$H:$H,Extranet!$C:$C,S$2,Extranet!$D:$D,$P9)</f>
        <v>370</v>
      </c>
      <c r="T9" s="16">
        <f>SUMIFS(Extranet!$H:$H,Extranet!$C:$C,T$2,Extranet!$D:$D,$P9)</f>
        <v>314</v>
      </c>
      <c r="U9" s="16">
        <f>SUMIFS(Extranet!$H:$H,Extranet!$C:$C,U$2,Extranet!$D:$D,$P9)</f>
        <v>732</v>
      </c>
      <c r="V9" s="16">
        <f>SUMIFS(Extranet!$H:$H,Extranet!$C:$C,V$2,Extranet!$D:$D,$P9)</f>
        <v>0</v>
      </c>
      <c r="W9" s="16">
        <f>SUMIFS(Extranet!$H:$H,Extranet!$C:$C,W$2,Extranet!$D:$D,$P9)</f>
        <v>0</v>
      </c>
      <c r="X9" s="16">
        <f>SUMIFS(Extranet!$H:$H,Extranet!$C:$C,X$2,Extranet!$D:$D,$P9)</f>
        <v>0</v>
      </c>
      <c r="Y9" s="16">
        <f>SUMIFS(Extranet!$H:$H,Extranet!$C:$C,Y$2,Extranet!$D:$D,$P9)</f>
        <v>0</v>
      </c>
      <c r="Z9" s="16">
        <f>SUMIFS(Extranet!$H:$H,Extranet!$C:$C,Z$2,Extranet!$D:$D,$P9)</f>
        <v>300</v>
      </c>
      <c r="AA9" s="16">
        <f>SUMIFS(Extranet!$H:$H,Extranet!$C:$C,AA$2,Extranet!$D:$D,$P9)</f>
        <v>0</v>
      </c>
      <c r="AB9" s="16">
        <f>SUMIFS(Extranet!$H:$H,Extranet!$C:$C,AB$2,Extranet!$D:$D,$P9)</f>
        <v>200</v>
      </c>
      <c r="AC9" s="55">
        <f t="shared" si="0"/>
        <v>1916</v>
      </c>
      <c r="AH9" s="42">
        <f t="shared" ca="1" si="2"/>
        <v>45997</v>
      </c>
      <c r="AI9" s="43">
        <f ca="1">_xll.BInterpol('Base IPCA'!$C$3:$C$13,'Base IPCA'!$E$3:$E$13,AH9,"Cubic","Extrapolate=Linear","MultiX=Average","Skip=True","Sort=True")</f>
        <v>11.92096153846154</v>
      </c>
      <c r="AJ9" s="43">
        <f ca="1">_xll.BInterpol('Base IPCA'!$C$3:$C$13,'Base IPCA'!$D$3:$D$13,AH9,"Cubic","Extrapolate=Linear","MultiX=Average","Skip=True","Sort=True")</f>
        <v>11.889115384615383</v>
      </c>
    </row>
    <row r="10" spans="1:36" x14ac:dyDescent="0.25">
      <c r="A10" t="s">
        <v>169</v>
      </c>
      <c r="B10" t="s">
        <v>153</v>
      </c>
      <c r="C10" s="10">
        <v>53097</v>
      </c>
      <c r="D10" s="47">
        <f>_xll.BDP(A10,"YLD_CNV_MID",,)</f>
        <v>7.1898999999999997</v>
      </c>
      <c r="E10" s="47">
        <f>_xll.BDP(A10,"YLD_YTM_MID", "PRICING_SOURCE=ANDE")</f>
        <v>7.1132</v>
      </c>
      <c r="F10" s="4">
        <f t="shared" si="1"/>
        <v>7.6699999999999768E-2</v>
      </c>
      <c r="G10" s="12">
        <f>_xll.BDP(A10,"RISK_MID",,)/100</f>
        <v>4.2222622401959597</v>
      </c>
      <c r="H10" s="12">
        <f>_xll.BDP(A10,"DUR_MID",,)</f>
        <v>11.152850590458204</v>
      </c>
      <c r="I10" s="12">
        <f>_xll.BDP(A10,"px_LAST",,)</f>
        <v>4058.014893</v>
      </c>
      <c r="J10" s="3">
        <f>_xll.BDP(A10,"PX_LAST",,)/_xll.BDP(A10,"PX_YEST_CLOSE",,)-1</f>
        <v>-7.9352923402031816E-3</v>
      </c>
      <c r="O10" s="201"/>
      <c r="P10" s="52" t="s">
        <v>749</v>
      </c>
      <c r="Q10" s="16">
        <f>SUMIFS(Extranet!$H:$H,Extranet!$C:$C,Q$2,Extranet!$D:$D,$P10)</f>
        <v>0</v>
      </c>
      <c r="R10" s="16">
        <f>SUMIFS(Extranet!$H:$H,Extranet!$C:$C,R$2,Extranet!$D:$D,$P10)</f>
        <v>0</v>
      </c>
      <c r="S10" s="16">
        <f>SUMIFS(Extranet!$H:$H,Extranet!$C:$C,S$2,Extranet!$D:$D,$P10)</f>
        <v>0</v>
      </c>
      <c r="T10" s="16">
        <f>SUMIFS(Extranet!$H:$H,Extranet!$C:$C,T$2,Extranet!$D:$D,$P10)</f>
        <v>0</v>
      </c>
      <c r="U10" s="16">
        <f>SUMIFS(Extranet!$H:$H,Extranet!$C:$C,U$2,Extranet!$D:$D,$P10)</f>
        <v>0</v>
      </c>
      <c r="V10" s="16">
        <f>SUMIFS(Extranet!$H:$H,Extranet!$C:$C,V$2,Extranet!$D:$D,$P10)</f>
        <v>0</v>
      </c>
      <c r="W10" s="16">
        <f>SUMIFS(Extranet!$H:$H,Extranet!$C:$C,W$2,Extranet!$D:$D,$P10)</f>
        <v>0</v>
      </c>
      <c r="X10" s="16">
        <f>SUMIFS(Extranet!$H:$H,Extranet!$C:$C,X$2,Extranet!$D:$D,$P10)</f>
        <v>0</v>
      </c>
      <c r="Y10" s="16">
        <f>SUMIFS(Extranet!$H:$H,Extranet!$C:$C,Y$2,Extranet!$D:$D,$P10)</f>
        <v>0</v>
      </c>
      <c r="Z10" s="16">
        <f>SUMIFS(Extranet!$H:$H,Extranet!$C:$C,Z$2,Extranet!$D:$D,$P10)</f>
        <v>0</v>
      </c>
      <c r="AA10" s="16">
        <f>SUMIFS(Extranet!$H:$H,Extranet!$C:$C,AA$2,Extranet!$D:$D,$P10)</f>
        <v>0</v>
      </c>
      <c r="AB10" s="16">
        <f>SUMIFS(Extranet!$H:$H,Extranet!$C:$C,AB$2,Extranet!$D:$D,$P10)</f>
        <v>0</v>
      </c>
      <c r="AC10" s="55">
        <f>SUM(Q10:AB10)</f>
        <v>0</v>
      </c>
      <c r="AH10" s="42">
        <f t="shared" ca="1" si="2"/>
        <v>45998</v>
      </c>
      <c r="AI10" s="43">
        <f ca="1">_xll.BInterpol('Base IPCA'!$C$3:$C$13,'Base IPCA'!$E$3:$E$13,AH10,"Cubic","Extrapolate=Linear","MultiX=Average","Skip=True","Sort=True")</f>
        <v>11.914673992673995</v>
      </c>
      <c r="AJ10" s="43">
        <f ca="1">_xll.BInterpol('Base IPCA'!$C$3:$C$13,'Base IPCA'!$D$3:$D$13,AH10,"Cubic","Extrapolate=Linear","MultiX=Average","Skip=True","Sort=True")</f>
        <v>11.882935164835164</v>
      </c>
    </row>
    <row r="11" spans="1:36" x14ac:dyDescent="0.25">
      <c r="A11" t="s">
        <v>170</v>
      </c>
      <c r="B11" t="s">
        <v>275</v>
      </c>
      <c r="C11" s="10">
        <v>55015</v>
      </c>
      <c r="D11" s="47">
        <f>_xll.BDP(A11,"YLD_CNV_MID",,)</f>
        <v>7.1032999999999999</v>
      </c>
      <c r="E11" s="47">
        <f>_xll.BDP(A11,"YLD_YTM_MID", "PRICING_SOURCE=ANDE")</f>
        <v>7.1002000000000001</v>
      </c>
      <c r="F11" s="4">
        <f t="shared" si="1"/>
        <v>3.0999999999998806E-3</v>
      </c>
      <c r="G11" s="12">
        <f>_xll.BDP(A11,"RISK_MID",,)/100</f>
        <v>4.676932254156327</v>
      </c>
      <c r="H11" s="12">
        <f>_xll.BDP(A11,"DUR_MID",,)</f>
        <v>12.195745331244259</v>
      </c>
      <c r="I11" s="12">
        <f>_xll.BDP(A11,"px_LAST",,)</f>
        <v>4107.2919920000004</v>
      </c>
      <c r="J11" s="3">
        <f>_xll.BDP(A11,"PX_LAST",,)/_xll.BDP(A11,"PX_YEST_CLOSE",,)-1</f>
        <v>-1.9477554014102338E-9</v>
      </c>
      <c r="N11"/>
      <c r="O11" s="141"/>
      <c r="P11" s="52" t="s">
        <v>756</v>
      </c>
      <c r="Q11" s="16">
        <f>SUMIFS(Extranet!$H:$H,Extranet!$C:$C,Q$2,Extranet!$D:$D,$P11)</f>
        <v>0</v>
      </c>
      <c r="R11" s="16">
        <f>SUMIFS(Extranet!$H:$H,Extranet!$C:$C,R$2,Extranet!$D:$D,$P11)</f>
        <v>0</v>
      </c>
      <c r="S11" s="16">
        <f>SUMIFS(Extranet!$H:$H,Extranet!$C:$C,S$2,Extranet!$D:$D,$P11)</f>
        <v>0</v>
      </c>
      <c r="T11" s="16">
        <f>SUMIFS(Extranet!$H:$H,Extranet!$C:$C,T$2,Extranet!$D:$D,$P11)</f>
        <v>0</v>
      </c>
      <c r="U11" s="16">
        <f>SUMIFS(Extranet!$H:$H,Extranet!$C:$C,U$2,Extranet!$D:$D,$P11)</f>
        <v>851</v>
      </c>
      <c r="V11" s="16">
        <f>SUMIFS(Extranet!$H:$H,Extranet!$C:$C,V$2,Extranet!$D:$D,$P11)</f>
        <v>0</v>
      </c>
      <c r="W11" s="16">
        <f>SUMIFS(Extranet!$H:$H,Extranet!$C:$C,W$2,Extranet!$D:$D,$P11)</f>
        <v>0</v>
      </c>
      <c r="X11" s="16">
        <f>SUMIFS(Extranet!$H:$H,Extranet!$C:$C,X$2,Extranet!$D:$D,$P11)</f>
        <v>0</v>
      </c>
      <c r="Y11" s="16">
        <f>SUMIFS(Extranet!$H:$H,Extranet!$C:$C,Y$2,Extranet!$D:$D,$P11)</f>
        <v>0</v>
      </c>
      <c r="Z11" s="16">
        <f>SUMIFS(Extranet!$H:$H,Extranet!$C:$C,Z$2,Extranet!$D:$D,$P11)</f>
        <v>149</v>
      </c>
      <c r="AA11" s="16">
        <f>SUMIFS(Extranet!$H:$H,Extranet!$C:$C,AA$2,Extranet!$D:$D,$P11)</f>
        <v>0</v>
      </c>
      <c r="AB11" s="16">
        <f>SUMIFS(Extranet!$H:$H,Extranet!$C:$C,AB$2,Extranet!$D:$D,$P11)</f>
        <v>0</v>
      </c>
      <c r="AC11" s="55">
        <f t="shared" ref="AC11:AC43" si="3">SUM(Q11:AB11)</f>
        <v>1000</v>
      </c>
      <c r="AH11" s="42">
        <f t="shared" ca="1" si="2"/>
        <v>45999</v>
      </c>
      <c r="AI11" s="43">
        <f ca="1">_xll.BInterpol('Base IPCA'!$C$3:$C$13,'Base IPCA'!$E$3:$E$13,AH11,"Cubic","Extrapolate=Linear","MultiX=Average","Skip=True","Sort=True")</f>
        <v>11.90838644688645</v>
      </c>
      <c r="AJ11" s="43">
        <f ca="1">_xll.BInterpol('Base IPCA'!$C$3:$C$13,'Base IPCA'!$D$3:$D$13,AH11,"Cubic","Extrapolate=Linear","MultiX=Average","Skip=True","Sort=True")</f>
        <v>11.876754945054945</v>
      </c>
    </row>
    <row r="12" spans="1:36" x14ac:dyDescent="0.25">
      <c r="A12" t="s">
        <v>171</v>
      </c>
      <c r="B12" t="s">
        <v>426</v>
      </c>
      <c r="C12" s="10">
        <v>56749</v>
      </c>
      <c r="D12" s="47">
        <f>_xll.BDP(A12,"YLD_CNV_MID",,)</f>
        <v>7.1596000000000002</v>
      </c>
      <c r="E12" s="47">
        <f>_xll.BDP(A12,"YLD_YTM_MID", "PRICING_SOURCE=ANDE")</f>
        <v>7.0926999999999998</v>
      </c>
      <c r="F12" s="4">
        <f t="shared" si="1"/>
        <v>6.6900000000000404E-2</v>
      </c>
      <c r="G12" s="12">
        <f>_xll.BDP(A12,"RISK_MID",,)/100</f>
        <v>4.8597141693164758</v>
      </c>
      <c r="H12" s="12">
        <f>_xll.BDP(A12,"DUR_MID",,)</f>
        <v>13.089054274583434</v>
      </c>
      <c r="I12" s="12">
        <f>_xll.BDP(A12,"px_LAST",,)</f>
        <v>3978.6359859999998</v>
      </c>
      <c r="J12" s="3">
        <f>_xll.BDP(A12,"PX_LAST",,)/_xll.BDP(A12,"PX_YEST_CLOSE",,)-1</f>
        <v>-8.1229705982147626E-3</v>
      </c>
      <c r="N12"/>
      <c r="O12" s="4"/>
      <c r="P12" s="52" t="s">
        <v>824</v>
      </c>
      <c r="Q12" s="16">
        <f>SUMIFS(Extranet!$H:$H,Extranet!$C:$C,Q$2,Extranet!$D:$D,$P12)</f>
        <v>0</v>
      </c>
      <c r="R12" s="16">
        <f>SUMIFS(Extranet!$H:$H,Extranet!$C:$C,R$2,Extranet!$D:$D,$P12)</f>
        <v>0</v>
      </c>
      <c r="S12" s="16">
        <f>SUMIFS(Extranet!$H:$H,Extranet!$C:$C,S$2,Extranet!$D:$D,$P12)</f>
        <v>0</v>
      </c>
      <c r="T12" s="16">
        <f>SUMIFS(Extranet!$H:$H,Extranet!$C:$C,T$2,Extranet!$D:$D,$P12)</f>
        <v>745</v>
      </c>
      <c r="U12" s="16">
        <f>SUMIFS(Extranet!$H:$H,Extranet!$C:$C,U$2,Extranet!$D:$D,$P12)</f>
        <v>2373</v>
      </c>
      <c r="V12" s="16">
        <f>SUMIFS(Extranet!$H:$H,Extranet!$C:$C,V$2,Extranet!$D:$D,$P12)</f>
        <v>0</v>
      </c>
      <c r="W12" s="16">
        <f>SUMIFS(Extranet!$H:$H,Extranet!$C:$C,W$2,Extranet!$D:$D,$P12)</f>
        <v>0</v>
      </c>
      <c r="X12" s="16">
        <f>SUMIFS(Extranet!$H:$H,Extranet!$C:$C,X$2,Extranet!$D:$D,$P12)</f>
        <v>0</v>
      </c>
      <c r="Y12" s="16">
        <f>SUMIFS(Extranet!$H:$H,Extranet!$C:$C,Y$2,Extranet!$D:$D,$P12)</f>
        <v>0</v>
      </c>
      <c r="Z12" s="16">
        <f>SUMIFS(Extranet!$H:$H,Extranet!$C:$C,Z$2,Extranet!$D:$D,$P12)</f>
        <v>830</v>
      </c>
      <c r="AA12" s="16">
        <f>SUMIFS(Extranet!$H:$H,Extranet!$C:$C,AA$2,Extranet!$D:$D,$P12)</f>
        <v>0</v>
      </c>
      <c r="AB12" s="16">
        <f>SUMIFS(Extranet!$H:$H,Extranet!$C:$C,AB$2,Extranet!$D:$D,$P12)</f>
        <v>552</v>
      </c>
      <c r="AC12" s="55">
        <f t="shared" ref="AC12:AC15" si="4">SUM(Q12:AB12)</f>
        <v>4500</v>
      </c>
      <c r="AH12" s="42">
        <f t="shared" ca="1" si="2"/>
        <v>46000</v>
      </c>
      <c r="AI12" s="43">
        <f ca="1">_xll.BInterpol('Base IPCA'!$C$3:$C$13,'Base IPCA'!$E$3:$E$13,AH12,"Cubic","Extrapolate=Linear","MultiX=Average","Skip=True","Sort=True")</f>
        <v>11.902098901098903</v>
      </c>
      <c r="AJ12" s="43">
        <f ca="1">_xll.BInterpol('Base IPCA'!$C$3:$C$13,'Base IPCA'!$D$3:$D$13,AH12,"Cubic","Extrapolate=Linear","MultiX=Average","Skip=True","Sort=True")</f>
        <v>11.870574725274725</v>
      </c>
    </row>
    <row r="13" spans="1:36" x14ac:dyDescent="0.25">
      <c r="A13" t="s">
        <v>294</v>
      </c>
      <c r="B13" t="s">
        <v>427</v>
      </c>
      <c r="C13" s="10">
        <v>58668</v>
      </c>
      <c r="D13" s="47">
        <f>_xll.BDP(A13,"YLD_CNV_MID",,)</f>
        <v>7.1398999999999999</v>
      </c>
      <c r="E13" s="47">
        <f>_xll.BDP(A13,"YLD_YTM_MID", "PRICING_SOURCE=ANDE")</f>
        <v>7.0869</v>
      </c>
      <c r="F13" s="4">
        <f t="shared" si="1"/>
        <v>5.2999999999999936E-2</v>
      </c>
      <c r="G13" s="12">
        <f>_xll.BDP(A13,"RISK_MID",,)/100</f>
        <v>5.0470656323559524</v>
      </c>
      <c r="H13" s="12">
        <f>_xll.BDP(A13,"DUR_MID",,)</f>
        <v>13.429771432611252</v>
      </c>
      <c r="I13" s="12">
        <f>_xll.BDP(A13,"px_LAST",,)</f>
        <v>4026.4460450000001</v>
      </c>
      <c r="J13" s="3">
        <f>_xll.BDP(A13,"PX_LAST",,)/_xll.BDP(A13,"PX_YEST_CLOSE",,)-1</f>
        <v>-6.5075564668551911E-3</v>
      </c>
      <c r="N13"/>
      <c r="O13" s="4"/>
      <c r="P13" s="52" t="s">
        <v>456</v>
      </c>
      <c r="Q13" s="16">
        <f>SUMIFS(Extranet!$H:$H,Extranet!$C:$C,Q$2,Extranet!$D:$D,$P13)</f>
        <v>0</v>
      </c>
      <c r="R13" s="16">
        <f>SUMIFS(Extranet!$H:$H,Extranet!$C:$C,R$2,Extranet!$D:$D,$P13)</f>
        <v>0</v>
      </c>
      <c r="S13" s="16">
        <f>SUMIFS(Extranet!$H:$H,Extranet!$C:$C,S$2,Extranet!$D:$D,$P13)</f>
        <v>0</v>
      </c>
      <c r="T13" s="16">
        <f>SUMIFS(Extranet!$H:$H,Extranet!$C:$C,T$2,Extranet!$D:$D,$P13)</f>
        <v>340</v>
      </c>
      <c r="U13" s="16">
        <f>SUMIFS(Extranet!$H:$H,Extranet!$C:$C,U$2,Extranet!$D:$D,$P13)</f>
        <v>1118</v>
      </c>
      <c r="V13" s="16">
        <f>SUMIFS(Extranet!$H:$H,Extranet!$C:$C,V$2,Extranet!$D:$D,$P13)</f>
        <v>0</v>
      </c>
      <c r="W13" s="16">
        <f>SUMIFS(Extranet!$H:$H,Extranet!$C:$C,W$2,Extranet!$D:$D,$P13)</f>
        <v>0</v>
      </c>
      <c r="X13" s="16">
        <f>SUMIFS(Extranet!$H:$H,Extranet!$C:$C,X$2,Extranet!$D:$D,$P13)</f>
        <v>0</v>
      </c>
      <c r="Y13" s="16">
        <f>SUMIFS(Extranet!$H:$H,Extranet!$C:$C,Y$2,Extranet!$D:$D,$P13)</f>
        <v>0</v>
      </c>
      <c r="Z13" s="16">
        <f>SUMIFS(Extranet!$H:$H,Extranet!$C:$C,Z$2,Extranet!$D:$D,$P13)</f>
        <v>319</v>
      </c>
      <c r="AA13" s="16">
        <f>SUMIFS(Extranet!$H:$H,Extranet!$C:$C,AA$2,Extranet!$D:$D,$P13)</f>
        <v>0</v>
      </c>
      <c r="AB13" s="16">
        <f>SUMIFS(Extranet!$H:$H,Extranet!$C:$C,AB$2,Extranet!$D:$D,$P13)</f>
        <v>423</v>
      </c>
      <c r="AC13" s="55">
        <f t="shared" si="4"/>
        <v>2200</v>
      </c>
      <c r="AH13" s="42">
        <f t="shared" ca="1" si="2"/>
        <v>46001</v>
      </c>
      <c r="AI13" s="43">
        <f ca="1">_xll.BInterpol('Base IPCA'!$C$3:$C$13,'Base IPCA'!$E$3:$E$13,AH13,"Cubic","Extrapolate=Linear","MultiX=Average","Skip=True","Sort=True")</f>
        <v>11.895811355311357</v>
      </c>
      <c r="AJ13" s="43">
        <f ca="1">_xll.BInterpol('Base IPCA'!$C$3:$C$13,'Base IPCA'!$D$3:$D$13,AH13,"Cubic","Extrapolate=Linear","MultiX=Average","Skip=True","Sort=True")</f>
        <v>11.864394505494504</v>
      </c>
    </row>
    <row r="14" spans="1:36" x14ac:dyDescent="0.25">
      <c r="N14"/>
      <c r="O14" s="4"/>
      <c r="P14" s="52" t="s">
        <v>708</v>
      </c>
      <c r="Q14" s="16">
        <f>SUMIFS(Extranet!$H:$H,Extranet!$C:$C,Q$2,Extranet!$D:$D,$P14)</f>
        <v>0</v>
      </c>
      <c r="R14" s="16">
        <f>SUMIFS(Extranet!$H:$H,Extranet!$C:$C,R$2,Extranet!$D:$D,$P14)</f>
        <v>0</v>
      </c>
      <c r="S14" s="16">
        <f>SUMIFS(Extranet!$H:$H,Extranet!$C:$C,S$2,Extranet!$D:$D,$P14)</f>
        <v>0</v>
      </c>
      <c r="T14" s="16">
        <f>SUMIFS(Extranet!$H:$H,Extranet!$C:$C,T$2,Extranet!$D:$D,$P14)</f>
        <v>581</v>
      </c>
      <c r="U14" s="16">
        <f>SUMIFS(Extranet!$H:$H,Extranet!$C:$C,U$2,Extranet!$D:$D,$P14)</f>
        <v>3374</v>
      </c>
      <c r="V14" s="16">
        <f>SUMIFS(Extranet!$H:$H,Extranet!$C:$C,V$2,Extranet!$D:$D,$P14)</f>
        <v>0</v>
      </c>
      <c r="W14" s="16">
        <f>SUMIFS(Extranet!$H:$H,Extranet!$C:$C,W$2,Extranet!$D:$D,$P14)</f>
        <v>0</v>
      </c>
      <c r="X14" s="16">
        <f>SUMIFS(Extranet!$H:$H,Extranet!$C:$C,X$2,Extranet!$D:$D,$P14)</f>
        <v>0</v>
      </c>
      <c r="Y14" s="16">
        <f>SUMIFS(Extranet!$H:$H,Extranet!$C:$C,Y$2,Extranet!$D:$D,$P14)</f>
        <v>0</v>
      </c>
      <c r="Z14" s="16">
        <f>SUMIFS(Extranet!$H:$H,Extranet!$C:$C,Z$2,Extranet!$D:$D,$P14)</f>
        <v>830</v>
      </c>
      <c r="AA14" s="16">
        <f>SUMIFS(Extranet!$H:$H,Extranet!$C:$C,AA$2,Extranet!$D:$D,$P14)</f>
        <v>0</v>
      </c>
      <c r="AB14" s="16">
        <f>SUMIFS(Extranet!$H:$H,Extranet!$C:$C,AB$2,Extranet!$D:$D,$P14)</f>
        <v>775</v>
      </c>
      <c r="AC14" s="55">
        <f t="shared" si="4"/>
        <v>5560</v>
      </c>
      <c r="AH14" s="42">
        <f t="shared" ca="1" si="2"/>
        <v>46002</v>
      </c>
      <c r="AI14" s="43">
        <f ca="1">_xll.BInterpol('Base IPCA'!$C$3:$C$13,'Base IPCA'!$E$3:$E$13,AH14,"Cubic","Extrapolate=Linear","MultiX=Average","Skip=True","Sort=True")</f>
        <v>11.889523809523812</v>
      </c>
      <c r="AJ14" s="43">
        <f ca="1">_xll.BInterpol('Base IPCA'!$C$3:$C$13,'Base IPCA'!$D$3:$D$13,AH14,"Cubic","Extrapolate=Linear","MultiX=Average","Skip=True","Sort=True")</f>
        <v>11.858214285714284</v>
      </c>
    </row>
    <row r="15" spans="1:36" x14ac:dyDescent="0.25">
      <c r="N15"/>
      <c r="O15" s="4"/>
      <c r="P15" s="52" t="s">
        <v>707</v>
      </c>
      <c r="Q15" s="16">
        <f>SUMIFS(Extranet!$H:$H,Extranet!$C:$C,Q$2,Extranet!$D:$D,$P15)</f>
        <v>0</v>
      </c>
      <c r="R15" s="16">
        <f>SUMIFS(Extranet!$H:$H,Extranet!$C:$C,R$2,Extranet!$D:$D,$P15)</f>
        <v>0</v>
      </c>
      <c r="S15" s="16">
        <f>SUMIFS(Extranet!$H:$H,Extranet!$C:$C,S$2,Extranet!$D:$D,$P15)</f>
        <v>0</v>
      </c>
      <c r="T15" s="16">
        <f>SUMIFS(Extranet!$H:$H,Extranet!$C:$C,T$2,Extranet!$D:$D,$P15)</f>
        <v>760</v>
      </c>
      <c r="U15" s="16">
        <f>SUMIFS(Extranet!$H:$H,Extranet!$C:$C,U$2,Extranet!$D:$D,$P15)</f>
        <v>3430</v>
      </c>
      <c r="V15" s="16">
        <f>SUMIFS(Extranet!$H:$H,Extranet!$C:$C,V$2,Extranet!$D:$D,$P15)</f>
        <v>0</v>
      </c>
      <c r="W15" s="16">
        <f>SUMIFS(Extranet!$H:$H,Extranet!$C:$C,W$2,Extranet!$D:$D,$P15)</f>
        <v>0</v>
      </c>
      <c r="X15" s="16">
        <f>SUMIFS(Extranet!$H:$H,Extranet!$C:$C,X$2,Extranet!$D:$D,$P15)</f>
        <v>0</v>
      </c>
      <c r="Y15" s="16">
        <f>SUMIFS(Extranet!$H:$H,Extranet!$C:$C,Y$2,Extranet!$D:$D,$P15)</f>
        <v>0</v>
      </c>
      <c r="Z15" s="16">
        <f>SUMIFS(Extranet!$H:$H,Extranet!$C:$C,Z$2,Extranet!$D:$D,$P15)</f>
        <v>935</v>
      </c>
      <c r="AA15" s="16">
        <f>SUMIFS(Extranet!$H:$H,Extranet!$C:$C,AA$2,Extranet!$D:$D,$P15)</f>
        <v>0</v>
      </c>
      <c r="AB15" s="16">
        <f>SUMIFS(Extranet!$H:$H,Extranet!$C:$C,AB$2,Extranet!$D:$D,$P15)</f>
        <v>627</v>
      </c>
      <c r="AC15" s="55">
        <f t="shared" si="4"/>
        <v>5752</v>
      </c>
      <c r="AH15" s="42">
        <f t="shared" ca="1" si="2"/>
        <v>46003</v>
      </c>
      <c r="AI15" s="43">
        <f ca="1">_xll.BInterpol('Base IPCA'!$C$3:$C$13,'Base IPCA'!$E$3:$E$13,AH15,"Cubic","Extrapolate=Linear","MultiX=Average","Skip=True","Sort=True")</f>
        <v>11.883236263736265</v>
      </c>
      <c r="AJ15" s="43">
        <f ca="1">_xll.BInterpol('Base IPCA'!$C$3:$C$13,'Base IPCA'!$D$3:$D$13,AH15,"Cubic","Extrapolate=Linear","MultiX=Average","Skip=True","Sort=True")</f>
        <v>11.852034065934065</v>
      </c>
    </row>
    <row r="16" spans="1:36" x14ac:dyDescent="0.25">
      <c r="N16"/>
      <c r="O16" s="4"/>
      <c r="P16" s="52" t="s">
        <v>926</v>
      </c>
      <c r="Q16" s="16">
        <f>SUMIFS(Extranet!$H:$H,Extranet!$C:$C,Q$2,Extranet!$D:$D,$P16)</f>
        <v>0</v>
      </c>
      <c r="R16" s="16">
        <f>SUMIFS(Extranet!$H:$H,Extranet!$C:$C,R$2,Extranet!$D:$D,$P16)</f>
        <v>0</v>
      </c>
      <c r="S16" s="16">
        <f>SUMIFS(Extranet!$H:$H,Extranet!$C:$C,S$2,Extranet!$D:$D,$P16)</f>
        <v>0</v>
      </c>
      <c r="T16" s="16">
        <f>SUMIFS(Extranet!$H:$H,Extranet!$C:$C,T$2,Extranet!$D:$D,$P16)</f>
        <v>334</v>
      </c>
      <c r="U16" s="16">
        <f>SUMIFS(Extranet!$H:$H,Extranet!$C:$C,U$2,Extranet!$D:$D,$P16)</f>
        <v>1683</v>
      </c>
      <c r="V16" s="16">
        <f>SUMIFS(Extranet!$H:$H,Extranet!$C:$C,V$2,Extranet!$D:$D,$P16)</f>
        <v>0</v>
      </c>
      <c r="W16" s="16">
        <f>SUMIFS(Extranet!$H:$H,Extranet!$C:$C,W$2,Extranet!$D:$D,$P16)</f>
        <v>0</v>
      </c>
      <c r="X16" s="16">
        <f>SUMIFS(Extranet!$H:$H,Extranet!$C:$C,X$2,Extranet!$D:$D,$P16)</f>
        <v>0</v>
      </c>
      <c r="Y16" s="16">
        <f>SUMIFS(Extranet!$H:$H,Extranet!$C:$C,Y$2,Extranet!$D:$D,$P16)</f>
        <v>0</v>
      </c>
      <c r="Z16" s="16">
        <f>SUMIFS(Extranet!$H:$H,Extranet!$C:$C,Z$2,Extranet!$D:$D,$P16)</f>
        <v>483</v>
      </c>
      <c r="AA16" s="16">
        <f>SUMIFS(Extranet!$H:$H,Extranet!$C:$C,AA$2,Extranet!$D:$D,$P16)</f>
        <v>0</v>
      </c>
      <c r="AB16" s="16">
        <f>SUMIFS(Extranet!$H:$H,Extranet!$C:$C,AB$2,Extranet!$D:$D,$P16)</f>
        <v>0</v>
      </c>
      <c r="AC16" s="55">
        <f t="shared" si="3"/>
        <v>2500</v>
      </c>
      <c r="AH16" s="42">
        <f t="shared" ca="1" si="2"/>
        <v>46004</v>
      </c>
      <c r="AI16" s="43">
        <f ca="1">_xll.BInterpol('Base IPCA'!$C$3:$C$13,'Base IPCA'!$E$3:$E$13,AH16,"Cubic","Extrapolate=Linear","MultiX=Average","Skip=True","Sort=True")</f>
        <v>11.87694871794872</v>
      </c>
      <c r="AJ16" s="43">
        <f ca="1">_xll.BInterpol('Base IPCA'!$C$3:$C$13,'Base IPCA'!$D$3:$D$13,AH16,"Cubic","Extrapolate=Linear","MultiX=Average","Skip=True","Sort=True")</f>
        <v>11.845853846153844</v>
      </c>
    </row>
    <row r="17" spans="1:36" x14ac:dyDescent="0.25">
      <c r="A17" s="260" t="s">
        <v>952</v>
      </c>
      <c r="B17" s="260" t="s">
        <v>143</v>
      </c>
      <c r="C17" s="260" t="s">
        <v>62</v>
      </c>
      <c r="D17" s="260" t="s">
        <v>928</v>
      </c>
      <c r="E17" s="260" t="s">
        <v>929</v>
      </c>
      <c r="F17" s="260" t="s">
        <v>930</v>
      </c>
      <c r="G17" s="260" t="s">
        <v>931</v>
      </c>
      <c r="H17" s="260" t="s">
        <v>932</v>
      </c>
      <c r="I17" s="260" t="s">
        <v>933</v>
      </c>
      <c r="J17" s="260" t="s">
        <v>934</v>
      </c>
      <c r="K17" s="260" t="s">
        <v>61</v>
      </c>
      <c r="L17" s="260" t="s">
        <v>59</v>
      </c>
      <c r="M17" s="260" t="s">
        <v>64</v>
      </c>
      <c r="N17"/>
      <c r="O17" s="4"/>
      <c r="P17" s="52" t="s">
        <v>921</v>
      </c>
      <c r="Q17" s="16">
        <f>SUMIFS(Extranet!$H:$H,Extranet!$C:$C,Q$2,Extranet!$D:$D,$P17)</f>
        <v>0</v>
      </c>
      <c r="R17" s="16">
        <f>SUMIFS(Extranet!$H:$H,Extranet!$C:$C,R$2,Extranet!$D:$D,$P17)</f>
        <v>0</v>
      </c>
      <c r="S17" s="16">
        <f>SUMIFS(Extranet!$H:$H,Extranet!$C:$C,S$2,Extranet!$D:$D,$P17)</f>
        <v>0</v>
      </c>
      <c r="T17" s="16">
        <f>SUMIFS(Extranet!$H:$H,Extranet!$C:$C,T$2,Extranet!$D:$D,$P17)</f>
        <v>0</v>
      </c>
      <c r="U17" s="16">
        <f>SUMIFS(Extranet!$H:$H,Extranet!$C:$C,U$2,Extranet!$D:$D,$P17)</f>
        <v>0</v>
      </c>
      <c r="V17" s="16">
        <f>SUMIFS(Extranet!$H:$H,Extranet!$C:$C,V$2,Extranet!$D:$D,$P17)</f>
        <v>0</v>
      </c>
      <c r="W17" s="16">
        <f>SUMIFS(Extranet!$H:$H,Extranet!$C:$C,W$2,Extranet!$D:$D,$P17)</f>
        <v>0</v>
      </c>
      <c r="X17" s="16">
        <f>SUMIFS(Extranet!$H:$H,Extranet!$C:$C,X$2,Extranet!$D:$D,$P17)</f>
        <v>0</v>
      </c>
      <c r="Y17" s="16">
        <f>SUMIFS(Extranet!$H:$H,Extranet!$C:$C,Y$2,Extranet!$D:$D,$P17)</f>
        <v>0</v>
      </c>
      <c r="Z17" s="16">
        <f>SUMIFS(Extranet!$H:$H,Extranet!$C:$C,Z$2,Extranet!$D:$D,$P17)</f>
        <v>0</v>
      </c>
      <c r="AA17" s="16">
        <f>SUMIFS(Extranet!$H:$H,Extranet!$C:$C,AA$2,Extranet!$D:$D,$P17)</f>
        <v>0</v>
      </c>
      <c r="AB17" s="16">
        <f>SUMIFS(Extranet!$H:$H,Extranet!$C:$C,AB$2,Extranet!$D:$D,$P17)</f>
        <v>0</v>
      </c>
      <c r="AC17" s="55">
        <f t="shared" si="3"/>
        <v>0</v>
      </c>
      <c r="AH17" s="42">
        <f t="shared" ca="1" si="2"/>
        <v>46005</v>
      </c>
      <c r="AI17" s="43">
        <f ca="1">_xll.BInterpol('Base IPCA'!$C$3:$C$13,'Base IPCA'!$E$3:$E$13,AH17,"Cubic","Extrapolate=Linear","MultiX=Average","Skip=True","Sort=True")</f>
        <v>11.870661172161174</v>
      </c>
      <c r="AJ17" s="43">
        <f ca="1">_xll.BInterpol('Base IPCA'!$C$3:$C$13,'Base IPCA'!$D$3:$D$13,AH17,"Cubic","Extrapolate=Linear","MultiX=Average","Skip=True","Sort=True")</f>
        <v>11.839673626373624</v>
      </c>
    </row>
    <row r="18" spans="1:36" x14ac:dyDescent="0.25">
      <c r="A18" s="259" t="s">
        <v>145</v>
      </c>
      <c r="B18" s="259" t="s">
        <v>113</v>
      </c>
      <c r="C18" s="261" t="str">
        <f>_xll.BDP(A18,"FUT_DLV_DT_FIRST")</f>
        <v>17/08/2026</v>
      </c>
      <c r="D18" s="259">
        <f>_xll.BDP(A18,$D$17)</f>
        <v>10.29</v>
      </c>
      <c r="E18" s="259">
        <f t="shared" ref="E18:E26" ca="1" si="5">NETWORKDAYS(TODAY(),C18,feriadosbr)</f>
        <v>172</v>
      </c>
      <c r="F18" s="262">
        <f t="shared" ref="F18:F26" ca="1" si="6">100000/((1+D18%)^(E18/252))</f>
        <v>93533.545853252901</v>
      </c>
      <c r="G18" s="262">
        <f t="shared" ref="G18:G25" ca="1" si="7">F18*$F$30*$F$32</f>
        <v>172492.92842551655</v>
      </c>
      <c r="H18" s="259">
        <f t="shared" ref="H18:H26" ca="1" si="8">F18*$F$37</f>
        <v>93575.851641376838</v>
      </c>
      <c r="I18" s="262">
        <f t="shared" ref="I18:I26" ca="1" si="9">H18*$F$34</f>
        <v>172588.02561254799</v>
      </c>
      <c r="J18" s="257">
        <f t="shared" ref="J18:J26" ca="1" si="10">(((100000/H18)^(252/(E18-1)))-1)*100</f>
        <v>10.279673031493285</v>
      </c>
      <c r="K18" s="257">
        <f>_xll.BDP(A18,"LAST_PRICE")</f>
        <v>10.28</v>
      </c>
      <c r="L18" s="257">
        <f t="shared" ref="L18:L26" si="11">+K18-D18</f>
        <v>-9.9999999999997868E-3</v>
      </c>
      <c r="M18" s="259">
        <f ca="1">I18-((100000/((1+(J18+0.01)%)^((E18-1)/252)))*$F$34)</f>
        <v>10.618855466716923</v>
      </c>
      <c r="N18"/>
      <c r="O18" s="4"/>
      <c r="P18" s="52" t="s">
        <v>922</v>
      </c>
      <c r="Q18" s="16">
        <f>SUMIFS(Extranet!$H:$H,Extranet!$C:$C,Q$2,Extranet!$D:$D,$P18)</f>
        <v>0</v>
      </c>
      <c r="R18" s="16">
        <f>SUMIFS(Extranet!$H:$H,Extranet!$C:$C,R$2,Extranet!$D:$D,$P18)</f>
        <v>0</v>
      </c>
      <c r="S18" s="16">
        <f>SUMIFS(Extranet!$H:$H,Extranet!$C:$C,S$2,Extranet!$D:$D,$P18)</f>
        <v>0</v>
      </c>
      <c r="T18" s="16">
        <f>SUMIFS(Extranet!$H:$H,Extranet!$C:$C,T$2,Extranet!$D:$D,$P18)</f>
        <v>851</v>
      </c>
      <c r="U18" s="16">
        <f>SUMIFS(Extranet!$H:$H,Extranet!$C:$C,U$2,Extranet!$D:$D,$P18)</f>
        <v>4095</v>
      </c>
      <c r="V18" s="16">
        <f>SUMIFS(Extranet!$H:$H,Extranet!$C:$C,V$2,Extranet!$D:$D,$P18)</f>
        <v>0</v>
      </c>
      <c r="W18" s="16">
        <f>SUMIFS(Extranet!$H:$H,Extranet!$C:$C,W$2,Extranet!$D:$D,$P18)</f>
        <v>0</v>
      </c>
      <c r="X18" s="16">
        <f>SUMIFS(Extranet!$H:$H,Extranet!$C:$C,X$2,Extranet!$D:$D,$P18)</f>
        <v>0</v>
      </c>
      <c r="Y18" s="16">
        <f>SUMIFS(Extranet!$H:$H,Extranet!$C:$C,Y$2,Extranet!$D:$D,$P18)</f>
        <v>0</v>
      </c>
      <c r="Z18" s="16">
        <f>SUMIFS(Extranet!$H:$H,Extranet!$C:$C,Z$2,Extranet!$D:$D,$P18)</f>
        <v>990</v>
      </c>
      <c r="AA18" s="16">
        <f>SUMIFS(Extranet!$H:$H,Extranet!$C:$C,AA$2,Extranet!$D:$D,$P18)</f>
        <v>0</v>
      </c>
      <c r="AB18" s="16">
        <f>SUMIFS(Extranet!$H:$H,Extranet!$C:$C,AB$2,Extranet!$D:$D,$P18)</f>
        <v>664</v>
      </c>
      <c r="AC18" s="55">
        <f t="shared" si="3"/>
        <v>6600</v>
      </c>
      <c r="AH18" s="42">
        <f t="shared" ca="1" si="2"/>
        <v>46006</v>
      </c>
      <c r="AI18" s="43">
        <f ca="1">_xll.BInterpol('Base IPCA'!$C$3:$C$13,'Base IPCA'!$E$3:$E$13,AH18,"Cubic","Extrapolate=Linear","MultiX=Average","Skip=True","Sort=True")</f>
        <v>11.864373626373629</v>
      </c>
      <c r="AJ18" s="43">
        <f ca="1">_xll.BInterpol('Base IPCA'!$C$3:$C$13,'Base IPCA'!$D$3:$D$13,AH18,"Cubic","Extrapolate=Linear","MultiX=Average","Skip=True","Sort=True")</f>
        <v>11.833493406593405</v>
      </c>
    </row>
    <row r="19" spans="1:36" x14ac:dyDescent="0.25">
      <c r="A19" s="125" t="s">
        <v>299</v>
      </c>
      <c r="B19" s="125" t="s">
        <v>300</v>
      </c>
      <c r="C19" s="263" t="str">
        <f>_xll.BDP(A19,"FUT_DLV_DT_FIRST")</f>
        <v>17/05/2027</v>
      </c>
      <c r="D19" s="258">
        <f>_xll.BDP(A19,$D$17)</f>
        <v>8.7200000000000006</v>
      </c>
      <c r="E19" s="125">
        <f t="shared" ca="1" si="5"/>
        <v>358</v>
      </c>
      <c r="F19" s="264">
        <f t="shared" ca="1" si="6"/>
        <v>88800.93453663004</v>
      </c>
      <c r="G19" s="133">
        <f t="shared" ca="1" si="7"/>
        <v>163765.12945609872</v>
      </c>
      <c r="H19" s="125">
        <f t="shared" ca="1" si="8"/>
        <v>88841.099736050674</v>
      </c>
      <c r="I19" s="133">
        <f t="shared" ca="1" si="9"/>
        <v>163855.41491468111</v>
      </c>
      <c r="J19" s="258">
        <f t="shared" ca="1" si="10"/>
        <v>8.7107577402558043</v>
      </c>
      <c r="K19" s="258">
        <f>_xll.BDP(A19,"LAST_PRICE")</f>
        <v>8.6750000000000007</v>
      </c>
      <c r="L19" s="258">
        <f t="shared" si="11"/>
        <v>-4.4999999999999929E-2</v>
      </c>
      <c r="M19" s="125">
        <f ca="1">I19-((100000/((1+(J19+0.01)%)^((E19-1)/252)))*$F$34)</f>
        <v>21.350481831177603</v>
      </c>
      <c r="N19"/>
      <c r="O19" s="4"/>
      <c r="P19" s="52" t="s">
        <v>955</v>
      </c>
      <c r="Q19" s="16">
        <f>SUMIFS(Extranet!$H:$H,Extranet!$C:$C,Q$2,Extranet!$D:$D,$P19)</f>
        <v>0</v>
      </c>
      <c r="R19" s="16">
        <f>SUMIFS(Extranet!$H:$H,Extranet!$C:$C,R$2,Extranet!$D:$D,$P19)</f>
        <v>0</v>
      </c>
      <c r="S19" s="16">
        <f>SUMIFS(Extranet!$H:$H,Extranet!$C:$C,S$2,Extranet!$D:$D,$P19)</f>
        <v>0</v>
      </c>
      <c r="T19" s="16">
        <f>SUMIFS(Extranet!$H:$H,Extranet!$C:$C,T$2,Extranet!$D:$D,$P19)</f>
        <v>635</v>
      </c>
      <c r="U19" s="16">
        <f>SUMIFS(Extranet!$H:$H,Extranet!$C:$C,U$2,Extranet!$D:$D,$P19)</f>
        <v>2919</v>
      </c>
      <c r="V19" s="16">
        <f>SUMIFS(Extranet!$H:$H,Extranet!$C:$C,V$2,Extranet!$D:$D,$P19)</f>
        <v>0</v>
      </c>
      <c r="W19" s="16">
        <f>SUMIFS(Extranet!$H:$H,Extranet!$C:$C,W$2,Extranet!$D:$D,$P19)</f>
        <v>0</v>
      </c>
      <c r="X19" s="16">
        <f>SUMIFS(Extranet!$H:$H,Extranet!$C:$C,X$2,Extranet!$D:$D,$P19)</f>
        <v>0</v>
      </c>
      <c r="Y19" s="16">
        <f>SUMIFS(Extranet!$H:$H,Extranet!$C:$C,Y$2,Extranet!$D:$D,$P19)</f>
        <v>0</v>
      </c>
      <c r="Z19" s="16">
        <f>SUMIFS(Extranet!$H:$H,Extranet!$C:$C,Z$2,Extranet!$D:$D,$P19)</f>
        <v>946</v>
      </c>
      <c r="AA19" s="16">
        <f>SUMIFS(Extranet!$H:$H,Extranet!$C:$C,AA$2,Extranet!$D:$D,$P19)</f>
        <v>0</v>
      </c>
      <c r="AB19" s="16">
        <f>SUMIFS(Extranet!$H:$H,Extranet!$C:$C,AB$2,Extranet!$D:$D,$P19)</f>
        <v>500</v>
      </c>
      <c r="AC19" s="55">
        <f t="shared" si="3"/>
        <v>5000</v>
      </c>
      <c r="AH19" s="42">
        <f t="shared" ca="1" si="2"/>
        <v>46007</v>
      </c>
      <c r="AI19" s="43">
        <f ca="1">_xll.BInterpol('Base IPCA'!$C$3:$C$13,'Base IPCA'!$E$3:$E$13,AH19,"Cubic","Extrapolate=Linear","MultiX=Average","Skip=True","Sort=True")</f>
        <v>11.858086080586084</v>
      </c>
      <c r="AJ19" s="43">
        <f ca="1">_xll.BInterpol('Base IPCA'!$C$3:$C$13,'Base IPCA'!$D$3:$D$13,AH19,"Cubic","Extrapolate=Linear","MultiX=Average","Skip=True","Sort=True")</f>
        <v>11.827313186813186</v>
      </c>
    </row>
    <row r="20" spans="1:36" x14ac:dyDescent="0.25">
      <c r="A20" s="259" t="s">
        <v>146</v>
      </c>
      <c r="B20" s="259" t="s">
        <v>174</v>
      </c>
      <c r="C20" s="261" t="str">
        <f>_xll.BDP(A20,"FUT_DLV_DT_FIRST")</f>
        <v>15/08/2028</v>
      </c>
      <c r="D20" s="259">
        <f>_xll.BDP(A20,$D$17)</f>
        <v>8.1300000000000008</v>
      </c>
      <c r="E20" s="259">
        <f t="shared" ref="E20" ca="1" si="12">NETWORKDAYS(TODAY(),C20,feriadosbr)</f>
        <v>673</v>
      </c>
      <c r="F20" s="262">
        <f t="shared" ref="F20" ca="1" si="13">100000/((1+D20%)^(E20/252))</f>
        <v>81160.008691626106</v>
      </c>
      <c r="G20" s="262">
        <f t="shared" ca="1" si="7"/>
        <v>149673.86772894475</v>
      </c>
      <c r="H20" s="259">
        <f t="shared" ca="1" si="8"/>
        <v>81196.71785410383</v>
      </c>
      <c r="I20" s="262">
        <f t="shared" ca="1" si="9"/>
        <v>149756.38452498423</v>
      </c>
      <c r="J20" s="257">
        <f t="shared" ref="J20" ca="1" si="14">(((100000/H20)^(252/(E20-1)))-1)*100</f>
        <v>8.1242410509667842</v>
      </c>
      <c r="K20" s="257">
        <f>_xll.BDP(A20,"LAST_PRICE")</f>
        <v>8.18</v>
      </c>
      <c r="L20" s="257">
        <f t="shared" si="11"/>
        <v>4.9999999999998934E-2</v>
      </c>
      <c r="M20" s="257">
        <f t="shared" ref="M20:M25" ca="1" si="15">I20-((100000/((1+(J20+0.01)%)^((E20-1)/252)))*$F$34)</f>
        <v>36.928134850488277</v>
      </c>
      <c r="N20"/>
      <c r="O20" s="4"/>
      <c r="P20" s="52" t="s">
        <v>994</v>
      </c>
      <c r="Q20" s="16">
        <f>SUMIFS(Extranet!$H:$H,Extranet!$C:$C,Q$2,Extranet!$D:$D,$P20)</f>
        <v>0</v>
      </c>
      <c r="R20" s="16">
        <f>SUMIFS(Extranet!$H:$H,Extranet!$C:$C,R$2,Extranet!$D:$D,$P20)</f>
        <v>0</v>
      </c>
      <c r="S20" s="16">
        <f>SUMIFS(Extranet!$H:$H,Extranet!$C:$C,S$2,Extranet!$D:$D,$P20)</f>
        <v>0</v>
      </c>
      <c r="T20" s="16">
        <f>SUMIFS(Extranet!$H:$H,Extranet!$C:$C,T$2,Extranet!$D:$D,$P20)</f>
        <v>739</v>
      </c>
      <c r="U20" s="16">
        <f>SUMIFS(Extranet!$H:$H,Extranet!$C:$C,U$2,Extranet!$D:$D,$P20)</f>
        <v>2205</v>
      </c>
      <c r="V20" s="16">
        <f>SUMIFS(Extranet!$H:$H,Extranet!$C:$C,V$2,Extranet!$D:$D,$P20)</f>
        <v>0</v>
      </c>
      <c r="W20" s="16">
        <f>SUMIFS(Extranet!$H:$H,Extranet!$C:$C,W$2,Extranet!$D:$D,$P20)</f>
        <v>0</v>
      </c>
      <c r="X20" s="16">
        <f>SUMIFS(Extranet!$H:$H,Extranet!$C:$C,X$2,Extranet!$D:$D,$P20)</f>
        <v>0</v>
      </c>
      <c r="Y20" s="16">
        <f>SUMIFS(Extranet!$H:$H,Extranet!$C:$C,Y$2,Extranet!$D:$D,$P20)</f>
        <v>0</v>
      </c>
      <c r="Z20" s="16">
        <f>SUMIFS(Extranet!$H:$H,Extranet!$C:$C,Z$2,Extranet!$D:$D,$P20)</f>
        <v>522</v>
      </c>
      <c r="AA20" s="16">
        <f>SUMIFS(Extranet!$H:$H,Extranet!$C:$C,AA$2,Extranet!$D:$D,$P20)</f>
        <v>0</v>
      </c>
      <c r="AB20" s="16">
        <f>SUMIFS(Extranet!$H:$H,Extranet!$C:$C,AB$2,Extranet!$D:$D,$P20)</f>
        <v>534</v>
      </c>
      <c r="AC20" s="55">
        <f t="shared" si="3"/>
        <v>4000</v>
      </c>
      <c r="AH20" s="42">
        <f t="shared" ca="1" si="2"/>
        <v>46008</v>
      </c>
      <c r="AI20" s="43">
        <f ca="1">_xll.BInterpol('Base IPCA'!$C$3:$C$13,'Base IPCA'!$E$3:$E$13,AH20,"Cubic","Extrapolate=Linear","MultiX=Average","Skip=True","Sort=True")</f>
        <v>11.851798534798537</v>
      </c>
      <c r="AJ20" s="43">
        <f ca="1">_xll.BInterpol('Base IPCA'!$C$3:$C$13,'Base IPCA'!$D$3:$D$13,AH20,"Cubic","Extrapolate=Linear","MultiX=Average","Skip=True","Sort=True")</f>
        <v>11.821132967032966</v>
      </c>
    </row>
    <row r="21" spans="1:36" x14ac:dyDescent="0.25">
      <c r="A21" s="125" t="s">
        <v>1006</v>
      </c>
      <c r="B21" s="125" t="s">
        <v>1007</v>
      </c>
      <c r="C21" s="263" t="str">
        <f>_xll.BDP(A21,"FUT_DLV_DT_FIRST")</f>
        <v>15/05/2029</v>
      </c>
      <c r="D21" s="258">
        <f>_xll.BDP(A21,$D$17)</f>
        <v>7.9</v>
      </c>
      <c r="E21" s="125">
        <f t="shared" ca="1" si="5"/>
        <v>858</v>
      </c>
      <c r="F21" s="264">
        <f t="shared" ca="1" si="6"/>
        <v>77191.564483730646</v>
      </c>
      <c r="G21" s="133">
        <f t="shared" ca="1" si="7"/>
        <v>142355.33236851759</v>
      </c>
      <c r="H21" s="125">
        <f t="shared" ca="1" si="8"/>
        <v>77226.478694907113</v>
      </c>
      <c r="I21" s="133">
        <f t="shared" ca="1" si="9"/>
        <v>142433.81437813237</v>
      </c>
      <c r="J21" s="258">
        <f t="shared" ca="1" si="10"/>
        <v>7.8952257298763984</v>
      </c>
      <c r="K21" s="258">
        <f>_xll.BDP(A21,"LAST_PRICE")</f>
        <v>7.9850000000000003</v>
      </c>
      <c r="L21" s="258">
        <f t="shared" si="11"/>
        <v>8.4999999999999964E-2</v>
      </c>
      <c r="M21" s="258">
        <f t="shared" ca="1" si="15"/>
        <v>44.885141074104467</v>
      </c>
      <c r="N21"/>
      <c r="O21" s="4"/>
      <c r="P21" s="52" t="s">
        <v>995</v>
      </c>
      <c r="Q21" s="16">
        <f>SUMIFS(Extranet!$H:$H,Extranet!$C:$C,Q$2,Extranet!$D:$D,$P21)</f>
        <v>0</v>
      </c>
      <c r="R21" s="16">
        <f>SUMIFS(Extranet!$H:$H,Extranet!$C:$C,R$2,Extranet!$D:$D,$P21)</f>
        <v>0</v>
      </c>
      <c r="S21" s="16">
        <f>SUMIFS(Extranet!$H:$H,Extranet!$C:$C,S$2,Extranet!$D:$D,$P21)</f>
        <v>0</v>
      </c>
      <c r="T21" s="16">
        <f>SUMIFS(Extranet!$H:$H,Extranet!$C:$C,T$2,Extranet!$D:$D,$P21)</f>
        <v>66470</v>
      </c>
      <c r="U21" s="16">
        <f>SUMIFS(Extranet!$H:$H,Extranet!$C:$C,U$2,Extranet!$D:$D,$P21)</f>
        <v>97689</v>
      </c>
      <c r="V21" s="16">
        <f>SUMIFS(Extranet!$H:$H,Extranet!$C:$C,V$2,Extranet!$D:$D,$P21)</f>
        <v>0</v>
      </c>
      <c r="W21" s="16">
        <f>SUMIFS(Extranet!$H:$H,Extranet!$C:$C,W$2,Extranet!$D:$D,$P21)</f>
        <v>0</v>
      </c>
      <c r="X21" s="16">
        <f>SUMIFS(Extranet!$H:$H,Extranet!$C:$C,X$2,Extranet!$D:$D,$P21)</f>
        <v>0</v>
      </c>
      <c r="Y21" s="16">
        <f>SUMIFS(Extranet!$H:$H,Extranet!$C:$C,Y$2,Extranet!$D:$D,$P21)</f>
        <v>0</v>
      </c>
      <c r="Z21" s="16">
        <f>SUMIFS(Extranet!$H:$H,Extranet!$C:$C,Z$2,Extranet!$D:$D,$P21)</f>
        <v>40234</v>
      </c>
      <c r="AA21" s="16">
        <f>SUMIFS(Extranet!$H:$H,Extranet!$C:$C,AA$2,Extranet!$D:$D,$P21)</f>
        <v>0</v>
      </c>
      <c r="AB21" s="16">
        <f>SUMIFS(Extranet!$H:$H,Extranet!$C:$C,AB$2,Extranet!$D:$D,$P21)</f>
        <v>49794</v>
      </c>
      <c r="AC21" s="55">
        <f t="shared" si="3"/>
        <v>254187</v>
      </c>
      <c r="AH21" s="42">
        <f t="shared" ca="1" si="2"/>
        <v>46009</v>
      </c>
      <c r="AI21" s="43">
        <f ca="1">_xll.BInterpol('Base IPCA'!$C$3:$C$13,'Base IPCA'!$E$3:$E$13,AH21,"Cubic","Extrapolate=Linear","MultiX=Average","Skip=True","Sort=True")</f>
        <v>11.845510989010991</v>
      </c>
      <c r="AJ21" s="43">
        <f ca="1">_xll.BInterpol('Base IPCA'!$C$3:$C$13,'Base IPCA'!$D$3:$D$13,AH21,"Cubic","Extrapolate=Linear","MultiX=Average","Skip=True","Sort=True")</f>
        <v>11.814952747252747</v>
      </c>
    </row>
    <row r="22" spans="1:36" x14ac:dyDescent="0.25">
      <c r="A22" s="259" t="s">
        <v>147</v>
      </c>
      <c r="B22" s="259" t="s">
        <v>175</v>
      </c>
      <c r="C22" s="261" t="str">
        <f>_xll.BDP(A22,"FUT_DLV_DT_FIRST")</f>
        <v>15/08/2030</v>
      </c>
      <c r="D22" s="259">
        <f>_xll.BDP(A22,$D$17)</f>
        <v>7.72</v>
      </c>
      <c r="E22" s="259">
        <f ca="1">NETWORKDAYS(TODAY(),C22,feriadosbr)</f>
        <v>1179</v>
      </c>
      <c r="F22" s="262">
        <f t="shared" ca="1" si="6"/>
        <v>70615.370853130124</v>
      </c>
      <c r="G22" s="262">
        <f t="shared" ca="1" si="7"/>
        <v>130227.63115835265</v>
      </c>
      <c r="H22" s="259">
        <f t="shared" ca="1" si="8"/>
        <v>70647.310612179703</v>
      </c>
      <c r="I22" s="262">
        <f t="shared" ca="1" si="9"/>
        <v>130299.42703723282</v>
      </c>
      <c r="J22" s="257">
        <f t="shared" ca="1" si="10"/>
        <v>7.7163798027054975</v>
      </c>
      <c r="K22" s="257">
        <f>_xll.BDP(A22,"LAST_PRICE")</f>
        <v>7.83</v>
      </c>
      <c r="L22" s="257">
        <f t="shared" si="11"/>
        <v>0.11000000000000032</v>
      </c>
      <c r="M22" s="257">
        <f t="shared" ca="1" si="15"/>
        <v>56.531579517773935</v>
      </c>
      <c r="N22"/>
      <c r="O22" s="4"/>
      <c r="P22" s="52" t="s">
        <v>996</v>
      </c>
      <c r="Q22" s="16">
        <f>SUMIFS(Extranet!$H:$H,Extranet!$C:$C,Q$2,Extranet!$D:$D,$P22)</f>
        <v>0</v>
      </c>
      <c r="R22" s="16">
        <f>SUMIFS(Extranet!$H:$H,Extranet!$C:$C,R$2,Extranet!$D:$D,$P22)</f>
        <v>0</v>
      </c>
      <c r="S22" s="16">
        <f>SUMIFS(Extranet!$H:$H,Extranet!$C:$C,S$2,Extranet!$D:$D,$P22)</f>
        <v>0</v>
      </c>
      <c r="T22" s="16">
        <f>SUMIFS(Extranet!$H:$H,Extranet!$C:$C,T$2,Extranet!$D:$D,$P22)</f>
        <v>875</v>
      </c>
      <c r="U22" s="16">
        <f>SUMIFS(Extranet!$H:$H,Extranet!$C:$C,U$2,Extranet!$D:$D,$P22)</f>
        <v>2877</v>
      </c>
      <c r="V22" s="16">
        <f>SUMIFS(Extranet!$H:$H,Extranet!$C:$C,V$2,Extranet!$D:$D,$P22)</f>
        <v>0</v>
      </c>
      <c r="W22" s="16">
        <f>SUMIFS(Extranet!$H:$H,Extranet!$C:$C,W$2,Extranet!$D:$D,$P22)</f>
        <v>0</v>
      </c>
      <c r="X22" s="16">
        <f>SUMIFS(Extranet!$H:$H,Extranet!$C:$C,X$2,Extranet!$D:$D,$P22)</f>
        <v>0</v>
      </c>
      <c r="Y22" s="16">
        <f>SUMIFS(Extranet!$H:$H,Extranet!$C:$C,Y$2,Extranet!$D:$D,$P22)</f>
        <v>0</v>
      </c>
      <c r="Z22" s="16">
        <f>SUMIFS(Extranet!$H:$H,Extranet!$C:$C,Z$2,Extranet!$D:$D,$P22)</f>
        <v>788</v>
      </c>
      <c r="AA22" s="16">
        <f>SUMIFS(Extranet!$H:$H,Extranet!$C:$C,AA$2,Extranet!$D:$D,$P22)</f>
        <v>0</v>
      </c>
      <c r="AB22" s="16">
        <f>SUMIFS(Extranet!$H:$H,Extranet!$C:$C,AB$2,Extranet!$D:$D,$P22)</f>
        <v>660</v>
      </c>
      <c r="AC22" s="55">
        <f t="shared" ref="AC22:AC23" si="16">SUM(Q22:AB22)</f>
        <v>5200</v>
      </c>
      <c r="AH22" s="42">
        <f t="shared" ca="1" si="2"/>
        <v>46010</v>
      </c>
      <c r="AI22" s="43">
        <f ca="1">_xll.BInterpol('Base IPCA'!$C$3:$C$13,'Base IPCA'!$E$3:$E$13,AH22,"Cubic","Extrapolate=Linear","MultiX=Average","Skip=True","Sort=True")</f>
        <v>11.839223443223446</v>
      </c>
      <c r="AJ22" s="43">
        <f ca="1">_xll.BInterpol('Base IPCA'!$C$3:$C$13,'Base IPCA'!$D$3:$D$13,AH22,"Cubic","Extrapolate=Linear","MultiX=Average","Skip=True","Sort=True")</f>
        <v>11.808772527472527</v>
      </c>
    </row>
    <row r="23" spans="1:36" x14ac:dyDescent="0.25">
      <c r="A23" s="125" t="s">
        <v>422</v>
      </c>
      <c r="B23" s="125" t="s">
        <v>415</v>
      </c>
      <c r="C23" s="263" t="str">
        <f>_xll.BDP(A23,"FUT_DLV_DT_FIRST")</f>
        <v>16/08/2032</v>
      </c>
      <c r="D23" s="258">
        <f>_xll.BDP(A23,$D$17)</f>
        <v>7.53</v>
      </c>
      <c r="E23" s="125">
        <f t="shared" ca="1" si="5"/>
        <v>1701</v>
      </c>
      <c r="F23" s="264">
        <f t="shared" ca="1" si="6"/>
        <v>61259.703550507082</v>
      </c>
      <c r="G23" s="133">
        <f t="shared" ca="1" si="7"/>
        <v>112974.07324303302</v>
      </c>
      <c r="H23" s="125">
        <f t="shared" ca="1" si="8"/>
        <v>61287.411684688253</v>
      </c>
      <c r="I23" s="133">
        <f t="shared" ca="1" si="9"/>
        <v>113036.35705183005</v>
      </c>
      <c r="J23" s="258">
        <f t="shared" ca="1" si="10"/>
        <v>7.5273841646050998</v>
      </c>
      <c r="K23" s="258">
        <f>_xll.BDP(A23,"LAST_PRICE")</f>
        <v>7.6</v>
      </c>
      <c r="L23" s="258">
        <f t="shared" si="11"/>
        <v>6.9999999999999396E-2</v>
      </c>
      <c r="M23" s="258">
        <f t="shared" ca="1" si="15"/>
        <v>70.890989552950487</v>
      </c>
      <c r="N23"/>
      <c r="O23" s="4"/>
      <c r="P23" s="52" t="s">
        <v>1005</v>
      </c>
      <c r="Q23" s="16">
        <f>SUMIFS(Extranet!$H:$H,Extranet!$C:$C,Q$2,Extranet!$D:$D,$P23)</f>
        <v>0</v>
      </c>
      <c r="R23" s="16">
        <f>SUMIFS(Extranet!$H:$H,Extranet!$C:$C,R$2,Extranet!$D:$D,$P23)</f>
        <v>0</v>
      </c>
      <c r="S23" s="16">
        <f>SUMIFS(Extranet!$H:$H,Extranet!$C:$C,S$2,Extranet!$D:$D,$P23)</f>
        <v>0</v>
      </c>
      <c r="T23" s="16">
        <f>SUMIFS(Extranet!$H:$H,Extranet!$C:$C,T$2,Extranet!$D:$D,$P23)</f>
        <v>500</v>
      </c>
      <c r="U23" s="16">
        <f>SUMIFS(Extranet!$H:$H,Extranet!$C:$C,U$2,Extranet!$D:$D,$P23)</f>
        <v>1397</v>
      </c>
      <c r="V23" s="16">
        <f>SUMIFS(Extranet!$H:$H,Extranet!$C:$C,V$2,Extranet!$D:$D,$P23)</f>
        <v>0</v>
      </c>
      <c r="W23" s="16">
        <f>SUMIFS(Extranet!$H:$H,Extranet!$C:$C,W$2,Extranet!$D:$D,$P23)</f>
        <v>0</v>
      </c>
      <c r="X23" s="16">
        <f>SUMIFS(Extranet!$H:$H,Extranet!$C:$C,X$2,Extranet!$D:$D,$P23)</f>
        <v>0</v>
      </c>
      <c r="Y23" s="16">
        <f>SUMIFS(Extranet!$H:$H,Extranet!$C:$C,Y$2,Extranet!$D:$D,$P23)</f>
        <v>0</v>
      </c>
      <c r="Z23" s="16">
        <f>SUMIFS(Extranet!$H:$H,Extranet!$C:$C,Z$2,Extranet!$D:$D,$P23)</f>
        <v>400</v>
      </c>
      <c r="AA23" s="16">
        <f>SUMIFS(Extranet!$H:$H,Extranet!$C:$C,AA$2,Extranet!$D:$D,$P23)</f>
        <v>0</v>
      </c>
      <c r="AB23" s="16">
        <f>SUMIFS(Extranet!$H:$H,Extranet!$C:$C,AB$2,Extranet!$D:$D,$P23)</f>
        <v>273</v>
      </c>
      <c r="AC23" s="55">
        <f t="shared" si="16"/>
        <v>2570</v>
      </c>
      <c r="AH23" s="42">
        <f t="shared" ca="1" si="2"/>
        <v>46011</v>
      </c>
      <c r="AI23" s="43">
        <f ca="1">_xll.BInterpol('Base IPCA'!$C$3:$C$13,'Base IPCA'!$E$3:$E$13,AH23,"Cubic","Extrapolate=Linear","MultiX=Average","Skip=True","Sort=True")</f>
        <v>11.832935897435899</v>
      </c>
      <c r="AJ23" s="43">
        <f ca="1">_xll.BInterpol('Base IPCA'!$C$3:$C$13,'Base IPCA'!$D$3:$D$13,AH23,"Cubic","Extrapolate=Linear","MultiX=Average","Skip=True","Sort=True")</f>
        <v>11.802592307692306</v>
      </c>
    </row>
    <row r="24" spans="1:36" x14ac:dyDescent="0.25">
      <c r="A24" s="259" t="s">
        <v>1348</v>
      </c>
      <c r="B24" s="259" t="s">
        <v>1349</v>
      </c>
      <c r="C24" s="261" t="str">
        <f>_xll.BDP(A24,"FUT_DLV_DT_FIRST")</f>
        <v>16/05/2033</v>
      </c>
      <c r="D24" s="259">
        <f>_xll.BDP(A24,$D$17)</f>
        <v>7.48</v>
      </c>
      <c r="E24" s="259">
        <f t="shared" ref="E24" ca="1" si="17">NETWORKDAYS(TODAY(),C24,feriadosbr)</f>
        <v>1896</v>
      </c>
      <c r="F24" s="262">
        <f t="shared" ref="F24" ca="1" si="18">100000/((1+D24%)^(E24/252))</f>
        <v>58116.127806649078</v>
      </c>
      <c r="G24" s="262">
        <f t="shared" ca="1" si="7"/>
        <v>107176.74586878561</v>
      </c>
      <c r="H24" s="259">
        <f t="shared" ca="1" si="8"/>
        <v>58142.41408252094</v>
      </c>
      <c r="I24" s="262">
        <f t="shared" ca="1" si="9"/>
        <v>107235.83354930874</v>
      </c>
      <c r="J24" s="257">
        <f t="shared" ref="J24" ca="1" si="19">(((100000/H24)^(252/(E24-1)))-1)*100</f>
        <v>7.477628049998275</v>
      </c>
      <c r="K24" s="257">
        <f>_xll.BDP(A24,"LAST_PRICE")</f>
        <v>7.58</v>
      </c>
      <c r="L24" s="257">
        <f t="shared" si="11"/>
        <v>9.9999999999999645E-2</v>
      </c>
      <c r="M24" s="257">
        <f t="shared" ca="1" si="15"/>
        <v>74.999508000139031</v>
      </c>
      <c r="N24"/>
      <c r="O24" s="205"/>
      <c r="P24" s="52" t="s">
        <v>1008</v>
      </c>
      <c r="Q24" s="16">
        <f>SUMIFS(Extranet!$H:$H,Extranet!$C:$C,Q$2,Extranet!$D:$D,$P24)</f>
        <v>0</v>
      </c>
      <c r="R24" s="16">
        <f>SUMIFS(Extranet!$H:$H,Extranet!$C:$C,R$2,Extranet!$D:$D,$P24)</f>
        <v>0</v>
      </c>
      <c r="S24" s="16">
        <f>SUMIFS(Extranet!$H:$H,Extranet!$C:$C,S$2,Extranet!$D:$D,$P24)</f>
        <v>0</v>
      </c>
      <c r="T24" s="16">
        <f>SUMIFS(Extranet!$H:$H,Extranet!$C:$C,T$2,Extranet!$D:$D,$P24)</f>
        <v>0</v>
      </c>
      <c r="U24" s="16">
        <f>SUMIFS(Extranet!$H:$H,Extranet!$C:$C,U$2,Extranet!$D:$D,$P24)</f>
        <v>2250</v>
      </c>
      <c r="V24" s="16">
        <f>SUMIFS(Extranet!$H:$H,Extranet!$C:$C,V$2,Extranet!$D:$D,$P24)</f>
        <v>0</v>
      </c>
      <c r="W24" s="16">
        <f>SUMIFS(Extranet!$H:$H,Extranet!$C:$C,W$2,Extranet!$D:$D,$P24)</f>
        <v>0</v>
      </c>
      <c r="X24" s="16">
        <f>SUMIFS(Extranet!$H:$H,Extranet!$C:$C,X$2,Extranet!$D:$D,$P24)</f>
        <v>0</v>
      </c>
      <c r="Y24" s="16">
        <f>SUMIFS(Extranet!$H:$H,Extranet!$C:$C,Y$2,Extranet!$D:$D,$P24)</f>
        <v>0</v>
      </c>
      <c r="Z24" s="16">
        <f>SUMIFS(Extranet!$H:$H,Extranet!$C:$C,Z$2,Extranet!$D:$D,$P24)</f>
        <v>620</v>
      </c>
      <c r="AA24" s="16">
        <f>SUMIFS(Extranet!$H:$H,Extranet!$C:$C,AA$2,Extranet!$D:$D,$P24)</f>
        <v>0</v>
      </c>
      <c r="AB24" s="16">
        <f>SUMIFS(Extranet!$H:$H,Extranet!$C:$C,AB$2,Extranet!$D:$D,$P24)</f>
        <v>334</v>
      </c>
      <c r="AC24" s="55">
        <f t="shared" si="3"/>
        <v>3204</v>
      </c>
      <c r="AH24" s="42">
        <f t="shared" ca="1" si="2"/>
        <v>46012</v>
      </c>
      <c r="AI24" s="43">
        <f ca="1">_xll.BInterpol('Base IPCA'!$C$3:$C$13,'Base IPCA'!$E$3:$E$13,AH24,"Cubic","Extrapolate=Linear","MultiX=Average","Skip=True","Sort=True")</f>
        <v>11.826648351648354</v>
      </c>
      <c r="AJ24" s="43">
        <f ca="1">_xll.BInterpol('Base IPCA'!$C$3:$C$13,'Base IPCA'!$D$3:$D$13,AH24,"Cubic","Extrapolate=Linear","MultiX=Average","Skip=True","Sort=True")</f>
        <v>11.796412087912087</v>
      </c>
    </row>
    <row r="25" spans="1:36" x14ac:dyDescent="0.25">
      <c r="A25" s="125" t="s">
        <v>148</v>
      </c>
      <c r="B25" s="125" t="s">
        <v>178</v>
      </c>
      <c r="C25" s="263" t="str">
        <f>_xll.BDP(A25,"FUT_DLV_DT_FIRST")</f>
        <v>15/05/2035</v>
      </c>
      <c r="D25" s="258">
        <f>_xll.BDP(A25,$D$17)</f>
        <v>7.2850000000000001</v>
      </c>
      <c r="E25" s="125">
        <f t="shared" ca="1" si="5"/>
        <v>2417</v>
      </c>
      <c r="F25" s="264">
        <f t="shared" ca="1" si="6"/>
        <v>50943.896242164912</v>
      </c>
      <c r="G25" s="133">
        <f t="shared" ca="1" si="7"/>
        <v>93949.841931616291</v>
      </c>
      <c r="H25" s="125">
        <f t="shared" ca="1" si="8"/>
        <v>50966.938474349823</v>
      </c>
      <c r="I25" s="133">
        <f t="shared" ca="1" si="9"/>
        <v>94001.637479244207</v>
      </c>
      <c r="J25" s="258">
        <f t="shared" ca="1" si="10"/>
        <v>7.28306228455049</v>
      </c>
      <c r="K25" s="258">
        <f>_xll.BDP(A25,"LAST_PRICE")</f>
        <v>7.375</v>
      </c>
      <c r="L25" s="258">
        <f t="shared" si="11"/>
        <v>8.9999999999999858E-2</v>
      </c>
      <c r="M25" s="258">
        <f t="shared" ca="1" si="15"/>
        <v>83.96269649147871</v>
      </c>
      <c r="N25"/>
      <c r="O25" s="141"/>
      <c r="P25" s="52" t="s">
        <v>1009</v>
      </c>
      <c r="Q25" s="16">
        <f>SUMIFS(Extranet!$H:$H,Extranet!$C:$C,Q$2,Extranet!$D:$D,$P25)</f>
        <v>0</v>
      </c>
      <c r="R25" s="16">
        <f>SUMIFS(Extranet!$H:$H,Extranet!$C:$C,R$2,Extranet!$D:$D,$P25)</f>
        <v>0</v>
      </c>
      <c r="S25" s="16">
        <f>SUMIFS(Extranet!$H:$H,Extranet!$C:$C,S$2,Extranet!$D:$D,$P25)</f>
        <v>0</v>
      </c>
      <c r="T25" s="16">
        <f>SUMIFS(Extranet!$H:$H,Extranet!$C:$C,T$2,Extranet!$D:$D,$P25)</f>
        <v>0</v>
      </c>
      <c r="U25" s="16">
        <f>SUMIFS(Extranet!$H:$H,Extranet!$C:$C,U$2,Extranet!$D:$D,$P25)</f>
        <v>2059</v>
      </c>
      <c r="V25" s="16">
        <f>SUMIFS(Extranet!$H:$H,Extranet!$C:$C,V$2,Extranet!$D:$D,$P25)</f>
        <v>0</v>
      </c>
      <c r="W25" s="16">
        <f>SUMIFS(Extranet!$H:$H,Extranet!$C:$C,W$2,Extranet!$D:$D,$P25)</f>
        <v>0</v>
      </c>
      <c r="X25" s="16">
        <f>SUMIFS(Extranet!$H:$H,Extranet!$C:$C,X$2,Extranet!$D:$D,$P25)</f>
        <v>0</v>
      </c>
      <c r="Y25" s="16">
        <f>SUMIFS(Extranet!$H:$H,Extranet!$C:$C,Y$2,Extranet!$D:$D,$P25)</f>
        <v>0</v>
      </c>
      <c r="Z25" s="16">
        <f>SUMIFS(Extranet!$H:$H,Extranet!$C:$C,Z$2,Extranet!$D:$D,$P25)</f>
        <v>581</v>
      </c>
      <c r="AA25" s="16">
        <f>SUMIFS(Extranet!$H:$H,Extranet!$C:$C,AA$2,Extranet!$D:$D,$P25)</f>
        <v>0</v>
      </c>
      <c r="AB25" s="16">
        <f>SUMIFS(Extranet!$H:$H,Extranet!$C:$C,AB$2,Extranet!$D:$D,$P25)</f>
        <v>365</v>
      </c>
      <c r="AC25" s="55">
        <f t="shared" ref="AC25:AC26" si="20">SUM(Q25:AB25)</f>
        <v>3005</v>
      </c>
      <c r="AH25" s="42">
        <f t="shared" ca="1" si="2"/>
        <v>46013</v>
      </c>
      <c r="AI25" s="43">
        <f ca="1">_xll.BInterpol('Base IPCA'!$C$3:$C$13,'Base IPCA'!$E$3:$E$13,AH25,"Cubic","Extrapolate=Linear","MultiX=Average","Skip=True","Sort=True")</f>
        <v>11.820360805860808</v>
      </c>
      <c r="AJ25" s="43">
        <f ca="1">_xll.BInterpol('Base IPCA'!$C$3:$C$13,'Base IPCA'!$D$3:$D$13,AH25,"Cubic","Extrapolate=Linear","MultiX=Average","Skip=True","Sort=True")</f>
        <v>11.790231868131867</v>
      </c>
    </row>
    <row r="26" spans="1:36" x14ac:dyDescent="0.25">
      <c r="A26" s="259" t="s">
        <v>149</v>
      </c>
      <c r="B26" s="259" t="s">
        <v>179</v>
      </c>
      <c r="C26" s="261" t="str">
        <f>_xll.BDP(A26,"FUT_DLV_DT_FIRST")</f>
        <v>15/08/2040</v>
      </c>
      <c r="D26" s="259">
        <f>_xll.BDP(A26,$D$17)</f>
        <v>7.02</v>
      </c>
      <c r="E26" s="259">
        <f t="shared" ca="1" si="5"/>
        <v>3788</v>
      </c>
      <c r="F26" s="262">
        <f t="shared" ca="1" si="6"/>
        <v>36065.371100693126</v>
      </c>
      <c r="G26" s="262">
        <f ca="1">F26*$F$30*$F$32</f>
        <v>66511.126239903999</v>
      </c>
      <c r="H26" s="259">
        <f t="shared" ca="1" si="8"/>
        <v>36081.683686027922</v>
      </c>
      <c r="I26" s="262">
        <f t="shared" ca="1" si="9"/>
        <v>66547.79453158089</v>
      </c>
      <c r="J26" s="257">
        <f t="shared" ca="1" si="10"/>
        <v>7.0186969523406972</v>
      </c>
      <c r="K26" s="257">
        <f>_xll.BDP(A26,"LAST_PRICE")</f>
        <v>7.02</v>
      </c>
      <c r="L26" s="257">
        <f t="shared" si="11"/>
        <v>0</v>
      </c>
      <c r="M26" s="259">
        <f ca="1">I26-((100000/((1+(J26+0.01)%)^((E26-1)/252)))*$F$34)</f>
        <v>93.377794118394377</v>
      </c>
      <c r="N26"/>
      <c r="O26" s="2"/>
      <c r="P26" s="52" t="s">
        <v>1014</v>
      </c>
      <c r="Q26" s="16">
        <f>SUMIFS(Extranet!$H:$H,Extranet!$C:$C,Q$2,Extranet!$D:$D,$P26)</f>
        <v>0</v>
      </c>
      <c r="R26" s="16">
        <f>SUMIFS(Extranet!$H:$H,Extranet!$C:$C,R$2,Extranet!$D:$D,$P26)</f>
        <v>0</v>
      </c>
      <c r="S26" s="16">
        <f>SUMIFS(Extranet!$H:$H,Extranet!$C:$C,S$2,Extranet!$D:$D,$P26)</f>
        <v>0</v>
      </c>
      <c r="T26" s="16">
        <f>SUMIFS(Extranet!$H:$H,Extranet!$C:$C,T$2,Extranet!$D:$D,$P26)</f>
        <v>868</v>
      </c>
      <c r="U26" s="16">
        <f>SUMIFS(Extranet!$H:$H,Extranet!$C:$C,U$2,Extranet!$D:$D,$P26)</f>
        <v>4057</v>
      </c>
      <c r="V26" s="16">
        <f>SUMIFS(Extranet!$H:$H,Extranet!$C:$C,V$2,Extranet!$D:$D,$P26)</f>
        <v>0</v>
      </c>
      <c r="W26" s="16">
        <f>SUMIFS(Extranet!$H:$H,Extranet!$C:$C,W$2,Extranet!$D:$D,$P26)</f>
        <v>0</v>
      </c>
      <c r="X26" s="16">
        <f>SUMIFS(Extranet!$H:$H,Extranet!$C:$C,X$2,Extranet!$D:$D,$P26)</f>
        <v>0</v>
      </c>
      <c r="Y26" s="16">
        <f>SUMIFS(Extranet!$H:$H,Extranet!$C:$C,Y$2,Extranet!$D:$D,$P26)</f>
        <v>0</v>
      </c>
      <c r="Z26" s="16">
        <f>SUMIFS(Extranet!$H:$H,Extranet!$C:$C,Z$2,Extranet!$D:$D,$P26)</f>
        <v>1140</v>
      </c>
      <c r="AA26" s="16">
        <f>SUMIFS(Extranet!$H:$H,Extranet!$C:$C,AA$2,Extranet!$D:$D,$P26)</f>
        <v>0</v>
      </c>
      <c r="AB26" s="16">
        <f>SUMIFS(Extranet!$H:$H,Extranet!$C:$C,AB$2,Extranet!$D:$D,$P26)</f>
        <v>765</v>
      </c>
      <c r="AC26" s="55">
        <f t="shared" si="20"/>
        <v>6830</v>
      </c>
      <c r="AH26" s="42">
        <f t="shared" ca="1" si="2"/>
        <v>46014</v>
      </c>
      <c r="AI26" s="43">
        <f ca="1">_xll.BInterpol('Base IPCA'!$C$3:$C$13,'Base IPCA'!$E$3:$E$13,AH26,"Cubic","Extrapolate=Linear","MultiX=Average","Skip=True","Sort=True")</f>
        <v>11.814073260073263</v>
      </c>
      <c r="AJ26" s="43">
        <f ca="1">_xll.BInterpol('Base IPCA'!$C$3:$C$13,'Base IPCA'!$D$3:$D$13,AH26,"Cubic","Extrapolate=Linear","MultiX=Average","Skip=True","Sort=True")</f>
        <v>11.784051648351648</v>
      </c>
    </row>
    <row r="27" spans="1:36" x14ac:dyDescent="0.25">
      <c r="N27"/>
      <c r="O27" s="141"/>
      <c r="P27" s="52" t="s">
        <v>324</v>
      </c>
      <c r="Q27" s="16">
        <f>SUMIFS(Extranet!$H:$H,Extranet!$C:$C,Q$2,Extranet!$D:$D,$P27)</f>
        <v>0</v>
      </c>
      <c r="R27" s="16">
        <f>SUMIFS(Extranet!$H:$H,Extranet!$C:$C,R$2,Extranet!$D:$D,$P27)</f>
        <v>0</v>
      </c>
      <c r="S27" s="16">
        <f>SUMIFS(Extranet!$H:$H,Extranet!$C:$C,S$2,Extranet!$D:$D,$P27)</f>
        <v>0</v>
      </c>
      <c r="T27" s="16">
        <f>SUMIFS(Extranet!$H:$H,Extranet!$C:$C,T$2,Extranet!$D:$D,$P27)</f>
        <v>588</v>
      </c>
      <c r="U27" s="16">
        <f>SUMIFS(Extranet!$H:$H,Extranet!$C:$C,U$2,Extranet!$D:$D,$P27)</f>
        <v>2502</v>
      </c>
      <c r="V27" s="16">
        <f>SUMIFS(Extranet!$H:$H,Extranet!$C:$C,V$2,Extranet!$D:$D,$P27)</f>
        <v>0</v>
      </c>
      <c r="W27" s="16">
        <f>SUMIFS(Extranet!$H:$H,Extranet!$C:$C,W$2,Extranet!$D:$D,$P27)</f>
        <v>0</v>
      </c>
      <c r="X27" s="16">
        <f>SUMIFS(Extranet!$H:$H,Extranet!$C:$C,X$2,Extranet!$D:$D,$P27)</f>
        <v>0</v>
      </c>
      <c r="Y27" s="16">
        <f>SUMIFS(Extranet!$H:$H,Extranet!$C:$C,Y$2,Extranet!$D:$D,$P27)</f>
        <v>0</v>
      </c>
      <c r="Z27" s="16">
        <f>SUMIFS(Extranet!$H:$H,Extranet!$C:$C,Z$2,Extranet!$D:$D,$P27)</f>
        <v>1066</v>
      </c>
      <c r="AA27" s="16">
        <f>SUMIFS(Extranet!$H:$H,Extranet!$C:$C,AA$2,Extranet!$D:$D,$P27)</f>
        <v>0</v>
      </c>
      <c r="AB27" s="16">
        <f>SUMIFS(Extranet!$H:$H,Extranet!$C:$C,AB$2,Extranet!$D:$D,$P27)</f>
        <v>463</v>
      </c>
      <c r="AC27" s="55">
        <f t="shared" si="3"/>
        <v>4619</v>
      </c>
      <c r="AH27" s="42">
        <f t="shared" ca="1" si="2"/>
        <v>46015</v>
      </c>
      <c r="AI27" s="43">
        <f ca="1">_xll.BInterpol('Base IPCA'!$C$3:$C$13,'Base IPCA'!$E$3:$E$13,AH27,"Cubic","Extrapolate=Linear","MultiX=Average","Skip=True","Sort=True")</f>
        <v>11.807785714285718</v>
      </c>
      <c r="AJ27" s="43">
        <f ca="1">_xll.BInterpol('Base IPCA'!$C$3:$C$13,'Base IPCA'!$D$3:$D$13,AH27,"Cubic","Extrapolate=Linear","MultiX=Average","Skip=True","Sort=True")</f>
        <v>11.777871428571427</v>
      </c>
    </row>
    <row r="28" spans="1:36" x14ac:dyDescent="0.25">
      <c r="B28" s="265" t="s">
        <v>935</v>
      </c>
      <c r="C28" s="266"/>
      <c r="E28" s="265" t="s">
        <v>936</v>
      </c>
      <c r="H28" s="265" t="s">
        <v>937</v>
      </c>
      <c r="N28"/>
      <c r="O28" s="2"/>
      <c r="P28" s="52" t="s">
        <v>1053</v>
      </c>
      <c r="Q28" s="16">
        <f>SUMIFS(Extranet!$H:$H,Extranet!$C:$C,Q$2,Extranet!$D:$D,$P28)</f>
        <v>0</v>
      </c>
      <c r="R28" s="16">
        <f>SUMIFS(Extranet!$H:$H,Extranet!$C:$C,R$2,Extranet!$D:$D,$P28)</f>
        <v>0</v>
      </c>
      <c r="S28" s="16">
        <f>SUMIFS(Extranet!$H:$H,Extranet!$C:$C,S$2,Extranet!$D:$D,$P28)</f>
        <v>0</v>
      </c>
      <c r="T28" s="16">
        <f>SUMIFS(Extranet!$H:$H,Extranet!$C:$C,T$2,Extranet!$D:$D,$P28)</f>
        <v>671</v>
      </c>
      <c r="U28" s="16">
        <f>SUMIFS(Extranet!$H:$H,Extranet!$C:$C,U$2,Extranet!$D:$D,$P28)</f>
        <v>2013</v>
      </c>
      <c r="V28" s="16">
        <f>SUMIFS(Extranet!$H:$H,Extranet!$C:$C,V$2,Extranet!$D:$D,$P28)</f>
        <v>0</v>
      </c>
      <c r="W28" s="16">
        <f>SUMIFS(Extranet!$H:$H,Extranet!$C:$C,W$2,Extranet!$D:$D,$P28)</f>
        <v>0</v>
      </c>
      <c r="X28" s="16">
        <f>SUMIFS(Extranet!$H:$H,Extranet!$C:$C,X$2,Extranet!$D:$D,$P28)</f>
        <v>0</v>
      </c>
      <c r="Y28" s="16">
        <f>SUMIFS(Extranet!$H:$H,Extranet!$C:$C,Y$2,Extranet!$D:$D,$P28)</f>
        <v>0</v>
      </c>
      <c r="Z28" s="16">
        <f>SUMIFS(Extranet!$H:$H,Extranet!$C:$C,Z$2,Extranet!$D:$D,$P28)</f>
        <v>791</v>
      </c>
      <c r="AA28" s="16">
        <f>SUMIFS(Extranet!$H:$H,Extranet!$C:$C,AA$2,Extranet!$D:$D,$P28)</f>
        <v>0</v>
      </c>
      <c r="AB28" s="16">
        <f>SUMIFS(Extranet!$H:$H,Extranet!$C:$C,AB$2,Extranet!$D:$D,$P28)</f>
        <v>525</v>
      </c>
      <c r="AC28" s="55">
        <f t="shared" si="3"/>
        <v>4000</v>
      </c>
      <c r="AH28" s="42">
        <f t="shared" ca="1" si="2"/>
        <v>46016</v>
      </c>
      <c r="AI28" s="43">
        <f ca="1">_xll.BInterpol('Base IPCA'!$C$3:$C$13,'Base IPCA'!$E$3:$E$13,AH28,"Cubic","Extrapolate=Linear","MultiX=Average","Skip=True","Sort=True")</f>
        <v>11.801498168498171</v>
      </c>
      <c r="AJ28" s="43">
        <f ca="1">_xll.BInterpol('Base IPCA'!$C$3:$C$13,'Base IPCA'!$D$3:$D$13,AH28,"Cubic","Extrapolate=Linear","MultiX=Average","Skip=True","Sort=True")</f>
        <v>11.771691208791207</v>
      </c>
    </row>
    <row r="29" spans="1:36" x14ac:dyDescent="0.25">
      <c r="B29" s="267" t="s">
        <v>86</v>
      </c>
      <c r="C29" s="267" t="s">
        <v>87</v>
      </c>
      <c r="E29" s="267" t="s">
        <v>938</v>
      </c>
      <c r="F29" s="125">
        <f>_xll.BDP("bzdiovra index","PX_LAST")</f>
        <v>14.9</v>
      </c>
      <c r="H29" s="267" t="s">
        <v>86</v>
      </c>
      <c r="I29" s="267">
        <v>15</v>
      </c>
      <c r="J29" s="267" t="s">
        <v>939</v>
      </c>
      <c r="K29" s="266"/>
      <c r="L29" s="266"/>
      <c r="M29" s="140"/>
      <c r="N29"/>
      <c r="O29" s="2"/>
      <c r="P29" s="52" t="s">
        <v>262</v>
      </c>
      <c r="Q29" s="16">
        <f>SUMIFS(Extranet!$H:$H,Extranet!$C:$C,Q$2,Extranet!$D:$D,$P29)</f>
        <v>0</v>
      </c>
      <c r="R29" s="16">
        <f>SUMIFS(Extranet!$H:$H,Extranet!$C:$C,R$2,Extranet!$D:$D,$P29)</f>
        <v>0</v>
      </c>
      <c r="S29" s="16">
        <f>SUMIFS(Extranet!$H:$H,Extranet!$C:$C,S$2,Extranet!$D:$D,$P29)</f>
        <v>0</v>
      </c>
      <c r="T29" s="16">
        <f>SUMIFS(Extranet!$H:$H,Extranet!$C:$C,T$2,Extranet!$D:$D,$P29)</f>
        <v>765</v>
      </c>
      <c r="U29" s="16">
        <f>SUMIFS(Extranet!$H:$H,Extranet!$C:$C,U$2,Extranet!$D:$D,$P29)</f>
        <v>2925</v>
      </c>
      <c r="V29" s="16">
        <f>SUMIFS(Extranet!$H:$H,Extranet!$C:$C,V$2,Extranet!$D:$D,$P29)</f>
        <v>0</v>
      </c>
      <c r="W29" s="16">
        <f>SUMIFS(Extranet!$H:$H,Extranet!$C:$C,W$2,Extranet!$D:$D,$P29)</f>
        <v>0</v>
      </c>
      <c r="X29" s="16">
        <f>SUMIFS(Extranet!$H:$H,Extranet!$C:$C,X$2,Extranet!$D:$D,$P29)</f>
        <v>0</v>
      </c>
      <c r="Y29" s="16">
        <f>SUMIFS(Extranet!$H:$H,Extranet!$C:$C,Y$2,Extranet!$D:$D,$P29)</f>
        <v>0</v>
      </c>
      <c r="Z29" s="16">
        <f>SUMIFS(Extranet!$H:$H,Extranet!$C:$C,Z$2,Extranet!$D:$D,$P29)</f>
        <v>897</v>
      </c>
      <c r="AA29" s="16">
        <f>SUMIFS(Extranet!$H:$H,Extranet!$C:$C,AA$2,Extranet!$D:$D,$P29)</f>
        <v>0</v>
      </c>
      <c r="AB29" s="16">
        <f>SUMIFS(Extranet!$H:$H,Extranet!$C:$C,AB$2,Extranet!$D:$D,$P29)</f>
        <v>519</v>
      </c>
      <c r="AC29" s="55">
        <f t="shared" ref="AC29:AC31" si="21">SUM(Q29:AB29)</f>
        <v>5106</v>
      </c>
      <c r="AH29" s="42">
        <f t="shared" ca="1" si="2"/>
        <v>46017</v>
      </c>
      <c r="AI29" s="43">
        <f ca="1">_xll.BInterpol('Base IPCA'!$C$3:$C$13,'Base IPCA'!$E$3:$E$13,AH29,"Cubic","Extrapolate=Linear","MultiX=Average","Skip=True","Sort=True")</f>
        <v>11.795210622710625</v>
      </c>
      <c r="AJ29" s="43">
        <f ca="1">_xll.BInterpol('Base IPCA'!$C$3:$C$13,'Base IPCA'!$D$3:$D$13,AH29,"Cubic","Extrapolate=Linear","MultiX=Average","Skip=True","Sort=True")</f>
        <v>11.765510989010988</v>
      </c>
    </row>
    <row r="30" spans="1:36" x14ac:dyDescent="0.25">
      <c r="B30" s="268">
        <f ca="1">_xll.BDH(B28,C29,DATE(YEAR(H31)-1,MONTH(H31),DAY(H31)),H31,"Sort=d","cols=2;rows=11")</f>
        <v>45961</v>
      </c>
      <c r="C30" s="125">
        <v>7365.68</v>
      </c>
      <c r="D30" s="162"/>
      <c r="E30" s="267" t="s">
        <v>940</v>
      </c>
      <c r="F30" s="269">
        <v>2.5000000000000001E-4</v>
      </c>
      <c r="H30" s="270">
        <f ca="1">TODAY()</f>
        <v>46000</v>
      </c>
      <c r="I30" s="267" t="s">
        <v>329</v>
      </c>
      <c r="J30" s="271">
        <f>+_xll.BDP("BRSTNCNTB3D4 Govt", "INFLATION_ASSUMPTION")</f>
        <v>0.2</v>
      </c>
      <c r="K30" s="266"/>
      <c r="L30" s="266"/>
      <c r="M30" s="140"/>
      <c r="N30"/>
      <c r="O30" s="2"/>
      <c r="P30" s="52" t="s">
        <v>1178</v>
      </c>
      <c r="Q30" s="16">
        <f>SUMIFS(Extranet!$H:$H,Extranet!$C:$C,Q$2,Extranet!$D:$D,$P30)</f>
        <v>0</v>
      </c>
      <c r="R30" s="16">
        <f>SUMIFS(Extranet!$H:$H,Extranet!$C:$C,R$2,Extranet!$D:$D,$P30)</f>
        <v>0</v>
      </c>
      <c r="S30" s="16">
        <f>SUMIFS(Extranet!$H:$H,Extranet!$C:$C,S$2,Extranet!$D:$D,$P30)</f>
        <v>0</v>
      </c>
      <c r="T30" s="16">
        <f>SUMIFS(Extranet!$H:$H,Extranet!$C:$C,T$2,Extranet!$D:$D,$P30)</f>
        <v>790</v>
      </c>
      <c r="U30" s="16">
        <f>SUMIFS(Extranet!$H:$H,Extranet!$C:$C,U$2,Extranet!$D:$D,$P30)</f>
        <v>1983</v>
      </c>
      <c r="V30" s="16">
        <f>SUMIFS(Extranet!$H:$H,Extranet!$C:$C,V$2,Extranet!$D:$D,$P30)</f>
        <v>0</v>
      </c>
      <c r="W30" s="16">
        <f>SUMIFS(Extranet!$H:$H,Extranet!$C:$C,W$2,Extranet!$D:$D,$P30)</f>
        <v>0</v>
      </c>
      <c r="X30" s="16">
        <f>SUMIFS(Extranet!$H:$H,Extranet!$C:$C,X$2,Extranet!$D:$D,$P30)</f>
        <v>0</v>
      </c>
      <c r="Y30" s="16">
        <f>SUMIFS(Extranet!$H:$H,Extranet!$C:$C,Y$2,Extranet!$D:$D,$P30)</f>
        <v>0</v>
      </c>
      <c r="Z30" s="16">
        <f>SUMIFS(Extranet!$H:$H,Extranet!$C:$C,Z$2,Extranet!$D:$D,$P30)</f>
        <v>825</v>
      </c>
      <c r="AA30" s="16">
        <f>SUMIFS(Extranet!$H:$H,Extranet!$C:$C,AA$2,Extranet!$D:$D,$P30)</f>
        <v>0</v>
      </c>
      <c r="AB30" s="16">
        <f>SUMIFS(Extranet!$H:$H,Extranet!$C:$C,AB$2,Extranet!$D:$D,$P30)</f>
        <v>402</v>
      </c>
      <c r="AC30" s="55">
        <f t="shared" si="21"/>
        <v>4000</v>
      </c>
      <c r="AH30" s="42">
        <f t="shared" ca="1" si="2"/>
        <v>46018</v>
      </c>
      <c r="AI30" s="43">
        <f ca="1">_xll.BInterpol('Base IPCA'!$C$3:$C$13,'Base IPCA'!$E$3:$E$13,AH30,"Cubic","Extrapolate=Linear","MultiX=Average","Skip=True","Sort=True")</f>
        <v>11.78892307692308</v>
      </c>
      <c r="AJ30" s="43">
        <f ca="1">_xll.BInterpol('Base IPCA'!$C$3:$C$13,'Base IPCA'!$D$3:$D$13,AH30,"Cubic","Extrapolate=Linear","MultiX=Average","Skip=True","Sort=True")</f>
        <v>11.759330769230768</v>
      </c>
    </row>
    <row r="31" spans="1:36" x14ac:dyDescent="0.25">
      <c r="B31" s="268">
        <v>45930</v>
      </c>
      <c r="C31" s="125">
        <v>7359.06</v>
      </c>
      <c r="E31" s="267" t="s">
        <v>941</v>
      </c>
      <c r="F31" s="272">
        <f>C30</f>
        <v>7365.68</v>
      </c>
      <c r="H31" s="268">
        <f ca="1">WORKDAY(WORKDAY(DATE(YEAR(EOMONTH(H32,1)),MONTH(EOMONTH(H32,1)),I29),-1,feriadosbr),1,feriadosbr)</f>
        <v>46006</v>
      </c>
      <c r="I31" s="125">
        <f ca="1">+NETWORKDAYS(H32,H31,feriadosbr)-1</f>
        <v>20</v>
      </c>
      <c r="J31" s="267" t="s">
        <v>942</v>
      </c>
      <c r="K31" s="266"/>
      <c r="L31" s="266"/>
      <c r="M31" s="140"/>
      <c r="N31"/>
      <c r="O31" s="2"/>
      <c r="P31" s="52" t="s">
        <v>1193</v>
      </c>
      <c r="Q31" s="16">
        <f>SUMIFS(Extranet!$H:$H,Extranet!$C:$C,Q$2,Extranet!$D:$D,$P31)</f>
        <v>0</v>
      </c>
      <c r="R31" s="16">
        <f>SUMIFS(Extranet!$H:$H,Extranet!$C:$C,R$2,Extranet!$D:$D,$P31)</f>
        <v>0</v>
      </c>
      <c r="S31" s="16">
        <f>SUMIFS(Extranet!$H:$H,Extranet!$C:$C,S$2,Extranet!$D:$D,$P31)</f>
        <v>0</v>
      </c>
      <c r="T31" s="16">
        <f>SUMIFS(Extranet!$H:$H,Extranet!$C:$C,T$2,Extranet!$D:$D,$P31)</f>
        <v>0</v>
      </c>
      <c r="U31" s="16">
        <f>SUMIFS(Extranet!$H:$H,Extranet!$C:$C,U$2,Extranet!$D:$D,$P31)</f>
        <v>2607</v>
      </c>
      <c r="V31" s="16">
        <f>SUMIFS(Extranet!$H:$H,Extranet!$C:$C,V$2,Extranet!$D:$D,$P31)</f>
        <v>0</v>
      </c>
      <c r="W31" s="16">
        <f>SUMIFS(Extranet!$H:$H,Extranet!$C:$C,W$2,Extranet!$D:$D,$P31)</f>
        <v>0</v>
      </c>
      <c r="X31" s="16">
        <f>SUMIFS(Extranet!$H:$H,Extranet!$C:$C,X$2,Extranet!$D:$D,$P31)</f>
        <v>0</v>
      </c>
      <c r="Y31" s="16">
        <f>SUMIFS(Extranet!$H:$H,Extranet!$C:$C,Y$2,Extranet!$D:$D,$P31)</f>
        <v>0</v>
      </c>
      <c r="Z31" s="16">
        <f>SUMIFS(Extranet!$H:$H,Extranet!$C:$C,Z$2,Extranet!$D:$D,$P31)</f>
        <v>1063</v>
      </c>
      <c r="AA31" s="16">
        <f>SUMIFS(Extranet!$H:$H,Extranet!$C:$C,AA$2,Extranet!$D:$D,$P31)</f>
        <v>0</v>
      </c>
      <c r="AB31" s="16">
        <f>SUMIFS(Extranet!$H:$H,Extranet!$C:$C,AB$2,Extranet!$D:$D,$P31)</f>
        <v>530</v>
      </c>
      <c r="AC31" s="55">
        <f t="shared" si="21"/>
        <v>4200</v>
      </c>
      <c r="AH31" s="42">
        <f t="shared" ca="1" si="2"/>
        <v>46019</v>
      </c>
      <c r="AI31" s="43">
        <f ca="1">_xll.BInterpol('Base IPCA'!$C$3:$C$13,'Base IPCA'!$E$3:$E$13,AH31,"Cubic","Extrapolate=Linear","MultiX=Average","Skip=True","Sort=True")</f>
        <v>11.782635531135533</v>
      </c>
      <c r="AJ31" s="43">
        <f ca="1">_xll.BInterpol('Base IPCA'!$C$3:$C$13,'Base IPCA'!$D$3:$D$13,AH31,"Cubic","Extrapolate=Linear","MultiX=Average","Skip=True","Sort=True")</f>
        <v>11.753150549450549</v>
      </c>
    </row>
    <row r="32" spans="1:36" x14ac:dyDescent="0.25">
      <c r="B32" s="268">
        <v>45900</v>
      </c>
      <c r="C32" s="125">
        <v>7323.91</v>
      </c>
      <c r="D32" s="162"/>
      <c r="E32" s="267" t="s">
        <v>943</v>
      </c>
      <c r="F32" s="272">
        <f ca="1">+IF(I32=0,F31/((1+J30%)^(1/I37)),ROUND(F31*J38,2))</f>
        <v>7376.73</v>
      </c>
      <c r="H32" s="268">
        <f ca="1">IF(DAY(WORKDAY(WORKDAY(H30,-1,feriadosbr),1,feriadosbr))&gt;=DAY(WORKDAY(WORKDAY(DATE(YEAR(H30),MONTH(H30),I29),-1,feriadosbr),1,feriadosbr)),WORKDAY(WORKDAY(DATE(YEAR(H30),MONTH(H30),I29),-1,feriadosbr),1,feriadosbr),WORKDAY(WORKDAY(DATE(YEAR(H30)+IF(MONTH(EOMONTH(H30,-1))&gt;MONTH(H30),-1),MONTH(EOMONTH(H30,-1)),I29),-1,feriadosbr),1,feriadosbr))</f>
        <v>45978</v>
      </c>
      <c r="I32" s="125">
        <f ca="1">+NETWORKDAYS(H32,H30,feriadosbr)-1</f>
        <v>16</v>
      </c>
      <c r="J32" s="273">
        <f ca="1">(1+J30%)^(I32/I31)</f>
        <v>1.0015996802557188</v>
      </c>
      <c r="K32" s="266"/>
      <c r="L32" s="266"/>
      <c r="M32" s="140"/>
      <c r="N32"/>
      <c r="O32" s="2"/>
      <c r="P32" s="52" t="s">
        <v>125</v>
      </c>
      <c r="Q32" s="16">
        <f>SUMIFS(Extranet!$H:$H,Extranet!$C:$C,Q$2,Extranet!$D:$D,$P32)</f>
        <v>0</v>
      </c>
      <c r="R32" s="16">
        <f>SUMIFS(Extranet!$H:$H,Extranet!$C:$C,R$2,Extranet!$D:$D,$P32)</f>
        <v>0</v>
      </c>
      <c r="S32" s="16">
        <f>SUMIFS(Extranet!$H:$H,Extranet!$C:$C,S$2,Extranet!$D:$D,$P32)</f>
        <v>0</v>
      </c>
      <c r="T32" s="16">
        <f>SUMIFS(Extranet!$H:$H,Extranet!$C:$C,T$2,Extranet!$D:$D,$P32)</f>
        <v>257</v>
      </c>
      <c r="U32" s="16">
        <f>SUMIFS(Extranet!$H:$H,Extranet!$C:$C,U$2,Extranet!$D:$D,$P32)</f>
        <v>613</v>
      </c>
      <c r="V32" s="16">
        <f>SUMIFS(Extranet!$H:$H,Extranet!$C:$C,V$2,Extranet!$D:$D,$P32)</f>
        <v>0</v>
      </c>
      <c r="W32" s="16">
        <f>SUMIFS(Extranet!$H:$H,Extranet!$C:$C,W$2,Extranet!$D:$D,$P32)</f>
        <v>0</v>
      </c>
      <c r="X32" s="16">
        <f>SUMIFS(Extranet!$H:$H,Extranet!$C:$C,X$2,Extranet!$D:$D,$P32)</f>
        <v>0</v>
      </c>
      <c r="Y32" s="16">
        <f>SUMIFS(Extranet!$H:$H,Extranet!$C:$C,Y$2,Extranet!$D:$D,$P32)</f>
        <v>0</v>
      </c>
      <c r="Z32" s="16">
        <f>SUMIFS(Extranet!$H:$H,Extranet!$C:$C,Z$2,Extranet!$D:$D,$P32)</f>
        <v>440</v>
      </c>
      <c r="AA32" s="16">
        <f>SUMIFS(Extranet!$H:$H,Extranet!$C:$C,AA$2,Extranet!$D:$D,$P32)</f>
        <v>0</v>
      </c>
      <c r="AB32" s="16">
        <f>SUMIFS(Extranet!$H:$H,Extranet!$C:$C,AB$2,Extranet!$D:$D,$P32)</f>
        <v>227</v>
      </c>
      <c r="AC32" s="55">
        <f t="shared" si="3"/>
        <v>1537</v>
      </c>
      <c r="AH32" s="42">
        <f t="shared" ca="1" si="2"/>
        <v>46020</v>
      </c>
      <c r="AI32" s="43">
        <f ca="1">_xll.BInterpol('Base IPCA'!$C$3:$C$13,'Base IPCA'!$E$3:$E$13,AH32,"Cubic","Extrapolate=Linear","MultiX=Average","Skip=True","Sort=True")</f>
        <v>11.776347985347988</v>
      </c>
      <c r="AJ32" s="43">
        <f ca="1">_xll.BInterpol('Base IPCA'!$C$3:$C$13,'Base IPCA'!$D$3:$D$13,AH32,"Cubic","Extrapolate=Linear","MultiX=Average","Skip=True","Sort=True")</f>
        <v>11.746970329670328</v>
      </c>
    </row>
    <row r="33" spans="2:36" x14ac:dyDescent="0.25">
      <c r="B33" s="268">
        <v>45869</v>
      </c>
      <c r="C33" s="125">
        <v>7331.98</v>
      </c>
      <c r="E33" s="267" t="s">
        <v>944</v>
      </c>
      <c r="F33" s="272">
        <f ca="1">ROUND(F31*J32,2)</f>
        <v>7377.46</v>
      </c>
      <c r="K33" s="266"/>
      <c r="L33" s="266"/>
      <c r="N33"/>
      <c r="O33" s="2"/>
      <c r="P33" s="52" t="s">
        <v>1080</v>
      </c>
      <c r="Q33" s="16">
        <f>SUMIFS(Extranet!$H:$H,Extranet!$C:$C,Q$2,Extranet!$D:$D,$P33)</f>
        <v>0</v>
      </c>
      <c r="R33" s="16">
        <f>SUMIFS(Extranet!$H:$H,Extranet!$C:$C,R$2,Extranet!$D:$D,$P33)</f>
        <v>0</v>
      </c>
      <c r="S33" s="16">
        <f>SUMIFS(Extranet!$H:$H,Extranet!$C:$C,S$2,Extranet!$D:$D,$P33)</f>
        <v>0</v>
      </c>
      <c r="T33" s="16">
        <f>SUMIFS(Extranet!$H:$H,Extranet!$C:$C,T$2,Extranet!$D:$D,$P33)</f>
        <v>0</v>
      </c>
      <c r="U33" s="16">
        <f>SUMIFS(Extranet!$H:$H,Extranet!$C:$C,U$2,Extranet!$D:$D,$P33)</f>
        <v>696</v>
      </c>
      <c r="V33" s="16">
        <f>SUMIFS(Extranet!$H:$H,Extranet!$C:$C,V$2,Extranet!$D:$D,$P33)</f>
        <v>0</v>
      </c>
      <c r="W33" s="16">
        <f>SUMIFS(Extranet!$H:$H,Extranet!$C:$C,W$2,Extranet!$D:$D,$P33)</f>
        <v>0</v>
      </c>
      <c r="X33" s="16">
        <f>SUMIFS(Extranet!$H:$H,Extranet!$C:$C,X$2,Extranet!$D:$D,$P33)</f>
        <v>0</v>
      </c>
      <c r="Y33" s="16">
        <f>SUMIFS(Extranet!$H:$H,Extranet!$C:$C,Y$2,Extranet!$D:$D,$P33)</f>
        <v>0</v>
      </c>
      <c r="Z33" s="16">
        <f>SUMIFS(Extranet!$H:$H,Extranet!$C:$C,Z$2,Extranet!$D:$D,$P33)</f>
        <v>1250</v>
      </c>
      <c r="AA33" s="16">
        <f>SUMIFS(Extranet!$H:$H,Extranet!$C:$C,AA$2,Extranet!$D:$D,$P33)</f>
        <v>0</v>
      </c>
      <c r="AB33" s="16">
        <f>SUMIFS(Extranet!$H:$H,Extranet!$C:$C,AB$2,Extranet!$D:$D,$P33)</f>
        <v>750</v>
      </c>
      <c r="AC33" s="55">
        <f t="shared" si="3"/>
        <v>2696</v>
      </c>
      <c r="AH33" s="42">
        <f t="shared" ca="1" si="2"/>
        <v>46021</v>
      </c>
      <c r="AI33" s="43">
        <f ca="1">_xll.BInterpol('Base IPCA'!$C$3:$C$13,'Base IPCA'!$E$3:$E$13,AH33,"Cubic","Extrapolate=Linear","MultiX=Average","Skip=True","Sort=True")</f>
        <v>11.770060439560442</v>
      </c>
      <c r="AJ33" s="43">
        <f ca="1">_xll.BInterpol('Base IPCA'!$C$3:$C$13,'Base IPCA'!$D$3:$D$13,AH33,"Cubic","Extrapolate=Linear","MultiX=Average","Skip=True","Sort=True")</f>
        <v>11.740790109890108</v>
      </c>
    </row>
    <row r="34" spans="2:36" x14ac:dyDescent="0.25">
      <c r="B34" s="268">
        <v>45838</v>
      </c>
      <c r="C34" s="125">
        <v>7312.97</v>
      </c>
      <c r="E34" s="267" t="s">
        <v>945</v>
      </c>
      <c r="F34" s="269">
        <f ca="1">F33*F30</f>
        <v>1.844365</v>
      </c>
      <c r="H34" s="265" t="s">
        <v>946</v>
      </c>
      <c r="K34" s="266"/>
      <c r="L34" s="266"/>
      <c r="M34" s="140"/>
      <c r="N34"/>
      <c r="O34" s="2"/>
      <c r="P34" s="52" t="s">
        <v>673</v>
      </c>
      <c r="Q34" s="16">
        <f>SUMIFS(Extranet!$H:$H,Extranet!$C:$C,Q$2,Extranet!$D:$D,$P34)</f>
        <v>0</v>
      </c>
      <c r="R34" s="16">
        <f>SUMIFS(Extranet!$H:$H,Extranet!$C:$C,R$2,Extranet!$D:$D,$P34)</f>
        <v>0</v>
      </c>
      <c r="S34" s="16">
        <f>SUMIFS(Extranet!$H:$H,Extranet!$C:$C,S$2,Extranet!$D:$D,$P34)</f>
        <v>0</v>
      </c>
      <c r="T34" s="16">
        <f>SUMIFS(Extranet!$H:$H,Extranet!$C:$C,T$2,Extranet!$D:$D,$P34)</f>
        <v>600</v>
      </c>
      <c r="U34" s="16">
        <f>SUMIFS(Extranet!$H:$H,Extranet!$C:$C,U$2,Extranet!$D:$D,$P34)</f>
        <v>0</v>
      </c>
      <c r="V34" s="16">
        <f>SUMIFS(Extranet!$H:$H,Extranet!$C:$C,V$2,Extranet!$D:$D,$P34)</f>
        <v>0</v>
      </c>
      <c r="W34" s="16">
        <f>SUMIFS(Extranet!$H:$H,Extranet!$C:$C,W$2,Extranet!$D:$D,$P34)</f>
        <v>0</v>
      </c>
      <c r="X34" s="16">
        <f>SUMIFS(Extranet!$H:$H,Extranet!$C:$C,X$2,Extranet!$D:$D,$P34)</f>
        <v>0</v>
      </c>
      <c r="Y34" s="16">
        <f>SUMIFS(Extranet!$H:$H,Extranet!$C:$C,Y$2,Extranet!$D:$D,$P34)</f>
        <v>0</v>
      </c>
      <c r="Z34" s="16">
        <f>SUMIFS(Extranet!$H:$H,Extranet!$C:$C,Z$2,Extranet!$D:$D,$P34)</f>
        <v>123</v>
      </c>
      <c r="AA34" s="16">
        <f>SUMIFS(Extranet!$H:$H,Extranet!$C:$C,AA$2,Extranet!$D:$D,$P34)</f>
        <v>0</v>
      </c>
      <c r="AB34" s="16">
        <f>SUMIFS(Extranet!$H:$H,Extranet!$C:$C,AB$2,Extranet!$D:$D,$P34)</f>
        <v>128</v>
      </c>
      <c r="AC34" s="55">
        <f t="shared" ref="AC34" si="22">SUM(Q34:AB34)</f>
        <v>851</v>
      </c>
      <c r="AH34" s="42">
        <f t="shared" ca="1" si="2"/>
        <v>46022</v>
      </c>
      <c r="AI34" s="43">
        <f ca="1">_xll.BInterpol('Base IPCA'!$C$3:$C$13,'Base IPCA'!$E$3:$E$13,AH34,"Cubic","Extrapolate=Linear","MultiX=Average","Skip=True","Sort=True")</f>
        <v>11.763772893772895</v>
      </c>
      <c r="AJ34" s="43">
        <f ca="1">_xll.BInterpol('Base IPCA'!$C$3:$C$13,'Base IPCA'!$D$3:$D$13,AH34,"Cubic","Extrapolate=Linear","MultiX=Average","Skip=True","Sort=True")</f>
        <v>11.734609890109889</v>
      </c>
    </row>
    <row r="35" spans="2:36" x14ac:dyDescent="0.25">
      <c r="B35" s="268">
        <v>45808</v>
      </c>
      <c r="C35" s="125">
        <v>7295.46</v>
      </c>
      <c r="E35" s="267" t="s">
        <v>947</v>
      </c>
      <c r="F35" s="274">
        <f ca="1">1+cdi_diario</f>
        <v>1.0005513106415402</v>
      </c>
      <c r="H35" s="267" t="s">
        <v>86</v>
      </c>
      <c r="I35" s="267">
        <v>15</v>
      </c>
      <c r="J35" s="267" t="s">
        <v>939</v>
      </c>
      <c r="K35" s="266"/>
      <c r="L35" s="266"/>
      <c r="M35" s="140"/>
      <c r="N35"/>
      <c r="O35" s="2"/>
      <c r="P35" s="52" t="s">
        <v>1176</v>
      </c>
      <c r="Q35" s="16">
        <f>SUMIFS(Extranet!$H:$H,Extranet!$C:$C,Q$2,Extranet!$D:$D,$P35)</f>
        <v>0</v>
      </c>
      <c r="R35" s="16">
        <f>SUMIFS(Extranet!$H:$H,Extranet!$C:$C,R$2,Extranet!$D:$D,$P35)</f>
        <v>0</v>
      </c>
      <c r="S35" s="16">
        <f>SUMIFS(Extranet!$H:$H,Extranet!$C:$C,S$2,Extranet!$D:$D,$P35)</f>
        <v>0</v>
      </c>
      <c r="T35" s="16">
        <f>SUMIFS(Extranet!$H:$H,Extranet!$C:$C,T$2,Extranet!$D:$D,$P35)</f>
        <v>893</v>
      </c>
      <c r="U35" s="16">
        <f>SUMIFS(Extranet!$H:$H,Extranet!$C:$C,U$2,Extranet!$D:$D,$P35)</f>
        <v>2350</v>
      </c>
      <c r="V35" s="16">
        <f>SUMIFS(Extranet!$H:$H,Extranet!$C:$C,V$2,Extranet!$D:$D,$P35)</f>
        <v>0</v>
      </c>
      <c r="W35" s="16">
        <f>SUMIFS(Extranet!$H:$H,Extranet!$C:$C,W$2,Extranet!$D:$D,$P35)</f>
        <v>0</v>
      </c>
      <c r="X35" s="16">
        <f>SUMIFS(Extranet!$H:$H,Extranet!$C:$C,X$2,Extranet!$D:$D,$P35)</f>
        <v>0</v>
      </c>
      <c r="Y35" s="16">
        <f>SUMIFS(Extranet!$H:$H,Extranet!$C:$C,Y$2,Extranet!$D:$D,$P35)</f>
        <v>0</v>
      </c>
      <c r="Z35" s="16">
        <f>SUMIFS(Extranet!$H:$H,Extranet!$C:$C,Z$2,Extranet!$D:$D,$P35)</f>
        <v>1257</v>
      </c>
      <c r="AA35" s="16">
        <f>SUMIFS(Extranet!$H:$H,Extranet!$C:$C,AA$2,Extranet!$D:$D,$P35)</f>
        <v>0</v>
      </c>
      <c r="AB35" s="16">
        <f>SUMIFS(Extranet!$H:$H,Extranet!$C:$C,AB$2,Extranet!$D:$D,$P35)</f>
        <v>500</v>
      </c>
      <c r="AC35" s="55">
        <f t="shared" si="3"/>
        <v>5000</v>
      </c>
      <c r="AH35" s="42">
        <f t="shared" ca="1" si="2"/>
        <v>46023</v>
      </c>
      <c r="AI35" s="43">
        <f ca="1">_xll.BInterpol('Base IPCA'!$C$3:$C$13,'Base IPCA'!$E$3:$E$13,AH35,"Cubic","Extrapolate=Linear","MultiX=Average","Skip=True","Sort=True")</f>
        <v>11.75748534798535</v>
      </c>
      <c r="AJ35" s="43">
        <f ca="1">_xll.BInterpol('Base IPCA'!$C$3:$C$13,'Base IPCA'!$D$3:$D$13,AH35,"Cubic","Extrapolate=Linear","MultiX=Average","Skip=True","Sort=True")</f>
        <v>11.728429670329669</v>
      </c>
    </row>
    <row r="36" spans="2:36" x14ac:dyDescent="0.25">
      <c r="B36" s="268">
        <v>45777</v>
      </c>
      <c r="C36" s="125">
        <v>7276.54</v>
      </c>
      <c r="E36" s="267" t="s">
        <v>948</v>
      </c>
      <c r="F36" s="274">
        <f ca="1">F33/F32</f>
        <v>1.0000989598372179</v>
      </c>
      <c r="H36" s="268">
        <f ca="1">+WORKDAY(H30,-1,feriadosbr)</f>
        <v>45999</v>
      </c>
      <c r="I36" s="267" t="s">
        <v>329</v>
      </c>
      <c r="J36" s="275">
        <f>+_xll.BDP("BRSTNCNTB3D4 Govt", "INFLATION_ASSUMPTION")</f>
        <v>0.2</v>
      </c>
      <c r="K36" s="266"/>
      <c r="L36" s="266"/>
      <c r="M36" s="140"/>
      <c r="N36"/>
      <c r="O36" s="2"/>
      <c r="P36" s="52" t="s">
        <v>1195</v>
      </c>
      <c r="Q36" s="16">
        <f>SUMIFS(Extranet!$H:$H,Extranet!$C:$C,Q$2,Extranet!$D:$D,$P36)</f>
        <v>0</v>
      </c>
      <c r="R36" s="16">
        <f>SUMIFS(Extranet!$H:$H,Extranet!$C:$C,R$2,Extranet!$D:$D,$P36)</f>
        <v>0</v>
      </c>
      <c r="S36" s="16">
        <f>SUMIFS(Extranet!$H:$H,Extranet!$C:$C,S$2,Extranet!$D:$D,$P36)</f>
        <v>0</v>
      </c>
      <c r="T36" s="16">
        <f>SUMIFS(Extranet!$H:$H,Extranet!$C:$C,T$2,Extranet!$D:$D,$P36)</f>
        <v>1051</v>
      </c>
      <c r="U36" s="16">
        <f>SUMIFS(Extranet!$H:$H,Extranet!$C:$C,U$2,Extranet!$D:$D,$P36)</f>
        <v>2522</v>
      </c>
      <c r="V36" s="16">
        <f>SUMIFS(Extranet!$H:$H,Extranet!$C:$C,V$2,Extranet!$D:$D,$P36)</f>
        <v>0</v>
      </c>
      <c r="W36" s="16">
        <f>SUMIFS(Extranet!$H:$H,Extranet!$C:$C,W$2,Extranet!$D:$D,$P36)</f>
        <v>0</v>
      </c>
      <c r="X36" s="16">
        <f>SUMIFS(Extranet!$H:$H,Extranet!$C:$C,X$2,Extranet!$D:$D,$P36)</f>
        <v>0</v>
      </c>
      <c r="Y36" s="16">
        <f>SUMIFS(Extranet!$H:$H,Extranet!$C:$C,Y$2,Extranet!$D:$D,$P36)</f>
        <v>0</v>
      </c>
      <c r="Z36" s="16">
        <f>SUMIFS(Extranet!$H:$H,Extranet!$C:$C,Z$2,Extranet!$D:$D,$P36)</f>
        <v>1075</v>
      </c>
      <c r="AA36" s="16">
        <f>SUMIFS(Extranet!$H:$H,Extranet!$C:$C,AA$2,Extranet!$D:$D,$P36)</f>
        <v>0</v>
      </c>
      <c r="AB36" s="16">
        <f>SUMIFS(Extranet!$H:$H,Extranet!$C:$C,AB$2,Extranet!$D:$D,$P36)</f>
        <v>552</v>
      </c>
      <c r="AC36" s="55">
        <f t="shared" ref="AC36:AC37" si="23">SUM(Q36:AB36)</f>
        <v>5200</v>
      </c>
      <c r="AH36" s="42">
        <f t="shared" ca="1" si="2"/>
        <v>46024</v>
      </c>
      <c r="AI36" s="43">
        <f ca="1">_xll.BInterpol('Base IPCA'!$C$3:$C$13,'Base IPCA'!$E$3:$E$13,AH36,"Cubic","Extrapolate=Linear","MultiX=Average","Skip=True","Sort=True")</f>
        <v>11.751197802197805</v>
      </c>
      <c r="AJ36" s="43">
        <f ca="1">_xll.BInterpol('Base IPCA'!$C$3:$C$13,'Base IPCA'!$D$3:$D$13,AH36,"Cubic","Extrapolate=Linear","MultiX=Average","Skip=True","Sort=True")</f>
        <v>11.72224945054945</v>
      </c>
    </row>
    <row r="37" spans="2:36" x14ac:dyDescent="0.25">
      <c r="B37" s="268">
        <v>45747</v>
      </c>
      <c r="C37" s="125">
        <v>7245.38</v>
      </c>
      <c r="E37" s="267" t="s">
        <v>949</v>
      </c>
      <c r="F37" s="274">
        <f ca="1">F35/F36</f>
        <v>1.0004523060441899</v>
      </c>
      <c r="H37" s="268">
        <f ca="1">WORKDAY(WORKDAY(DATE(YEAR(EOMONTH(H38,1)),MONTH(EOMONTH(H38,1)),I35),-1,feriadosbr),1,feriadosbr)</f>
        <v>46006</v>
      </c>
      <c r="I37" s="125">
        <f ca="1">+NETWORKDAYS(H38,H37,feriadosbr)-1</f>
        <v>20</v>
      </c>
      <c r="J37" s="267" t="s">
        <v>942</v>
      </c>
      <c r="K37" s="266"/>
      <c r="L37" s="266"/>
      <c r="M37" s="140"/>
      <c r="N37"/>
      <c r="O37" s="2"/>
      <c r="P37" s="52" t="s">
        <v>1215</v>
      </c>
      <c r="Q37" s="16">
        <f>SUMIFS(Extranet!$H:$H,Extranet!$C:$C,Q$2,Extranet!$D:$D,$P37)</f>
        <v>0</v>
      </c>
      <c r="R37" s="16">
        <f>SUMIFS(Extranet!$H:$H,Extranet!$C:$C,R$2,Extranet!$D:$D,$P37)</f>
        <v>0</v>
      </c>
      <c r="S37" s="16">
        <f>SUMIFS(Extranet!$H:$H,Extranet!$C:$C,S$2,Extranet!$D:$D,$P37)</f>
        <v>0</v>
      </c>
      <c r="T37" s="16">
        <f>SUMIFS(Extranet!$H:$H,Extranet!$C:$C,T$2,Extranet!$D:$D,$P37)</f>
        <v>0</v>
      </c>
      <c r="U37" s="16">
        <f>SUMIFS(Extranet!$H:$H,Extranet!$C:$C,U$2,Extranet!$D:$D,$P37)</f>
        <v>0</v>
      </c>
      <c r="V37" s="16">
        <f>SUMIFS(Extranet!$H:$H,Extranet!$C:$C,V$2,Extranet!$D:$D,$P37)</f>
        <v>0</v>
      </c>
      <c r="W37" s="16">
        <f>SUMIFS(Extranet!$H:$H,Extranet!$C:$C,W$2,Extranet!$D:$D,$P37)</f>
        <v>0</v>
      </c>
      <c r="X37" s="16">
        <f>SUMIFS(Extranet!$H:$H,Extranet!$C:$C,X$2,Extranet!$D:$D,$P37)</f>
        <v>0</v>
      </c>
      <c r="Y37" s="16">
        <f>SUMIFS(Extranet!$H:$H,Extranet!$C:$C,Y$2,Extranet!$D:$D,$P37)</f>
        <v>0</v>
      </c>
      <c r="Z37" s="16">
        <f>SUMIFS(Extranet!$H:$H,Extranet!$C:$C,Z$2,Extranet!$D:$D,$P37)</f>
        <v>684</v>
      </c>
      <c r="AA37" s="16">
        <f>SUMIFS(Extranet!$H:$H,Extranet!$C:$C,AA$2,Extranet!$D:$D,$P37)</f>
        <v>0</v>
      </c>
      <c r="AB37" s="16">
        <f>SUMIFS(Extranet!$H:$H,Extranet!$C:$C,AB$2,Extranet!$D:$D,$P37)</f>
        <v>463</v>
      </c>
      <c r="AC37" s="55">
        <f t="shared" si="23"/>
        <v>1147</v>
      </c>
      <c r="AH37" s="42">
        <f t="shared" ca="1" si="2"/>
        <v>46025</v>
      </c>
      <c r="AI37" s="43">
        <f ca="1">_xll.BInterpol('Base IPCA'!$C$3:$C$13,'Base IPCA'!$E$3:$E$13,AH37,"Cubic","Extrapolate=Linear","MultiX=Average","Skip=True","Sort=True")</f>
        <v>11.744910256410259</v>
      </c>
      <c r="AJ37" s="43">
        <f ca="1">_xll.BInterpol('Base IPCA'!$C$3:$C$13,'Base IPCA'!$D$3:$D$13,AH37,"Cubic","Extrapolate=Linear","MultiX=Average","Skip=True","Sort=True")</f>
        <v>11.716069230769229</v>
      </c>
    </row>
    <row r="38" spans="2:36" x14ac:dyDescent="0.25">
      <c r="B38" s="268">
        <v>45716</v>
      </c>
      <c r="C38" s="125">
        <v>7205.03</v>
      </c>
      <c r="H38" s="268">
        <f ca="1">IF(DAY(WORKDAY(WORKDAY(H36,-1,feriadosbr),1,feriadosbr))&gt;=DAY(WORKDAY(WORKDAY(DATE(YEAR(H36),MONTH(H36),I35),-1,feriadosbr),1,feriadosbr)),WORKDAY(WORKDAY(DATE(YEAR(H36),MONTH(H36),I35),-1,feriadosbr),1,feriadosbr),WORKDAY(WORKDAY(DATE(YEAR(H36)+IF(MONTH(EOMONTH(H36,-1))&gt;MONTH(H36),-1),MONTH(EOMONTH(H36,-1)),I35),-1,feriadosbr),1,feriadosbr))</f>
        <v>45978</v>
      </c>
      <c r="I38" s="125">
        <f ca="1">+NETWORKDAYS(H38,H36,feriadosbr)-1</f>
        <v>15</v>
      </c>
      <c r="J38" s="276">
        <f ca="1">(1+J36%)^(I38/I37)</f>
        <v>1.0014996253121489</v>
      </c>
      <c r="K38" s="266"/>
      <c r="L38" s="266"/>
      <c r="M38" s="266"/>
      <c r="N38"/>
      <c r="O38" s="2"/>
      <c r="P38" s="52" t="s">
        <v>1216</v>
      </c>
      <c r="Q38" s="16">
        <f>SUMIFS(Extranet!$H:$H,Extranet!$C:$C,Q$2,Extranet!$D:$D,$P38)</f>
        <v>0</v>
      </c>
      <c r="R38" s="16">
        <f>SUMIFS(Extranet!$H:$H,Extranet!$C:$C,R$2,Extranet!$D:$D,$P38)</f>
        <v>0</v>
      </c>
      <c r="S38" s="16">
        <f>SUMIFS(Extranet!$H:$H,Extranet!$C:$C,S$2,Extranet!$D:$D,$P38)</f>
        <v>0</v>
      </c>
      <c r="T38" s="16">
        <f>SUMIFS(Extranet!$H:$H,Extranet!$C:$C,T$2,Extranet!$D:$D,$P38)</f>
        <v>0</v>
      </c>
      <c r="U38" s="16">
        <f>SUMIFS(Extranet!$H:$H,Extranet!$C:$C,U$2,Extranet!$D:$D,$P38)</f>
        <v>1654</v>
      </c>
      <c r="V38" s="16">
        <f>SUMIFS(Extranet!$H:$H,Extranet!$C:$C,V$2,Extranet!$D:$D,$P38)</f>
        <v>0</v>
      </c>
      <c r="W38" s="16">
        <f>SUMIFS(Extranet!$H:$H,Extranet!$C:$C,W$2,Extranet!$D:$D,$P38)</f>
        <v>0</v>
      </c>
      <c r="X38" s="16">
        <f>SUMIFS(Extranet!$H:$H,Extranet!$C:$C,X$2,Extranet!$D:$D,$P38)</f>
        <v>0</v>
      </c>
      <c r="Y38" s="16">
        <f>SUMIFS(Extranet!$H:$H,Extranet!$C:$C,Y$2,Extranet!$D:$D,$P38)</f>
        <v>0</v>
      </c>
      <c r="Z38" s="16">
        <f>SUMIFS(Extranet!$H:$H,Extranet!$C:$C,Z$2,Extranet!$D:$D,$P38)</f>
        <v>0</v>
      </c>
      <c r="AA38" s="16">
        <f>SUMIFS(Extranet!$H:$H,Extranet!$C:$C,AA$2,Extranet!$D:$D,$P38)</f>
        <v>0</v>
      </c>
      <c r="AB38" s="16">
        <f>SUMIFS(Extranet!$H:$H,Extranet!$C:$C,AB$2,Extranet!$D:$D,$P38)</f>
        <v>114</v>
      </c>
      <c r="AC38" s="55">
        <f t="shared" si="3"/>
        <v>1768</v>
      </c>
      <c r="AH38" s="42">
        <f t="shared" ca="1" si="2"/>
        <v>46026</v>
      </c>
      <c r="AI38" s="43">
        <f ca="1">_xll.BInterpol('Base IPCA'!$C$3:$C$13,'Base IPCA'!$E$3:$E$13,AH38,"Cubic","Extrapolate=Linear","MultiX=Average","Skip=True","Sort=True")</f>
        <v>11.738622710622714</v>
      </c>
      <c r="AJ38" s="43">
        <f ca="1">_xll.BInterpol('Base IPCA'!$C$3:$C$13,'Base IPCA'!$D$3:$D$13,AH38,"Cubic","Extrapolate=Linear","MultiX=Average","Skip=True","Sort=True")</f>
        <v>11.709889010989009</v>
      </c>
    </row>
    <row r="39" spans="2:36" x14ac:dyDescent="0.25">
      <c r="B39" s="268">
        <v>45688</v>
      </c>
      <c r="C39" s="125">
        <v>7111.86</v>
      </c>
      <c r="E39" s="267" t="s">
        <v>950</v>
      </c>
      <c r="F39" s="277">
        <f ca="1">((1+cdi)^(1/252)-1)*10000</f>
        <v>5.513106415402369</v>
      </c>
      <c r="K39" s="266"/>
      <c r="L39" s="266"/>
      <c r="M39" s="266"/>
      <c r="N39"/>
      <c r="O39" s="2"/>
      <c r="P39" s="52" t="s">
        <v>1122</v>
      </c>
      <c r="Q39" s="16">
        <f>SUMIFS(Extranet!$H:$H,Extranet!$C:$C,Q$2,Extranet!$D:$D,$P39)</f>
        <v>0</v>
      </c>
      <c r="R39" s="16">
        <f>SUMIFS(Extranet!$H:$H,Extranet!$C:$C,R$2,Extranet!$D:$D,$P39)</f>
        <v>0</v>
      </c>
      <c r="S39" s="16">
        <f>SUMIFS(Extranet!$H:$H,Extranet!$C:$C,S$2,Extranet!$D:$D,$P39)</f>
        <v>0</v>
      </c>
      <c r="T39" s="16">
        <f>SUMIFS(Extranet!$H:$H,Extranet!$C:$C,T$2,Extranet!$D:$D,$P39)</f>
        <v>149</v>
      </c>
      <c r="U39" s="16">
        <f>SUMIFS(Extranet!$H:$H,Extranet!$C:$C,U$2,Extranet!$D:$D,$P39)</f>
        <v>155</v>
      </c>
      <c r="V39" s="16">
        <f>SUMIFS(Extranet!$H:$H,Extranet!$C:$C,V$2,Extranet!$D:$D,$P39)</f>
        <v>0</v>
      </c>
      <c r="W39" s="16">
        <f>SUMIFS(Extranet!$H:$H,Extranet!$C:$C,W$2,Extranet!$D:$D,$P39)</f>
        <v>0</v>
      </c>
      <c r="X39" s="16">
        <f>SUMIFS(Extranet!$H:$H,Extranet!$C:$C,X$2,Extranet!$D:$D,$P39)</f>
        <v>0</v>
      </c>
      <c r="Y39" s="16">
        <f>SUMIFS(Extranet!$H:$H,Extranet!$C:$C,Y$2,Extranet!$D:$D,$P39)</f>
        <v>0</v>
      </c>
      <c r="Z39" s="16">
        <f>SUMIFS(Extranet!$H:$H,Extranet!$C:$C,Z$2,Extranet!$D:$D,$P39)</f>
        <v>412</v>
      </c>
      <c r="AA39" s="16">
        <f>SUMIFS(Extranet!$H:$H,Extranet!$C:$C,AA$2,Extranet!$D:$D,$P39)</f>
        <v>0</v>
      </c>
      <c r="AB39" s="16">
        <f>SUMIFS(Extranet!$H:$H,Extranet!$C:$C,AB$2,Extranet!$D:$D,$P39)</f>
        <v>0</v>
      </c>
      <c r="AC39" s="55">
        <f t="shared" si="3"/>
        <v>716</v>
      </c>
      <c r="AH39" s="42">
        <f t="shared" ca="1" si="2"/>
        <v>46027</v>
      </c>
      <c r="AI39" s="43">
        <f ca="1">_xll.BInterpol('Base IPCA'!$C$3:$C$13,'Base IPCA'!$E$3:$E$13,AH39,"Cubic","Extrapolate=Linear","MultiX=Average","Skip=True","Sort=True")</f>
        <v>11.732335164835167</v>
      </c>
      <c r="AJ39" s="43">
        <f ca="1">_xll.BInterpol('Base IPCA'!$C$3:$C$13,'Base IPCA'!$D$3:$D$13,AH39,"Cubic","Extrapolate=Linear","MultiX=Average","Skip=True","Sort=True")</f>
        <v>11.70370879120879</v>
      </c>
    </row>
    <row r="40" spans="2:36" x14ac:dyDescent="0.25">
      <c r="B40" s="268">
        <v>45657</v>
      </c>
      <c r="C40" s="125">
        <v>7100.5</v>
      </c>
      <c r="E40" s="267" t="s">
        <v>951</v>
      </c>
      <c r="F40" s="277">
        <f ca="1">F39*22</f>
        <v>121.28834113885212</v>
      </c>
      <c r="K40" s="266"/>
      <c r="L40" s="266"/>
      <c r="M40" s="266"/>
      <c r="N40"/>
      <c r="O40" s="2"/>
      <c r="P40" s="52" t="s">
        <v>1217</v>
      </c>
      <c r="Q40" s="16">
        <f>SUMIFS(Extranet!$H:$H,Extranet!$C:$C,Q$2,Extranet!$D:$D,$P40)</f>
        <v>0</v>
      </c>
      <c r="R40" s="16">
        <f>SUMIFS(Extranet!$H:$H,Extranet!$C:$C,R$2,Extranet!$D:$D,$P40)</f>
        <v>0</v>
      </c>
      <c r="S40" s="16">
        <f>SUMIFS(Extranet!$H:$H,Extranet!$C:$C,S$2,Extranet!$D:$D,$P40)</f>
        <v>0</v>
      </c>
      <c r="T40" s="16">
        <f>SUMIFS(Extranet!$H:$H,Extranet!$C:$C,T$2,Extranet!$D:$D,$P40)</f>
        <v>388</v>
      </c>
      <c r="U40" s="16">
        <f>SUMIFS(Extranet!$H:$H,Extranet!$C:$C,U$2,Extranet!$D:$D,$P40)</f>
        <v>252</v>
      </c>
      <c r="V40" s="16">
        <f>SUMIFS(Extranet!$H:$H,Extranet!$C:$C,V$2,Extranet!$D:$D,$P40)</f>
        <v>0</v>
      </c>
      <c r="W40" s="16">
        <f>SUMIFS(Extranet!$H:$H,Extranet!$C:$C,W$2,Extranet!$D:$D,$P40)</f>
        <v>0</v>
      </c>
      <c r="X40" s="16">
        <f>SUMIFS(Extranet!$H:$H,Extranet!$C:$C,X$2,Extranet!$D:$D,$P40)</f>
        <v>0</v>
      </c>
      <c r="Y40" s="16">
        <f>SUMIFS(Extranet!$H:$H,Extranet!$C:$C,Y$2,Extranet!$D:$D,$P40)</f>
        <v>0</v>
      </c>
      <c r="Z40" s="16">
        <f>SUMIFS(Extranet!$H:$H,Extranet!$C:$C,Z$2,Extranet!$D:$D,$P40)</f>
        <v>214</v>
      </c>
      <c r="AA40" s="16">
        <f>SUMIFS(Extranet!$H:$H,Extranet!$C:$C,AA$2,Extranet!$D:$D,$P40)</f>
        <v>0</v>
      </c>
      <c r="AB40" s="16">
        <f>SUMIFS(Extranet!$H:$H,Extranet!$C:$C,AB$2,Extranet!$D:$D,$P40)</f>
        <v>320</v>
      </c>
      <c r="AC40" s="55">
        <f t="shared" si="3"/>
        <v>1174</v>
      </c>
      <c r="AH40" s="42">
        <f t="shared" ca="1" si="2"/>
        <v>46028</v>
      </c>
      <c r="AI40" s="43">
        <f ca="1">_xll.BInterpol('Base IPCA'!$C$3:$C$13,'Base IPCA'!$E$3:$E$13,AH40,"Cubic","Extrapolate=Linear","MultiX=Average","Skip=True","Sort=True")</f>
        <v>11.726047619047621</v>
      </c>
      <c r="AJ40" s="43">
        <f ca="1">_xll.BInterpol('Base IPCA'!$C$3:$C$13,'Base IPCA'!$D$3:$D$13,AH40,"Cubic","Extrapolate=Linear","MultiX=Average","Skip=True","Sort=True")</f>
        <v>11.69752857142857</v>
      </c>
    </row>
    <row r="41" spans="2:36" x14ac:dyDescent="0.25">
      <c r="B41" s="268"/>
      <c r="C41" s="125"/>
      <c r="F41" s="278"/>
      <c r="K41" s="266"/>
      <c r="L41" s="266"/>
      <c r="M41" s="266"/>
      <c r="N41"/>
      <c r="O41" s="2"/>
      <c r="P41" s="52" t="s">
        <v>1268</v>
      </c>
      <c r="Q41" s="16">
        <f>SUMIFS(Extranet!$H:$H,Extranet!$C:$C,Q$2,Extranet!$D:$D,$P41)</f>
        <v>0</v>
      </c>
      <c r="R41" s="16">
        <f>SUMIFS(Extranet!$H:$H,Extranet!$C:$C,R$2,Extranet!$D:$D,$P41)</f>
        <v>0</v>
      </c>
      <c r="S41" s="16">
        <f>SUMIFS(Extranet!$H:$H,Extranet!$C:$C,S$2,Extranet!$D:$D,$P41)</f>
        <v>0</v>
      </c>
      <c r="T41" s="16">
        <f>SUMIFS(Extranet!$H:$H,Extranet!$C:$C,T$2,Extranet!$D:$D,$P41)</f>
        <v>782</v>
      </c>
      <c r="U41" s="16">
        <f>SUMIFS(Extranet!$H:$H,Extranet!$C:$C,U$2,Extranet!$D:$D,$P41)</f>
        <v>2284</v>
      </c>
      <c r="V41" s="16">
        <f>SUMIFS(Extranet!$H:$H,Extranet!$C:$C,V$2,Extranet!$D:$D,$P41)</f>
        <v>0</v>
      </c>
      <c r="W41" s="16">
        <f>SUMIFS(Extranet!$H:$H,Extranet!$C:$C,W$2,Extranet!$D:$D,$P41)</f>
        <v>0</v>
      </c>
      <c r="X41" s="16">
        <f>SUMIFS(Extranet!$H:$H,Extranet!$C:$C,X$2,Extranet!$D:$D,$P41)</f>
        <v>0</v>
      </c>
      <c r="Y41" s="16">
        <f>SUMIFS(Extranet!$H:$H,Extranet!$C:$C,Y$2,Extranet!$D:$D,$P41)</f>
        <v>0</v>
      </c>
      <c r="Z41" s="16">
        <f>SUMIFS(Extranet!$H:$H,Extranet!$C:$C,Z$2,Extranet!$D:$D,$P41)</f>
        <v>879</v>
      </c>
      <c r="AA41" s="16">
        <f>SUMIFS(Extranet!$H:$H,Extranet!$C:$C,AA$2,Extranet!$D:$D,$P41)</f>
        <v>0</v>
      </c>
      <c r="AB41" s="16">
        <f>SUMIFS(Extranet!$H:$H,Extranet!$C:$C,AB$2,Extranet!$D:$D,$P41)</f>
        <v>605</v>
      </c>
      <c r="AC41" s="55">
        <f t="shared" ref="AC41:AC42" si="24">SUM(Q41:AB41)</f>
        <v>4550</v>
      </c>
      <c r="AH41" s="42">
        <f t="shared" ca="1" si="2"/>
        <v>46029</v>
      </c>
      <c r="AI41" s="43">
        <f ca="1">_xll.BInterpol('Base IPCA'!$C$3:$C$13,'Base IPCA'!$E$3:$E$13,AH41,"Cubic","Extrapolate=Linear","MultiX=Average","Skip=True","Sort=True")</f>
        <v>11.719760073260076</v>
      </c>
      <c r="AJ41" s="43">
        <f ca="1">_xll.BInterpol('Base IPCA'!$C$3:$C$13,'Base IPCA'!$D$3:$D$13,AH41,"Cubic","Extrapolate=Linear","MultiX=Average","Skip=True","Sort=True")</f>
        <v>11.691348351648351</v>
      </c>
    </row>
    <row r="42" spans="2:36" x14ac:dyDescent="0.25">
      <c r="B42" s="268"/>
      <c r="C42" s="125"/>
      <c r="K42" s="266"/>
      <c r="L42" s="266"/>
      <c r="M42" s="266"/>
      <c r="N42"/>
      <c r="O42" s="2"/>
      <c r="P42" s="52" t="s">
        <v>1345</v>
      </c>
      <c r="Q42" s="16">
        <f>SUMIFS(Extranet!$H:$H,Extranet!$C:$C,Q$2,Extranet!$D:$D,$P42)</f>
        <v>0</v>
      </c>
      <c r="R42" s="16">
        <f>SUMIFS(Extranet!$H:$H,Extranet!$C:$C,R$2,Extranet!$D:$D,$P42)</f>
        <v>0</v>
      </c>
      <c r="S42" s="16">
        <f>SUMIFS(Extranet!$H:$H,Extranet!$C:$C,S$2,Extranet!$D:$D,$P42)</f>
        <v>0</v>
      </c>
      <c r="T42" s="16">
        <f>SUMIFS(Extranet!$H:$H,Extranet!$C:$C,T$2,Extranet!$D:$D,$P42)</f>
        <v>615</v>
      </c>
      <c r="U42" s="305">
        <v>1800</v>
      </c>
      <c r="V42" s="16">
        <f>SUMIFS(Extranet!$H:$H,Extranet!$C:$C,V$2,Extranet!$D:$D,$P42)</f>
        <v>0</v>
      </c>
      <c r="W42" s="16">
        <f>SUMIFS(Extranet!$H:$H,Extranet!$C:$C,W$2,Extranet!$D:$D,$P42)</f>
        <v>0</v>
      </c>
      <c r="X42" s="16">
        <f>SUMIFS(Extranet!$H:$H,Extranet!$C:$C,X$2,Extranet!$D:$D,$P42)</f>
        <v>0</v>
      </c>
      <c r="Y42" s="16">
        <f>SUMIFS(Extranet!$H:$H,Extranet!$C:$C,Y$2,Extranet!$D:$D,$P42)</f>
        <v>0</v>
      </c>
      <c r="Z42" s="305">
        <v>700</v>
      </c>
      <c r="AA42" s="16">
        <f>SUMIFS(Extranet!$H:$H,Extranet!$C:$C,AA$2,Extranet!$D:$D,$P42)</f>
        <v>0</v>
      </c>
      <c r="AB42" s="305">
        <v>1100</v>
      </c>
      <c r="AC42" s="55">
        <f t="shared" si="24"/>
        <v>4215</v>
      </c>
      <c r="AH42" s="42">
        <f t="shared" ca="1" si="2"/>
        <v>46030</v>
      </c>
      <c r="AI42" s="43">
        <f ca="1">_xll.BInterpol('Base IPCA'!$C$3:$C$13,'Base IPCA'!$E$3:$E$13,AH42,"Cubic","Extrapolate=Linear","MultiX=Average","Skip=True","Sort=True")</f>
        <v>11.713472527472529</v>
      </c>
      <c r="AJ42" s="43">
        <f ca="1">_xll.BInterpol('Base IPCA'!$C$3:$C$13,'Base IPCA'!$D$3:$D$13,AH42,"Cubic","Extrapolate=Linear","MultiX=Average","Skip=True","Sort=True")</f>
        <v>11.685168131868132</v>
      </c>
    </row>
    <row r="43" spans="2:36" x14ac:dyDescent="0.25">
      <c r="B43" s="268"/>
      <c r="C43" s="125"/>
      <c r="N43"/>
      <c r="O43" s="2"/>
      <c r="P43" s="52" t="s">
        <v>1346</v>
      </c>
      <c r="Q43" s="16">
        <f>SUMIFS(Extranet!$H:$H,Extranet!$C:$C,Q$2,Extranet!$D:$D,$P43)</f>
        <v>0</v>
      </c>
      <c r="R43" s="16">
        <f>SUMIFS(Extranet!$H:$H,Extranet!$C:$C,R$2,Extranet!$D:$D,$P43)</f>
        <v>0</v>
      </c>
      <c r="S43" s="16">
        <f>SUMIFS(Extranet!$H:$H,Extranet!$C:$C,S$2,Extranet!$D:$D,$P43)</f>
        <v>0</v>
      </c>
      <c r="T43" s="16">
        <f>SUMIFS(Extranet!$H:$H,Extranet!$C:$C,T$2,Extranet!$D:$D,$P43)</f>
        <v>0</v>
      </c>
      <c r="U43" s="16">
        <f>SUMIFS(Extranet!$H:$H,Extranet!$C:$C,U$2,Extranet!$D:$D,$P43)</f>
        <v>362</v>
      </c>
      <c r="V43" s="16">
        <f>SUMIFS(Extranet!$H:$H,Extranet!$C:$C,V$2,Extranet!$D:$D,$P43)</f>
        <v>0</v>
      </c>
      <c r="W43" s="16">
        <f>SUMIFS(Extranet!$H:$H,Extranet!$C:$C,W$2,Extranet!$D:$D,$P43)</f>
        <v>0</v>
      </c>
      <c r="X43" s="16">
        <f>SUMIFS(Extranet!$H:$H,Extranet!$C:$C,X$2,Extranet!$D:$D,$P43)</f>
        <v>0</v>
      </c>
      <c r="Y43" s="16">
        <f>SUMIFS(Extranet!$H:$H,Extranet!$C:$C,Y$2,Extranet!$D:$D,$P43)</f>
        <v>0</v>
      </c>
      <c r="Z43" s="16">
        <f>SUMIFS(Extranet!$H:$H,Extranet!$C:$C,Z$2,Extranet!$D:$D,$P43)</f>
        <v>0</v>
      </c>
      <c r="AA43" s="16">
        <f>SUMIFS(Extranet!$H:$H,Extranet!$C:$C,AA$2,Extranet!$D:$D,$P43)</f>
        <v>0</v>
      </c>
      <c r="AB43" s="16">
        <f>SUMIFS(Extranet!$H:$H,Extranet!$C:$C,AB$2,Extranet!$D:$D,$P43)</f>
        <v>0</v>
      </c>
      <c r="AC43" s="55">
        <f t="shared" si="3"/>
        <v>362</v>
      </c>
      <c r="AH43" s="42">
        <f t="shared" ca="1" si="2"/>
        <v>46031</v>
      </c>
      <c r="AI43" s="43">
        <f ca="1">_xll.BInterpol('Base IPCA'!$C$3:$C$13,'Base IPCA'!$E$3:$E$13,AH43,"Cubic","Extrapolate=Linear","MultiX=Average","Skip=True","Sort=True")</f>
        <v>11.707184981684984</v>
      </c>
      <c r="AJ43" s="43">
        <f ca="1">_xll.BInterpol('Base IPCA'!$C$3:$C$13,'Base IPCA'!$D$3:$D$13,AH43,"Cubic","Extrapolate=Linear","MultiX=Average","Skip=True","Sort=True")</f>
        <v>11.67898791208791</v>
      </c>
    </row>
    <row r="44" spans="2:36" x14ac:dyDescent="0.25">
      <c r="E44" s="303"/>
      <c r="F44" s="303"/>
      <c r="G44" s="304"/>
      <c r="N44"/>
      <c r="O44" s="2"/>
      <c r="P44" s="52" t="s">
        <v>1347</v>
      </c>
      <c r="Q44" s="16">
        <f>SUMIFS(Extranet!$H:$H,Extranet!$C:$C,Q$2,Extranet!$D:$D,$P44)</f>
        <v>0</v>
      </c>
      <c r="R44" s="16">
        <f>SUMIFS(Extranet!$H:$H,Extranet!$C:$C,R$2,Extranet!$D:$D,$P44)</f>
        <v>0</v>
      </c>
      <c r="S44" s="16">
        <f>SUMIFS(Extranet!$H:$H,Extranet!$C:$C,S$2,Extranet!$D:$D,$P44)</f>
        <v>0</v>
      </c>
      <c r="T44" s="16">
        <f>SUMIFS(Extranet!$H:$H,Extranet!$C:$C,T$2,Extranet!$D:$D,$P44)</f>
        <v>470</v>
      </c>
      <c r="U44" s="305">
        <v>2011</v>
      </c>
      <c r="V44" s="16">
        <f>SUMIFS(Extranet!$H:$H,Extranet!$C:$C,V$2,Extranet!$D:$D,$P44)</f>
        <v>0</v>
      </c>
      <c r="W44" s="16">
        <f>SUMIFS(Extranet!$H:$H,Extranet!$C:$C,W$2,Extranet!$D:$D,$P44)</f>
        <v>0</v>
      </c>
      <c r="X44" s="16">
        <f>SUMIFS(Extranet!$H:$H,Extranet!$C:$C,X$2,Extranet!$D:$D,$P44)</f>
        <v>0</v>
      </c>
      <c r="Y44" s="16">
        <f>SUMIFS(Extranet!$H:$H,Extranet!$C:$C,Y$2,Extranet!$D:$D,$P44)</f>
        <v>0</v>
      </c>
      <c r="Z44" s="305">
        <v>589</v>
      </c>
      <c r="AA44" s="16">
        <f>SUMIFS(Extranet!$H:$H,Extranet!$C:$C,AA$2,Extranet!$D:$D,$P44)</f>
        <v>0</v>
      </c>
      <c r="AB44" s="305">
        <v>400</v>
      </c>
      <c r="AC44" s="55">
        <f t="shared" si="0"/>
        <v>3470</v>
      </c>
      <c r="AH44" s="42">
        <f t="shared" ca="1" si="2"/>
        <v>46032</v>
      </c>
      <c r="AI44" s="43">
        <f ca="1">_xll.BInterpol('Base IPCA'!$C$3:$C$13,'Base IPCA'!$E$3:$E$13,AH44,"Cubic","Extrapolate=Linear","MultiX=Average","Skip=True","Sort=True")</f>
        <v>11.700897435897438</v>
      </c>
      <c r="AJ44" s="43">
        <f ca="1">_xll.BInterpol('Base IPCA'!$C$3:$C$13,'Base IPCA'!$D$3:$D$13,AH44,"Cubic","Extrapolate=Linear","MultiX=Average","Skip=True","Sort=True")</f>
        <v>11.672807692307691</v>
      </c>
    </row>
    <row r="45" spans="2:36" x14ac:dyDescent="0.25">
      <c r="E45" s="303"/>
      <c r="F45" s="303"/>
      <c r="G45" s="303"/>
      <c r="O45" s="200"/>
      <c r="P45" s="52" t="s">
        <v>256</v>
      </c>
      <c r="Q45" s="16">
        <f>SUMIFS(Extranet!$H:$H,Extranet!$C:$C,Q$2,Extranet!$D:$D,$P45)</f>
        <v>2730</v>
      </c>
      <c r="R45" s="16">
        <f>SUMIFS(Extranet!$H:$H,Extranet!$C:$C,R$2,Extranet!$D:$D,$P45)</f>
        <v>2466</v>
      </c>
      <c r="S45" s="16">
        <f>SUMIFS(Extranet!$H:$H,Extranet!$C:$C,S$2,Extranet!$D:$D,$P45)</f>
        <v>3910</v>
      </c>
      <c r="T45" s="16">
        <f>SUMIFS(Extranet!$H:$H,Extranet!$C:$C,T$2,Extranet!$D:$D,$P45)</f>
        <v>0</v>
      </c>
      <c r="U45" s="16">
        <f>SUMIFS(Extranet!$H:$H,Extranet!$C:$C,U$2,Extranet!$D:$D,$P45)</f>
        <v>1000</v>
      </c>
      <c r="V45" s="16">
        <f>SUMIFS(Extranet!$H:$H,Extranet!$C:$C,V$2,Extranet!$D:$D,$P45)</f>
        <v>185</v>
      </c>
      <c r="W45" s="16">
        <f>SUMIFS(Extranet!$H:$H,Extranet!$C:$C,W$2,Extranet!$D:$D,$P45)</f>
        <v>0</v>
      </c>
      <c r="X45" s="16">
        <f>SUMIFS(Extranet!$H:$H,Extranet!$C:$C,X$2,Extranet!$D:$D,$P45)</f>
        <v>258</v>
      </c>
      <c r="Y45" s="16">
        <f>SUMIFS(Extranet!$H:$H,Extranet!$C:$C,Y$2,Extranet!$D:$D,$P45)</f>
        <v>0</v>
      </c>
      <c r="Z45" s="16">
        <f>SUMIFS(Extranet!$H:$H,Extranet!$C:$C,Z$2,Extranet!$D:$D,$P45)</f>
        <v>0</v>
      </c>
      <c r="AA45" s="16">
        <f>SUMIFS(Extranet!$H:$H,Extranet!$C:$C,AA$2,Extranet!$D:$D,$P45)</f>
        <v>0</v>
      </c>
      <c r="AB45" s="16">
        <f>SUMIFS(Extranet!$H:$H,Extranet!$C:$C,AB$2,Extranet!$D:$D,$P45)</f>
        <v>0</v>
      </c>
      <c r="AC45" s="55">
        <f t="shared" si="0"/>
        <v>10549</v>
      </c>
      <c r="AH45" s="42">
        <f t="shared" ca="1" si="2"/>
        <v>46033</v>
      </c>
      <c r="AI45" s="43">
        <f ca="1">_xll.BInterpol('Base IPCA'!$C$3:$C$13,'Base IPCA'!$E$3:$E$13,AH45,"Cubic","Extrapolate=Linear","MultiX=Average","Skip=True","Sort=True")</f>
        <v>11.694609890109891</v>
      </c>
      <c r="AJ45" s="43">
        <f ca="1">_xll.BInterpol('Base IPCA'!$C$3:$C$13,'Base IPCA'!$D$3:$D$13,AH45,"Cubic","Extrapolate=Linear","MultiX=Average","Skip=True","Sort=True")</f>
        <v>11.666627472527471</v>
      </c>
    </row>
    <row r="46" spans="2:36" x14ac:dyDescent="0.25">
      <c r="E46" s="303"/>
      <c r="F46" s="303"/>
      <c r="G46" s="303"/>
      <c r="O46" s="203"/>
      <c r="P46" s="52" t="s">
        <v>292</v>
      </c>
      <c r="Q46" s="16">
        <f>SUMIFS(Extranet!$H:$H,Extranet!$C:$C,Q$2,Extranet!$D:$D,$P46)</f>
        <v>0</v>
      </c>
      <c r="R46" s="16">
        <f>SUMIFS(Extranet!$H:$H,Extranet!$C:$C,R$2,Extranet!$D:$D,$P46)</f>
        <v>0</v>
      </c>
      <c r="S46" s="16">
        <f>SUMIFS(Extranet!$H:$H,Extranet!$C:$C,S$2,Extranet!$D:$D,$P46)</f>
        <v>0</v>
      </c>
      <c r="T46" s="16">
        <f>SUMIFS(Extranet!$H:$H,Extranet!$C:$C,T$2,Extranet!$D:$D,$P46)</f>
        <v>0</v>
      </c>
      <c r="U46" s="16">
        <f>SUMIFS(Extranet!$H:$H,Extranet!$C:$C,U$2,Extranet!$D:$D,$P46)</f>
        <v>531</v>
      </c>
      <c r="V46" s="16">
        <f>SUMIFS(Extranet!$H:$H,Extranet!$C:$C,V$2,Extranet!$D:$D,$P46)</f>
        <v>249</v>
      </c>
      <c r="W46" s="16">
        <f>SUMIFS(Extranet!$H:$H,Extranet!$C:$C,W$2,Extranet!$D:$D,$P46)</f>
        <v>0</v>
      </c>
      <c r="X46" s="16">
        <f>SUMIFS(Extranet!$H:$H,Extranet!$C:$C,X$2,Extranet!$D:$D,$P46)</f>
        <v>527</v>
      </c>
      <c r="Y46" s="16">
        <f>SUMIFS(Extranet!$H:$H,Extranet!$C:$C,Y$2,Extranet!$D:$D,$P46)</f>
        <v>0</v>
      </c>
      <c r="Z46" s="16">
        <f>SUMIFS(Extranet!$H:$H,Extranet!$C:$C,Z$2,Extranet!$D:$D,$P46)</f>
        <v>0</v>
      </c>
      <c r="AA46" s="16">
        <f>SUMIFS(Extranet!$H:$H,Extranet!$C:$C,AA$2,Extranet!$D:$D,$P46)</f>
        <v>0</v>
      </c>
      <c r="AB46" s="16">
        <f>SUMIFS(Extranet!$H:$H,Extranet!$C:$C,AB$2,Extranet!$D:$D,$P46)</f>
        <v>0</v>
      </c>
      <c r="AC46" s="55">
        <f t="shared" si="0"/>
        <v>1307</v>
      </c>
      <c r="AH46" s="42">
        <f t="shared" ca="1" si="2"/>
        <v>46034</v>
      </c>
      <c r="AI46" s="43">
        <f ca="1">_xll.BInterpol('Base IPCA'!$C$3:$C$13,'Base IPCA'!$E$3:$E$13,AH46,"Cubic","Extrapolate=Linear","MultiX=Average","Skip=True","Sort=True")</f>
        <v>11.688322344322346</v>
      </c>
      <c r="AJ46" s="43">
        <f ca="1">_xll.BInterpol('Base IPCA'!$C$3:$C$13,'Base IPCA'!$D$3:$D$13,AH46,"Cubic","Extrapolate=Linear","MultiX=Average","Skip=True","Sort=True")</f>
        <v>11.660447252747252</v>
      </c>
    </row>
    <row r="47" spans="2:36" x14ac:dyDescent="0.25">
      <c r="E47" s="303"/>
      <c r="F47" s="303"/>
      <c r="G47" s="303"/>
      <c r="O47" s="203"/>
      <c r="P47" s="52" t="s">
        <v>403</v>
      </c>
      <c r="Q47" s="16">
        <f>SUMIFS(Extranet!$H:$H,Extranet!$C:$C,Q$2,Extranet!$D:$D,$P47)</f>
        <v>0</v>
      </c>
      <c r="R47" s="16">
        <f>SUMIFS(Extranet!$H:$H,Extranet!$C:$C,R$2,Extranet!$D:$D,$P47)</f>
        <v>0</v>
      </c>
      <c r="S47" s="16">
        <f>SUMIFS(Extranet!$H:$H,Extranet!$C:$C,S$2,Extranet!$D:$D,$P47)</f>
        <v>5619</v>
      </c>
      <c r="T47" s="16">
        <f>SUMIFS(Extranet!$H:$H,Extranet!$C:$C,T$2,Extranet!$D:$D,$P47)</f>
        <v>0</v>
      </c>
      <c r="U47" s="16">
        <f>SUMIFS(Extranet!$H:$H,Extranet!$C:$C,U$2,Extranet!$D:$D,$P47)</f>
        <v>911</v>
      </c>
      <c r="V47" s="16">
        <f>SUMIFS(Extranet!$H:$H,Extranet!$C:$C,V$2,Extranet!$D:$D,$P47)</f>
        <v>283</v>
      </c>
      <c r="W47" s="16">
        <f>SUMIFS(Extranet!$H:$H,Extranet!$C:$C,W$2,Extranet!$D:$D,$P47)</f>
        <v>0</v>
      </c>
      <c r="X47" s="16">
        <f>SUMIFS(Extranet!$H:$H,Extranet!$C:$C,X$2,Extranet!$D:$D,$P47)</f>
        <v>0</v>
      </c>
      <c r="Y47" s="16">
        <f>SUMIFS(Extranet!$H:$H,Extranet!$C:$C,Y$2,Extranet!$D:$D,$P47)</f>
        <v>0</v>
      </c>
      <c r="Z47" s="16">
        <f>SUMIFS(Extranet!$H:$H,Extranet!$C:$C,Z$2,Extranet!$D:$D,$P47)</f>
        <v>272</v>
      </c>
      <c r="AA47" s="16">
        <f>SUMIFS(Extranet!$H:$H,Extranet!$C:$C,AA$2,Extranet!$D:$D,$P47)</f>
        <v>0</v>
      </c>
      <c r="AB47" s="16">
        <f>SUMIFS(Extranet!$H:$H,Extranet!$C:$C,AB$2,Extranet!$D:$D,$P47)</f>
        <v>0</v>
      </c>
      <c r="AC47" s="55">
        <f t="shared" si="0"/>
        <v>7085</v>
      </c>
      <c r="AH47" s="42">
        <f t="shared" ca="1" si="2"/>
        <v>46035</v>
      </c>
      <c r="AI47" s="43">
        <f ca="1">_xll.BInterpol('Base IPCA'!$C$3:$C$13,'Base IPCA'!$E$3:$E$13,AH47,"Cubic","Extrapolate=Linear","MultiX=Average","Skip=True","Sort=True")</f>
        <v>11.682034798534801</v>
      </c>
      <c r="AJ47" s="43">
        <f ca="1">_xll.BInterpol('Base IPCA'!$C$3:$C$13,'Base IPCA'!$D$3:$D$13,AH47,"Cubic","Extrapolate=Linear","MultiX=Average","Skip=True","Sort=True")</f>
        <v>11.654267032967033</v>
      </c>
    </row>
    <row r="48" spans="2:36" x14ac:dyDescent="0.25">
      <c r="E48" s="303"/>
      <c r="F48" s="303"/>
      <c r="G48" s="303"/>
      <c r="O48" s="200"/>
      <c r="P48" s="52" t="s">
        <v>301</v>
      </c>
      <c r="Q48" s="16">
        <f>SUMIFS(Extranet!$H:$H,Extranet!$C:$C,Q$2,Extranet!$D:$D,$P48)</f>
        <v>0</v>
      </c>
      <c r="R48" s="16">
        <f>SUMIFS(Extranet!$H:$H,Extranet!$C:$C,R$2,Extranet!$D:$D,$P48)</f>
        <v>0</v>
      </c>
      <c r="S48" s="16">
        <f>SUMIFS(Extranet!$H:$H,Extranet!$C:$C,S$2,Extranet!$D:$D,$P48)</f>
        <v>1</v>
      </c>
      <c r="T48" s="16">
        <f>SUMIFS(Extranet!$H:$H,Extranet!$C:$C,T$2,Extranet!$D:$D,$P48)</f>
        <v>0</v>
      </c>
      <c r="U48" s="16">
        <f>SUMIFS(Extranet!$H:$H,Extranet!$C:$C,U$2,Extranet!$D:$D,$P48)</f>
        <v>1</v>
      </c>
      <c r="V48" s="16">
        <f>SUMIFS(Extranet!$H:$H,Extranet!$C:$C,V$2,Extranet!$D:$D,$P48)</f>
        <v>0</v>
      </c>
      <c r="W48" s="16">
        <f>SUMIFS(Extranet!$H:$H,Extranet!$C:$C,W$2,Extranet!$D:$D,$P48)</f>
        <v>0</v>
      </c>
      <c r="X48" s="16">
        <f>SUMIFS(Extranet!$H:$H,Extranet!$C:$C,X$2,Extranet!$D:$D,$P48)</f>
        <v>0</v>
      </c>
      <c r="Y48" s="16">
        <f>SUMIFS(Extranet!$H:$H,Extranet!$C:$C,Y$2,Extranet!$D:$D,$P48)</f>
        <v>0</v>
      </c>
      <c r="Z48" s="16">
        <f>SUMIFS(Extranet!$H:$H,Extranet!$C:$C,Z$2,Extranet!$D:$D,$P48)</f>
        <v>0</v>
      </c>
      <c r="AA48" s="16">
        <f>SUMIFS(Extranet!$H:$H,Extranet!$C:$C,AA$2,Extranet!$D:$D,$P48)</f>
        <v>0</v>
      </c>
      <c r="AB48" s="16">
        <f>SUMIFS(Extranet!$H:$H,Extranet!$C:$C,AB$2,Extranet!$D:$D,$P48)</f>
        <v>0</v>
      </c>
      <c r="AC48" s="55">
        <f t="shared" si="0"/>
        <v>2</v>
      </c>
      <c r="AH48" s="42">
        <f t="shared" ca="1" si="2"/>
        <v>46036</v>
      </c>
      <c r="AI48" s="43">
        <f ca="1">_xll.BInterpol('Base IPCA'!$C$3:$C$13,'Base IPCA'!$E$3:$E$13,AH48,"Cubic","Extrapolate=Linear","MultiX=Average","Skip=True","Sort=True")</f>
        <v>11.675747252747255</v>
      </c>
      <c r="AJ48" s="43">
        <f ca="1">_xll.BInterpol('Base IPCA'!$C$3:$C$13,'Base IPCA'!$D$3:$D$13,AH48,"Cubic","Extrapolate=Linear","MultiX=Average","Skip=True","Sort=True")</f>
        <v>11.648086813186811</v>
      </c>
    </row>
    <row r="49" spans="7:36" x14ac:dyDescent="0.25">
      <c r="G49" s="183"/>
      <c r="O49" s="200"/>
      <c r="P49" s="52" t="s">
        <v>150</v>
      </c>
      <c r="Q49" s="16">
        <f>SUMIFS(Extranet!$H:$H,Extranet!$C:$C,Q$2,Extranet!$D:$D,$P49)</f>
        <v>0</v>
      </c>
      <c r="R49" s="16">
        <f>SUMIFS(Extranet!$H:$H,Extranet!$C:$C,R$2,Extranet!$D:$D,$P49)</f>
        <v>0</v>
      </c>
      <c r="S49" s="16">
        <f>SUMIFS(Extranet!$H:$H,Extranet!$C:$C,S$2,Extranet!$D:$D,$P49)</f>
        <v>0</v>
      </c>
      <c r="T49" s="16">
        <f>SUMIFS(Extranet!$H:$H,Extranet!$C:$C,T$2,Extranet!$D:$D,$P49)</f>
        <v>0</v>
      </c>
      <c r="U49" s="16">
        <f>SUMIFS(Extranet!$H:$H,Extranet!$C:$C,U$2,Extranet!$D:$D,$P49)</f>
        <v>0</v>
      </c>
      <c r="V49" s="16">
        <f>SUMIFS(Extranet!$H:$H,Extranet!$C:$C,V$2,Extranet!$D:$D,$P49)</f>
        <v>0</v>
      </c>
      <c r="W49" s="16">
        <f>SUMIFS(Extranet!$H:$H,Extranet!$C:$C,W$2,Extranet!$D:$D,$P49)</f>
        <v>0</v>
      </c>
      <c r="X49" s="16">
        <f>SUMIFS(Extranet!$H:$H,Extranet!$C:$C,X$2,Extranet!$D:$D,$P49)</f>
        <v>0</v>
      </c>
      <c r="Y49" s="16">
        <f>SUMIFS(Extranet!$H:$H,Extranet!$C:$C,Y$2,Extranet!$D:$D,$P49)</f>
        <v>0</v>
      </c>
      <c r="Z49" s="16">
        <f>SUMIFS(Extranet!$H:$H,Extranet!$C:$C,Z$2,Extranet!$D:$D,$P49)</f>
        <v>0</v>
      </c>
      <c r="AA49" s="16">
        <f>SUMIFS(Extranet!$H:$H,Extranet!$C:$C,AA$2,Extranet!$D:$D,$P49)</f>
        <v>0</v>
      </c>
      <c r="AB49" s="16">
        <f>SUMIFS(Extranet!$H:$H,Extranet!$C:$C,AB$2,Extranet!$D:$D,$P49)</f>
        <v>48</v>
      </c>
      <c r="AC49" s="55">
        <f t="shared" si="0"/>
        <v>48</v>
      </c>
      <c r="AH49" s="42">
        <f t="shared" ca="1" si="2"/>
        <v>46037</v>
      </c>
      <c r="AI49" s="43">
        <f ca="1">_xll.BInterpol('Base IPCA'!$C$3:$C$13,'Base IPCA'!$E$3:$E$13,AH49,"Cubic","Extrapolate=Linear","MultiX=Average","Skip=True","Sort=True")</f>
        <v>11.669459706959708</v>
      </c>
      <c r="AJ49" s="43">
        <f ca="1">_xll.BInterpol('Base IPCA'!$C$3:$C$13,'Base IPCA'!$D$3:$D$13,AH49,"Cubic","Extrapolate=Linear","MultiX=Average","Skip=True","Sort=True")</f>
        <v>11.641906593406592</v>
      </c>
    </row>
    <row r="50" spans="7:36" x14ac:dyDescent="0.25">
      <c r="G50" s="303"/>
      <c r="I50" s="140"/>
      <c r="O50" s="2"/>
      <c r="P50" s="52" t="s">
        <v>113</v>
      </c>
      <c r="Q50" s="99">
        <f>SUMIFS(Estratégia!$F:$F,Estratégia!$C:$C,Q$2,Estratégia!$D:$D,$P50,Estratégia!$E:$E,"Juros Reais")</f>
        <v>0</v>
      </c>
      <c r="R50" s="100">
        <f>SUMIFS(Estratégia!$F:$F,Estratégia!$C:$C,R$2,Estratégia!$D:$D,$P50,Estratégia!$E:$E,"Juros Reais")</f>
        <v>0</v>
      </c>
      <c r="S50" s="100">
        <f>SUMIFS(Estratégia!$F:$F,Estratégia!$C:$C,S$2,Estratégia!$D:$D,$P50,Estratégia!$E:$E,"Juros Reais")</f>
        <v>0</v>
      </c>
      <c r="T50" s="100">
        <f>SUMIFS(Estratégia!$F:$F,Estratégia!$C:$C,T$2,Estratégia!$D:$D,$P50,Estratégia!$E:$E,"Juros Reais")</f>
        <v>0</v>
      </c>
      <c r="U50" s="100">
        <f>SUMIFS(Estratégia!$F:$F,Estratégia!$C:$C,U$2,Estratégia!$D:$D,$P50,Estratégia!$E:$E,"Juros Reais")</f>
        <v>0</v>
      </c>
      <c r="V50" s="100">
        <f>SUMIFS(Estratégia!$F:$F,Estratégia!$C:$C,V$2,Estratégia!$D:$D,$P50,Estratégia!$E:$E,"Juros Reais")</f>
        <v>0</v>
      </c>
      <c r="W50" s="100">
        <f>SUMIFS(Estratégia!$F:$F,Estratégia!$C:$C,W$2,Estratégia!$D:$D,$P50,Estratégia!$E:$E,"Juros Reais")</f>
        <v>0</v>
      </c>
      <c r="X50" s="100">
        <f>SUMIFS(Estratégia!$F:$F,Estratégia!$C:$C,X$2,Estratégia!$D:$D,$P50,Estratégia!$E:$E,"Juros Reais")</f>
        <v>0</v>
      </c>
      <c r="Y50" s="100">
        <f>SUMIFS(Estratégia!$F:$F,Estratégia!$C:$C,Y$2,Estratégia!$D:$D,$P50,Estratégia!$E:$E,"Juros Reais")</f>
        <v>0</v>
      </c>
      <c r="Z50" s="100">
        <f>SUMIFS(Estratégia!$F:$F,Estratégia!$C:$C,Z$2,Estratégia!$D:$D,$P50,Estratégia!$E:$E,"Juros Reais")</f>
        <v>0</v>
      </c>
      <c r="AA50" s="100">
        <f>SUMIFS(Estratégia!$F:$F,Estratégia!$C:$C,AA$2,Estratégia!$D:$D,$P50,Estratégia!$E:$E,"Juros Reais")</f>
        <v>0</v>
      </c>
      <c r="AB50" s="100">
        <f>SUMIFS(Estratégia!$F:$F,Estratégia!$C:$C,AB$2,Estratégia!$D:$D,$P50,Estratégia!$E:$E,"Juros Reais")</f>
        <v>0</v>
      </c>
      <c r="AC50" s="55">
        <f>SUM(Q50:AB50)</f>
        <v>0</v>
      </c>
      <c r="AH50" s="42">
        <f t="shared" ca="1" si="2"/>
        <v>46038</v>
      </c>
      <c r="AI50" s="43">
        <f ca="1">_xll.BInterpol('Base IPCA'!$C$3:$C$13,'Base IPCA'!$E$3:$E$13,AH50,"Cubic","Extrapolate=Linear","MultiX=Average","Skip=True","Sort=True")</f>
        <v>11.663172161172163</v>
      </c>
      <c r="AJ50" s="43">
        <f ca="1">_xll.BInterpol('Base IPCA'!$C$3:$C$13,'Base IPCA'!$D$3:$D$13,AH50,"Cubic","Extrapolate=Linear","MultiX=Average","Skip=True","Sort=True")</f>
        <v>11.635726373626373</v>
      </c>
    </row>
    <row r="51" spans="7:36" x14ac:dyDescent="0.25">
      <c r="I51" s="1"/>
      <c r="J51" s="1"/>
      <c r="O51" s="221"/>
      <c r="P51" s="52" t="s">
        <v>300</v>
      </c>
      <c r="Q51" s="99">
        <f>SUMIFS(Estratégia!$F:$F,Estratégia!$C:$C,Q$2,Estratégia!$D:$D,$P51,Estratégia!$E:$E,"Juros Reais")</f>
        <v>0</v>
      </c>
      <c r="R51" s="100">
        <f>SUMIFS(Estratégia!$F:$F,Estratégia!$C:$C,R$2,Estratégia!$D:$D,$P51,Estratégia!$E:$E,"Juros Reais")</f>
        <v>0</v>
      </c>
      <c r="S51" s="100">
        <f>SUMIFS(Estratégia!$F:$F,Estratégia!$C:$C,S$2,Estratégia!$D:$D,$P51,Estratégia!$E:$E,"Juros Reais")</f>
        <v>0</v>
      </c>
      <c r="T51" s="100">
        <f>SUMIFS(Estratégia!$F:$F,Estratégia!$C:$C,T$2,Estratégia!$D:$D,$P51,Estratégia!$E:$E,"Juros Reais")</f>
        <v>0</v>
      </c>
      <c r="U51" s="100">
        <f>SUMIFS(Estratégia!$F:$F,Estratégia!$C:$C,U$2,Estratégia!$D:$D,$P51,Estratégia!$E:$E,"Juros Reais")</f>
        <v>0</v>
      </c>
      <c r="V51" s="100">
        <f>SUMIFS(Estratégia!$F:$F,Estratégia!$C:$C,V$2,Estratégia!$D:$D,$P51,Estratégia!$E:$E,"Juros Reais")</f>
        <v>0</v>
      </c>
      <c r="W51" s="100">
        <f>SUMIFS(Estratégia!$F:$F,Estratégia!$C:$C,W$2,Estratégia!$D:$D,$P51,Estratégia!$E:$E,"Juros Reais")</f>
        <v>0</v>
      </c>
      <c r="X51" s="100">
        <f>SUMIFS(Estratégia!$F:$F,Estratégia!$C:$C,X$2,Estratégia!$D:$D,$P51,Estratégia!$E:$E,"Juros Reais")</f>
        <v>0</v>
      </c>
      <c r="Y51" s="100">
        <f>SUMIFS(Estratégia!$F:$F,Estratégia!$C:$C,Y$2,Estratégia!$D:$D,$P51,Estratégia!$E:$E,"Juros Reais")</f>
        <v>0</v>
      </c>
      <c r="Z51" s="100">
        <f>SUMIFS(Estratégia!$F:$F,Estratégia!$C:$C,Z$2,Estratégia!$D:$D,$P51,Estratégia!$E:$E,"Juros Reais")</f>
        <v>0</v>
      </c>
      <c r="AA51" s="100">
        <f>SUMIFS(Estratégia!$F:$F,Estratégia!$C:$C,AA$2,Estratégia!$D:$D,$P51,Estratégia!$E:$E,"Juros Reais")</f>
        <v>0</v>
      </c>
      <c r="AB51" s="100">
        <f>SUMIFS(Estratégia!$F:$F,Estratégia!$C:$C,AB$2,Estratégia!$D:$D,$P51,Estratégia!$E:$E,"Juros Reais")</f>
        <v>0</v>
      </c>
      <c r="AC51" s="55">
        <f t="shared" si="0"/>
        <v>0</v>
      </c>
      <c r="AH51" s="42">
        <f t="shared" ca="1" si="2"/>
        <v>46039</v>
      </c>
      <c r="AI51" s="43">
        <f ca="1">_xll.BInterpol('Base IPCA'!$C$3:$C$13,'Base IPCA'!$E$3:$E$13,AH51,"Cubic","Extrapolate=Linear","MultiX=Average","Skip=True","Sort=True")</f>
        <v>11.656884615384618</v>
      </c>
      <c r="AJ51" s="43">
        <f ca="1">_xll.BInterpol('Base IPCA'!$C$3:$C$13,'Base IPCA'!$D$3:$D$13,AH51,"Cubic","Extrapolate=Linear","MultiX=Average","Skip=True","Sort=True")</f>
        <v>11.629546153846153</v>
      </c>
    </row>
    <row r="52" spans="7:36" ht="15.75" thickBot="1" x14ac:dyDescent="0.3">
      <c r="I52" s="1"/>
      <c r="P52" s="53" t="s">
        <v>178</v>
      </c>
      <c r="Q52" s="102">
        <f>SUMIFS(Estratégia!$F:$F,Estratégia!$C:$C,Q$2,Estratégia!$D:$D,$P52,Estratégia!$E:$E,"Juros Reais")</f>
        <v>0</v>
      </c>
      <c r="R52" s="103">
        <f>SUMIFS(Estratégia!$F:$F,Estratégia!$C:$C,R$2,Estratégia!$D:$D,$P52,Estratégia!$E:$E,"Juros Reais")</f>
        <v>0</v>
      </c>
      <c r="S52" s="103">
        <f>SUMIFS(Estratégia!$F:$F,Estratégia!$C:$C,S$2,Estratégia!$D:$D,$P52,Estratégia!$E:$E,"Juros Reais")</f>
        <v>0</v>
      </c>
      <c r="T52" s="103">
        <f>SUMIFS(Estratégia!$F:$F,Estratégia!$C:$C,T$2,Estratégia!$D:$D,$P52,Estratégia!$E:$E,"Juros Reais")</f>
        <v>0</v>
      </c>
      <c r="U52" s="103">
        <f>SUMIFS(Estratégia!$F:$F,Estratégia!$C:$C,U$2,Estratégia!$D:$D,$P52,Estratégia!$E:$E,"Juros Reais")</f>
        <v>0</v>
      </c>
      <c r="V52" s="103">
        <f>SUMIFS(Estratégia!$F:$F,Estratégia!$C:$C,V$2,Estratégia!$D:$D,$P52,Estratégia!$E:$E,"Juros Reais")</f>
        <v>0</v>
      </c>
      <c r="W52" s="103">
        <f>SUMIFS(Estratégia!$F:$F,Estratégia!$C:$C,W$2,Estratégia!$D:$D,$P52,Estratégia!$E:$E,"Juros Reais")</f>
        <v>0</v>
      </c>
      <c r="X52" s="103">
        <f>SUMIFS(Estratégia!$F:$F,Estratégia!$C:$C,X$2,Estratégia!$D:$D,$P52,Estratégia!$E:$E,"Juros Reais")</f>
        <v>0</v>
      </c>
      <c r="Y52" s="103">
        <f>SUMIFS(Estratégia!$F:$F,Estratégia!$C:$C,Y$2,Estratégia!$D:$D,$P52,Estratégia!$E:$E,"Juros Reais")</f>
        <v>0</v>
      </c>
      <c r="Z52" s="103">
        <f>SUMIFS(Estratégia!$F:$F,Estratégia!$C:$C,Z$2,Estratégia!$D:$D,$P52,Estratégia!$E:$E,"Juros Reais")</f>
        <v>0</v>
      </c>
      <c r="AA52" s="103">
        <f>SUMIFS(Estratégia!$F:$F,Estratégia!$C:$C,AA$2,Estratégia!$D:$D,$P52,Estratégia!$E:$E,"Juros Reais")</f>
        <v>0</v>
      </c>
      <c r="AB52" s="103">
        <f>SUMIFS(Estratégia!$F:$F,Estratégia!$C:$C,AB$2,Estratégia!$D:$D,$P52,Estratégia!$E:$E,"Juros Reais")</f>
        <v>0</v>
      </c>
      <c r="AC52" s="56">
        <f t="shared" si="0"/>
        <v>0</v>
      </c>
      <c r="AH52" s="42">
        <f t="shared" ca="1" si="2"/>
        <v>46040</v>
      </c>
      <c r="AI52" s="43">
        <f ca="1">_xll.BInterpol('Base IPCA'!$C$3:$C$13,'Base IPCA'!$E$3:$E$13,AH52,"Cubic","Extrapolate=Linear","MultiX=Average","Skip=True","Sort=True")</f>
        <v>11.650597069597072</v>
      </c>
      <c r="AJ52" s="43">
        <f ca="1">_xll.BInterpol('Base IPCA'!$C$3:$C$13,'Base IPCA'!$D$3:$D$13,AH52,"Cubic","Extrapolate=Linear","MultiX=Average","Skip=True","Sort=True")</f>
        <v>11.623365934065934</v>
      </c>
    </row>
    <row r="53" spans="7:36" ht="15.75" thickBot="1" x14ac:dyDescent="0.3">
      <c r="I53" s="1"/>
      <c r="AH53" s="42">
        <f t="shared" ca="1" si="2"/>
        <v>46041</v>
      </c>
      <c r="AI53" s="43">
        <f ca="1">_xll.BInterpol('Base IPCA'!$C$3:$C$13,'Base IPCA'!$E$3:$E$13,AH53,"Cubic","Extrapolate=Linear","MultiX=Average","Skip=True","Sort=True")</f>
        <v>11.644309523809525</v>
      </c>
      <c r="AJ53" s="43">
        <f ca="1">_xll.BInterpol('Base IPCA'!$C$3:$C$13,'Base IPCA'!$D$3:$D$13,AH53,"Cubic","Extrapolate=Linear","MultiX=Average","Skip=True","Sort=True")</f>
        <v>11.617185714285712</v>
      </c>
    </row>
    <row r="54" spans="7:36" ht="15.75" thickBot="1" x14ac:dyDescent="0.3">
      <c r="I54" s="1"/>
      <c r="P54" s="45" t="s">
        <v>64</v>
      </c>
      <c r="Q54" s="48" t="str">
        <f t="shared" ref="Q54:AB54" si="25">Q2</f>
        <v>FIRF GERAES</v>
      </c>
      <c r="R54" s="49" t="str">
        <f t="shared" si="25"/>
        <v>FIRF GERAES 30</v>
      </c>
      <c r="S54" s="49" t="str">
        <f t="shared" si="25"/>
        <v>HORIZONTE</v>
      </c>
      <c r="T54" s="49" t="str">
        <f t="shared" si="25"/>
        <v>MANACA INFRA FIRF</v>
      </c>
      <c r="U54" s="49" t="str">
        <f t="shared" si="25"/>
        <v>BH FIRF INFRA</v>
      </c>
      <c r="V54" s="49" t="str">
        <f t="shared" si="25"/>
        <v>REAL FIM</v>
      </c>
      <c r="W54" s="49" t="str">
        <f t="shared" si="25"/>
        <v>RIO INFRA</v>
      </c>
      <c r="X54" s="49" t="str">
        <f t="shared" si="25"/>
        <v>JERA2026</v>
      </c>
      <c r="Y54" s="49" t="str">
        <f t="shared" si="25"/>
        <v>SANTANA</v>
      </c>
      <c r="Z54" s="49" t="str">
        <f t="shared" si="25"/>
        <v>BORDEAUX INFRA</v>
      </c>
      <c r="AA54" s="49" t="str">
        <f t="shared" si="25"/>
        <v>AF INVEST GERAES PREV</v>
      </c>
      <c r="AB54" s="50" t="str">
        <f t="shared" si="25"/>
        <v>TOPAZIO INFRA</v>
      </c>
      <c r="AC54" s="45" t="s">
        <v>155</v>
      </c>
      <c r="AH54" s="42">
        <f t="shared" ca="1" si="2"/>
        <v>46042</v>
      </c>
      <c r="AI54" s="43">
        <f ca="1">_xll.BInterpol('Base IPCA'!$C$3:$C$13,'Base IPCA'!$E$3:$E$13,AH54,"Cubic","Extrapolate=Linear","MultiX=Average","Skip=True","Sort=True")</f>
        <v>11.63802197802198</v>
      </c>
      <c r="AJ54" s="43">
        <f ca="1">_xll.BInterpol('Base IPCA'!$C$3:$C$13,'Base IPCA'!$D$3:$D$13,AH54,"Cubic","Extrapolate=Linear","MultiX=Average","Skip=True","Sort=True")</f>
        <v>11.611005494505493</v>
      </c>
    </row>
    <row r="55" spans="7:36" x14ac:dyDescent="0.25">
      <c r="O55" t="s">
        <v>174</v>
      </c>
      <c r="P55" s="52" t="str">
        <f t="shared" ref="P55:P86" si="26">$P3</f>
        <v>VAMO33</v>
      </c>
      <c r="Q55" s="60">
        <f>Q3*_xll.BDP($P55&amp;" Corp","RISK_MTY_MID")/100</f>
        <v>0</v>
      </c>
      <c r="R55" s="16">
        <f>R3*_xll.BDP($P55&amp;" Corp","RISK_MTY_MID")/100</f>
        <v>0</v>
      </c>
      <c r="S55" s="16">
        <f>S3*_xll.BDP($P55&amp;" Corp","RISK_MTY_MID")/100</f>
        <v>0</v>
      </c>
      <c r="T55" s="16">
        <f>T3*_xll.BDP($P55&amp;" Corp","RISK_MTY_MID")/100</f>
        <v>0</v>
      </c>
      <c r="U55" s="16">
        <f>U3*_xll.BDP($P55&amp;" Corp","RISK_MTY_MID")/100</f>
        <v>286.6958974999709</v>
      </c>
      <c r="V55" s="16">
        <f>V3*_xll.BDP($P55&amp;" Corp","RISK_MTY_MID")/100</f>
        <v>0</v>
      </c>
      <c r="W55" s="16">
        <f>W3*_xll.BDP($P55&amp;" Corp","RISK_MTY_MID")/100</f>
        <v>0</v>
      </c>
      <c r="X55" s="16">
        <f>X3*_xll.BDP($P55&amp;" Corp","RISK_MTY_MID")/100</f>
        <v>0</v>
      </c>
      <c r="Y55" s="16">
        <f>Y3*_xll.BDP($P55&amp;" Corp","RISK_MTY_MID")/100</f>
        <v>0</v>
      </c>
      <c r="Z55" s="16">
        <f>Z3*_xll.BDP($P55&amp;" Corp","RISK_MTY_MID")/100</f>
        <v>74.28173749999246</v>
      </c>
      <c r="AA55" s="16">
        <f>AA3*_xll.BDP($P55&amp;" Corp","RISK_MTY_MID")/100</f>
        <v>0</v>
      </c>
      <c r="AB55" s="31">
        <f>AB3*_xll.BDP($P55&amp;" Corp","RISK_MTY_MID")/100</f>
        <v>0</v>
      </c>
      <c r="AC55" s="55">
        <f t="shared" ref="AC55:AC104" si="27">SUM(Q55:AB55)</f>
        <v>360.97763499996336</v>
      </c>
      <c r="AD55" s="5">
        <f t="shared" ref="AD55:AD86" ca="1" si="28">+AC55/$AC$105</f>
        <v>5.2178406118238898E-3</v>
      </c>
      <c r="AH55" s="42">
        <f t="shared" ca="1" si="2"/>
        <v>46043</v>
      </c>
      <c r="AI55" s="43">
        <f ca="1">_xll.BInterpol('Base IPCA'!$C$3:$C$13,'Base IPCA'!$E$3:$E$13,AH55,"Cubic","Extrapolate=Linear","MultiX=Average","Skip=True","Sort=True")</f>
        <v>11.631734432234435</v>
      </c>
      <c r="AJ55" s="43">
        <f ca="1">_xll.BInterpol('Base IPCA'!$C$3:$C$13,'Base IPCA'!$D$3:$D$13,AH55,"Cubic","Extrapolate=Linear","MultiX=Average","Skip=True","Sort=True")</f>
        <v>11.604825274725274</v>
      </c>
    </row>
    <row r="56" spans="7:36" x14ac:dyDescent="0.25">
      <c r="O56" t="s">
        <v>174</v>
      </c>
      <c r="P56" s="52" t="str">
        <f t="shared" si="26"/>
        <v>MOVI37</v>
      </c>
      <c r="Q56" s="16">
        <f>Q4*_xll.BDP($P56&amp;" Corp","RISK_MTY_MID")/100</f>
        <v>0</v>
      </c>
      <c r="R56" s="16">
        <f>R4*_xll.BDP($P56&amp;" Corp","RISK_MTY_MID")/100</f>
        <v>0</v>
      </c>
      <c r="S56" s="16">
        <f>S4*_xll.BDP($P56&amp;" Corp","RISK_MTY_MID")/100</f>
        <v>0</v>
      </c>
      <c r="T56" s="16">
        <f>T4*_xll.BDP($P56&amp;" Corp","RISK_MTY_MID")/100</f>
        <v>0</v>
      </c>
      <c r="U56" s="16">
        <f>U4*_xll.BDP($P56&amp;" Corp","RISK_MTY_MID")/100</f>
        <v>0</v>
      </c>
      <c r="V56" s="16">
        <f>V4*_xll.BDP($P56&amp;" Corp","RISK_MTY_MID")/100</f>
        <v>0</v>
      </c>
      <c r="W56" s="16">
        <f>W4*_xll.BDP($P56&amp;" Corp","RISK_MTY_MID")/100</f>
        <v>0</v>
      </c>
      <c r="X56" s="16">
        <f>X4*_xll.BDP($P56&amp;" Corp","RISK_MTY_MID")/100</f>
        <v>0</v>
      </c>
      <c r="Y56" s="16">
        <f>Y4*_xll.BDP($P56&amp;" Corp","RISK_MTY_MID")/100</f>
        <v>0</v>
      </c>
      <c r="Z56" s="16">
        <f>Z4*_xll.BDP($P56&amp;" Corp","RISK_MTY_MID")/100</f>
        <v>0</v>
      </c>
      <c r="AA56" s="16">
        <f>AA4*_xll.BDP($P56&amp;" Corp","RISK_MTY_MID")/100</f>
        <v>0</v>
      </c>
      <c r="AB56" s="16">
        <f>AB4*_xll.BDP($P56&amp;" Corp","RISK_MTY_MID")/100</f>
        <v>0</v>
      </c>
      <c r="AC56" s="55">
        <f t="shared" si="27"/>
        <v>0</v>
      </c>
      <c r="AD56" s="5">
        <f t="shared" ca="1" si="28"/>
        <v>0</v>
      </c>
      <c r="AH56" s="42">
        <f t="shared" ca="1" si="2"/>
        <v>46044</v>
      </c>
      <c r="AI56" s="43">
        <f ca="1">_xll.BInterpol('Base IPCA'!$C$3:$C$13,'Base IPCA'!$E$3:$E$13,AH56,"Cubic","Extrapolate=Linear","MultiX=Average","Skip=True","Sort=True")</f>
        <v>11.625446886446888</v>
      </c>
      <c r="AJ56" s="43">
        <f ca="1">_xll.BInterpol('Base IPCA'!$C$3:$C$13,'Base IPCA'!$D$3:$D$13,AH56,"Cubic","Extrapolate=Linear","MultiX=Average","Skip=True","Sort=True")</f>
        <v>11.598645054945054</v>
      </c>
    </row>
    <row r="57" spans="7:36" x14ac:dyDescent="0.25">
      <c r="N57" s="202"/>
      <c r="O57" t="s">
        <v>300</v>
      </c>
      <c r="P57" s="52" t="str">
        <f t="shared" si="26"/>
        <v>MSGT13</v>
      </c>
      <c r="Q57" s="60">
        <f>Q5*_xll.BDP($P57&amp;" Corp","RISK_MTY_MID")/100</f>
        <v>0</v>
      </c>
      <c r="R57" s="16">
        <f>R5*_xll.BDP($P57&amp;" Corp","RISK_MTY_MID")/100</f>
        <v>0</v>
      </c>
      <c r="S57" s="16">
        <f>S5*_xll.BDP($P57&amp;" Corp","RISK_MTY_MID")/100</f>
        <v>0</v>
      </c>
      <c r="T57" s="16">
        <f>T5*_xll.BDP($P57&amp;" Corp","RISK_MTY_MID")/100</f>
        <v>0</v>
      </c>
      <c r="U57" s="16">
        <f>U5*_xll.BDP($P57&amp;" Corp","RISK_MTY_MID")/100</f>
        <v>0</v>
      </c>
      <c r="V57" s="16">
        <f>V5*_xll.BDP($P57&amp;" Corp","RISK_MTY_MID")/100</f>
        <v>0</v>
      </c>
      <c r="W57" s="16">
        <f>W5*_xll.BDP($P57&amp;" Corp","RISK_MTY_MID")/100</f>
        <v>0</v>
      </c>
      <c r="X57" s="16">
        <f>X5*_xll.BDP($P57&amp;" Corp","RISK_MTY_MID")/100</f>
        <v>0</v>
      </c>
      <c r="Y57" s="16">
        <f>Y5*_xll.BDP($P57&amp;" Corp","RISK_MTY_MID")/100</f>
        <v>0</v>
      </c>
      <c r="Z57" s="16">
        <f>Z5*_xll.BDP($P57&amp;" Corp","RISK_MTY_MID")/100</f>
        <v>0</v>
      </c>
      <c r="AA57" s="16">
        <f>AA5*_xll.BDP($P57&amp;" Corp","RISK_MTY_MID")/100</f>
        <v>0</v>
      </c>
      <c r="AB57" s="31">
        <f>AB5*_xll.BDP($P57&amp;" Corp","RISK_MTY_MID")/100</f>
        <v>0</v>
      </c>
      <c r="AC57" s="55">
        <f t="shared" si="27"/>
        <v>0</v>
      </c>
      <c r="AD57" s="5">
        <f t="shared" ca="1" si="28"/>
        <v>0</v>
      </c>
      <c r="AH57" s="42">
        <f t="shared" ca="1" si="2"/>
        <v>46045</v>
      </c>
      <c r="AI57" s="43">
        <f ca="1">_xll.BInterpol('Base IPCA'!$C$3:$C$13,'Base IPCA'!$E$3:$E$13,AH57,"Cubic","Extrapolate=Linear","MultiX=Average","Skip=True","Sort=True")</f>
        <v>11.619159340659342</v>
      </c>
      <c r="AJ57" s="43">
        <f ca="1">_xll.BInterpol('Base IPCA'!$C$3:$C$13,'Base IPCA'!$D$3:$D$13,AH57,"Cubic","Extrapolate=Linear","MultiX=Average","Skip=True","Sort=True")</f>
        <v>11.592464835164833</v>
      </c>
    </row>
    <row r="58" spans="7:36" x14ac:dyDescent="0.25">
      <c r="O58" t="s">
        <v>174</v>
      </c>
      <c r="P58" s="52" t="str">
        <f t="shared" si="26"/>
        <v>PEJA11</v>
      </c>
      <c r="Q58" s="16">
        <f>Q6*_xll.BDP($P58&amp;" Corp","RISK_MTY_MID")/100</f>
        <v>0</v>
      </c>
      <c r="R58" s="16">
        <f>R6*_xll.BDP($P58&amp;" Corp","RISK_MTY_MID")/100</f>
        <v>0</v>
      </c>
      <c r="S58" s="16">
        <f>S6*_xll.BDP($P58&amp;" Corp","RISK_MTY_MID")/100</f>
        <v>0</v>
      </c>
      <c r="T58" s="16">
        <f>T6*_xll.BDP($P58&amp;" Corp","RISK_MTY_MID")/100</f>
        <v>344.7554979999839</v>
      </c>
      <c r="U58" s="16">
        <f>U6*_xll.BDP($P58&amp;" Corp","RISK_MTY_MID")/100</f>
        <v>1332.1292419999381</v>
      </c>
      <c r="V58" s="16">
        <f>V6*_xll.BDP($P58&amp;" Corp","RISK_MTY_MID")/100</f>
        <v>0</v>
      </c>
      <c r="W58" s="16">
        <f>W6*_xll.BDP($P58&amp;" Corp","RISK_MTY_MID")/100</f>
        <v>0</v>
      </c>
      <c r="X58" s="16">
        <f>X6*_xll.BDP($P58&amp;" Corp","RISK_MTY_MID")/100</f>
        <v>0</v>
      </c>
      <c r="Y58" s="16">
        <f>Y6*_xll.BDP($P58&amp;" Corp","RISK_MTY_MID")/100</f>
        <v>0</v>
      </c>
      <c r="Z58" s="16">
        <f>Z6*_xll.BDP($P58&amp;" Corp","RISK_MTY_MID")/100</f>
        <v>455.04724599997883</v>
      </c>
      <c r="AA58" s="16">
        <f>AA6*_xll.BDP($P58&amp;" Corp","RISK_MTY_MID")/100</f>
        <v>0</v>
      </c>
      <c r="AB58" s="16">
        <f>AB6*_xll.BDP($P58&amp;" Corp","RISK_MTY_MID")/100</f>
        <v>307.61643999998569</v>
      </c>
      <c r="AC58" s="55">
        <f t="shared" si="27"/>
        <v>2439.5484259998866</v>
      </c>
      <c r="AD58" s="5">
        <f t="shared" ca="1" si="28"/>
        <v>3.5263056814294182E-2</v>
      </c>
      <c r="AH58" s="42">
        <f t="shared" ca="1" si="2"/>
        <v>46046</v>
      </c>
      <c r="AI58" s="43">
        <f ca="1">_xll.BInterpol('Base IPCA'!$C$3:$C$13,'Base IPCA'!$E$3:$E$13,AH58,"Cubic","Extrapolate=Linear","MultiX=Average","Skip=True","Sort=True")</f>
        <v>11.612871794871797</v>
      </c>
      <c r="AJ58" s="43">
        <f ca="1">_xll.BInterpol('Base IPCA'!$C$3:$C$13,'Base IPCA'!$D$3:$D$13,AH58,"Cubic","Extrapolate=Linear","MultiX=Average","Skip=True","Sort=True")</f>
        <v>11.586284615384614</v>
      </c>
    </row>
    <row r="59" spans="7:36" x14ac:dyDescent="0.25">
      <c r="O59" t="s">
        <v>172</v>
      </c>
      <c r="P59" s="52" t="str">
        <f t="shared" si="26"/>
        <v>BRFS31</v>
      </c>
      <c r="Q59" s="16">
        <f>Q7*_xll.BDP($P59&amp;" Corp","RISK_MTY_MID")/100</f>
        <v>29.114046999975418</v>
      </c>
      <c r="R59" s="16">
        <f>R7*_xll.BDP($P59&amp;" Corp","RISK_MTY_MID")/100</f>
        <v>30.416580999974311</v>
      </c>
      <c r="S59" s="16">
        <f>S7*_xll.BDP($P59&amp;" Corp","RISK_MTY_MID")/100</f>
        <v>69.492600999941317</v>
      </c>
      <c r="T59" s="16">
        <f>T7*_xll.BDP($P59&amp;" Corp","RISK_MTY_MID")/100</f>
        <v>0</v>
      </c>
      <c r="U59" s="16">
        <f>U7*_xll.BDP($P59&amp;" Corp","RISK_MTY_MID")/100</f>
        <v>0</v>
      </c>
      <c r="V59" s="16">
        <f>V7*_xll.BDP($P59&amp;" Corp","RISK_MTY_MID")/100</f>
        <v>4.1488119999964965</v>
      </c>
      <c r="W59" s="16">
        <f>W7*_xll.BDP($P59&amp;" Corp","RISK_MTY_MID")/100</f>
        <v>0</v>
      </c>
      <c r="X59" s="16">
        <f>X7*_xll.BDP($P59&amp;" Corp","RISK_MTY_MID")/100</f>
        <v>45.950504999961197</v>
      </c>
      <c r="Y59" s="16">
        <f>Y7*_xll.BDP($P59&amp;" Corp","RISK_MTY_MID")/100</f>
        <v>0</v>
      </c>
      <c r="Z59" s="16">
        <f>Z7*_xll.BDP($P59&amp;" Corp","RISK_MTY_MID")/100</f>
        <v>0</v>
      </c>
      <c r="AA59" s="16">
        <f>AA7*_xll.BDP($P59&amp;" Corp","RISK_MTY_MID")/100</f>
        <v>0</v>
      </c>
      <c r="AB59" s="16">
        <f>AB7*_xll.BDP($P59&amp;" Corp","RISK_MTY_MID")/100</f>
        <v>0</v>
      </c>
      <c r="AC59" s="55">
        <f t="shared" si="27"/>
        <v>179.12254599984874</v>
      </c>
      <c r="AD59" s="5">
        <f t="shared" ca="1" si="28"/>
        <v>2.589171196191693E-3</v>
      </c>
      <c r="AH59" s="42">
        <f t="shared" ca="1" si="2"/>
        <v>46047</v>
      </c>
      <c r="AI59" s="43">
        <f ca="1">_xll.BInterpol('Base IPCA'!$C$3:$C$13,'Base IPCA'!$E$3:$E$13,AH59,"Cubic","Extrapolate=Linear","MultiX=Average","Skip=True","Sort=True")</f>
        <v>11.606584249084252</v>
      </c>
      <c r="AJ59" s="43">
        <f ca="1">_xll.BInterpol('Base IPCA'!$C$3:$C$13,'Base IPCA'!$D$3:$D$13,AH59,"Cubic","Extrapolate=Linear","MultiX=Average","Skip=True","Sort=True")</f>
        <v>11.580104395604394</v>
      </c>
    </row>
    <row r="60" spans="7:36" x14ac:dyDescent="0.25">
      <c r="O60" t="s">
        <v>174</v>
      </c>
      <c r="P60" s="52" t="str">
        <f t="shared" si="26"/>
        <v>ENGIA5</v>
      </c>
      <c r="Q60" s="16">
        <f>Q8*_xll.BDP($P60&amp;" Corp","RISK_MTY_MID")/100</f>
        <v>0</v>
      </c>
      <c r="R60" s="16">
        <f>R8*_xll.BDP($P60&amp;" Corp","RISK_MTY_MID")/100</f>
        <v>0</v>
      </c>
      <c r="S60" s="16">
        <f>S8*_xll.BDP($P60&amp;" Corp","RISK_MTY_MID")/100</f>
        <v>0</v>
      </c>
      <c r="T60" s="16">
        <f>T8*_xll.BDP($P60&amp;" Corp","RISK_MTY_MID")/100</f>
        <v>0</v>
      </c>
      <c r="U60" s="16">
        <f>U8*_xll.BDP($P60&amp;" Corp","RISK_MTY_MID")/100</f>
        <v>270.32619599999157</v>
      </c>
      <c r="V60" s="16">
        <f>V8*_xll.BDP($P60&amp;" Corp","RISK_MTY_MID")/100</f>
        <v>0</v>
      </c>
      <c r="W60" s="16">
        <f>W8*_xll.BDP($P60&amp;" Corp","RISK_MTY_MID")/100</f>
        <v>0</v>
      </c>
      <c r="X60" s="16">
        <f>X8*_xll.BDP($P60&amp;" Corp","RISK_MTY_MID")/100</f>
        <v>0</v>
      </c>
      <c r="Y60" s="16">
        <f>Y8*_xll.BDP($P60&amp;" Corp","RISK_MTY_MID")/100</f>
        <v>0</v>
      </c>
      <c r="Z60" s="16">
        <f>Z8*_xll.BDP($P60&amp;" Corp","RISK_MTY_MID")/100</f>
        <v>0</v>
      </c>
      <c r="AA60" s="16">
        <f>AA8*_xll.BDP($P60&amp;" Corp","RISK_MTY_MID")/100</f>
        <v>0</v>
      </c>
      <c r="AB60" s="16">
        <f>AB8*_xll.BDP($P60&amp;" Corp","RISK_MTY_MID")/100</f>
        <v>0</v>
      </c>
      <c r="AC60" s="55">
        <f t="shared" si="27"/>
        <v>270.32619599999157</v>
      </c>
      <c r="AD60" s="5">
        <f t="shared" ca="1" si="28"/>
        <v>3.9074969393291187E-3</v>
      </c>
      <c r="AH60" s="42">
        <f t="shared" ca="1" si="2"/>
        <v>46048</v>
      </c>
      <c r="AI60" s="43">
        <f ca="1">_xll.BInterpol('Base IPCA'!$C$3:$C$13,'Base IPCA'!$E$3:$E$13,AH60,"Cubic","Extrapolate=Linear","MultiX=Average","Skip=True","Sort=True")</f>
        <v>11.600296703296706</v>
      </c>
      <c r="AJ60" s="43">
        <f ca="1">_xll.BInterpol('Base IPCA'!$C$3:$C$13,'Base IPCA'!$D$3:$D$13,AH60,"Cubic","Extrapolate=Linear","MultiX=Average","Skip=True","Sort=True")</f>
        <v>11.573924175824175</v>
      </c>
    </row>
    <row r="61" spans="7:36" x14ac:dyDescent="0.25">
      <c r="O61" t="s">
        <v>174</v>
      </c>
      <c r="P61" s="52" t="str">
        <f t="shared" si="26"/>
        <v>TBCR18</v>
      </c>
      <c r="Q61" s="16">
        <f t="shared" ref="Q61:AB61" si="29">Q9*0.4340811</f>
        <v>0</v>
      </c>
      <c r="R61" s="16">
        <f t="shared" si="29"/>
        <v>0</v>
      </c>
      <c r="S61" s="16">
        <f t="shared" si="29"/>
        <v>160.610007</v>
      </c>
      <c r="T61" s="16">
        <f t="shared" si="29"/>
        <v>136.30146540000001</v>
      </c>
      <c r="U61" s="16">
        <f t="shared" si="29"/>
        <v>317.74736519999999</v>
      </c>
      <c r="V61" s="16">
        <f t="shared" si="29"/>
        <v>0</v>
      </c>
      <c r="W61" s="16">
        <f t="shared" si="29"/>
        <v>0</v>
      </c>
      <c r="X61" s="16">
        <f t="shared" si="29"/>
        <v>0</v>
      </c>
      <c r="Y61" s="16">
        <f t="shared" si="29"/>
        <v>0</v>
      </c>
      <c r="Z61" s="16">
        <f t="shared" si="29"/>
        <v>130.22433000000001</v>
      </c>
      <c r="AA61" s="16">
        <f t="shared" si="29"/>
        <v>0</v>
      </c>
      <c r="AB61" s="16">
        <f t="shared" si="29"/>
        <v>86.816220000000001</v>
      </c>
      <c r="AC61" s="55">
        <f t="shared" si="27"/>
        <v>831.69938760000002</v>
      </c>
      <c r="AD61" s="5">
        <f t="shared" ca="1" si="28"/>
        <v>1.2022004746772688E-2</v>
      </c>
      <c r="AH61" s="42">
        <f t="shared" ca="1" si="2"/>
        <v>46049</v>
      </c>
      <c r="AI61" s="43">
        <f ca="1">_xll.BInterpol('Base IPCA'!$C$3:$C$13,'Base IPCA'!$E$3:$E$13,AH61,"Cubic","Extrapolate=Linear","MultiX=Average","Skip=True","Sort=True")</f>
        <v>11.594009157509159</v>
      </c>
      <c r="AJ61" s="43">
        <f ca="1">_xll.BInterpol('Base IPCA'!$C$3:$C$13,'Base IPCA'!$D$3:$D$13,AH61,"Cubic","Extrapolate=Linear","MultiX=Average","Skip=True","Sort=True")</f>
        <v>11.567743956043955</v>
      </c>
    </row>
    <row r="62" spans="7:36" x14ac:dyDescent="0.25">
      <c r="O62" t="s">
        <v>175</v>
      </c>
      <c r="P62" s="52" t="str">
        <f t="shared" si="26"/>
        <v>VERO13</v>
      </c>
      <c r="Q62" s="16">
        <f>IFERROR(Q10*_xll.BDP($P62&amp;" Corp","RISK_MTY_MID")/100,(Q10*0.39103))</f>
        <v>0</v>
      </c>
      <c r="R62" s="16">
        <f>IFERROR(R10*_xll.BDP($P62&amp;" Corp","RISK_MTY_MID")/100,(R10*0.39103))</f>
        <v>0</v>
      </c>
      <c r="S62" s="16">
        <f>IFERROR(S10*_xll.BDP($P62&amp;" Corp","RISK_MTY_MID")/100,(S10*0.39103))</f>
        <v>0</v>
      </c>
      <c r="T62" s="16">
        <f>IFERROR(T10*_xll.BDP($P62&amp;" Corp","RISK_MTY_MID")/100,(T10*0.39103))</f>
        <v>0</v>
      </c>
      <c r="U62" s="16">
        <f>IFERROR(U10*_xll.BDP($P62&amp;" Corp","RISK_MTY_MID")/100,(U10*0.39103))</f>
        <v>0</v>
      </c>
      <c r="V62" s="16">
        <f>IFERROR(V10*_xll.BDP($P62&amp;" Corp","RISK_MTY_MID")/100,(V10*0.39103))</f>
        <v>0</v>
      </c>
      <c r="W62" s="16">
        <f>IFERROR(W10*_xll.BDP($P62&amp;" Corp","RISK_MTY_MID")/100,(W10*0.39103))</f>
        <v>0</v>
      </c>
      <c r="X62" s="16">
        <f>IFERROR(X10*_xll.BDP($P62&amp;" Corp","RISK_MTY_MID")/100,(X10*0.39103))</f>
        <v>0</v>
      </c>
      <c r="Y62" s="16">
        <f>IFERROR(Y10*_xll.BDP($P62&amp;" Corp","RISK_MTY_MID")/100,(Y10*0.39103))</f>
        <v>0</v>
      </c>
      <c r="Z62" s="16">
        <f>IFERROR(Z10*_xll.BDP($P62&amp;" Corp","RISK_MTY_MID")/100,(Z10*0.39103))</f>
        <v>0</v>
      </c>
      <c r="AA62" s="16">
        <f>IFERROR(AA10*_xll.BDP($P62&amp;" Corp","RISK_MTY_MID")/100,(AA10*0.39103))</f>
        <v>0</v>
      </c>
      <c r="AB62" s="16">
        <f>IFERROR(AB10*_xll.BDP($P62&amp;" Corp","RISK_MTY_MID")/100,(AB10*0.39103))</f>
        <v>0</v>
      </c>
      <c r="AC62" s="55">
        <f>SUM(Q62:AB62)</f>
        <v>0</v>
      </c>
      <c r="AD62" s="5">
        <f t="shared" ca="1" si="28"/>
        <v>0</v>
      </c>
      <c r="AH62" s="42">
        <f t="shared" ca="1" si="2"/>
        <v>46050</v>
      </c>
      <c r="AI62" s="43">
        <f ca="1">_xll.BInterpol('Base IPCA'!$C$3:$C$13,'Base IPCA'!$E$3:$E$13,AH62,"Cubic","Extrapolate=Linear","MultiX=Average","Skip=True","Sort=True")</f>
        <v>11.587721611721614</v>
      </c>
      <c r="AJ62" s="43">
        <f ca="1">_xll.BInterpol('Base IPCA'!$C$3:$C$13,'Base IPCA'!$D$3:$D$13,AH62,"Cubic","Extrapolate=Linear","MultiX=Average","Skip=True","Sort=True")</f>
        <v>11.561563736263736</v>
      </c>
    </row>
    <row r="63" spans="7:36" x14ac:dyDescent="0.25">
      <c r="O63" t="s">
        <v>415</v>
      </c>
      <c r="P63" s="52" t="str">
        <f t="shared" si="26"/>
        <v>BHSA11</v>
      </c>
      <c r="Q63" s="16">
        <f>IFERROR(Q11*_xll.BDP($P63&amp;" Corp","RISK_MTY_MID")/100,(Q11*0.7310661))</f>
        <v>0</v>
      </c>
      <c r="R63" s="16">
        <f>IFERROR(R11*_xll.BDP($P63&amp;" Corp","RISK_MTY_MID")/100,(R11*0.7310661))</f>
        <v>0</v>
      </c>
      <c r="S63" s="16">
        <f>IFERROR(S11*_xll.BDP($P63&amp;" Corp","RISK_MTY_MID")/100,(S11*0.7310661))</f>
        <v>0</v>
      </c>
      <c r="T63" s="16">
        <f>IFERROR(T11*_xll.BDP($P63&amp;" Corp","RISK_MTY_MID")/100,(T11*0.7310661))</f>
        <v>0</v>
      </c>
      <c r="U63" s="16">
        <f>IFERROR(U11*_xll.BDP($P63&amp;" Corp","RISK_MTY_MID")/100,(U11*0.7310661))</f>
        <v>639.96944549996408</v>
      </c>
      <c r="V63" s="16">
        <f>IFERROR(V11*_xll.BDP($P63&amp;" Corp","RISK_MTY_MID")/100,(V11*0.7310661))</f>
        <v>0</v>
      </c>
      <c r="W63" s="16">
        <f>IFERROR(W11*_xll.BDP($P63&amp;" Corp","RISK_MTY_MID")/100,(W11*0.7310661))</f>
        <v>0</v>
      </c>
      <c r="X63" s="16">
        <f>IFERROR(X11*_xll.BDP($P63&amp;" Corp","RISK_MTY_MID")/100,(X11*0.7310661))</f>
        <v>0</v>
      </c>
      <c r="Y63" s="16">
        <f>IFERROR(Y11*_xll.BDP($P63&amp;" Corp","RISK_MTY_MID")/100,(Y11*0.7310661))</f>
        <v>0</v>
      </c>
      <c r="Z63" s="16">
        <f>IFERROR(Z11*_xll.BDP($P63&amp;" Corp","RISK_MTY_MID")/100,(Z11*0.7310661))</f>
        <v>112.05105449999371</v>
      </c>
      <c r="AA63" s="16">
        <f>IFERROR(AA11*_xll.BDP($P63&amp;" Corp","RISK_MTY_MID")/100,(AA11*0.7310661))</f>
        <v>0</v>
      </c>
      <c r="AB63" s="16">
        <f>IFERROR(AB11*_xll.BDP($P63&amp;" Corp","RISK_MTY_MID")/100,(AB11*0.7310661))</f>
        <v>0</v>
      </c>
      <c r="AC63" s="55">
        <f t="shared" ref="AC63:AC95" si="30">SUM(Q63:AB63)</f>
        <v>752.02049999995779</v>
      </c>
      <c r="AD63" s="5">
        <f t="shared" ca="1" si="28"/>
        <v>1.0870266535554994E-2</v>
      </c>
      <c r="AH63" s="42">
        <f t="shared" ca="1" si="2"/>
        <v>46051</v>
      </c>
      <c r="AI63" s="43">
        <f ca="1">_xll.BInterpol('Base IPCA'!$C$3:$C$13,'Base IPCA'!$E$3:$E$13,AH63,"Cubic","Extrapolate=Linear","MultiX=Average","Skip=True","Sort=True")</f>
        <v>11.581434065934069</v>
      </c>
      <c r="AJ63" s="43">
        <f ca="1">_xll.BInterpol('Base IPCA'!$C$3:$C$13,'Base IPCA'!$D$3:$D$13,AH63,"Cubic","Extrapolate=Linear","MultiX=Average","Skip=True","Sort=True")</f>
        <v>11.555383516483516</v>
      </c>
    </row>
    <row r="64" spans="7:36" x14ac:dyDescent="0.25">
      <c r="O64" t="s">
        <v>175</v>
      </c>
      <c r="P64" s="52" t="str">
        <f t="shared" si="26"/>
        <v>ENAT14</v>
      </c>
      <c r="Q64" s="16">
        <f>IFERROR(Q12*_xll.BDP($P64&amp;" Corp","RISK_MTY_MID")/100,(Q12*0.42393))</f>
        <v>0</v>
      </c>
      <c r="R64" s="16">
        <f>IFERROR(R12*_xll.BDP($P64&amp;" Corp","RISK_MTY_MID")/100,(R12*0.42393))</f>
        <v>0</v>
      </c>
      <c r="S64" s="16">
        <f>IFERROR(S12*_xll.BDP($P64&amp;" Corp","RISK_MTY_MID")/100,(S12*0.42393))</f>
        <v>0</v>
      </c>
      <c r="T64" s="16">
        <f>IFERROR(T12*_xll.BDP($P64&amp;" Corp","RISK_MTY_MID")/100,(T12*0.42393))</f>
        <v>280.39639500004682</v>
      </c>
      <c r="U64" s="16">
        <f>IFERROR(U12*_xll.BDP($P64&amp;" Corp","RISK_MTY_MID")/100,(U12*0.42393))</f>
        <v>893.12838300014914</v>
      </c>
      <c r="V64" s="16">
        <f>IFERROR(V12*_xll.BDP($P64&amp;" Corp","RISK_MTY_MID")/100,(V12*0.42393))</f>
        <v>0</v>
      </c>
      <c r="W64" s="16">
        <f>IFERROR(W12*_xll.BDP($P64&amp;" Corp","RISK_MTY_MID")/100,(W12*0.42393))</f>
        <v>0</v>
      </c>
      <c r="X64" s="16">
        <f>IFERROR(X12*_xll.BDP($P64&amp;" Corp","RISK_MTY_MID")/100,(X12*0.42393))</f>
        <v>0</v>
      </c>
      <c r="Y64" s="16">
        <f>IFERROR(Y12*_xll.BDP($P64&amp;" Corp","RISK_MTY_MID")/100,(Y12*0.42393))</f>
        <v>0</v>
      </c>
      <c r="Z64" s="16">
        <f>IFERROR(Z12*_xll.BDP($P64&amp;" Corp","RISK_MTY_MID")/100,(Z12*0.42393))</f>
        <v>312.38793000005217</v>
      </c>
      <c r="AA64" s="16">
        <f>IFERROR(AA12*_xll.BDP($P64&amp;" Corp","RISK_MTY_MID")/100,(AA12*0.42393))</f>
        <v>0</v>
      </c>
      <c r="AB64" s="16">
        <f>IFERROR(AB12*_xll.BDP($P64&amp;" Corp","RISK_MTY_MID")/100,(AB12*0.42393))</f>
        <v>207.75679200003469</v>
      </c>
      <c r="AC64" s="55">
        <f t="shared" ref="AC64:AC67" si="31">SUM(Q64:AB64)</f>
        <v>1693.6695000002828</v>
      </c>
      <c r="AD64" s="5">
        <f t="shared" ca="1" si="28"/>
        <v>2.4481565180928269E-2</v>
      </c>
      <c r="AH64" s="42">
        <f t="shared" ca="1" si="2"/>
        <v>46052</v>
      </c>
      <c r="AI64" s="43">
        <f ca="1">_xll.BInterpol('Base IPCA'!$C$3:$C$13,'Base IPCA'!$E$3:$E$13,AH64,"Cubic","Extrapolate=Linear","MultiX=Average","Skip=True","Sort=True")</f>
        <v>11.575146520146522</v>
      </c>
      <c r="AJ64" s="43">
        <f ca="1">_xll.BInterpol('Base IPCA'!$C$3:$C$13,'Base IPCA'!$D$3:$D$13,AH64,"Cubic","Extrapolate=Linear","MultiX=Average","Skip=True","Sort=True")</f>
        <v>11.549203296703295</v>
      </c>
    </row>
    <row r="65" spans="10:36" x14ac:dyDescent="0.25">
      <c r="O65" t="s">
        <v>178</v>
      </c>
      <c r="P65" s="52" t="str">
        <f t="shared" si="26"/>
        <v>RMSA12</v>
      </c>
      <c r="Q65" s="16">
        <f>IFERROR(Q13*_xll.BDP($P65&amp;" Corp","RISK_MTY_MID")/100,(Q13*0.894042))</f>
        <v>0</v>
      </c>
      <c r="R65" s="16">
        <f>IFERROR(R13*_xll.BDP($P65&amp;" Corp","RISK_MTY_MID")/100,(R13*0.894042))</f>
        <v>0</v>
      </c>
      <c r="S65" s="16">
        <f>IFERROR(S13*_xll.BDP($P65&amp;" Corp","RISK_MTY_MID")/100,(S13*0.894042))</f>
        <v>0</v>
      </c>
      <c r="T65" s="16">
        <f>IFERROR(T13*_xll.BDP($P65&amp;" Corp","RISK_MTY_MID")/100,(T13*0.894042))</f>
        <v>314.36433999997917</v>
      </c>
      <c r="U65" s="16">
        <f>IFERROR(U13*_xll.BDP($P65&amp;" Corp","RISK_MTY_MID")/100,(U13*0.894042))</f>
        <v>1033.7039179999315</v>
      </c>
      <c r="V65" s="16">
        <f>IFERROR(V13*_xll.BDP($P65&amp;" Corp","RISK_MTY_MID")/100,(V13*0.894042))</f>
        <v>0</v>
      </c>
      <c r="W65" s="16">
        <f>IFERROR(W13*_xll.BDP($P65&amp;" Corp","RISK_MTY_MID")/100,(W13*0.894042))</f>
        <v>0</v>
      </c>
      <c r="X65" s="16">
        <f>IFERROR(X13*_xll.BDP($P65&amp;" Corp","RISK_MTY_MID")/100,(X13*0.894042))</f>
        <v>0</v>
      </c>
      <c r="Y65" s="16">
        <f>IFERROR(Y13*_xll.BDP($P65&amp;" Corp","RISK_MTY_MID")/100,(Y13*0.894042))</f>
        <v>0</v>
      </c>
      <c r="Z65" s="16">
        <f>IFERROR(Z13*_xll.BDP($P65&amp;" Corp","RISK_MTY_MID")/100,(Z13*0.894042))</f>
        <v>294.94771899998045</v>
      </c>
      <c r="AA65" s="16">
        <f>IFERROR(AA13*_xll.BDP($P65&amp;" Corp","RISK_MTY_MID")/100,(AA13*0.894042))</f>
        <v>0</v>
      </c>
      <c r="AB65" s="16">
        <f>IFERROR(AB13*_xll.BDP($P65&amp;" Corp","RISK_MTY_MID")/100,(AB13*0.894042))</f>
        <v>391.10622299997408</v>
      </c>
      <c r="AC65" s="55">
        <f t="shared" si="31"/>
        <v>2034.1221999998652</v>
      </c>
      <c r="AD65" s="5">
        <f t="shared" ca="1" si="28"/>
        <v>2.9402723037323157E-2</v>
      </c>
      <c r="AH65" s="42">
        <f t="shared" ca="1" si="2"/>
        <v>46053</v>
      </c>
      <c r="AI65" s="43">
        <f ca="1">_xll.BInterpol('Base IPCA'!$C$3:$C$13,'Base IPCA'!$E$3:$E$13,AH65,"Cubic","Extrapolate=Linear","MultiX=Average","Skip=True","Sort=True")</f>
        <v>11.568858974358976</v>
      </c>
      <c r="AJ65" s="43">
        <f ca="1">_xll.BInterpol('Base IPCA'!$C$3:$C$13,'Base IPCA'!$D$3:$D$13,AH65,"Cubic","Extrapolate=Linear","MultiX=Average","Skip=True","Sort=True")</f>
        <v>11.543023076923076</v>
      </c>
    </row>
    <row r="66" spans="10:36" x14ac:dyDescent="0.25">
      <c r="O66" t="s">
        <v>175</v>
      </c>
      <c r="P66" s="52" t="str">
        <f t="shared" si="26"/>
        <v>ERDVC3</v>
      </c>
      <c r="Q66" s="16">
        <f>IFERROR(Q14*_xll.BDP($P66&amp;" Corp","RISK_MTY_MID")/100,(Q14*0.58201))</f>
        <v>0</v>
      </c>
      <c r="R66" s="16">
        <f>IFERROR(R14*_xll.BDP($P66&amp;" Corp","RISK_MTY_MID")/100,(R14*0.58201))</f>
        <v>0</v>
      </c>
      <c r="S66" s="16">
        <f>IFERROR(S14*_xll.BDP($P66&amp;" Corp","RISK_MTY_MID")/100,(S14*0.58201))</f>
        <v>0</v>
      </c>
      <c r="T66" s="16">
        <f>IFERROR(T14*_xll.BDP($P66&amp;" Corp","RISK_MTY_MID")/100,(T14*0.58201))</f>
        <v>316.85880799996482</v>
      </c>
      <c r="U66" s="16">
        <f>IFERROR(U14*_xll.BDP($P66&amp;" Corp","RISK_MTY_MID")/100,(U14*0.58201))</f>
        <v>1840.0716319997957</v>
      </c>
      <c r="V66" s="16">
        <f>IFERROR(V14*_xll.BDP($P66&amp;" Corp","RISK_MTY_MID")/100,(V14*0.58201))</f>
        <v>0</v>
      </c>
      <c r="W66" s="16">
        <f>IFERROR(W14*_xll.BDP($P66&amp;" Corp","RISK_MTY_MID")/100,(W14*0.58201))</f>
        <v>0</v>
      </c>
      <c r="X66" s="16">
        <f>IFERROR(X14*_xll.BDP($P66&amp;" Corp","RISK_MTY_MID")/100,(X14*0.58201))</f>
        <v>0</v>
      </c>
      <c r="Y66" s="16">
        <f>IFERROR(Y14*_xll.BDP($P66&amp;" Corp","RISK_MTY_MID")/100,(Y14*0.58201))</f>
        <v>0</v>
      </c>
      <c r="Z66" s="16">
        <f>IFERROR(Z14*_xll.BDP($P66&amp;" Corp","RISK_MTY_MID")/100,(Z14*0.58201))</f>
        <v>452.65543999994975</v>
      </c>
      <c r="AA66" s="16">
        <f>IFERROR(AA14*_xll.BDP($P66&amp;" Corp","RISK_MTY_MID")/100,(AA14*0.58201))</f>
        <v>0</v>
      </c>
      <c r="AB66" s="16">
        <f>IFERROR(AB14*_xll.BDP($P66&amp;" Corp","RISK_MTY_MID")/100,(AB14*0.58201))</f>
        <v>422.66019999995314</v>
      </c>
      <c r="AC66" s="55">
        <f t="shared" si="31"/>
        <v>3032.2460799996634</v>
      </c>
      <c r="AD66" s="5">
        <f t="shared" ca="1" si="28"/>
        <v>4.3830351820183099E-2</v>
      </c>
      <c r="AH66" s="42">
        <f t="shared" ca="1" si="2"/>
        <v>46054</v>
      </c>
      <c r="AI66" s="43">
        <f ca="1">_xll.BInterpol('Base IPCA'!$C$3:$C$13,'Base IPCA'!$E$3:$E$13,AH66,"Cubic","Extrapolate=Linear","MultiX=Average","Skip=True","Sort=True")</f>
        <v>11.562571428571431</v>
      </c>
      <c r="AJ66" s="43">
        <f ca="1">_xll.BInterpol('Base IPCA'!$C$3:$C$13,'Base IPCA'!$D$3:$D$13,AH66,"Cubic","Extrapolate=Linear","MultiX=Average","Skip=True","Sort=True")</f>
        <v>11.536842857142856</v>
      </c>
    </row>
    <row r="67" spans="10:36" x14ac:dyDescent="0.25">
      <c r="O67" t="s">
        <v>175</v>
      </c>
      <c r="P67" s="52" t="str">
        <f t="shared" si="26"/>
        <v>COCE18</v>
      </c>
      <c r="Q67" s="16">
        <f>IFERROR(Q15*_xll.BDP($P67&amp;" Corp","RISK_MTY_MID")/100,(Q15*0.5088))</f>
        <v>0</v>
      </c>
      <c r="R67" s="16">
        <f>IFERROR(R15*_xll.BDP($P67&amp;" Corp","RISK_MTY_MID")/100,(R15*0.5088))</f>
        <v>0</v>
      </c>
      <c r="S67" s="16">
        <f>IFERROR(S15*_xll.BDP($P67&amp;" Corp","RISK_MTY_MID")/100,(S15*0.5088))</f>
        <v>0</v>
      </c>
      <c r="T67" s="16">
        <f>IFERROR(T15*_xll.BDP($P67&amp;" Corp","RISK_MTY_MID")/100,(T15*0.5088))</f>
        <v>348.07847999998108</v>
      </c>
      <c r="U67" s="16">
        <f>IFERROR(U15*_xll.BDP($P67&amp;" Corp","RISK_MTY_MID")/100,(U15*0.5088))</f>
        <v>1570.9331399999144</v>
      </c>
      <c r="V67" s="16">
        <f>IFERROR(V15*_xll.BDP($P67&amp;" Corp","RISK_MTY_MID")/100,(V15*0.5088))</f>
        <v>0</v>
      </c>
      <c r="W67" s="16">
        <f>IFERROR(W15*_xll.BDP($P67&amp;" Corp","RISK_MTY_MID")/100,(W15*0.5088))</f>
        <v>0</v>
      </c>
      <c r="X67" s="16">
        <f>IFERROR(X15*_xll.BDP($P67&amp;" Corp","RISK_MTY_MID")/100,(X15*0.5088))</f>
        <v>0</v>
      </c>
      <c r="Y67" s="16">
        <f>IFERROR(Y15*_xll.BDP($P67&amp;" Corp","RISK_MTY_MID")/100,(Y15*0.5088))</f>
        <v>0</v>
      </c>
      <c r="Z67" s="16">
        <f>IFERROR(Z15*_xll.BDP($P67&amp;" Corp","RISK_MTY_MID")/100,(Z15*0.5088))</f>
        <v>428.22812999997666</v>
      </c>
      <c r="AA67" s="16">
        <f>IFERROR(AA15*_xll.BDP($P67&amp;" Corp","RISK_MTY_MID")/100,(AA15*0.5088))</f>
        <v>0</v>
      </c>
      <c r="AB67" s="16">
        <f>IFERROR(AB15*_xll.BDP($P67&amp;" Corp","RISK_MTY_MID")/100,(AB15*0.5088))</f>
        <v>287.16474599998435</v>
      </c>
      <c r="AC67" s="55">
        <f t="shared" si="31"/>
        <v>2634.4044959998564</v>
      </c>
      <c r="AD67" s="5">
        <f t="shared" ca="1" si="28"/>
        <v>3.8079652129143382E-2</v>
      </c>
      <c r="AH67" s="42">
        <f t="shared" ca="1" si="2"/>
        <v>46055</v>
      </c>
      <c r="AI67" s="43">
        <f ca="1">_xll.BInterpol('Base IPCA'!$C$3:$C$13,'Base IPCA'!$E$3:$E$13,AH67,"Cubic","Extrapolate=Linear","MultiX=Average","Skip=True","Sort=True")</f>
        <v>11.556283882783884</v>
      </c>
      <c r="AJ67" s="43">
        <f ca="1">_xll.BInterpol('Base IPCA'!$C$3:$C$13,'Base IPCA'!$D$3:$D$13,AH67,"Cubic","Extrapolate=Linear","MultiX=Average","Skip=True","Sort=True")</f>
        <v>11.530662637362635</v>
      </c>
    </row>
    <row r="68" spans="10:36" x14ac:dyDescent="0.25">
      <c r="O68" t="s">
        <v>415</v>
      </c>
      <c r="P68" s="52" t="str">
        <f t="shared" si="26"/>
        <v>BRKP28</v>
      </c>
      <c r="Q68" s="16">
        <f>IFERROR(Q16*_xll.BDP($P68&amp;" Corp","RISK_MTY_MID")/100,(Q16*0.65223))</f>
        <v>0</v>
      </c>
      <c r="R68" s="16">
        <f>IFERROR(R16*_xll.BDP($P68&amp;" Corp","RISK_MTY_MID")/100,(R16*0.65223))</f>
        <v>0</v>
      </c>
      <c r="S68" s="16">
        <f>IFERROR(S16*_xll.BDP($P68&amp;" Corp","RISK_MTY_MID")/100,(S16*0.65223))</f>
        <v>0</v>
      </c>
      <c r="T68" s="16">
        <f>IFERROR(T16*_xll.BDP($P68&amp;" Corp","RISK_MTY_MID")/100,(T16*0.65223))</f>
        <v>219.58095199999389</v>
      </c>
      <c r="U68" s="16">
        <f>IFERROR(U16*_xll.BDP($P68&amp;" Corp","RISK_MTY_MID")/100,(U16*0.65223))</f>
        <v>1106.4513239999692</v>
      </c>
      <c r="V68" s="16">
        <f>IFERROR(V16*_xll.BDP($P68&amp;" Corp","RISK_MTY_MID")/100,(V16*0.65223))</f>
        <v>0</v>
      </c>
      <c r="W68" s="16">
        <f>IFERROR(W16*_xll.BDP($P68&amp;" Corp","RISK_MTY_MID")/100,(W16*0.65223))</f>
        <v>0</v>
      </c>
      <c r="X68" s="16">
        <f>IFERROR(X16*_xll.BDP($P68&amp;" Corp","RISK_MTY_MID")/100,(X16*0.65223))</f>
        <v>0</v>
      </c>
      <c r="Y68" s="16">
        <f>IFERROR(Y16*_xll.BDP($P68&amp;" Corp","RISK_MTY_MID")/100,(Y16*0.65223))</f>
        <v>0</v>
      </c>
      <c r="Z68" s="16">
        <f>IFERROR(Z16*_xll.BDP($P68&amp;" Corp","RISK_MTY_MID")/100,(Z16*0.65223))</f>
        <v>317.53772399999116</v>
      </c>
      <c r="AA68" s="16">
        <f>IFERROR(AA16*_xll.BDP($P68&amp;" Corp","RISK_MTY_MID")/100,(AA16*0.65223))</f>
        <v>0</v>
      </c>
      <c r="AB68" s="16">
        <f>IFERROR(AB16*_xll.BDP($P68&amp;" Corp","RISK_MTY_MID")/100,(AB16*0.65223))</f>
        <v>0</v>
      </c>
      <c r="AC68" s="55">
        <f t="shared" si="30"/>
        <v>1643.5699999999542</v>
      </c>
      <c r="AD68" s="5">
        <f t="shared" ca="1" si="28"/>
        <v>2.3757389552336177E-2</v>
      </c>
      <c r="AH68" s="42">
        <f t="shared" ca="1" si="2"/>
        <v>46056</v>
      </c>
      <c r="AI68" s="43">
        <f ca="1">_xll.BInterpol('Base IPCA'!$C$3:$C$13,'Base IPCA'!$E$3:$E$13,AH68,"Cubic","Extrapolate=Linear","MultiX=Average","Skip=True","Sort=True")</f>
        <v>11.549996336996339</v>
      </c>
      <c r="AJ68" s="43">
        <f ca="1">_xll.BInterpol('Base IPCA'!$C$3:$C$13,'Base IPCA'!$D$3:$D$13,AH68,"Cubic","Extrapolate=Linear","MultiX=Average","Skip=True","Sort=True")</f>
        <v>11.524482417582416</v>
      </c>
    </row>
    <row r="69" spans="10:36" x14ac:dyDescent="0.25">
      <c r="O69" t="s">
        <v>300</v>
      </c>
      <c r="P69" s="52" t="str">
        <f t="shared" si="26"/>
        <v>CAEC21</v>
      </c>
      <c r="Q69" s="16">
        <f>IFERROR(Q17*_xll.BDP($P69&amp;" Corp","RISK_MTY_MID")/100,(Q17*0.29806))</f>
        <v>0</v>
      </c>
      <c r="R69" s="16">
        <f>IFERROR(R17*_xll.BDP($P69&amp;" Corp","RISK_MTY_MID")/100,(R17*0.29806))</f>
        <v>0</v>
      </c>
      <c r="S69" s="16">
        <f>IFERROR(S17*_xll.BDP($P69&amp;" Corp","RISK_MTY_MID")/100,(S17*0.29806))</f>
        <v>0</v>
      </c>
      <c r="T69" s="16">
        <f>IFERROR(T17*_xll.BDP($P69&amp;" Corp","RISK_MTY_MID")/100,(T17*0.29806))</f>
        <v>0</v>
      </c>
      <c r="U69" s="16">
        <f>IFERROR(U17*_xll.BDP($P69&amp;" Corp","RISK_MTY_MID")/100,(U17*0.29806))</f>
        <v>0</v>
      </c>
      <c r="V69" s="16">
        <f>IFERROR(V17*_xll.BDP($P69&amp;" Corp","RISK_MTY_MID")/100,(V17*0.29806))</f>
        <v>0</v>
      </c>
      <c r="W69" s="16">
        <f>IFERROR(W17*_xll.BDP($P69&amp;" Corp","RISK_MTY_MID")/100,(W17*0.29806))</f>
        <v>0</v>
      </c>
      <c r="X69" s="16">
        <f>IFERROR(X17*_xll.BDP($P69&amp;" Corp","RISK_MTY_MID")/100,(X17*0.29806))</f>
        <v>0</v>
      </c>
      <c r="Y69" s="16">
        <f>IFERROR(Y17*_xll.BDP($P69&amp;" Corp","RISK_MTY_MID")/100,(Y17*0.29806))</f>
        <v>0</v>
      </c>
      <c r="Z69" s="16">
        <f>IFERROR(Z17*_xll.BDP($P69&amp;" Corp","RISK_MTY_MID")/100,(Z17*0.29806))</f>
        <v>0</v>
      </c>
      <c r="AA69" s="16">
        <f>IFERROR(AA17*_xll.BDP($P69&amp;" Corp","RISK_MTY_MID")/100,(AA17*0.29806))</f>
        <v>0</v>
      </c>
      <c r="AB69" s="16">
        <f>IFERROR(AB17*_xll.BDP($P69&amp;" Corp","RISK_MTY_MID")/100,(AB17*0.29806))</f>
        <v>0</v>
      </c>
      <c r="AC69" s="55">
        <f t="shared" si="30"/>
        <v>0</v>
      </c>
      <c r="AD69" s="5">
        <f t="shared" ca="1" si="28"/>
        <v>0</v>
      </c>
      <c r="AH69" s="42">
        <f t="shared" ca="1" si="2"/>
        <v>46057</v>
      </c>
      <c r="AI69" s="43">
        <f ca="1">_xll.BInterpol('Base IPCA'!$C$3:$C$13,'Base IPCA'!$E$3:$E$13,AH69,"Cubic","Extrapolate=Linear","MultiX=Average","Skip=True","Sort=True")</f>
        <v>11.543708791208793</v>
      </c>
      <c r="AJ69" s="43">
        <f ca="1">_xll.BInterpol('Base IPCA'!$C$3:$C$13,'Base IPCA'!$D$3:$D$13,AH69,"Cubic","Extrapolate=Linear","MultiX=Average","Skip=True","Sort=True")</f>
        <v>11.518302197802196</v>
      </c>
    </row>
    <row r="70" spans="10:36" x14ac:dyDescent="0.25">
      <c r="O70" t="s">
        <v>175</v>
      </c>
      <c r="P70" s="52" t="str">
        <f t="shared" si="26"/>
        <v>CHSF13</v>
      </c>
      <c r="Q70" s="16">
        <f>IFERROR(Q18*_xll.BDP($P70&amp;" Corp","RISK_MTY_MID")/100,(Q18*0.49567))</f>
        <v>0</v>
      </c>
      <c r="R70" s="16">
        <f>IFERROR(R18*_xll.BDP($P70&amp;" Corp","RISK_MTY_MID")/100,(R18*0.49567))</f>
        <v>0</v>
      </c>
      <c r="S70" s="16">
        <f>IFERROR(S18*_xll.BDP($P70&amp;" Corp","RISK_MTY_MID")/100,(S18*0.49567))</f>
        <v>0</v>
      </c>
      <c r="T70" s="16">
        <f>IFERROR(T18*_xll.BDP($P70&amp;" Corp","RISK_MTY_MID")/100,(T18*0.49567))</f>
        <v>388.58744949997907</v>
      </c>
      <c r="U70" s="16">
        <f>IFERROR(U18*_xll.BDP($P70&amp;" Corp","RISK_MTY_MID")/100,(U18*0.49567))</f>
        <v>1869.8773274998989</v>
      </c>
      <c r="V70" s="16">
        <f>IFERROR(V18*_xll.BDP($P70&amp;" Corp","RISK_MTY_MID")/100,(V18*0.49567))</f>
        <v>0</v>
      </c>
      <c r="W70" s="16">
        <f>IFERROR(W18*_xll.BDP($P70&amp;" Corp","RISK_MTY_MID")/100,(W18*0.49567))</f>
        <v>0</v>
      </c>
      <c r="X70" s="16">
        <f>IFERROR(X18*_xll.BDP($P70&amp;" Corp","RISK_MTY_MID")/100,(X18*0.49567))</f>
        <v>0</v>
      </c>
      <c r="Y70" s="16">
        <f>IFERROR(Y18*_xll.BDP($P70&amp;" Corp","RISK_MTY_MID")/100,(Y18*0.49567))</f>
        <v>0</v>
      </c>
      <c r="Z70" s="16">
        <f>IFERROR(Z18*_xll.BDP($P70&amp;" Corp","RISK_MTY_MID")/100,(Z18*0.49567))</f>
        <v>452.05825499997559</v>
      </c>
      <c r="AA70" s="16">
        <f>IFERROR(AA18*_xll.BDP($P70&amp;" Corp","RISK_MTY_MID")/100,(AA18*0.49567))</f>
        <v>0</v>
      </c>
      <c r="AB70" s="16">
        <f>IFERROR(AB18*_xll.BDP($P70&amp;" Corp","RISK_MTY_MID")/100,(AB18*0.49567))</f>
        <v>303.19866799998363</v>
      </c>
      <c r="AC70" s="55">
        <f t="shared" si="30"/>
        <v>3013.7216999998373</v>
      </c>
      <c r="AD70" s="5">
        <f t="shared" ca="1" si="28"/>
        <v>4.3562586582395001E-2</v>
      </c>
      <c r="AH70" s="42">
        <f t="shared" ref="AH70:AH133" ca="1" si="32">AH69+1</f>
        <v>46058</v>
      </c>
      <c r="AI70" s="43">
        <f ca="1">_xll.BInterpol('Base IPCA'!$C$3:$C$13,'Base IPCA'!$E$3:$E$13,AH70,"Cubic","Extrapolate=Linear","MultiX=Average","Skip=True","Sort=True")</f>
        <v>11.537421245421248</v>
      </c>
      <c r="AJ70" s="43">
        <f ca="1">_xll.BInterpol('Base IPCA'!$C$3:$C$13,'Base IPCA'!$D$3:$D$13,AH70,"Cubic","Extrapolate=Linear","MultiX=Average","Skip=True","Sort=True")</f>
        <v>11.512121978021977</v>
      </c>
    </row>
    <row r="71" spans="10:36" x14ac:dyDescent="0.25">
      <c r="O71" t="s">
        <v>178</v>
      </c>
      <c r="P71" s="52" t="str">
        <f t="shared" si="26"/>
        <v>EQPA18</v>
      </c>
      <c r="Q71" s="16">
        <f>IFERROR(Q19*_xll.BDP($P71&amp;" Corp","RISK_MTY_MID")/100,(Q19*0.68124))</f>
        <v>0</v>
      </c>
      <c r="R71" s="16">
        <f>IFERROR(R19*_xll.BDP($P71&amp;" Corp","RISK_MTY_MID")/100,(R19*0.68124))</f>
        <v>0</v>
      </c>
      <c r="S71" s="16">
        <f>IFERROR(S19*_xll.BDP($P71&amp;" Corp","RISK_MTY_MID")/100,(S19*0.68124))</f>
        <v>0</v>
      </c>
      <c r="T71" s="16">
        <f>IFERROR(T19*_xll.BDP($P71&amp;" Corp","RISK_MTY_MID")/100,(T19*0.68124))</f>
        <v>446.8542625000407</v>
      </c>
      <c r="U71" s="16">
        <f>IFERROR(U19*_xll.BDP($P71&amp;" Corp","RISK_MTY_MID")/100,(U19*0.68124))</f>
        <v>2054.1221925001869</v>
      </c>
      <c r="V71" s="16">
        <f>IFERROR(V19*_xll.BDP($P71&amp;" Corp","RISK_MTY_MID")/100,(V19*0.68124))</f>
        <v>0</v>
      </c>
      <c r="W71" s="16">
        <f>IFERROR(W19*_xll.BDP($P71&amp;" Corp","RISK_MTY_MID")/100,(W19*0.68124))</f>
        <v>0</v>
      </c>
      <c r="X71" s="16">
        <f>IFERROR(X19*_xll.BDP($P71&amp;" Corp","RISK_MTY_MID")/100,(X19*0.68124))</f>
        <v>0</v>
      </c>
      <c r="Y71" s="16">
        <f>IFERROR(Y19*_xll.BDP($P71&amp;" Corp","RISK_MTY_MID")/100,(Y19*0.68124))</f>
        <v>0</v>
      </c>
      <c r="Z71" s="16">
        <f>IFERROR(Z19*_xll.BDP($P71&amp;" Corp","RISK_MTY_MID")/100,(Z19*0.68124))</f>
        <v>665.70729500006064</v>
      </c>
      <c r="AA71" s="16">
        <f>IFERROR(AA19*_xll.BDP($P71&amp;" Corp","RISK_MTY_MID")/100,(AA19*0.68124))</f>
        <v>0</v>
      </c>
      <c r="AB71" s="16">
        <f>IFERROR(AB19*_xll.BDP($P71&amp;" Corp","RISK_MTY_MID")/100,(AB19*0.68124))</f>
        <v>351.85375000003199</v>
      </c>
      <c r="AC71" s="55">
        <f t="shared" si="30"/>
        <v>3518.5375000003201</v>
      </c>
      <c r="AD71" s="5">
        <f t="shared" ca="1" si="28"/>
        <v>5.0859571567997093E-2</v>
      </c>
      <c r="AH71" s="42">
        <f t="shared" ca="1" si="32"/>
        <v>46059</v>
      </c>
      <c r="AI71" s="43">
        <f ca="1">_xll.BInterpol('Base IPCA'!$C$3:$C$13,'Base IPCA'!$E$3:$E$13,AH71,"Cubic","Extrapolate=Linear","MultiX=Average","Skip=True","Sort=True")</f>
        <v>11.531133699633703</v>
      </c>
      <c r="AJ71" s="43">
        <f ca="1">_xll.BInterpol('Base IPCA'!$C$3:$C$13,'Base IPCA'!$D$3:$D$13,AH71,"Cubic","Extrapolate=Linear","MultiX=Average","Skip=True","Sort=True")</f>
        <v>11.505941758241757</v>
      </c>
    </row>
    <row r="72" spans="10:36" x14ac:dyDescent="0.25">
      <c r="O72" t="s">
        <v>179</v>
      </c>
      <c r="P72" s="52" t="str">
        <f t="shared" si="26"/>
        <v>CRTA12</v>
      </c>
      <c r="Q72" s="16">
        <f>IFERROR(Q20*_xll.BDP($P72&amp;" Corp","RISK_MTY_MID")/100,(Q20*0.8157))</f>
        <v>0</v>
      </c>
      <c r="R72" s="16">
        <f>IFERROR(R20*_xll.BDP($P72&amp;" Corp","RISK_MTY_MID")/100,(R20*0.8157))</f>
        <v>0</v>
      </c>
      <c r="S72" s="16">
        <f>IFERROR(S20*_xll.BDP($P72&amp;" Corp","RISK_MTY_MID")/100,(S20*0.8157))</f>
        <v>0</v>
      </c>
      <c r="T72" s="16">
        <f>IFERROR(T20*_xll.BDP($P72&amp;" Corp","RISK_MTY_MID")/100,(T20*0.8157))</f>
        <v>626.19349749995763</v>
      </c>
      <c r="U72" s="16">
        <f>IFERROR(U20*_xll.BDP($P72&amp;" Corp","RISK_MTY_MID")/100,(U20*0.8157))</f>
        <v>1868.4122624998736</v>
      </c>
      <c r="V72" s="16">
        <f>IFERROR(V20*_xll.BDP($P72&amp;" Corp","RISK_MTY_MID")/100,(V20*0.8157))</f>
        <v>0</v>
      </c>
      <c r="W72" s="16">
        <f>IFERROR(W20*_xll.BDP($P72&amp;" Corp","RISK_MTY_MID")/100,(W20*0.8157))</f>
        <v>0</v>
      </c>
      <c r="X72" s="16">
        <f>IFERROR(X20*_xll.BDP($P72&amp;" Corp","RISK_MTY_MID")/100,(X20*0.8157))</f>
        <v>0</v>
      </c>
      <c r="Y72" s="16">
        <f>IFERROR(Y20*_xll.BDP($P72&amp;" Corp","RISK_MTY_MID")/100,(Y20*0.8157))</f>
        <v>0</v>
      </c>
      <c r="Z72" s="16">
        <f>IFERROR(Z20*_xll.BDP($P72&amp;" Corp","RISK_MTY_MID")/100,(Z20*0.8157))</f>
        <v>442.31800499997007</v>
      </c>
      <c r="AA72" s="16">
        <f>IFERROR(AA20*_xll.BDP($P72&amp;" Corp","RISK_MTY_MID")/100,(AA20*0.8157))</f>
        <v>0</v>
      </c>
      <c r="AB72" s="16">
        <f>IFERROR(AB20*_xll.BDP($P72&amp;" Corp","RISK_MTY_MID")/100,(AB20*0.8157))</f>
        <v>452.48623499996938</v>
      </c>
      <c r="AC72" s="55">
        <f t="shared" si="30"/>
        <v>3389.4099999997707</v>
      </c>
      <c r="AD72" s="5">
        <f t="shared" ca="1" si="28"/>
        <v>4.8993066144174299E-2</v>
      </c>
      <c r="AH72" s="42">
        <f t="shared" ca="1" si="32"/>
        <v>46060</v>
      </c>
      <c r="AI72" s="43">
        <f ca="1">_xll.BInterpol('Base IPCA'!$C$3:$C$13,'Base IPCA'!$E$3:$E$13,AH72,"Cubic","Extrapolate=Linear","MultiX=Average","Skip=True","Sort=True")</f>
        <v>11.524846153846156</v>
      </c>
      <c r="AJ72" s="43">
        <f ca="1">_xll.BInterpol('Base IPCA'!$C$3:$C$13,'Base IPCA'!$D$3:$D$13,AH72,"Cubic","Extrapolate=Linear","MultiX=Average","Skip=True","Sort=True")</f>
        <v>11.499761538461538</v>
      </c>
    </row>
    <row r="73" spans="10:36" x14ac:dyDescent="0.25">
      <c r="J73" s="5"/>
      <c r="O73" t="s">
        <v>175</v>
      </c>
      <c r="P73" s="52" t="str">
        <f t="shared" si="26"/>
        <v>RISP12</v>
      </c>
      <c r="Q73" s="16">
        <f>IFERROR(Q21*_xll.BDP($P73&amp;" Corp","RISK_MTY_MID")/100,(Q21*0.00467))</f>
        <v>0</v>
      </c>
      <c r="R73" s="16">
        <f>IFERROR(R21*_xll.BDP($P73&amp;" Corp","RISK_MTY_MID")/100,(R21*0.00467))</f>
        <v>0</v>
      </c>
      <c r="S73" s="16">
        <f>IFERROR(S21*_xll.BDP($P73&amp;" Corp","RISK_MTY_MID")/100,(S21*0.00467))</f>
        <v>0</v>
      </c>
      <c r="T73" s="16">
        <f>IFERROR(T21*_xll.BDP($P73&amp;" Corp","RISK_MTY_MID")/100,(T21*0.00467))</f>
        <v>301.87350500001315</v>
      </c>
      <c r="U73" s="16">
        <f>IFERROR(U21*_xll.BDP($P73&amp;" Corp","RISK_MTY_MID")/100,(U21*0.00467))</f>
        <v>443.6545935000193</v>
      </c>
      <c r="V73" s="16">
        <f>IFERROR(V21*_xll.BDP($P73&amp;" Corp","RISK_MTY_MID")/100,(V21*0.00467))</f>
        <v>0</v>
      </c>
      <c r="W73" s="16">
        <f>IFERROR(W21*_xll.BDP($P73&amp;" Corp","RISK_MTY_MID")/100,(W21*0.00467))</f>
        <v>0</v>
      </c>
      <c r="X73" s="16">
        <f>IFERROR(X21*_xll.BDP($P73&amp;" Corp","RISK_MTY_MID")/100,(X21*0.00467))</f>
        <v>0</v>
      </c>
      <c r="Y73" s="16">
        <f>IFERROR(Y21*_xll.BDP($P73&amp;" Corp","RISK_MTY_MID")/100,(Y21*0.00467))</f>
        <v>0</v>
      </c>
      <c r="Z73" s="16">
        <f>IFERROR(Z21*_xll.BDP($P73&amp;" Corp","RISK_MTY_MID")/100,(Z21*0.00467))</f>
        <v>182.72271100000799</v>
      </c>
      <c r="AA73" s="16">
        <f>IFERROR(AA21*_xll.BDP($P73&amp;" Corp","RISK_MTY_MID")/100,(AA21*0.00467))</f>
        <v>0</v>
      </c>
      <c r="AB73" s="16">
        <f>IFERROR(AB21*_xll.BDP($P73&amp;" Corp","RISK_MTY_MID")/100,(AB21*0.00467))</f>
        <v>226.13945100000987</v>
      </c>
      <c r="AC73" s="55">
        <f t="shared" si="30"/>
        <v>1154.3902605000503</v>
      </c>
      <c r="AD73" s="5">
        <f t="shared" ca="1" si="28"/>
        <v>1.6686419875103158E-2</v>
      </c>
      <c r="AH73" s="42">
        <f t="shared" ca="1" si="32"/>
        <v>46061</v>
      </c>
      <c r="AI73" s="43">
        <f ca="1">_xll.BInterpol('Base IPCA'!$C$3:$C$13,'Base IPCA'!$E$3:$E$13,AH73,"Cubic","Extrapolate=Linear","MultiX=Average","Skip=True","Sort=True")</f>
        <v>11.51855860805861</v>
      </c>
      <c r="AJ73" s="43">
        <f ca="1">_xll.BInterpol('Base IPCA'!$C$3:$C$13,'Base IPCA'!$D$3:$D$13,AH73,"Cubic","Extrapolate=Linear","MultiX=Average","Skip=True","Sort=True")</f>
        <v>11.493581318681318</v>
      </c>
    </row>
    <row r="74" spans="10:36" x14ac:dyDescent="0.25">
      <c r="J74" s="301"/>
      <c r="O74" t="s">
        <v>175</v>
      </c>
      <c r="P74" s="52" t="str">
        <f t="shared" si="26"/>
        <v>SUMI17</v>
      </c>
      <c r="Q74" s="16">
        <f>IFERROR(Q22*_xll.BDP($P74&amp;" Corp","RISK_MTY_MID")/100,(Q22*0.41467))</f>
        <v>0</v>
      </c>
      <c r="R74" s="16">
        <f>IFERROR(R22*_xll.BDP($P74&amp;" Corp","RISK_MTY_MID")/100,(R22*0.41467))</f>
        <v>0</v>
      </c>
      <c r="S74" s="16">
        <f>IFERROR(S22*_xll.BDP($P74&amp;" Corp","RISK_MTY_MID")/100,(S22*0.41467))</f>
        <v>0</v>
      </c>
      <c r="T74" s="16">
        <f>IFERROR(T22*_xll.BDP($P74&amp;" Corp","RISK_MTY_MID")/100,(T22*0.41467))</f>
        <v>318.63649999998245</v>
      </c>
      <c r="U74" s="16">
        <f>IFERROR(U22*_xll.BDP($P74&amp;" Corp","RISK_MTY_MID")/100,(U22*0.41467))</f>
        <v>1047.6768119999424</v>
      </c>
      <c r="V74" s="16">
        <f>IFERROR(V22*_xll.BDP($P74&amp;" Corp","RISK_MTY_MID")/100,(V22*0.41467))</f>
        <v>0</v>
      </c>
      <c r="W74" s="16">
        <f>IFERROR(W22*_xll.BDP($P74&amp;" Corp","RISK_MTY_MID")/100,(W22*0.41467))</f>
        <v>0</v>
      </c>
      <c r="X74" s="16">
        <f>IFERROR(X22*_xll.BDP($P74&amp;" Corp","RISK_MTY_MID")/100,(X22*0.41467))</f>
        <v>0</v>
      </c>
      <c r="Y74" s="16">
        <f>IFERROR(Y22*_xll.BDP($P74&amp;" Corp","RISK_MTY_MID")/100,(Y22*0.41467))</f>
        <v>0</v>
      </c>
      <c r="Z74" s="16">
        <f>IFERROR(Z22*_xll.BDP($P74&amp;" Corp","RISK_MTY_MID")/100,(Z22*0.41467))</f>
        <v>286.95492799998419</v>
      </c>
      <c r="AA74" s="16">
        <f>IFERROR(AA22*_xll.BDP($P74&amp;" Corp","RISK_MTY_MID")/100,(AA22*0.41467))</f>
        <v>0</v>
      </c>
      <c r="AB74" s="16">
        <f>IFERROR(AB22*_xll.BDP($P74&amp;" Corp","RISK_MTY_MID")/100,(AB22*0.41467))</f>
        <v>240.34295999998679</v>
      </c>
      <c r="AC74" s="55">
        <f t="shared" ref="AC74:AC75" si="33">SUM(Q74:AB74)</f>
        <v>1893.6111999998957</v>
      </c>
      <c r="AD74" s="5">
        <f t="shared" ca="1" si="28"/>
        <v>2.7371671993931226E-2</v>
      </c>
      <c r="AH74" s="42">
        <f t="shared" ca="1" si="32"/>
        <v>46062</v>
      </c>
      <c r="AI74" s="43">
        <f ca="1">_xll.BInterpol('Base IPCA'!$C$3:$C$13,'Base IPCA'!$E$3:$E$13,AH74,"Cubic","Extrapolate=Linear","MultiX=Average","Skip=True","Sort=True")</f>
        <v>11.512271062271065</v>
      </c>
      <c r="AJ74" s="43">
        <f ca="1">_xll.BInterpol('Base IPCA'!$C$3:$C$13,'Base IPCA'!$D$3:$D$13,AH74,"Cubic","Extrapolate=Linear","MultiX=Average","Skip=True","Sort=True")</f>
        <v>11.487401098901097</v>
      </c>
    </row>
    <row r="75" spans="10:36" x14ac:dyDescent="0.25">
      <c r="O75" t="s">
        <v>415</v>
      </c>
      <c r="P75" s="52" t="str">
        <f t="shared" si="26"/>
        <v>AESOA1</v>
      </c>
      <c r="Q75" s="16">
        <f>IFERROR(Q23*_xll.BDP($P75&amp;" Corp","RISK_MTY_MID")/100,(Q23*0.53441))</f>
        <v>0</v>
      </c>
      <c r="R75" s="16">
        <f>IFERROR(R23*_xll.BDP($P75&amp;" Corp","RISK_MTY_MID")/100,(R23*0.53441))</f>
        <v>0</v>
      </c>
      <c r="S75" s="16">
        <f>IFERROR(S23*_xll.BDP($P75&amp;" Corp","RISK_MTY_MID")/100,(S23*0.53441))</f>
        <v>0</v>
      </c>
      <c r="T75" s="16">
        <f>IFERROR(T23*_xll.BDP($P75&amp;" Corp","RISK_MTY_MID")/100,(T23*0.53441))</f>
        <v>282.18775000004825</v>
      </c>
      <c r="U75" s="16">
        <f>IFERROR(U23*_xll.BDP($P75&amp;" Corp","RISK_MTY_MID")/100,(U23*0.53441))</f>
        <v>788.43257350013471</v>
      </c>
      <c r="V75" s="16">
        <f>IFERROR(V23*_xll.BDP($P75&amp;" Corp","RISK_MTY_MID")/100,(V23*0.53441))</f>
        <v>0</v>
      </c>
      <c r="W75" s="16">
        <f>IFERROR(W23*_xll.BDP($P75&amp;" Corp","RISK_MTY_MID")/100,(W23*0.53441))</f>
        <v>0</v>
      </c>
      <c r="X75" s="16">
        <f>IFERROR(X23*_xll.BDP($P75&amp;" Corp","RISK_MTY_MID")/100,(X23*0.53441))</f>
        <v>0</v>
      </c>
      <c r="Y75" s="16">
        <f>IFERROR(Y23*_xll.BDP($P75&amp;" Corp","RISK_MTY_MID")/100,(Y23*0.53441))</f>
        <v>0</v>
      </c>
      <c r="Z75" s="16">
        <f>IFERROR(Z23*_xll.BDP($P75&amp;" Corp","RISK_MTY_MID")/100,(Z23*0.53441))</f>
        <v>225.7502000000386</v>
      </c>
      <c r="AA75" s="16">
        <f>IFERROR(AA23*_xll.BDP($P75&amp;" Corp","RISK_MTY_MID")/100,(AA23*0.53441))</f>
        <v>0</v>
      </c>
      <c r="AB75" s="16">
        <f>IFERROR(AB23*_xll.BDP($P75&amp;" Corp","RISK_MTY_MID")/100,(AB23*0.53441))</f>
        <v>154.07451150002635</v>
      </c>
      <c r="AC75" s="55">
        <f t="shared" si="33"/>
        <v>1450.445035000248</v>
      </c>
      <c r="AD75" s="5">
        <f t="shared" ca="1" si="28"/>
        <v>2.0965816923376391E-2</v>
      </c>
      <c r="AH75" s="42">
        <f t="shared" ca="1" si="32"/>
        <v>46063</v>
      </c>
      <c r="AI75" s="43">
        <f ca="1">_xll.BInterpol('Base IPCA'!$C$3:$C$13,'Base IPCA'!$E$3:$E$13,AH75,"Cubic","Extrapolate=Linear","MultiX=Average","Skip=True","Sort=True")</f>
        <v>11.505983516483518</v>
      </c>
      <c r="AJ75" s="43">
        <f ca="1">_xll.BInterpol('Base IPCA'!$C$3:$C$13,'Base IPCA'!$D$3:$D$13,AH75,"Cubic","Extrapolate=Linear","MultiX=Average","Skip=True","Sort=True")</f>
        <v>11.481220879120878</v>
      </c>
    </row>
    <row r="76" spans="10:36" x14ac:dyDescent="0.25">
      <c r="O76" t="s">
        <v>179</v>
      </c>
      <c r="P76" s="52" t="str">
        <f t="shared" si="26"/>
        <v>VALEC0</v>
      </c>
      <c r="Q76" s="16">
        <f>IFERROR(Q24*_xll.BDP($P76&amp;" Corp","RISK_MTY_MID")/100,(Q24*0.82523))</f>
        <v>0</v>
      </c>
      <c r="R76" s="16">
        <f>IFERROR(R24*_xll.BDP($P76&amp;" Corp","RISK_MTY_MID")/100,(R24*0.82523))</f>
        <v>0</v>
      </c>
      <c r="S76" s="16">
        <f>IFERROR(S24*_xll.BDP($P76&amp;" Corp","RISK_MTY_MID")/100,(S24*0.82523))</f>
        <v>0</v>
      </c>
      <c r="T76" s="16">
        <f>IFERROR(T24*_xll.BDP($P76&amp;" Corp","RISK_MTY_MID")/100,(T24*0.82523))</f>
        <v>0</v>
      </c>
      <c r="U76" s="16">
        <f>IFERROR(U24*_xll.BDP($P76&amp;" Corp","RISK_MTY_MID")/100,(U24*0.82523))</f>
        <v>2048.1423749999694</v>
      </c>
      <c r="V76" s="16">
        <f>IFERROR(V24*_xll.BDP($P76&amp;" Corp","RISK_MTY_MID")/100,(V24*0.82523))</f>
        <v>0</v>
      </c>
      <c r="W76" s="16">
        <f>IFERROR(W24*_xll.BDP($P76&amp;" Corp","RISK_MTY_MID")/100,(W24*0.82523))</f>
        <v>0</v>
      </c>
      <c r="X76" s="16">
        <f>IFERROR(X24*_xll.BDP($P76&amp;" Corp","RISK_MTY_MID")/100,(X24*0.82523))</f>
        <v>0</v>
      </c>
      <c r="Y76" s="16">
        <f>IFERROR(Y24*_xll.BDP($P76&amp;" Corp","RISK_MTY_MID")/100,(Y24*0.82523))</f>
        <v>0</v>
      </c>
      <c r="Z76" s="16">
        <f>IFERROR(Z24*_xll.BDP($P76&amp;" Corp","RISK_MTY_MID")/100,(Z24*0.82523))</f>
        <v>564.37700999999151</v>
      </c>
      <c r="AA76" s="16">
        <f>IFERROR(AA24*_xll.BDP($P76&amp;" Corp","RISK_MTY_MID")/100,(AA24*0.82523))</f>
        <v>0</v>
      </c>
      <c r="AB76" s="16">
        <f>IFERROR(AB24*_xll.BDP($P76&amp;" Corp","RISK_MTY_MID")/100,(AB24*0.82523))</f>
        <v>304.03535699999543</v>
      </c>
      <c r="AC76" s="55">
        <f t="shared" si="30"/>
        <v>2916.5547419999566</v>
      </c>
      <c r="AD76" s="5">
        <f t="shared" ca="1" si="28"/>
        <v>4.2158062727117335E-2</v>
      </c>
      <c r="AH76" s="42">
        <f t="shared" ca="1" si="32"/>
        <v>46064</v>
      </c>
      <c r="AI76" s="43">
        <f ca="1">_xll.BInterpol('Base IPCA'!$C$3:$C$13,'Base IPCA'!$E$3:$E$13,AH76,"Cubic","Extrapolate=Linear","MultiX=Average","Skip=True","Sort=True")</f>
        <v>11.499695970695972</v>
      </c>
      <c r="AJ76" s="43">
        <f ca="1">_xll.BInterpol('Base IPCA'!$C$3:$C$13,'Base IPCA'!$D$3:$D$13,AH76,"Cubic","Extrapolate=Linear","MultiX=Average","Skip=True","Sort=True")</f>
        <v>11.475040659340658</v>
      </c>
    </row>
    <row r="77" spans="10:36" x14ac:dyDescent="0.25">
      <c r="O77" t="s">
        <v>1007</v>
      </c>
      <c r="P77" s="52" t="str">
        <f t="shared" si="26"/>
        <v>PLSB1A</v>
      </c>
      <c r="Q77" s="16">
        <f>IFERROR(Q25*_xll.BDP($P77&amp;" Corp","RISK_MTY_MID")/100,(Q25*0.38543))</f>
        <v>0</v>
      </c>
      <c r="R77" s="16">
        <f>IFERROR(R25*_xll.BDP($P77&amp;" Corp","RISK_MTY_MID")/100,(R25*0.38543))</f>
        <v>0</v>
      </c>
      <c r="S77" s="16">
        <f>IFERROR(S25*_xll.BDP($P77&amp;" Corp","RISK_MTY_MID")/100,(S25*0.38543))</f>
        <v>0</v>
      </c>
      <c r="T77" s="16">
        <f>IFERROR(T25*_xll.BDP($P77&amp;" Corp","RISK_MTY_MID")/100,(T25*0.38543))</f>
        <v>0</v>
      </c>
      <c r="U77" s="16">
        <f>IFERROR(U25*_xll.BDP($P77&amp;" Corp","RISK_MTY_MID")/100,(U25*0.38543))</f>
        <v>716.61641900016514</v>
      </c>
      <c r="V77" s="16">
        <f>IFERROR(V25*_xll.BDP($P77&amp;" Corp","RISK_MTY_MID")/100,(V25*0.38543))</f>
        <v>0</v>
      </c>
      <c r="W77" s="16">
        <f>IFERROR(W25*_xll.BDP($P77&amp;" Corp","RISK_MTY_MID")/100,(W25*0.38543))</f>
        <v>0</v>
      </c>
      <c r="X77" s="16">
        <f>IFERROR(X25*_xll.BDP($P77&amp;" Corp","RISK_MTY_MID")/100,(X25*0.38543))</f>
        <v>0</v>
      </c>
      <c r="Y77" s="16">
        <f>IFERROR(Y25*_xll.BDP($P77&amp;" Corp","RISK_MTY_MID")/100,(Y25*0.38543))</f>
        <v>0</v>
      </c>
      <c r="Z77" s="16">
        <f>IFERROR(Z25*_xll.BDP($P77&amp;" Corp","RISK_MTY_MID")/100,(Z25*0.38543))</f>
        <v>202.2118210000466</v>
      </c>
      <c r="AA77" s="16">
        <f>IFERROR(AA25*_xll.BDP($P77&amp;" Corp","RISK_MTY_MID")/100,(AA25*0.38543))</f>
        <v>0</v>
      </c>
      <c r="AB77" s="16">
        <f>IFERROR(AB25*_xll.BDP($P77&amp;" Corp","RISK_MTY_MID")/100,(AB25*0.38543))</f>
        <v>127.03496500002927</v>
      </c>
      <c r="AC77" s="55">
        <f t="shared" ref="AC77:AC78" si="34">SUM(Q77:AB77)</f>
        <v>1045.8632050002411</v>
      </c>
      <c r="AD77" s="5">
        <f t="shared" ca="1" si="28"/>
        <v>1.5117688677480272E-2</v>
      </c>
      <c r="AH77" s="42">
        <f t="shared" ca="1" si="32"/>
        <v>46065</v>
      </c>
      <c r="AI77" s="43">
        <f ca="1">_xll.BInterpol('Base IPCA'!$C$3:$C$13,'Base IPCA'!$E$3:$E$13,AH77,"Cubic","Extrapolate=Linear","MultiX=Average","Skip=True","Sort=True")</f>
        <v>11.493408424908427</v>
      </c>
      <c r="AJ77" s="43">
        <f ca="1">_xll.BInterpol('Base IPCA'!$C$3:$C$13,'Base IPCA'!$D$3:$D$13,AH77,"Cubic","Extrapolate=Linear","MultiX=Average","Skip=True","Sort=True")</f>
        <v>11.468860439560439</v>
      </c>
    </row>
    <row r="78" spans="10:36" x14ac:dyDescent="0.25">
      <c r="O78" t="s">
        <v>179</v>
      </c>
      <c r="P78" s="52" t="str">
        <f t="shared" si="26"/>
        <v>KLBNA5</v>
      </c>
      <c r="Q78" s="16">
        <f>IFERROR(Q26*_xll.BDP($P78&amp;" Corp","RISK_MTY_MID")/100,(Q26*0.79307))</f>
        <v>0</v>
      </c>
      <c r="R78" s="16">
        <f>IFERROR(R26*_xll.BDP($P78&amp;" Corp","RISK_MTY_MID")/100,(R26*0.79307))</f>
        <v>0</v>
      </c>
      <c r="S78" s="16">
        <f>IFERROR(S26*_xll.BDP($P78&amp;" Corp","RISK_MTY_MID")/100,(S26*0.79307))</f>
        <v>0</v>
      </c>
      <c r="T78" s="16">
        <f>IFERROR(T26*_xll.BDP($P78&amp;" Corp","RISK_MTY_MID")/100,(T26*0.79307))</f>
        <v>728.83573000000524</v>
      </c>
      <c r="U78" s="16">
        <f>IFERROR(U26*_xll.BDP($P78&amp;" Corp","RISK_MTY_MID")/100,(U26*0.79307))</f>
        <v>3406.5513325000247</v>
      </c>
      <c r="V78" s="16">
        <f>IFERROR(V26*_xll.BDP($P78&amp;" Corp","RISK_MTY_MID")/100,(V26*0.79307))</f>
        <v>0</v>
      </c>
      <c r="W78" s="16">
        <f>IFERROR(W26*_xll.BDP($P78&amp;" Corp","RISK_MTY_MID")/100,(W26*0.79307))</f>
        <v>0</v>
      </c>
      <c r="X78" s="16">
        <f>IFERROR(X26*_xll.BDP($P78&amp;" Corp","RISK_MTY_MID")/100,(X26*0.79307))</f>
        <v>0</v>
      </c>
      <c r="Y78" s="16">
        <f>IFERROR(Y26*_xll.BDP($P78&amp;" Corp","RISK_MTY_MID")/100,(Y26*0.79307))</f>
        <v>0</v>
      </c>
      <c r="Z78" s="16">
        <f>IFERROR(Z26*_xll.BDP($P78&amp;" Corp","RISK_MTY_MID")/100,(Z26*0.79307))</f>
        <v>957.22665000000688</v>
      </c>
      <c r="AA78" s="16">
        <f>IFERROR(AA26*_xll.BDP($P78&amp;" Corp","RISK_MTY_MID")/100,(AA26*0.79307))</f>
        <v>0</v>
      </c>
      <c r="AB78" s="16">
        <f>IFERROR(AB26*_xll.BDP($P78&amp;" Corp","RISK_MTY_MID")/100,(AB26*0.79307))</f>
        <v>642.34946250000462</v>
      </c>
      <c r="AC78" s="55">
        <f t="shared" si="34"/>
        <v>5734.9631750000417</v>
      </c>
      <c r="AD78" s="5">
        <f t="shared" ca="1" si="28"/>
        <v>8.2897445327416844E-2</v>
      </c>
      <c r="AH78" s="42">
        <f t="shared" ca="1" si="32"/>
        <v>46066</v>
      </c>
      <c r="AI78" s="43">
        <f ca="1">_xll.BInterpol('Base IPCA'!$C$3:$C$13,'Base IPCA'!$E$3:$E$13,AH78,"Cubic","Extrapolate=Linear","MultiX=Average","Skip=True","Sort=True")</f>
        <v>11.487120879120882</v>
      </c>
      <c r="AJ78" s="43">
        <f ca="1">_xll.BInterpol('Base IPCA'!$C$3:$C$13,'Base IPCA'!$D$3:$D$13,AH78,"Cubic","Extrapolate=Linear","MultiX=Average","Skip=True","Sort=True")</f>
        <v>11.462680219780218</v>
      </c>
    </row>
    <row r="79" spans="10:36" x14ac:dyDescent="0.25">
      <c r="O79" t="s">
        <v>175</v>
      </c>
      <c r="P79" s="52" t="str">
        <f t="shared" si="26"/>
        <v>CPLD37</v>
      </c>
      <c r="Q79" s="16">
        <f>IFERROR(Q27*_xll.BDP($P79&amp;" Corp","RISK_MTY_MID")/100,(Q27*0.5276))</f>
        <v>0</v>
      </c>
      <c r="R79" s="16">
        <f>IFERROR(R27*_xll.BDP($P79&amp;" Corp","RISK_MTY_MID")/100,(R27*0.5276))</f>
        <v>0</v>
      </c>
      <c r="S79" s="16">
        <f>IFERROR(S27*_xll.BDP($P79&amp;" Corp","RISK_MTY_MID")/100,(S27*0.5276))</f>
        <v>0</v>
      </c>
      <c r="T79" s="16">
        <f>IFERROR(T27*_xll.BDP($P79&amp;" Corp","RISK_MTY_MID")/100,(T27*0.5276))</f>
        <v>277.84470000001102</v>
      </c>
      <c r="U79" s="16">
        <f>IFERROR(U27*_xll.BDP($P79&amp;" Corp","RISK_MTY_MID")/100,(U27*0.5276))</f>
        <v>1182.2575500000469</v>
      </c>
      <c r="V79" s="16">
        <f>IFERROR(V27*_xll.BDP($P79&amp;" Corp","RISK_MTY_MID")/100,(V27*0.5276))</f>
        <v>0</v>
      </c>
      <c r="W79" s="16">
        <f>IFERROR(W27*_xll.BDP($P79&amp;" Corp","RISK_MTY_MID")/100,(W27*0.5276))</f>
        <v>0</v>
      </c>
      <c r="X79" s="16">
        <f>IFERROR(X27*_xll.BDP($P79&amp;" Corp","RISK_MTY_MID")/100,(X27*0.5276))</f>
        <v>0</v>
      </c>
      <c r="Y79" s="16">
        <f>IFERROR(Y27*_xll.BDP($P79&amp;" Corp","RISK_MTY_MID")/100,(Y27*0.5276))</f>
        <v>0</v>
      </c>
      <c r="Z79" s="16">
        <f>IFERROR(Z27*_xll.BDP($P79&amp;" Corp","RISK_MTY_MID")/100,(Z27*0.5276))</f>
        <v>503.71165000001997</v>
      </c>
      <c r="AA79" s="16">
        <f>IFERROR(AA27*_xll.BDP($P79&amp;" Corp","RISK_MTY_MID")/100,(AA27*0.5276))</f>
        <v>0</v>
      </c>
      <c r="AB79" s="16">
        <f>IFERROR(AB27*_xll.BDP($P79&amp;" Corp","RISK_MTY_MID")/100,(AB27*0.5276))</f>
        <v>218.77907500000867</v>
      </c>
      <c r="AC79" s="55">
        <f t="shared" si="30"/>
        <v>2182.5929750000864</v>
      </c>
      <c r="AD79" s="5">
        <f t="shared" ca="1" si="28"/>
        <v>3.1548830619487357E-2</v>
      </c>
      <c r="AH79" s="42">
        <f t="shared" ca="1" si="32"/>
        <v>46067</v>
      </c>
      <c r="AI79" s="43">
        <f ca="1">_xll.BInterpol('Base IPCA'!$C$3:$C$13,'Base IPCA'!$E$3:$E$13,AH79,"Cubic","Extrapolate=Linear","MultiX=Average","Skip=True","Sort=True")</f>
        <v>11.480833333333337</v>
      </c>
      <c r="AJ79" s="43">
        <f ca="1">_xll.BInterpol('Base IPCA'!$C$3:$C$13,'Base IPCA'!$D$3:$D$13,AH79,"Cubic","Extrapolate=Linear","MultiX=Average","Skip=True","Sort=True")</f>
        <v>11.456499999999998</v>
      </c>
    </row>
    <row r="80" spans="10:36" x14ac:dyDescent="0.25">
      <c r="O80" t="s">
        <v>415</v>
      </c>
      <c r="P80" s="52" t="str">
        <f t="shared" si="26"/>
        <v>FBRI13</v>
      </c>
      <c r="Q80" s="16">
        <f>IFERROR(Q28*_xll.BDP($P80&amp;" Corp","RISK_MTY_MID")/100,(Q28*0.51479))</f>
        <v>0</v>
      </c>
      <c r="R80" s="16">
        <f>IFERROR(R28*_xll.BDP($P80&amp;" Corp","RISK_MTY_MID")/100,(R28*0.51479))</f>
        <v>0</v>
      </c>
      <c r="S80" s="16">
        <f>IFERROR(S28*_xll.BDP($P80&amp;" Corp","RISK_MTY_MID")/100,(S28*0.51479))</f>
        <v>0</v>
      </c>
      <c r="T80" s="16">
        <f>IFERROR(T28*_xll.BDP($P80&amp;" Corp","RISK_MTY_MID")/100,(T28*0.51479))</f>
        <v>340.43621150000968</v>
      </c>
      <c r="U80" s="16">
        <f>IFERROR(U28*_xll.BDP($P80&amp;" Corp","RISK_MTY_MID")/100,(U28*0.51479))</f>
        <v>1021.308634500029</v>
      </c>
      <c r="V80" s="16">
        <f>IFERROR(V28*_xll.BDP($P80&amp;" Corp","RISK_MTY_MID")/100,(V28*0.51479))</f>
        <v>0</v>
      </c>
      <c r="W80" s="16">
        <f>IFERROR(W28*_xll.BDP($P80&amp;" Corp","RISK_MTY_MID")/100,(W28*0.51479))</f>
        <v>0</v>
      </c>
      <c r="X80" s="16">
        <f>IFERROR(X28*_xll.BDP($P80&amp;" Corp","RISK_MTY_MID")/100,(X28*0.51479))</f>
        <v>0</v>
      </c>
      <c r="Y80" s="16">
        <f>IFERROR(Y28*_xll.BDP($P80&amp;" Corp","RISK_MTY_MID")/100,(Y28*0.51479))</f>
        <v>0</v>
      </c>
      <c r="Z80" s="16">
        <f>IFERROR(Z28*_xll.BDP($P80&amp;" Corp","RISK_MTY_MID")/100,(Z28*0.51479))</f>
        <v>401.31899150001141</v>
      </c>
      <c r="AA80" s="16">
        <f>IFERROR(AA28*_xll.BDP($P80&amp;" Corp","RISK_MTY_MID")/100,(AA28*0.51479))</f>
        <v>0</v>
      </c>
      <c r="AB80" s="16">
        <f>IFERROR(AB28*_xll.BDP($P80&amp;" Corp","RISK_MTY_MID")/100,(AB28*0.51479))</f>
        <v>266.36216250000757</v>
      </c>
      <c r="AC80" s="55">
        <f t="shared" si="30"/>
        <v>2029.4260000000577</v>
      </c>
      <c r="AD80" s="5">
        <f t="shared" ca="1" si="28"/>
        <v>2.9334840651534227E-2</v>
      </c>
      <c r="AH80" s="42">
        <f t="shared" ca="1" si="32"/>
        <v>46068</v>
      </c>
      <c r="AI80" s="43">
        <f ca="1">_xll.BInterpol('Base IPCA'!$C$3:$C$13,'Base IPCA'!$E$3:$E$13,AH80,"Cubic","Extrapolate=Linear","MultiX=Average","Skip=True","Sort=True")</f>
        <v>11.474545787545789</v>
      </c>
      <c r="AJ80" s="43">
        <f ca="1">_xll.BInterpol('Base IPCA'!$C$3:$C$13,'Base IPCA'!$D$3:$D$13,AH80,"Cubic","Extrapolate=Linear","MultiX=Average","Skip=True","Sort=True")</f>
        <v>11.450319780219779</v>
      </c>
    </row>
    <row r="81" spans="14:36" x14ac:dyDescent="0.25">
      <c r="O81" t="s">
        <v>175</v>
      </c>
      <c r="P81" s="52" t="str">
        <f t="shared" si="26"/>
        <v>ALGAB1</v>
      </c>
      <c r="Q81" s="16">
        <f>IFERROR(Q29*_xll.BDP($P81&amp;" Corp","RISK_MTY_MID")/100,(Q29*0.51479))</f>
        <v>0</v>
      </c>
      <c r="R81" s="16">
        <f>IFERROR(R29*_xll.BDP($P81&amp;" Corp","RISK_MTY_MID")/100,(R29*0.51479))</f>
        <v>0</v>
      </c>
      <c r="S81" s="16">
        <f>IFERROR(S29*_xll.BDP($P81&amp;" Corp","RISK_MTY_MID")/100,(S29*0.51479))</f>
        <v>0</v>
      </c>
      <c r="T81" s="16">
        <f>IFERROR(T29*_xll.BDP($P81&amp;" Corp","RISK_MTY_MID")/100,(T29*0.51479))</f>
        <v>325.06953750006176</v>
      </c>
      <c r="U81" s="16">
        <f>IFERROR(U29*_xll.BDP($P81&amp;" Corp","RISK_MTY_MID")/100,(U29*0.51479))</f>
        <v>1242.9129375002362</v>
      </c>
      <c r="V81" s="16">
        <f>IFERROR(V29*_xll.BDP($P81&amp;" Corp","RISK_MTY_MID")/100,(V29*0.51479))</f>
        <v>0</v>
      </c>
      <c r="W81" s="16">
        <f>IFERROR(W29*_xll.BDP($P81&amp;" Corp","RISK_MTY_MID")/100,(W29*0.51479))</f>
        <v>0</v>
      </c>
      <c r="X81" s="16">
        <f>IFERROR(X29*_xll.BDP($P81&amp;" Corp","RISK_MTY_MID")/100,(X29*0.51479))</f>
        <v>0</v>
      </c>
      <c r="Y81" s="16">
        <f>IFERROR(Y29*_xll.BDP($P81&amp;" Corp","RISK_MTY_MID")/100,(Y29*0.51479))</f>
        <v>0</v>
      </c>
      <c r="Z81" s="16">
        <f>IFERROR(Z29*_xll.BDP($P81&amp;" Corp","RISK_MTY_MID")/100,(Z29*0.51479))</f>
        <v>381.15996750007236</v>
      </c>
      <c r="AA81" s="16">
        <f>IFERROR(AA29*_xll.BDP($P81&amp;" Corp","RISK_MTY_MID")/100,(AA29*0.51479))</f>
        <v>0</v>
      </c>
      <c r="AB81" s="16">
        <f>IFERROR(AB29*_xll.BDP($P81&amp;" Corp","RISK_MTY_MID")/100,(AB29*0.51479))</f>
        <v>220.5373725000419</v>
      </c>
      <c r="AC81" s="55">
        <f t="shared" ref="AC81:AC83" si="35">SUM(Q81:AB81)</f>
        <v>2169.6798150004124</v>
      </c>
      <c r="AD81" s="5">
        <f t="shared" ca="1" si="28"/>
        <v>3.1362174150664057E-2</v>
      </c>
      <c r="AH81" s="42">
        <f t="shared" ca="1" si="32"/>
        <v>46069</v>
      </c>
      <c r="AI81" s="43">
        <f ca="1">_xll.BInterpol('Base IPCA'!$C$3:$C$13,'Base IPCA'!$E$3:$E$13,AH81,"Cubic","Extrapolate=Linear","MultiX=Average","Skip=True","Sort=True")</f>
        <v>11.468258241758244</v>
      </c>
      <c r="AJ81" s="43">
        <f ca="1">_xll.BInterpol('Base IPCA'!$C$3:$C$13,'Base IPCA'!$D$3:$D$13,AH81,"Cubic","Extrapolate=Linear","MultiX=Average","Skip=True","Sort=True")</f>
        <v>11.444139560439559</v>
      </c>
    </row>
    <row r="82" spans="14:36" x14ac:dyDescent="0.25">
      <c r="O82" t="s">
        <v>175</v>
      </c>
      <c r="P82" s="52" t="str">
        <f t="shared" si="26"/>
        <v>CERT11</v>
      </c>
      <c r="Q82" s="16">
        <f>IFERROR(Q30*_xll.BDP($P82&amp;" Corp","RISK_MTY_MID")/100,(Q30*0.3708))</f>
        <v>0</v>
      </c>
      <c r="R82" s="16">
        <f>IFERROR(R30*_xll.BDP($P82&amp;" Corp","RISK_MTY_MID")/100,(R30*0.3708))</f>
        <v>0</v>
      </c>
      <c r="S82" s="16">
        <f>IFERROR(S30*_xll.BDP($P82&amp;" Corp","RISK_MTY_MID")/100,(S30*0.3708))</f>
        <v>0</v>
      </c>
      <c r="T82" s="16">
        <f>IFERROR(T30*_xll.BDP($P82&amp;" Corp","RISK_MTY_MID")/100,(T30*0.3708))</f>
        <v>265.20457999997575</v>
      </c>
      <c r="U82" s="16">
        <f>IFERROR(U30*_xll.BDP($P82&amp;" Corp","RISK_MTY_MID")/100,(U30*0.3708))</f>
        <v>665.69706599993913</v>
      </c>
      <c r="V82" s="16">
        <f>IFERROR(V30*_xll.BDP($P82&amp;" Corp","RISK_MTY_MID")/100,(V30*0.3708))</f>
        <v>0</v>
      </c>
      <c r="W82" s="16">
        <f>IFERROR(W30*_xll.BDP($P82&amp;" Corp","RISK_MTY_MID")/100,(W30*0.3708))</f>
        <v>0</v>
      </c>
      <c r="X82" s="16">
        <f>IFERROR(X30*_xll.BDP($P82&amp;" Corp","RISK_MTY_MID")/100,(X30*0.3708))</f>
        <v>0</v>
      </c>
      <c r="Y82" s="16">
        <f>IFERROR(Y30*_xll.BDP($P82&amp;" Corp","RISK_MTY_MID")/100,(Y30*0.3708))</f>
        <v>0</v>
      </c>
      <c r="Z82" s="16">
        <f>IFERROR(Z30*_xll.BDP($P82&amp;" Corp","RISK_MTY_MID")/100,(Z30*0.3708))</f>
        <v>276.95414999997467</v>
      </c>
      <c r="AA82" s="16">
        <f>IFERROR(AA30*_xll.BDP($P82&amp;" Corp","RISK_MTY_MID")/100,(AA30*0.3708))</f>
        <v>0</v>
      </c>
      <c r="AB82" s="16">
        <f>IFERROR(AB30*_xll.BDP($P82&amp;" Corp","RISK_MTY_MID")/100,(AB30*0.3708))</f>
        <v>134.95220399998766</v>
      </c>
      <c r="AC82" s="55">
        <f t="shared" si="35"/>
        <v>1342.8079999998772</v>
      </c>
      <c r="AD82" s="5">
        <f t="shared" ca="1" si="28"/>
        <v>1.940995074745305E-2</v>
      </c>
      <c r="AH82" s="42">
        <f t="shared" ca="1" si="32"/>
        <v>46070</v>
      </c>
      <c r="AI82" s="43">
        <f ca="1">_xll.BInterpol('Base IPCA'!$C$3:$C$13,'Base IPCA'!$E$3:$E$13,AH82,"Cubic","Extrapolate=Linear","MultiX=Average","Skip=True","Sort=True")</f>
        <v>11.461970695970699</v>
      </c>
      <c r="AJ82" s="43">
        <f ca="1">_xll.BInterpol('Base IPCA'!$C$3:$C$13,'Base IPCA'!$D$3:$D$13,AH82,"Cubic","Extrapolate=Linear","MultiX=Average","Skip=True","Sort=True")</f>
        <v>11.43795934065934</v>
      </c>
    </row>
    <row r="83" spans="14:36" x14ac:dyDescent="0.25">
      <c r="O83" t="s">
        <v>178</v>
      </c>
      <c r="P83" s="52" t="str">
        <f t="shared" si="26"/>
        <v>CGOS16</v>
      </c>
      <c r="Q83" s="16">
        <f>IFERROR(Q31*_xll.BDP($P83&amp;" Corp","RISK_MTY_MID")/100,(Q31*0.62575))</f>
        <v>0</v>
      </c>
      <c r="R83" s="16">
        <f>IFERROR(R31*_xll.BDP($P83&amp;" Corp","RISK_MTY_MID")/100,(R31*0.62575))</f>
        <v>0</v>
      </c>
      <c r="S83" s="16">
        <f>IFERROR(S31*_xll.BDP($P83&amp;" Corp","RISK_MTY_MID")/100,(S31*0.62575))</f>
        <v>0</v>
      </c>
      <c r="T83" s="16">
        <f>IFERROR(T31*_xll.BDP($P83&amp;" Corp","RISK_MTY_MID")/100,(T31*0.62575))</f>
        <v>0</v>
      </c>
      <c r="U83" s="16">
        <f>IFERROR(U31*_xll.BDP($P83&amp;" Corp","RISK_MTY_MID")/100,(U31*0.62575))</f>
        <v>1673.0774444999158</v>
      </c>
      <c r="V83" s="16">
        <f>IFERROR(V31*_xll.BDP($P83&amp;" Corp","RISK_MTY_MID")/100,(V31*0.62575))</f>
        <v>0</v>
      </c>
      <c r="W83" s="16">
        <f>IFERROR(W31*_xll.BDP($P83&amp;" Corp","RISK_MTY_MID")/100,(W31*0.62575))</f>
        <v>0</v>
      </c>
      <c r="X83" s="16">
        <f>IFERROR(X31*_xll.BDP($P83&amp;" Corp","RISK_MTY_MID")/100,(X31*0.62575))</f>
        <v>0</v>
      </c>
      <c r="Y83" s="16">
        <f>IFERROR(Y31*_xll.BDP($P83&amp;" Corp","RISK_MTY_MID")/100,(Y31*0.62575))</f>
        <v>0</v>
      </c>
      <c r="Z83" s="16">
        <f>IFERROR(Z31*_xll.BDP($P83&amp;" Corp","RISK_MTY_MID")/100,(Z31*0.62575))</f>
        <v>682.19460049996576</v>
      </c>
      <c r="AA83" s="16">
        <f>IFERROR(AA31*_xll.BDP($P83&amp;" Corp","RISK_MTY_MID")/100,(AA31*0.62575))</f>
        <v>0</v>
      </c>
      <c r="AB83" s="16">
        <f>IFERROR(AB31*_xll.BDP($P83&amp;" Corp","RISK_MTY_MID")/100,(AB31*0.62575))</f>
        <v>340.1346549999829</v>
      </c>
      <c r="AC83" s="55">
        <f t="shared" si="35"/>
        <v>2695.4066999998645</v>
      </c>
      <c r="AD83" s="5">
        <f t="shared" ca="1" si="28"/>
        <v>3.8961423592469742E-2</v>
      </c>
      <c r="AH83" s="42">
        <f t="shared" ca="1" si="32"/>
        <v>46071</v>
      </c>
      <c r="AI83" s="43">
        <f ca="1">_xll.BInterpol('Base IPCA'!$C$3:$C$13,'Base IPCA'!$E$3:$E$13,AH83,"Cubic","Extrapolate=Linear","MultiX=Average","Skip=True","Sort=True")</f>
        <v>11.455683150183152</v>
      </c>
      <c r="AJ83" s="43">
        <f ca="1">_xll.BInterpol('Base IPCA'!$C$3:$C$13,'Base IPCA'!$D$3:$D$13,AH83,"Cubic","Extrapolate=Linear","MultiX=Average","Skip=True","Sort=True")</f>
        <v>11.431779120879121</v>
      </c>
    </row>
    <row r="84" spans="14:36" x14ac:dyDescent="0.25">
      <c r="N84"/>
      <c r="O84" t="s">
        <v>175</v>
      </c>
      <c r="P84" s="52" t="str">
        <f t="shared" si="26"/>
        <v>IGSN15</v>
      </c>
      <c r="Q84" s="16">
        <f>IFERROR(Q32*_xll.BDP($P84&amp;" Corp","RISK_MTY_MID")/100,(Q32*0.43592))</f>
        <v>0</v>
      </c>
      <c r="R84" s="16">
        <f>IFERROR(R32*_xll.BDP($P84&amp;" Corp","RISK_MTY_MID")/100,(R32*0.43592))</f>
        <v>0</v>
      </c>
      <c r="S84" s="16">
        <f>IFERROR(S32*_xll.BDP($P84&amp;" Corp","RISK_MTY_MID")/100,(S32*0.43592))</f>
        <v>0</v>
      </c>
      <c r="T84" s="16">
        <f>IFERROR(T32*_xll.BDP($P84&amp;" Corp","RISK_MTY_MID")/100,(T32*0.43592))</f>
        <v>101.28729800001508</v>
      </c>
      <c r="U84" s="16">
        <f>IFERROR(U32*_xll.BDP($P84&amp;" Corp","RISK_MTY_MID")/100,(U32*0.43592))</f>
        <v>241.59188200003598</v>
      </c>
      <c r="V84" s="16">
        <f>IFERROR(V32*_xll.BDP($P84&amp;" Corp","RISK_MTY_MID")/100,(V32*0.43592))</f>
        <v>0</v>
      </c>
      <c r="W84" s="16">
        <f>IFERROR(W32*_xll.BDP($P84&amp;" Corp","RISK_MTY_MID")/100,(W32*0.43592))</f>
        <v>0</v>
      </c>
      <c r="X84" s="16">
        <f>IFERROR(X32*_xll.BDP($P84&amp;" Corp","RISK_MTY_MID")/100,(X32*0.43592))</f>
        <v>0</v>
      </c>
      <c r="Y84" s="16">
        <f>IFERROR(Y32*_xll.BDP($P84&amp;" Corp","RISK_MTY_MID")/100,(Y32*0.43592))</f>
        <v>0</v>
      </c>
      <c r="Z84" s="16">
        <f>IFERROR(Z32*_xll.BDP($P84&amp;" Corp","RISK_MTY_MID")/100,(Z32*0.43592))</f>
        <v>173.41016000002583</v>
      </c>
      <c r="AA84" s="16">
        <f>IFERROR(AA32*_xll.BDP($P84&amp;" Corp","RISK_MTY_MID")/100,(AA32*0.43592))</f>
        <v>0</v>
      </c>
      <c r="AB84" s="16">
        <f>IFERROR(AB32*_xll.BDP($P84&amp;" Corp","RISK_MTY_MID")/100,(AB32*0.43592))</f>
        <v>89.463878000013324</v>
      </c>
      <c r="AC84" s="55">
        <f t="shared" si="30"/>
        <v>605.75321800009021</v>
      </c>
      <c r="AD84" s="5">
        <f t="shared" ca="1" si="28"/>
        <v>8.7560098886021055E-3</v>
      </c>
      <c r="AH84" s="42">
        <f t="shared" ca="1" si="32"/>
        <v>46072</v>
      </c>
      <c r="AI84" s="43">
        <f ca="1">_xll.BInterpol('Base IPCA'!$C$3:$C$13,'Base IPCA'!$E$3:$E$13,AH84,"Cubic","Extrapolate=Linear","MultiX=Average","Skip=True","Sort=True")</f>
        <v>11.449395604395606</v>
      </c>
      <c r="AJ84" s="43">
        <f ca="1">_xll.BInterpol('Base IPCA'!$C$3:$C$13,'Base IPCA'!$D$3:$D$13,AH84,"Cubic","Extrapolate=Linear","MultiX=Average","Skip=True","Sort=True")</f>
        <v>11.425598901098899</v>
      </c>
    </row>
    <row r="85" spans="14:36" x14ac:dyDescent="0.25">
      <c r="N85"/>
      <c r="O85" t="s">
        <v>178</v>
      </c>
      <c r="P85" s="52" t="str">
        <f t="shared" si="26"/>
        <v>SUZBA0</v>
      </c>
      <c r="Q85" s="16">
        <f>IFERROR(Q33*_xll.BDP($P85&amp;" Corp","RISK_MTY_MID")/100,(Q33*0.78562))</f>
        <v>0</v>
      </c>
      <c r="R85" s="16">
        <f>IFERROR(R33*_xll.BDP($P85&amp;" Corp","RISK_MTY_MID")/100,(R33*0.78562))</f>
        <v>0</v>
      </c>
      <c r="S85" s="16">
        <f>IFERROR(S33*_xll.BDP($P85&amp;" Corp","RISK_MTY_MID")/100,(S33*0.78562))</f>
        <v>0</v>
      </c>
      <c r="T85" s="16">
        <f>IFERROR(T33*_xll.BDP($P85&amp;" Corp","RISK_MTY_MID")/100,(T33*0.78562))</f>
        <v>0</v>
      </c>
      <c r="U85" s="16">
        <f>IFERROR(U33*_xll.BDP($P85&amp;" Corp","RISK_MTY_MID")/100,(U33*0.78562))</f>
        <v>571.23538799996004</v>
      </c>
      <c r="V85" s="16">
        <f>IFERROR(V33*_xll.BDP($P85&amp;" Corp","RISK_MTY_MID")/100,(V33*0.78562))</f>
        <v>0</v>
      </c>
      <c r="W85" s="16">
        <f>IFERROR(W33*_xll.BDP($P85&amp;" Corp","RISK_MTY_MID")/100,(W33*0.78562))</f>
        <v>0</v>
      </c>
      <c r="X85" s="16">
        <f>IFERROR(X33*_xll.BDP($P85&amp;" Corp","RISK_MTY_MID")/100,(X33*0.78562))</f>
        <v>0</v>
      </c>
      <c r="Y85" s="16">
        <f>IFERROR(Y33*_xll.BDP($P85&amp;" Corp","RISK_MTY_MID")/100,(Y33*0.78562))</f>
        <v>0</v>
      </c>
      <c r="Z85" s="16">
        <f>IFERROR(Z33*_xll.BDP($P85&amp;" Corp","RISK_MTY_MID")/100,(Z33*0.78562))</f>
        <v>1025.9256249999282</v>
      </c>
      <c r="AA85" s="16">
        <f>IFERROR(AA33*_xll.BDP($P85&amp;" Corp","RISK_MTY_MID")/100,(AA33*0.78562))</f>
        <v>0</v>
      </c>
      <c r="AB85" s="16">
        <f>IFERROR(AB33*_xll.BDP($P85&amp;" Corp","RISK_MTY_MID")/100,(AB33*0.78562))</f>
        <v>615.55537499995694</v>
      </c>
      <c r="AC85" s="55">
        <f t="shared" si="30"/>
        <v>2212.7163879998452</v>
      </c>
      <c r="AD85" s="5">
        <f t="shared" ca="1" si="28"/>
        <v>3.1984256951971643E-2</v>
      </c>
      <c r="AH85" s="42">
        <f t="shared" ca="1" si="32"/>
        <v>46073</v>
      </c>
      <c r="AI85" s="43">
        <f ca="1">_xll.BInterpol('Base IPCA'!$C$3:$C$13,'Base IPCA'!$E$3:$E$13,AH85,"Cubic","Extrapolate=Linear","MultiX=Average","Skip=True","Sort=True")</f>
        <v>11.443108058608061</v>
      </c>
      <c r="AJ85" s="43">
        <f ca="1">_xll.BInterpol('Base IPCA'!$C$3:$C$13,'Base IPCA'!$D$3:$D$13,AH85,"Cubic","Extrapolate=Linear","MultiX=Average","Skip=True","Sort=True")</f>
        <v>11.41941868131868</v>
      </c>
    </row>
    <row r="86" spans="14:36" x14ac:dyDescent="0.25">
      <c r="N86"/>
      <c r="O86" t="s">
        <v>175</v>
      </c>
      <c r="P86" s="52" t="str">
        <f t="shared" si="26"/>
        <v>ELET14</v>
      </c>
      <c r="Q86" s="16">
        <f>IFERROR(Q34*_xll.BDP($P86&amp;" Corp","RISK_MTY_MID")/100,(Q34*0.43989))</f>
        <v>0</v>
      </c>
      <c r="R86" s="16">
        <f>IFERROR(R34*_xll.BDP($P86&amp;" Corp","RISK_MTY_MID")/100,(R34*0.43989))</f>
        <v>0</v>
      </c>
      <c r="S86" s="16">
        <f>IFERROR(S34*_xll.BDP($P86&amp;" Corp","RISK_MTY_MID")/100,(S34*0.43989))</f>
        <v>0</v>
      </c>
      <c r="T86" s="16">
        <f>IFERROR(T34*_xll.BDP($P86&amp;" Corp","RISK_MTY_MID")/100,(T34*0.43989))</f>
        <v>249.04949999995551</v>
      </c>
      <c r="U86" s="16">
        <f>IFERROR(U34*_xll.BDP($P86&amp;" Corp","RISK_MTY_MID")/100,(U34*0.43989))</f>
        <v>0</v>
      </c>
      <c r="V86" s="16">
        <f>IFERROR(V34*_xll.BDP($P86&amp;" Corp","RISK_MTY_MID")/100,(V34*0.43989))</f>
        <v>0</v>
      </c>
      <c r="W86" s="16">
        <f>IFERROR(W34*_xll.BDP($P86&amp;" Corp","RISK_MTY_MID")/100,(W34*0.43989))</f>
        <v>0</v>
      </c>
      <c r="X86" s="16">
        <f>IFERROR(X34*_xll.BDP($P86&amp;" Corp","RISK_MTY_MID")/100,(X34*0.43989))</f>
        <v>0</v>
      </c>
      <c r="Y86" s="16">
        <f>IFERROR(Y34*_xll.BDP($P86&amp;" Corp","RISK_MTY_MID")/100,(Y34*0.43989))</f>
        <v>0</v>
      </c>
      <c r="Z86" s="16">
        <f>IFERROR(Z34*_xll.BDP($P86&amp;" Corp","RISK_MTY_MID")/100,(Z34*0.43989))</f>
        <v>51.055147499990881</v>
      </c>
      <c r="AA86" s="16">
        <f>IFERROR(AA34*_xll.BDP($P86&amp;" Corp","RISK_MTY_MID")/100,(AA34*0.43989))</f>
        <v>0</v>
      </c>
      <c r="AB86" s="16">
        <f>IFERROR(AB34*_xll.BDP($P86&amp;" Corp","RISK_MTY_MID")/100,(AB34*0.43989))</f>
        <v>53.13055999999051</v>
      </c>
      <c r="AC86" s="55">
        <f t="shared" ref="AC86:AC89" si="36">SUM(Q86:AB86)</f>
        <v>353.23520749993691</v>
      </c>
      <c r="AD86" s="5">
        <f t="shared" ca="1" si="28"/>
        <v>5.1059257763140823E-3</v>
      </c>
      <c r="AH86" s="42">
        <f t="shared" ca="1" si="32"/>
        <v>46074</v>
      </c>
      <c r="AI86" s="43">
        <f ca="1">_xll.BInterpol('Base IPCA'!$C$3:$C$13,'Base IPCA'!$E$3:$E$13,AH86,"Cubic","Extrapolate=Linear","MultiX=Average","Skip=True","Sort=True")</f>
        <v>11.436820512820514</v>
      </c>
      <c r="AJ86" s="43">
        <f ca="1">_xll.BInterpol('Base IPCA'!$C$3:$C$13,'Base IPCA'!$D$3:$D$13,AH86,"Cubic","Extrapolate=Linear","MultiX=Average","Skip=True","Sort=True")</f>
        <v>11.413238461538461</v>
      </c>
    </row>
    <row r="87" spans="14:36" x14ac:dyDescent="0.25">
      <c r="N87"/>
      <c r="O87" t="s">
        <v>175</v>
      </c>
      <c r="P87" s="52" t="str">
        <f t="shared" ref="P87:P104" si="37">$P35</f>
        <v>DESK17</v>
      </c>
      <c r="Q87" s="16">
        <f>IFERROR(Q35*_xll.BDP($P87&amp;" Corp","RISK_MTY_MID")/100,(Q35*0.40341))</f>
        <v>0</v>
      </c>
      <c r="R87" s="16">
        <f>IFERROR(R35*_xll.BDP($P87&amp;" Corp","RISK_MTY_MID")/100,(R35*0.40341))</f>
        <v>0</v>
      </c>
      <c r="S87" s="16">
        <f>IFERROR(S35*_xll.BDP($P87&amp;" Corp","RISK_MTY_MID")/100,(S35*0.40341))</f>
        <v>0</v>
      </c>
      <c r="T87" s="16">
        <f>IFERROR(T35*_xll.BDP($P87&amp;" Corp","RISK_MTY_MID")/100,(T35*0.40341))</f>
        <v>328.37619250001205</v>
      </c>
      <c r="U87" s="16">
        <f>IFERROR(U35*_xll.BDP($P87&amp;" Corp","RISK_MTY_MID")/100,(U35*0.40341))</f>
        <v>864.14787500003183</v>
      </c>
      <c r="V87" s="16">
        <f>IFERROR(V35*_xll.BDP($P87&amp;" Corp","RISK_MTY_MID")/100,(V35*0.40341))</f>
        <v>0</v>
      </c>
      <c r="W87" s="16">
        <f>IFERROR(W35*_xll.BDP($P87&amp;" Corp","RISK_MTY_MID")/100,(W35*0.40341))</f>
        <v>0</v>
      </c>
      <c r="X87" s="16">
        <f>IFERROR(X35*_xll.BDP($P87&amp;" Corp","RISK_MTY_MID")/100,(X35*0.40341))</f>
        <v>0</v>
      </c>
      <c r="Y87" s="16">
        <f>IFERROR(Y35*_xll.BDP($P87&amp;" Corp","RISK_MTY_MID")/100,(Y35*0.40341))</f>
        <v>0</v>
      </c>
      <c r="Z87" s="16">
        <f>IFERROR(Z35*_xll.BDP($P87&amp;" Corp","RISK_MTY_MID")/100,(Z35*0.40341))</f>
        <v>462.22718250001691</v>
      </c>
      <c r="AA87" s="16">
        <f>IFERROR(AA35*_xll.BDP($P87&amp;" Corp","RISK_MTY_MID")/100,(AA35*0.40341))</f>
        <v>0</v>
      </c>
      <c r="AB87" s="16">
        <f>IFERROR(AB35*_xll.BDP($P87&amp;" Corp","RISK_MTY_MID")/100,(AB35*0.40341))</f>
        <v>183.86125000000678</v>
      </c>
      <c r="AC87" s="55">
        <f t="shared" si="36"/>
        <v>1838.6125000000675</v>
      </c>
      <c r="AD87" s="5">
        <f t="shared" ref="AD87:AD104" ca="1" si="38">+AC87/$AC$105</f>
        <v>2.6576679665786987E-2</v>
      </c>
      <c r="AH87" s="42">
        <f t="shared" ca="1" si="32"/>
        <v>46075</v>
      </c>
      <c r="AI87" s="43">
        <f ca="1">_xll.BInterpol('Base IPCA'!$C$3:$C$13,'Base IPCA'!$E$3:$E$13,AH87,"Cubic","Extrapolate=Linear","MultiX=Average","Skip=True","Sort=True")</f>
        <v>11.430532967032969</v>
      </c>
      <c r="AJ87" s="43">
        <f ca="1">_xll.BInterpol('Base IPCA'!$C$3:$C$13,'Base IPCA'!$D$3:$D$13,AH87,"Cubic","Extrapolate=Linear","MultiX=Average","Skip=True","Sort=True")</f>
        <v>11.407058241758241</v>
      </c>
    </row>
    <row r="88" spans="14:36" x14ac:dyDescent="0.25">
      <c r="N88"/>
      <c r="O88" t="s">
        <v>415</v>
      </c>
      <c r="P88" s="52" t="str">
        <f t="shared" si="37"/>
        <v>CMGDB0</v>
      </c>
      <c r="Q88" s="16">
        <f>IFERROR(Q36*_xll.BDP($P88&amp;" Corp","RISK_MTY_MID")/100,(Q36*0.56156))</f>
        <v>0</v>
      </c>
      <c r="R88" s="16">
        <f>IFERROR(R36*_xll.BDP($P88&amp;" Corp","RISK_MTY_MID")/100,(R36*0.56156))</f>
        <v>0</v>
      </c>
      <c r="S88" s="16">
        <f>IFERROR(S36*_xll.BDP($P88&amp;" Corp","RISK_MTY_MID")/100,(S36*0.56156))</f>
        <v>0</v>
      </c>
      <c r="T88" s="16">
        <f>IFERROR(T36*_xll.BDP($P88&amp;" Corp","RISK_MTY_MID")/100,(T36*0.56156))</f>
        <v>583.76533800009952</v>
      </c>
      <c r="U88" s="16">
        <f>IFERROR(U36*_xll.BDP($P88&amp;" Corp","RISK_MTY_MID")/100,(U36*0.56156))</f>
        <v>1400.8146360002388</v>
      </c>
      <c r="V88" s="16">
        <f>IFERROR(V36*_xll.BDP($P88&amp;" Corp","RISK_MTY_MID")/100,(V36*0.56156))</f>
        <v>0</v>
      </c>
      <c r="W88" s="16">
        <f>IFERROR(W36*_xll.BDP($P88&amp;" Corp","RISK_MTY_MID")/100,(W36*0.56156))</f>
        <v>0</v>
      </c>
      <c r="X88" s="16">
        <f>IFERROR(X36*_xll.BDP($P88&amp;" Corp","RISK_MTY_MID")/100,(X36*0.56156))</f>
        <v>0</v>
      </c>
      <c r="Y88" s="16">
        <f>IFERROR(Y36*_xll.BDP($P88&amp;" Corp","RISK_MTY_MID")/100,(Y36*0.56156))</f>
        <v>0</v>
      </c>
      <c r="Z88" s="16">
        <f>IFERROR(Z36*_xll.BDP($P88&amp;" Corp","RISK_MTY_MID")/100,(Z36*0.56156))</f>
        <v>597.09585000010179</v>
      </c>
      <c r="AA88" s="16">
        <f>IFERROR(AA36*_xll.BDP($P88&amp;" Corp","RISK_MTY_MID")/100,(AA36*0.56156))</f>
        <v>0</v>
      </c>
      <c r="AB88" s="16">
        <f>IFERROR(AB36*_xll.BDP($P88&amp;" Corp","RISK_MTY_MID")/100,(AB36*0.56156))</f>
        <v>306.60177600005227</v>
      </c>
      <c r="AC88" s="55">
        <f t="shared" si="36"/>
        <v>2888.2776000004924</v>
      </c>
      <c r="AD88" s="5">
        <f t="shared" ca="1" si="38"/>
        <v>4.1749323775987765E-2</v>
      </c>
      <c r="AH88" s="42">
        <f t="shared" ca="1" si="32"/>
        <v>46076</v>
      </c>
      <c r="AI88" s="43">
        <f ca="1">_xll.BInterpol('Base IPCA'!$C$3:$C$13,'Base IPCA'!$E$3:$E$13,AH88,"Cubic","Extrapolate=Linear","MultiX=Average","Skip=True","Sort=True")</f>
        <v>11.424245421245423</v>
      </c>
      <c r="AJ88" s="43">
        <f ca="1">_xll.BInterpol('Base IPCA'!$C$3:$C$13,'Base IPCA'!$D$3:$D$13,AH88,"Cubic","Extrapolate=Linear","MultiX=Average","Skip=True","Sort=True")</f>
        <v>11.40087802197802</v>
      </c>
    </row>
    <row r="89" spans="14:36" x14ac:dyDescent="0.25">
      <c r="O89" t="s">
        <v>174</v>
      </c>
      <c r="P89" s="52" t="str">
        <f t="shared" si="37"/>
        <v>OMGE12</v>
      </c>
      <c r="Q89" s="16">
        <f>IFERROR(Q37*_xll.BDP($P89&amp;" Corp","RISK_MTY_MID")/100,(Q37*0.36363))</f>
        <v>0</v>
      </c>
      <c r="R89" s="16">
        <f>IFERROR(R37*_xll.BDP($P89&amp;" Corp","RISK_MTY_MID")/100,(R37*0.36363))</f>
        <v>0</v>
      </c>
      <c r="S89" s="16">
        <f>IFERROR(S37*_xll.BDP($P89&amp;" Corp","RISK_MTY_MID")/100,(S37*0.36363))</f>
        <v>0</v>
      </c>
      <c r="T89" s="16">
        <f>IFERROR(T37*_xll.BDP($P89&amp;" Corp","RISK_MTY_MID")/100,(T37*0.36363))</f>
        <v>0</v>
      </c>
      <c r="U89" s="16">
        <f>IFERROR(U37*_xll.BDP($P89&amp;" Corp","RISK_MTY_MID")/100,(U37*0.36363))</f>
        <v>0</v>
      </c>
      <c r="V89" s="16">
        <f>IFERROR(V37*_xll.BDP($P89&amp;" Corp","RISK_MTY_MID")/100,(V37*0.36363))</f>
        <v>0</v>
      </c>
      <c r="W89" s="16">
        <f>IFERROR(W37*_xll.BDP($P89&amp;" Corp","RISK_MTY_MID")/100,(W37*0.36363))</f>
        <v>0</v>
      </c>
      <c r="X89" s="16">
        <f>IFERROR(X37*_xll.BDP($P89&amp;" Corp","RISK_MTY_MID")/100,(X37*0.36363))</f>
        <v>0</v>
      </c>
      <c r="Y89" s="16">
        <f>IFERROR(Y37*_xll.BDP($P89&amp;" Corp","RISK_MTY_MID")/100,(Y37*0.36363))</f>
        <v>0</v>
      </c>
      <c r="Z89" s="16">
        <f>IFERROR(Z37*_xll.BDP($P89&amp;" Corp","RISK_MTY_MID")/100,(Z37*0.36363))</f>
        <v>209.47807800001556</v>
      </c>
      <c r="AA89" s="16">
        <f>IFERROR(AA37*_xll.BDP($P89&amp;" Corp","RISK_MTY_MID")/100,(AA37*0.36363))</f>
        <v>0</v>
      </c>
      <c r="AB89" s="16">
        <f>IFERROR(AB37*_xll.BDP($P89&amp;" Corp","RISK_MTY_MID")/100,(AB37*0.36363))</f>
        <v>141.79583350001053</v>
      </c>
      <c r="AC89" s="55">
        <f t="shared" si="36"/>
        <v>351.27391150002609</v>
      </c>
      <c r="AD89" s="5">
        <f t="shared" ca="1" si="38"/>
        <v>5.0775757376194594E-3</v>
      </c>
      <c r="AH89" s="42">
        <f t="shared" ca="1" si="32"/>
        <v>46077</v>
      </c>
      <c r="AI89" s="43">
        <f ca="1">_xll.BInterpol('Base IPCA'!$C$3:$C$13,'Base IPCA'!$E$3:$E$13,AH89,"Cubic","Extrapolate=Linear","MultiX=Average","Skip=True","Sort=True")</f>
        <v>11.417957875457876</v>
      </c>
      <c r="AJ89" s="43">
        <f ca="1">_xll.BInterpol('Base IPCA'!$C$3:$C$13,'Base IPCA'!$D$3:$D$13,AH89,"Cubic","Extrapolate=Linear","MultiX=Average","Skip=True","Sort=True")</f>
        <v>11.3946978021978</v>
      </c>
    </row>
    <row r="90" spans="14:36" x14ac:dyDescent="0.25">
      <c r="O90" t="s">
        <v>175</v>
      </c>
      <c r="P90" s="52" t="str">
        <f t="shared" si="37"/>
        <v>CBAN12</v>
      </c>
      <c r="Q90" s="16">
        <f>IFERROR(Q38*_xll.BDP($P90&amp;" Corp","RISK_MTY_MID")/100,(Q38*0.5))</f>
        <v>0</v>
      </c>
      <c r="R90" s="16">
        <f>IFERROR(R38*_xll.BDP($P90&amp;" Corp","RISK_MTY_MID")/100,(R38*0.5))</f>
        <v>0</v>
      </c>
      <c r="S90" s="16">
        <f>IFERROR(S38*_xll.BDP($P90&amp;" Corp","RISK_MTY_MID")/100,(S38*0.5))</f>
        <v>0</v>
      </c>
      <c r="T90" s="16">
        <f>IFERROR(T38*_xll.BDP($P90&amp;" Corp","RISK_MTY_MID")/100,(T38*0.5))</f>
        <v>0</v>
      </c>
      <c r="U90" s="16">
        <f>IFERROR(U38*_xll.BDP($P90&amp;" Corp","RISK_MTY_MID")/100,(U38*0.5))</f>
        <v>983.30713499996023</v>
      </c>
      <c r="V90" s="16">
        <f>IFERROR(V38*_xll.BDP($P90&amp;" Corp","RISK_MTY_MID")/100,(V38*0.5))</f>
        <v>0</v>
      </c>
      <c r="W90" s="16">
        <f>IFERROR(W38*_xll.BDP($P90&amp;" Corp","RISK_MTY_MID")/100,(W38*0.5))</f>
        <v>0</v>
      </c>
      <c r="X90" s="16">
        <f>IFERROR(X38*_xll.BDP($P90&amp;" Corp","RISK_MTY_MID")/100,(X38*0.5))</f>
        <v>0</v>
      </c>
      <c r="Y90" s="16">
        <f>IFERROR(Y38*_xll.BDP($P90&amp;" Corp","RISK_MTY_MID")/100,(Y38*0.5))</f>
        <v>0</v>
      </c>
      <c r="Z90" s="16">
        <f>IFERROR(Z38*_xll.BDP($P90&amp;" Corp","RISK_MTY_MID")/100,(Z38*0.5))</f>
        <v>0</v>
      </c>
      <c r="AA90" s="16">
        <f>IFERROR(AA38*_xll.BDP($P90&amp;" Corp","RISK_MTY_MID")/100,(AA38*0.5))</f>
        <v>0</v>
      </c>
      <c r="AB90" s="16">
        <f>IFERROR(AB38*_xll.BDP($P90&amp;" Corp","RISK_MTY_MID")/100,(AB38*0.5))</f>
        <v>67.773284999997259</v>
      </c>
      <c r="AC90" s="55">
        <f t="shared" si="30"/>
        <v>1051.0804199999575</v>
      </c>
      <c r="AD90" s="5">
        <f t="shared" ca="1" si="38"/>
        <v>1.519310220360119E-2</v>
      </c>
      <c r="AH90" s="42">
        <f t="shared" ca="1" si="32"/>
        <v>46078</v>
      </c>
      <c r="AI90" s="43">
        <f ca="1">_xll.BInterpol('Base IPCA'!$C$3:$C$13,'Base IPCA'!$E$3:$E$13,AH90,"Cubic","Extrapolate=Linear","MultiX=Average","Skip=True","Sort=True")</f>
        <v>11.411670329670331</v>
      </c>
      <c r="AJ90" s="43">
        <f ca="1">_xll.BInterpol('Base IPCA'!$C$3:$C$13,'Base IPCA'!$D$3:$D$13,AH90,"Cubic","Extrapolate=Linear","MultiX=Average","Skip=True","Sort=True")</f>
        <v>11.388517582417581</v>
      </c>
    </row>
    <row r="91" spans="14:36" x14ac:dyDescent="0.25">
      <c r="O91" t="s">
        <v>175</v>
      </c>
      <c r="P91" s="52" t="str">
        <f t="shared" si="37"/>
        <v>CBAN52</v>
      </c>
      <c r="Q91" s="16">
        <f>IFERROR(Q39*_xll.BDP($P91&amp;" Corp","RISK_MTY_MID")/100,(Q39*0.5))</f>
        <v>0</v>
      </c>
      <c r="R91" s="16">
        <f>IFERROR(R39*_xll.BDP($P91&amp;" Corp","RISK_MTY_MID")/100,(R39*0.5))</f>
        <v>0</v>
      </c>
      <c r="S91" s="16">
        <f>IFERROR(S39*_xll.BDP($P91&amp;" Corp","RISK_MTY_MID")/100,(S39*0.5))</f>
        <v>0</v>
      </c>
      <c r="T91" s="16">
        <f>IFERROR(T39*_xll.BDP($P91&amp;" Corp","RISK_MTY_MID")/100,(T39*0.5))</f>
        <v>89.73644200000092</v>
      </c>
      <c r="U91" s="16">
        <f>IFERROR(U39*_xll.BDP($P91&amp;" Corp","RISK_MTY_MID")/100,(U39*0.5))</f>
        <v>93.349990000000957</v>
      </c>
      <c r="V91" s="16">
        <f>IFERROR(V39*_xll.BDP($P91&amp;" Corp","RISK_MTY_MID")/100,(V39*0.5))</f>
        <v>0</v>
      </c>
      <c r="W91" s="16">
        <f>IFERROR(W39*_xll.BDP($P91&amp;" Corp","RISK_MTY_MID")/100,(W39*0.5))</f>
        <v>0</v>
      </c>
      <c r="X91" s="16">
        <f>IFERROR(X39*_xll.BDP($P91&amp;" Corp","RISK_MTY_MID")/100,(X39*0.5))</f>
        <v>0</v>
      </c>
      <c r="Y91" s="16">
        <f>IFERROR(Y39*_xll.BDP($P91&amp;" Corp","RISK_MTY_MID")/100,(Y39*0.5))</f>
        <v>0</v>
      </c>
      <c r="Z91" s="16">
        <f>IFERROR(Z39*_xll.BDP($P91&amp;" Corp","RISK_MTY_MID")/100,(Z39*0.5))</f>
        <v>248.13029600000257</v>
      </c>
      <c r="AA91" s="16">
        <f>IFERROR(AA39*_xll.BDP($P91&amp;" Corp","RISK_MTY_MID")/100,(AA39*0.5))</f>
        <v>0</v>
      </c>
      <c r="AB91" s="16">
        <f>IFERROR(AB39*_xll.BDP($P91&amp;" Corp","RISK_MTY_MID")/100,(AB39*0.5))</f>
        <v>0</v>
      </c>
      <c r="AC91" s="55">
        <f t="shared" si="30"/>
        <v>431.21672800000442</v>
      </c>
      <c r="AD91" s="5">
        <f t="shared" ca="1" si="38"/>
        <v>6.2331289744764025E-3</v>
      </c>
      <c r="AH91" s="42">
        <f t="shared" ca="1" si="32"/>
        <v>46079</v>
      </c>
      <c r="AI91" s="43">
        <f ca="1">_xll.BInterpol('Base IPCA'!$C$3:$C$13,'Base IPCA'!$E$3:$E$13,AH91,"Cubic","Extrapolate=Linear","MultiX=Average","Skip=True","Sort=True")</f>
        <v>11.405382783882786</v>
      </c>
      <c r="AJ91" s="43">
        <f ca="1">_xll.BInterpol('Base IPCA'!$C$3:$C$13,'Base IPCA'!$D$3:$D$13,AH91,"Cubic","Extrapolate=Linear","MultiX=Average","Skip=True","Sort=True")</f>
        <v>11.382337362637362</v>
      </c>
    </row>
    <row r="92" spans="14:36" x14ac:dyDescent="0.25">
      <c r="O92" t="s">
        <v>175</v>
      </c>
      <c r="P92" s="52" t="str">
        <f t="shared" si="37"/>
        <v>CBAN72</v>
      </c>
      <c r="Q92" s="16">
        <f>IFERROR(Q40*_xll.BDP($P92&amp;" Corp","RISK_MTY_MID")/100,(Q40*0.5))</f>
        <v>0</v>
      </c>
      <c r="R92" s="16">
        <f>IFERROR(R40*_xll.BDP($P92&amp;" Corp","RISK_MTY_MID")/100,(R40*0.5))</f>
        <v>0</v>
      </c>
      <c r="S92" s="16">
        <f>IFERROR(S40*_xll.BDP($P92&amp;" Corp","RISK_MTY_MID")/100,(S40*0.5))</f>
        <v>0</v>
      </c>
      <c r="T92" s="16">
        <f>IFERROR(T40*_xll.BDP($P92&amp;" Corp","RISK_MTY_MID")/100,(T40*0.5))</f>
        <v>233.15249800002312</v>
      </c>
      <c r="U92" s="16">
        <f>IFERROR(U40*_xll.BDP($P92&amp;" Corp","RISK_MTY_MID")/100,(U40*0.5))</f>
        <v>151.42894200001501</v>
      </c>
      <c r="V92" s="16">
        <f>IFERROR(V40*_xll.BDP($P92&amp;" Corp","RISK_MTY_MID")/100,(V40*0.5))</f>
        <v>0</v>
      </c>
      <c r="W92" s="16">
        <f>IFERROR(W40*_xll.BDP($P92&amp;" Corp","RISK_MTY_MID")/100,(W40*0.5))</f>
        <v>0</v>
      </c>
      <c r="X92" s="16">
        <f>IFERROR(X40*_xll.BDP($P92&amp;" Corp","RISK_MTY_MID")/100,(X40*0.5))</f>
        <v>0</v>
      </c>
      <c r="Y92" s="16">
        <f>IFERROR(Y40*_xll.BDP($P92&amp;" Corp","RISK_MTY_MID")/100,(Y40*0.5))</f>
        <v>0</v>
      </c>
      <c r="Z92" s="16">
        <f>IFERROR(Z40*_xll.BDP($P92&amp;" Corp","RISK_MTY_MID")/100,(Z40*0.5))</f>
        <v>128.59441900001275</v>
      </c>
      <c r="AA92" s="16">
        <f>IFERROR(AA40*_xll.BDP($P92&amp;" Corp","RISK_MTY_MID")/100,(AA40*0.5))</f>
        <v>0</v>
      </c>
      <c r="AB92" s="16">
        <f>IFERROR(AB40*_xll.BDP($P92&amp;" Corp","RISK_MTY_MID")/100,(AB40*0.5))</f>
        <v>192.29072000001906</v>
      </c>
      <c r="AC92" s="55">
        <f t="shared" si="30"/>
        <v>705.46657900006994</v>
      </c>
      <c r="AD92" s="5">
        <f t="shared" ca="1" si="38"/>
        <v>1.0197341356595139E-2</v>
      </c>
      <c r="AH92" s="42">
        <f t="shared" ca="1" si="32"/>
        <v>46080</v>
      </c>
      <c r="AI92" s="43">
        <f ca="1">_xll.BInterpol('Base IPCA'!$C$3:$C$13,'Base IPCA'!$E$3:$E$13,AH92,"Cubic","Extrapolate=Linear","MultiX=Average","Skip=True","Sort=True")</f>
        <v>11.39909523809524</v>
      </c>
      <c r="AJ92" s="43">
        <f ca="1">_xll.BInterpol('Base IPCA'!$C$3:$C$13,'Base IPCA'!$D$3:$D$13,AH92,"Cubic","Extrapolate=Linear","MultiX=Average","Skip=True","Sort=True")</f>
        <v>11.376157142857142</v>
      </c>
    </row>
    <row r="93" spans="14:36" x14ac:dyDescent="0.25">
      <c r="O93" t="s">
        <v>1007</v>
      </c>
      <c r="P93" s="52" t="str">
        <f t="shared" si="37"/>
        <v>EKTRC1</v>
      </c>
      <c r="Q93" s="16">
        <f>IFERROR(Q41*_xll.BDP($P93&amp;" Corp","RISK_MTY_MID")/100,(Q41*0.34243))</f>
        <v>0</v>
      </c>
      <c r="R93" s="16">
        <f>IFERROR(R41*_xll.BDP($P93&amp;" Corp","RISK_MTY_MID")/100,(R41*0.34243))</f>
        <v>0</v>
      </c>
      <c r="S93" s="16">
        <f>IFERROR(S41*_xll.BDP($P93&amp;" Corp","RISK_MTY_MID")/100,(S41*0.34243))</f>
        <v>0</v>
      </c>
      <c r="T93" s="16">
        <f>IFERROR(T41*_xll.BDP($P93&amp;" Corp","RISK_MTY_MID")/100,(T41*0.34243))</f>
        <v>229.49510399996211</v>
      </c>
      <c r="U93" s="16">
        <f>IFERROR(U41*_xll.BDP($P93&amp;" Corp","RISK_MTY_MID")/100,(U41*0.34243))</f>
        <v>670.29004799988934</v>
      </c>
      <c r="V93" s="16">
        <f>IFERROR(V41*_xll.BDP($P93&amp;" Corp","RISK_MTY_MID")/100,(V41*0.34243))</f>
        <v>0</v>
      </c>
      <c r="W93" s="16">
        <f>IFERROR(W41*_xll.BDP($P93&amp;" Corp","RISK_MTY_MID")/100,(W41*0.34243))</f>
        <v>0</v>
      </c>
      <c r="X93" s="16">
        <f>IFERROR(X41*_xll.BDP($P93&amp;" Corp","RISK_MTY_MID")/100,(X41*0.34243))</f>
        <v>0</v>
      </c>
      <c r="Y93" s="16">
        <f>IFERROR(Y41*_xll.BDP($P93&amp;" Corp","RISK_MTY_MID")/100,(Y41*0.34243))</f>
        <v>0</v>
      </c>
      <c r="Z93" s="16">
        <f>IFERROR(Z41*_xll.BDP($P93&amp;" Corp","RISK_MTY_MID")/100,(Z41*0.34243))</f>
        <v>257.96188799995741</v>
      </c>
      <c r="AA93" s="16">
        <f>IFERROR(AA41*_xll.BDP($P93&amp;" Corp","RISK_MTY_MID")/100,(AA41*0.34243))</f>
        <v>0</v>
      </c>
      <c r="AB93" s="16">
        <f>IFERROR(AB41*_xll.BDP($P93&amp;" Corp","RISK_MTY_MID")/100,(AB41*0.34243))</f>
        <v>177.55055999997069</v>
      </c>
      <c r="AC93" s="55">
        <f t="shared" ref="AC93:AC94" si="39">SUM(Q93:AB93)</f>
        <v>1335.2975999997793</v>
      </c>
      <c r="AD93" s="5">
        <f t="shared" ca="1" si="38"/>
        <v>1.9301389810896533E-2</v>
      </c>
      <c r="AH93" s="42">
        <f t="shared" ca="1" si="32"/>
        <v>46081</v>
      </c>
      <c r="AI93" s="43">
        <f ca="1">_xll.BInterpol('Base IPCA'!$C$3:$C$13,'Base IPCA'!$E$3:$E$13,AH93,"Cubic","Extrapolate=Linear","MultiX=Average","Skip=True","Sort=True")</f>
        <v>11.392807692307695</v>
      </c>
      <c r="AJ93" s="43">
        <f ca="1">_xll.BInterpol('Base IPCA'!$C$3:$C$13,'Base IPCA'!$D$3:$D$13,AH93,"Cubic","Extrapolate=Linear","MultiX=Average","Skip=True","Sort=True")</f>
        <v>11.369976923076923</v>
      </c>
    </row>
    <row r="94" spans="14:36" x14ac:dyDescent="0.25">
      <c r="O94" t="s">
        <v>174</v>
      </c>
      <c r="P94" s="52" t="str">
        <f t="shared" si="37"/>
        <v>HBSA11</v>
      </c>
      <c r="Q94" s="16">
        <f>IFERROR(Q42*_xll.BDP($P94&amp;" Corp","RISK_MTY_MID")/100,(Q42*0.33))</f>
        <v>0</v>
      </c>
      <c r="R94" s="16">
        <f>IFERROR(R42*_xll.BDP($P94&amp;" Corp","RISK_MTY_MID")/100,(R42*0.33))</f>
        <v>0</v>
      </c>
      <c r="S94" s="16">
        <f>IFERROR(S42*_xll.BDP($P94&amp;" Corp","RISK_MTY_MID")/100,(S42*0.33))</f>
        <v>0</v>
      </c>
      <c r="T94" s="16">
        <f>IFERROR(T42*_xll.BDP($P94&amp;" Corp","RISK_MTY_MID")/100,(T42*0.33))</f>
        <v>175.94934749999084</v>
      </c>
      <c r="U94" s="16">
        <f>IFERROR(U42*_xll.BDP($P94&amp;" Corp","RISK_MTY_MID")/100,(U42*0.33))</f>
        <v>514.97369999997318</v>
      </c>
      <c r="V94" s="16">
        <f>IFERROR(V42*_xll.BDP($P94&amp;" Corp","RISK_MTY_MID")/100,(V42*0.33))</f>
        <v>0</v>
      </c>
      <c r="W94" s="16">
        <f>IFERROR(W42*_xll.BDP($P94&amp;" Corp","RISK_MTY_MID")/100,(W42*0.33))</f>
        <v>0</v>
      </c>
      <c r="X94" s="16">
        <f>IFERROR(X42*_xll.BDP($P94&amp;" Corp","RISK_MTY_MID")/100,(X42*0.33))</f>
        <v>0</v>
      </c>
      <c r="Y94" s="16">
        <f>IFERROR(Y42*_xll.BDP($P94&amp;" Corp","RISK_MTY_MID")/100,(Y42*0.33))</f>
        <v>0</v>
      </c>
      <c r="Z94" s="16">
        <f>IFERROR(Z42*_xll.BDP($P94&amp;" Corp","RISK_MTY_MID")/100,(Z42*0.33))</f>
        <v>200.26754999998957</v>
      </c>
      <c r="AA94" s="16">
        <f>IFERROR(AA42*_xll.BDP($P94&amp;" Corp","RISK_MTY_MID")/100,(AA42*0.33))</f>
        <v>0</v>
      </c>
      <c r="AB94" s="16">
        <f>IFERROR(AB42*_xll.BDP($P94&amp;" Corp","RISK_MTY_MID")/100,(AB42*0.33))</f>
        <v>314.70614999998361</v>
      </c>
      <c r="AC94" s="55">
        <f t="shared" si="39"/>
        <v>1205.8967474999372</v>
      </c>
      <c r="AD94" s="5">
        <f t="shared" ca="1" si="38"/>
        <v>1.7430933145684079E-2</v>
      </c>
      <c r="AH94" s="42">
        <f t="shared" ca="1" si="32"/>
        <v>46082</v>
      </c>
      <c r="AI94" s="43">
        <f ca="1">_xll.BInterpol('Base IPCA'!$C$3:$C$13,'Base IPCA'!$E$3:$E$13,AH94,"Cubic","Extrapolate=Linear","MultiX=Average","Skip=True","Sort=True")</f>
        <v>11.386520146520148</v>
      </c>
      <c r="AJ94" s="43">
        <f ca="1">_xll.BInterpol('Base IPCA'!$C$3:$C$13,'Base IPCA'!$D$3:$D$13,AH94,"Cubic","Extrapolate=Linear","MultiX=Average","Skip=True","Sort=True")</f>
        <v>11.363796703296703</v>
      </c>
    </row>
    <row r="95" spans="14:36" x14ac:dyDescent="0.25">
      <c r="O95" t="s">
        <v>300</v>
      </c>
      <c r="P95" s="52" t="str">
        <f t="shared" si="37"/>
        <v>ANET11</v>
      </c>
      <c r="Q95" s="16">
        <f>IFERROR(Q43*_xll.BDP($P95&amp;" Corp","RISK_MTY_MID")/100,(Q43*0.13))</f>
        <v>0</v>
      </c>
      <c r="R95" s="16">
        <f>IFERROR(R43*_xll.BDP($P95&amp;" Corp","RISK_MTY_MID")/100,(R43*0.13))</f>
        <v>0</v>
      </c>
      <c r="S95" s="16">
        <f>IFERROR(S43*_xll.BDP($P95&amp;" Corp","RISK_MTY_MID")/100,(S43*0.13))</f>
        <v>0</v>
      </c>
      <c r="T95" s="16">
        <f>IFERROR(T43*_xll.BDP($P95&amp;" Corp","RISK_MTY_MID")/100,(T43*0.13))</f>
        <v>0</v>
      </c>
      <c r="U95" s="16">
        <f>IFERROR(U43*_xll.BDP($P95&amp;" Corp","RISK_MTY_MID")/100,(U43*0.13))</f>
        <v>35.563061000011317</v>
      </c>
      <c r="V95" s="16">
        <f>IFERROR(V43*_xll.BDP($P95&amp;" Corp","RISK_MTY_MID")/100,(V43*0.13))</f>
        <v>0</v>
      </c>
      <c r="W95" s="16">
        <f>IFERROR(W43*_xll.BDP($P95&amp;" Corp","RISK_MTY_MID")/100,(W43*0.13))</f>
        <v>0</v>
      </c>
      <c r="X95" s="16">
        <f>IFERROR(X43*_xll.BDP($P95&amp;" Corp","RISK_MTY_MID")/100,(X43*0.13))</f>
        <v>0</v>
      </c>
      <c r="Y95" s="16">
        <f>IFERROR(Y43*_xll.BDP($P95&amp;" Corp","RISK_MTY_MID")/100,(Y43*0.13))</f>
        <v>0</v>
      </c>
      <c r="Z95" s="16">
        <f>IFERROR(Z43*_xll.BDP($P95&amp;" Corp","RISK_MTY_MID")/100,(Z43*0.13))</f>
        <v>0</v>
      </c>
      <c r="AA95" s="16">
        <f>IFERROR(AA43*_xll.BDP($P95&amp;" Corp","RISK_MTY_MID")/100,(AA43*0.13))</f>
        <v>0</v>
      </c>
      <c r="AB95" s="16">
        <f>IFERROR(AB43*_xll.BDP($P95&amp;" Corp","RISK_MTY_MID")/100,(AB43*0.13))</f>
        <v>0</v>
      </c>
      <c r="AC95" s="55">
        <f t="shared" si="30"/>
        <v>35.563061000011317</v>
      </c>
      <c r="AD95" s="5">
        <f t="shared" ca="1" si="38"/>
        <v>5.1405507149119688E-4</v>
      </c>
      <c r="AH95" s="42">
        <f t="shared" ca="1" si="32"/>
        <v>46083</v>
      </c>
      <c r="AI95" s="43">
        <f ca="1">_xll.BInterpol('Base IPCA'!$C$3:$C$13,'Base IPCA'!$E$3:$E$13,AH95,"Cubic","Extrapolate=Linear","MultiX=Average","Skip=True","Sort=True")</f>
        <v>11.380232600732603</v>
      </c>
      <c r="AJ95" s="43">
        <f ca="1">_xll.BInterpol('Base IPCA'!$C$3:$C$13,'Base IPCA'!$D$3:$D$13,AH95,"Cubic","Extrapolate=Linear","MultiX=Average","Skip=True","Sort=True")</f>
        <v>11.357616483516482</v>
      </c>
    </row>
    <row r="96" spans="14:36" x14ac:dyDescent="0.25">
      <c r="O96" t="s">
        <v>1007</v>
      </c>
      <c r="P96" s="52" t="str">
        <f t="shared" si="37"/>
        <v>ANET12</v>
      </c>
      <c r="Q96" s="16">
        <f>IFERROR(Q44*_xll.BDP($P96&amp;" Corp","RISK_MTY_MID")/100,(Q44*0.35))</f>
        <v>0</v>
      </c>
      <c r="R96" s="16">
        <f>IFERROR(R44*_xll.BDP($P96&amp;" Corp","RISK_MTY_MID")/100,(R44*0.35))</f>
        <v>0</v>
      </c>
      <c r="S96" s="16">
        <f>IFERROR(S44*_xll.BDP($P96&amp;" Corp","RISK_MTY_MID")/100,(S44*0.35))</f>
        <v>0</v>
      </c>
      <c r="T96" s="16">
        <f>IFERROR(T44*_xll.BDP($P96&amp;" Corp","RISK_MTY_MID")/100,(T44*0.35))</f>
        <v>146.63248000002454</v>
      </c>
      <c r="U96" s="16">
        <f>IFERROR(U44*_xll.BDP($P96&amp;" Corp","RISK_MTY_MID")/100,(U44*0.35))</f>
        <v>627.39982400010501</v>
      </c>
      <c r="V96" s="16">
        <f>IFERROR(V44*_xll.BDP($P96&amp;" Corp","RISK_MTY_MID")/100,(V44*0.35))</f>
        <v>0</v>
      </c>
      <c r="W96" s="16">
        <f>IFERROR(W44*_xll.BDP($P96&amp;" Corp","RISK_MTY_MID")/100,(W44*0.35))</f>
        <v>0</v>
      </c>
      <c r="X96" s="16">
        <f>IFERROR(X44*_xll.BDP($P96&amp;" Corp","RISK_MTY_MID")/100,(X44*0.35))</f>
        <v>0</v>
      </c>
      <c r="Y96" s="16">
        <f>IFERROR(Y44*_xll.BDP($P96&amp;" Corp","RISK_MTY_MID")/100,(Y44*0.35))</f>
        <v>0</v>
      </c>
      <c r="Z96" s="16">
        <f>IFERROR(Z44*_xll.BDP($P96&amp;" Corp","RISK_MTY_MID")/100,(Z44*0.35))</f>
        <v>183.75857600003076</v>
      </c>
      <c r="AA96" s="16">
        <f>IFERROR(AA44*_xll.BDP($P96&amp;" Corp","RISK_MTY_MID")/100,(AA44*0.35))</f>
        <v>0</v>
      </c>
      <c r="AB96" s="16">
        <f>IFERROR(AB44*_xll.BDP($P96&amp;" Corp","RISK_MTY_MID")/100,(AB44*0.35))</f>
        <v>124.79360000002089</v>
      </c>
      <c r="AC96" s="55">
        <f t="shared" si="27"/>
        <v>1082.5844800001812</v>
      </c>
      <c r="AD96" s="5">
        <f t="shared" ca="1" si="38"/>
        <v>1.5648485440034995E-2</v>
      </c>
      <c r="AH96" s="42">
        <f t="shared" ca="1" si="32"/>
        <v>46084</v>
      </c>
      <c r="AI96" s="43">
        <f ca="1">_xll.BInterpol('Base IPCA'!$C$3:$C$13,'Base IPCA'!$E$3:$E$13,AH96,"Cubic","Extrapolate=Linear","MultiX=Average","Skip=True","Sort=True")</f>
        <v>11.373945054945057</v>
      </c>
      <c r="AJ96" s="43">
        <f ca="1">_xll.BInterpol('Base IPCA'!$C$3:$C$13,'Base IPCA'!$D$3:$D$13,AH96,"Cubic","Extrapolate=Linear","MultiX=Average","Skip=True","Sort=True")</f>
        <v>11.351436263736263</v>
      </c>
    </row>
    <row r="97" spans="14:36" x14ac:dyDescent="0.25">
      <c r="O97" t="s">
        <v>174</v>
      </c>
      <c r="P97" s="52" t="str">
        <f t="shared" si="37"/>
        <v>CRA Ferroeste 2ª Série</v>
      </c>
      <c r="Q97" s="84">
        <f>Q45*(IF(_xll.BDP($P97&amp;" Corp","RISK_MTY_MID")&lt;&gt;"#N/A N/A",(0.32),(VLOOKUP($P97,#REF!,13,0)/252)/10))</f>
        <v>873.6</v>
      </c>
      <c r="R97" s="85">
        <f>R45*(IF(_xll.BDP($P97&amp;" Corp","RISK_MTY_MID")&lt;&gt;"#N/A N/A",(0.32),(VLOOKUP($P97,#REF!,13,0)/252)/10))</f>
        <v>789.12</v>
      </c>
      <c r="S97" s="85">
        <f>S45*(IF(_xll.BDP($P97&amp;" Corp","RISK_MTY_MID")&lt;&gt;"#N/A N/A",(0.32),(VLOOKUP($P97,#REF!,13,0)/252)/10))</f>
        <v>1251.2</v>
      </c>
      <c r="T97" s="85">
        <f>T45*(IF(_xll.BDP($P97&amp;" Corp","RISK_MTY_MID")&lt;&gt;"#N/A N/A",(0.32),(VLOOKUP($P97,#REF!,13,0)/252)/10))</f>
        <v>0</v>
      </c>
      <c r="U97" s="85">
        <f>U45*(IF(_xll.BDP($P97&amp;" Corp","RISK_MTY_MID")&lt;&gt;"#N/A N/A",(0.32),(VLOOKUP($P97,#REF!,13,0)/252)/10))</f>
        <v>320</v>
      </c>
      <c r="V97" s="85">
        <f>V45*(IF(_xll.BDP($P97&amp;" Corp","RISK_MTY_MID")&lt;&gt;"#N/A N/A",(0.32),(VLOOKUP($P97,#REF!,13,0)/252)/10))</f>
        <v>59.2</v>
      </c>
      <c r="W97" s="85">
        <f>W45*(IF(_xll.BDP($P97&amp;" Corp","RISK_MTY_MID")&lt;&gt;"#N/A N/A",(0.32),(VLOOKUP($P97,#REF!,13,0)/252)/10))</f>
        <v>0</v>
      </c>
      <c r="X97" s="85">
        <f>X45*(IF(_xll.BDP($P97&amp;" Corp","RISK_MTY_MID")&lt;&gt;"#N/A N/A",(0.32),(VLOOKUP($P97,#REF!,13,0)/252)/10))</f>
        <v>82.56</v>
      </c>
      <c r="Y97" s="85">
        <f>Y45*(IF(_xll.BDP($P97&amp;" Corp","RISK_MTY_MID")&lt;&gt;"#N/A N/A",(0.32),(VLOOKUP($P97,#REF!,13,0)/252)/10))</f>
        <v>0</v>
      </c>
      <c r="Z97" s="85">
        <f>Z45*(IF(_xll.BDP($P97&amp;" Corp","RISK_MTY_MID")&lt;&gt;"#N/A N/A",(0.32),(VLOOKUP($P97,#REF!,13,0)/252)/10))</f>
        <v>0</v>
      </c>
      <c r="AA97" s="85">
        <f>AA45*(IF(_xll.BDP($P97&amp;" Corp","RISK_MTY_MID")&lt;&gt;"#N/A N/A",(0.32),(VLOOKUP($P97,#REF!,13,0)/252)/10))</f>
        <v>0</v>
      </c>
      <c r="AB97" s="86">
        <f>AB45*(IF(_xll.BDP($P97&amp;" Corp","RISK_MTY_MID")&lt;&gt;"#N/A N/A",(0.32),(VLOOKUP($P97,#REF!,13,0)/252)/10))</f>
        <v>0</v>
      </c>
      <c r="AC97" s="55">
        <f t="shared" si="27"/>
        <v>3375.68</v>
      </c>
      <c r="AD97" s="5">
        <f t="shared" ca="1" si="38"/>
        <v>4.8794602459300437E-2</v>
      </c>
      <c r="AH97" s="42">
        <f t="shared" ca="1" si="32"/>
        <v>46085</v>
      </c>
      <c r="AI97" s="43">
        <f ca="1">_xll.BInterpol('Base IPCA'!$C$3:$C$13,'Base IPCA'!$E$3:$E$13,AH97,"Cubic","Extrapolate=Linear","MultiX=Average","Skip=True","Sort=True")</f>
        <v>11.36765750915751</v>
      </c>
      <c r="AJ97" s="43">
        <f ca="1">_xll.BInterpol('Base IPCA'!$C$3:$C$13,'Base IPCA'!$D$3:$D$13,AH97,"Cubic","Extrapolate=Linear","MultiX=Average","Skip=True","Sort=True")</f>
        <v>11.345256043956043</v>
      </c>
    </row>
    <row r="98" spans="14:36" x14ac:dyDescent="0.25">
      <c r="O98" t="s">
        <v>113</v>
      </c>
      <c r="P98" s="52" t="str">
        <f t="shared" si="37"/>
        <v>CRI Bem Brasil</v>
      </c>
      <c r="Q98" s="84">
        <f>Q46*(IF(_xll.BDP($P98&amp;" Corp","RISK_MTY_MID")&lt;&gt;"#N/A N/A",(0.29),(VLOOKUP($P98,#REF!,13,0)/252)/10))</f>
        <v>0</v>
      </c>
      <c r="R98" s="85">
        <f>R46*(IF(_xll.BDP($P98&amp;" Corp","RISK_MTY_MID")&lt;&gt;"#N/A N/A",(0.29),(VLOOKUP($P98,#REF!,13,0)/252)/10))</f>
        <v>0</v>
      </c>
      <c r="S98" s="85">
        <f>S46*(IF(_xll.BDP($P98&amp;" Corp","RISK_MTY_MID")&lt;&gt;"#N/A N/A",(0.29),(VLOOKUP($P98,#REF!,13,0)/252)/10))</f>
        <v>0</v>
      </c>
      <c r="T98" s="85">
        <f>T46*(IF(_xll.BDP($P98&amp;" Corp","RISK_MTY_MID")&lt;&gt;"#N/A N/A",(0.29),(VLOOKUP($P98,#REF!,13,0)/252)/10))</f>
        <v>0</v>
      </c>
      <c r="U98" s="85">
        <f>U46*(IF(_xll.BDP($P98&amp;" Corp","RISK_MTY_MID")&lt;&gt;"#N/A N/A",(0.29),(VLOOKUP($P98,#REF!,13,0)/252)/10))</f>
        <v>153.98999999999998</v>
      </c>
      <c r="V98" s="85">
        <f>V46*(IF(_xll.BDP($P98&amp;" Corp","RISK_MTY_MID")&lt;&gt;"#N/A N/A",(0.29),(VLOOKUP($P98,#REF!,13,0)/252)/10))</f>
        <v>72.209999999999994</v>
      </c>
      <c r="W98" s="85">
        <f>W46*(IF(_xll.BDP($P98&amp;" Corp","RISK_MTY_MID")&lt;&gt;"#N/A N/A",(0.29),(VLOOKUP($P98,#REF!,13,0)/252)/10))</f>
        <v>0</v>
      </c>
      <c r="X98" s="85">
        <f>X46*(IF(_xll.BDP($P98&amp;" Corp","RISK_MTY_MID")&lt;&gt;"#N/A N/A",(0.29),(VLOOKUP($P98,#REF!,13,0)/252)/10))</f>
        <v>152.82999999999998</v>
      </c>
      <c r="Y98" s="85">
        <f>Y46*(IF(_xll.BDP($P98&amp;" Corp","RISK_MTY_MID")&lt;&gt;"#N/A N/A",(0.29),(VLOOKUP($P98,#REF!,13,0)/252)/10))</f>
        <v>0</v>
      </c>
      <c r="Z98" s="85">
        <f>Z46*(IF(_xll.BDP($P98&amp;" Corp","RISK_MTY_MID")&lt;&gt;"#N/A N/A",(0.29),(VLOOKUP($P98,#REF!,13,0)/252)/10))</f>
        <v>0</v>
      </c>
      <c r="AA98" s="85">
        <f>AA46*(IF(_xll.BDP($P98&amp;" Corp","RISK_MTY_MID")&lt;&gt;"#N/A N/A",(0.29),(VLOOKUP($P98,#REF!,13,0)/252)/10))</f>
        <v>0</v>
      </c>
      <c r="AB98" s="86">
        <f>AB46*(IF(_xll.BDP($P98&amp;" Corp","RISK_MTY_MID")&lt;&gt;"#N/A N/A",(0.29),(VLOOKUP($P98,#REF!,13,0)/252)/10))</f>
        <v>0</v>
      </c>
      <c r="AC98" s="55">
        <f t="shared" si="27"/>
        <v>379.03</v>
      </c>
      <c r="AD98" s="5">
        <f t="shared" ca="1" si="38"/>
        <v>5.4787829919153014E-3</v>
      </c>
      <c r="AH98" s="42">
        <f t="shared" ca="1" si="32"/>
        <v>46086</v>
      </c>
      <c r="AI98" s="43">
        <f ca="1">_xll.BInterpol('Base IPCA'!$C$3:$C$13,'Base IPCA'!$E$3:$E$13,AH98,"Cubic","Extrapolate=Linear","MultiX=Average","Skip=True","Sort=True")</f>
        <v>11.361369963369965</v>
      </c>
      <c r="AJ98" s="43">
        <f ca="1">_xll.BInterpol('Base IPCA'!$C$3:$C$13,'Base IPCA'!$D$3:$D$13,AH98,"Cubic","Extrapolate=Linear","MultiX=Average","Skip=True","Sort=True")</f>
        <v>11.339075824175824</v>
      </c>
    </row>
    <row r="99" spans="14:36" x14ac:dyDescent="0.25">
      <c r="O99" t="s">
        <v>113</v>
      </c>
      <c r="P99" s="52" t="str">
        <f t="shared" si="37"/>
        <v>CRI Vic Engenharia 1ª Emissão</v>
      </c>
      <c r="Q99" s="85">
        <f t="shared" ref="Q99:AB99" si="40">Q47*0.0962110000000393</f>
        <v>0</v>
      </c>
      <c r="R99" s="85">
        <f t="shared" si="40"/>
        <v>0</v>
      </c>
      <c r="S99" s="85">
        <f t="shared" si="40"/>
        <v>540.60960900022087</v>
      </c>
      <c r="T99" s="85">
        <f t="shared" si="40"/>
        <v>0</v>
      </c>
      <c r="U99" s="85">
        <f t="shared" si="40"/>
        <v>87.648221000035804</v>
      </c>
      <c r="V99" s="85">
        <f t="shared" si="40"/>
        <v>27.227713000011125</v>
      </c>
      <c r="W99" s="85">
        <f t="shared" si="40"/>
        <v>0</v>
      </c>
      <c r="X99" s="85">
        <f t="shared" si="40"/>
        <v>0</v>
      </c>
      <c r="Y99" s="85">
        <f t="shared" si="40"/>
        <v>0</v>
      </c>
      <c r="Z99" s="85">
        <f t="shared" si="40"/>
        <v>26.169392000010692</v>
      </c>
      <c r="AA99" s="85">
        <f t="shared" si="40"/>
        <v>0</v>
      </c>
      <c r="AB99" s="85">
        <f t="shared" si="40"/>
        <v>0</v>
      </c>
      <c r="AC99" s="55">
        <f t="shared" si="27"/>
        <v>681.65493500027856</v>
      </c>
      <c r="AD99" s="5">
        <f t="shared" ca="1" si="38"/>
        <v>9.8531500520662122E-3</v>
      </c>
      <c r="AH99" s="42">
        <f t="shared" ca="1" si="32"/>
        <v>46087</v>
      </c>
      <c r="AI99" s="43">
        <f ca="1">_xll.BInterpol('Base IPCA'!$C$3:$C$13,'Base IPCA'!$E$3:$E$13,AH99,"Cubic","Extrapolate=Linear","MultiX=Average","Skip=True","Sort=True")</f>
        <v>11.35508241758242</v>
      </c>
      <c r="AJ99" s="43">
        <f ca="1">_xll.BInterpol('Base IPCA'!$C$3:$C$13,'Base IPCA'!$D$3:$D$13,AH99,"Cubic","Extrapolate=Linear","MultiX=Average","Skip=True","Sort=True")</f>
        <v>11.332895604395603</v>
      </c>
    </row>
    <row r="100" spans="14:36" x14ac:dyDescent="0.25">
      <c r="O100" t="s">
        <v>113</v>
      </c>
      <c r="P100" s="52" t="str">
        <f t="shared" si="37"/>
        <v>LFSN210099R</v>
      </c>
      <c r="Q100" s="85">
        <f t="shared" ref="Q100:AB100" si="41">Q48*113.01235875</f>
        <v>0</v>
      </c>
      <c r="R100" s="85">
        <f t="shared" si="41"/>
        <v>0</v>
      </c>
      <c r="S100" s="85">
        <f t="shared" si="41"/>
        <v>113.01235875</v>
      </c>
      <c r="T100" s="85">
        <f t="shared" si="41"/>
        <v>0</v>
      </c>
      <c r="U100" s="85">
        <f t="shared" si="41"/>
        <v>113.01235875</v>
      </c>
      <c r="V100" s="85">
        <f t="shared" si="41"/>
        <v>0</v>
      </c>
      <c r="W100" s="85">
        <f t="shared" si="41"/>
        <v>0</v>
      </c>
      <c r="X100" s="85">
        <f t="shared" si="41"/>
        <v>0</v>
      </c>
      <c r="Y100" s="85">
        <f t="shared" si="41"/>
        <v>0</v>
      </c>
      <c r="Z100" s="85">
        <f t="shared" si="41"/>
        <v>0</v>
      </c>
      <c r="AA100" s="85">
        <f t="shared" si="41"/>
        <v>0</v>
      </c>
      <c r="AB100" s="85">
        <f t="shared" si="41"/>
        <v>0</v>
      </c>
      <c r="AC100" s="55">
        <f t="shared" si="27"/>
        <v>226.02471750000001</v>
      </c>
      <c r="AD100" s="5">
        <f t="shared" ca="1" si="38"/>
        <v>3.2671302482427797E-3</v>
      </c>
      <c r="AH100" s="42">
        <f t="shared" ca="1" si="32"/>
        <v>46088</v>
      </c>
      <c r="AI100" s="43">
        <f ca="1">_xll.BInterpol('Base IPCA'!$C$3:$C$13,'Base IPCA'!$E$3:$E$13,AH100,"Cubic","Extrapolate=Linear","MultiX=Average","Skip=True","Sort=True")</f>
        <v>11.348794871794873</v>
      </c>
      <c r="AJ100" s="43">
        <f ca="1">_xll.BInterpol('Base IPCA'!$C$3:$C$13,'Base IPCA'!$D$3:$D$13,AH100,"Cubic","Extrapolate=Linear","MultiX=Average","Skip=True","Sort=True")</f>
        <v>11.326715384615383</v>
      </c>
    </row>
    <row r="101" spans="14:36" x14ac:dyDescent="0.25">
      <c r="O101" t="s">
        <v>113</v>
      </c>
      <c r="P101" s="52" t="str">
        <f t="shared" si="37"/>
        <v>NTN-B26</v>
      </c>
      <c r="Q101" s="85">
        <f t="shared" ref="Q101:AB101" si="42">Q49*VLOOKUP($P101,$B$3:$J$13,6,0)</f>
        <v>0</v>
      </c>
      <c r="R101" s="85">
        <f t="shared" si="42"/>
        <v>0</v>
      </c>
      <c r="S101" s="85">
        <f t="shared" si="42"/>
        <v>0</v>
      </c>
      <c r="T101" s="85">
        <f t="shared" si="42"/>
        <v>0</v>
      </c>
      <c r="U101" s="85">
        <f t="shared" si="42"/>
        <v>0</v>
      </c>
      <c r="V101" s="85">
        <f t="shared" si="42"/>
        <v>0</v>
      </c>
      <c r="W101" s="85">
        <f t="shared" si="42"/>
        <v>0</v>
      </c>
      <c r="X101" s="85">
        <f t="shared" si="42"/>
        <v>0</v>
      </c>
      <c r="Y101" s="85">
        <f t="shared" si="42"/>
        <v>0</v>
      </c>
      <c r="Z101" s="85">
        <f t="shared" si="42"/>
        <v>0</v>
      </c>
      <c r="AA101" s="85">
        <f t="shared" si="42"/>
        <v>0</v>
      </c>
      <c r="AB101" s="85">
        <f t="shared" si="42"/>
        <v>12.94095959331753</v>
      </c>
      <c r="AC101" s="55">
        <f t="shared" si="27"/>
        <v>12.94095959331753</v>
      </c>
      <c r="AD101" s="5">
        <f t="shared" ca="1" si="38"/>
        <v>1.8705830493346499E-4</v>
      </c>
      <c r="AH101" s="42">
        <f t="shared" ca="1" si="32"/>
        <v>46089</v>
      </c>
      <c r="AI101" s="43">
        <f ca="1">_xll.BInterpol('Base IPCA'!$C$3:$C$13,'Base IPCA'!$E$3:$E$13,AH101,"Cubic","Extrapolate=Linear","MultiX=Average","Skip=True","Sort=True")</f>
        <v>11.342507326007327</v>
      </c>
      <c r="AJ101" s="43">
        <f ca="1">_xll.BInterpol('Base IPCA'!$C$3:$C$13,'Base IPCA'!$D$3:$D$13,AH101,"Cubic","Extrapolate=Linear","MultiX=Average","Skip=True","Sort=True")</f>
        <v>11.320535164835164</v>
      </c>
    </row>
    <row r="102" spans="14:36" x14ac:dyDescent="0.25">
      <c r="O102" t="str">
        <f>$P50</f>
        <v>DAPAGO26</v>
      </c>
      <c r="P102" s="52" t="str">
        <f t="shared" si="37"/>
        <v>DAPAGO26</v>
      </c>
      <c r="Q102" s="99">
        <f t="shared" ref="Q102:AB102" ca="1" si="43">Q50*VLOOKUP($P102,$B$18:$M$26,12,0)</f>
        <v>0</v>
      </c>
      <c r="R102" s="100">
        <f t="shared" ca="1" si="43"/>
        <v>0</v>
      </c>
      <c r="S102" s="100">
        <f t="shared" ca="1" si="43"/>
        <v>0</v>
      </c>
      <c r="T102" s="100">
        <f t="shared" ca="1" si="43"/>
        <v>0</v>
      </c>
      <c r="U102" s="100">
        <f t="shared" ca="1" si="43"/>
        <v>0</v>
      </c>
      <c r="V102" s="100">
        <f t="shared" ca="1" si="43"/>
        <v>0</v>
      </c>
      <c r="W102" s="100">
        <f t="shared" ca="1" si="43"/>
        <v>0</v>
      </c>
      <c r="X102" s="100">
        <f t="shared" ca="1" si="43"/>
        <v>0</v>
      </c>
      <c r="Y102" s="100">
        <f t="shared" ca="1" si="43"/>
        <v>0</v>
      </c>
      <c r="Z102" s="100">
        <f t="shared" ca="1" si="43"/>
        <v>0</v>
      </c>
      <c r="AA102" s="100">
        <f t="shared" ca="1" si="43"/>
        <v>0</v>
      </c>
      <c r="AB102" s="101">
        <f t="shared" ca="1" si="43"/>
        <v>0</v>
      </c>
      <c r="AC102" s="55">
        <f ca="1">SUM(Q102:AB102)</f>
        <v>0</v>
      </c>
      <c r="AD102" s="5">
        <f t="shared" ca="1" si="38"/>
        <v>0</v>
      </c>
      <c r="AH102" s="42">
        <f t="shared" ca="1" si="32"/>
        <v>46090</v>
      </c>
      <c r="AI102" s="43">
        <f ca="1">_xll.BInterpol('Base IPCA'!$C$3:$C$13,'Base IPCA'!$E$3:$E$13,AH102,"Cubic","Extrapolate=Linear","MultiX=Average","Skip=True","Sort=True")</f>
        <v>11.336219780219782</v>
      </c>
      <c r="AJ102" s="43">
        <f ca="1">_xll.BInterpol('Base IPCA'!$C$3:$C$13,'Base IPCA'!$D$3:$D$13,AH102,"Cubic","Extrapolate=Linear","MultiX=Average","Skip=True","Sort=True")</f>
        <v>11.314354945054944</v>
      </c>
    </row>
    <row r="103" spans="14:36" x14ac:dyDescent="0.25">
      <c r="O103" t="str">
        <f>$P51</f>
        <v>DAPMAI27</v>
      </c>
      <c r="P103" s="52" t="str">
        <f t="shared" si="37"/>
        <v>DAPMAI27</v>
      </c>
      <c r="Q103" s="99">
        <f t="shared" ref="Q103:AB103" ca="1" si="44">Q51*VLOOKUP($P103,$B$18:$M$26,12,0)</f>
        <v>0</v>
      </c>
      <c r="R103" s="100">
        <f t="shared" ca="1" si="44"/>
        <v>0</v>
      </c>
      <c r="S103" s="100">
        <f t="shared" ca="1" si="44"/>
        <v>0</v>
      </c>
      <c r="T103" s="100">
        <f t="shared" ca="1" si="44"/>
        <v>0</v>
      </c>
      <c r="U103" s="100">
        <f t="shared" ca="1" si="44"/>
        <v>0</v>
      </c>
      <c r="V103" s="100">
        <f t="shared" ca="1" si="44"/>
        <v>0</v>
      </c>
      <c r="W103" s="100">
        <f t="shared" ca="1" si="44"/>
        <v>0</v>
      </c>
      <c r="X103" s="100">
        <f t="shared" ca="1" si="44"/>
        <v>0</v>
      </c>
      <c r="Y103" s="100">
        <f t="shared" ca="1" si="44"/>
        <v>0</v>
      </c>
      <c r="Z103" s="100">
        <f t="shared" ca="1" si="44"/>
        <v>0</v>
      </c>
      <c r="AA103" s="100">
        <f t="shared" ca="1" si="44"/>
        <v>0</v>
      </c>
      <c r="AB103" s="101">
        <f t="shared" ca="1" si="44"/>
        <v>0</v>
      </c>
      <c r="AC103" s="55">
        <f t="shared" ca="1" si="27"/>
        <v>0</v>
      </c>
      <c r="AD103" s="5">
        <f t="shared" ca="1" si="38"/>
        <v>0</v>
      </c>
      <c r="AH103" s="42">
        <f t="shared" ca="1" si="32"/>
        <v>46091</v>
      </c>
      <c r="AI103" s="43">
        <f ca="1">_xll.BInterpol('Base IPCA'!$C$3:$C$13,'Base IPCA'!$E$3:$E$13,AH103,"Cubic","Extrapolate=Linear","MultiX=Average","Skip=True","Sort=True")</f>
        <v>11.329932234432237</v>
      </c>
      <c r="AJ103" s="43">
        <f ca="1">_xll.BInterpol('Base IPCA'!$C$3:$C$13,'Base IPCA'!$D$3:$D$13,AH103,"Cubic","Extrapolate=Linear","MultiX=Average","Skip=True","Sort=True")</f>
        <v>11.308174725274725</v>
      </c>
    </row>
    <row r="104" spans="14:36" ht="15.75" thickBot="1" x14ac:dyDescent="0.3">
      <c r="O104" t="str">
        <f>$P52</f>
        <v>DAPMAI35</v>
      </c>
      <c r="P104" s="53" t="str">
        <f t="shared" si="37"/>
        <v>DAPMAI35</v>
      </c>
      <c r="Q104" s="102">
        <f t="shared" ref="Q104:AB104" ca="1" si="45">Q52*VLOOKUP($P104,$B$18:$M$26,12,0)</f>
        <v>0</v>
      </c>
      <c r="R104" s="103">
        <f t="shared" ca="1" si="45"/>
        <v>0</v>
      </c>
      <c r="S104" s="103">
        <f t="shared" ca="1" si="45"/>
        <v>0</v>
      </c>
      <c r="T104" s="103">
        <f t="shared" ca="1" si="45"/>
        <v>0</v>
      </c>
      <c r="U104" s="103">
        <f t="shared" ca="1" si="45"/>
        <v>0</v>
      </c>
      <c r="V104" s="103">
        <f t="shared" ca="1" si="45"/>
        <v>0</v>
      </c>
      <c r="W104" s="103">
        <f t="shared" ca="1" si="45"/>
        <v>0</v>
      </c>
      <c r="X104" s="103">
        <f t="shared" ca="1" si="45"/>
        <v>0</v>
      </c>
      <c r="Y104" s="103">
        <f t="shared" ca="1" si="45"/>
        <v>0</v>
      </c>
      <c r="Z104" s="103">
        <f t="shared" ca="1" si="45"/>
        <v>0</v>
      </c>
      <c r="AA104" s="103">
        <f t="shared" ca="1" si="45"/>
        <v>0</v>
      </c>
      <c r="AB104" s="104">
        <f t="shared" ca="1" si="45"/>
        <v>0</v>
      </c>
      <c r="AC104" s="55">
        <f t="shared" ca="1" si="27"/>
        <v>0</v>
      </c>
      <c r="AD104" s="5">
        <f t="shared" ca="1" si="38"/>
        <v>0</v>
      </c>
      <c r="AH104" s="42">
        <f t="shared" ca="1" si="32"/>
        <v>46092</v>
      </c>
      <c r="AI104" s="43">
        <f ca="1">_xll.BInterpol('Base IPCA'!$C$3:$C$13,'Base IPCA'!$E$3:$E$13,AH104,"Cubic","Extrapolate=Linear","MultiX=Average","Skip=True","Sort=True")</f>
        <v>11.323644688644691</v>
      </c>
      <c r="AJ104" s="43">
        <f ca="1">_xll.BInterpol('Base IPCA'!$C$3:$C$13,'Base IPCA'!$D$3:$D$13,AH104,"Cubic","Extrapolate=Linear","MultiX=Average","Skip=True","Sort=True")</f>
        <v>11.301994505494505</v>
      </c>
    </row>
    <row r="105" spans="14:36" ht="15.75" thickBot="1" x14ac:dyDescent="0.3">
      <c r="Q105" s="63">
        <f t="shared" ref="Q105:AC105" ca="1" si="46">SUM(Q55:Q104)</f>
        <v>902.71404699997549</v>
      </c>
      <c r="R105" s="64">
        <f t="shared" ca="1" si="46"/>
        <v>819.53658099997426</v>
      </c>
      <c r="S105" s="64">
        <f t="shared" ca="1" si="46"/>
        <v>2134.9245757501621</v>
      </c>
      <c r="T105" s="64">
        <f t="shared" ca="1" si="46"/>
        <v>8399.5038619001152</v>
      </c>
      <c r="U105" s="64">
        <f t="shared" ca="1" si="46"/>
        <v>36148.649124450247</v>
      </c>
      <c r="V105" s="64">
        <f t="shared" ca="1" si="46"/>
        <v>162.78652500000763</v>
      </c>
      <c r="W105" s="64">
        <f t="shared" ca="1" si="46"/>
        <v>0</v>
      </c>
      <c r="X105" s="64">
        <f t="shared" ca="1" si="46"/>
        <v>281.34050499996118</v>
      </c>
      <c r="Y105" s="64">
        <f t="shared" ca="1" si="46"/>
        <v>0</v>
      </c>
      <c r="Z105" s="64">
        <f t="shared" ca="1" si="46"/>
        <v>12366.101709500124</v>
      </c>
      <c r="AA105" s="64">
        <f t="shared" ca="1" si="46"/>
        <v>0</v>
      </c>
      <c r="AB105" s="57">
        <f t="shared" ca="1" si="46"/>
        <v>7965.8653970933374</v>
      </c>
      <c r="AC105" s="65">
        <f t="shared" ca="1" si="46"/>
        <v>69181.422326693893</v>
      </c>
      <c r="AH105" s="42">
        <f t="shared" ca="1" si="32"/>
        <v>46093</v>
      </c>
      <c r="AI105" s="43">
        <f ca="1">_xll.BInterpol('Base IPCA'!$C$3:$C$13,'Base IPCA'!$E$3:$E$13,AH105,"Cubic","Extrapolate=Linear","MultiX=Average","Skip=True","Sort=True")</f>
        <v>11.317357142857144</v>
      </c>
      <c r="AJ105" s="43">
        <f ca="1">_xll.BInterpol('Base IPCA'!$C$3:$C$13,'Base IPCA'!$D$3:$D$13,AH105,"Cubic","Extrapolate=Linear","MultiX=Average","Skip=True","Sort=True")</f>
        <v>11.295814285714284</v>
      </c>
    </row>
    <row r="106" spans="14:36" ht="15.75" thickBot="1" x14ac:dyDescent="0.3">
      <c r="U106" s="140"/>
      <c r="AH106" s="42">
        <f t="shared" ca="1" si="32"/>
        <v>46094</v>
      </c>
      <c r="AI106" s="43">
        <f ca="1">_xll.BInterpol('Base IPCA'!$C$3:$C$13,'Base IPCA'!$E$3:$E$13,AH106,"Cubic","Extrapolate=Linear","MultiX=Average","Skip=True","Sort=True")</f>
        <v>11.311069597069599</v>
      </c>
      <c r="AJ106" s="43">
        <f ca="1">_xll.BInterpol('Base IPCA'!$C$3:$C$13,'Base IPCA'!$D$3:$D$13,AH106,"Cubic","Extrapolate=Linear","MultiX=Average","Skip=True","Sort=True")</f>
        <v>11.289634065934065</v>
      </c>
    </row>
    <row r="107" spans="14:36" ht="15.75" thickBot="1" x14ac:dyDescent="0.3">
      <c r="P107" s="45" t="s">
        <v>346</v>
      </c>
      <c r="Q107" s="48" t="str">
        <f t="shared" ref="Q107:AB107" si="47">Q2</f>
        <v>FIRF GERAES</v>
      </c>
      <c r="R107" s="49" t="str">
        <f t="shared" si="47"/>
        <v>FIRF GERAES 30</v>
      </c>
      <c r="S107" s="49" t="str">
        <f t="shared" si="47"/>
        <v>HORIZONTE</v>
      </c>
      <c r="T107" s="49" t="str">
        <f t="shared" si="47"/>
        <v>MANACA INFRA FIRF</v>
      </c>
      <c r="U107" s="49" t="str">
        <f t="shared" si="47"/>
        <v>BH FIRF INFRA</v>
      </c>
      <c r="V107" s="49" t="str">
        <f t="shared" si="47"/>
        <v>REAL FIM</v>
      </c>
      <c r="W107" s="49" t="str">
        <f t="shared" si="47"/>
        <v>RIO INFRA</v>
      </c>
      <c r="X107" s="49" t="str">
        <f t="shared" si="47"/>
        <v>JERA2026</v>
      </c>
      <c r="Y107" s="49" t="str">
        <f t="shared" si="47"/>
        <v>SANTANA</v>
      </c>
      <c r="Z107" s="49" t="str">
        <f t="shared" si="47"/>
        <v>BORDEAUX INFRA</v>
      </c>
      <c r="AA107" s="49" t="str">
        <f t="shared" si="47"/>
        <v>AF INVEST GERAES PREV</v>
      </c>
      <c r="AB107" s="50" t="str">
        <f t="shared" si="47"/>
        <v>TOPAZIO INFRA</v>
      </c>
      <c r="AC107" s="45" t="s">
        <v>155</v>
      </c>
      <c r="AH107" s="42">
        <f t="shared" ca="1" si="32"/>
        <v>46095</v>
      </c>
      <c r="AI107" s="43">
        <f ca="1">_xll.BInterpol('Base IPCA'!$C$3:$C$13,'Base IPCA'!$E$3:$E$13,AH107,"Cubic","Extrapolate=Linear","MultiX=Average","Skip=True","Sort=True")</f>
        <v>11.304782051282054</v>
      </c>
      <c r="AJ107" s="43">
        <f ca="1">_xll.BInterpol('Base IPCA'!$C$3:$C$13,'Base IPCA'!$D$3:$D$13,AH107,"Cubic","Extrapolate=Linear","MultiX=Average","Skip=True","Sort=True")</f>
        <v>11.283453846153845</v>
      </c>
    </row>
    <row r="108" spans="14:36" x14ac:dyDescent="0.25">
      <c r="P108" s="52" t="s">
        <v>172</v>
      </c>
      <c r="Q108" s="16" t="e">
        <f>SUMIFS(Estratégia!$F:$F,Estratégia!$C:$C,Q$107,Estratégia!$D:$D,$P108,Estratégia!$E:$E,"Hedge IPCA")*VLOOKUP($P108,$B$18:$M$26,12,0)</f>
        <v>#N/A</v>
      </c>
      <c r="R108" s="16" t="e">
        <f>SUMIFS(Estratégia!$F:$F,Estratégia!$C:$C,R$107,Estratégia!$D:$D,$P108,Estratégia!$E:$E,"Hedge IPCA")*VLOOKUP($P108,$B$18:$M$26,12,0)</f>
        <v>#N/A</v>
      </c>
      <c r="S108" s="16" t="e">
        <f>SUMIFS(Estratégia!$F:$F,Estratégia!$C:$C,S$107,Estratégia!$D:$D,$P108,Estratégia!$E:$E,"Hedge IPCA")*VLOOKUP($P108,$B$18:$M$26,12,0)</f>
        <v>#N/A</v>
      </c>
      <c r="T108" s="16" t="e">
        <f>SUMIFS(Estratégia!$F:$F,Estratégia!$C:$C,T$107,Estratégia!$D:$D,$P108,Estratégia!$E:$E,"Hedge IPCA")*VLOOKUP($P108,$B$18:$M$26,12,0)</f>
        <v>#N/A</v>
      </c>
      <c r="U108" s="16" t="e">
        <f>SUMIFS(Estratégia!$F:$F,Estratégia!$C:$C,U$107,Estratégia!$D:$D,$P108,Estratégia!$E:$E,"Hedge IPCA")*VLOOKUP($P108,$B$18:$M$26,12,0)</f>
        <v>#N/A</v>
      </c>
      <c r="V108" s="16" t="e">
        <f>SUMIFS(Estratégia!$F:$F,Estratégia!$C:$C,V$107,Estratégia!$D:$D,$P108,Estratégia!$E:$E,"Hedge IPCA")*VLOOKUP($P108,$B$18:$M$26,12,0)</f>
        <v>#N/A</v>
      </c>
      <c r="W108" s="16" t="e">
        <f>SUMIFS(Estratégia!$F:$F,Estratégia!$C:$C,W$107,Estratégia!$D:$D,$P108,Estratégia!$E:$E,"Hedge IPCA")*VLOOKUP($P108,$B$18:$M$26,12,0)</f>
        <v>#N/A</v>
      </c>
      <c r="X108" s="16" t="e">
        <f>SUMIFS(Estratégia!$F:$F,Estratégia!$C:$C,X$107,Estratégia!$D:$D,$P108,Estratégia!$E:$E,"Hedge IPCA")*VLOOKUP($P108,$B$18:$M$26,12,0)</f>
        <v>#N/A</v>
      </c>
      <c r="Y108" s="16" t="e">
        <f>SUMIFS(Estratégia!$F:$F,Estratégia!$C:$C,Y$107,Estratégia!$D:$D,$P108,Estratégia!$E:$E,"Hedge IPCA")*VLOOKUP($P108,$B$18:$M$26,12,0)</f>
        <v>#N/A</v>
      </c>
      <c r="Z108" s="16" t="e">
        <f>SUMIFS(Estratégia!$F:$F,Estratégia!$C:$C,Z$107,Estratégia!$D:$D,$P108,Estratégia!$E:$E,"Hedge IPCA")*VLOOKUP($P108,$B$18:$M$26,12,0)</f>
        <v>#N/A</v>
      </c>
      <c r="AA108" s="16" t="e">
        <f>SUMIFS(Estratégia!$F:$F,Estratégia!$C:$C,AA$107,Estratégia!$D:$D,$P108,Estratégia!$E:$E,"Hedge IPCA")*VLOOKUP($P108,$B$18:$M$26,12,0)</f>
        <v>#N/A</v>
      </c>
      <c r="AB108" s="16" t="e">
        <f>SUMIFS(Estratégia!$F:$F,Estratégia!$C:$C,AB$107,Estratégia!$D:$D,$P108,Estratégia!$E:$E,"Hedge IPCA")*VLOOKUP($P108,$B$18:$M$26,12,0)</f>
        <v>#N/A</v>
      </c>
      <c r="AC108" s="55" t="e">
        <f t="shared" ref="AC108:AC116" si="48">SUM(Q108:AB108)</f>
        <v>#N/A</v>
      </c>
      <c r="AH108" s="42">
        <f t="shared" ca="1" si="32"/>
        <v>46096</v>
      </c>
      <c r="AI108" s="43">
        <f ca="1">_xll.BInterpol('Base IPCA'!$C$3:$C$13,'Base IPCA'!$E$3:$E$13,AH108,"Cubic","Extrapolate=Linear","MultiX=Average","Skip=True","Sort=True")</f>
        <v>11.298494505494507</v>
      </c>
      <c r="AJ108" s="43">
        <f ca="1">_xll.BInterpol('Base IPCA'!$C$3:$C$13,'Base IPCA'!$D$3:$D$13,AH108,"Cubic","Extrapolate=Linear","MultiX=Average","Skip=True","Sort=True")</f>
        <v>11.277273626373626</v>
      </c>
    </row>
    <row r="109" spans="14:36" x14ac:dyDescent="0.25">
      <c r="P109" s="52" t="s">
        <v>113</v>
      </c>
      <c r="Q109" s="16">
        <f ca="1">SUMIFS(Estratégia!$F:$F,Estratégia!$C:$C,Q$107,Estratégia!$D:$D,$P109,Estratégia!$E:$E,"Hedge IPCA")*VLOOKUP($P109,$B$18:$M$26,12,0)</f>
        <v>-74.33198826701846</v>
      </c>
      <c r="R109" s="16">
        <f ca="1">SUMIFS(Estratégia!$F:$F,Estratégia!$C:$C,R$107,Estratégia!$D:$D,$P109,Estratégia!$E:$E,"Hedge IPCA")*VLOOKUP($P109,$B$18:$M$26,12,0)</f>
        <v>-74.33198826701846</v>
      </c>
      <c r="S109" s="16">
        <f ca="1">SUMIFS(Estratégia!$F:$F,Estratégia!$C:$C,S$107,Estratégia!$D:$D,$P109,Estratégia!$E:$E,"Hedge IPCA")*VLOOKUP($P109,$B$18:$M$26,12,0)</f>
        <v>-169.90168746747077</v>
      </c>
      <c r="T109" s="16">
        <f ca="1">SUMIFS(Estratégia!$F:$F,Estratégia!$C:$C,T$107,Estratégia!$D:$D,$P109,Estratégia!$E:$E,"Hedge IPCA")*VLOOKUP($P109,$B$18:$M$26,12,0)</f>
        <v>-127.42626560060307</v>
      </c>
      <c r="U109" s="16">
        <f ca="1">SUMIFS(Estratégia!$F:$F,Estratégia!$C:$C,U$107,Estratégia!$D:$D,$P109,Estratégia!$E:$E,"Hedge IPCA")*VLOOKUP($P109,$B$18:$M$26,12,0)</f>
        <v>-445.99192960211076</v>
      </c>
      <c r="V109" s="16">
        <f ca="1">SUMIFS(Estratégia!$F:$F,Estratégia!$C:$C,V$107,Estratégia!$D:$D,$P109,Estratégia!$E:$E,"Hedge IPCA")*VLOOKUP($P109,$B$18:$M$26,12,0)</f>
        <v>-10.618855466716923</v>
      </c>
      <c r="W109" s="16">
        <f ca="1">SUMIFS(Estratégia!$F:$F,Estratégia!$C:$C,W$107,Estratégia!$D:$D,$P109,Estratégia!$E:$E,"Hedge IPCA")*VLOOKUP($P109,$B$18:$M$26,12,0)</f>
        <v>0</v>
      </c>
      <c r="X109" s="16">
        <f ca="1">SUMIFS(Estratégia!$F:$F,Estratégia!$C:$C,X$107,Estratégia!$D:$D,$P109,Estratégia!$E:$E,"Hedge IPCA")*VLOOKUP($P109,$B$18:$M$26,12,0)</f>
        <v>-74.33198826701846</v>
      </c>
      <c r="Y109" s="16">
        <f ca="1">SUMIFS(Estratégia!$F:$F,Estratégia!$C:$C,Y$107,Estratégia!$D:$D,$P109,Estratégia!$E:$E,"Hedge IPCA")*VLOOKUP($P109,$B$18:$M$26,12,0)</f>
        <v>0</v>
      </c>
      <c r="Z109" s="16">
        <f ca="1">SUMIFS(Estratégia!$F:$F,Estratégia!$C:$C,Z$107,Estratégia!$D:$D,$P109,Estratégia!$E:$E,"Hedge IPCA")*VLOOKUP($P109,$B$18:$M$26,12,0)</f>
        <v>-127.42626560060307</v>
      </c>
      <c r="AA109" s="16">
        <f ca="1">SUMIFS(Estratégia!$F:$F,Estratégia!$C:$C,AA$107,Estratégia!$D:$D,$P109,Estratégia!$E:$E,"Hedge IPCA")*VLOOKUP($P109,$B$18:$M$26,12,0)</f>
        <v>0</v>
      </c>
      <c r="AB109" s="16">
        <f ca="1">SUMIFS(Estratégia!$F:$F,Estratégia!$C:$C,AB$107,Estratégia!$D:$D,$P109,Estratégia!$E:$E,"Hedge IPCA")*VLOOKUP($P109,$B$18:$M$26,12,0)</f>
        <v>-106.18855466716923</v>
      </c>
      <c r="AC109" s="55">
        <f t="shared" ca="1" si="48"/>
        <v>-1210.5495232057292</v>
      </c>
      <c r="AH109" s="42">
        <f t="shared" ca="1" si="32"/>
        <v>46097</v>
      </c>
      <c r="AI109" s="43">
        <f ca="1">_xll.BInterpol('Base IPCA'!$C$3:$C$13,'Base IPCA'!$E$3:$E$13,AH109,"Cubic","Extrapolate=Linear","MultiX=Average","Skip=True","Sort=True")</f>
        <v>11.292206959706961</v>
      </c>
      <c r="AJ109" s="43">
        <f ca="1">_xll.BInterpol('Base IPCA'!$C$3:$C$13,'Base IPCA'!$D$3:$D$13,AH109,"Cubic","Extrapolate=Linear","MultiX=Average","Skip=True","Sort=True")</f>
        <v>11.271093406593405</v>
      </c>
    </row>
    <row r="110" spans="14:36" x14ac:dyDescent="0.25">
      <c r="P110" s="52" t="s">
        <v>300</v>
      </c>
      <c r="Q110" s="16">
        <f ca="1">SUMIFS(Estratégia!$F:$F,Estratégia!$C:$C,Q$107,Estratégia!$D:$D,$P110,Estratégia!$E:$E,"Hedge IPCA")*VLOOKUP($P110,$B$18:$M$26,12,0)</f>
        <v>-106.75240915588802</v>
      </c>
      <c r="R110" s="16">
        <f ca="1">SUMIFS(Estratégia!$F:$F,Estratégia!$C:$C,R$107,Estratégia!$D:$D,$P110,Estratégia!$E:$E,"Hedge IPCA")*VLOOKUP($P110,$B$18:$M$26,12,0)</f>
        <v>-106.75240915588802</v>
      </c>
      <c r="S110" s="16">
        <f ca="1">SUMIFS(Estratégia!$F:$F,Estratégia!$C:$C,S$107,Estratégia!$D:$D,$P110,Estratégia!$E:$E,"Hedge IPCA")*VLOOKUP($P110,$B$18:$M$26,12,0)</f>
        <v>-149.45337281824322</v>
      </c>
      <c r="T110" s="16">
        <f ca="1">SUMIFS(Estratégia!$F:$F,Estratégia!$C:$C,T$107,Estratégia!$D:$D,$P110,Estratégia!$E:$E,"Hedge IPCA")*VLOOKUP($P110,$B$18:$M$26,12,0)</f>
        <v>-427.00963662355207</v>
      </c>
      <c r="U110" s="16">
        <f ca="1">SUMIFS(Estratégia!$F:$F,Estratégia!$C:$C,U$107,Estratégia!$D:$D,$P110,Estratégia!$E:$E,"Hedge IPCA")*VLOOKUP($P110,$B$18:$M$26,12,0)</f>
        <v>-1174.2765007147682</v>
      </c>
      <c r="V110" s="16">
        <f ca="1">SUMIFS(Estratégia!$F:$F,Estratégia!$C:$C,V$107,Estratégia!$D:$D,$P110,Estratégia!$E:$E,"Hedge IPCA")*VLOOKUP($P110,$B$18:$M$26,12,0)</f>
        <v>-21.350481831177603</v>
      </c>
      <c r="W110" s="16">
        <f ca="1">SUMIFS(Estratégia!$F:$F,Estratégia!$C:$C,W$107,Estratégia!$D:$D,$P110,Estratégia!$E:$E,"Hedge IPCA")*VLOOKUP($P110,$B$18:$M$26,12,0)</f>
        <v>0</v>
      </c>
      <c r="X110" s="16">
        <f ca="1">SUMIFS(Estratégia!$F:$F,Estratégia!$C:$C,X$107,Estratégia!$D:$D,$P110,Estratégia!$E:$E,"Hedge IPCA")*VLOOKUP($P110,$B$18:$M$26,12,0)</f>
        <v>-21.350481831177603</v>
      </c>
      <c r="Y110" s="16">
        <f ca="1">SUMIFS(Estratégia!$F:$F,Estratégia!$C:$C,Y$107,Estratégia!$D:$D,$P110,Estratégia!$E:$E,"Hedge IPCA")*VLOOKUP($P110,$B$18:$M$26,12,0)</f>
        <v>0</v>
      </c>
      <c r="Z110" s="16">
        <f ca="1">SUMIFS(Estratégia!$F:$F,Estratégia!$C:$C,Z$107,Estratégia!$D:$D,$P110,Estratégia!$E:$E,"Hedge IPCA")*VLOOKUP($P110,$B$18:$M$26,12,0)</f>
        <v>-362.95819113001926</v>
      </c>
      <c r="AA110" s="16">
        <f ca="1">SUMIFS(Estratégia!$F:$F,Estratégia!$C:$C,AA$107,Estratégia!$D:$D,$P110,Estratégia!$E:$E,"Hedge IPCA")*VLOOKUP($P110,$B$18:$M$26,12,0)</f>
        <v>0</v>
      </c>
      <c r="AB110" s="16">
        <f ca="1">SUMIFS(Estratégia!$F:$F,Estratégia!$C:$C,AB$107,Estratégia!$D:$D,$P110,Estratégia!$E:$E,"Hedge IPCA")*VLOOKUP($P110,$B$18:$M$26,12,0)</f>
        <v>-277.55626380530884</v>
      </c>
      <c r="AC110" s="55">
        <f t="shared" ca="1" si="48"/>
        <v>-2647.4597470660228</v>
      </c>
      <c r="AH110" s="42">
        <f t="shared" ca="1" si="32"/>
        <v>46098</v>
      </c>
      <c r="AI110" s="43">
        <f ca="1">_xll.BInterpol('Base IPCA'!$C$3:$C$13,'Base IPCA'!$E$3:$E$13,AH110,"Cubic","Extrapolate=Linear","MultiX=Average","Skip=True","Sort=True")</f>
        <v>11.285919413919416</v>
      </c>
      <c r="AJ110" s="43">
        <f ca="1">_xll.BInterpol('Base IPCA'!$C$3:$C$13,'Base IPCA'!$D$3:$D$13,AH110,"Cubic","Extrapolate=Linear","MultiX=Average","Skip=True","Sort=True")</f>
        <v>11.264913186813185</v>
      </c>
    </row>
    <row r="111" spans="14:36" x14ac:dyDescent="0.25">
      <c r="N111"/>
      <c r="P111" s="52" t="s">
        <v>174</v>
      </c>
      <c r="Q111" s="16">
        <f ca="1">SUMIFS(Estratégia!$F:$F,Estratégia!$C:$C,Q$107,Estratégia!$D:$D,$P111,Estratégia!$E:$E,"Hedge IPCA")*VLOOKUP($P111,$B$18:$M$26,12,0)</f>
        <v>-147.71253940195311</v>
      </c>
      <c r="R111" s="16">
        <f ca="1">SUMIFS(Estratégia!$F:$F,Estratégia!$C:$C,R$107,Estratégia!$D:$D,$P111,Estratégia!$E:$E,"Hedge IPCA")*VLOOKUP($P111,$B$18:$M$26,12,0)</f>
        <v>-147.71253940195311</v>
      </c>
      <c r="S111" s="16">
        <f ca="1">SUMIFS(Estratégia!$F:$F,Estratégia!$C:$C,S$107,Estratégia!$D:$D,$P111,Estratégia!$E:$E,"Hedge IPCA")*VLOOKUP($P111,$B$18:$M$26,12,0)</f>
        <v>-221.56880910292966</v>
      </c>
      <c r="T111" s="16">
        <f ca="1">SUMIFS(Estratégia!$F:$F,Estratégia!$C:$C,T$107,Estratégia!$D:$D,$P111,Estratégia!$E:$E,"Hedge IPCA")*VLOOKUP($P111,$B$18:$M$26,12,0)</f>
        <v>-960.13150611269521</v>
      </c>
      <c r="U111" s="16">
        <f ca="1">SUMIFS(Estratégia!$F:$F,Estratégia!$C:$C,U$107,Estratégia!$D:$D,$P111,Estratégia!$E:$E,"Hedge IPCA")*VLOOKUP($P111,$B$18:$M$26,12,0)</f>
        <v>-2621.8975743846677</v>
      </c>
      <c r="V111" s="16">
        <f ca="1">SUMIFS(Estratégia!$F:$F,Estratégia!$C:$C,V$107,Estratégia!$D:$D,$P111,Estratégia!$E:$E,"Hedge IPCA")*VLOOKUP($P111,$B$18:$M$26,12,0)</f>
        <v>-36.928134850488277</v>
      </c>
      <c r="W111" s="16">
        <f ca="1">SUMIFS(Estratégia!$F:$F,Estratégia!$C:$C,W$107,Estratégia!$D:$D,$P111,Estratégia!$E:$E,"Hedge IPCA")*VLOOKUP($P111,$B$18:$M$26,12,0)</f>
        <v>0</v>
      </c>
      <c r="X111" s="16">
        <f ca="1">SUMIFS(Estratégia!$F:$F,Estratégia!$C:$C,X$107,Estratégia!$D:$D,$P111,Estratégia!$E:$E,"Hedge IPCA")*VLOOKUP($P111,$B$18:$M$26,12,0)</f>
        <v>-36.928134850488277</v>
      </c>
      <c r="Y111" s="16">
        <f ca="1">SUMIFS(Estratégia!$F:$F,Estratégia!$C:$C,Y$107,Estratégia!$D:$D,$P111,Estratégia!$E:$E,"Hedge IPCA")*VLOOKUP($P111,$B$18:$M$26,12,0)</f>
        <v>0</v>
      </c>
      <c r="Z111" s="16">
        <f ca="1">SUMIFS(Estratégia!$F:$F,Estratégia!$C:$C,Z$107,Estratégia!$D:$D,$P111,Estratégia!$E:$E,"Hedge IPCA")*VLOOKUP($P111,$B$18:$M$26,12,0)</f>
        <v>-1181.7003152156249</v>
      </c>
      <c r="AA111" s="16">
        <f ca="1">SUMIFS(Estratégia!$F:$F,Estratégia!$C:$C,AA$107,Estratégia!$D:$D,$P111,Estratégia!$E:$E,"Hedge IPCA")*VLOOKUP($P111,$B$18:$M$26,12,0)</f>
        <v>0</v>
      </c>
      <c r="AB111" s="16">
        <f ca="1">SUMIFS(Estratégia!$F:$F,Estratégia!$C:$C,AB$107,Estratégia!$D:$D,$P111,Estratégia!$E:$E,"Hedge IPCA")*VLOOKUP($P111,$B$18:$M$26,12,0)</f>
        <v>-812.4189667107421</v>
      </c>
      <c r="AC111" s="55">
        <f t="shared" ca="1" si="48"/>
        <v>-6166.9985200315423</v>
      </c>
      <c r="AH111" s="42">
        <f t="shared" ca="1" si="32"/>
        <v>46099</v>
      </c>
      <c r="AI111" s="43">
        <f ca="1">_xll.BInterpol('Base IPCA'!$C$3:$C$13,'Base IPCA'!$E$3:$E$13,AH111,"Cubic","Extrapolate=Linear","MultiX=Average","Skip=True","Sort=True")</f>
        <v>11.279631868131871</v>
      </c>
      <c r="AJ111" s="43">
        <f ca="1">_xll.BInterpol('Base IPCA'!$C$3:$C$13,'Base IPCA'!$D$3:$D$13,AH111,"Cubic","Extrapolate=Linear","MultiX=Average","Skip=True","Sort=True")</f>
        <v>11.258732967032966</v>
      </c>
    </row>
    <row r="112" spans="14:36" x14ac:dyDescent="0.25">
      <c r="P112" s="52" t="s">
        <v>1007</v>
      </c>
      <c r="Q112" s="16">
        <f ca="1">SUMIFS(Estratégia!$F:$F,Estratégia!$C:$C,Q$107,Estratégia!$D:$D,$P112,Estratégia!$E:$E,"Hedge IPCA")*VLOOKUP($P112,$B$18:$M$26,12,0)</f>
        <v>-179.54056429641787</v>
      </c>
      <c r="R112" s="16">
        <f ca="1">SUMIFS(Estratégia!$F:$F,Estratégia!$C:$C,R$107,Estratégia!$D:$D,$P112,Estratégia!$E:$E,"Hedge IPCA")*VLOOKUP($P112,$B$18:$M$26,12,0)</f>
        <v>-179.54056429641787</v>
      </c>
      <c r="S112" s="16">
        <f ca="1">SUMIFS(Estratégia!$F:$F,Estratégia!$C:$C,S$107,Estratégia!$D:$D,$P112,Estratégia!$E:$E,"Hedge IPCA")*VLOOKUP($P112,$B$18:$M$26,12,0)</f>
        <v>-269.3108464446268</v>
      </c>
      <c r="T112" s="16">
        <f ca="1">SUMIFS(Estratégia!$F:$F,Estratégia!$C:$C,T$107,Estratégia!$D:$D,$P112,Estratégia!$E:$E,"Hedge IPCA")*VLOOKUP($P112,$B$18:$M$26,12,0)</f>
        <v>-1570.9799375936564</v>
      </c>
      <c r="U112" s="16">
        <f ca="1">SUMIFS(Estratégia!$F:$F,Estratégia!$C:$C,U$107,Estratégia!$D:$D,$P112,Estratégia!$E:$E,"Hedge IPCA")*VLOOKUP($P112,$B$18:$M$26,12,0)</f>
        <v>-3949.8924145211931</v>
      </c>
      <c r="V112" s="16">
        <f ca="1">SUMIFS(Estratégia!$F:$F,Estratégia!$C:$C,V$107,Estratégia!$D:$D,$P112,Estratégia!$E:$E,"Hedge IPCA")*VLOOKUP($P112,$B$18:$M$26,12,0)</f>
        <v>-44.885141074104467</v>
      </c>
      <c r="W112" s="16">
        <f ca="1">SUMIFS(Estratégia!$F:$F,Estratégia!$C:$C,W$107,Estratégia!$D:$D,$P112,Estratégia!$E:$E,"Hedge IPCA")*VLOOKUP($P112,$B$18:$M$26,12,0)</f>
        <v>0</v>
      </c>
      <c r="X112" s="16">
        <f ca="1">SUMIFS(Estratégia!$F:$F,Estratégia!$C:$C,X$107,Estratégia!$D:$D,$P112,Estratégia!$E:$E,"Hedge IPCA")*VLOOKUP($P112,$B$18:$M$26,12,0)</f>
        <v>-44.885141074104467</v>
      </c>
      <c r="Y112" s="16">
        <f ca="1">SUMIFS(Estratégia!$F:$F,Estratégia!$C:$C,Y$107,Estratégia!$D:$D,$P112,Estratégia!$E:$E,"Hedge IPCA")*VLOOKUP($P112,$B$18:$M$26,12,0)</f>
        <v>0</v>
      </c>
      <c r="Z112" s="16">
        <f ca="1">SUMIFS(Estratégia!$F:$F,Estratégia!$C:$C,Z$107,Estratégia!$D:$D,$P112,Estratégia!$E:$E,"Hedge IPCA")*VLOOKUP($P112,$B$18:$M$26,12,0)</f>
        <v>-1615.8650786677608</v>
      </c>
      <c r="AA112" s="16">
        <f ca="1">SUMIFS(Estratégia!$F:$F,Estratégia!$C:$C,AA$107,Estratégia!$D:$D,$P112,Estratégia!$E:$E,"Hedge IPCA")*VLOOKUP($P112,$B$18:$M$26,12,0)</f>
        <v>0</v>
      </c>
      <c r="AB112" s="16">
        <f ca="1">SUMIFS(Estratégia!$F:$F,Estratégia!$C:$C,AB$107,Estratégia!$D:$D,$P112,Estratégia!$E:$E,"Hedge IPCA")*VLOOKUP($P112,$B$18:$M$26,12,0)</f>
        <v>-1122.1285268526117</v>
      </c>
      <c r="AC112" s="55">
        <f t="shared" ref="AC112" ca="1" si="49">SUM(Q112:AB112)</f>
        <v>-8977.0282148208935</v>
      </c>
      <c r="AH112" s="42">
        <f t="shared" ca="1" si="32"/>
        <v>46100</v>
      </c>
      <c r="AI112" s="43">
        <f ca="1">_xll.BInterpol('Base IPCA'!$C$3:$C$13,'Base IPCA'!$E$3:$E$13,AH112,"Cubic","Extrapolate=Linear","MultiX=Average","Skip=True","Sort=True")</f>
        <v>11.273344322344325</v>
      </c>
      <c r="AJ112" s="43">
        <f ca="1">_xll.BInterpol('Base IPCA'!$C$3:$C$13,'Base IPCA'!$D$3:$D$13,AH112,"Cubic","Extrapolate=Linear","MultiX=Average","Skip=True","Sort=True")</f>
        <v>11.252552747252746</v>
      </c>
    </row>
    <row r="113" spans="15:36" x14ac:dyDescent="0.25">
      <c r="P113" s="52" t="s">
        <v>175</v>
      </c>
      <c r="Q113" s="16">
        <f ca="1">SUMIFS(Estratégia!$F:$F,Estratégia!$C:$C,Q$107,Estratégia!$D:$D,$P113,Estratégia!$E:$E,"Hedge IPCA")*VLOOKUP($P113,$B$18:$M$26,12,0)</f>
        <v>-339.18947710664361</v>
      </c>
      <c r="R113" s="16">
        <f ca="1">SUMIFS(Estratégia!$F:$F,Estratégia!$C:$C,R$107,Estratégia!$D:$D,$P113,Estratégia!$E:$E,"Hedge IPCA")*VLOOKUP($P113,$B$18:$M$26,12,0)</f>
        <v>-339.18947710664361</v>
      </c>
      <c r="S113" s="16">
        <f ca="1">SUMIFS(Estratégia!$F:$F,Estratégia!$C:$C,S$107,Estratégia!$D:$D,$P113,Estratégia!$E:$E,"Hedge IPCA")*VLOOKUP($P113,$B$18:$M$26,12,0)</f>
        <v>-565.31579517773935</v>
      </c>
      <c r="T113" s="16">
        <f ca="1">SUMIFS(Estratégia!$F:$F,Estratégia!$C:$C,T$107,Estratégia!$D:$D,$P113,Estratégia!$E:$E,"Hedge IPCA")*VLOOKUP($P113,$B$18:$M$26,12,0)</f>
        <v>-3618.0210891375318</v>
      </c>
      <c r="U113" s="16">
        <f ca="1">SUMIFS(Estratégia!$F:$F,Estratégia!$C:$C,U$107,Estratégia!$D:$D,$P113,Estratégia!$E:$E,"Hedge IPCA")*VLOOKUP($P113,$B$18:$M$26,12,0)</f>
        <v>-9893.0264156104386</v>
      </c>
      <c r="V113" s="16">
        <f ca="1">SUMIFS(Estratégia!$F:$F,Estratégia!$C:$C,V$107,Estratégia!$D:$D,$P113,Estratégia!$E:$E,"Hedge IPCA")*VLOOKUP($P113,$B$18:$M$26,12,0)</f>
        <v>0</v>
      </c>
      <c r="W113" s="16">
        <f ca="1">SUMIFS(Estratégia!$F:$F,Estratégia!$C:$C,W$107,Estratégia!$D:$D,$P113,Estratégia!$E:$E,"Hedge IPCA")*VLOOKUP($P113,$B$18:$M$26,12,0)</f>
        <v>0</v>
      </c>
      <c r="X113" s="16">
        <f ca="1">SUMIFS(Estratégia!$F:$F,Estratégia!$C:$C,X$107,Estratégia!$D:$D,$P113,Estratégia!$E:$E,"Hedge IPCA")*VLOOKUP($P113,$B$18:$M$26,12,0)</f>
        <v>-56.531579517773935</v>
      </c>
      <c r="Y113" s="16">
        <f ca="1">SUMIFS(Estratégia!$F:$F,Estratégia!$C:$C,Y$107,Estratégia!$D:$D,$P113,Estratégia!$E:$E,"Hedge IPCA")*VLOOKUP($P113,$B$18:$M$26,12,0)</f>
        <v>0</v>
      </c>
      <c r="Z113" s="16">
        <f ca="1">SUMIFS(Estratégia!$F:$F,Estratégia!$C:$C,Z$107,Estratégia!$D:$D,$P113,Estratégia!$E:$E,"Hedge IPCA")*VLOOKUP($P113,$B$18:$M$26,12,0)</f>
        <v>-4070.2737252797233</v>
      </c>
      <c r="AA113" s="16">
        <f ca="1">SUMIFS(Estratégia!$F:$F,Estratégia!$C:$C,AA$107,Estratégia!$D:$D,$P113,Estratégia!$E:$E,"Hedge IPCA")*VLOOKUP($P113,$B$18:$M$26,12,0)</f>
        <v>0</v>
      </c>
      <c r="AB113" s="16">
        <f ca="1">SUMIFS(Estratégia!$F:$F,Estratégia!$C:$C,AB$107,Estratégia!$D:$D,$P113,Estratégia!$E:$E,"Hedge IPCA")*VLOOKUP($P113,$B$18:$M$26,12,0)</f>
        <v>-2996.1737144420185</v>
      </c>
      <c r="AC113" s="55">
        <f t="shared" ca="1" si="48"/>
        <v>-21877.721273378513</v>
      </c>
      <c r="AH113" s="42">
        <f t="shared" ca="1" si="32"/>
        <v>46101</v>
      </c>
      <c r="AI113" s="43">
        <f ca="1">_xll.BInterpol('Base IPCA'!$C$3:$C$13,'Base IPCA'!$E$3:$E$13,AH113,"Cubic","Extrapolate=Linear","MultiX=Average","Skip=True","Sort=True")</f>
        <v>11.267056776556778</v>
      </c>
      <c r="AJ113" s="43">
        <f ca="1">_xll.BInterpol('Base IPCA'!$C$3:$C$13,'Base IPCA'!$D$3:$D$13,AH113,"Cubic","Extrapolate=Linear","MultiX=Average","Skip=True","Sort=True")</f>
        <v>11.246372527472527</v>
      </c>
    </row>
    <row r="114" spans="15:36" ht="15" customHeight="1" x14ac:dyDescent="0.25">
      <c r="P114" s="52" t="s">
        <v>415</v>
      </c>
      <c r="Q114" s="16">
        <f ca="1">SUMIFS(Estratégia!$F:$F,Estratégia!$C:$C,Q$107,Estratégia!$D:$D,$P114,Estratégia!$E:$E,"Hedge IPCA")*VLOOKUP($P114,$B$18:$M$26,12,0)</f>
        <v>0</v>
      </c>
      <c r="R114" s="16">
        <f ca="1">SUMIFS(Estratégia!$F:$F,Estratégia!$C:$C,R$107,Estratégia!$D:$D,$P114,Estratégia!$E:$E,"Hedge IPCA")*VLOOKUP($P114,$B$18:$M$26,12,0)</f>
        <v>0</v>
      </c>
      <c r="S114" s="16">
        <f ca="1">SUMIFS(Estratégia!$F:$F,Estratégia!$C:$C,S$107,Estratégia!$D:$D,$P114,Estratégia!$E:$E,"Hedge IPCA")*VLOOKUP($P114,$B$18:$M$26,12,0)</f>
        <v>0</v>
      </c>
      <c r="T114" s="16">
        <f ca="1">SUMIFS(Estratégia!$F:$F,Estratégia!$C:$C,T$107,Estratégia!$D:$D,$P114,Estratégia!$E:$E,"Hedge IPCA")*VLOOKUP($P114,$B$18:$M$26,12,0)</f>
        <v>-3402.7674985416234</v>
      </c>
      <c r="U114" s="16">
        <f ca="1">SUMIFS(Estratégia!$F:$F,Estratégia!$C:$C,U$107,Estratégia!$D:$D,$P114,Estratégia!$E:$E,"Hedge IPCA")*VLOOKUP($P114,$B$18:$M$26,12,0)</f>
        <v>-7372.6629135068506</v>
      </c>
      <c r="V114" s="16">
        <f ca="1">SUMIFS(Estratégia!$F:$F,Estratégia!$C:$C,V$107,Estratégia!$D:$D,$P114,Estratégia!$E:$E,"Hedge IPCA")*VLOOKUP($P114,$B$18:$M$26,12,0)</f>
        <v>0</v>
      </c>
      <c r="W114" s="16">
        <f ca="1">SUMIFS(Estratégia!$F:$F,Estratégia!$C:$C,W$107,Estratégia!$D:$D,$P114,Estratégia!$E:$E,"Hedge IPCA")*VLOOKUP($P114,$B$18:$M$26,12,0)</f>
        <v>0</v>
      </c>
      <c r="X114" s="16">
        <f ca="1">SUMIFS(Estratégia!$F:$F,Estratégia!$C:$C,X$107,Estratégia!$D:$D,$P114,Estratégia!$E:$E,"Hedge IPCA")*VLOOKUP($P114,$B$18:$M$26,12,0)</f>
        <v>0</v>
      </c>
      <c r="Y114" s="16">
        <f ca="1">SUMIFS(Estratégia!$F:$F,Estratégia!$C:$C,Y$107,Estratégia!$D:$D,$P114,Estratégia!$E:$E,"Hedge IPCA")*VLOOKUP($P114,$B$18:$M$26,12,0)</f>
        <v>0</v>
      </c>
      <c r="Z114" s="16">
        <f ca="1">SUMIFS(Estratégia!$F:$F,Estratégia!$C:$C,Z$107,Estratégia!$D:$D,$P114,Estratégia!$E:$E,"Hedge IPCA")*VLOOKUP($P114,$B$18:$M$26,12,0)</f>
        <v>-3190.0945298827719</v>
      </c>
      <c r="AA114" s="16">
        <f ca="1">SUMIFS(Estratégia!$F:$F,Estratégia!$C:$C,AA$107,Estratégia!$D:$D,$P114,Estratégia!$E:$E,"Hedge IPCA")*VLOOKUP($P114,$B$18:$M$26,12,0)</f>
        <v>0</v>
      </c>
      <c r="AB114" s="16">
        <f ca="1">SUMIFS(Estratégia!$F:$F,Estratégia!$C:$C,AB$107,Estratégia!$D:$D,$P114,Estratégia!$E:$E,"Hedge IPCA")*VLOOKUP($P114,$B$18:$M$26,12,0)</f>
        <v>-3119.2035403298214</v>
      </c>
      <c r="AC114" s="55">
        <f t="shared" ref="AC114" ca="1" si="50">SUM(Q114:AB114)</f>
        <v>-17084.728482261067</v>
      </c>
      <c r="AH114" s="42">
        <f t="shared" ca="1" si="32"/>
        <v>46102</v>
      </c>
      <c r="AI114" s="43">
        <f ca="1">_xll.BInterpol('Base IPCA'!$C$3:$C$13,'Base IPCA'!$E$3:$E$13,AH114,"Cubic","Extrapolate=Linear","MultiX=Average","Skip=True","Sort=True")</f>
        <v>11.260769230769233</v>
      </c>
      <c r="AJ114" s="43">
        <f ca="1">_xll.BInterpol('Base IPCA'!$C$3:$C$13,'Base IPCA'!$D$3:$D$13,AH114,"Cubic","Extrapolate=Linear","MultiX=Average","Skip=True","Sort=True")</f>
        <v>11.240192307692308</v>
      </c>
    </row>
    <row r="115" spans="15:36" ht="15.75" customHeight="1" x14ac:dyDescent="0.25">
      <c r="P115" s="52" t="s">
        <v>178</v>
      </c>
      <c r="Q115" s="16">
        <f ca="1">SUMIFS(Estratégia!$F:$F,Estratégia!$C:$C,Q$107,Estratégia!$D:$D,$P115,Estratégia!$E:$E,"Hedge IPCA")*VLOOKUP($P115,$B$18:$M$26,12,0)</f>
        <v>0</v>
      </c>
      <c r="R115" s="16">
        <f ca="1">SUMIFS(Estratégia!$F:$F,Estratégia!$C:$C,R$107,Estratégia!$D:$D,$P115,Estratégia!$E:$E,"Hedge IPCA")*VLOOKUP($P115,$B$18:$M$26,12,0)</f>
        <v>0</v>
      </c>
      <c r="S115" s="16">
        <f ca="1">SUMIFS(Estratégia!$F:$F,Estratégia!$C:$C,S$107,Estratégia!$D:$D,$P115,Estratégia!$E:$E,"Hedge IPCA")*VLOOKUP($P115,$B$18:$M$26,12,0)</f>
        <v>0</v>
      </c>
      <c r="T115" s="16">
        <f ca="1">SUMIFS(Estratégia!$F:$F,Estratégia!$C:$C,T$107,Estratégia!$D:$D,$P115,Estratégia!$E:$E,"Hedge IPCA")*VLOOKUP($P115,$B$18:$M$26,12,0)</f>
        <v>-4030.2094315909781</v>
      </c>
      <c r="U115" s="16">
        <f ca="1">SUMIFS(Estratégia!$F:$F,Estratégia!$C:$C,U$107,Estratégia!$D:$D,$P115,Estratégia!$E:$E,"Hedge IPCA")*VLOOKUP($P115,$B$18:$M$26,12,0)</f>
        <v>-8648.1577386223071</v>
      </c>
      <c r="V115" s="16">
        <f ca="1">SUMIFS(Estratégia!$F:$F,Estratégia!$C:$C,V$107,Estratégia!$D:$D,$P115,Estratégia!$E:$E,"Hedge IPCA")*VLOOKUP($P115,$B$18:$M$26,12,0)</f>
        <v>0</v>
      </c>
      <c r="W115" s="16">
        <f ca="1">SUMIFS(Estratégia!$F:$F,Estratégia!$C:$C,W$107,Estratégia!$D:$D,$P115,Estratégia!$E:$E,"Hedge IPCA")*VLOOKUP($P115,$B$18:$M$26,12,0)</f>
        <v>0</v>
      </c>
      <c r="X115" s="16">
        <f ca="1">SUMIFS(Estratégia!$F:$F,Estratégia!$C:$C,X$107,Estratégia!$D:$D,$P115,Estratégia!$E:$E,"Hedge IPCA")*VLOOKUP($P115,$B$18:$M$26,12,0)</f>
        <v>0</v>
      </c>
      <c r="Y115" s="16">
        <f ca="1">SUMIFS(Estratégia!$F:$F,Estratégia!$C:$C,Y$107,Estratégia!$D:$D,$P115,Estratégia!$E:$E,"Hedge IPCA")*VLOOKUP($P115,$B$18:$M$26,12,0)</f>
        <v>0</v>
      </c>
      <c r="Z115" s="16">
        <f ca="1">SUMIFS(Estratégia!$F:$F,Estratégia!$C:$C,Z$107,Estratégia!$D:$D,$P115,Estratégia!$E:$E,"Hedge IPCA")*VLOOKUP($P115,$B$18:$M$26,12,0)</f>
        <v>-3778.3213421165419</v>
      </c>
      <c r="AA115" s="16">
        <f ca="1">SUMIFS(Estratégia!$F:$F,Estratégia!$C:$C,AA$107,Estratégia!$D:$D,$P115,Estratégia!$E:$E,"Hedge IPCA")*VLOOKUP($P115,$B$18:$M$26,12,0)</f>
        <v>0</v>
      </c>
      <c r="AB115" s="16">
        <f ca="1">SUMIFS(Estratégia!$F:$F,Estratégia!$C:$C,AB$107,Estratégia!$D:$D,$P115,Estratégia!$E:$E,"Hedge IPCA")*VLOOKUP($P115,$B$18:$M$26,12,0)</f>
        <v>-3106.6197701847123</v>
      </c>
      <c r="AC115" s="55">
        <f t="shared" ca="1" si="48"/>
        <v>-19563.308282514539</v>
      </c>
      <c r="AH115" s="42">
        <f t="shared" ca="1" si="32"/>
        <v>46103</v>
      </c>
      <c r="AI115" s="43">
        <f ca="1">_xll.BInterpol('Base IPCA'!$C$3:$C$13,'Base IPCA'!$E$3:$E$13,AH115,"Cubic","Extrapolate=Linear","MultiX=Average","Skip=True","Sort=True")</f>
        <v>11.254481684981688</v>
      </c>
      <c r="AJ115" s="43">
        <f ca="1">_xll.BInterpol('Base IPCA'!$C$3:$C$13,'Base IPCA'!$D$3:$D$13,AH115,"Cubic","Extrapolate=Linear","MultiX=Average","Skip=True","Sort=True")</f>
        <v>11.234012087912088</v>
      </c>
    </row>
    <row r="116" spans="15:36" ht="15.75" thickBot="1" x14ac:dyDescent="0.3">
      <c r="P116" s="53" t="s">
        <v>179</v>
      </c>
      <c r="Q116" s="16">
        <f ca="1">SUMIFS(Estratégia!$F:$F,Estratégia!$C:$C,Q$107,Estratégia!$D:$D,$P116,Estratégia!$E:$E,"Hedge IPCA")*VLOOKUP($P116,$B$18:$M$26,12,0)</f>
        <v>0</v>
      </c>
      <c r="R116" s="16">
        <f ca="1">SUMIFS(Estratégia!$F:$F,Estratégia!$C:$C,R$107,Estratégia!$D:$D,$P116,Estratégia!$E:$E,"Hedge IPCA")*VLOOKUP($P116,$B$18:$M$26,12,0)</f>
        <v>0</v>
      </c>
      <c r="S116" s="16">
        <f ca="1">SUMIFS(Estratégia!$F:$F,Estratégia!$C:$C,S$107,Estratégia!$D:$D,$P116,Estratégia!$E:$E,"Hedge IPCA")*VLOOKUP($P116,$B$18:$M$26,12,0)</f>
        <v>0</v>
      </c>
      <c r="T116" s="16">
        <f ca="1">SUMIFS(Estratégia!$F:$F,Estratégia!$C:$C,T$107,Estratégia!$D:$D,$P116,Estratégia!$E:$E,"Hedge IPCA")*VLOOKUP($P116,$B$18:$M$26,12,0)</f>
        <v>-1307.2891176575213</v>
      </c>
      <c r="U116" s="16">
        <f ca="1">SUMIFS(Estratégia!$F:$F,Estratégia!$C:$C,U$107,Estratégia!$D:$D,$P116,Estratégia!$E:$E,"Hedge IPCA")*VLOOKUP($P116,$B$18:$M$26,12,0)</f>
        <v>-5042.4008823932963</v>
      </c>
      <c r="V116" s="16">
        <f ca="1">SUMIFS(Estratégia!$F:$F,Estratégia!$C:$C,V$107,Estratégia!$D:$D,$P116,Estratégia!$E:$E,"Hedge IPCA")*VLOOKUP($P116,$B$18:$M$26,12,0)</f>
        <v>0</v>
      </c>
      <c r="W116" s="16">
        <f ca="1">SUMIFS(Estratégia!$F:$F,Estratégia!$C:$C,W$107,Estratégia!$D:$D,$P116,Estratégia!$E:$E,"Hedge IPCA")*VLOOKUP($P116,$B$18:$M$26,12,0)</f>
        <v>0</v>
      </c>
      <c r="X116" s="16">
        <f ca="1">SUMIFS(Estratégia!$F:$F,Estratégia!$C:$C,X$107,Estratégia!$D:$D,$P116,Estratégia!$E:$E,"Hedge IPCA")*VLOOKUP($P116,$B$18:$M$26,12,0)</f>
        <v>0</v>
      </c>
      <c r="Y116" s="16">
        <f ca="1">SUMIFS(Estratégia!$F:$F,Estratégia!$C:$C,Y$107,Estratégia!$D:$D,$P116,Estratégia!$E:$E,"Hedge IPCA")*VLOOKUP($P116,$B$18:$M$26,12,0)</f>
        <v>0</v>
      </c>
      <c r="Z116" s="16">
        <f ca="1">SUMIFS(Estratégia!$F:$F,Estratégia!$C:$C,Z$107,Estratégia!$D:$D,$P116,Estratégia!$E:$E,"Hedge IPCA")*VLOOKUP($P116,$B$18:$M$26,12,0)</f>
        <v>-2241.067058841465</v>
      </c>
      <c r="AA116" s="16">
        <f ca="1">SUMIFS(Estratégia!$F:$F,Estratégia!$C:$C,AA$107,Estratégia!$D:$D,$P116,Estratégia!$E:$E,"Hedge IPCA")*VLOOKUP($P116,$B$18:$M$26,12,0)</f>
        <v>0</v>
      </c>
      <c r="AB116" s="16">
        <f ca="1">SUMIFS(Estratégia!$F:$F,Estratégia!$C:$C,AB$107,Estratégia!$D:$D,$P116,Estratégia!$E:$E,"Hedge IPCA")*VLOOKUP($P116,$B$18:$M$26,12,0)</f>
        <v>-1120.5335294207325</v>
      </c>
      <c r="AC116" s="56">
        <f t="shared" ca="1" si="48"/>
        <v>-9711.2905883130152</v>
      </c>
      <c r="AH116" s="42">
        <f t="shared" ca="1" si="32"/>
        <v>46104</v>
      </c>
      <c r="AI116" s="43">
        <f ca="1">_xll.BInterpol('Base IPCA'!$C$3:$C$13,'Base IPCA'!$E$3:$E$13,AH116,"Cubic","Extrapolate=Linear","MultiX=Average","Skip=True","Sort=True")</f>
        <v>11.24819413919414</v>
      </c>
      <c r="AJ116" s="43">
        <f ca="1">_xll.BInterpol('Base IPCA'!$C$3:$C$13,'Base IPCA'!$D$3:$D$13,AH116,"Cubic","Extrapolate=Linear","MultiX=Average","Skip=True","Sort=True")</f>
        <v>11.227831868131867</v>
      </c>
    </row>
    <row r="117" spans="15:36" ht="15.75" thickBot="1" x14ac:dyDescent="0.3">
      <c r="Q117" s="66" t="e">
        <f t="shared" ref="Q117:AC117" si="51">SUM(Q108:Q116)</f>
        <v>#N/A</v>
      </c>
      <c r="R117" s="67" t="e">
        <f t="shared" si="51"/>
        <v>#N/A</v>
      </c>
      <c r="S117" s="67" t="e">
        <f t="shared" si="51"/>
        <v>#N/A</v>
      </c>
      <c r="T117" s="67" t="e">
        <f t="shared" si="51"/>
        <v>#N/A</v>
      </c>
      <c r="U117" s="67" t="e">
        <f t="shared" si="51"/>
        <v>#N/A</v>
      </c>
      <c r="V117" s="67" t="e">
        <f t="shared" si="51"/>
        <v>#N/A</v>
      </c>
      <c r="W117" s="67" t="e">
        <f t="shared" si="51"/>
        <v>#N/A</v>
      </c>
      <c r="X117" s="67" t="e">
        <f t="shared" si="51"/>
        <v>#N/A</v>
      </c>
      <c r="Y117" s="67" t="e">
        <f t="shared" si="51"/>
        <v>#N/A</v>
      </c>
      <c r="Z117" s="67" t="e">
        <f t="shared" si="51"/>
        <v>#N/A</v>
      </c>
      <c r="AA117" s="67" t="e">
        <f t="shared" si="51"/>
        <v>#N/A</v>
      </c>
      <c r="AB117" s="68" t="e">
        <f t="shared" si="51"/>
        <v>#N/A</v>
      </c>
      <c r="AC117" s="65" t="e">
        <f t="shared" si="51"/>
        <v>#N/A</v>
      </c>
      <c r="AH117" s="42">
        <f t="shared" ca="1" si="32"/>
        <v>46105</v>
      </c>
      <c r="AI117" s="43">
        <f ca="1">_xll.BInterpol('Base IPCA'!$C$3:$C$13,'Base IPCA'!$E$3:$E$13,AH117,"Cubic","Extrapolate=Linear","MultiX=Average","Skip=True","Sort=True")</f>
        <v>11.241906593406595</v>
      </c>
      <c r="AJ117" s="43">
        <f ca="1">_xll.BInterpol('Base IPCA'!$C$3:$C$13,'Base IPCA'!$D$3:$D$13,AH117,"Cubic","Extrapolate=Linear","MultiX=Average","Skip=True","Sort=True")</f>
        <v>11.221651648351648</v>
      </c>
    </row>
    <row r="118" spans="15:36" ht="15.75" thickBot="1" x14ac:dyDescent="0.3">
      <c r="Q118" s="3">
        <f t="shared" ref="Q118:AB118" ca="1" si="52">+IFERROR(Q117/Q105,0)</f>
        <v>0</v>
      </c>
      <c r="R118" s="3">
        <f t="shared" ca="1" si="52"/>
        <v>0</v>
      </c>
      <c r="S118" s="3">
        <f t="shared" ca="1" si="52"/>
        <v>0</v>
      </c>
      <c r="T118" s="3">
        <f t="shared" ca="1" si="52"/>
        <v>0</v>
      </c>
      <c r="U118" s="3">
        <f t="shared" ca="1" si="52"/>
        <v>0</v>
      </c>
      <c r="V118" s="3">
        <f t="shared" ca="1" si="52"/>
        <v>0</v>
      </c>
      <c r="W118" s="3">
        <f t="shared" ca="1" si="52"/>
        <v>0</v>
      </c>
      <c r="X118" s="3">
        <f t="shared" ca="1" si="52"/>
        <v>0</v>
      </c>
      <c r="Y118" s="3">
        <f t="shared" ca="1" si="52"/>
        <v>0</v>
      </c>
      <c r="Z118" s="3">
        <f t="shared" ca="1" si="52"/>
        <v>0</v>
      </c>
      <c r="AA118" s="3">
        <f t="shared" ca="1" si="52"/>
        <v>0</v>
      </c>
      <c r="AB118" s="3">
        <f t="shared" ca="1" si="52"/>
        <v>0</v>
      </c>
      <c r="AH118" s="42">
        <f t="shared" ca="1" si="32"/>
        <v>46106</v>
      </c>
      <c r="AI118" s="43">
        <f ca="1">_xll.BInterpol('Base IPCA'!$C$3:$C$13,'Base IPCA'!$E$3:$E$13,AH118,"Cubic","Extrapolate=Linear","MultiX=Average","Skip=True","Sort=True")</f>
        <v>11.23561904761905</v>
      </c>
      <c r="AJ118" s="43">
        <f ca="1">_xll.BInterpol('Base IPCA'!$C$3:$C$13,'Base IPCA'!$D$3:$D$13,AH118,"Cubic","Extrapolate=Linear","MultiX=Average","Skip=True","Sort=True")</f>
        <v>11.215471428571428</v>
      </c>
    </row>
    <row r="119" spans="15:36" ht="15.75" thickBot="1" x14ac:dyDescent="0.3">
      <c r="P119" s="69" t="s">
        <v>216</v>
      </c>
      <c r="Q119" s="63" t="e">
        <f t="shared" ref="Q119:AB119" ca="1" si="53">+Q117+Q105</f>
        <v>#N/A</v>
      </c>
      <c r="R119" s="64" t="e">
        <f t="shared" ca="1" si="53"/>
        <v>#N/A</v>
      </c>
      <c r="S119" s="64" t="e">
        <f t="shared" ca="1" si="53"/>
        <v>#N/A</v>
      </c>
      <c r="T119" s="64" t="e">
        <f t="shared" ca="1" si="53"/>
        <v>#N/A</v>
      </c>
      <c r="U119" s="64" t="e">
        <f t="shared" ca="1" si="53"/>
        <v>#N/A</v>
      </c>
      <c r="V119" s="64" t="e">
        <f t="shared" ca="1" si="53"/>
        <v>#N/A</v>
      </c>
      <c r="W119" s="64" t="e">
        <f t="shared" ca="1" si="53"/>
        <v>#N/A</v>
      </c>
      <c r="X119" s="64" t="e">
        <f t="shared" ca="1" si="53"/>
        <v>#N/A</v>
      </c>
      <c r="Y119" s="64" t="e">
        <f t="shared" ca="1" si="53"/>
        <v>#N/A</v>
      </c>
      <c r="Z119" s="64" t="e">
        <f t="shared" ca="1" si="53"/>
        <v>#N/A</v>
      </c>
      <c r="AA119" s="64" t="e">
        <f t="shared" ca="1" si="53"/>
        <v>#N/A</v>
      </c>
      <c r="AB119" s="57" t="e">
        <f t="shared" ca="1" si="53"/>
        <v>#N/A</v>
      </c>
      <c r="AC119" s="65" t="e">
        <f ca="1">SUM(Q119:AB119)</f>
        <v>#N/A</v>
      </c>
      <c r="AH119" s="42"/>
      <c r="AI119" s="43"/>
      <c r="AJ119" s="43"/>
    </row>
    <row r="120" spans="15:36" ht="15.75" thickBot="1" x14ac:dyDescent="0.3">
      <c r="AH120" s="42">
        <f ca="1">AH118+1</f>
        <v>46107</v>
      </c>
      <c r="AI120" s="43">
        <f ca="1">_xll.BInterpol('Base IPCA'!$C$3:$C$13,'Base IPCA'!$E$3:$E$13,AH120,"Cubic","Extrapolate=Linear","MultiX=Average","Skip=True","Sort=True")</f>
        <v>11.229331501831503</v>
      </c>
      <c r="AJ120" s="43">
        <f ca="1">_xll.BInterpol('Base IPCA'!$C$3:$C$13,'Base IPCA'!$D$3:$D$13,AH120,"Cubic","Extrapolate=Linear","MultiX=Average","Skip=True","Sort=True")</f>
        <v>11.209291208791207</v>
      </c>
    </row>
    <row r="121" spans="15:36" ht="15.75" thickBot="1" x14ac:dyDescent="0.3">
      <c r="P121" s="69"/>
      <c r="Q121" s="48" t="str">
        <f t="shared" ref="Q121:AA121" si="54">Q$2</f>
        <v>FIRF GERAES</v>
      </c>
      <c r="R121" s="49" t="str">
        <f t="shared" si="54"/>
        <v>FIRF GERAES 30</v>
      </c>
      <c r="S121" s="49" t="str">
        <f t="shared" si="54"/>
        <v>HORIZONTE</v>
      </c>
      <c r="T121" s="49" t="str">
        <f t="shared" si="54"/>
        <v>MANACA INFRA FIRF</v>
      </c>
      <c r="U121" s="49" t="str">
        <f t="shared" si="54"/>
        <v>BH FIRF INFRA</v>
      </c>
      <c r="V121" s="49" t="str">
        <f t="shared" si="54"/>
        <v>REAL FIM</v>
      </c>
      <c r="W121" s="49" t="str">
        <f>W$2</f>
        <v>RIO INFRA</v>
      </c>
      <c r="X121" s="49" t="str">
        <f t="shared" si="54"/>
        <v>JERA2026</v>
      </c>
      <c r="Y121" s="49" t="str">
        <f t="shared" si="54"/>
        <v>SANTANA</v>
      </c>
      <c r="Z121" s="49" t="str">
        <f t="shared" si="54"/>
        <v>BORDEAUX INFRA</v>
      </c>
      <c r="AA121" s="49" t="str">
        <f t="shared" si="54"/>
        <v>AF INVEST GERAES PREV</v>
      </c>
      <c r="AB121" s="50" t="str">
        <f>AB$2</f>
        <v>TOPAZIO INFRA</v>
      </c>
      <c r="AC121" s="45" t="s">
        <v>155</v>
      </c>
      <c r="AH121" s="42">
        <f t="shared" ca="1" si="32"/>
        <v>46108</v>
      </c>
      <c r="AI121" s="43">
        <f ca="1">_xll.BInterpol('Base IPCA'!$C$3:$C$13,'Base IPCA'!$E$3:$E$13,AH121,"Cubic","Extrapolate=Linear","MultiX=Average","Skip=True","Sort=True")</f>
        <v>11.223043956043957</v>
      </c>
      <c r="AJ121" s="43">
        <f ca="1">_xll.BInterpol('Base IPCA'!$C$3:$C$13,'Base IPCA'!$D$3:$D$13,AH121,"Cubic","Extrapolate=Linear","MultiX=Average","Skip=True","Sort=True")</f>
        <v>11.203110989010987</v>
      </c>
    </row>
    <row r="122" spans="15:36" ht="15.75" thickBot="1" x14ac:dyDescent="0.3">
      <c r="P122" s="45" t="s">
        <v>206</v>
      </c>
      <c r="Q122" s="67" t="e">
        <f t="shared" ref="Q122:AB122" ca="1" si="55">+Q105+Q117</f>
        <v>#N/A</v>
      </c>
      <c r="R122" s="67" t="e">
        <f t="shared" ca="1" si="55"/>
        <v>#N/A</v>
      </c>
      <c r="S122" s="67" t="e">
        <f t="shared" ca="1" si="55"/>
        <v>#N/A</v>
      </c>
      <c r="T122" s="67" t="e">
        <f t="shared" ca="1" si="55"/>
        <v>#N/A</v>
      </c>
      <c r="U122" s="67" t="e">
        <f t="shared" ca="1" si="55"/>
        <v>#N/A</v>
      </c>
      <c r="V122" s="67" t="e">
        <f t="shared" ca="1" si="55"/>
        <v>#N/A</v>
      </c>
      <c r="W122" s="67" t="e">
        <f t="shared" ca="1" si="55"/>
        <v>#N/A</v>
      </c>
      <c r="X122" s="67" t="e">
        <f t="shared" ca="1" si="55"/>
        <v>#N/A</v>
      </c>
      <c r="Y122" s="67" t="e">
        <f t="shared" ca="1" si="55"/>
        <v>#N/A</v>
      </c>
      <c r="Z122" s="67" t="e">
        <f t="shared" ca="1" si="55"/>
        <v>#N/A</v>
      </c>
      <c r="AA122" s="67" t="e">
        <f t="shared" ca="1" si="55"/>
        <v>#N/A</v>
      </c>
      <c r="AB122" s="67" t="e">
        <f t="shared" ca="1" si="55"/>
        <v>#N/A</v>
      </c>
      <c r="AC122" s="65" t="e">
        <f ca="1">SUM(Q122:AB122)</f>
        <v>#N/A</v>
      </c>
      <c r="AH122" s="42">
        <f t="shared" ca="1" si="32"/>
        <v>46109</v>
      </c>
      <c r="AI122" s="43">
        <f ca="1">_xll.BInterpol('Base IPCA'!$C$3:$C$13,'Base IPCA'!$E$3:$E$13,AH122,"Cubic","Extrapolate=Linear","MultiX=Average","Skip=True","Sort=True")</f>
        <v>11.216756410256412</v>
      </c>
      <c r="AJ122" s="43">
        <f ca="1">_xll.BInterpol('Base IPCA'!$C$3:$C$13,'Base IPCA'!$D$3:$D$13,AH122,"Cubic","Extrapolate=Linear","MultiX=Average","Skip=True","Sort=True")</f>
        <v>11.196930769230768</v>
      </c>
    </row>
    <row r="123" spans="15:36" x14ac:dyDescent="0.25">
      <c r="O123" s="12"/>
      <c r="P123" s="2" t="s">
        <v>76</v>
      </c>
      <c r="Q123" s="3" t="e">
        <f ca="1">Q122/VLOOKUP(Q107,'Base CDI'!$A:$D,4,0)</f>
        <v>#N/A</v>
      </c>
      <c r="R123" s="3" t="e">
        <f ca="1">R122/VLOOKUP(R107,'Base CDI'!$A:$D,4,0)</f>
        <v>#N/A</v>
      </c>
      <c r="S123" s="3" t="e">
        <f ca="1">S122/VLOOKUP(S107,'Base CDI'!$A:$D,4,0)</f>
        <v>#N/A</v>
      </c>
      <c r="T123" s="3" t="e">
        <f ca="1">T122/VLOOKUP(T107,'Base CDI'!$A:$D,4,0)</f>
        <v>#N/A</v>
      </c>
      <c r="U123" s="3" t="e">
        <f ca="1">U122/VLOOKUP(U107,'Base CDI'!$A:$D,4,0)</f>
        <v>#N/A</v>
      </c>
      <c r="V123" s="3" t="e">
        <f ca="1">V122/VLOOKUP(V107,'Base CDI'!$A:$D,4,0)</f>
        <v>#N/A</v>
      </c>
      <c r="W123" s="3" t="e">
        <f ca="1">W122/VLOOKUP(W107,'Base CDI'!$A:$D,4,0)</f>
        <v>#N/A</v>
      </c>
      <c r="X123" s="3" t="e">
        <f ca="1">X122/VLOOKUP(X107,'Base CDI'!$A:$D,4,0)</f>
        <v>#N/A</v>
      </c>
      <c r="Y123" s="3" t="e">
        <f ca="1">Y122/VLOOKUP(Y107,'Base CDI'!$A:$D,4,0)</f>
        <v>#N/A</v>
      </c>
      <c r="Z123" s="3" t="e">
        <f ca="1">Z122/VLOOKUP(Z107,'Base CDI'!$A:$D,4,0)</f>
        <v>#N/A</v>
      </c>
      <c r="AA123" s="3" t="e">
        <f ca="1">AA122/VLOOKUP(AA107,'Base CDI'!$A:$D,4,0)</f>
        <v>#N/A</v>
      </c>
      <c r="AB123" s="3" t="e">
        <f ca="1">AB122/VLOOKUP(AB107,'Base CDI'!$A:$D,4,0)</f>
        <v>#N/A</v>
      </c>
      <c r="AH123" s="42">
        <f t="shared" ca="1" si="32"/>
        <v>46110</v>
      </c>
      <c r="AI123" s="43">
        <f ca="1">_xll.BInterpol('Base IPCA'!$C$3:$C$13,'Base IPCA'!$E$3:$E$13,AH123,"Cubic","Extrapolate=Linear","MultiX=Average","Skip=True","Sort=True")</f>
        <v>11.210468864468867</v>
      </c>
      <c r="AJ123" s="43">
        <f ca="1">_xll.BInterpol('Base IPCA'!$C$3:$C$13,'Base IPCA'!$D$3:$D$13,AH123,"Cubic","Extrapolate=Linear","MultiX=Average","Skip=True","Sort=True")</f>
        <v>11.190750549450549</v>
      </c>
    </row>
    <row r="124" spans="15:36" x14ac:dyDescent="0.25">
      <c r="P124" s="34" t="s">
        <v>207</v>
      </c>
      <c r="Q124" s="70" t="e">
        <f ca="1">+(Q122/VLOOKUP(Q121,'Base CDI'!$A:$D,3,0))</f>
        <v>#N/A</v>
      </c>
      <c r="R124" s="70" t="e">
        <f ca="1">+(R122/VLOOKUP(R121,'Base CDI'!$A:$D,3,0))</f>
        <v>#N/A</v>
      </c>
      <c r="S124" s="70" t="e">
        <f ca="1">+(S122/VLOOKUP(S121,'Base CDI'!$A:$D,3,0))</f>
        <v>#N/A</v>
      </c>
      <c r="T124" s="70" t="e">
        <f ca="1">+(T122/VLOOKUP(T121,'Base CDI'!$A:$D,3,0))</f>
        <v>#N/A</v>
      </c>
      <c r="U124" s="70" t="e">
        <f ca="1">+(U122/VLOOKUP(U121,'Base CDI'!$A:$D,3,0))</f>
        <v>#N/A</v>
      </c>
      <c r="V124" s="70" t="e">
        <f ca="1">+(V122/VLOOKUP(V121,'Base CDI'!$A:$D,3,0))</f>
        <v>#N/A</v>
      </c>
      <c r="W124" s="70" t="e">
        <f ca="1">+(W122/VLOOKUP(W121,'Base CDI'!$A:$D,3,0))</f>
        <v>#N/A</v>
      </c>
      <c r="X124" s="70" t="e">
        <f ca="1">+(X122/VLOOKUP(X121,'Base CDI'!$A:$D,3,0))</f>
        <v>#N/A</v>
      </c>
      <c r="Y124" s="70" t="e">
        <f ca="1">+(Y122/VLOOKUP(Y121,'Base CDI'!$A:$D,3,0))</f>
        <v>#N/A</v>
      </c>
      <c r="Z124" s="70" t="e">
        <f ca="1">+(Z122/VLOOKUP(Z121,'Base CDI'!$A:$D,3,0))</f>
        <v>#N/A</v>
      </c>
      <c r="AA124" s="70" t="e">
        <f ca="1">+(AA122/VLOOKUP(AA121,'Base CDI'!$A:$D,3,0))</f>
        <v>#N/A</v>
      </c>
      <c r="AB124" s="70" t="e">
        <f ca="1">+(AB122/VLOOKUP(AB121,'Base CDI'!$A:$D,3,0))</f>
        <v>#N/A</v>
      </c>
      <c r="AH124" s="42">
        <f t="shared" ca="1" si="32"/>
        <v>46111</v>
      </c>
      <c r="AI124" s="43">
        <f ca="1">_xll.BInterpol('Base IPCA'!$C$3:$C$13,'Base IPCA'!$E$3:$E$13,AH124,"Cubic","Extrapolate=Linear","MultiX=Average","Skip=True","Sort=True")</f>
        <v>11.204181318681321</v>
      </c>
      <c r="AJ124" s="43">
        <f ca="1">_xll.BInterpol('Base IPCA'!$C$3:$C$13,'Base IPCA'!$D$3:$D$13,AH124,"Cubic","Extrapolate=Linear","MultiX=Average","Skip=True","Sort=True")</f>
        <v>11.184570329670329</v>
      </c>
    </row>
    <row r="125" spans="15:36" x14ac:dyDescent="0.25">
      <c r="Q125" s="140"/>
      <c r="R125" s="140"/>
      <c r="S125" s="140"/>
      <c r="T125" s="140"/>
      <c r="U125" s="208"/>
      <c r="V125" s="140"/>
      <c r="W125" s="140"/>
      <c r="X125" s="140"/>
      <c r="Y125" s="140"/>
      <c r="Z125" s="162"/>
      <c r="AA125" s="140"/>
      <c r="AB125" s="162"/>
      <c r="AH125" s="42">
        <f t="shared" ca="1" si="32"/>
        <v>46112</v>
      </c>
      <c r="AI125" s="43">
        <f ca="1">_xll.BInterpol('Base IPCA'!$C$3:$C$13,'Base IPCA'!$E$3:$E$13,AH125,"Cubic","Extrapolate=Linear","MultiX=Average","Skip=True","Sort=True")</f>
        <v>11.197893772893774</v>
      </c>
      <c r="AJ125" s="43">
        <f ca="1">_xll.BInterpol('Base IPCA'!$C$3:$C$13,'Base IPCA'!$D$3:$D$13,AH125,"Cubic","Extrapolate=Linear","MultiX=Average","Skip=True","Sort=True")</f>
        <v>11.17839010989011</v>
      </c>
    </row>
    <row r="126" spans="15:36" x14ac:dyDescent="0.25"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  <c r="AA126" s="140"/>
      <c r="AB126" s="140"/>
      <c r="AH126" s="42">
        <f t="shared" ca="1" si="32"/>
        <v>46113</v>
      </c>
      <c r="AI126" s="43">
        <f ca="1">_xll.BInterpol('Base IPCA'!$C$3:$C$13,'Base IPCA'!$E$3:$E$13,AH126,"Cubic","Extrapolate=Linear","MultiX=Average","Skip=True","Sort=True")</f>
        <v>11.191606227106229</v>
      </c>
      <c r="AJ126" s="43">
        <f ca="1">_xll.BInterpol('Base IPCA'!$C$3:$C$13,'Base IPCA'!$D$3:$D$13,AH126,"Cubic","Extrapolate=Linear","MultiX=Average","Skip=True","Sort=True")</f>
        <v>11.17220989010989</v>
      </c>
    </row>
    <row r="127" spans="15:36" x14ac:dyDescent="0.25">
      <c r="Q127" s="5"/>
      <c r="R127" s="140"/>
      <c r="S127" s="5"/>
      <c r="U127" s="162"/>
      <c r="AH127" s="42">
        <f t="shared" ca="1" si="32"/>
        <v>46114</v>
      </c>
      <c r="AI127" s="43">
        <f ca="1">_xll.BInterpol('Base IPCA'!$C$3:$C$13,'Base IPCA'!$E$3:$E$13,AH127,"Cubic","Extrapolate=Linear","MultiX=Average","Skip=True","Sort=True")</f>
        <v>11.185318681318684</v>
      </c>
      <c r="AJ127" s="43">
        <f ca="1">_xll.BInterpol('Base IPCA'!$C$3:$C$13,'Base IPCA'!$D$3:$D$13,AH127,"Cubic","Extrapolate=Linear","MultiX=Average","Skip=True","Sort=True")</f>
        <v>11.166029670329669</v>
      </c>
    </row>
    <row r="128" spans="15:36" x14ac:dyDescent="0.25">
      <c r="Q128" s="5"/>
      <c r="R128" s="5"/>
      <c r="AG128"/>
      <c r="AH128" s="42">
        <f t="shared" ca="1" si="32"/>
        <v>46115</v>
      </c>
      <c r="AI128" s="43">
        <f ca="1">_xll.BInterpol('Base IPCA'!$C$3:$C$13,'Base IPCA'!$E$3:$E$13,AH128,"Cubic","Extrapolate=Linear","MultiX=Average","Skip=True","Sort=True")</f>
        <v>11.179031135531137</v>
      </c>
      <c r="AJ128" s="43">
        <f ca="1">_xll.BInterpol('Base IPCA'!$C$3:$C$13,'Base IPCA'!$D$3:$D$13,AH128,"Cubic","Extrapolate=Linear","MultiX=Average","Skip=True","Sort=True")</f>
        <v>11.15984945054945</v>
      </c>
    </row>
    <row r="129" spans="14:36" ht="15.75" thickBot="1" x14ac:dyDescent="0.3">
      <c r="P129" s="345" t="s">
        <v>377</v>
      </c>
      <c r="Q129" s="345"/>
      <c r="R129" s="345"/>
      <c r="S129" s="345"/>
      <c r="T129" s="345"/>
      <c r="U129" s="345"/>
      <c r="V129" s="345"/>
      <c r="W129" s="345"/>
      <c r="X129" s="345"/>
      <c r="Y129" s="345"/>
      <c r="Z129" s="345"/>
      <c r="AA129" s="345"/>
      <c r="AB129" s="345"/>
      <c r="AC129" s="345"/>
      <c r="AE129" s="2"/>
      <c r="AG129"/>
      <c r="AH129" s="42" t="e">
        <f>#REF!+1</f>
        <v>#REF!</v>
      </c>
      <c r="AI129" s="43" t="str">
        <f>_xll.BInterpol('Base IPCA'!$C$3:$C$13,'Base IPCA'!$E$3:$E$13,AH129,"Cubic","Extrapolate=Linear","MultiX=Average","Skip=True","Sort=True")</f>
        <v>#N/A Invalid Parameter: Interpolation value</v>
      </c>
      <c r="AJ129" s="43" t="str">
        <f>_xll.BInterpol('Base IPCA'!$C$3:$C$13,'Base IPCA'!$D$3:$D$13,AH129,"Cubic","Extrapolate=Linear","MultiX=Average","Skip=True","Sort=True")</f>
        <v>#N/A Invalid Parameter: Interpolation value</v>
      </c>
    </row>
    <row r="130" spans="14:36" ht="15.75" thickBot="1" x14ac:dyDescent="0.3">
      <c r="N130"/>
      <c r="P130" s="45" t="s">
        <v>378</v>
      </c>
      <c r="Q130" s="49" t="str">
        <f>Q121</f>
        <v>FIRF GERAES</v>
      </c>
      <c r="R130" s="49" t="str">
        <f>R121</f>
        <v>FIRF GERAES 30</v>
      </c>
      <c r="S130" s="49" t="str">
        <f t="shared" ref="S130:AA130" si="56">S121</f>
        <v>HORIZONTE</v>
      </c>
      <c r="T130" s="49" t="str">
        <f t="shared" si="56"/>
        <v>MANACA INFRA FIRF</v>
      </c>
      <c r="U130" s="49" t="str">
        <f t="shared" si="56"/>
        <v>BH FIRF INFRA</v>
      </c>
      <c r="V130" s="49" t="str">
        <f t="shared" si="56"/>
        <v>REAL FIM</v>
      </c>
      <c r="W130" s="49" t="str">
        <f t="shared" si="56"/>
        <v>RIO INFRA</v>
      </c>
      <c r="X130" s="49" t="str">
        <f t="shared" si="56"/>
        <v>JERA2026</v>
      </c>
      <c r="Y130" s="49" t="str">
        <f t="shared" si="56"/>
        <v>SANTANA</v>
      </c>
      <c r="Z130" s="49" t="str">
        <f>Z121</f>
        <v>BORDEAUX INFRA</v>
      </c>
      <c r="AA130" s="49" t="str">
        <f t="shared" si="56"/>
        <v>AF INVEST GERAES PREV</v>
      </c>
      <c r="AB130" s="49" t="str">
        <f>AB121</f>
        <v>TOPAZIO INFRA</v>
      </c>
      <c r="AC130" s="45" t="s">
        <v>155</v>
      </c>
      <c r="AE130" s="2"/>
      <c r="AG130"/>
      <c r="AH130" s="42" t="e">
        <f t="shared" si="32"/>
        <v>#REF!</v>
      </c>
      <c r="AI130" s="43" t="str">
        <f>_xll.BInterpol('Base IPCA'!$C$3:$C$13,'Base IPCA'!$E$3:$E$13,AH130,"Cubic","Extrapolate=Linear","MultiX=Average","Skip=True","Sort=True")</f>
        <v>#N/A Invalid Parameter: Interpolation value</v>
      </c>
      <c r="AJ130" s="43" t="str">
        <f>_xll.BInterpol('Base IPCA'!$C$3:$C$13,'Base IPCA'!$D$3:$D$13,AH130,"Cubic","Extrapolate=Linear","MultiX=Average","Skip=True","Sort=True")</f>
        <v>#N/A Invalid Parameter: Interpolation value</v>
      </c>
    </row>
    <row r="131" spans="14:36" x14ac:dyDescent="0.25">
      <c r="P131" s="52" t="s">
        <v>172</v>
      </c>
      <c r="Q131" s="16">
        <f t="shared" ref="Q131:AB139" si="57">SUMIF($O$55:$O$104,$P131,Q$55:Q$104)</f>
        <v>29.114046999975418</v>
      </c>
      <c r="R131" s="16">
        <f t="shared" si="57"/>
        <v>30.416580999974311</v>
      </c>
      <c r="S131" s="16">
        <f t="shared" si="57"/>
        <v>69.492600999941317</v>
      </c>
      <c r="T131" s="16">
        <f t="shared" si="57"/>
        <v>0</v>
      </c>
      <c r="U131" s="16">
        <f t="shared" si="57"/>
        <v>0</v>
      </c>
      <c r="V131" s="16">
        <f t="shared" si="57"/>
        <v>4.1488119999964965</v>
      </c>
      <c r="W131" s="16">
        <f t="shared" si="57"/>
        <v>0</v>
      </c>
      <c r="X131" s="16">
        <f t="shared" si="57"/>
        <v>45.950504999961197</v>
      </c>
      <c r="Y131" s="16">
        <f t="shared" si="57"/>
        <v>0</v>
      </c>
      <c r="Z131" s="16">
        <f t="shared" si="57"/>
        <v>0</v>
      </c>
      <c r="AA131" s="16">
        <f t="shared" si="57"/>
        <v>0</v>
      </c>
      <c r="AB131" s="16">
        <f t="shared" si="57"/>
        <v>0</v>
      </c>
      <c r="AC131" s="55">
        <f t="shared" ref="AC131:AC139" si="58">SUM(Q131:AB131)</f>
        <v>179.12254599984874</v>
      </c>
      <c r="AE131" s="2"/>
      <c r="AG131"/>
      <c r="AH131" s="42" t="e">
        <f t="shared" si="32"/>
        <v>#REF!</v>
      </c>
      <c r="AI131" s="43" t="str">
        <f>_xll.BInterpol('Base IPCA'!$C$3:$C$13,'Base IPCA'!$E$3:$E$13,AH131,"Cubic","Extrapolate=Linear","MultiX=Average","Skip=True","Sort=True")</f>
        <v>#N/A Invalid Parameter: Interpolation value</v>
      </c>
      <c r="AJ131" s="43" t="str">
        <f>_xll.BInterpol('Base IPCA'!$C$3:$C$13,'Base IPCA'!$D$3:$D$13,AH131,"Cubic","Extrapolate=Linear","MultiX=Average","Skip=True","Sort=True")</f>
        <v>#N/A Invalid Parameter: Interpolation value</v>
      </c>
    </row>
    <row r="132" spans="14:36" x14ac:dyDescent="0.25">
      <c r="P132" s="52" t="s">
        <v>113</v>
      </c>
      <c r="Q132" s="16">
        <f t="shared" ca="1" si="57"/>
        <v>0</v>
      </c>
      <c r="R132" s="16">
        <f t="shared" ca="1" si="57"/>
        <v>0</v>
      </c>
      <c r="S132" s="16">
        <f t="shared" ca="1" si="57"/>
        <v>653.62196775022085</v>
      </c>
      <c r="T132" s="16">
        <f t="shared" ca="1" si="57"/>
        <v>0</v>
      </c>
      <c r="U132" s="16">
        <f t="shared" ca="1" si="57"/>
        <v>354.65057975003583</v>
      </c>
      <c r="V132" s="16">
        <f t="shared" ca="1" si="57"/>
        <v>99.437713000011115</v>
      </c>
      <c r="W132" s="16">
        <f t="shared" ca="1" si="57"/>
        <v>0</v>
      </c>
      <c r="X132" s="16">
        <f t="shared" ca="1" si="57"/>
        <v>152.82999999999998</v>
      </c>
      <c r="Y132" s="16">
        <f t="shared" ca="1" si="57"/>
        <v>0</v>
      </c>
      <c r="Z132" s="16">
        <f t="shared" ca="1" si="57"/>
        <v>26.169392000010692</v>
      </c>
      <c r="AA132" s="16">
        <f t="shared" ca="1" si="57"/>
        <v>0</v>
      </c>
      <c r="AB132" s="16">
        <f t="shared" ca="1" si="57"/>
        <v>12.94095959331753</v>
      </c>
      <c r="AC132" s="55">
        <f t="shared" ca="1" si="58"/>
        <v>1299.650612093596</v>
      </c>
      <c r="AE132" s="2"/>
      <c r="AG132"/>
      <c r="AH132" s="42" t="e">
        <f t="shared" si="32"/>
        <v>#REF!</v>
      </c>
      <c r="AI132" s="43" t="str">
        <f>_xll.BInterpol('Base IPCA'!$C$3:$C$13,'Base IPCA'!$E$3:$E$13,AH132,"Cubic","Extrapolate=Linear","MultiX=Average","Skip=True","Sort=True")</f>
        <v>#N/A Invalid Parameter: Interpolation value</v>
      </c>
      <c r="AJ132" s="43" t="str">
        <f>_xll.BInterpol('Base IPCA'!$C$3:$C$13,'Base IPCA'!$D$3:$D$13,AH132,"Cubic","Extrapolate=Linear","MultiX=Average","Skip=True","Sort=True")</f>
        <v>#N/A Invalid Parameter: Interpolation value</v>
      </c>
    </row>
    <row r="133" spans="14:36" x14ac:dyDescent="0.25">
      <c r="P133" s="52" t="s">
        <v>300</v>
      </c>
      <c r="Q133" s="16">
        <f t="shared" ca="1" si="57"/>
        <v>0</v>
      </c>
      <c r="R133" s="16">
        <f t="shared" ca="1" si="57"/>
        <v>0</v>
      </c>
      <c r="S133" s="16">
        <f t="shared" ca="1" si="57"/>
        <v>0</v>
      </c>
      <c r="T133" s="16">
        <f t="shared" ca="1" si="57"/>
        <v>0</v>
      </c>
      <c r="U133" s="16">
        <f t="shared" ca="1" si="57"/>
        <v>35.563061000011317</v>
      </c>
      <c r="V133" s="16">
        <f t="shared" ca="1" si="57"/>
        <v>0</v>
      </c>
      <c r="W133" s="16">
        <f t="shared" ca="1" si="57"/>
        <v>0</v>
      </c>
      <c r="X133" s="16">
        <f t="shared" ca="1" si="57"/>
        <v>0</v>
      </c>
      <c r="Y133" s="16">
        <f t="shared" ca="1" si="57"/>
        <v>0</v>
      </c>
      <c r="Z133" s="16">
        <f t="shared" ca="1" si="57"/>
        <v>0</v>
      </c>
      <c r="AA133" s="16">
        <f t="shared" ca="1" si="57"/>
        <v>0</v>
      </c>
      <c r="AB133" s="16">
        <f t="shared" ca="1" si="57"/>
        <v>0</v>
      </c>
      <c r="AC133" s="55">
        <f t="shared" ca="1" si="58"/>
        <v>35.563061000011317</v>
      </c>
      <c r="AE133" s="2"/>
      <c r="AG133"/>
      <c r="AH133" s="42" t="e">
        <f t="shared" si="32"/>
        <v>#REF!</v>
      </c>
      <c r="AI133" s="43" t="str">
        <f>_xll.BInterpol('Base IPCA'!$C$3:$C$13,'Base IPCA'!$E$3:$E$13,AH133,"Cubic","Extrapolate=Linear","MultiX=Average","Skip=True","Sort=True")</f>
        <v>#N/A Invalid Parameter: Interpolation value</v>
      </c>
      <c r="AJ133" s="43" t="str">
        <f>_xll.BInterpol('Base IPCA'!$C$3:$C$13,'Base IPCA'!$D$3:$D$13,AH133,"Cubic","Extrapolate=Linear","MultiX=Average","Skip=True","Sort=True")</f>
        <v>#N/A Invalid Parameter: Interpolation value</v>
      </c>
    </row>
    <row r="134" spans="14:36" x14ac:dyDescent="0.25">
      <c r="P134" s="52" t="s">
        <v>174</v>
      </c>
      <c r="Q134" s="16">
        <f t="shared" si="57"/>
        <v>873.6</v>
      </c>
      <c r="R134" s="16">
        <f t="shared" si="57"/>
        <v>789.12</v>
      </c>
      <c r="S134" s="16">
        <f t="shared" si="57"/>
        <v>1411.810007</v>
      </c>
      <c r="T134" s="16">
        <f t="shared" si="57"/>
        <v>657.00631089997478</v>
      </c>
      <c r="U134" s="16">
        <f t="shared" si="57"/>
        <v>3041.8724006998737</v>
      </c>
      <c r="V134" s="16">
        <f t="shared" si="57"/>
        <v>59.2</v>
      </c>
      <c r="W134" s="16">
        <f t="shared" si="57"/>
        <v>0</v>
      </c>
      <c r="X134" s="16">
        <f t="shared" si="57"/>
        <v>82.56</v>
      </c>
      <c r="Y134" s="16">
        <f t="shared" si="57"/>
        <v>0</v>
      </c>
      <c r="Z134" s="16">
        <f t="shared" si="57"/>
        <v>1069.2989414999765</v>
      </c>
      <c r="AA134" s="16">
        <f t="shared" si="57"/>
        <v>0</v>
      </c>
      <c r="AB134" s="16">
        <f t="shared" si="57"/>
        <v>850.93464349997976</v>
      </c>
      <c r="AC134" s="55">
        <f t="shared" si="58"/>
        <v>8835.4023035998052</v>
      </c>
      <c r="AE134" s="2"/>
      <c r="AG134"/>
      <c r="AH134" s="42" t="e">
        <f t="shared" ref="AH134:AH197" si="59">AH133+1</f>
        <v>#REF!</v>
      </c>
      <c r="AI134" s="43" t="str">
        <f>_xll.BInterpol('Base IPCA'!$C$3:$C$13,'Base IPCA'!$E$3:$E$13,AH134,"Cubic","Extrapolate=Linear","MultiX=Average","Skip=True","Sort=True")</f>
        <v>#N/A Invalid Parameter: Interpolation value</v>
      </c>
      <c r="AJ134" s="43" t="str">
        <f>_xll.BInterpol('Base IPCA'!$C$3:$C$13,'Base IPCA'!$D$3:$D$13,AH134,"Cubic","Extrapolate=Linear","MultiX=Average","Skip=True","Sort=True")</f>
        <v>#N/A Invalid Parameter: Interpolation value</v>
      </c>
    </row>
    <row r="135" spans="14:36" x14ac:dyDescent="0.25">
      <c r="P135" s="52" t="s">
        <v>1007</v>
      </c>
      <c r="Q135" s="16">
        <f t="shared" si="57"/>
        <v>0</v>
      </c>
      <c r="R135" s="16">
        <f t="shared" si="57"/>
        <v>0</v>
      </c>
      <c r="S135" s="16">
        <f t="shared" si="57"/>
        <v>0</v>
      </c>
      <c r="T135" s="16">
        <f t="shared" si="57"/>
        <v>376.12758399998665</v>
      </c>
      <c r="U135" s="16">
        <f t="shared" si="57"/>
        <v>2014.3062910001595</v>
      </c>
      <c r="V135" s="16">
        <f t="shared" si="57"/>
        <v>0</v>
      </c>
      <c r="W135" s="16">
        <f t="shared" si="57"/>
        <v>0</v>
      </c>
      <c r="X135" s="16">
        <f t="shared" si="57"/>
        <v>0</v>
      </c>
      <c r="Y135" s="16">
        <f t="shared" si="57"/>
        <v>0</v>
      </c>
      <c r="Z135" s="16">
        <f t="shared" si="57"/>
        <v>643.93228500003477</v>
      </c>
      <c r="AA135" s="16">
        <f t="shared" si="57"/>
        <v>0</v>
      </c>
      <c r="AB135" s="16">
        <f t="shared" si="57"/>
        <v>429.37912500002085</v>
      </c>
      <c r="AC135" s="55">
        <f>SUM(Q135:AB135)</f>
        <v>3463.7452850002019</v>
      </c>
      <c r="AE135" s="2"/>
      <c r="AG135"/>
      <c r="AH135" s="42" t="e">
        <f t="shared" si="59"/>
        <v>#REF!</v>
      </c>
      <c r="AI135" s="43" t="str">
        <f>_xll.BInterpol('Base IPCA'!$C$3:$C$13,'Base IPCA'!$E$3:$E$13,AH135,"Cubic","Extrapolate=Linear","MultiX=Average","Skip=True","Sort=True")</f>
        <v>#N/A Invalid Parameter: Interpolation value</v>
      </c>
      <c r="AJ135" s="43" t="str">
        <f>_xll.BInterpol('Base IPCA'!$C$3:$C$13,'Base IPCA'!$D$3:$D$13,AH135,"Cubic","Extrapolate=Linear","MultiX=Average","Skip=True","Sort=True")</f>
        <v>#N/A Invalid Parameter: Interpolation value</v>
      </c>
    </row>
    <row r="136" spans="14:36" x14ac:dyDescent="0.25">
      <c r="P136" s="52" t="s">
        <v>175</v>
      </c>
      <c r="Q136" s="16">
        <f t="shared" si="57"/>
        <v>0</v>
      </c>
      <c r="R136" s="16">
        <f t="shared" si="57"/>
        <v>0</v>
      </c>
      <c r="S136" s="16">
        <f t="shared" si="57"/>
        <v>0</v>
      </c>
      <c r="T136" s="16">
        <f t="shared" si="57"/>
        <v>3824.1518855000227</v>
      </c>
      <c r="U136" s="16">
        <f t="shared" si="57"/>
        <v>13090.035265499984</v>
      </c>
      <c r="V136" s="16">
        <f t="shared" si="57"/>
        <v>0</v>
      </c>
      <c r="W136" s="16">
        <f t="shared" si="57"/>
        <v>0</v>
      </c>
      <c r="X136" s="16">
        <f t="shared" si="57"/>
        <v>0</v>
      </c>
      <c r="Y136" s="16">
        <f t="shared" si="57"/>
        <v>0</v>
      </c>
      <c r="Z136" s="16">
        <f t="shared" si="57"/>
        <v>4340.2503665000631</v>
      </c>
      <c r="AA136" s="16">
        <f t="shared" si="57"/>
        <v>0</v>
      </c>
      <c r="AB136" s="16">
        <f t="shared" si="57"/>
        <v>2848.0511615000169</v>
      </c>
      <c r="AC136" s="55">
        <f>SUM(Q136:AB136)</f>
        <v>24102.488679000086</v>
      </c>
      <c r="AE136" s="2"/>
      <c r="AG136"/>
      <c r="AH136" s="42" t="e">
        <f t="shared" si="59"/>
        <v>#REF!</v>
      </c>
      <c r="AI136" s="43" t="str">
        <f>_xll.BInterpol('Base IPCA'!$C$3:$C$13,'Base IPCA'!$E$3:$E$13,AH136,"Cubic","Extrapolate=Linear","MultiX=Average","Skip=True","Sort=True")</f>
        <v>#N/A Invalid Parameter: Interpolation value</v>
      </c>
      <c r="AJ136" s="43" t="str">
        <f>_xll.BInterpol('Base IPCA'!$C$3:$C$13,'Base IPCA'!$D$3:$D$13,AH136,"Cubic","Extrapolate=Linear","MultiX=Average","Skip=True","Sort=True")</f>
        <v>#N/A Invalid Parameter: Interpolation value</v>
      </c>
    </row>
    <row r="137" spans="14:36" x14ac:dyDescent="0.25">
      <c r="P137" s="52" t="s">
        <v>415</v>
      </c>
      <c r="Q137" s="16">
        <f t="shared" si="57"/>
        <v>0</v>
      </c>
      <c r="R137" s="16">
        <f t="shared" si="57"/>
        <v>0</v>
      </c>
      <c r="S137" s="16">
        <f t="shared" si="57"/>
        <v>0</v>
      </c>
      <c r="T137" s="16">
        <f t="shared" si="57"/>
        <v>1425.9702515001513</v>
      </c>
      <c r="U137" s="16">
        <f t="shared" si="57"/>
        <v>4956.9766135003356</v>
      </c>
      <c r="V137" s="16">
        <f t="shared" si="57"/>
        <v>0</v>
      </c>
      <c r="W137" s="16">
        <f t="shared" si="57"/>
        <v>0</v>
      </c>
      <c r="X137" s="16">
        <f t="shared" si="57"/>
        <v>0</v>
      </c>
      <c r="Y137" s="16">
        <f t="shared" si="57"/>
        <v>0</v>
      </c>
      <c r="Z137" s="16">
        <f t="shared" si="57"/>
        <v>1653.7538200001366</v>
      </c>
      <c r="AA137" s="16">
        <f t="shared" si="57"/>
        <v>0</v>
      </c>
      <c r="AB137" s="16">
        <f t="shared" si="57"/>
        <v>727.03845000008619</v>
      </c>
      <c r="AC137" s="55">
        <f t="shared" si="58"/>
        <v>8763.7391350007092</v>
      </c>
      <c r="AG137"/>
      <c r="AH137" s="42" t="e">
        <f t="shared" si="59"/>
        <v>#REF!</v>
      </c>
      <c r="AI137" s="43" t="str">
        <f>_xll.BInterpol('Base IPCA'!$C$3:$C$13,'Base IPCA'!$E$3:$E$13,AH137,"Cubic","Extrapolate=Linear","MultiX=Average","Skip=True","Sort=True")</f>
        <v>#N/A Invalid Parameter: Interpolation value</v>
      </c>
      <c r="AJ137" s="43" t="str">
        <f>_xll.BInterpol('Base IPCA'!$C$3:$C$13,'Base IPCA'!$D$3:$D$13,AH137,"Cubic","Extrapolate=Linear","MultiX=Average","Skip=True","Sort=True")</f>
        <v>#N/A Invalid Parameter: Interpolation value</v>
      </c>
    </row>
    <row r="138" spans="14:36" x14ac:dyDescent="0.25">
      <c r="P138" s="52" t="s">
        <v>178</v>
      </c>
      <c r="Q138" s="16">
        <f t="shared" ca="1" si="57"/>
        <v>0</v>
      </c>
      <c r="R138" s="16">
        <f t="shared" ca="1" si="57"/>
        <v>0</v>
      </c>
      <c r="S138" s="16">
        <f t="shared" ca="1" si="57"/>
        <v>0</v>
      </c>
      <c r="T138" s="16">
        <f t="shared" ca="1" si="57"/>
        <v>761.21860250001987</v>
      </c>
      <c r="U138" s="16">
        <f t="shared" ca="1" si="57"/>
        <v>5332.1389429999945</v>
      </c>
      <c r="V138" s="16">
        <f t="shared" ca="1" si="57"/>
        <v>0</v>
      </c>
      <c r="W138" s="16">
        <f t="shared" ca="1" si="57"/>
        <v>0</v>
      </c>
      <c r="X138" s="16">
        <f t="shared" ca="1" si="57"/>
        <v>0</v>
      </c>
      <c r="Y138" s="16">
        <f t="shared" ca="1" si="57"/>
        <v>0</v>
      </c>
      <c r="Z138" s="16">
        <f t="shared" ca="1" si="57"/>
        <v>2668.7752394999352</v>
      </c>
      <c r="AA138" s="16">
        <f t="shared" ca="1" si="57"/>
        <v>0</v>
      </c>
      <c r="AB138" s="16">
        <f t="shared" ca="1" si="57"/>
        <v>1698.6500029999459</v>
      </c>
      <c r="AC138" s="55">
        <f t="shared" ca="1" si="58"/>
        <v>10460.782787999897</v>
      </c>
      <c r="AH138" s="42" t="e">
        <f t="shared" si="59"/>
        <v>#REF!</v>
      </c>
      <c r="AI138" s="43" t="str">
        <f>_xll.BInterpol('Base IPCA'!$C$3:$C$13,'Base IPCA'!$E$3:$E$13,AH138,"Cubic","Extrapolate=Linear","MultiX=Average","Skip=True","Sort=True")</f>
        <v>#N/A Invalid Parameter: Interpolation value</v>
      </c>
      <c r="AJ138" s="43" t="str">
        <f>_xll.BInterpol('Base IPCA'!$C$3:$C$13,'Base IPCA'!$D$3:$D$13,AH138,"Cubic","Extrapolate=Linear","MultiX=Average","Skip=True","Sort=True")</f>
        <v>#N/A Invalid Parameter: Interpolation value</v>
      </c>
    </row>
    <row r="139" spans="14:36" ht="15.75" thickBot="1" x14ac:dyDescent="0.3">
      <c r="P139" s="52" t="s">
        <v>179</v>
      </c>
      <c r="Q139" s="16">
        <f t="shared" si="57"/>
        <v>0</v>
      </c>
      <c r="R139" s="16">
        <f t="shared" si="57"/>
        <v>0</v>
      </c>
      <c r="S139" s="16">
        <f t="shared" si="57"/>
        <v>0</v>
      </c>
      <c r="T139" s="16">
        <f t="shared" si="57"/>
        <v>1355.0292274999629</v>
      </c>
      <c r="U139" s="16">
        <f t="shared" si="57"/>
        <v>7323.1059699998677</v>
      </c>
      <c r="V139" s="16">
        <f t="shared" si="57"/>
        <v>0</v>
      </c>
      <c r="W139" s="16">
        <f t="shared" si="57"/>
        <v>0</v>
      </c>
      <c r="X139" s="16">
        <f t="shared" si="57"/>
        <v>0</v>
      </c>
      <c r="Y139" s="16">
        <f t="shared" si="57"/>
        <v>0</v>
      </c>
      <c r="Z139" s="16">
        <f t="shared" si="57"/>
        <v>1963.9216649999685</v>
      </c>
      <c r="AA139" s="16">
        <f t="shared" si="57"/>
        <v>0</v>
      </c>
      <c r="AB139" s="16">
        <f t="shared" si="57"/>
        <v>1398.8710544999694</v>
      </c>
      <c r="AC139" s="55">
        <f t="shared" si="58"/>
        <v>12040.927916999768</v>
      </c>
      <c r="AH139" s="42" t="e">
        <f t="shared" si="59"/>
        <v>#REF!</v>
      </c>
      <c r="AI139" s="43" t="str">
        <f>_xll.BInterpol('Base IPCA'!$C$3:$C$13,'Base IPCA'!$E$3:$E$13,AH139,"Cubic","Extrapolate=Linear","MultiX=Average","Skip=True","Sort=True")</f>
        <v>#N/A Invalid Parameter: Interpolation value</v>
      </c>
      <c r="AJ139" s="43" t="str">
        <f>_xll.BInterpol('Base IPCA'!$C$3:$C$13,'Base IPCA'!$D$3:$D$13,AH139,"Cubic","Extrapolate=Linear","MultiX=Average","Skip=True","Sort=True")</f>
        <v>#N/A Invalid Parameter: Interpolation value</v>
      </c>
    </row>
    <row r="140" spans="14:36" ht="15.75" thickBot="1" x14ac:dyDescent="0.3">
      <c r="P140" s="74" t="s">
        <v>155</v>
      </c>
      <c r="Q140" s="67">
        <f t="shared" ref="Q140:AC140" ca="1" si="60">SUM(Q131:Q139)</f>
        <v>902.71404699997549</v>
      </c>
      <c r="R140" s="67">
        <f t="shared" ca="1" si="60"/>
        <v>819.53658099997426</v>
      </c>
      <c r="S140" s="67">
        <f t="shared" ca="1" si="60"/>
        <v>2134.9245757501621</v>
      </c>
      <c r="T140" s="67">
        <f t="shared" ca="1" si="60"/>
        <v>8399.503861900117</v>
      </c>
      <c r="U140" s="67">
        <f t="shared" ca="1" si="60"/>
        <v>36148.649124450261</v>
      </c>
      <c r="V140" s="67">
        <f t="shared" ca="1" si="60"/>
        <v>162.7865250000076</v>
      </c>
      <c r="W140" s="67">
        <f t="shared" ca="1" si="60"/>
        <v>0</v>
      </c>
      <c r="X140" s="67">
        <f t="shared" ca="1" si="60"/>
        <v>281.34050499996118</v>
      </c>
      <c r="Y140" s="67">
        <f t="shared" ca="1" si="60"/>
        <v>0</v>
      </c>
      <c r="Z140" s="67">
        <f t="shared" ca="1" si="60"/>
        <v>12366.101709500126</v>
      </c>
      <c r="AA140" s="67">
        <f t="shared" ca="1" si="60"/>
        <v>0</v>
      </c>
      <c r="AB140" s="68">
        <f t="shared" ca="1" si="60"/>
        <v>7965.8653970933374</v>
      </c>
      <c r="AC140" s="65">
        <f t="shared" ca="1" si="60"/>
        <v>69181.422326693923</v>
      </c>
      <c r="AH140" s="42" t="e">
        <f t="shared" si="59"/>
        <v>#REF!</v>
      </c>
      <c r="AI140" s="43" t="str">
        <f>_xll.BInterpol('Base IPCA'!$C$3:$C$13,'Base IPCA'!$E$3:$E$13,AH140,"Cubic","Extrapolate=Linear","MultiX=Average","Skip=True","Sort=True")</f>
        <v>#N/A Invalid Parameter: Interpolation value</v>
      </c>
      <c r="AJ140" s="43" t="str">
        <f>_xll.BInterpol('Base IPCA'!$C$3:$C$13,'Base IPCA'!$D$3:$D$13,AH140,"Cubic","Extrapolate=Linear","MultiX=Average","Skip=True","Sort=True")</f>
        <v>#N/A Invalid Parameter: Interpolation value</v>
      </c>
    </row>
    <row r="141" spans="14:36" x14ac:dyDescent="0.25">
      <c r="AH141" s="42" t="e">
        <f t="shared" si="59"/>
        <v>#REF!</v>
      </c>
      <c r="AI141" s="43" t="str">
        <f>_xll.BInterpol('Base IPCA'!$C$3:$C$13,'Base IPCA'!$E$3:$E$13,AH141,"Cubic","Extrapolate=Linear","MultiX=Average","Skip=True","Sort=True")</f>
        <v>#N/A Invalid Parameter: Interpolation value</v>
      </c>
      <c r="AJ141" s="43" t="str">
        <f>_xll.BInterpol('Base IPCA'!$C$3:$C$13,'Base IPCA'!$D$3:$D$13,AH141,"Cubic","Extrapolate=Linear","MultiX=Average","Skip=True","Sort=True")</f>
        <v>#N/A Invalid Parameter: Interpolation value</v>
      </c>
    </row>
    <row r="142" spans="14:36" ht="15.75" thickBot="1" x14ac:dyDescent="0.3">
      <c r="P142" s="345" t="s">
        <v>379</v>
      </c>
      <c r="Q142" s="345"/>
      <c r="R142" s="345"/>
      <c r="S142" s="345"/>
      <c r="T142" s="345"/>
      <c r="U142" s="345"/>
      <c r="V142" s="345"/>
      <c r="W142" s="345"/>
      <c r="X142" s="345"/>
      <c r="Y142" s="345"/>
      <c r="Z142" s="345"/>
      <c r="AA142" s="345"/>
      <c r="AB142" s="345"/>
      <c r="AC142" s="345"/>
      <c r="AH142" s="42" t="e">
        <f t="shared" si="59"/>
        <v>#REF!</v>
      </c>
      <c r="AI142" s="43" t="str">
        <f>_xll.BInterpol('Base IPCA'!$C$3:$C$13,'Base IPCA'!$E$3:$E$13,AH142,"Cubic","Extrapolate=Linear","MultiX=Average","Skip=True","Sort=True")</f>
        <v>#N/A Invalid Parameter: Interpolation value</v>
      </c>
      <c r="AJ142" s="43" t="str">
        <f>_xll.BInterpol('Base IPCA'!$C$3:$C$13,'Base IPCA'!$D$3:$D$13,AH142,"Cubic","Extrapolate=Linear","MultiX=Average","Skip=True","Sort=True")</f>
        <v>#N/A Invalid Parameter: Interpolation value</v>
      </c>
    </row>
    <row r="143" spans="14:36" ht="15.75" thickBot="1" x14ac:dyDescent="0.3">
      <c r="P143" s="45" t="s">
        <v>378</v>
      </c>
      <c r="Q143" s="49" t="str">
        <f t="shared" ref="Q143:AB143" si="61">Q121</f>
        <v>FIRF GERAES</v>
      </c>
      <c r="R143" s="49" t="str">
        <f t="shared" si="61"/>
        <v>FIRF GERAES 30</v>
      </c>
      <c r="S143" s="49" t="str">
        <f t="shared" si="61"/>
        <v>HORIZONTE</v>
      </c>
      <c r="T143" s="49" t="str">
        <f t="shared" si="61"/>
        <v>MANACA INFRA FIRF</v>
      </c>
      <c r="U143" s="49" t="str">
        <f t="shared" si="61"/>
        <v>BH FIRF INFRA</v>
      </c>
      <c r="V143" s="49" t="str">
        <f t="shared" si="61"/>
        <v>REAL FIM</v>
      </c>
      <c r="W143" s="49" t="str">
        <f t="shared" si="61"/>
        <v>RIO INFRA</v>
      </c>
      <c r="X143" s="49" t="str">
        <f t="shared" si="61"/>
        <v>JERA2026</v>
      </c>
      <c r="Y143" s="49" t="str">
        <f t="shared" si="61"/>
        <v>SANTANA</v>
      </c>
      <c r="Z143" s="49" t="str">
        <f t="shared" si="61"/>
        <v>BORDEAUX INFRA</v>
      </c>
      <c r="AA143" s="49" t="str">
        <f t="shared" si="61"/>
        <v>AF INVEST GERAES PREV</v>
      </c>
      <c r="AB143" s="49" t="str">
        <f t="shared" si="61"/>
        <v>TOPAZIO INFRA</v>
      </c>
      <c r="AC143" s="45" t="s">
        <v>155</v>
      </c>
      <c r="AH143" s="42" t="e">
        <f t="shared" si="59"/>
        <v>#REF!</v>
      </c>
      <c r="AI143" s="43" t="str">
        <f>_xll.BInterpol('Base IPCA'!$C$3:$C$13,'Base IPCA'!$E$3:$E$13,AH143,"Cubic","Extrapolate=Linear","MultiX=Average","Skip=True","Sort=True")</f>
        <v>#N/A Invalid Parameter: Interpolation value</v>
      </c>
      <c r="AJ143" s="43" t="str">
        <f>_xll.BInterpol('Base IPCA'!$C$3:$C$13,'Base IPCA'!$D$3:$D$13,AH143,"Cubic","Extrapolate=Linear","MultiX=Average","Skip=True","Sort=True")</f>
        <v>#N/A Invalid Parameter: Interpolation value</v>
      </c>
    </row>
    <row r="144" spans="14:36" x14ac:dyDescent="0.25">
      <c r="P144" s="52" t="str">
        <f t="shared" ref="P144:P152" si="62">P131</f>
        <v>DAPMAI25</v>
      </c>
      <c r="Q144" s="16" t="e">
        <f t="shared" ref="Q144:AB152" ca="1" si="63">SUMIF($P$108:$AC$116,$P144,Q$108:Q$116)</f>
        <v>#N/A</v>
      </c>
      <c r="R144" s="16" t="e">
        <f t="shared" ca="1" si="63"/>
        <v>#N/A</v>
      </c>
      <c r="S144" s="16" t="e">
        <f t="shared" ca="1" si="63"/>
        <v>#N/A</v>
      </c>
      <c r="T144" s="16" t="e">
        <f t="shared" ca="1" si="63"/>
        <v>#N/A</v>
      </c>
      <c r="U144" s="16" t="e">
        <f t="shared" ca="1" si="63"/>
        <v>#N/A</v>
      </c>
      <c r="V144" s="16" t="e">
        <f t="shared" ca="1" si="63"/>
        <v>#N/A</v>
      </c>
      <c r="W144" s="16" t="e">
        <f t="shared" ca="1" si="63"/>
        <v>#N/A</v>
      </c>
      <c r="X144" s="16" t="e">
        <f t="shared" ca="1" si="63"/>
        <v>#N/A</v>
      </c>
      <c r="Y144" s="16" t="e">
        <f t="shared" ca="1" si="63"/>
        <v>#N/A</v>
      </c>
      <c r="Z144" s="16" t="e">
        <f t="shared" ca="1" si="63"/>
        <v>#N/A</v>
      </c>
      <c r="AA144" s="16" t="e">
        <f t="shared" ca="1" si="63"/>
        <v>#N/A</v>
      </c>
      <c r="AB144" s="16" t="e">
        <f t="shared" ca="1" si="63"/>
        <v>#N/A</v>
      </c>
      <c r="AC144" s="55" t="e">
        <f t="shared" ref="AC144:AC152" ca="1" si="64">SUM(Q144:AB144)</f>
        <v>#N/A</v>
      </c>
      <c r="AH144" s="42" t="e">
        <f t="shared" si="59"/>
        <v>#REF!</v>
      </c>
      <c r="AI144" s="43" t="str">
        <f>_xll.BInterpol('Base IPCA'!$C$3:$C$13,'Base IPCA'!$E$3:$E$13,AH144,"Cubic","Extrapolate=Linear","MultiX=Average","Skip=True","Sort=True")</f>
        <v>#N/A Invalid Parameter: Interpolation value</v>
      </c>
      <c r="AJ144" s="43" t="str">
        <f>_xll.BInterpol('Base IPCA'!$C$3:$C$13,'Base IPCA'!$D$3:$D$13,AH144,"Cubic","Extrapolate=Linear","MultiX=Average","Skip=True","Sort=True")</f>
        <v>#N/A Invalid Parameter: Interpolation value</v>
      </c>
    </row>
    <row r="145" spans="16:36" x14ac:dyDescent="0.25">
      <c r="P145" s="52" t="str">
        <f t="shared" si="62"/>
        <v>DAPAGO26</v>
      </c>
      <c r="Q145" s="16">
        <f t="shared" ca="1" si="63"/>
        <v>-74.33198826701846</v>
      </c>
      <c r="R145" s="16">
        <f t="shared" ca="1" si="63"/>
        <v>-74.33198826701846</v>
      </c>
      <c r="S145" s="16">
        <f t="shared" ca="1" si="63"/>
        <v>-169.90168746747077</v>
      </c>
      <c r="T145" s="16">
        <f t="shared" ca="1" si="63"/>
        <v>-127.42626560060307</v>
      </c>
      <c r="U145" s="16">
        <f t="shared" ca="1" si="63"/>
        <v>-445.99192960211076</v>
      </c>
      <c r="V145" s="16">
        <f t="shared" ca="1" si="63"/>
        <v>-10.618855466716923</v>
      </c>
      <c r="W145" s="16">
        <f t="shared" ca="1" si="63"/>
        <v>0</v>
      </c>
      <c r="X145" s="16">
        <f t="shared" ca="1" si="63"/>
        <v>-74.33198826701846</v>
      </c>
      <c r="Y145" s="16">
        <f t="shared" ca="1" si="63"/>
        <v>0</v>
      </c>
      <c r="Z145" s="16">
        <f t="shared" ca="1" si="63"/>
        <v>-127.42626560060307</v>
      </c>
      <c r="AA145" s="16">
        <f t="shared" ca="1" si="63"/>
        <v>0</v>
      </c>
      <c r="AB145" s="16">
        <f t="shared" ca="1" si="63"/>
        <v>-106.18855466716923</v>
      </c>
      <c r="AC145" s="55">
        <f t="shared" ca="1" si="64"/>
        <v>-1210.5495232057292</v>
      </c>
      <c r="AH145" s="42" t="e">
        <f t="shared" si="59"/>
        <v>#REF!</v>
      </c>
      <c r="AI145" s="43" t="str">
        <f>_xll.BInterpol('Base IPCA'!$C$3:$C$13,'Base IPCA'!$E$3:$E$13,AH145,"Cubic","Extrapolate=Linear","MultiX=Average","Skip=True","Sort=True")</f>
        <v>#N/A Invalid Parameter: Interpolation value</v>
      </c>
      <c r="AJ145" s="43" t="str">
        <f>_xll.BInterpol('Base IPCA'!$C$3:$C$13,'Base IPCA'!$D$3:$D$13,AH145,"Cubic","Extrapolate=Linear","MultiX=Average","Skip=True","Sort=True")</f>
        <v>#N/A Invalid Parameter: Interpolation value</v>
      </c>
    </row>
    <row r="146" spans="16:36" x14ac:dyDescent="0.25">
      <c r="P146" s="52" t="str">
        <f t="shared" si="62"/>
        <v>DAPMAI27</v>
      </c>
      <c r="Q146" s="16">
        <f t="shared" ca="1" si="63"/>
        <v>-106.75240915588802</v>
      </c>
      <c r="R146" s="16">
        <f t="shared" ca="1" si="63"/>
        <v>-106.75240915588802</v>
      </c>
      <c r="S146" s="16">
        <f t="shared" ca="1" si="63"/>
        <v>-149.45337281824322</v>
      </c>
      <c r="T146" s="16">
        <f t="shared" ca="1" si="63"/>
        <v>-427.00963662355207</v>
      </c>
      <c r="U146" s="16">
        <f t="shared" ca="1" si="63"/>
        <v>-1174.2765007147682</v>
      </c>
      <c r="V146" s="16">
        <f t="shared" ca="1" si="63"/>
        <v>-21.350481831177603</v>
      </c>
      <c r="W146" s="16">
        <f t="shared" ca="1" si="63"/>
        <v>0</v>
      </c>
      <c r="X146" s="16">
        <f t="shared" ca="1" si="63"/>
        <v>-21.350481831177603</v>
      </c>
      <c r="Y146" s="16">
        <f t="shared" ca="1" si="63"/>
        <v>0</v>
      </c>
      <c r="Z146" s="16">
        <f t="shared" ca="1" si="63"/>
        <v>-362.95819113001926</v>
      </c>
      <c r="AA146" s="16">
        <f t="shared" ca="1" si="63"/>
        <v>0</v>
      </c>
      <c r="AB146" s="16">
        <f t="shared" ca="1" si="63"/>
        <v>-277.55626380530884</v>
      </c>
      <c r="AC146" s="55">
        <f t="shared" ca="1" si="64"/>
        <v>-2647.4597470660228</v>
      </c>
      <c r="AH146" s="42" t="e">
        <f t="shared" si="59"/>
        <v>#REF!</v>
      </c>
      <c r="AI146" s="43" t="str">
        <f>_xll.BInterpol('Base IPCA'!$C$3:$C$13,'Base IPCA'!$E$3:$E$13,AH146,"Cubic","Extrapolate=Linear","MultiX=Average","Skip=True","Sort=True")</f>
        <v>#N/A Invalid Parameter: Interpolation value</v>
      </c>
      <c r="AJ146" s="43" t="str">
        <f>_xll.BInterpol('Base IPCA'!$C$3:$C$13,'Base IPCA'!$D$3:$D$13,AH146,"Cubic","Extrapolate=Linear","MultiX=Average","Skip=True","Sort=True")</f>
        <v>#N/A Invalid Parameter: Interpolation value</v>
      </c>
    </row>
    <row r="147" spans="16:36" x14ac:dyDescent="0.25">
      <c r="P147" s="52" t="str">
        <f t="shared" si="62"/>
        <v>DAPAGO28</v>
      </c>
      <c r="Q147" s="16">
        <f t="shared" ca="1" si="63"/>
        <v>-147.71253940195311</v>
      </c>
      <c r="R147" s="16">
        <f t="shared" ca="1" si="63"/>
        <v>-147.71253940195311</v>
      </c>
      <c r="S147" s="16">
        <f t="shared" ca="1" si="63"/>
        <v>-221.56880910292966</v>
      </c>
      <c r="T147" s="16">
        <f t="shared" ca="1" si="63"/>
        <v>-960.13150611269521</v>
      </c>
      <c r="U147" s="16">
        <f t="shared" ca="1" si="63"/>
        <v>-2621.8975743846677</v>
      </c>
      <c r="V147" s="16">
        <f t="shared" ca="1" si="63"/>
        <v>-36.928134850488277</v>
      </c>
      <c r="W147" s="16">
        <f t="shared" ca="1" si="63"/>
        <v>0</v>
      </c>
      <c r="X147" s="16">
        <f t="shared" ca="1" si="63"/>
        <v>-36.928134850488277</v>
      </c>
      <c r="Y147" s="16">
        <f t="shared" ca="1" si="63"/>
        <v>0</v>
      </c>
      <c r="Z147" s="16">
        <f t="shared" ca="1" si="63"/>
        <v>-1181.7003152156249</v>
      </c>
      <c r="AA147" s="16">
        <f t="shared" ca="1" si="63"/>
        <v>0</v>
      </c>
      <c r="AB147" s="16">
        <f t="shared" ca="1" si="63"/>
        <v>-812.4189667107421</v>
      </c>
      <c r="AC147" s="55">
        <f t="shared" ca="1" si="64"/>
        <v>-6166.9985200315423</v>
      </c>
      <c r="AH147" s="42" t="e">
        <f t="shared" si="59"/>
        <v>#REF!</v>
      </c>
      <c r="AI147" s="43" t="str">
        <f>_xll.BInterpol('Base IPCA'!$C$3:$C$13,'Base IPCA'!$E$3:$E$13,AH147,"Cubic","Extrapolate=Linear","MultiX=Average","Skip=True","Sort=True")</f>
        <v>#N/A Invalid Parameter: Interpolation value</v>
      </c>
      <c r="AJ147" s="43" t="str">
        <f>_xll.BInterpol('Base IPCA'!$C$3:$C$13,'Base IPCA'!$D$3:$D$13,AH147,"Cubic","Extrapolate=Linear","MultiX=Average","Skip=True","Sort=True")</f>
        <v>#N/A Invalid Parameter: Interpolation value</v>
      </c>
    </row>
    <row r="148" spans="16:36" x14ac:dyDescent="0.25">
      <c r="P148" s="52" t="str">
        <f t="shared" si="62"/>
        <v>DAPMAI29</v>
      </c>
      <c r="Q148" s="16">
        <f t="shared" ca="1" si="63"/>
        <v>-179.54056429641787</v>
      </c>
      <c r="R148" s="16">
        <f t="shared" ca="1" si="63"/>
        <v>-179.54056429641787</v>
      </c>
      <c r="S148" s="16">
        <f t="shared" ca="1" si="63"/>
        <v>-269.3108464446268</v>
      </c>
      <c r="T148" s="16">
        <f t="shared" ca="1" si="63"/>
        <v>-1570.9799375936564</v>
      </c>
      <c r="U148" s="16">
        <f t="shared" ca="1" si="63"/>
        <v>-3949.8924145211931</v>
      </c>
      <c r="V148" s="16">
        <f t="shared" ca="1" si="63"/>
        <v>-44.885141074104467</v>
      </c>
      <c r="W148" s="16">
        <f t="shared" ca="1" si="63"/>
        <v>0</v>
      </c>
      <c r="X148" s="16">
        <f t="shared" ca="1" si="63"/>
        <v>-44.885141074104467</v>
      </c>
      <c r="Y148" s="16">
        <f t="shared" ca="1" si="63"/>
        <v>0</v>
      </c>
      <c r="Z148" s="16">
        <f t="shared" ca="1" si="63"/>
        <v>-1615.8650786677608</v>
      </c>
      <c r="AA148" s="16">
        <f t="shared" ca="1" si="63"/>
        <v>0</v>
      </c>
      <c r="AB148" s="16">
        <f t="shared" ca="1" si="63"/>
        <v>-1122.1285268526117</v>
      </c>
      <c r="AC148" s="55">
        <f t="shared" ref="AC148" ca="1" si="65">SUM(Q148:AB148)</f>
        <v>-8977.0282148208935</v>
      </c>
      <c r="AH148" s="42" t="e">
        <f t="shared" si="59"/>
        <v>#REF!</v>
      </c>
      <c r="AI148" s="43" t="str">
        <f>_xll.BInterpol('Base IPCA'!$C$3:$C$13,'Base IPCA'!$E$3:$E$13,AH148,"Cubic","Extrapolate=Linear","MultiX=Average","Skip=True","Sort=True")</f>
        <v>#N/A Invalid Parameter: Interpolation value</v>
      </c>
      <c r="AJ148" s="43" t="str">
        <f>_xll.BInterpol('Base IPCA'!$C$3:$C$13,'Base IPCA'!$D$3:$D$13,AH148,"Cubic","Extrapolate=Linear","MultiX=Average","Skip=True","Sort=True")</f>
        <v>#N/A Invalid Parameter: Interpolation value</v>
      </c>
    </row>
    <row r="149" spans="16:36" x14ac:dyDescent="0.25">
      <c r="P149" s="52" t="str">
        <f t="shared" si="62"/>
        <v>DAPAGO30</v>
      </c>
      <c r="Q149" s="16">
        <f t="shared" ca="1" si="63"/>
        <v>-339.18947710664361</v>
      </c>
      <c r="R149" s="16">
        <f t="shared" ca="1" si="63"/>
        <v>-339.18947710664361</v>
      </c>
      <c r="S149" s="16">
        <f t="shared" ca="1" si="63"/>
        <v>-565.31579517773935</v>
      </c>
      <c r="T149" s="16">
        <f t="shared" ca="1" si="63"/>
        <v>-3618.0210891375318</v>
      </c>
      <c r="U149" s="16">
        <f t="shared" ca="1" si="63"/>
        <v>-9893.0264156104386</v>
      </c>
      <c r="V149" s="16">
        <f t="shared" ca="1" si="63"/>
        <v>0</v>
      </c>
      <c r="W149" s="16">
        <f t="shared" ca="1" si="63"/>
        <v>0</v>
      </c>
      <c r="X149" s="16">
        <f t="shared" ca="1" si="63"/>
        <v>-56.531579517773935</v>
      </c>
      <c r="Y149" s="16">
        <f t="shared" ca="1" si="63"/>
        <v>0</v>
      </c>
      <c r="Z149" s="16">
        <f t="shared" ca="1" si="63"/>
        <v>-4070.2737252797233</v>
      </c>
      <c r="AA149" s="16">
        <f t="shared" ca="1" si="63"/>
        <v>0</v>
      </c>
      <c r="AB149" s="16">
        <f t="shared" ca="1" si="63"/>
        <v>-2996.1737144420185</v>
      </c>
      <c r="AC149" s="55">
        <f t="shared" ca="1" si="64"/>
        <v>-21877.721273378513</v>
      </c>
      <c r="AH149" s="42" t="e">
        <f t="shared" si="59"/>
        <v>#REF!</v>
      </c>
      <c r="AI149" s="43" t="str">
        <f>_xll.BInterpol('Base IPCA'!$C$3:$C$13,'Base IPCA'!$E$3:$E$13,AH149,"Cubic","Extrapolate=Linear","MultiX=Average","Skip=True","Sort=True")</f>
        <v>#N/A Invalid Parameter: Interpolation value</v>
      </c>
      <c r="AJ149" s="43" t="str">
        <f>_xll.BInterpol('Base IPCA'!$C$3:$C$13,'Base IPCA'!$D$3:$D$13,AH149,"Cubic","Extrapolate=Linear","MultiX=Average","Skip=True","Sort=True")</f>
        <v>#N/A Invalid Parameter: Interpolation value</v>
      </c>
    </row>
    <row r="150" spans="16:36" x14ac:dyDescent="0.25">
      <c r="P150" s="52" t="str">
        <f t="shared" si="62"/>
        <v>DAPAGO32</v>
      </c>
      <c r="Q150" s="16">
        <f t="shared" ca="1" si="63"/>
        <v>0</v>
      </c>
      <c r="R150" s="16">
        <f t="shared" ca="1" si="63"/>
        <v>0</v>
      </c>
      <c r="S150" s="16">
        <f t="shared" ca="1" si="63"/>
        <v>0</v>
      </c>
      <c r="T150" s="16">
        <f t="shared" ca="1" si="63"/>
        <v>-3402.7674985416234</v>
      </c>
      <c r="U150" s="16">
        <f t="shared" ca="1" si="63"/>
        <v>-7372.6629135068506</v>
      </c>
      <c r="V150" s="16">
        <f t="shared" ca="1" si="63"/>
        <v>0</v>
      </c>
      <c r="W150" s="16">
        <f t="shared" ca="1" si="63"/>
        <v>0</v>
      </c>
      <c r="X150" s="16">
        <f t="shared" ca="1" si="63"/>
        <v>0</v>
      </c>
      <c r="Y150" s="16">
        <f t="shared" ca="1" si="63"/>
        <v>0</v>
      </c>
      <c r="Z150" s="16">
        <f t="shared" ca="1" si="63"/>
        <v>-3190.0945298827719</v>
      </c>
      <c r="AA150" s="16">
        <f t="shared" ca="1" si="63"/>
        <v>0</v>
      </c>
      <c r="AB150" s="16">
        <f t="shared" ca="1" si="63"/>
        <v>-3119.2035403298214</v>
      </c>
      <c r="AC150" s="55">
        <f t="shared" ca="1" si="64"/>
        <v>-17084.728482261067</v>
      </c>
      <c r="AH150" s="42" t="e">
        <f t="shared" si="59"/>
        <v>#REF!</v>
      </c>
      <c r="AI150" s="43" t="str">
        <f>_xll.BInterpol('Base IPCA'!$C$3:$C$13,'Base IPCA'!$E$3:$E$13,AH150,"Cubic","Extrapolate=Linear","MultiX=Average","Skip=True","Sort=True")</f>
        <v>#N/A Invalid Parameter: Interpolation value</v>
      </c>
      <c r="AJ150" s="43" t="str">
        <f>_xll.BInterpol('Base IPCA'!$C$3:$C$13,'Base IPCA'!$D$3:$D$13,AH150,"Cubic","Extrapolate=Linear","MultiX=Average","Skip=True","Sort=True")</f>
        <v>#N/A Invalid Parameter: Interpolation value</v>
      </c>
    </row>
    <row r="151" spans="16:36" x14ac:dyDescent="0.25">
      <c r="P151" s="52" t="str">
        <f t="shared" si="62"/>
        <v>DAPMAI35</v>
      </c>
      <c r="Q151" s="16">
        <f t="shared" ca="1" si="63"/>
        <v>0</v>
      </c>
      <c r="R151" s="16">
        <f t="shared" ca="1" si="63"/>
        <v>0</v>
      </c>
      <c r="S151" s="16">
        <f t="shared" ca="1" si="63"/>
        <v>0</v>
      </c>
      <c r="T151" s="16">
        <f t="shared" ca="1" si="63"/>
        <v>-4030.2094315909781</v>
      </c>
      <c r="U151" s="16">
        <f t="shared" ca="1" si="63"/>
        <v>-8648.1577386223071</v>
      </c>
      <c r="V151" s="16">
        <f t="shared" ca="1" si="63"/>
        <v>0</v>
      </c>
      <c r="W151" s="16">
        <f t="shared" ca="1" si="63"/>
        <v>0</v>
      </c>
      <c r="X151" s="16">
        <f t="shared" ca="1" si="63"/>
        <v>0</v>
      </c>
      <c r="Y151" s="16">
        <f t="shared" ca="1" si="63"/>
        <v>0</v>
      </c>
      <c r="Z151" s="16">
        <f t="shared" ca="1" si="63"/>
        <v>-3778.3213421165419</v>
      </c>
      <c r="AA151" s="16">
        <f t="shared" ca="1" si="63"/>
        <v>0</v>
      </c>
      <c r="AB151" s="16">
        <f t="shared" ca="1" si="63"/>
        <v>-3106.6197701847123</v>
      </c>
      <c r="AC151" s="55">
        <f t="shared" ca="1" si="64"/>
        <v>-19563.308282514539</v>
      </c>
      <c r="AH151" s="42" t="e">
        <f t="shared" si="59"/>
        <v>#REF!</v>
      </c>
      <c r="AI151" s="43" t="str">
        <f>_xll.BInterpol('Base IPCA'!$C$3:$C$13,'Base IPCA'!$E$3:$E$13,AH151,"Cubic","Extrapolate=Linear","MultiX=Average","Skip=True","Sort=True")</f>
        <v>#N/A Invalid Parameter: Interpolation value</v>
      </c>
      <c r="AJ151" s="43" t="str">
        <f>_xll.BInterpol('Base IPCA'!$C$3:$C$13,'Base IPCA'!$D$3:$D$13,AH151,"Cubic","Extrapolate=Linear","MultiX=Average","Skip=True","Sort=True")</f>
        <v>#N/A Invalid Parameter: Interpolation value</v>
      </c>
    </row>
    <row r="152" spans="16:36" ht="15.75" thickBot="1" x14ac:dyDescent="0.3">
      <c r="P152" s="52" t="str">
        <f t="shared" si="62"/>
        <v>DAPAGO40</v>
      </c>
      <c r="Q152" s="16">
        <f t="shared" ca="1" si="63"/>
        <v>0</v>
      </c>
      <c r="R152" s="16">
        <f t="shared" ca="1" si="63"/>
        <v>0</v>
      </c>
      <c r="S152" s="16">
        <f t="shared" ca="1" si="63"/>
        <v>0</v>
      </c>
      <c r="T152" s="16">
        <f t="shared" ca="1" si="63"/>
        <v>-1307.2891176575213</v>
      </c>
      <c r="U152" s="16">
        <f t="shared" ca="1" si="63"/>
        <v>-5042.4008823932963</v>
      </c>
      <c r="V152" s="16">
        <f t="shared" ca="1" si="63"/>
        <v>0</v>
      </c>
      <c r="W152" s="16">
        <f t="shared" ca="1" si="63"/>
        <v>0</v>
      </c>
      <c r="X152" s="16">
        <f t="shared" ca="1" si="63"/>
        <v>0</v>
      </c>
      <c r="Y152" s="16">
        <f t="shared" ca="1" si="63"/>
        <v>0</v>
      </c>
      <c r="Z152" s="16">
        <f t="shared" ca="1" si="63"/>
        <v>-2241.067058841465</v>
      </c>
      <c r="AA152" s="16">
        <f t="shared" ca="1" si="63"/>
        <v>0</v>
      </c>
      <c r="AB152" s="16">
        <f t="shared" ca="1" si="63"/>
        <v>-1120.5335294207325</v>
      </c>
      <c r="AC152" s="55">
        <f t="shared" ca="1" si="64"/>
        <v>-9711.2905883130152</v>
      </c>
      <c r="AH152" s="42" t="e">
        <f t="shared" si="59"/>
        <v>#REF!</v>
      </c>
      <c r="AI152" s="43" t="str">
        <f>_xll.BInterpol('Base IPCA'!$C$3:$C$13,'Base IPCA'!$E$3:$E$13,AH152,"Cubic","Extrapolate=Linear","MultiX=Average","Skip=True","Sort=True")</f>
        <v>#N/A Invalid Parameter: Interpolation value</v>
      </c>
      <c r="AJ152" s="43" t="str">
        <f>_xll.BInterpol('Base IPCA'!$C$3:$C$13,'Base IPCA'!$D$3:$D$13,AH152,"Cubic","Extrapolate=Linear","MultiX=Average","Skip=True","Sort=True")</f>
        <v>#N/A Invalid Parameter: Interpolation value</v>
      </c>
    </row>
    <row r="153" spans="16:36" ht="15.75" thickBot="1" x14ac:dyDescent="0.3">
      <c r="P153" s="74" t="s">
        <v>155</v>
      </c>
      <c r="Q153" s="67" t="e">
        <f t="shared" ref="Q153:AC153" ca="1" si="66">SUM(Q144:Q152)</f>
        <v>#N/A</v>
      </c>
      <c r="R153" s="67" t="e">
        <f t="shared" ca="1" si="66"/>
        <v>#N/A</v>
      </c>
      <c r="S153" s="67" t="e">
        <f t="shared" ca="1" si="66"/>
        <v>#N/A</v>
      </c>
      <c r="T153" s="67" t="e">
        <f t="shared" ca="1" si="66"/>
        <v>#N/A</v>
      </c>
      <c r="U153" s="67" t="e">
        <f t="shared" ca="1" si="66"/>
        <v>#N/A</v>
      </c>
      <c r="V153" s="67" t="e">
        <f t="shared" ca="1" si="66"/>
        <v>#N/A</v>
      </c>
      <c r="W153" s="67" t="e">
        <f t="shared" ca="1" si="66"/>
        <v>#N/A</v>
      </c>
      <c r="X153" s="67" t="e">
        <f t="shared" ca="1" si="66"/>
        <v>#N/A</v>
      </c>
      <c r="Y153" s="67" t="e">
        <f t="shared" ca="1" si="66"/>
        <v>#N/A</v>
      </c>
      <c r="Z153" s="67" t="e">
        <f t="shared" ca="1" si="66"/>
        <v>#N/A</v>
      </c>
      <c r="AA153" s="67" t="e">
        <f t="shared" ca="1" si="66"/>
        <v>#N/A</v>
      </c>
      <c r="AB153" s="68" t="e">
        <f t="shared" ca="1" si="66"/>
        <v>#N/A</v>
      </c>
      <c r="AC153" s="65" t="e">
        <f t="shared" ca="1" si="66"/>
        <v>#N/A</v>
      </c>
      <c r="AH153" s="42" t="e">
        <f t="shared" si="59"/>
        <v>#REF!</v>
      </c>
      <c r="AI153" s="43" t="str">
        <f>_xll.BInterpol('Base IPCA'!$C$3:$C$13,'Base IPCA'!$E$3:$E$13,AH153,"Cubic","Extrapolate=Linear","MultiX=Average","Skip=True","Sort=True")</f>
        <v>#N/A Invalid Parameter: Interpolation value</v>
      </c>
      <c r="AJ153" s="43" t="str">
        <f>_xll.BInterpol('Base IPCA'!$C$3:$C$13,'Base IPCA'!$D$3:$D$13,AH153,"Cubic","Extrapolate=Linear","MultiX=Average","Skip=True","Sort=True")</f>
        <v>#N/A Invalid Parameter: Interpolation value</v>
      </c>
    </row>
    <row r="154" spans="16:36" x14ac:dyDescent="0.25"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H154" s="42" t="e">
        <f t="shared" si="59"/>
        <v>#REF!</v>
      </c>
      <c r="AI154" s="43" t="str">
        <f>_xll.BInterpol('Base IPCA'!$C$3:$C$13,'Base IPCA'!$E$3:$E$13,AH154,"Cubic","Extrapolate=Linear","MultiX=Average","Skip=True","Sort=True")</f>
        <v>#N/A Invalid Parameter: Interpolation value</v>
      </c>
      <c r="AJ154" s="43" t="str">
        <f>_xll.BInterpol('Base IPCA'!$C$3:$C$13,'Base IPCA'!$D$3:$D$13,AH154,"Cubic","Extrapolate=Linear","MultiX=Average","Skip=True","Sort=True")</f>
        <v>#N/A Invalid Parameter: Interpolation value</v>
      </c>
    </row>
    <row r="155" spans="16:36" ht="15.75" thickBot="1" x14ac:dyDescent="0.3">
      <c r="P155" s="345" t="s">
        <v>380</v>
      </c>
      <c r="Q155" s="345"/>
      <c r="R155" s="345"/>
      <c r="S155" s="345"/>
      <c r="T155" s="345"/>
      <c r="U155" s="345"/>
      <c r="V155" s="345"/>
      <c r="W155" s="345"/>
      <c r="X155" s="345"/>
      <c r="Y155" s="345"/>
      <c r="Z155" s="345"/>
      <c r="AA155" s="345"/>
      <c r="AB155" s="345"/>
      <c r="AC155" s="345"/>
      <c r="AH155" s="42" t="e">
        <f t="shared" si="59"/>
        <v>#REF!</v>
      </c>
      <c r="AI155" s="43" t="str">
        <f>_xll.BInterpol('Base IPCA'!$C$3:$C$13,'Base IPCA'!$E$3:$E$13,AH155,"Cubic","Extrapolate=Linear","MultiX=Average","Skip=True","Sort=True")</f>
        <v>#N/A Invalid Parameter: Interpolation value</v>
      </c>
      <c r="AJ155" s="43" t="str">
        <f>_xll.BInterpol('Base IPCA'!$C$3:$C$13,'Base IPCA'!$D$3:$D$13,AH155,"Cubic","Extrapolate=Linear","MultiX=Average","Skip=True","Sort=True")</f>
        <v>#N/A Invalid Parameter: Interpolation value</v>
      </c>
    </row>
    <row r="156" spans="16:36" ht="15.75" thickBot="1" x14ac:dyDescent="0.3">
      <c r="P156" s="45" t="s">
        <v>378</v>
      </c>
      <c r="Q156" s="49" t="str">
        <f t="shared" ref="Q156:AB156" si="67">Q121</f>
        <v>FIRF GERAES</v>
      </c>
      <c r="R156" s="49" t="str">
        <f t="shared" si="67"/>
        <v>FIRF GERAES 30</v>
      </c>
      <c r="S156" s="49" t="str">
        <f t="shared" si="67"/>
        <v>HORIZONTE</v>
      </c>
      <c r="T156" s="49" t="str">
        <f t="shared" si="67"/>
        <v>MANACA INFRA FIRF</v>
      </c>
      <c r="U156" s="49" t="str">
        <f t="shared" si="67"/>
        <v>BH FIRF INFRA</v>
      </c>
      <c r="V156" s="49" t="str">
        <f t="shared" si="67"/>
        <v>REAL FIM</v>
      </c>
      <c r="W156" s="49" t="str">
        <f t="shared" si="67"/>
        <v>RIO INFRA</v>
      </c>
      <c r="X156" s="49" t="str">
        <f t="shared" si="67"/>
        <v>JERA2026</v>
      </c>
      <c r="Y156" s="49" t="str">
        <f t="shared" si="67"/>
        <v>SANTANA</v>
      </c>
      <c r="Z156" s="49" t="str">
        <f t="shared" si="67"/>
        <v>BORDEAUX INFRA</v>
      </c>
      <c r="AA156" s="49" t="str">
        <f t="shared" si="67"/>
        <v>AF INVEST GERAES PREV</v>
      </c>
      <c r="AB156" s="49" t="str">
        <f t="shared" si="67"/>
        <v>TOPAZIO INFRA</v>
      </c>
      <c r="AC156" s="45" t="s">
        <v>155</v>
      </c>
      <c r="AH156" s="42" t="e">
        <f t="shared" si="59"/>
        <v>#REF!</v>
      </c>
      <c r="AI156" s="43" t="str">
        <f>_xll.BInterpol('Base IPCA'!$C$3:$C$13,'Base IPCA'!$E$3:$E$13,AH156,"Cubic","Extrapolate=Linear","MultiX=Average","Skip=True","Sort=True")</f>
        <v>#N/A Invalid Parameter: Interpolation value</v>
      </c>
      <c r="AJ156" s="43" t="str">
        <f>_xll.BInterpol('Base IPCA'!$C$3:$C$13,'Base IPCA'!$D$3:$D$13,AH156,"Cubic","Extrapolate=Linear","MultiX=Average","Skip=True","Sort=True")</f>
        <v>#N/A Invalid Parameter: Interpolation value</v>
      </c>
    </row>
    <row r="157" spans="16:36" x14ac:dyDescent="0.25">
      <c r="P157" s="52" t="str">
        <f>P131</f>
        <v>DAPMAI25</v>
      </c>
      <c r="Q157" s="155" t="e">
        <f ca="1">Q131+Q144</f>
        <v>#N/A</v>
      </c>
      <c r="R157" s="155" t="e">
        <f t="shared" ref="R157:AB157" ca="1" si="68">R131+R144</f>
        <v>#N/A</v>
      </c>
      <c r="S157" s="155" t="e">
        <f t="shared" ca="1" si="68"/>
        <v>#N/A</v>
      </c>
      <c r="T157" s="155" t="e">
        <f t="shared" ca="1" si="68"/>
        <v>#N/A</v>
      </c>
      <c r="U157" s="155" t="e">
        <f t="shared" ca="1" si="68"/>
        <v>#N/A</v>
      </c>
      <c r="V157" s="155" t="e">
        <f t="shared" ca="1" si="68"/>
        <v>#N/A</v>
      </c>
      <c r="W157" s="155" t="e">
        <f t="shared" ca="1" si="68"/>
        <v>#N/A</v>
      </c>
      <c r="X157" s="155" t="e">
        <f t="shared" ca="1" si="68"/>
        <v>#N/A</v>
      </c>
      <c r="Y157" s="155" t="e">
        <f t="shared" ca="1" si="68"/>
        <v>#N/A</v>
      </c>
      <c r="Z157" s="155" t="e">
        <f t="shared" ca="1" si="68"/>
        <v>#N/A</v>
      </c>
      <c r="AA157" s="155" t="e">
        <f t="shared" ca="1" si="68"/>
        <v>#N/A</v>
      </c>
      <c r="AB157" s="155" t="e">
        <f t="shared" ca="1" si="68"/>
        <v>#N/A</v>
      </c>
      <c r="AC157" s="55" t="e">
        <f t="shared" ref="AC157:AC165" ca="1" si="69">SUM(Q157:AB157)</f>
        <v>#N/A</v>
      </c>
      <c r="AH157" s="42" t="e">
        <f t="shared" si="59"/>
        <v>#REF!</v>
      </c>
      <c r="AI157" s="43" t="str">
        <f>_xll.BInterpol('Base IPCA'!$C$3:$C$13,'Base IPCA'!$E$3:$E$13,AH157,"Cubic","Extrapolate=Linear","MultiX=Average","Skip=True","Sort=True")</f>
        <v>#N/A Invalid Parameter: Interpolation value</v>
      </c>
      <c r="AJ157" s="43" t="str">
        <f>_xll.BInterpol('Base IPCA'!$C$3:$C$13,'Base IPCA'!$D$3:$D$13,AH157,"Cubic","Extrapolate=Linear","MultiX=Average","Skip=True","Sort=True")</f>
        <v>#N/A Invalid Parameter: Interpolation value</v>
      </c>
    </row>
    <row r="158" spans="16:36" x14ac:dyDescent="0.25">
      <c r="P158" s="52" t="str">
        <f t="shared" ref="P158:P165" si="70">P132</f>
        <v>DAPAGO26</v>
      </c>
      <c r="Q158" s="155">
        <f t="shared" ref="Q158:AB158" ca="1" si="71">Q132+Q145</f>
        <v>-74.33198826701846</v>
      </c>
      <c r="R158" s="155">
        <f t="shared" ca="1" si="71"/>
        <v>-74.33198826701846</v>
      </c>
      <c r="S158" s="155">
        <f t="shared" ca="1" si="71"/>
        <v>483.72028028275008</v>
      </c>
      <c r="T158" s="155">
        <f t="shared" ca="1" si="71"/>
        <v>-127.42626560060307</v>
      </c>
      <c r="U158" s="155">
        <f t="shared" ca="1" si="71"/>
        <v>-91.341349852074927</v>
      </c>
      <c r="V158" s="155">
        <f t="shared" ca="1" si="71"/>
        <v>88.818857533294192</v>
      </c>
      <c r="W158" s="155">
        <f t="shared" ca="1" si="71"/>
        <v>0</v>
      </c>
      <c r="X158" s="155">
        <f t="shared" ca="1" si="71"/>
        <v>78.498011732981524</v>
      </c>
      <c r="Y158" s="155">
        <f t="shared" ca="1" si="71"/>
        <v>0</v>
      </c>
      <c r="Z158" s="155">
        <f t="shared" ca="1" si="71"/>
        <v>-101.25687360059239</v>
      </c>
      <c r="AA158" s="155">
        <f t="shared" ca="1" si="71"/>
        <v>0</v>
      </c>
      <c r="AB158" s="155">
        <f t="shared" ca="1" si="71"/>
        <v>-93.247595073851699</v>
      </c>
      <c r="AC158" s="55">
        <f t="shared" ca="1" si="69"/>
        <v>89.101088887866808</v>
      </c>
      <c r="AH158" s="42" t="e">
        <f t="shared" si="59"/>
        <v>#REF!</v>
      </c>
      <c r="AI158" s="43" t="str">
        <f>_xll.BInterpol('Base IPCA'!$C$3:$C$13,'Base IPCA'!$E$3:$E$13,AH158,"Cubic","Extrapolate=Linear","MultiX=Average","Skip=True","Sort=True")</f>
        <v>#N/A Invalid Parameter: Interpolation value</v>
      </c>
      <c r="AJ158" s="43" t="str">
        <f>_xll.BInterpol('Base IPCA'!$C$3:$C$13,'Base IPCA'!$D$3:$D$13,AH158,"Cubic","Extrapolate=Linear","MultiX=Average","Skip=True","Sort=True")</f>
        <v>#N/A Invalid Parameter: Interpolation value</v>
      </c>
    </row>
    <row r="159" spans="16:36" x14ac:dyDescent="0.25">
      <c r="P159" s="52" t="str">
        <f t="shared" si="70"/>
        <v>DAPMAI27</v>
      </c>
      <c r="Q159" s="155">
        <f t="shared" ref="Q159:AB159" ca="1" si="72">Q133+Q146</f>
        <v>-106.75240915588802</v>
      </c>
      <c r="R159" s="155">
        <f t="shared" ca="1" si="72"/>
        <v>-106.75240915588802</v>
      </c>
      <c r="S159" s="155">
        <f t="shared" ca="1" si="72"/>
        <v>-149.45337281824322</v>
      </c>
      <c r="T159" s="155">
        <f t="shared" ca="1" si="72"/>
        <v>-427.00963662355207</v>
      </c>
      <c r="U159" s="155">
        <f t="shared" ca="1" si="72"/>
        <v>-1138.713439714757</v>
      </c>
      <c r="V159" s="155">
        <f t="shared" ca="1" si="72"/>
        <v>-21.350481831177603</v>
      </c>
      <c r="W159" s="155">
        <f t="shared" ca="1" si="72"/>
        <v>0</v>
      </c>
      <c r="X159" s="155">
        <f t="shared" ca="1" si="72"/>
        <v>-21.350481831177603</v>
      </c>
      <c r="Y159" s="155">
        <f t="shared" ca="1" si="72"/>
        <v>0</v>
      </c>
      <c r="Z159" s="155">
        <f t="shared" ca="1" si="72"/>
        <v>-362.95819113001926</v>
      </c>
      <c r="AA159" s="155">
        <f t="shared" ca="1" si="72"/>
        <v>0</v>
      </c>
      <c r="AB159" s="155">
        <f t="shared" ca="1" si="72"/>
        <v>-277.55626380530884</v>
      </c>
      <c r="AC159" s="55">
        <f t="shared" ca="1" si="69"/>
        <v>-2611.8966860660116</v>
      </c>
      <c r="AH159" s="42" t="e">
        <f t="shared" si="59"/>
        <v>#REF!</v>
      </c>
      <c r="AI159" s="43" t="str">
        <f>_xll.BInterpol('Base IPCA'!$C$3:$C$13,'Base IPCA'!$E$3:$E$13,AH159,"Cubic","Extrapolate=Linear","MultiX=Average","Skip=True","Sort=True")</f>
        <v>#N/A Invalid Parameter: Interpolation value</v>
      </c>
      <c r="AJ159" s="43" t="str">
        <f>_xll.BInterpol('Base IPCA'!$C$3:$C$13,'Base IPCA'!$D$3:$D$13,AH159,"Cubic","Extrapolate=Linear","MultiX=Average","Skip=True","Sort=True")</f>
        <v>#N/A Invalid Parameter: Interpolation value</v>
      </c>
    </row>
    <row r="160" spans="16:36" x14ac:dyDescent="0.25">
      <c r="P160" s="52" t="str">
        <f t="shared" si="70"/>
        <v>DAPAGO28</v>
      </c>
      <c r="Q160" s="155">
        <f t="shared" ref="Q160:AB160" ca="1" si="73">Q134+Q147</f>
        <v>725.88746059804691</v>
      </c>
      <c r="R160" s="155">
        <f t="shared" ca="1" si="73"/>
        <v>641.4074605980469</v>
      </c>
      <c r="S160" s="155">
        <f t="shared" ca="1" si="73"/>
        <v>1190.2411978970704</v>
      </c>
      <c r="T160" s="155">
        <f t="shared" ca="1" si="73"/>
        <v>-303.12519521272043</v>
      </c>
      <c r="U160" s="155">
        <f t="shared" ca="1" si="73"/>
        <v>419.97482631520597</v>
      </c>
      <c r="V160" s="155">
        <f t="shared" ca="1" si="73"/>
        <v>22.271865149511726</v>
      </c>
      <c r="W160" s="155">
        <f t="shared" ca="1" si="73"/>
        <v>0</v>
      </c>
      <c r="X160" s="155">
        <f t="shared" ca="1" si="73"/>
        <v>45.631865149511725</v>
      </c>
      <c r="Y160" s="155">
        <f t="shared" ca="1" si="73"/>
        <v>0</v>
      </c>
      <c r="Z160" s="155">
        <f t="shared" ca="1" si="73"/>
        <v>-112.40137371564833</v>
      </c>
      <c r="AA160" s="155">
        <f t="shared" ca="1" si="73"/>
        <v>0</v>
      </c>
      <c r="AB160" s="155">
        <f t="shared" ca="1" si="73"/>
        <v>38.515676789237659</v>
      </c>
      <c r="AC160" s="55">
        <f t="shared" ca="1" si="69"/>
        <v>2668.4037835682625</v>
      </c>
      <c r="AH160" s="42" t="e">
        <f t="shared" si="59"/>
        <v>#REF!</v>
      </c>
      <c r="AI160" s="43" t="str">
        <f>_xll.BInterpol('Base IPCA'!$C$3:$C$13,'Base IPCA'!$E$3:$E$13,AH160,"Cubic","Extrapolate=Linear","MultiX=Average","Skip=True","Sort=True")</f>
        <v>#N/A Invalid Parameter: Interpolation value</v>
      </c>
      <c r="AJ160" s="43" t="str">
        <f>_xll.BInterpol('Base IPCA'!$C$3:$C$13,'Base IPCA'!$D$3:$D$13,AH160,"Cubic","Extrapolate=Linear","MultiX=Average","Skip=True","Sort=True")</f>
        <v>#N/A Invalid Parameter: Interpolation value</v>
      </c>
    </row>
    <row r="161" spans="16:36" x14ac:dyDescent="0.25">
      <c r="P161" s="52" t="str">
        <f t="shared" si="70"/>
        <v>DAPMAI29</v>
      </c>
      <c r="Q161" s="155">
        <f t="shared" ref="Q161:AB161" ca="1" si="74">Q135+Q148</f>
        <v>-179.54056429641787</v>
      </c>
      <c r="R161" s="155">
        <f t="shared" ca="1" si="74"/>
        <v>-179.54056429641787</v>
      </c>
      <c r="S161" s="155">
        <f t="shared" ca="1" si="74"/>
        <v>-269.3108464446268</v>
      </c>
      <c r="T161" s="155">
        <f t="shared" ca="1" si="74"/>
        <v>-1194.8523535936697</v>
      </c>
      <c r="U161" s="155">
        <f t="shared" ca="1" si="74"/>
        <v>-1935.5861235210336</v>
      </c>
      <c r="V161" s="155">
        <f t="shared" ca="1" si="74"/>
        <v>-44.885141074104467</v>
      </c>
      <c r="W161" s="155">
        <f t="shared" ca="1" si="74"/>
        <v>0</v>
      </c>
      <c r="X161" s="155">
        <f t="shared" ca="1" si="74"/>
        <v>-44.885141074104467</v>
      </c>
      <c r="Y161" s="155">
        <f t="shared" ca="1" si="74"/>
        <v>0</v>
      </c>
      <c r="Z161" s="155">
        <f t="shared" ca="1" si="74"/>
        <v>-971.93279366772606</v>
      </c>
      <c r="AA161" s="155">
        <f t="shared" ca="1" si="74"/>
        <v>0</v>
      </c>
      <c r="AB161" s="155">
        <f t="shared" ca="1" si="74"/>
        <v>-692.74940185259084</v>
      </c>
      <c r="AC161" s="55">
        <f ca="1">SUM(Q161:AB161)</f>
        <v>-5513.2829298206925</v>
      </c>
      <c r="AH161" s="42" t="e">
        <f t="shared" si="59"/>
        <v>#REF!</v>
      </c>
      <c r="AI161" s="43" t="str">
        <f>_xll.BInterpol('Base IPCA'!$C$3:$C$13,'Base IPCA'!$E$3:$E$13,AH161,"Cubic","Extrapolate=Linear","MultiX=Average","Skip=True","Sort=True")</f>
        <v>#N/A Invalid Parameter: Interpolation value</v>
      </c>
      <c r="AJ161" s="43" t="str">
        <f>_xll.BInterpol('Base IPCA'!$C$3:$C$13,'Base IPCA'!$D$3:$D$13,AH161,"Cubic","Extrapolate=Linear","MultiX=Average","Skip=True","Sort=True")</f>
        <v>#N/A Invalid Parameter: Interpolation value</v>
      </c>
    </row>
    <row r="162" spans="16:36" x14ac:dyDescent="0.25">
      <c r="P162" s="52" t="str">
        <f t="shared" si="70"/>
        <v>DAPAGO30</v>
      </c>
      <c r="Q162" s="155">
        <f t="shared" ref="Q162:AB162" ca="1" si="75">Q136+Q149</f>
        <v>-339.18947710664361</v>
      </c>
      <c r="R162" s="155">
        <f t="shared" ca="1" si="75"/>
        <v>-339.18947710664361</v>
      </c>
      <c r="S162" s="155">
        <f t="shared" ca="1" si="75"/>
        <v>-565.31579517773935</v>
      </c>
      <c r="T162" s="155">
        <f t="shared" ca="1" si="75"/>
        <v>206.13079636249086</v>
      </c>
      <c r="U162" s="155">
        <f t="shared" ca="1" si="75"/>
        <v>3197.0088498895457</v>
      </c>
      <c r="V162" s="155">
        <f t="shared" ca="1" si="75"/>
        <v>0</v>
      </c>
      <c r="W162" s="155">
        <f t="shared" ca="1" si="75"/>
        <v>0</v>
      </c>
      <c r="X162" s="155">
        <f t="shared" ca="1" si="75"/>
        <v>-56.531579517773935</v>
      </c>
      <c r="Y162" s="155">
        <f t="shared" ca="1" si="75"/>
        <v>0</v>
      </c>
      <c r="Z162" s="155">
        <f t="shared" ca="1" si="75"/>
        <v>269.97664122033984</v>
      </c>
      <c r="AA162" s="155">
        <f t="shared" ca="1" si="75"/>
        <v>0</v>
      </c>
      <c r="AB162" s="155">
        <f t="shared" ca="1" si="75"/>
        <v>-148.12255294200168</v>
      </c>
      <c r="AC162" s="55">
        <f t="shared" ref="AC162" ca="1" si="76">SUM(Q162:AB162)</f>
        <v>2224.7674056215742</v>
      </c>
      <c r="AH162" s="42" t="e">
        <f t="shared" si="59"/>
        <v>#REF!</v>
      </c>
      <c r="AI162" s="43" t="str">
        <f>_xll.BInterpol('Base IPCA'!$C$3:$C$13,'Base IPCA'!$E$3:$E$13,AH162,"Cubic","Extrapolate=Linear","MultiX=Average","Skip=True","Sort=True")</f>
        <v>#N/A Invalid Parameter: Interpolation value</v>
      </c>
      <c r="AJ162" s="43" t="str">
        <f>_xll.BInterpol('Base IPCA'!$C$3:$C$13,'Base IPCA'!$D$3:$D$13,AH162,"Cubic","Extrapolate=Linear","MultiX=Average","Skip=True","Sort=True")</f>
        <v>#N/A Invalid Parameter: Interpolation value</v>
      </c>
    </row>
    <row r="163" spans="16:36" x14ac:dyDescent="0.25">
      <c r="P163" s="52" t="str">
        <f t="shared" si="70"/>
        <v>DAPAGO32</v>
      </c>
      <c r="Q163" s="155">
        <f t="shared" ref="Q163:AB163" ca="1" si="77">Q137+Q150</f>
        <v>0</v>
      </c>
      <c r="R163" s="155">
        <f t="shared" ca="1" si="77"/>
        <v>0</v>
      </c>
      <c r="S163" s="155">
        <f t="shared" ca="1" si="77"/>
        <v>0</v>
      </c>
      <c r="T163" s="155">
        <f t="shared" ca="1" si="77"/>
        <v>-1976.797247041472</v>
      </c>
      <c r="U163" s="155">
        <f t="shared" ca="1" si="77"/>
        <v>-2415.686300006515</v>
      </c>
      <c r="V163" s="155">
        <f t="shared" ca="1" si="77"/>
        <v>0</v>
      </c>
      <c r="W163" s="155">
        <f t="shared" ca="1" si="77"/>
        <v>0</v>
      </c>
      <c r="X163" s="155">
        <f t="shared" ca="1" si="77"/>
        <v>0</v>
      </c>
      <c r="Y163" s="155">
        <f t="shared" ca="1" si="77"/>
        <v>0</v>
      </c>
      <c r="Z163" s="155">
        <f t="shared" ca="1" si="77"/>
        <v>-1536.3407098826353</v>
      </c>
      <c r="AA163" s="155">
        <f t="shared" ca="1" si="77"/>
        <v>0</v>
      </c>
      <c r="AB163" s="155">
        <f t="shared" ca="1" si="77"/>
        <v>-2392.165090329735</v>
      </c>
      <c r="AC163" s="55">
        <f t="shared" ca="1" si="69"/>
        <v>-8320.989347260358</v>
      </c>
      <c r="AH163" s="42" t="e">
        <f t="shared" si="59"/>
        <v>#REF!</v>
      </c>
      <c r="AI163" s="43" t="str">
        <f>_xll.BInterpol('Base IPCA'!$C$3:$C$13,'Base IPCA'!$E$3:$E$13,AH163,"Cubic","Extrapolate=Linear","MultiX=Average","Skip=True","Sort=True")</f>
        <v>#N/A Invalid Parameter: Interpolation value</v>
      </c>
      <c r="AJ163" s="43" t="str">
        <f>_xll.BInterpol('Base IPCA'!$C$3:$C$13,'Base IPCA'!$D$3:$D$13,AH163,"Cubic","Extrapolate=Linear","MultiX=Average","Skip=True","Sort=True")</f>
        <v>#N/A Invalid Parameter: Interpolation value</v>
      </c>
    </row>
    <row r="164" spans="16:36" x14ac:dyDescent="0.25">
      <c r="P164" s="52" t="str">
        <f t="shared" si="70"/>
        <v>DAPMAI35</v>
      </c>
      <c r="Q164" s="155">
        <f t="shared" ref="Q164:AB164" ca="1" si="78">Q138+Q151</f>
        <v>0</v>
      </c>
      <c r="R164" s="155">
        <f t="shared" ca="1" si="78"/>
        <v>0</v>
      </c>
      <c r="S164" s="155">
        <f t="shared" ca="1" si="78"/>
        <v>0</v>
      </c>
      <c r="T164" s="155">
        <f t="shared" ca="1" si="78"/>
        <v>-3268.990829090958</v>
      </c>
      <c r="U164" s="155">
        <f t="shared" ca="1" si="78"/>
        <v>-3316.0187956223126</v>
      </c>
      <c r="V164" s="155">
        <f t="shared" ca="1" si="78"/>
        <v>0</v>
      </c>
      <c r="W164" s="155">
        <f t="shared" ca="1" si="78"/>
        <v>0</v>
      </c>
      <c r="X164" s="155">
        <f t="shared" ca="1" si="78"/>
        <v>0</v>
      </c>
      <c r="Y164" s="155">
        <f t="shared" ca="1" si="78"/>
        <v>0</v>
      </c>
      <c r="Z164" s="155">
        <f t="shared" ca="1" si="78"/>
        <v>-1109.5461026166067</v>
      </c>
      <c r="AA164" s="155">
        <f t="shared" ca="1" si="78"/>
        <v>0</v>
      </c>
      <c r="AB164" s="155">
        <f t="shared" ca="1" si="78"/>
        <v>-1407.9697671847664</v>
      </c>
      <c r="AC164" s="55">
        <f t="shared" ca="1" si="69"/>
        <v>-9102.5254945146444</v>
      </c>
      <c r="AH164" s="42" t="e">
        <f t="shared" si="59"/>
        <v>#REF!</v>
      </c>
      <c r="AI164" s="43" t="str">
        <f>_xll.BInterpol('Base IPCA'!$C$3:$C$13,'Base IPCA'!$E$3:$E$13,AH164,"Cubic","Extrapolate=Linear","MultiX=Average","Skip=True","Sort=True")</f>
        <v>#N/A Invalid Parameter: Interpolation value</v>
      </c>
      <c r="AJ164" s="43" t="str">
        <f>_xll.BInterpol('Base IPCA'!$C$3:$C$13,'Base IPCA'!$D$3:$D$13,AH164,"Cubic","Extrapolate=Linear","MultiX=Average","Skip=True","Sort=True")</f>
        <v>#N/A Invalid Parameter: Interpolation value</v>
      </c>
    </row>
    <row r="165" spans="16:36" ht="15.75" thickBot="1" x14ac:dyDescent="0.3">
      <c r="P165" s="52" t="str">
        <f t="shared" si="70"/>
        <v>DAPAGO40</v>
      </c>
      <c r="Q165" s="155">
        <f t="shared" ref="Q165:AB165" ca="1" si="79">Q139+Q152</f>
        <v>0</v>
      </c>
      <c r="R165" s="155">
        <f t="shared" ca="1" si="79"/>
        <v>0</v>
      </c>
      <c r="S165" s="155">
        <f t="shared" ca="1" si="79"/>
        <v>0</v>
      </c>
      <c r="T165" s="155">
        <f t="shared" ca="1" si="79"/>
        <v>47.740109842441598</v>
      </c>
      <c r="U165" s="155">
        <f t="shared" ca="1" si="79"/>
        <v>2280.7050876065714</v>
      </c>
      <c r="V165" s="155">
        <f t="shared" ca="1" si="79"/>
        <v>0</v>
      </c>
      <c r="W165" s="155">
        <f t="shared" ca="1" si="79"/>
        <v>0</v>
      </c>
      <c r="X165" s="155">
        <f t="shared" ca="1" si="79"/>
        <v>0</v>
      </c>
      <c r="Y165" s="155">
        <f t="shared" ca="1" si="79"/>
        <v>0</v>
      </c>
      <c r="Z165" s="155">
        <f t="shared" ca="1" si="79"/>
        <v>-277.14539384149657</v>
      </c>
      <c r="AA165" s="155">
        <f t="shared" ca="1" si="79"/>
        <v>0</v>
      </c>
      <c r="AB165" s="155">
        <f t="shared" ca="1" si="79"/>
        <v>278.33752507923691</v>
      </c>
      <c r="AC165" s="55">
        <f t="shared" ca="1" si="69"/>
        <v>2329.6373286867533</v>
      </c>
      <c r="AH165" s="42" t="e">
        <f t="shared" si="59"/>
        <v>#REF!</v>
      </c>
      <c r="AI165" s="43" t="str">
        <f>_xll.BInterpol('Base IPCA'!$C$3:$C$13,'Base IPCA'!$E$3:$E$13,AH165,"Cubic","Extrapolate=Linear","MultiX=Average","Skip=True","Sort=True")</f>
        <v>#N/A Invalid Parameter: Interpolation value</v>
      </c>
      <c r="AJ165" s="43" t="str">
        <f>_xll.BInterpol('Base IPCA'!$C$3:$C$13,'Base IPCA'!$D$3:$D$13,AH165,"Cubic","Extrapolate=Linear","MultiX=Average","Skip=True","Sort=True")</f>
        <v>#N/A Invalid Parameter: Interpolation value</v>
      </c>
    </row>
    <row r="166" spans="16:36" ht="15.75" thickBot="1" x14ac:dyDescent="0.3">
      <c r="P166" s="74" t="s">
        <v>155</v>
      </c>
      <c r="Q166" s="67" t="e">
        <f t="shared" ref="Q166:AC166" ca="1" si="80">SUM(Q157:Q165)</f>
        <v>#N/A</v>
      </c>
      <c r="R166" s="67" t="e">
        <f t="shared" ca="1" si="80"/>
        <v>#N/A</v>
      </c>
      <c r="S166" s="207" t="e">
        <f t="shared" ca="1" si="80"/>
        <v>#N/A</v>
      </c>
      <c r="T166" s="207" t="e">
        <f t="shared" ca="1" si="80"/>
        <v>#N/A</v>
      </c>
      <c r="U166" s="207" t="e">
        <f t="shared" ca="1" si="80"/>
        <v>#N/A</v>
      </c>
      <c r="V166" s="207" t="e">
        <f t="shared" ca="1" si="80"/>
        <v>#N/A</v>
      </c>
      <c r="W166" s="207" t="e">
        <f t="shared" ca="1" si="80"/>
        <v>#N/A</v>
      </c>
      <c r="X166" s="207" t="e">
        <f t="shared" ca="1" si="80"/>
        <v>#N/A</v>
      </c>
      <c r="Y166" s="207" t="e">
        <f t="shared" ca="1" si="80"/>
        <v>#N/A</v>
      </c>
      <c r="Z166" s="207" t="e">
        <f t="shared" ca="1" si="80"/>
        <v>#N/A</v>
      </c>
      <c r="AA166" s="207" t="e">
        <f t="shared" ca="1" si="80"/>
        <v>#N/A</v>
      </c>
      <c r="AB166" s="68" t="e">
        <f t="shared" ca="1" si="80"/>
        <v>#N/A</v>
      </c>
      <c r="AC166" s="65" t="e">
        <f t="shared" ca="1" si="80"/>
        <v>#N/A</v>
      </c>
      <c r="AH166" s="42" t="e">
        <f t="shared" si="59"/>
        <v>#REF!</v>
      </c>
      <c r="AI166" s="43" t="str">
        <f>_xll.BInterpol('Base IPCA'!$C$3:$C$13,'Base IPCA'!$E$3:$E$13,AH166,"Cubic","Extrapolate=Linear","MultiX=Average","Skip=True","Sort=True")</f>
        <v>#N/A Invalid Parameter: Interpolation value</v>
      </c>
      <c r="AJ166" s="43" t="str">
        <f>_xll.BInterpol('Base IPCA'!$C$3:$C$13,'Base IPCA'!$D$3:$D$13,AH166,"Cubic","Extrapolate=Linear","MultiX=Average","Skip=True","Sort=True")</f>
        <v>#N/A Invalid Parameter: Interpolation value</v>
      </c>
    </row>
    <row r="167" spans="16:36" x14ac:dyDescent="0.25">
      <c r="P167" s="2" t="s">
        <v>76</v>
      </c>
      <c r="Q167" s="3" t="e">
        <f ca="1">Q166/VLOOKUP(Q156,'Base CDI'!$A:$D,4,0)</f>
        <v>#N/A</v>
      </c>
      <c r="R167" s="3" t="e">
        <f ca="1">R166/VLOOKUP(R156,'Base CDI'!$A:$D,4,0)</f>
        <v>#N/A</v>
      </c>
      <c r="S167" s="3" t="e">
        <f ca="1">S166/VLOOKUP(S156,'Base CDI'!$A:$D,4,0)</f>
        <v>#N/A</v>
      </c>
      <c r="T167" s="3" t="e">
        <f ca="1">T166/VLOOKUP(T156,'Base CDI'!$A:$D,4,0)</f>
        <v>#N/A</v>
      </c>
      <c r="U167" s="3" t="e">
        <f ca="1">U166/VLOOKUP(U156,'Base CDI'!$A:$D,4,0)</f>
        <v>#N/A</v>
      </c>
      <c r="V167" s="3" t="e">
        <f ca="1">V166/VLOOKUP(V156,'Base CDI'!$A:$D,4,0)</f>
        <v>#N/A</v>
      </c>
      <c r="W167" s="3" t="e">
        <f ca="1">W166/VLOOKUP(W156,'Base CDI'!$A:$D,4,0)</f>
        <v>#N/A</v>
      </c>
      <c r="X167" s="3" t="e">
        <f ca="1">X166/VLOOKUP(X156,'Base CDI'!$A:$D,4,0)</f>
        <v>#N/A</v>
      </c>
      <c r="Y167" s="3" t="e">
        <f ca="1">Y166/VLOOKUP(Y156,'Base CDI'!$A:$D,4,0)</f>
        <v>#N/A</v>
      </c>
      <c r="Z167" s="3" t="e">
        <f ca="1">Z166/VLOOKUP(Z156,'Base CDI'!$A:$D,4,0)</f>
        <v>#N/A</v>
      </c>
      <c r="AA167" s="3" t="e">
        <f ca="1">AA166/VLOOKUP(AA156,'Base CDI'!$A:$D,4,0)</f>
        <v>#N/A</v>
      </c>
      <c r="AB167" s="3" t="e">
        <f ca="1">AB166/VLOOKUP(AB156,'Base CDI'!$A:$D,4,0)</f>
        <v>#N/A</v>
      </c>
      <c r="AH167" s="42" t="e">
        <f t="shared" si="59"/>
        <v>#REF!</v>
      </c>
      <c r="AI167" s="43" t="str">
        <f>_xll.BInterpol('Base IPCA'!$C$3:$C$13,'Base IPCA'!$E$3:$E$13,AH167,"Cubic","Extrapolate=Linear","MultiX=Average","Skip=True","Sort=True")</f>
        <v>#N/A Invalid Parameter: Interpolation value</v>
      </c>
      <c r="AJ167" s="43" t="str">
        <f>_xll.BInterpol('Base IPCA'!$C$3:$C$13,'Base IPCA'!$D$3:$D$13,AH167,"Cubic","Extrapolate=Linear","MultiX=Average","Skip=True","Sort=True")</f>
        <v>#N/A Invalid Parameter: Interpolation value</v>
      </c>
    </row>
    <row r="168" spans="16:36" x14ac:dyDescent="0.25">
      <c r="P168" s="34" t="s">
        <v>207</v>
      </c>
      <c r="Q168" s="70" t="e">
        <f ca="1">+(Q166/VLOOKUP(Q156,'Base CDI'!$A:$D,3,0))</f>
        <v>#N/A</v>
      </c>
      <c r="R168" s="70" t="e">
        <f ca="1">+(R166/VLOOKUP(R156,'Base CDI'!$A:$D,3,0))</f>
        <v>#N/A</v>
      </c>
      <c r="S168" s="70" t="e">
        <f ca="1">+(S166/VLOOKUP(S156,'Base CDI'!$A:$D,3,0))</f>
        <v>#N/A</v>
      </c>
      <c r="T168" s="70" t="e">
        <f ca="1">+(T166/VLOOKUP(T156,'Base CDI'!$A:$D,3,0))</f>
        <v>#N/A</v>
      </c>
      <c r="U168" s="70" t="e">
        <f ca="1">+(U166/VLOOKUP(U156,'Base CDI'!$A:$D,3,0))</f>
        <v>#N/A</v>
      </c>
      <c r="V168" s="70" t="e">
        <f ca="1">+(V166/VLOOKUP(V156,'Base CDI'!$A:$D,3,0))</f>
        <v>#N/A</v>
      </c>
      <c r="W168" s="70" t="e">
        <f ca="1">+(W166/VLOOKUP(W156,'Base CDI'!$A:$D,3,0))</f>
        <v>#N/A</v>
      </c>
      <c r="X168" s="70" t="e">
        <f ca="1">+(X166/VLOOKUP(X156,'Base CDI'!$A:$D,3,0))</f>
        <v>#N/A</v>
      </c>
      <c r="Y168" s="70" t="e">
        <f ca="1">+(Y166/VLOOKUP(Y156,'Base CDI'!$A:$D,3,0))</f>
        <v>#N/A</v>
      </c>
      <c r="Z168" s="70" t="e">
        <f ca="1">+(Z166/VLOOKUP(Z156,'Base CDI'!$A:$D,3,0))</f>
        <v>#N/A</v>
      </c>
      <c r="AA168" s="70" t="e">
        <f ca="1">+(AA166/VLOOKUP(AA156,'Base CDI'!$A:$D,3,0))</f>
        <v>#N/A</v>
      </c>
      <c r="AB168" s="70" t="e">
        <f ca="1">+(AB166/VLOOKUP(AB156,'Base CDI'!$A:$D,3,0))</f>
        <v>#N/A</v>
      </c>
      <c r="AH168" s="42" t="e">
        <f t="shared" si="59"/>
        <v>#REF!</v>
      </c>
      <c r="AI168" s="43" t="str">
        <f>_xll.BInterpol('Base IPCA'!$C$3:$C$13,'Base IPCA'!$E$3:$E$13,AH168,"Cubic","Extrapolate=Linear","MultiX=Average","Skip=True","Sort=True")</f>
        <v>#N/A Invalid Parameter: Interpolation value</v>
      </c>
      <c r="AJ168" s="43" t="str">
        <f>_xll.BInterpol('Base IPCA'!$C$3:$C$13,'Base IPCA'!$D$3:$D$13,AH168,"Cubic","Extrapolate=Linear","MultiX=Average","Skip=True","Sort=True")</f>
        <v>#N/A Invalid Parameter: Interpolation value</v>
      </c>
    </row>
    <row r="169" spans="16:36" x14ac:dyDescent="0.25">
      <c r="P169" s="34"/>
      <c r="Q169" s="70"/>
      <c r="R169" s="70"/>
      <c r="S169" s="70"/>
      <c r="T169" s="70"/>
      <c r="U169" s="141"/>
      <c r="V169" s="70"/>
      <c r="W169" s="70"/>
      <c r="X169" s="70"/>
      <c r="Y169" s="70"/>
      <c r="Z169" s="70"/>
      <c r="AA169" s="70"/>
      <c r="AB169" s="70"/>
      <c r="AH169" s="42" t="e">
        <f t="shared" si="59"/>
        <v>#REF!</v>
      </c>
      <c r="AI169" s="43" t="str">
        <f>_xll.BInterpol('Base IPCA'!$C$3:$C$13,'Base IPCA'!$E$3:$E$13,AH169,"Cubic","Extrapolate=Linear","MultiX=Average","Skip=True","Sort=True")</f>
        <v>#N/A Invalid Parameter: Interpolation value</v>
      </c>
      <c r="AJ169" s="43" t="str">
        <f>_xll.BInterpol('Base IPCA'!$C$3:$C$13,'Base IPCA'!$D$3:$D$13,AH169,"Cubic","Extrapolate=Linear","MultiX=Average","Skip=True","Sort=True")</f>
        <v>#N/A Invalid Parameter: Interpolation value</v>
      </c>
    </row>
    <row r="170" spans="16:36" ht="15.75" thickBot="1" x14ac:dyDescent="0.3">
      <c r="P170" s="345" t="s">
        <v>953</v>
      </c>
      <c r="Q170" s="345"/>
      <c r="R170" s="345"/>
      <c r="S170" s="345"/>
      <c r="T170" s="345"/>
      <c r="U170" s="345"/>
      <c r="V170" s="345"/>
      <c r="W170" s="345"/>
      <c r="X170" s="345"/>
      <c r="Y170" s="345"/>
      <c r="Z170" s="345"/>
      <c r="AA170" s="345"/>
      <c r="AB170" s="345"/>
      <c r="AC170" s="345"/>
      <c r="AH170" s="42" t="e">
        <f t="shared" si="59"/>
        <v>#REF!</v>
      </c>
      <c r="AI170" s="43" t="str">
        <f>_xll.BInterpol('Base IPCA'!$C$3:$C$13,'Base IPCA'!$E$3:$E$13,AH170,"Cubic","Extrapolate=Linear","MultiX=Average","Skip=True","Sort=True")</f>
        <v>#N/A Invalid Parameter: Interpolation value</v>
      </c>
      <c r="AJ170" s="43" t="str">
        <f>_xll.BInterpol('Base IPCA'!$C$3:$C$13,'Base IPCA'!$D$3:$D$13,AH170,"Cubic","Extrapolate=Linear","MultiX=Average","Skip=True","Sort=True")</f>
        <v>#N/A Invalid Parameter: Interpolation value</v>
      </c>
    </row>
    <row r="171" spans="16:36" ht="15.75" thickBot="1" x14ac:dyDescent="0.3">
      <c r="P171" s="45" t="s">
        <v>378</v>
      </c>
      <c r="Q171" s="49" t="str">
        <f t="shared" ref="Q171:AB171" si="81">Q156</f>
        <v>FIRF GERAES</v>
      </c>
      <c r="R171" s="49" t="str">
        <f t="shared" si="81"/>
        <v>FIRF GERAES 30</v>
      </c>
      <c r="S171" s="49" t="str">
        <f t="shared" si="81"/>
        <v>HORIZONTE</v>
      </c>
      <c r="T171" s="49" t="str">
        <f t="shared" si="81"/>
        <v>MANACA INFRA FIRF</v>
      </c>
      <c r="U171" s="49" t="str">
        <f t="shared" si="81"/>
        <v>BH FIRF INFRA</v>
      </c>
      <c r="V171" s="49" t="str">
        <f t="shared" si="81"/>
        <v>REAL FIM</v>
      </c>
      <c r="W171" s="49" t="str">
        <f t="shared" si="81"/>
        <v>RIO INFRA</v>
      </c>
      <c r="X171" s="49" t="str">
        <f t="shared" si="81"/>
        <v>JERA2026</v>
      </c>
      <c r="Y171" s="49" t="str">
        <f t="shared" si="81"/>
        <v>SANTANA</v>
      </c>
      <c r="Z171" s="49" t="str">
        <f t="shared" si="81"/>
        <v>BORDEAUX INFRA</v>
      </c>
      <c r="AA171" s="49" t="str">
        <f t="shared" si="81"/>
        <v>AF INVEST GERAES PREV</v>
      </c>
      <c r="AB171" s="49" t="str">
        <f t="shared" si="81"/>
        <v>TOPAZIO INFRA</v>
      </c>
      <c r="AC171" s="45" t="s">
        <v>155</v>
      </c>
      <c r="AH171" s="42" t="e">
        <f t="shared" si="59"/>
        <v>#REF!</v>
      </c>
      <c r="AI171" s="43" t="str">
        <f>_xll.BInterpol('Base IPCA'!$C$3:$C$13,'Base IPCA'!$E$3:$E$13,AH171,"Cubic","Extrapolate=Linear","MultiX=Average","Skip=True","Sort=True")</f>
        <v>#N/A Invalid Parameter: Interpolation value</v>
      </c>
      <c r="AJ171" s="43" t="str">
        <f>_xll.BInterpol('Base IPCA'!$C$3:$C$13,'Base IPCA'!$D$3:$D$13,AH171,"Cubic","Extrapolate=Linear","MultiX=Average","Skip=True","Sort=True")</f>
        <v>#N/A Invalid Parameter: Interpolation value</v>
      </c>
    </row>
    <row r="172" spans="16:36" x14ac:dyDescent="0.25">
      <c r="P172" s="52" t="str">
        <f t="shared" ref="P172:P180" si="82">P144</f>
        <v>DAPMAI25</v>
      </c>
      <c r="Q172" s="16" t="e">
        <f t="shared" ref="Q172:AB172" ca="1" si="83">Q157/-VLOOKUP($P172,$B$18:$M$26,12,0)</f>
        <v>#N/A</v>
      </c>
      <c r="R172" s="16" t="e">
        <f t="shared" ca="1" si="83"/>
        <v>#N/A</v>
      </c>
      <c r="S172" s="16" t="e">
        <f t="shared" ca="1" si="83"/>
        <v>#N/A</v>
      </c>
      <c r="T172" s="16" t="e">
        <f t="shared" ca="1" si="83"/>
        <v>#N/A</v>
      </c>
      <c r="U172" s="16" t="e">
        <f t="shared" ca="1" si="83"/>
        <v>#N/A</v>
      </c>
      <c r="V172" s="16" t="e">
        <f t="shared" ca="1" si="83"/>
        <v>#N/A</v>
      </c>
      <c r="W172" s="16" t="e">
        <f t="shared" ca="1" si="83"/>
        <v>#N/A</v>
      </c>
      <c r="X172" s="16" t="e">
        <f t="shared" ca="1" si="83"/>
        <v>#N/A</v>
      </c>
      <c r="Y172" s="16" t="e">
        <f t="shared" ca="1" si="83"/>
        <v>#N/A</v>
      </c>
      <c r="Z172" s="16" t="e">
        <f t="shared" ca="1" si="83"/>
        <v>#N/A</v>
      </c>
      <c r="AA172" s="16" t="e">
        <f t="shared" ca="1" si="83"/>
        <v>#N/A</v>
      </c>
      <c r="AB172" s="16" t="e">
        <f t="shared" ca="1" si="83"/>
        <v>#N/A</v>
      </c>
      <c r="AC172" s="55" t="e">
        <f t="shared" ref="AC172" ca="1" si="84">SUM(Q172:AB172)</f>
        <v>#N/A</v>
      </c>
      <c r="AH172" s="42" t="e">
        <f t="shared" si="59"/>
        <v>#REF!</v>
      </c>
      <c r="AI172" s="43" t="str">
        <f>_xll.BInterpol('Base IPCA'!$C$3:$C$13,'Base IPCA'!$E$3:$E$13,AH172,"Cubic","Extrapolate=Linear","MultiX=Average","Skip=True","Sort=True")</f>
        <v>#N/A Invalid Parameter: Interpolation value</v>
      </c>
      <c r="AJ172" s="43" t="str">
        <f>_xll.BInterpol('Base IPCA'!$C$3:$C$13,'Base IPCA'!$D$3:$D$13,AH172,"Cubic","Extrapolate=Linear","MultiX=Average","Skip=True","Sort=True")</f>
        <v>#N/A Invalid Parameter: Interpolation value</v>
      </c>
    </row>
    <row r="173" spans="16:36" x14ac:dyDescent="0.25">
      <c r="P173" s="52" t="str">
        <f t="shared" si="82"/>
        <v>DAPAGO26</v>
      </c>
      <c r="Q173" s="16">
        <f t="shared" ref="Q173:AB173" ca="1" si="85">Q158/-VLOOKUP($P173,$B$18:$M$26,12,0)</f>
        <v>7</v>
      </c>
      <c r="R173" s="16">
        <f t="shared" ca="1" si="85"/>
        <v>7</v>
      </c>
      <c r="S173" s="16">
        <f t="shared" ca="1" si="85"/>
        <v>-45.552958301287056</v>
      </c>
      <c r="T173" s="16">
        <f t="shared" ca="1" si="85"/>
        <v>12</v>
      </c>
      <c r="U173" s="16">
        <f t="shared" ca="1" si="85"/>
        <v>8.6018074300351426</v>
      </c>
      <c r="V173" s="16">
        <f t="shared" ca="1" si="85"/>
        <v>-8.3642590118758537</v>
      </c>
      <c r="W173" s="16">
        <f t="shared" ca="1" si="85"/>
        <v>0</v>
      </c>
      <c r="X173" s="16">
        <f t="shared" ca="1" si="85"/>
        <v>-7.3923232102575263</v>
      </c>
      <c r="Y173" s="16">
        <f t="shared" ca="1" si="85"/>
        <v>0</v>
      </c>
      <c r="Z173" s="16">
        <f t="shared" ca="1" si="85"/>
        <v>9.5355731997639115</v>
      </c>
      <c r="AA173" s="16">
        <f t="shared" ca="1" si="85"/>
        <v>0</v>
      </c>
      <c r="AB173" s="16">
        <f t="shared" ca="1" si="85"/>
        <v>8.7813225602440053</v>
      </c>
      <c r="AC173" s="55">
        <f t="shared" ref="AC173:AC177" ca="1" si="86">SUM(Q173:AB173)</f>
        <v>-8.3908373333773785</v>
      </c>
      <c r="AH173" s="42" t="e">
        <f t="shared" si="59"/>
        <v>#REF!</v>
      </c>
      <c r="AI173" s="43" t="str">
        <f>_xll.BInterpol('Base IPCA'!$C$3:$C$13,'Base IPCA'!$E$3:$E$13,AH173,"Cubic","Extrapolate=Linear","MultiX=Average","Skip=True","Sort=True")</f>
        <v>#N/A Invalid Parameter: Interpolation value</v>
      </c>
      <c r="AJ173" s="43" t="str">
        <f>_xll.BInterpol('Base IPCA'!$C$3:$C$13,'Base IPCA'!$D$3:$D$13,AH173,"Cubic","Extrapolate=Linear","MultiX=Average","Skip=True","Sort=True")</f>
        <v>#N/A Invalid Parameter: Interpolation value</v>
      </c>
    </row>
    <row r="174" spans="16:36" x14ac:dyDescent="0.25">
      <c r="P174" s="52" t="str">
        <f t="shared" si="82"/>
        <v>DAPMAI27</v>
      </c>
      <c r="Q174" s="16">
        <f t="shared" ref="Q174:AB174" ca="1" si="87">Q159/-VLOOKUP($P174,$B$18:$M$26,12,0)</f>
        <v>5</v>
      </c>
      <c r="R174" s="16">
        <f t="shared" ca="1" si="87"/>
        <v>5</v>
      </c>
      <c r="S174" s="16">
        <f t="shared" ca="1" si="87"/>
        <v>7</v>
      </c>
      <c r="T174" s="16">
        <f t="shared" ca="1" si="87"/>
        <v>20</v>
      </c>
      <c r="U174" s="16">
        <f t="shared" ca="1" si="87"/>
        <v>53.334320448539984</v>
      </c>
      <c r="V174" s="16">
        <f t="shared" ca="1" si="87"/>
        <v>1</v>
      </c>
      <c r="W174" s="16">
        <f t="shared" ca="1" si="87"/>
        <v>0</v>
      </c>
      <c r="X174" s="16">
        <f t="shared" ca="1" si="87"/>
        <v>1</v>
      </c>
      <c r="Y174" s="16">
        <f t="shared" ca="1" si="87"/>
        <v>0</v>
      </c>
      <c r="Z174" s="16">
        <f t="shared" ca="1" si="87"/>
        <v>17</v>
      </c>
      <c r="AA174" s="16">
        <f t="shared" ca="1" si="87"/>
        <v>0</v>
      </c>
      <c r="AB174" s="16">
        <f t="shared" ca="1" si="87"/>
        <v>13</v>
      </c>
      <c r="AC174" s="55">
        <f t="shared" ca="1" si="86"/>
        <v>122.33432044853998</v>
      </c>
      <c r="AH174" s="42" t="e">
        <f t="shared" si="59"/>
        <v>#REF!</v>
      </c>
      <c r="AI174" s="43" t="str">
        <f>_xll.BInterpol('Base IPCA'!$C$3:$C$13,'Base IPCA'!$E$3:$E$13,AH174,"Cubic","Extrapolate=Linear","MultiX=Average","Skip=True","Sort=True")</f>
        <v>#N/A Invalid Parameter: Interpolation value</v>
      </c>
      <c r="AJ174" s="43" t="str">
        <f>_xll.BInterpol('Base IPCA'!$C$3:$C$13,'Base IPCA'!$D$3:$D$13,AH174,"Cubic","Extrapolate=Linear","MultiX=Average","Skip=True","Sort=True")</f>
        <v>#N/A Invalid Parameter: Interpolation value</v>
      </c>
    </row>
    <row r="175" spans="16:36" x14ac:dyDescent="0.25">
      <c r="P175" s="52" t="str">
        <f t="shared" si="82"/>
        <v>DAPAGO28</v>
      </c>
      <c r="Q175" s="16">
        <f t="shared" ref="Q175:AB175" ca="1" si="88">Q160/-VLOOKUP($P175,$B$18:$M$26,12,0)</f>
        <v>-19.656759366184154</v>
      </c>
      <c r="R175" s="16">
        <f t="shared" ca="1" si="88"/>
        <v>-17.369072746157553</v>
      </c>
      <c r="S175" s="16">
        <f t="shared" ca="1" si="88"/>
        <v>-32.231283890075282</v>
      </c>
      <c r="T175" s="16">
        <f t="shared" ca="1" si="88"/>
        <v>8.2085162556947395</v>
      </c>
      <c r="U175" s="16">
        <f t="shared" ca="1" si="88"/>
        <v>-11.372760309058851</v>
      </c>
      <c r="V175" s="16">
        <f t="shared" ca="1" si="88"/>
        <v>-0.60311372994288226</v>
      </c>
      <c r="W175" s="16">
        <f t="shared" ca="1" si="88"/>
        <v>0</v>
      </c>
      <c r="X175" s="16">
        <f t="shared" ca="1" si="88"/>
        <v>-1.2356937422987222</v>
      </c>
      <c r="Y175" s="16">
        <f t="shared" ca="1" si="88"/>
        <v>0</v>
      </c>
      <c r="Z175" s="16">
        <f t="shared" ca="1" si="88"/>
        <v>3.0437869166891356</v>
      </c>
      <c r="AA175" s="16">
        <f t="shared" ca="1" si="88"/>
        <v>0</v>
      </c>
      <c r="AB175" s="16">
        <f t="shared" ca="1" si="88"/>
        <v>-1.0429900384944135</v>
      </c>
      <c r="AC175" s="55">
        <f t="shared" ca="1" si="86"/>
        <v>-72.259370649827972</v>
      </c>
      <c r="AH175" s="42" t="e">
        <f t="shared" si="59"/>
        <v>#REF!</v>
      </c>
      <c r="AI175" s="43" t="str">
        <f>_xll.BInterpol('Base IPCA'!$C$3:$C$13,'Base IPCA'!$E$3:$E$13,AH175,"Cubic","Extrapolate=Linear","MultiX=Average","Skip=True","Sort=True")</f>
        <v>#N/A Invalid Parameter: Interpolation value</v>
      </c>
      <c r="AJ175" s="43" t="str">
        <f>_xll.BInterpol('Base IPCA'!$C$3:$C$13,'Base IPCA'!$D$3:$D$13,AH175,"Cubic","Extrapolate=Linear","MultiX=Average","Skip=True","Sort=True")</f>
        <v>#N/A Invalid Parameter: Interpolation value</v>
      </c>
    </row>
    <row r="176" spans="16:36" x14ac:dyDescent="0.25">
      <c r="P176" s="52" t="str">
        <f t="shared" si="82"/>
        <v>DAPMAI29</v>
      </c>
      <c r="Q176" s="16">
        <f t="shared" ref="Q176:AB176" ca="1" si="89">Q161/-VLOOKUP($P176,$B$18:$M$26,12,0)</f>
        <v>4</v>
      </c>
      <c r="R176" s="16">
        <f t="shared" ca="1" si="89"/>
        <v>4</v>
      </c>
      <c r="S176" s="16">
        <f t="shared" ca="1" si="89"/>
        <v>6</v>
      </c>
      <c r="T176" s="16">
        <f t="shared" ca="1" si="89"/>
        <v>26.620220522889579</v>
      </c>
      <c r="U176" s="16">
        <f t="shared" ca="1" si="89"/>
        <v>43.123093237591029</v>
      </c>
      <c r="V176" s="16">
        <f t="shared" ca="1" si="89"/>
        <v>1</v>
      </c>
      <c r="W176" s="16">
        <f t="shared" ca="1" si="89"/>
        <v>0</v>
      </c>
      <c r="X176" s="16">
        <f t="shared" ca="1" si="89"/>
        <v>1</v>
      </c>
      <c r="Y176" s="16">
        <f t="shared" ca="1" si="89"/>
        <v>0</v>
      </c>
      <c r="Z176" s="16">
        <f t="shared" ca="1" si="89"/>
        <v>21.653776069525648</v>
      </c>
      <c r="AA176" s="16">
        <f t="shared" ca="1" si="89"/>
        <v>0</v>
      </c>
      <c r="AB176" s="16">
        <f t="shared" ca="1" si="89"/>
        <v>15.433824764165839</v>
      </c>
      <c r="AC176" s="55">
        <f t="shared" ref="AC176" ca="1" si="90">SUM(Q176:AB176)</f>
        <v>122.8309145941721</v>
      </c>
      <c r="AH176" s="42" t="e">
        <f t="shared" si="59"/>
        <v>#REF!</v>
      </c>
      <c r="AI176" s="43" t="str">
        <f>_xll.BInterpol('Base IPCA'!$C$3:$C$13,'Base IPCA'!$E$3:$E$13,AH176,"Cubic","Extrapolate=Linear","MultiX=Average","Skip=True","Sort=True")</f>
        <v>#N/A Invalid Parameter: Interpolation value</v>
      </c>
      <c r="AJ176" s="43" t="str">
        <f>_xll.BInterpol('Base IPCA'!$C$3:$C$13,'Base IPCA'!$D$3:$D$13,AH176,"Cubic","Extrapolate=Linear","MultiX=Average","Skip=True","Sort=True")</f>
        <v>#N/A Invalid Parameter: Interpolation value</v>
      </c>
    </row>
    <row r="177" spans="16:36" x14ac:dyDescent="0.25">
      <c r="P177" s="52" t="str">
        <f t="shared" si="82"/>
        <v>DAPAGO30</v>
      </c>
      <c r="Q177" s="16">
        <f t="shared" ref="Q177:AB177" ca="1" si="91">Q162/-VLOOKUP($P177,$B$18:$M$26,12,0)</f>
        <v>6</v>
      </c>
      <c r="R177" s="16">
        <f t="shared" ca="1" si="91"/>
        <v>6</v>
      </c>
      <c r="S177" s="16">
        <f t="shared" ca="1" si="91"/>
        <v>10</v>
      </c>
      <c r="T177" s="16">
        <f t="shared" ca="1" si="91"/>
        <v>-3.6462946572664197</v>
      </c>
      <c r="U177" s="16">
        <f t="shared" ca="1" si="91"/>
        <v>-56.55261850386443</v>
      </c>
      <c r="V177" s="16">
        <f t="shared" ca="1" si="91"/>
        <v>0</v>
      </c>
      <c r="W177" s="16">
        <f t="shared" ca="1" si="91"/>
        <v>0</v>
      </c>
      <c r="X177" s="16">
        <f t="shared" ca="1" si="91"/>
        <v>1</v>
      </c>
      <c r="Y177" s="16">
        <f t="shared" ca="1" si="91"/>
        <v>0</v>
      </c>
      <c r="Z177" s="16">
        <f t="shared" ca="1" si="91"/>
        <v>-4.7756783646113625</v>
      </c>
      <c r="AA177" s="16">
        <f t="shared" ca="1" si="91"/>
        <v>0</v>
      </c>
      <c r="AB177" s="16">
        <f t="shared" ca="1" si="91"/>
        <v>2.6201736127933746</v>
      </c>
      <c r="AC177" s="55">
        <f t="shared" ca="1" si="86"/>
        <v>-39.35441791294884</v>
      </c>
      <c r="AH177" s="42" t="e">
        <f t="shared" si="59"/>
        <v>#REF!</v>
      </c>
      <c r="AI177" s="43" t="str">
        <f>_xll.BInterpol('Base IPCA'!$C$3:$C$13,'Base IPCA'!$E$3:$E$13,AH177,"Cubic","Extrapolate=Linear","MultiX=Average","Skip=True","Sort=True")</f>
        <v>#N/A Invalid Parameter: Interpolation value</v>
      </c>
      <c r="AJ177" s="43" t="str">
        <f>_xll.BInterpol('Base IPCA'!$C$3:$C$13,'Base IPCA'!$D$3:$D$13,AH177,"Cubic","Extrapolate=Linear","MultiX=Average","Skip=True","Sort=True")</f>
        <v>#N/A Invalid Parameter: Interpolation value</v>
      </c>
    </row>
    <row r="178" spans="16:36" x14ac:dyDescent="0.25">
      <c r="P178" s="52" t="str">
        <f t="shared" si="82"/>
        <v>DAPAGO32</v>
      </c>
      <c r="Q178" s="16">
        <f t="shared" ref="Q178:AB178" ca="1" si="92">Q163/-VLOOKUP($P178,$B$18:$M$26,12,0)</f>
        <v>0</v>
      </c>
      <c r="R178" s="16">
        <f t="shared" ca="1" si="92"/>
        <v>0</v>
      </c>
      <c r="S178" s="16">
        <f t="shared" ca="1" si="92"/>
        <v>0</v>
      </c>
      <c r="T178" s="16">
        <f t="shared" ca="1" si="92"/>
        <v>27.885028259690834</v>
      </c>
      <c r="U178" s="16">
        <f t="shared" ca="1" si="92"/>
        <v>34.076069684457863</v>
      </c>
      <c r="V178" s="16">
        <f t="shared" ca="1" si="92"/>
        <v>0</v>
      </c>
      <c r="W178" s="16">
        <f t="shared" ca="1" si="92"/>
        <v>0</v>
      </c>
      <c r="X178" s="16">
        <f t="shared" ca="1" si="92"/>
        <v>0</v>
      </c>
      <c r="Y178" s="16">
        <f t="shared" ca="1" si="92"/>
        <v>0</v>
      </c>
      <c r="Z178" s="16">
        <f t="shared" ca="1" si="92"/>
        <v>21.671875644155016</v>
      </c>
      <c r="AA178" s="16">
        <f t="shared" ca="1" si="92"/>
        <v>0</v>
      </c>
      <c r="AB178" s="16">
        <f t="shared" ca="1" si="92"/>
        <v>33.744275618313374</v>
      </c>
      <c r="AC178" s="55">
        <f ca="1">SUM(Q178:AB178)</f>
        <v>117.37724920661708</v>
      </c>
      <c r="AH178" s="42" t="e">
        <f t="shared" si="59"/>
        <v>#REF!</v>
      </c>
      <c r="AI178" s="43" t="str">
        <f>_xll.BInterpol('Base IPCA'!$C$3:$C$13,'Base IPCA'!$E$3:$E$13,AH178,"Cubic","Extrapolate=Linear","MultiX=Average","Skip=True","Sort=True")</f>
        <v>#N/A Invalid Parameter: Interpolation value</v>
      </c>
      <c r="AJ178" s="43" t="str">
        <f>_xll.BInterpol('Base IPCA'!$C$3:$C$13,'Base IPCA'!$D$3:$D$13,AH178,"Cubic","Extrapolate=Linear","MultiX=Average","Skip=True","Sort=True")</f>
        <v>#N/A Invalid Parameter: Interpolation value</v>
      </c>
    </row>
    <row r="179" spans="16:36" x14ac:dyDescent="0.25">
      <c r="P179" s="52" t="str">
        <f t="shared" si="82"/>
        <v>DAPMAI35</v>
      </c>
      <c r="Q179" s="16">
        <f t="shared" ref="Q179:AB179" ca="1" si="93">Q164/-VLOOKUP($P179,$B$18:$M$26,12,0)</f>
        <v>0</v>
      </c>
      <c r="R179" s="16">
        <f t="shared" ca="1" si="93"/>
        <v>0</v>
      </c>
      <c r="S179" s="16">
        <f t="shared" ca="1" si="93"/>
        <v>0</v>
      </c>
      <c r="T179" s="16">
        <f t="shared" ca="1" si="93"/>
        <v>38.933847597697444</v>
      </c>
      <c r="U179" s="16">
        <f t="shared" ca="1" si="93"/>
        <v>39.493953079018276</v>
      </c>
      <c r="V179" s="16">
        <f t="shared" ca="1" si="93"/>
        <v>0</v>
      </c>
      <c r="W179" s="16">
        <f t="shared" ca="1" si="93"/>
        <v>0</v>
      </c>
      <c r="X179" s="16">
        <f t="shared" ca="1" si="93"/>
        <v>0</v>
      </c>
      <c r="Y179" s="16">
        <f t="shared" ca="1" si="93"/>
        <v>0</v>
      </c>
      <c r="Z179" s="16">
        <f t="shared" ca="1" si="93"/>
        <v>13.214750704549054</v>
      </c>
      <c r="AA179" s="16">
        <f t="shared" ca="1" si="93"/>
        <v>0</v>
      </c>
      <c r="AB179" s="16">
        <f t="shared" ca="1" si="93"/>
        <v>16.768991778719968</v>
      </c>
      <c r="AC179" s="55">
        <f t="shared" ref="AC179:AC180" ca="1" si="94">SUM(Q179:AB179)</f>
        <v>108.41154315998475</v>
      </c>
      <c r="AH179" s="42" t="e">
        <f t="shared" si="59"/>
        <v>#REF!</v>
      </c>
      <c r="AI179" s="43" t="str">
        <f>_xll.BInterpol('Base IPCA'!$C$3:$C$13,'Base IPCA'!$E$3:$E$13,AH179,"Cubic","Extrapolate=Linear","MultiX=Average","Skip=True","Sort=True")</f>
        <v>#N/A Invalid Parameter: Interpolation value</v>
      </c>
      <c r="AJ179" s="43" t="str">
        <f>_xll.BInterpol('Base IPCA'!$C$3:$C$13,'Base IPCA'!$D$3:$D$13,AH179,"Cubic","Extrapolate=Linear","MultiX=Average","Skip=True","Sort=True")</f>
        <v>#N/A Invalid Parameter: Interpolation value</v>
      </c>
    </row>
    <row r="180" spans="16:36" ht="15.75" thickBot="1" x14ac:dyDescent="0.3">
      <c r="P180" s="52" t="str">
        <f t="shared" si="82"/>
        <v>DAPAGO40</v>
      </c>
      <c r="Q180" s="16">
        <f t="shared" ref="Q180:AB180" ca="1" si="95">Q165/-VLOOKUP($P180,$B$18:$M$26,12,0)</f>
        <v>0</v>
      </c>
      <c r="R180" s="16">
        <f t="shared" ca="1" si="95"/>
        <v>0</v>
      </c>
      <c r="S180" s="16">
        <f t="shared" ca="1" si="95"/>
        <v>0</v>
      </c>
      <c r="T180" s="16">
        <f t="shared" ca="1" si="95"/>
        <v>-0.51125763135838875</v>
      </c>
      <c r="U180" s="16">
        <f t="shared" ca="1" si="95"/>
        <v>-24.424490952472588</v>
      </c>
      <c r="V180" s="16">
        <f t="shared" ca="1" si="95"/>
        <v>0</v>
      </c>
      <c r="W180" s="16">
        <f t="shared" ca="1" si="95"/>
        <v>0</v>
      </c>
      <c r="X180" s="16">
        <f t="shared" ca="1" si="95"/>
        <v>0</v>
      </c>
      <c r="Y180" s="16">
        <f t="shared" ca="1" si="95"/>
        <v>0</v>
      </c>
      <c r="Z180" s="16">
        <f t="shared" ca="1" si="95"/>
        <v>2.968001080536363</v>
      </c>
      <c r="AA180" s="16">
        <f t="shared" ca="1" si="95"/>
        <v>0</v>
      </c>
      <c r="AB180" s="16">
        <f t="shared" ca="1" si="95"/>
        <v>-2.9807678335850465</v>
      </c>
      <c r="AC180" s="55">
        <f t="shared" ca="1" si="94"/>
        <v>-24.948515336879659</v>
      </c>
      <c r="AH180" s="42" t="e">
        <f t="shared" si="59"/>
        <v>#REF!</v>
      </c>
      <c r="AI180" s="43" t="str">
        <f>_xll.BInterpol('Base IPCA'!$C$3:$C$13,'Base IPCA'!$E$3:$E$13,AH180,"Cubic","Extrapolate=Linear","MultiX=Average","Skip=True","Sort=True")</f>
        <v>#N/A Invalid Parameter: Interpolation value</v>
      </c>
      <c r="AJ180" s="43" t="str">
        <f>_xll.BInterpol('Base IPCA'!$C$3:$C$13,'Base IPCA'!$D$3:$D$13,AH180,"Cubic","Extrapolate=Linear","MultiX=Average","Skip=True","Sort=True")</f>
        <v>#N/A Invalid Parameter: Interpolation value</v>
      </c>
    </row>
    <row r="181" spans="16:36" ht="15.75" thickBot="1" x14ac:dyDescent="0.3">
      <c r="P181" s="74" t="s">
        <v>155</v>
      </c>
      <c r="Q181" s="67">
        <f t="shared" ref="Q181:AC181" ca="1" si="96">SUM(Q173:Q180)</f>
        <v>2.3432406338158458</v>
      </c>
      <c r="R181" s="67">
        <f t="shared" ca="1" si="96"/>
        <v>4.6309272538424473</v>
      </c>
      <c r="S181" s="207">
        <f t="shared" ca="1" si="96"/>
        <v>-54.784242191362338</v>
      </c>
      <c r="T181" s="207">
        <f t="shared" ca="1" si="96"/>
        <v>129.49006034734779</v>
      </c>
      <c r="U181" s="207">
        <f t="shared" ca="1" si="96"/>
        <v>86.279374114246423</v>
      </c>
      <c r="V181" s="207">
        <f t="shared" ca="1" si="96"/>
        <v>-6.9673727418187363</v>
      </c>
      <c r="W181" s="207">
        <f t="shared" ca="1" si="96"/>
        <v>0</v>
      </c>
      <c r="X181" s="207">
        <f t="shared" ca="1" si="96"/>
        <v>-5.6280169525562487</v>
      </c>
      <c r="Y181" s="207">
        <f t="shared" ca="1" si="96"/>
        <v>0</v>
      </c>
      <c r="Z181" s="207">
        <f t="shared" ca="1" si="96"/>
        <v>84.312085250607765</v>
      </c>
      <c r="AA181" s="207">
        <f t="shared" ca="1" si="96"/>
        <v>0</v>
      </c>
      <c r="AB181" s="68">
        <f t="shared" ca="1" si="96"/>
        <v>86.324830462157095</v>
      </c>
      <c r="AC181" s="65">
        <f t="shared" ca="1" si="96"/>
        <v>326.00088617628006</v>
      </c>
      <c r="AH181" s="42" t="e">
        <f t="shared" si="59"/>
        <v>#REF!</v>
      </c>
      <c r="AI181" s="43" t="str">
        <f>_xll.BInterpol('Base IPCA'!$C$3:$C$13,'Base IPCA'!$E$3:$E$13,AH181,"Cubic","Extrapolate=Linear","MultiX=Average","Skip=True","Sort=True")</f>
        <v>#N/A Invalid Parameter: Interpolation value</v>
      </c>
      <c r="AJ181" s="43" t="str">
        <f>_xll.BInterpol('Base IPCA'!$C$3:$C$13,'Base IPCA'!$D$3:$D$13,AH181,"Cubic","Extrapolate=Linear","MultiX=Average","Skip=True","Sort=True")</f>
        <v>#N/A Invalid Parameter: Interpolation value</v>
      </c>
    </row>
    <row r="182" spans="16:36" x14ac:dyDescent="0.25">
      <c r="AB182" s="183"/>
      <c r="AH182" s="42" t="e">
        <f t="shared" si="59"/>
        <v>#REF!</v>
      </c>
      <c r="AI182" s="43" t="str">
        <f>_xll.BInterpol('Base IPCA'!$C$3:$C$13,'Base IPCA'!$E$3:$E$13,AH182,"Cubic","Extrapolate=Linear","MultiX=Average","Skip=True","Sort=True")</f>
        <v>#N/A Invalid Parameter: Interpolation value</v>
      </c>
      <c r="AJ182" s="43" t="str">
        <f>_xll.BInterpol('Base IPCA'!$C$3:$C$13,'Base IPCA'!$D$3:$D$13,AH182,"Cubic","Extrapolate=Linear","MultiX=Average","Skip=True","Sort=True")</f>
        <v>#N/A Invalid Parameter: Interpolation value</v>
      </c>
    </row>
    <row r="183" spans="16:36" x14ac:dyDescent="0.25">
      <c r="AH183" s="42" t="e">
        <f t="shared" si="59"/>
        <v>#REF!</v>
      </c>
      <c r="AI183" s="43" t="str">
        <f>_xll.BInterpol('Base IPCA'!$C$3:$C$13,'Base IPCA'!$E$3:$E$13,AH183,"Cubic","Extrapolate=Linear","MultiX=Average","Skip=True","Sort=True")</f>
        <v>#N/A Invalid Parameter: Interpolation value</v>
      </c>
      <c r="AJ183" s="43" t="str">
        <f>_xll.BInterpol('Base IPCA'!$C$3:$C$13,'Base IPCA'!$D$3:$D$13,AH183,"Cubic","Extrapolate=Linear","MultiX=Average","Skip=True","Sort=True")</f>
        <v>#N/A Invalid Parameter: Interpolation value</v>
      </c>
    </row>
    <row r="184" spans="16:36" x14ac:dyDescent="0.25">
      <c r="AH184" s="42" t="e">
        <f t="shared" si="59"/>
        <v>#REF!</v>
      </c>
      <c r="AI184" s="43" t="str">
        <f>_xll.BInterpol('Base IPCA'!$C$3:$C$13,'Base IPCA'!$E$3:$E$13,AH184,"Cubic","Extrapolate=Linear","MultiX=Average","Skip=True","Sort=True")</f>
        <v>#N/A Invalid Parameter: Interpolation value</v>
      </c>
      <c r="AJ184" s="43" t="str">
        <f>_xll.BInterpol('Base IPCA'!$C$3:$C$13,'Base IPCA'!$D$3:$D$13,AH184,"Cubic","Extrapolate=Linear","MultiX=Average","Skip=True","Sort=True")</f>
        <v>#N/A Invalid Parameter: Interpolation value</v>
      </c>
    </row>
    <row r="185" spans="16:36" x14ac:dyDescent="0.25">
      <c r="AH185" s="42" t="e">
        <f t="shared" si="59"/>
        <v>#REF!</v>
      </c>
      <c r="AI185" s="43" t="str">
        <f>_xll.BInterpol('Base IPCA'!$C$3:$C$13,'Base IPCA'!$E$3:$E$13,AH185,"Cubic","Extrapolate=Linear","MultiX=Average","Skip=True","Sort=True")</f>
        <v>#N/A Invalid Parameter: Interpolation value</v>
      </c>
      <c r="AJ185" s="43" t="str">
        <f>_xll.BInterpol('Base IPCA'!$C$3:$C$13,'Base IPCA'!$D$3:$D$13,AH185,"Cubic","Extrapolate=Linear","MultiX=Average","Skip=True","Sort=True")</f>
        <v>#N/A Invalid Parameter: Interpolation value</v>
      </c>
    </row>
    <row r="186" spans="16:36" x14ac:dyDescent="0.25">
      <c r="AH186" s="42" t="e">
        <f t="shared" si="59"/>
        <v>#REF!</v>
      </c>
      <c r="AI186" s="43" t="str">
        <f>_xll.BInterpol('Base IPCA'!$C$3:$C$13,'Base IPCA'!$E$3:$E$13,AH186,"Cubic","Extrapolate=Linear","MultiX=Average","Skip=True","Sort=True")</f>
        <v>#N/A Invalid Parameter: Interpolation value</v>
      </c>
      <c r="AJ186" s="43" t="str">
        <f>_xll.BInterpol('Base IPCA'!$C$3:$C$13,'Base IPCA'!$D$3:$D$13,AH186,"Cubic","Extrapolate=Linear","MultiX=Average","Skip=True","Sort=True")</f>
        <v>#N/A Invalid Parameter: Interpolation value</v>
      </c>
    </row>
    <row r="187" spans="16:36" x14ac:dyDescent="0.25">
      <c r="AH187" s="42" t="e">
        <f t="shared" si="59"/>
        <v>#REF!</v>
      </c>
      <c r="AI187" s="43" t="str">
        <f>_xll.BInterpol('Base IPCA'!$C$3:$C$13,'Base IPCA'!$E$3:$E$13,AH187,"Cubic","Extrapolate=Linear","MultiX=Average","Skip=True","Sort=True")</f>
        <v>#N/A Invalid Parameter: Interpolation value</v>
      </c>
      <c r="AJ187" s="43" t="str">
        <f>_xll.BInterpol('Base IPCA'!$C$3:$C$13,'Base IPCA'!$D$3:$D$13,AH187,"Cubic","Extrapolate=Linear","MultiX=Average","Skip=True","Sort=True")</f>
        <v>#N/A Invalid Parameter: Interpolation value</v>
      </c>
    </row>
    <row r="188" spans="16:36" x14ac:dyDescent="0.25">
      <c r="AH188" s="42" t="e">
        <f t="shared" si="59"/>
        <v>#REF!</v>
      </c>
      <c r="AI188" s="43" t="str">
        <f>_xll.BInterpol('Base IPCA'!$C$3:$C$13,'Base IPCA'!$E$3:$E$13,AH188,"Cubic","Extrapolate=Linear","MultiX=Average","Skip=True","Sort=True")</f>
        <v>#N/A Invalid Parameter: Interpolation value</v>
      </c>
      <c r="AJ188" s="43" t="str">
        <f>_xll.BInterpol('Base IPCA'!$C$3:$C$13,'Base IPCA'!$D$3:$D$13,AH188,"Cubic","Extrapolate=Linear","MultiX=Average","Skip=True","Sort=True")</f>
        <v>#N/A Invalid Parameter: Interpolation value</v>
      </c>
    </row>
    <row r="189" spans="16:36" x14ac:dyDescent="0.25">
      <c r="AH189" s="42" t="e">
        <f t="shared" si="59"/>
        <v>#REF!</v>
      </c>
      <c r="AI189" s="43" t="str">
        <f>_xll.BInterpol('Base IPCA'!$C$3:$C$13,'Base IPCA'!$E$3:$E$13,AH189,"Cubic","Extrapolate=Linear","MultiX=Average","Skip=True","Sort=True")</f>
        <v>#N/A Invalid Parameter: Interpolation value</v>
      </c>
      <c r="AJ189" s="43" t="str">
        <f>_xll.BInterpol('Base IPCA'!$C$3:$C$13,'Base IPCA'!$D$3:$D$13,AH189,"Cubic","Extrapolate=Linear","MultiX=Average","Skip=True","Sort=True")</f>
        <v>#N/A Invalid Parameter: Interpolation value</v>
      </c>
    </row>
    <row r="190" spans="16:36" x14ac:dyDescent="0.25">
      <c r="AH190" s="42" t="e">
        <f t="shared" si="59"/>
        <v>#REF!</v>
      </c>
      <c r="AI190" s="43" t="str">
        <f>_xll.BInterpol('Base IPCA'!$C$3:$C$13,'Base IPCA'!$E$3:$E$13,AH190,"Cubic","Extrapolate=Linear","MultiX=Average","Skip=True","Sort=True")</f>
        <v>#N/A Invalid Parameter: Interpolation value</v>
      </c>
      <c r="AJ190" s="43" t="str">
        <f>_xll.BInterpol('Base IPCA'!$C$3:$C$13,'Base IPCA'!$D$3:$D$13,AH190,"Cubic","Extrapolate=Linear","MultiX=Average","Skip=True","Sort=True")</f>
        <v>#N/A Invalid Parameter: Interpolation value</v>
      </c>
    </row>
    <row r="191" spans="16:36" x14ac:dyDescent="0.25">
      <c r="AH191" s="42" t="e">
        <f t="shared" si="59"/>
        <v>#REF!</v>
      </c>
      <c r="AI191" s="43" t="str">
        <f>_xll.BInterpol('Base IPCA'!$C$3:$C$13,'Base IPCA'!$E$3:$E$13,AH191,"Cubic","Extrapolate=Linear","MultiX=Average","Skip=True","Sort=True")</f>
        <v>#N/A Invalid Parameter: Interpolation value</v>
      </c>
      <c r="AJ191" s="43" t="str">
        <f>_xll.BInterpol('Base IPCA'!$C$3:$C$13,'Base IPCA'!$D$3:$D$13,AH191,"Cubic","Extrapolate=Linear","MultiX=Average","Skip=True","Sort=True")</f>
        <v>#N/A Invalid Parameter: Interpolation value</v>
      </c>
    </row>
    <row r="192" spans="16:36" x14ac:dyDescent="0.25">
      <c r="AH192" s="42" t="e">
        <f t="shared" si="59"/>
        <v>#REF!</v>
      </c>
      <c r="AI192" s="43" t="str">
        <f>_xll.BInterpol('Base IPCA'!$C$3:$C$13,'Base IPCA'!$E$3:$E$13,AH192,"Cubic","Extrapolate=Linear","MultiX=Average","Skip=True","Sort=True")</f>
        <v>#N/A Invalid Parameter: Interpolation value</v>
      </c>
      <c r="AJ192" s="43" t="str">
        <f>_xll.BInterpol('Base IPCA'!$C$3:$C$13,'Base IPCA'!$D$3:$D$13,AH192,"Cubic","Extrapolate=Linear","MultiX=Average","Skip=True","Sort=True")</f>
        <v>#N/A Invalid Parameter: Interpolation value</v>
      </c>
    </row>
    <row r="193" spans="34:36" x14ac:dyDescent="0.25">
      <c r="AH193" s="42" t="e">
        <f t="shared" si="59"/>
        <v>#REF!</v>
      </c>
      <c r="AI193" s="43" t="str">
        <f>_xll.BInterpol('Base IPCA'!$C$3:$C$13,'Base IPCA'!$E$3:$E$13,AH193,"Cubic","Extrapolate=Linear","MultiX=Average","Skip=True","Sort=True")</f>
        <v>#N/A Invalid Parameter: Interpolation value</v>
      </c>
      <c r="AJ193" s="43" t="str">
        <f>_xll.BInterpol('Base IPCA'!$C$3:$C$13,'Base IPCA'!$D$3:$D$13,AH193,"Cubic","Extrapolate=Linear","MultiX=Average","Skip=True","Sort=True")</f>
        <v>#N/A Invalid Parameter: Interpolation value</v>
      </c>
    </row>
    <row r="194" spans="34:36" x14ac:dyDescent="0.25">
      <c r="AH194" s="42" t="e">
        <f t="shared" si="59"/>
        <v>#REF!</v>
      </c>
      <c r="AI194" s="43" t="str">
        <f>_xll.BInterpol('Base IPCA'!$C$3:$C$13,'Base IPCA'!$E$3:$E$13,AH194,"Cubic","Extrapolate=Linear","MultiX=Average","Skip=True","Sort=True")</f>
        <v>#N/A Invalid Parameter: Interpolation value</v>
      </c>
      <c r="AJ194" s="43" t="str">
        <f>_xll.BInterpol('Base IPCA'!$C$3:$C$13,'Base IPCA'!$D$3:$D$13,AH194,"Cubic","Extrapolate=Linear","MultiX=Average","Skip=True","Sort=True")</f>
        <v>#N/A Invalid Parameter: Interpolation value</v>
      </c>
    </row>
    <row r="195" spans="34:36" x14ac:dyDescent="0.25">
      <c r="AH195" s="42" t="e">
        <f t="shared" si="59"/>
        <v>#REF!</v>
      </c>
      <c r="AI195" s="43" t="str">
        <f>_xll.BInterpol('Base IPCA'!$C$3:$C$13,'Base IPCA'!$E$3:$E$13,AH195,"Cubic","Extrapolate=Linear","MultiX=Average","Skip=True","Sort=True")</f>
        <v>#N/A Invalid Parameter: Interpolation value</v>
      </c>
      <c r="AJ195" s="43" t="str">
        <f>_xll.BInterpol('Base IPCA'!$C$3:$C$13,'Base IPCA'!$D$3:$D$13,AH195,"Cubic","Extrapolate=Linear","MultiX=Average","Skip=True","Sort=True")</f>
        <v>#N/A Invalid Parameter: Interpolation value</v>
      </c>
    </row>
    <row r="196" spans="34:36" x14ac:dyDescent="0.25">
      <c r="AH196" s="42" t="e">
        <f t="shared" si="59"/>
        <v>#REF!</v>
      </c>
      <c r="AI196" s="43" t="str">
        <f>_xll.BInterpol('Base IPCA'!$C$3:$C$13,'Base IPCA'!$E$3:$E$13,AH196,"Cubic","Extrapolate=Linear","MultiX=Average","Skip=True","Sort=True")</f>
        <v>#N/A Invalid Parameter: Interpolation value</v>
      </c>
      <c r="AJ196" s="43" t="str">
        <f>_xll.BInterpol('Base IPCA'!$C$3:$C$13,'Base IPCA'!$D$3:$D$13,AH196,"Cubic","Extrapolate=Linear","MultiX=Average","Skip=True","Sort=True")</f>
        <v>#N/A Invalid Parameter: Interpolation value</v>
      </c>
    </row>
    <row r="197" spans="34:36" x14ac:dyDescent="0.25">
      <c r="AH197" s="42" t="e">
        <f t="shared" si="59"/>
        <v>#REF!</v>
      </c>
      <c r="AI197" s="43" t="str">
        <f>_xll.BInterpol('Base IPCA'!$C$3:$C$13,'Base IPCA'!$E$3:$E$13,AH197,"Cubic","Extrapolate=Linear","MultiX=Average","Skip=True","Sort=True")</f>
        <v>#N/A Invalid Parameter: Interpolation value</v>
      </c>
      <c r="AJ197" s="43" t="str">
        <f>_xll.BInterpol('Base IPCA'!$C$3:$C$13,'Base IPCA'!$D$3:$D$13,AH197,"Cubic","Extrapolate=Linear","MultiX=Average","Skip=True","Sort=True")</f>
        <v>#N/A Invalid Parameter: Interpolation value</v>
      </c>
    </row>
    <row r="198" spans="34:36" x14ac:dyDescent="0.25">
      <c r="AH198" s="42" t="e">
        <f t="shared" ref="AH198:AH261" si="97">AH197+1</f>
        <v>#REF!</v>
      </c>
      <c r="AI198" s="43" t="str">
        <f>_xll.BInterpol('Base IPCA'!$C$3:$C$13,'Base IPCA'!$E$3:$E$13,AH198,"Cubic","Extrapolate=Linear","MultiX=Average","Skip=True","Sort=True")</f>
        <v>#N/A Invalid Parameter: Interpolation value</v>
      </c>
      <c r="AJ198" s="43" t="str">
        <f>_xll.BInterpol('Base IPCA'!$C$3:$C$13,'Base IPCA'!$D$3:$D$13,AH198,"Cubic","Extrapolate=Linear","MultiX=Average","Skip=True","Sort=True")</f>
        <v>#N/A Invalid Parameter: Interpolation value</v>
      </c>
    </row>
    <row r="199" spans="34:36" x14ac:dyDescent="0.25">
      <c r="AH199" s="42" t="e">
        <f t="shared" si="97"/>
        <v>#REF!</v>
      </c>
      <c r="AI199" s="43" t="str">
        <f>_xll.BInterpol('Base IPCA'!$C$3:$C$13,'Base IPCA'!$E$3:$E$13,AH199,"Cubic","Extrapolate=Linear","MultiX=Average","Skip=True","Sort=True")</f>
        <v>#N/A Invalid Parameter: Interpolation value</v>
      </c>
      <c r="AJ199" s="43" t="str">
        <f>_xll.BInterpol('Base IPCA'!$C$3:$C$13,'Base IPCA'!$D$3:$D$13,AH199,"Cubic","Extrapolate=Linear","MultiX=Average","Skip=True","Sort=True")</f>
        <v>#N/A Invalid Parameter: Interpolation value</v>
      </c>
    </row>
    <row r="200" spans="34:36" x14ac:dyDescent="0.25">
      <c r="AH200" s="42" t="e">
        <f t="shared" si="97"/>
        <v>#REF!</v>
      </c>
      <c r="AI200" s="43" t="str">
        <f>_xll.BInterpol('Base IPCA'!$C$3:$C$13,'Base IPCA'!$E$3:$E$13,AH200,"Cubic","Extrapolate=Linear","MultiX=Average","Skip=True","Sort=True")</f>
        <v>#N/A Invalid Parameter: Interpolation value</v>
      </c>
      <c r="AJ200" s="43" t="str">
        <f>_xll.BInterpol('Base IPCA'!$C$3:$C$13,'Base IPCA'!$D$3:$D$13,AH200,"Cubic","Extrapolate=Linear","MultiX=Average","Skip=True","Sort=True")</f>
        <v>#N/A Invalid Parameter: Interpolation value</v>
      </c>
    </row>
    <row r="201" spans="34:36" x14ac:dyDescent="0.25">
      <c r="AH201" s="42" t="e">
        <f t="shared" si="97"/>
        <v>#REF!</v>
      </c>
      <c r="AI201" s="43" t="str">
        <f>_xll.BInterpol('Base IPCA'!$C$3:$C$13,'Base IPCA'!$E$3:$E$13,AH201,"Cubic","Extrapolate=Linear","MultiX=Average","Skip=True","Sort=True")</f>
        <v>#N/A Invalid Parameter: Interpolation value</v>
      </c>
      <c r="AJ201" s="43" t="str">
        <f>_xll.BInterpol('Base IPCA'!$C$3:$C$13,'Base IPCA'!$D$3:$D$13,AH201,"Cubic","Extrapolate=Linear","MultiX=Average","Skip=True","Sort=True")</f>
        <v>#N/A Invalid Parameter: Interpolation value</v>
      </c>
    </row>
    <row r="202" spans="34:36" x14ac:dyDescent="0.25">
      <c r="AH202" s="42" t="e">
        <f t="shared" si="97"/>
        <v>#REF!</v>
      </c>
      <c r="AI202" s="43" t="str">
        <f>_xll.BInterpol('Base IPCA'!$C$3:$C$13,'Base IPCA'!$E$3:$E$13,AH202,"Cubic","Extrapolate=Linear","MultiX=Average","Skip=True","Sort=True")</f>
        <v>#N/A Invalid Parameter: Interpolation value</v>
      </c>
      <c r="AJ202" s="43" t="str">
        <f>_xll.BInterpol('Base IPCA'!$C$3:$C$13,'Base IPCA'!$D$3:$D$13,AH202,"Cubic","Extrapolate=Linear","MultiX=Average","Skip=True","Sort=True")</f>
        <v>#N/A Invalid Parameter: Interpolation value</v>
      </c>
    </row>
    <row r="203" spans="34:36" x14ac:dyDescent="0.25">
      <c r="AH203" s="42" t="e">
        <f t="shared" si="97"/>
        <v>#REF!</v>
      </c>
      <c r="AI203" s="43" t="str">
        <f>_xll.BInterpol('Base IPCA'!$C$3:$C$13,'Base IPCA'!$E$3:$E$13,AH203,"Cubic","Extrapolate=Linear","MultiX=Average","Skip=True","Sort=True")</f>
        <v>#N/A Invalid Parameter: Interpolation value</v>
      </c>
      <c r="AJ203" s="43" t="str">
        <f>_xll.BInterpol('Base IPCA'!$C$3:$C$13,'Base IPCA'!$D$3:$D$13,AH203,"Cubic","Extrapolate=Linear","MultiX=Average","Skip=True","Sort=True")</f>
        <v>#N/A Invalid Parameter: Interpolation value</v>
      </c>
    </row>
    <row r="204" spans="34:36" x14ac:dyDescent="0.25">
      <c r="AH204" s="42" t="e">
        <f t="shared" si="97"/>
        <v>#REF!</v>
      </c>
      <c r="AI204" s="43" t="str">
        <f>_xll.BInterpol('Base IPCA'!$C$3:$C$13,'Base IPCA'!$E$3:$E$13,AH204,"Cubic","Extrapolate=Linear","MultiX=Average","Skip=True","Sort=True")</f>
        <v>#N/A Invalid Parameter: Interpolation value</v>
      </c>
      <c r="AJ204" s="43" t="str">
        <f>_xll.BInterpol('Base IPCA'!$C$3:$C$13,'Base IPCA'!$D$3:$D$13,AH204,"Cubic","Extrapolate=Linear","MultiX=Average","Skip=True","Sort=True")</f>
        <v>#N/A Invalid Parameter: Interpolation value</v>
      </c>
    </row>
    <row r="205" spans="34:36" x14ac:dyDescent="0.25">
      <c r="AH205" s="42" t="e">
        <f t="shared" si="97"/>
        <v>#REF!</v>
      </c>
      <c r="AI205" s="43" t="str">
        <f>_xll.BInterpol('Base IPCA'!$C$3:$C$13,'Base IPCA'!$E$3:$E$13,AH205,"Cubic","Extrapolate=Linear","MultiX=Average","Skip=True","Sort=True")</f>
        <v>#N/A Invalid Parameter: Interpolation value</v>
      </c>
      <c r="AJ205" s="43" t="str">
        <f>_xll.BInterpol('Base IPCA'!$C$3:$C$13,'Base IPCA'!$D$3:$D$13,AH205,"Cubic","Extrapolate=Linear","MultiX=Average","Skip=True","Sort=True")</f>
        <v>#N/A Invalid Parameter: Interpolation value</v>
      </c>
    </row>
    <row r="206" spans="34:36" x14ac:dyDescent="0.25">
      <c r="AH206" s="42" t="e">
        <f t="shared" si="97"/>
        <v>#REF!</v>
      </c>
      <c r="AI206" s="43" t="str">
        <f>_xll.BInterpol('Base IPCA'!$C$3:$C$13,'Base IPCA'!$E$3:$E$13,AH206,"Cubic","Extrapolate=Linear","MultiX=Average","Skip=True","Sort=True")</f>
        <v>#N/A Invalid Parameter: Interpolation value</v>
      </c>
      <c r="AJ206" s="43" t="str">
        <f>_xll.BInterpol('Base IPCA'!$C$3:$C$13,'Base IPCA'!$D$3:$D$13,AH206,"Cubic","Extrapolate=Linear","MultiX=Average","Skip=True","Sort=True")</f>
        <v>#N/A Invalid Parameter: Interpolation value</v>
      </c>
    </row>
    <row r="207" spans="34:36" x14ac:dyDescent="0.25">
      <c r="AH207" s="42" t="e">
        <f t="shared" si="97"/>
        <v>#REF!</v>
      </c>
      <c r="AI207" s="43" t="str">
        <f>_xll.BInterpol('Base IPCA'!$C$3:$C$13,'Base IPCA'!$E$3:$E$13,AH207,"Cubic","Extrapolate=Linear","MultiX=Average","Skip=True","Sort=True")</f>
        <v>#N/A Invalid Parameter: Interpolation value</v>
      </c>
      <c r="AJ207" s="43" t="str">
        <f>_xll.BInterpol('Base IPCA'!$C$3:$C$13,'Base IPCA'!$D$3:$D$13,AH207,"Cubic","Extrapolate=Linear","MultiX=Average","Skip=True","Sort=True")</f>
        <v>#N/A Invalid Parameter: Interpolation value</v>
      </c>
    </row>
    <row r="208" spans="34:36" x14ac:dyDescent="0.25">
      <c r="AH208" s="42" t="e">
        <f t="shared" si="97"/>
        <v>#REF!</v>
      </c>
      <c r="AI208" s="43" t="str">
        <f>_xll.BInterpol('Base IPCA'!$C$3:$C$13,'Base IPCA'!$E$3:$E$13,AH208,"Cubic","Extrapolate=Linear","MultiX=Average","Skip=True","Sort=True")</f>
        <v>#N/A Invalid Parameter: Interpolation value</v>
      </c>
      <c r="AJ208" s="43" t="str">
        <f>_xll.BInterpol('Base IPCA'!$C$3:$C$13,'Base IPCA'!$D$3:$D$13,AH208,"Cubic","Extrapolate=Linear","MultiX=Average","Skip=True","Sort=True")</f>
        <v>#N/A Invalid Parameter: Interpolation value</v>
      </c>
    </row>
    <row r="209" spans="34:36" x14ac:dyDescent="0.25">
      <c r="AH209" s="42" t="e">
        <f t="shared" si="97"/>
        <v>#REF!</v>
      </c>
      <c r="AI209" s="43" t="str">
        <f>_xll.BInterpol('Base IPCA'!$C$3:$C$13,'Base IPCA'!$E$3:$E$13,AH209,"Cubic","Extrapolate=Linear","MultiX=Average","Skip=True","Sort=True")</f>
        <v>#N/A Invalid Parameter: Interpolation value</v>
      </c>
      <c r="AJ209" s="43" t="str">
        <f>_xll.BInterpol('Base IPCA'!$C$3:$C$13,'Base IPCA'!$D$3:$D$13,AH209,"Cubic","Extrapolate=Linear","MultiX=Average","Skip=True","Sort=True")</f>
        <v>#N/A Invalid Parameter: Interpolation value</v>
      </c>
    </row>
    <row r="210" spans="34:36" x14ac:dyDescent="0.25">
      <c r="AH210" s="42" t="e">
        <f t="shared" si="97"/>
        <v>#REF!</v>
      </c>
      <c r="AI210" s="43" t="str">
        <f>_xll.BInterpol('Base IPCA'!$C$3:$C$13,'Base IPCA'!$E$3:$E$13,AH210,"Cubic","Extrapolate=Linear","MultiX=Average","Skip=True","Sort=True")</f>
        <v>#N/A Invalid Parameter: Interpolation value</v>
      </c>
      <c r="AJ210" s="43" t="str">
        <f>_xll.BInterpol('Base IPCA'!$C$3:$C$13,'Base IPCA'!$D$3:$D$13,AH210,"Cubic","Extrapolate=Linear","MultiX=Average","Skip=True","Sort=True")</f>
        <v>#N/A Invalid Parameter: Interpolation value</v>
      </c>
    </row>
    <row r="211" spans="34:36" x14ac:dyDescent="0.25">
      <c r="AH211" s="42" t="e">
        <f t="shared" si="97"/>
        <v>#REF!</v>
      </c>
      <c r="AI211" s="43" t="str">
        <f>_xll.BInterpol('Base IPCA'!$C$3:$C$13,'Base IPCA'!$E$3:$E$13,AH211,"Cubic","Extrapolate=Linear","MultiX=Average","Skip=True","Sort=True")</f>
        <v>#N/A Invalid Parameter: Interpolation value</v>
      </c>
      <c r="AJ211" s="43" t="str">
        <f>_xll.BInterpol('Base IPCA'!$C$3:$C$13,'Base IPCA'!$D$3:$D$13,AH211,"Cubic","Extrapolate=Linear","MultiX=Average","Skip=True","Sort=True")</f>
        <v>#N/A Invalid Parameter: Interpolation value</v>
      </c>
    </row>
    <row r="212" spans="34:36" x14ac:dyDescent="0.25">
      <c r="AH212" s="42" t="e">
        <f t="shared" si="97"/>
        <v>#REF!</v>
      </c>
      <c r="AI212" s="43" t="str">
        <f>_xll.BInterpol('Base IPCA'!$C$3:$C$13,'Base IPCA'!$E$3:$E$13,AH212,"Cubic","Extrapolate=Linear","MultiX=Average","Skip=True","Sort=True")</f>
        <v>#N/A Invalid Parameter: Interpolation value</v>
      </c>
      <c r="AJ212" s="43" t="str">
        <f>_xll.BInterpol('Base IPCA'!$C$3:$C$13,'Base IPCA'!$D$3:$D$13,AH212,"Cubic","Extrapolate=Linear","MultiX=Average","Skip=True","Sort=True")</f>
        <v>#N/A Invalid Parameter: Interpolation value</v>
      </c>
    </row>
    <row r="213" spans="34:36" x14ac:dyDescent="0.25">
      <c r="AH213" s="42" t="e">
        <f t="shared" si="97"/>
        <v>#REF!</v>
      </c>
      <c r="AI213" s="43" t="str">
        <f>_xll.BInterpol('Base IPCA'!$C$3:$C$13,'Base IPCA'!$E$3:$E$13,AH213,"Cubic","Extrapolate=Linear","MultiX=Average","Skip=True","Sort=True")</f>
        <v>#N/A Invalid Parameter: Interpolation value</v>
      </c>
      <c r="AJ213" s="43" t="str">
        <f>_xll.BInterpol('Base IPCA'!$C$3:$C$13,'Base IPCA'!$D$3:$D$13,AH213,"Cubic","Extrapolate=Linear","MultiX=Average","Skip=True","Sort=True")</f>
        <v>#N/A Invalid Parameter: Interpolation value</v>
      </c>
    </row>
    <row r="214" spans="34:36" x14ac:dyDescent="0.25">
      <c r="AH214" s="42" t="e">
        <f t="shared" si="97"/>
        <v>#REF!</v>
      </c>
      <c r="AI214" s="43" t="str">
        <f>_xll.BInterpol('Base IPCA'!$C$3:$C$13,'Base IPCA'!$E$3:$E$13,AH214,"Cubic","Extrapolate=Linear","MultiX=Average","Skip=True","Sort=True")</f>
        <v>#N/A Invalid Parameter: Interpolation value</v>
      </c>
      <c r="AJ214" s="43" t="str">
        <f>_xll.BInterpol('Base IPCA'!$C$3:$C$13,'Base IPCA'!$D$3:$D$13,AH214,"Cubic","Extrapolate=Linear","MultiX=Average","Skip=True","Sort=True")</f>
        <v>#N/A Invalid Parameter: Interpolation value</v>
      </c>
    </row>
    <row r="215" spans="34:36" x14ac:dyDescent="0.25">
      <c r="AH215" s="42" t="e">
        <f t="shared" si="97"/>
        <v>#REF!</v>
      </c>
      <c r="AI215" s="43" t="str">
        <f>_xll.BInterpol('Base IPCA'!$C$3:$C$13,'Base IPCA'!$E$3:$E$13,AH215,"Cubic","Extrapolate=Linear","MultiX=Average","Skip=True","Sort=True")</f>
        <v>#N/A Invalid Parameter: Interpolation value</v>
      </c>
      <c r="AJ215" s="43" t="str">
        <f>_xll.BInterpol('Base IPCA'!$C$3:$C$13,'Base IPCA'!$D$3:$D$13,AH215,"Cubic","Extrapolate=Linear","MultiX=Average","Skip=True","Sort=True")</f>
        <v>#N/A Invalid Parameter: Interpolation value</v>
      </c>
    </row>
    <row r="216" spans="34:36" x14ac:dyDescent="0.25">
      <c r="AH216" s="42" t="e">
        <f t="shared" si="97"/>
        <v>#REF!</v>
      </c>
      <c r="AI216" s="43" t="str">
        <f>_xll.BInterpol('Base IPCA'!$C$3:$C$13,'Base IPCA'!$E$3:$E$13,AH216,"Cubic","Extrapolate=Linear","MultiX=Average","Skip=True","Sort=True")</f>
        <v>#N/A Invalid Parameter: Interpolation value</v>
      </c>
      <c r="AJ216" s="43" t="str">
        <f>_xll.BInterpol('Base IPCA'!$C$3:$C$13,'Base IPCA'!$D$3:$D$13,AH216,"Cubic","Extrapolate=Linear","MultiX=Average","Skip=True","Sort=True")</f>
        <v>#N/A Invalid Parameter: Interpolation value</v>
      </c>
    </row>
    <row r="217" spans="34:36" x14ac:dyDescent="0.25">
      <c r="AH217" s="42" t="e">
        <f t="shared" si="97"/>
        <v>#REF!</v>
      </c>
      <c r="AI217" s="43" t="str">
        <f>_xll.BInterpol('Base IPCA'!$C$3:$C$13,'Base IPCA'!$E$3:$E$13,AH217,"Cubic","Extrapolate=Linear","MultiX=Average","Skip=True","Sort=True")</f>
        <v>#N/A Invalid Parameter: Interpolation value</v>
      </c>
      <c r="AJ217" s="43" t="str">
        <f>_xll.BInterpol('Base IPCA'!$C$3:$C$13,'Base IPCA'!$D$3:$D$13,AH217,"Cubic","Extrapolate=Linear","MultiX=Average","Skip=True","Sort=True")</f>
        <v>#N/A Invalid Parameter: Interpolation value</v>
      </c>
    </row>
    <row r="218" spans="34:36" x14ac:dyDescent="0.25">
      <c r="AH218" s="42" t="e">
        <f t="shared" si="97"/>
        <v>#REF!</v>
      </c>
      <c r="AI218" s="43" t="str">
        <f>_xll.BInterpol('Base IPCA'!$C$3:$C$13,'Base IPCA'!$E$3:$E$13,AH218,"Cubic","Extrapolate=Linear","MultiX=Average","Skip=True","Sort=True")</f>
        <v>#N/A Invalid Parameter: Interpolation value</v>
      </c>
      <c r="AJ218" s="43" t="str">
        <f>_xll.BInterpol('Base IPCA'!$C$3:$C$13,'Base IPCA'!$D$3:$D$13,AH218,"Cubic","Extrapolate=Linear","MultiX=Average","Skip=True","Sort=True")</f>
        <v>#N/A Invalid Parameter: Interpolation value</v>
      </c>
    </row>
    <row r="219" spans="34:36" x14ac:dyDescent="0.25">
      <c r="AH219" s="42" t="e">
        <f t="shared" si="97"/>
        <v>#REF!</v>
      </c>
      <c r="AI219" s="43" t="str">
        <f>_xll.BInterpol('Base IPCA'!$C$3:$C$13,'Base IPCA'!$E$3:$E$13,AH219,"Cubic","Extrapolate=Linear","MultiX=Average","Skip=True","Sort=True")</f>
        <v>#N/A Invalid Parameter: Interpolation value</v>
      </c>
      <c r="AJ219" s="43" t="str">
        <f>_xll.BInterpol('Base IPCA'!$C$3:$C$13,'Base IPCA'!$D$3:$D$13,AH219,"Cubic","Extrapolate=Linear","MultiX=Average","Skip=True","Sort=True")</f>
        <v>#N/A Invalid Parameter: Interpolation value</v>
      </c>
    </row>
    <row r="220" spans="34:36" x14ac:dyDescent="0.25">
      <c r="AH220" s="42" t="e">
        <f t="shared" si="97"/>
        <v>#REF!</v>
      </c>
      <c r="AI220" s="43" t="str">
        <f>_xll.BInterpol('Base IPCA'!$C$3:$C$13,'Base IPCA'!$E$3:$E$13,AH220,"Cubic","Extrapolate=Linear","MultiX=Average","Skip=True","Sort=True")</f>
        <v>#N/A Invalid Parameter: Interpolation value</v>
      </c>
      <c r="AJ220" s="43" t="str">
        <f>_xll.BInterpol('Base IPCA'!$C$3:$C$13,'Base IPCA'!$D$3:$D$13,AH220,"Cubic","Extrapolate=Linear","MultiX=Average","Skip=True","Sort=True")</f>
        <v>#N/A Invalid Parameter: Interpolation value</v>
      </c>
    </row>
    <row r="221" spans="34:36" x14ac:dyDescent="0.25">
      <c r="AH221" s="42" t="e">
        <f t="shared" si="97"/>
        <v>#REF!</v>
      </c>
      <c r="AI221" s="43" t="str">
        <f>_xll.BInterpol('Base IPCA'!$C$3:$C$13,'Base IPCA'!$E$3:$E$13,AH221,"Cubic","Extrapolate=Linear","MultiX=Average","Skip=True","Sort=True")</f>
        <v>#N/A Invalid Parameter: Interpolation value</v>
      </c>
      <c r="AJ221" s="43" t="str">
        <f>_xll.BInterpol('Base IPCA'!$C$3:$C$13,'Base IPCA'!$D$3:$D$13,AH221,"Cubic","Extrapolate=Linear","MultiX=Average","Skip=True","Sort=True")</f>
        <v>#N/A Invalid Parameter: Interpolation value</v>
      </c>
    </row>
    <row r="222" spans="34:36" x14ac:dyDescent="0.25">
      <c r="AH222" s="42" t="e">
        <f t="shared" si="97"/>
        <v>#REF!</v>
      </c>
      <c r="AI222" s="43" t="str">
        <f>_xll.BInterpol('Base IPCA'!$C$3:$C$13,'Base IPCA'!$E$3:$E$13,AH222,"Cubic","Extrapolate=Linear","MultiX=Average","Skip=True","Sort=True")</f>
        <v>#N/A Invalid Parameter: Interpolation value</v>
      </c>
      <c r="AJ222" s="43" t="str">
        <f>_xll.BInterpol('Base IPCA'!$C$3:$C$13,'Base IPCA'!$D$3:$D$13,AH222,"Cubic","Extrapolate=Linear","MultiX=Average","Skip=True","Sort=True")</f>
        <v>#N/A Invalid Parameter: Interpolation value</v>
      </c>
    </row>
    <row r="223" spans="34:36" x14ac:dyDescent="0.25">
      <c r="AH223" s="42" t="e">
        <f t="shared" si="97"/>
        <v>#REF!</v>
      </c>
      <c r="AI223" s="43" t="str">
        <f>_xll.BInterpol('Base IPCA'!$C$3:$C$13,'Base IPCA'!$E$3:$E$13,AH223,"Cubic","Extrapolate=Linear","MultiX=Average","Skip=True","Sort=True")</f>
        <v>#N/A Invalid Parameter: Interpolation value</v>
      </c>
      <c r="AJ223" s="43" t="str">
        <f>_xll.BInterpol('Base IPCA'!$C$3:$C$13,'Base IPCA'!$D$3:$D$13,AH223,"Cubic","Extrapolate=Linear","MultiX=Average","Skip=True","Sort=True")</f>
        <v>#N/A Invalid Parameter: Interpolation value</v>
      </c>
    </row>
    <row r="224" spans="34:36" x14ac:dyDescent="0.25">
      <c r="AH224" s="42" t="e">
        <f t="shared" si="97"/>
        <v>#REF!</v>
      </c>
      <c r="AI224" s="43" t="str">
        <f>_xll.BInterpol('Base IPCA'!$C$3:$C$13,'Base IPCA'!$E$3:$E$13,AH224,"Cubic","Extrapolate=Linear","MultiX=Average","Skip=True","Sort=True")</f>
        <v>#N/A Invalid Parameter: Interpolation value</v>
      </c>
      <c r="AJ224" s="43" t="str">
        <f>_xll.BInterpol('Base IPCA'!$C$3:$C$13,'Base IPCA'!$D$3:$D$13,AH224,"Cubic","Extrapolate=Linear","MultiX=Average","Skip=True","Sort=True")</f>
        <v>#N/A Invalid Parameter: Interpolation value</v>
      </c>
    </row>
    <row r="225" spans="34:36" x14ac:dyDescent="0.25">
      <c r="AH225" s="42" t="e">
        <f t="shared" si="97"/>
        <v>#REF!</v>
      </c>
      <c r="AI225" s="43" t="str">
        <f>_xll.BInterpol('Base IPCA'!$C$3:$C$13,'Base IPCA'!$E$3:$E$13,AH225,"Cubic","Extrapolate=Linear","MultiX=Average","Skip=True","Sort=True")</f>
        <v>#N/A Invalid Parameter: Interpolation value</v>
      </c>
      <c r="AJ225" s="43" t="str">
        <f>_xll.BInterpol('Base IPCA'!$C$3:$C$13,'Base IPCA'!$D$3:$D$13,AH225,"Cubic","Extrapolate=Linear","MultiX=Average","Skip=True","Sort=True")</f>
        <v>#N/A Invalid Parameter: Interpolation value</v>
      </c>
    </row>
    <row r="226" spans="34:36" x14ac:dyDescent="0.25">
      <c r="AH226" s="42" t="e">
        <f t="shared" si="97"/>
        <v>#REF!</v>
      </c>
      <c r="AI226" s="43" t="str">
        <f>_xll.BInterpol('Base IPCA'!$C$3:$C$13,'Base IPCA'!$E$3:$E$13,AH226,"Cubic","Extrapolate=Linear","MultiX=Average","Skip=True","Sort=True")</f>
        <v>#N/A Invalid Parameter: Interpolation value</v>
      </c>
      <c r="AJ226" s="43" t="str">
        <f>_xll.BInterpol('Base IPCA'!$C$3:$C$13,'Base IPCA'!$D$3:$D$13,AH226,"Cubic","Extrapolate=Linear","MultiX=Average","Skip=True","Sort=True")</f>
        <v>#N/A Invalid Parameter: Interpolation value</v>
      </c>
    </row>
    <row r="227" spans="34:36" x14ac:dyDescent="0.25">
      <c r="AH227" s="42" t="e">
        <f t="shared" si="97"/>
        <v>#REF!</v>
      </c>
      <c r="AI227" s="43" t="str">
        <f>_xll.BInterpol('Base IPCA'!$C$3:$C$13,'Base IPCA'!$E$3:$E$13,AH227,"Cubic","Extrapolate=Linear","MultiX=Average","Skip=True","Sort=True")</f>
        <v>#N/A Invalid Parameter: Interpolation value</v>
      </c>
      <c r="AJ227" s="43" t="str">
        <f>_xll.BInterpol('Base IPCA'!$C$3:$C$13,'Base IPCA'!$D$3:$D$13,AH227,"Cubic","Extrapolate=Linear","MultiX=Average","Skip=True","Sort=True")</f>
        <v>#N/A Invalid Parameter: Interpolation value</v>
      </c>
    </row>
    <row r="228" spans="34:36" x14ac:dyDescent="0.25">
      <c r="AH228" s="42" t="e">
        <f t="shared" si="97"/>
        <v>#REF!</v>
      </c>
      <c r="AI228" s="43" t="str">
        <f>_xll.BInterpol('Base IPCA'!$C$3:$C$13,'Base IPCA'!$E$3:$E$13,AH228,"Cubic","Extrapolate=Linear","MultiX=Average","Skip=True","Sort=True")</f>
        <v>#N/A Invalid Parameter: Interpolation value</v>
      </c>
      <c r="AJ228" s="43" t="str">
        <f>_xll.BInterpol('Base IPCA'!$C$3:$C$13,'Base IPCA'!$D$3:$D$13,AH228,"Cubic","Extrapolate=Linear","MultiX=Average","Skip=True","Sort=True")</f>
        <v>#N/A Invalid Parameter: Interpolation value</v>
      </c>
    </row>
    <row r="229" spans="34:36" x14ac:dyDescent="0.25">
      <c r="AH229" s="42" t="e">
        <f t="shared" si="97"/>
        <v>#REF!</v>
      </c>
      <c r="AI229" s="43" t="str">
        <f>_xll.BInterpol('Base IPCA'!$C$3:$C$13,'Base IPCA'!$E$3:$E$13,AH229,"Cubic","Extrapolate=Linear","MultiX=Average","Skip=True","Sort=True")</f>
        <v>#N/A Invalid Parameter: Interpolation value</v>
      </c>
      <c r="AJ229" s="43" t="str">
        <f>_xll.BInterpol('Base IPCA'!$C$3:$C$13,'Base IPCA'!$D$3:$D$13,AH229,"Cubic","Extrapolate=Linear","MultiX=Average","Skip=True","Sort=True")</f>
        <v>#N/A Invalid Parameter: Interpolation value</v>
      </c>
    </row>
    <row r="230" spans="34:36" x14ac:dyDescent="0.25">
      <c r="AH230" s="42" t="e">
        <f t="shared" si="97"/>
        <v>#REF!</v>
      </c>
      <c r="AI230" s="43" t="str">
        <f>_xll.BInterpol('Base IPCA'!$C$3:$C$13,'Base IPCA'!$E$3:$E$13,AH230,"Cubic","Extrapolate=Linear","MultiX=Average","Skip=True","Sort=True")</f>
        <v>#N/A Invalid Parameter: Interpolation value</v>
      </c>
      <c r="AJ230" s="43" t="str">
        <f>_xll.BInterpol('Base IPCA'!$C$3:$C$13,'Base IPCA'!$D$3:$D$13,AH230,"Cubic","Extrapolate=Linear","MultiX=Average","Skip=True","Sort=True")</f>
        <v>#N/A Invalid Parameter: Interpolation value</v>
      </c>
    </row>
    <row r="231" spans="34:36" x14ac:dyDescent="0.25">
      <c r="AH231" s="42" t="e">
        <f t="shared" si="97"/>
        <v>#REF!</v>
      </c>
      <c r="AI231" s="43" t="str">
        <f>_xll.BInterpol('Base IPCA'!$C$3:$C$13,'Base IPCA'!$E$3:$E$13,AH231,"Cubic","Extrapolate=Linear","MultiX=Average","Skip=True","Sort=True")</f>
        <v>#N/A Invalid Parameter: Interpolation value</v>
      </c>
      <c r="AJ231" s="43" t="str">
        <f>_xll.BInterpol('Base IPCA'!$C$3:$C$13,'Base IPCA'!$D$3:$D$13,AH231,"Cubic","Extrapolate=Linear","MultiX=Average","Skip=True","Sort=True")</f>
        <v>#N/A Invalid Parameter: Interpolation value</v>
      </c>
    </row>
    <row r="232" spans="34:36" x14ac:dyDescent="0.25">
      <c r="AH232" s="42" t="e">
        <f t="shared" si="97"/>
        <v>#REF!</v>
      </c>
      <c r="AI232" s="43" t="str">
        <f>_xll.BInterpol('Base IPCA'!$C$3:$C$13,'Base IPCA'!$E$3:$E$13,AH232,"Cubic","Extrapolate=Linear","MultiX=Average","Skip=True","Sort=True")</f>
        <v>#N/A Invalid Parameter: Interpolation value</v>
      </c>
      <c r="AJ232" s="43" t="str">
        <f>_xll.BInterpol('Base IPCA'!$C$3:$C$13,'Base IPCA'!$D$3:$D$13,AH232,"Cubic","Extrapolate=Linear","MultiX=Average","Skip=True","Sort=True")</f>
        <v>#N/A Invalid Parameter: Interpolation value</v>
      </c>
    </row>
    <row r="233" spans="34:36" x14ac:dyDescent="0.25">
      <c r="AH233" s="42" t="e">
        <f t="shared" si="97"/>
        <v>#REF!</v>
      </c>
      <c r="AI233" s="43" t="str">
        <f>_xll.BInterpol('Base IPCA'!$C$3:$C$13,'Base IPCA'!$E$3:$E$13,AH233,"Cubic","Extrapolate=Linear","MultiX=Average","Skip=True","Sort=True")</f>
        <v>#N/A Invalid Parameter: Interpolation value</v>
      </c>
      <c r="AJ233" s="43" t="str">
        <f>_xll.BInterpol('Base IPCA'!$C$3:$C$13,'Base IPCA'!$D$3:$D$13,AH233,"Cubic","Extrapolate=Linear","MultiX=Average","Skip=True","Sort=True")</f>
        <v>#N/A Invalid Parameter: Interpolation value</v>
      </c>
    </row>
    <row r="234" spans="34:36" x14ac:dyDescent="0.25">
      <c r="AH234" s="42" t="e">
        <f t="shared" si="97"/>
        <v>#REF!</v>
      </c>
      <c r="AI234" s="43" t="str">
        <f>_xll.BInterpol('Base IPCA'!$C$3:$C$13,'Base IPCA'!$E$3:$E$13,AH234,"Cubic","Extrapolate=Linear","MultiX=Average","Skip=True","Sort=True")</f>
        <v>#N/A Invalid Parameter: Interpolation value</v>
      </c>
      <c r="AJ234" s="43" t="str">
        <f>_xll.BInterpol('Base IPCA'!$C$3:$C$13,'Base IPCA'!$D$3:$D$13,AH234,"Cubic","Extrapolate=Linear","MultiX=Average","Skip=True","Sort=True")</f>
        <v>#N/A Invalid Parameter: Interpolation value</v>
      </c>
    </row>
    <row r="235" spans="34:36" x14ac:dyDescent="0.25">
      <c r="AH235" s="42" t="e">
        <f t="shared" si="97"/>
        <v>#REF!</v>
      </c>
      <c r="AI235" s="43" t="str">
        <f>_xll.BInterpol('Base IPCA'!$C$3:$C$13,'Base IPCA'!$E$3:$E$13,AH235,"Cubic","Extrapolate=Linear","MultiX=Average","Skip=True","Sort=True")</f>
        <v>#N/A Invalid Parameter: Interpolation value</v>
      </c>
      <c r="AJ235" s="43" t="str">
        <f>_xll.BInterpol('Base IPCA'!$C$3:$C$13,'Base IPCA'!$D$3:$D$13,AH235,"Cubic","Extrapolate=Linear","MultiX=Average","Skip=True","Sort=True")</f>
        <v>#N/A Invalid Parameter: Interpolation value</v>
      </c>
    </row>
    <row r="236" spans="34:36" x14ac:dyDescent="0.25">
      <c r="AH236" s="42" t="e">
        <f t="shared" si="97"/>
        <v>#REF!</v>
      </c>
      <c r="AI236" s="43" t="str">
        <f>_xll.BInterpol('Base IPCA'!$C$3:$C$13,'Base IPCA'!$E$3:$E$13,AH236,"Cubic","Extrapolate=Linear","MultiX=Average","Skip=True","Sort=True")</f>
        <v>#N/A Invalid Parameter: Interpolation value</v>
      </c>
      <c r="AJ236" s="43" t="str">
        <f>_xll.BInterpol('Base IPCA'!$C$3:$C$13,'Base IPCA'!$D$3:$D$13,AH236,"Cubic","Extrapolate=Linear","MultiX=Average","Skip=True","Sort=True")</f>
        <v>#N/A Invalid Parameter: Interpolation value</v>
      </c>
    </row>
    <row r="237" spans="34:36" x14ac:dyDescent="0.25">
      <c r="AH237" s="42" t="e">
        <f t="shared" si="97"/>
        <v>#REF!</v>
      </c>
      <c r="AI237" s="43" t="str">
        <f>_xll.BInterpol('Base IPCA'!$C$3:$C$13,'Base IPCA'!$E$3:$E$13,AH237,"Cubic","Extrapolate=Linear","MultiX=Average","Skip=True","Sort=True")</f>
        <v>#N/A Invalid Parameter: Interpolation value</v>
      </c>
      <c r="AJ237" s="43" t="str">
        <f>_xll.BInterpol('Base IPCA'!$C$3:$C$13,'Base IPCA'!$D$3:$D$13,AH237,"Cubic","Extrapolate=Linear","MultiX=Average","Skip=True","Sort=True")</f>
        <v>#N/A Invalid Parameter: Interpolation value</v>
      </c>
    </row>
    <row r="238" spans="34:36" x14ac:dyDescent="0.25">
      <c r="AH238" s="42" t="e">
        <f t="shared" si="97"/>
        <v>#REF!</v>
      </c>
      <c r="AI238" s="43" t="str">
        <f>_xll.BInterpol('Base IPCA'!$C$3:$C$13,'Base IPCA'!$E$3:$E$13,AH238,"Cubic","Extrapolate=Linear","MultiX=Average","Skip=True","Sort=True")</f>
        <v>#N/A Invalid Parameter: Interpolation value</v>
      </c>
      <c r="AJ238" s="43" t="str">
        <f>_xll.BInterpol('Base IPCA'!$C$3:$C$13,'Base IPCA'!$D$3:$D$13,AH238,"Cubic","Extrapolate=Linear","MultiX=Average","Skip=True","Sort=True")</f>
        <v>#N/A Invalid Parameter: Interpolation value</v>
      </c>
    </row>
    <row r="239" spans="34:36" x14ac:dyDescent="0.25">
      <c r="AH239" s="42" t="e">
        <f t="shared" si="97"/>
        <v>#REF!</v>
      </c>
      <c r="AI239" s="43" t="str">
        <f>_xll.BInterpol('Base IPCA'!$C$3:$C$13,'Base IPCA'!$E$3:$E$13,AH239,"Cubic","Extrapolate=Linear","MultiX=Average","Skip=True","Sort=True")</f>
        <v>#N/A Invalid Parameter: Interpolation value</v>
      </c>
      <c r="AJ239" s="43" t="str">
        <f>_xll.BInterpol('Base IPCA'!$C$3:$C$13,'Base IPCA'!$D$3:$D$13,AH239,"Cubic","Extrapolate=Linear","MultiX=Average","Skip=True","Sort=True")</f>
        <v>#N/A Invalid Parameter: Interpolation value</v>
      </c>
    </row>
    <row r="240" spans="34:36" x14ac:dyDescent="0.25">
      <c r="AH240" s="42" t="e">
        <f t="shared" si="97"/>
        <v>#REF!</v>
      </c>
      <c r="AI240" s="43" t="str">
        <f>_xll.BInterpol('Base IPCA'!$C$3:$C$13,'Base IPCA'!$E$3:$E$13,AH240,"Cubic","Extrapolate=Linear","MultiX=Average","Skip=True","Sort=True")</f>
        <v>#N/A Invalid Parameter: Interpolation value</v>
      </c>
      <c r="AJ240" s="43" t="str">
        <f>_xll.BInterpol('Base IPCA'!$C$3:$C$13,'Base IPCA'!$D$3:$D$13,AH240,"Cubic","Extrapolate=Linear","MultiX=Average","Skip=True","Sort=True")</f>
        <v>#N/A Invalid Parameter: Interpolation value</v>
      </c>
    </row>
    <row r="241" spans="34:36" x14ac:dyDescent="0.25">
      <c r="AH241" s="42" t="e">
        <f t="shared" si="97"/>
        <v>#REF!</v>
      </c>
      <c r="AI241" s="43" t="str">
        <f>_xll.BInterpol('Base IPCA'!$C$3:$C$13,'Base IPCA'!$E$3:$E$13,AH241,"Cubic","Extrapolate=Linear","MultiX=Average","Skip=True","Sort=True")</f>
        <v>#N/A Invalid Parameter: Interpolation value</v>
      </c>
      <c r="AJ241" s="43" t="str">
        <f>_xll.BInterpol('Base IPCA'!$C$3:$C$13,'Base IPCA'!$D$3:$D$13,AH241,"Cubic","Extrapolate=Linear","MultiX=Average","Skip=True","Sort=True")</f>
        <v>#N/A Invalid Parameter: Interpolation value</v>
      </c>
    </row>
    <row r="242" spans="34:36" x14ac:dyDescent="0.25">
      <c r="AH242" s="42" t="e">
        <f t="shared" si="97"/>
        <v>#REF!</v>
      </c>
      <c r="AI242" s="43" t="str">
        <f>_xll.BInterpol('Base IPCA'!$C$3:$C$13,'Base IPCA'!$E$3:$E$13,AH242,"Cubic","Extrapolate=Linear","MultiX=Average","Skip=True","Sort=True")</f>
        <v>#N/A Invalid Parameter: Interpolation value</v>
      </c>
      <c r="AJ242" s="43" t="str">
        <f>_xll.BInterpol('Base IPCA'!$C$3:$C$13,'Base IPCA'!$D$3:$D$13,AH242,"Cubic","Extrapolate=Linear","MultiX=Average","Skip=True","Sort=True")</f>
        <v>#N/A Invalid Parameter: Interpolation value</v>
      </c>
    </row>
    <row r="243" spans="34:36" x14ac:dyDescent="0.25">
      <c r="AH243" s="42" t="e">
        <f t="shared" si="97"/>
        <v>#REF!</v>
      </c>
      <c r="AI243" s="43" t="str">
        <f>_xll.BInterpol('Base IPCA'!$C$3:$C$13,'Base IPCA'!$E$3:$E$13,AH243,"Cubic","Extrapolate=Linear","MultiX=Average","Skip=True","Sort=True")</f>
        <v>#N/A Invalid Parameter: Interpolation value</v>
      </c>
      <c r="AJ243" s="43" t="str">
        <f>_xll.BInterpol('Base IPCA'!$C$3:$C$13,'Base IPCA'!$D$3:$D$13,AH243,"Cubic","Extrapolate=Linear","MultiX=Average","Skip=True","Sort=True")</f>
        <v>#N/A Invalid Parameter: Interpolation value</v>
      </c>
    </row>
    <row r="244" spans="34:36" x14ac:dyDescent="0.25">
      <c r="AH244" s="42" t="e">
        <f t="shared" si="97"/>
        <v>#REF!</v>
      </c>
      <c r="AI244" s="43" t="str">
        <f>_xll.BInterpol('Base IPCA'!$C$3:$C$13,'Base IPCA'!$E$3:$E$13,AH244,"Cubic","Extrapolate=Linear","MultiX=Average","Skip=True","Sort=True")</f>
        <v>#N/A Invalid Parameter: Interpolation value</v>
      </c>
      <c r="AJ244" s="43" t="str">
        <f>_xll.BInterpol('Base IPCA'!$C$3:$C$13,'Base IPCA'!$D$3:$D$13,AH244,"Cubic","Extrapolate=Linear","MultiX=Average","Skip=True","Sort=True")</f>
        <v>#N/A Invalid Parameter: Interpolation value</v>
      </c>
    </row>
    <row r="245" spans="34:36" x14ac:dyDescent="0.25">
      <c r="AH245" s="42" t="e">
        <f t="shared" si="97"/>
        <v>#REF!</v>
      </c>
      <c r="AI245" s="43" t="str">
        <f>_xll.BInterpol('Base IPCA'!$C$3:$C$13,'Base IPCA'!$E$3:$E$13,AH245,"Cubic","Extrapolate=Linear","MultiX=Average","Skip=True","Sort=True")</f>
        <v>#N/A Invalid Parameter: Interpolation value</v>
      </c>
      <c r="AJ245" s="43" t="str">
        <f>_xll.BInterpol('Base IPCA'!$C$3:$C$13,'Base IPCA'!$D$3:$D$13,AH245,"Cubic","Extrapolate=Linear","MultiX=Average","Skip=True","Sort=True")</f>
        <v>#N/A Invalid Parameter: Interpolation value</v>
      </c>
    </row>
    <row r="246" spans="34:36" x14ac:dyDescent="0.25">
      <c r="AH246" s="42" t="e">
        <f t="shared" si="97"/>
        <v>#REF!</v>
      </c>
      <c r="AI246" s="43" t="str">
        <f>_xll.BInterpol('Base IPCA'!$C$3:$C$13,'Base IPCA'!$E$3:$E$13,AH246,"Cubic","Extrapolate=Linear","MultiX=Average","Skip=True","Sort=True")</f>
        <v>#N/A Invalid Parameter: Interpolation value</v>
      </c>
      <c r="AJ246" s="43" t="str">
        <f>_xll.BInterpol('Base IPCA'!$C$3:$C$13,'Base IPCA'!$D$3:$D$13,AH246,"Cubic","Extrapolate=Linear","MultiX=Average","Skip=True","Sort=True")</f>
        <v>#N/A Invalid Parameter: Interpolation value</v>
      </c>
    </row>
    <row r="247" spans="34:36" x14ac:dyDescent="0.25">
      <c r="AH247" s="42" t="e">
        <f t="shared" si="97"/>
        <v>#REF!</v>
      </c>
      <c r="AI247" s="43" t="str">
        <f>_xll.BInterpol('Base IPCA'!$C$3:$C$13,'Base IPCA'!$E$3:$E$13,AH247,"Cubic","Extrapolate=Linear","MultiX=Average","Skip=True","Sort=True")</f>
        <v>#N/A Invalid Parameter: Interpolation value</v>
      </c>
      <c r="AJ247" s="43" t="str">
        <f>_xll.BInterpol('Base IPCA'!$C$3:$C$13,'Base IPCA'!$D$3:$D$13,AH247,"Cubic","Extrapolate=Linear","MultiX=Average","Skip=True","Sort=True")</f>
        <v>#N/A Invalid Parameter: Interpolation value</v>
      </c>
    </row>
    <row r="248" spans="34:36" x14ac:dyDescent="0.25">
      <c r="AH248" s="42" t="e">
        <f t="shared" si="97"/>
        <v>#REF!</v>
      </c>
      <c r="AI248" s="43" t="str">
        <f>_xll.BInterpol('Base IPCA'!$C$3:$C$13,'Base IPCA'!$E$3:$E$13,AH248,"Cubic","Extrapolate=Linear","MultiX=Average","Skip=True","Sort=True")</f>
        <v>#N/A Invalid Parameter: Interpolation value</v>
      </c>
      <c r="AJ248" s="43" t="str">
        <f>_xll.BInterpol('Base IPCA'!$C$3:$C$13,'Base IPCA'!$D$3:$D$13,AH248,"Cubic","Extrapolate=Linear","MultiX=Average","Skip=True","Sort=True")</f>
        <v>#N/A Invalid Parameter: Interpolation value</v>
      </c>
    </row>
    <row r="249" spans="34:36" x14ac:dyDescent="0.25">
      <c r="AH249" s="42" t="e">
        <f t="shared" si="97"/>
        <v>#REF!</v>
      </c>
      <c r="AI249" s="43" t="str">
        <f>_xll.BInterpol('Base IPCA'!$C$3:$C$13,'Base IPCA'!$E$3:$E$13,AH249,"Cubic","Extrapolate=Linear","MultiX=Average","Skip=True","Sort=True")</f>
        <v>#N/A Invalid Parameter: Interpolation value</v>
      </c>
      <c r="AJ249" s="43" t="str">
        <f>_xll.BInterpol('Base IPCA'!$C$3:$C$13,'Base IPCA'!$D$3:$D$13,AH249,"Cubic","Extrapolate=Linear","MultiX=Average","Skip=True","Sort=True")</f>
        <v>#N/A Invalid Parameter: Interpolation value</v>
      </c>
    </row>
    <row r="250" spans="34:36" x14ac:dyDescent="0.25">
      <c r="AH250" s="42" t="e">
        <f t="shared" si="97"/>
        <v>#REF!</v>
      </c>
      <c r="AI250" s="43" t="str">
        <f>_xll.BInterpol('Base IPCA'!$C$3:$C$13,'Base IPCA'!$E$3:$E$13,AH250,"Cubic","Extrapolate=Linear","MultiX=Average","Skip=True","Sort=True")</f>
        <v>#N/A Invalid Parameter: Interpolation value</v>
      </c>
      <c r="AJ250" s="43" t="str">
        <f>_xll.BInterpol('Base IPCA'!$C$3:$C$13,'Base IPCA'!$D$3:$D$13,AH250,"Cubic","Extrapolate=Linear","MultiX=Average","Skip=True","Sort=True")</f>
        <v>#N/A Invalid Parameter: Interpolation value</v>
      </c>
    </row>
    <row r="251" spans="34:36" x14ac:dyDescent="0.25">
      <c r="AH251" s="42" t="e">
        <f t="shared" si="97"/>
        <v>#REF!</v>
      </c>
      <c r="AI251" s="43" t="str">
        <f>_xll.BInterpol('Base IPCA'!$C$3:$C$13,'Base IPCA'!$E$3:$E$13,AH251,"Cubic","Extrapolate=Linear","MultiX=Average","Skip=True","Sort=True")</f>
        <v>#N/A Invalid Parameter: Interpolation value</v>
      </c>
      <c r="AJ251" s="43" t="str">
        <f>_xll.BInterpol('Base IPCA'!$C$3:$C$13,'Base IPCA'!$D$3:$D$13,AH251,"Cubic","Extrapolate=Linear","MultiX=Average","Skip=True","Sort=True")</f>
        <v>#N/A Invalid Parameter: Interpolation value</v>
      </c>
    </row>
    <row r="252" spans="34:36" x14ac:dyDescent="0.25">
      <c r="AH252" s="42" t="e">
        <f t="shared" si="97"/>
        <v>#REF!</v>
      </c>
      <c r="AI252" s="43" t="str">
        <f>_xll.BInterpol('Base IPCA'!$C$3:$C$13,'Base IPCA'!$E$3:$E$13,AH252,"Cubic","Extrapolate=Linear","MultiX=Average","Skip=True","Sort=True")</f>
        <v>#N/A Invalid Parameter: Interpolation value</v>
      </c>
      <c r="AJ252" s="43" t="str">
        <f>_xll.BInterpol('Base IPCA'!$C$3:$C$13,'Base IPCA'!$D$3:$D$13,AH252,"Cubic","Extrapolate=Linear","MultiX=Average","Skip=True","Sort=True")</f>
        <v>#N/A Invalid Parameter: Interpolation value</v>
      </c>
    </row>
    <row r="253" spans="34:36" x14ac:dyDescent="0.25">
      <c r="AH253" s="42" t="e">
        <f t="shared" si="97"/>
        <v>#REF!</v>
      </c>
      <c r="AI253" s="43" t="str">
        <f>_xll.BInterpol('Base IPCA'!$C$3:$C$13,'Base IPCA'!$E$3:$E$13,AH253,"Cubic","Extrapolate=Linear","MultiX=Average","Skip=True","Sort=True")</f>
        <v>#N/A Invalid Parameter: Interpolation value</v>
      </c>
      <c r="AJ253" s="43" t="str">
        <f>_xll.BInterpol('Base IPCA'!$C$3:$C$13,'Base IPCA'!$D$3:$D$13,AH253,"Cubic","Extrapolate=Linear","MultiX=Average","Skip=True","Sort=True")</f>
        <v>#N/A Invalid Parameter: Interpolation value</v>
      </c>
    </row>
    <row r="254" spans="34:36" x14ac:dyDescent="0.25">
      <c r="AH254" s="42" t="e">
        <f t="shared" si="97"/>
        <v>#REF!</v>
      </c>
      <c r="AI254" s="43" t="str">
        <f>_xll.BInterpol('Base IPCA'!$C$3:$C$13,'Base IPCA'!$E$3:$E$13,AH254,"Cubic","Extrapolate=Linear","MultiX=Average","Skip=True","Sort=True")</f>
        <v>#N/A Invalid Parameter: Interpolation value</v>
      </c>
      <c r="AJ254" s="43" t="str">
        <f>_xll.BInterpol('Base IPCA'!$C$3:$C$13,'Base IPCA'!$D$3:$D$13,AH254,"Cubic","Extrapolate=Linear","MultiX=Average","Skip=True","Sort=True")</f>
        <v>#N/A Invalid Parameter: Interpolation value</v>
      </c>
    </row>
    <row r="255" spans="34:36" x14ac:dyDescent="0.25">
      <c r="AH255" s="42" t="e">
        <f t="shared" si="97"/>
        <v>#REF!</v>
      </c>
      <c r="AI255" s="43" t="str">
        <f>_xll.BInterpol('Base IPCA'!$C$3:$C$13,'Base IPCA'!$E$3:$E$13,AH255,"Cubic","Extrapolate=Linear","MultiX=Average","Skip=True","Sort=True")</f>
        <v>#N/A Invalid Parameter: Interpolation value</v>
      </c>
      <c r="AJ255" s="43" t="str">
        <f>_xll.BInterpol('Base IPCA'!$C$3:$C$13,'Base IPCA'!$D$3:$D$13,AH255,"Cubic","Extrapolate=Linear","MultiX=Average","Skip=True","Sort=True")</f>
        <v>#N/A Invalid Parameter: Interpolation value</v>
      </c>
    </row>
    <row r="256" spans="34:36" x14ac:dyDescent="0.25">
      <c r="AH256" s="42" t="e">
        <f t="shared" si="97"/>
        <v>#REF!</v>
      </c>
      <c r="AI256" s="43" t="str">
        <f>_xll.BInterpol('Base IPCA'!$C$3:$C$13,'Base IPCA'!$E$3:$E$13,AH256,"Cubic","Extrapolate=Linear","MultiX=Average","Skip=True","Sort=True")</f>
        <v>#N/A Invalid Parameter: Interpolation value</v>
      </c>
      <c r="AJ256" s="43" t="str">
        <f>_xll.BInterpol('Base IPCA'!$C$3:$C$13,'Base IPCA'!$D$3:$D$13,AH256,"Cubic","Extrapolate=Linear","MultiX=Average","Skip=True","Sort=True")</f>
        <v>#N/A Invalid Parameter: Interpolation value</v>
      </c>
    </row>
    <row r="257" spans="34:36" x14ac:dyDescent="0.25">
      <c r="AH257" s="42" t="e">
        <f t="shared" si="97"/>
        <v>#REF!</v>
      </c>
      <c r="AI257" s="43" t="str">
        <f>_xll.BInterpol('Base IPCA'!$C$3:$C$13,'Base IPCA'!$E$3:$E$13,AH257,"Cubic","Extrapolate=Linear","MultiX=Average","Skip=True","Sort=True")</f>
        <v>#N/A Invalid Parameter: Interpolation value</v>
      </c>
      <c r="AJ257" s="43" t="str">
        <f>_xll.BInterpol('Base IPCA'!$C$3:$C$13,'Base IPCA'!$D$3:$D$13,AH257,"Cubic","Extrapolate=Linear","MultiX=Average","Skip=True","Sort=True")</f>
        <v>#N/A Invalid Parameter: Interpolation value</v>
      </c>
    </row>
    <row r="258" spans="34:36" x14ac:dyDescent="0.25">
      <c r="AH258" s="42" t="e">
        <f t="shared" si="97"/>
        <v>#REF!</v>
      </c>
      <c r="AI258" s="43" t="str">
        <f>_xll.BInterpol('Base IPCA'!$C$3:$C$13,'Base IPCA'!$E$3:$E$13,AH258,"Cubic","Extrapolate=Linear","MultiX=Average","Skip=True","Sort=True")</f>
        <v>#N/A Invalid Parameter: Interpolation value</v>
      </c>
      <c r="AJ258" s="43" t="str">
        <f>_xll.BInterpol('Base IPCA'!$C$3:$C$13,'Base IPCA'!$D$3:$D$13,AH258,"Cubic","Extrapolate=Linear","MultiX=Average","Skip=True","Sort=True")</f>
        <v>#N/A Invalid Parameter: Interpolation value</v>
      </c>
    </row>
    <row r="259" spans="34:36" x14ac:dyDescent="0.25">
      <c r="AH259" s="42" t="e">
        <f t="shared" si="97"/>
        <v>#REF!</v>
      </c>
      <c r="AI259" s="43" t="str">
        <f>_xll.BInterpol('Base IPCA'!$C$3:$C$13,'Base IPCA'!$E$3:$E$13,AH259,"Cubic","Extrapolate=Linear","MultiX=Average","Skip=True","Sort=True")</f>
        <v>#N/A Invalid Parameter: Interpolation value</v>
      </c>
      <c r="AJ259" s="43" t="str">
        <f>_xll.BInterpol('Base IPCA'!$C$3:$C$13,'Base IPCA'!$D$3:$D$13,AH259,"Cubic","Extrapolate=Linear","MultiX=Average","Skip=True","Sort=True")</f>
        <v>#N/A Invalid Parameter: Interpolation value</v>
      </c>
    </row>
    <row r="260" spans="34:36" x14ac:dyDescent="0.25">
      <c r="AH260" s="42" t="e">
        <f t="shared" si="97"/>
        <v>#REF!</v>
      </c>
      <c r="AI260" s="43" t="str">
        <f>_xll.BInterpol('Base IPCA'!$C$3:$C$13,'Base IPCA'!$E$3:$E$13,AH260,"Cubic","Extrapolate=Linear","MultiX=Average","Skip=True","Sort=True")</f>
        <v>#N/A Invalid Parameter: Interpolation value</v>
      </c>
      <c r="AJ260" s="43" t="str">
        <f>_xll.BInterpol('Base IPCA'!$C$3:$C$13,'Base IPCA'!$D$3:$D$13,AH260,"Cubic","Extrapolate=Linear","MultiX=Average","Skip=True","Sort=True")</f>
        <v>#N/A Invalid Parameter: Interpolation value</v>
      </c>
    </row>
    <row r="261" spans="34:36" x14ac:dyDescent="0.25">
      <c r="AH261" s="42" t="e">
        <f t="shared" si="97"/>
        <v>#REF!</v>
      </c>
      <c r="AI261" s="43" t="str">
        <f>_xll.BInterpol('Base IPCA'!$C$3:$C$13,'Base IPCA'!$E$3:$E$13,AH261,"Cubic","Extrapolate=Linear","MultiX=Average","Skip=True","Sort=True")</f>
        <v>#N/A Invalid Parameter: Interpolation value</v>
      </c>
      <c r="AJ261" s="43" t="str">
        <f>_xll.BInterpol('Base IPCA'!$C$3:$C$13,'Base IPCA'!$D$3:$D$13,AH261,"Cubic","Extrapolate=Linear","MultiX=Average","Skip=True","Sort=True")</f>
        <v>#N/A Invalid Parameter: Interpolation value</v>
      </c>
    </row>
    <row r="262" spans="34:36" x14ac:dyDescent="0.25">
      <c r="AH262" s="42" t="e">
        <f t="shared" ref="AH262:AH325" si="98">AH261+1</f>
        <v>#REF!</v>
      </c>
      <c r="AI262" s="43" t="str">
        <f>_xll.BInterpol('Base IPCA'!$C$3:$C$13,'Base IPCA'!$E$3:$E$13,AH262,"Cubic","Extrapolate=Linear","MultiX=Average","Skip=True","Sort=True")</f>
        <v>#N/A Invalid Parameter: Interpolation value</v>
      </c>
      <c r="AJ262" s="43" t="str">
        <f>_xll.BInterpol('Base IPCA'!$C$3:$C$13,'Base IPCA'!$D$3:$D$13,AH262,"Cubic","Extrapolate=Linear","MultiX=Average","Skip=True","Sort=True")</f>
        <v>#N/A Invalid Parameter: Interpolation value</v>
      </c>
    </row>
    <row r="263" spans="34:36" x14ac:dyDescent="0.25">
      <c r="AH263" s="42" t="e">
        <f t="shared" si="98"/>
        <v>#REF!</v>
      </c>
      <c r="AI263" s="43" t="str">
        <f>_xll.BInterpol('Base IPCA'!$C$3:$C$13,'Base IPCA'!$E$3:$E$13,AH263,"Cubic","Extrapolate=Linear","MultiX=Average","Skip=True","Sort=True")</f>
        <v>#N/A Invalid Parameter: Interpolation value</v>
      </c>
      <c r="AJ263" s="43" t="str">
        <f>_xll.BInterpol('Base IPCA'!$C$3:$C$13,'Base IPCA'!$D$3:$D$13,AH263,"Cubic","Extrapolate=Linear","MultiX=Average","Skip=True","Sort=True")</f>
        <v>#N/A Invalid Parameter: Interpolation value</v>
      </c>
    </row>
    <row r="264" spans="34:36" x14ac:dyDescent="0.25">
      <c r="AH264" s="42" t="e">
        <f t="shared" si="98"/>
        <v>#REF!</v>
      </c>
      <c r="AI264" s="43" t="str">
        <f>_xll.BInterpol('Base IPCA'!$C$3:$C$13,'Base IPCA'!$E$3:$E$13,AH264,"Cubic","Extrapolate=Linear","MultiX=Average","Skip=True","Sort=True")</f>
        <v>#N/A Invalid Parameter: Interpolation value</v>
      </c>
      <c r="AJ264" s="43" t="str">
        <f>_xll.BInterpol('Base IPCA'!$C$3:$C$13,'Base IPCA'!$D$3:$D$13,AH264,"Cubic","Extrapolate=Linear","MultiX=Average","Skip=True","Sort=True")</f>
        <v>#N/A Invalid Parameter: Interpolation value</v>
      </c>
    </row>
    <row r="265" spans="34:36" x14ac:dyDescent="0.25">
      <c r="AH265" s="42" t="e">
        <f t="shared" si="98"/>
        <v>#REF!</v>
      </c>
      <c r="AI265" s="43" t="str">
        <f>_xll.BInterpol('Base IPCA'!$C$3:$C$13,'Base IPCA'!$E$3:$E$13,AH265,"Cubic","Extrapolate=Linear","MultiX=Average","Skip=True","Sort=True")</f>
        <v>#N/A Invalid Parameter: Interpolation value</v>
      </c>
      <c r="AJ265" s="43" t="str">
        <f>_xll.BInterpol('Base IPCA'!$C$3:$C$13,'Base IPCA'!$D$3:$D$13,AH265,"Cubic","Extrapolate=Linear","MultiX=Average","Skip=True","Sort=True")</f>
        <v>#N/A Invalid Parameter: Interpolation value</v>
      </c>
    </row>
    <row r="266" spans="34:36" x14ac:dyDescent="0.25">
      <c r="AH266" s="42" t="e">
        <f t="shared" si="98"/>
        <v>#REF!</v>
      </c>
      <c r="AI266" s="43" t="str">
        <f>_xll.BInterpol('Base IPCA'!$C$3:$C$13,'Base IPCA'!$E$3:$E$13,AH266,"Cubic","Extrapolate=Linear","MultiX=Average","Skip=True","Sort=True")</f>
        <v>#N/A Invalid Parameter: Interpolation value</v>
      </c>
      <c r="AJ266" s="43" t="str">
        <f>_xll.BInterpol('Base IPCA'!$C$3:$C$13,'Base IPCA'!$D$3:$D$13,AH266,"Cubic","Extrapolate=Linear","MultiX=Average","Skip=True","Sort=True")</f>
        <v>#N/A Invalid Parameter: Interpolation value</v>
      </c>
    </row>
    <row r="267" spans="34:36" x14ac:dyDescent="0.25">
      <c r="AH267" s="42" t="e">
        <f t="shared" si="98"/>
        <v>#REF!</v>
      </c>
      <c r="AI267" s="43" t="str">
        <f>_xll.BInterpol('Base IPCA'!$C$3:$C$13,'Base IPCA'!$E$3:$E$13,AH267,"Cubic","Extrapolate=Linear","MultiX=Average","Skip=True","Sort=True")</f>
        <v>#N/A Invalid Parameter: Interpolation value</v>
      </c>
      <c r="AJ267" s="43" t="str">
        <f>_xll.BInterpol('Base IPCA'!$C$3:$C$13,'Base IPCA'!$D$3:$D$13,AH267,"Cubic","Extrapolate=Linear","MultiX=Average","Skip=True","Sort=True")</f>
        <v>#N/A Invalid Parameter: Interpolation value</v>
      </c>
    </row>
    <row r="268" spans="34:36" x14ac:dyDescent="0.25">
      <c r="AH268" s="42" t="e">
        <f t="shared" si="98"/>
        <v>#REF!</v>
      </c>
      <c r="AI268" s="43" t="str">
        <f>_xll.BInterpol('Base IPCA'!$C$3:$C$13,'Base IPCA'!$E$3:$E$13,AH268,"Cubic","Extrapolate=Linear","MultiX=Average","Skip=True","Sort=True")</f>
        <v>#N/A Invalid Parameter: Interpolation value</v>
      </c>
      <c r="AJ268" s="43" t="str">
        <f>_xll.BInterpol('Base IPCA'!$C$3:$C$13,'Base IPCA'!$D$3:$D$13,AH268,"Cubic","Extrapolate=Linear","MultiX=Average","Skip=True","Sort=True")</f>
        <v>#N/A Invalid Parameter: Interpolation value</v>
      </c>
    </row>
    <row r="269" spans="34:36" x14ac:dyDescent="0.25">
      <c r="AH269" s="42" t="e">
        <f t="shared" si="98"/>
        <v>#REF!</v>
      </c>
      <c r="AI269" s="43" t="str">
        <f>_xll.BInterpol('Base IPCA'!$C$3:$C$13,'Base IPCA'!$E$3:$E$13,AH269,"Cubic","Extrapolate=Linear","MultiX=Average","Skip=True","Sort=True")</f>
        <v>#N/A Invalid Parameter: Interpolation value</v>
      </c>
      <c r="AJ269" s="43" t="str">
        <f>_xll.BInterpol('Base IPCA'!$C$3:$C$13,'Base IPCA'!$D$3:$D$13,AH269,"Cubic","Extrapolate=Linear","MultiX=Average","Skip=True","Sort=True")</f>
        <v>#N/A Invalid Parameter: Interpolation value</v>
      </c>
    </row>
    <row r="270" spans="34:36" x14ac:dyDescent="0.25">
      <c r="AH270" s="42" t="e">
        <f t="shared" si="98"/>
        <v>#REF!</v>
      </c>
      <c r="AI270" s="43" t="str">
        <f>_xll.BInterpol('Base IPCA'!$C$3:$C$13,'Base IPCA'!$E$3:$E$13,AH270,"Cubic","Extrapolate=Linear","MultiX=Average","Skip=True","Sort=True")</f>
        <v>#N/A Invalid Parameter: Interpolation value</v>
      </c>
      <c r="AJ270" s="43" t="str">
        <f>_xll.BInterpol('Base IPCA'!$C$3:$C$13,'Base IPCA'!$D$3:$D$13,AH270,"Cubic","Extrapolate=Linear","MultiX=Average","Skip=True","Sort=True")</f>
        <v>#N/A Invalid Parameter: Interpolation value</v>
      </c>
    </row>
    <row r="271" spans="34:36" x14ac:dyDescent="0.25">
      <c r="AH271" s="42" t="e">
        <f t="shared" si="98"/>
        <v>#REF!</v>
      </c>
      <c r="AI271" s="43" t="str">
        <f>_xll.BInterpol('Base IPCA'!$C$3:$C$13,'Base IPCA'!$E$3:$E$13,AH271,"Cubic","Extrapolate=Linear","MultiX=Average","Skip=True","Sort=True")</f>
        <v>#N/A Invalid Parameter: Interpolation value</v>
      </c>
      <c r="AJ271" s="43" t="str">
        <f>_xll.BInterpol('Base IPCA'!$C$3:$C$13,'Base IPCA'!$D$3:$D$13,AH271,"Cubic","Extrapolate=Linear","MultiX=Average","Skip=True","Sort=True")</f>
        <v>#N/A Invalid Parameter: Interpolation value</v>
      </c>
    </row>
    <row r="272" spans="34:36" x14ac:dyDescent="0.25">
      <c r="AH272" s="42" t="e">
        <f t="shared" si="98"/>
        <v>#REF!</v>
      </c>
      <c r="AI272" s="43" t="str">
        <f>_xll.BInterpol('Base IPCA'!$C$3:$C$13,'Base IPCA'!$E$3:$E$13,AH272,"Cubic","Extrapolate=Linear","MultiX=Average","Skip=True","Sort=True")</f>
        <v>#N/A Invalid Parameter: Interpolation value</v>
      </c>
      <c r="AJ272" s="43" t="str">
        <f>_xll.BInterpol('Base IPCA'!$C$3:$C$13,'Base IPCA'!$D$3:$D$13,AH272,"Cubic","Extrapolate=Linear","MultiX=Average","Skip=True","Sort=True")</f>
        <v>#N/A Invalid Parameter: Interpolation value</v>
      </c>
    </row>
    <row r="273" spans="34:36" x14ac:dyDescent="0.25">
      <c r="AH273" s="42" t="e">
        <f t="shared" si="98"/>
        <v>#REF!</v>
      </c>
      <c r="AI273" s="43" t="str">
        <f>_xll.BInterpol('Base IPCA'!$C$3:$C$13,'Base IPCA'!$E$3:$E$13,AH273,"Cubic","Extrapolate=Linear","MultiX=Average","Skip=True","Sort=True")</f>
        <v>#N/A Invalid Parameter: Interpolation value</v>
      </c>
      <c r="AJ273" s="43" t="str">
        <f>_xll.BInterpol('Base IPCA'!$C$3:$C$13,'Base IPCA'!$D$3:$D$13,AH273,"Cubic","Extrapolate=Linear","MultiX=Average","Skip=True","Sort=True")</f>
        <v>#N/A Invalid Parameter: Interpolation value</v>
      </c>
    </row>
    <row r="274" spans="34:36" x14ac:dyDescent="0.25">
      <c r="AH274" s="42" t="e">
        <f t="shared" si="98"/>
        <v>#REF!</v>
      </c>
      <c r="AI274" s="43" t="str">
        <f>_xll.BInterpol('Base IPCA'!$C$3:$C$13,'Base IPCA'!$E$3:$E$13,AH274,"Cubic","Extrapolate=Linear","MultiX=Average","Skip=True","Sort=True")</f>
        <v>#N/A Invalid Parameter: Interpolation value</v>
      </c>
      <c r="AJ274" s="43" t="str">
        <f>_xll.BInterpol('Base IPCA'!$C$3:$C$13,'Base IPCA'!$D$3:$D$13,AH274,"Cubic","Extrapolate=Linear","MultiX=Average","Skip=True","Sort=True")</f>
        <v>#N/A Invalid Parameter: Interpolation value</v>
      </c>
    </row>
    <row r="275" spans="34:36" x14ac:dyDescent="0.25">
      <c r="AH275" s="42" t="e">
        <f t="shared" si="98"/>
        <v>#REF!</v>
      </c>
      <c r="AI275" s="43" t="str">
        <f>_xll.BInterpol('Base IPCA'!$C$3:$C$13,'Base IPCA'!$E$3:$E$13,AH275,"Cubic","Extrapolate=Linear","MultiX=Average","Skip=True","Sort=True")</f>
        <v>#N/A Invalid Parameter: Interpolation value</v>
      </c>
      <c r="AJ275" s="43" t="str">
        <f>_xll.BInterpol('Base IPCA'!$C$3:$C$13,'Base IPCA'!$D$3:$D$13,AH275,"Cubic","Extrapolate=Linear","MultiX=Average","Skip=True","Sort=True")</f>
        <v>#N/A Invalid Parameter: Interpolation value</v>
      </c>
    </row>
    <row r="276" spans="34:36" x14ac:dyDescent="0.25">
      <c r="AH276" s="42" t="e">
        <f t="shared" si="98"/>
        <v>#REF!</v>
      </c>
      <c r="AI276" s="43" t="str">
        <f>_xll.BInterpol('Base IPCA'!$C$3:$C$13,'Base IPCA'!$E$3:$E$13,AH276,"Cubic","Extrapolate=Linear","MultiX=Average","Skip=True","Sort=True")</f>
        <v>#N/A Invalid Parameter: Interpolation value</v>
      </c>
      <c r="AJ276" s="43" t="str">
        <f>_xll.BInterpol('Base IPCA'!$C$3:$C$13,'Base IPCA'!$D$3:$D$13,AH276,"Cubic","Extrapolate=Linear","MultiX=Average","Skip=True","Sort=True")</f>
        <v>#N/A Invalid Parameter: Interpolation value</v>
      </c>
    </row>
    <row r="277" spans="34:36" x14ac:dyDescent="0.25">
      <c r="AH277" s="42" t="e">
        <f t="shared" si="98"/>
        <v>#REF!</v>
      </c>
      <c r="AI277" s="43" t="str">
        <f>_xll.BInterpol('Base IPCA'!$C$3:$C$13,'Base IPCA'!$E$3:$E$13,AH277,"Cubic","Extrapolate=Linear","MultiX=Average","Skip=True","Sort=True")</f>
        <v>#N/A Invalid Parameter: Interpolation value</v>
      </c>
      <c r="AJ277" s="43" t="str">
        <f>_xll.BInterpol('Base IPCA'!$C$3:$C$13,'Base IPCA'!$D$3:$D$13,AH277,"Cubic","Extrapolate=Linear","MultiX=Average","Skip=True","Sort=True")</f>
        <v>#N/A Invalid Parameter: Interpolation value</v>
      </c>
    </row>
    <row r="278" spans="34:36" x14ac:dyDescent="0.25">
      <c r="AH278" s="42" t="e">
        <f t="shared" si="98"/>
        <v>#REF!</v>
      </c>
      <c r="AI278" s="43" t="str">
        <f>_xll.BInterpol('Base IPCA'!$C$3:$C$13,'Base IPCA'!$E$3:$E$13,AH278,"Cubic","Extrapolate=Linear","MultiX=Average","Skip=True","Sort=True")</f>
        <v>#N/A Invalid Parameter: Interpolation value</v>
      </c>
      <c r="AJ278" s="43" t="str">
        <f>_xll.BInterpol('Base IPCA'!$C$3:$C$13,'Base IPCA'!$D$3:$D$13,AH278,"Cubic","Extrapolate=Linear","MultiX=Average","Skip=True","Sort=True")</f>
        <v>#N/A Invalid Parameter: Interpolation value</v>
      </c>
    </row>
    <row r="279" spans="34:36" x14ac:dyDescent="0.25">
      <c r="AH279" s="42" t="e">
        <f t="shared" si="98"/>
        <v>#REF!</v>
      </c>
      <c r="AI279" s="43" t="str">
        <f>_xll.BInterpol('Base IPCA'!$C$3:$C$13,'Base IPCA'!$E$3:$E$13,AH279,"Cubic","Extrapolate=Linear","MultiX=Average","Skip=True","Sort=True")</f>
        <v>#N/A Invalid Parameter: Interpolation value</v>
      </c>
      <c r="AJ279" s="43" t="str">
        <f>_xll.BInterpol('Base IPCA'!$C$3:$C$13,'Base IPCA'!$D$3:$D$13,AH279,"Cubic","Extrapolate=Linear","MultiX=Average","Skip=True","Sort=True")</f>
        <v>#N/A Invalid Parameter: Interpolation value</v>
      </c>
    </row>
    <row r="280" spans="34:36" x14ac:dyDescent="0.25">
      <c r="AH280" s="42" t="e">
        <f t="shared" si="98"/>
        <v>#REF!</v>
      </c>
      <c r="AI280" s="43" t="str">
        <f>_xll.BInterpol('Base IPCA'!$C$3:$C$13,'Base IPCA'!$E$3:$E$13,AH280,"Cubic","Extrapolate=Linear","MultiX=Average","Skip=True","Sort=True")</f>
        <v>#N/A Invalid Parameter: Interpolation value</v>
      </c>
      <c r="AJ280" s="43" t="str">
        <f>_xll.BInterpol('Base IPCA'!$C$3:$C$13,'Base IPCA'!$D$3:$D$13,AH280,"Cubic","Extrapolate=Linear","MultiX=Average","Skip=True","Sort=True")</f>
        <v>#N/A Invalid Parameter: Interpolation value</v>
      </c>
    </row>
    <row r="281" spans="34:36" x14ac:dyDescent="0.25">
      <c r="AH281" s="42" t="e">
        <f t="shared" si="98"/>
        <v>#REF!</v>
      </c>
      <c r="AI281" s="43" t="str">
        <f>_xll.BInterpol('Base IPCA'!$C$3:$C$13,'Base IPCA'!$E$3:$E$13,AH281,"Cubic","Extrapolate=Linear","MultiX=Average","Skip=True","Sort=True")</f>
        <v>#N/A Invalid Parameter: Interpolation value</v>
      </c>
      <c r="AJ281" s="43" t="str">
        <f>_xll.BInterpol('Base IPCA'!$C$3:$C$13,'Base IPCA'!$D$3:$D$13,AH281,"Cubic","Extrapolate=Linear","MultiX=Average","Skip=True","Sort=True")</f>
        <v>#N/A Invalid Parameter: Interpolation value</v>
      </c>
    </row>
    <row r="282" spans="34:36" x14ac:dyDescent="0.25">
      <c r="AH282" s="42" t="e">
        <f t="shared" si="98"/>
        <v>#REF!</v>
      </c>
      <c r="AI282" s="43" t="str">
        <f>_xll.BInterpol('Base IPCA'!$C$3:$C$13,'Base IPCA'!$E$3:$E$13,AH282,"Cubic","Extrapolate=Linear","MultiX=Average","Skip=True","Sort=True")</f>
        <v>#N/A Invalid Parameter: Interpolation value</v>
      </c>
      <c r="AJ282" s="43" t="str">
        <f>_xll.BInterpol('Base IPCA'!$C$3:$C$13,'Base IPCA'!$D$3:$D$13,AH282,"Cubic","Extrapolate=Linear","MultiX=Average","Skip=True","Sort=True")</f>
        <v>#N/A Invalid Parameter: Interpolation value</v>
      </c>
    </row>
    <row r="283" spans="34:36" x14ac:dyDescent="0.25">
      <c r="AH283" s="42" t="e">
        <f t="shared" si="98"/>
        <v>#REF!</v>
      </c>
      <c r="AI283" s="43" t="str">
        <f>_xll.BInterpol('Base IPCA'!$C$3:$C$13,'Base IPCA'!$E$3:$E$13,AH283,"Cubic","Extrapolate=Linear","MultiX=Average","Skip=True","Sort=True")</f>
        <v>#N/A Invalid Parameter: Interpolation value</v>
      </c>
      <c r="AJ283" s="43" t="str">
        <f>_xll.BInterpol('Base IPCA'!$C$3:$C$13,'Base IPCA'!$D$3:$D$13,AH283,"Cubic","Extrapolate=Linear","MultiX=Average","Skip=True","Sort=True")</f>
        <v>#N/A Invalid Parameter: Interpolation value</v>
      </c>
    </row>
    <row r="284" spans="34:36" x14ac:dyDescent="0.25">
      <c r="AH284" s="42" t="e">
        <f t="shared" si="98"/>
        <v>#REF!</v>
      </c>
      <c r="AI284" s="43" t="str">
        <f>_xll.BInterpol('Base IPCA'!$C$3:$C$13,'Base IPCA'!$E$3:$E$13,AH284,"Cubic","Extrapolate=Linear","MultiX=Average","Skip=True","Sort=True")</f>
        <v>#N/A Invalid Parameter: Interpolation value</v>
      </c>
      <c r="AJ284" s="43" t="str">
        <f>_xll.BInterpol('Base IPCA'!$C$3:$C$13,'Base IPCA'!$D$3:$D$13,AH284,"Cubic","Extrapolate=Linear","MultiX=Average","Skip=True","Sort=True")</f>
        <v>#N/A Invalid Parameter: Interpolation value</v>
      </c>
    </row>
    <row r="285" spans="34:36" x14ac:dyDescent="0.25">
      <c r="AH285" s="42" t="e">
        <f t="shared" si="98"/>
        <v>#REF!</v>
      </c>
      <c r="AI285" s="43" t="str">
        <f>_xll.BInterpol('Base IPCA'!$C$3:$C$13,'Base IPCA'!$E$3:$E$13,AH285,"Cubic","Extrapolate=Linear","MultiX=Average","Skip=True","Sort=True")</f>
        <v>#N/A Invalid Parameter: Interpolation value</v>
      </c>
      <c r="AJ285" s="43" t="str">
        <f>_xll.BInterpol('Base IPCA'!$C$3:$C$13,'Base IPCA'!$D$3:$D$13,AH285,"Cubic","Extrapolate=Linear","MultiX=Average","Skip=True","Sort=True")</f>
        <v>#N/A Invalid Parameter: Interpolation value</v>
      </c>
    </row>
    <row r="286" spans="34:36" x14ac:dyDescent="0.25">
      <c r="AH286" s="42" t="e">
        <f t="shared" si="98"/>
        <v>#REF!</v>
      </c>
      <c r="AI286" s="43" t="str">
        <f>_xll.BInterpol('Base IPCA'!$C$3:$C$13,'Base IPCA'!$E$3:$E$13,AH286,"Cubic","Extrapolate=Linear","MultiX=Average","Skip=True","Sort=True")</f>
        <v>#N/A Invalid Parameter: Interpolation value</v>
      </c>
      <c r="AJ286" s="43" t="str">
        <f>_xll.BInterpol('Base IPCA'!$C$3:$C$13,'Base IPCA'!$D$3:$D$13,AH286,"Cubic","Extrapolate=Linear","MultiX=Average","Skip=True","Sort=True")</f>
        <v>#N/A Invalid Parameter: Interpolation value</v>
      </c>
    </row>
    <row r="287" spans="34:36" x14ac:dyDescent="0.25">
      <c r="AH287" s="42" t="e">
        <f t="shared" si="98"/>
        <v>#REF!</v>
      </c>
      <c r="AI287" s="43" t="str">
        <f>_xll.BInterpol('Base IPCA'!$C$3:$C$13,'Base IPCA'!$E$3:$E$13,AH287,"Cubic","Extrapolate=Linear","MultiX=Average","Skip=True","Sort=True")</f>
        <v>#N/A Invalid Parameter: Interpolation value</v>
      </c>
      <c r="AJ287" s="43" t="str">
        <f>_xll.BInterpol('Base IPCA'!$C$3:$C$13,'Base IPCA'!$D$3:$D$13,AH287,"Cubic","Extrapolate=Linear","MultiX=Average","Skip=True","Sort=True")</f>
        <v>#N/A Invalid Parameter: Interpolation value</v>
      </c>
    </row>
    <row r="288" spans="34:36" x14ac:dyDescent="0.25">
      <c r="AH288" s="42" t="e">
        <f t="shared" si="98"/>
        <v>#REF!</v>
      </c>
      <c r="AI288" s="43" t="str">
        <f>_xll.BInterpol('Base IPCA'!$C$3:$C$13,'Base IPCA'!$E$3:$E$13,AH288,"Cubic","Extrapolate=Linear","MultiX=Average","Skip=True","Sort=True")</f>
        <v>#N/A Invalid Parameter: Interpolation value</v>
      </c>
      <c r="AJ288" s="43" t="str">
        <f>_xll.BInterpol('Base IPCA'!$C$3:$C$13,'Base IPCA'!$D$3:$D$13,AH288,"Cubic","Extrapolate=Linear","MultiX=Average","Skip=True","Sort=True")</f>
        <v>#N/A Invalid Parameter: Interpolation value</v>
      </c>
    </row>
    <row r="289" spans="34:36" x14ac:dyDescent="0.25">
      <c r="AH289" s="42" t="e">
        <f t="shared" si="98"/>
        <v>#REF!</v>
      </c>
      <c r="AI289" s="43" t="str">
        <f>_xll.BInterpol('Base IPCA'!$C$3:$C$13,'Base IPCA'!$E$3:$E$13,AH289,"Cubic","Extrapolate=Linear","MultiX=Average","Skip=True","Sort=True")</f>
        <v>#N/A Invalid Parameter: Interpolation value</v>
      </c>
      <c r="AJ289" s="43" t="str">
        <f>_xll.BInterpol('Base IPCA'!$C$3:$C$13,'Base IPCA'!$D$3:$D$13,AH289,"Cubic","Extrapolate=Linear","MultiX=Average","Skip=True","Sort=True")</f>
        <v>#N/A Invalid Parameter: Interpolation value</v>
      </c>
    </row>
    <row r="290" spans="34:36" x14ac:dyDescent="0.25">
      <c r="AH290" s="42" t="e">
        <f t="shared" si="98"/>
        <v>#REF!</v>
      </c>
      <c r="AI290" s="43" t="str">
        <f>_xll.BInterpol('Base IPCA'!$C$3:$C$13,'Base IPCA'!$E$3:$E$13,AH290,"Cubic","Extrapolate=Linear","MultiX=Average","Skip=True","Sort=True")</f>
        <v>#N/A Invalid Parameter: Interpolation value</v>
      </c>
      <c r="AJ290" s="43" t="str">
        <f>_xll.BInterpol('Base IPCA'!$C$3:$C$13,'Base IPCA'!$D$3:$D$13,AH290,"Cubic","Extrapolate=Linear","MultiX=Average","Skip=True","Sort=True")</f>
        <v>#N/A Invalid Parameter: Interpolation value</v>
      </c>
    </row>
    <row r="291" spans="34:36" x14ac:dyDescent="0.25">
      <c r="AH291" s="42" t="e">
        <f t="shared" si="98"/>
        <v>#REF!</v>
      </c>
      <c r="AI291" s="43" t="str">
        <f>_xll.BInterpol('Base IPCA'!$C$3:$C$13,'Base IPCA'!$E$3:$E$13,AH291,"Cubic","Extrapolate=Linear","MultiX=Average","Skip=True","Sort=True")</f>
        <v>#N/A Invalid Parameter: Interpolation value</v>
      </c>
      <c r="AJ291" s="43" t="str">
        <f>_xll.BInterpol('Base IPCA'!$C$3:$C$13,'Base IPCA'!$D$3:$D$13,AH291,"Cubic","Extrapolate=Linear","MultiX=Average","Skip=True","Sort=True")</f>
        <v>#N/A Invalid Parameter: Interpolation value</v>
      </c>
    </row>
    <row r="292" spans="34:36" x14ac:dyDescent="0.25">
      <c r="AH292" s="42" t="e">
        <f t="shared" si="98"/>
        <v>#REF!</v>
      </c>
      <c r="AI292" s="43" t="str">
        <f>_xll.BInterpol('Base IPCA'!$C$3:$C$13,'Base IPCA'!$E$3:$E$13,AH292,"Cubic","Extrapolate=Linear","MultiX=Average","Skip=True","Sort=True")</f>
        <v>#N/A Invalid Parameter: Interpolation value</v>
      </c>
      <c r="AJ292" s="43" t="str">
        <f>_xll.BInterpol('Base IPCA'!$C$3:$C$13,'Base IPCA'!$D$3:$D$13,AH292,"Cubic","Extrapolate=Linear","MultiX=Average","Skip=True","Sort=True")</f>
        <v>#N/A Invalid Parameter: Interpolation value</v>
      </c>
    </row>
    <row r="293" spans="34:36" x14ac:dyDescent="0.25">
      <c r="AH293" s="42" t="e">
        <f t="shared" si="98"/>
        <v>#REF!</v>
      </c>
      <c r="AI293" s="43" t="str">
        <f>_xll.BInterpol('Base IPCA'!$C$3:$C$13,'Base IPCA'!$E$3:$E$13,AH293,"Cubic","Extrapolate=Linear","MultiX=Average","Skip=True","Sort=True")</f>
        <v>#N/A Invalid Parameter: Interpolation value</v>
      </c>
      <c r="AJ293" s="43" t="str">
        <f>_xll.BInterpol('Base IPCA'!$C$3:$C$13,'Base IPCA'!$D$3:$D$13,AH293,"Cubic","Extrapolate=Linear","MultiX=Average","Skip=True","Sort=True")</f>
        <v>#N/A Invalid Parameter: Interpolation value</v>
      </c>
    </row>
    <row r="294" spans="34:36" x14ac:dyDescent="0.25">
      <c r="AH294" s="42" t="e">
        <f t="shared" si="98"/>
        <v>#REF!</v>
      </c>
      <c r="AI294" s="43" t="str">
        <f>_xll.BInterpol('Base IPCA'!$C$3:$C$13,'Base IPCA'!$E$3:$E$13,AH294,"Cubic","Extrapolate=Linear","MultiX=Average","Skip=True","Sort=True")</f>
        <v>#N/A Invalid Parameter: Interpolation value</v>
      </c>
      <c r="AJ294" s="43" t="str">
        <f>_xll.BInterpol('Base IPCA'!$C$3:$C$13,'Base IPCA'!$D$3:$D$13,AH294,"Cubic","Extrapolate=Linear","MultiX=Average","Skip=True","Sort=True")</f>
        <v>#N/A Invalid Parameter: Interpolation value</v>
      </c>
    </row>
    <row r="295" spans="34:36" x14ac:dyDescent="0.25">
      <c r="AH295" s="42" t="e">
        <f t="shared" si="98"/>
        <v>#REF!</v>
      </c>
      <c r="AI295" s="43" t="str">
        <f>_xll.BInterpol('Base IPCA'!$C$3:$C$13,'Base IPCA'!$E$3:$E$13,AH295,"Cubic","Extrapolate=Linear","MultiX=Average","Skip=True","Sort=True")</f>
        <v>#N/A Invalid Parameter: Interpolation value</v>
      </c>
      <c r="AJ295" s="43" t="str">
        <f>_xll.BInterpol('Base IPCA'!$C$3:$C$13,'Base IPCA'!$D$3:$D$13,AH295,"Cubic","Extrapolate=Linear","MultiX=Average","Skip=True","Sort=True")</f>
        <v>#N/A Invalid Parameter: Interpolation value</v>
      </c>
    </row>
    <row r="296" spans="34:36" x14ac:dyDescent="0.25">
      <c r="AH296" s="42" t="e">
        <f t="shared" si="98"/>
        <v>#REF!</v>
      </c>
      <c r="AI296" s="43" t="str">
        <f>_xll.BInterpol('Base IPCA'!$C$3:$C$13,'Base IPCA'!$E$3:$E$13,AH296,"Cubic","Extrapolate=Linear","MultiX=Average","Skip=True","Sort=True")</f>
        <v>#N/A Invalid Parameter: Interpolation value</v>
      </c>
      <c r="AJ296" s="43" t="str">
        <f>_xll.BInterpol('Base IPCA'!$C$3:$C$13,'Base IPCA'!$D$3:$D$13,AH296,"Cubic","Extrapolate=Linear","MultiX=Average","Skip=True","Sort=True")</f>
        <v>#N/A Invalid Parameter: Interpolation value</v>
      </c>
    </row>
    <row r="297" spans="34:36" x14ac:dyDescent="0.25">
      <c r="AH297" s="42" t="e">
        <f t="shared" si="98"/>
        <v>#REF!</v>
      </c>
      <c r="AI297" s="43" t="str">
        <f>_xll.BInterpol('Base IPCA'!$C$3:$C$13,'Base IPCA'!$E$3:$E$13,AH297,"Cubic","Extrapolate=Linear","MultiX=Average","Skip=True","Sort=True")</f>
        <v>#N/A Invalid Parameter: Interpolation value</v>
      </c>
      <c r="AJ297" s="43" t="str">
        <f>_xll.BInterpol('Base IPCA'!$C$3:$C$13,'Base IPCA'!$D$3:$D$13,AH297,"Cubic","Extrapolate=Linear","MultiX=Average","Skip=True","Sort=True")</f>
        <v>#N/A Invalid Parameter: Interpolation value</v>
      </c>
    </row>
    <row r="298" spans="34:36" x14ac:dyDescent="0.25">
      <c r="AH298" s="42" t="e">
        <f t="shared" si="98"/>
        <v>#REF!</v>
      </c>
      <c r="AI298" s="43" t="str">
        <f>_xll.BInterpol('Base IPCA'!$C$3:$C$13,'Base IPCA'!$E$3:$E$13,AH298,"Cubic","Extrapolate=Linear","MultiX=Average","Skip=True","Sort=True")</f>
        <v>#N/A Invalid Parameter: Interpolation value</v>
      </c>
      <c r="AJ298" s="43" t="str">
        <f>_xll.BInterpol('Base IPCA'!$C$3:$C$13,'Base IPCA'!$D$3:$D$13,AH298,"Cubic","Extrapolate=Linear","MultiX=Average","Skip=True","Sort=True")</f>
        <v>#N/A Invalid Parameter: Interpolation value</v>
      </c>
    </row>
    <row r="299" spans="34:36" x14ac:dyDescent="0.25">
      <c r="AH299" s="42" t="e">
        <f t="shared" si="98"/>
        <v>#REF!</v>
      </c>
      <c r="AI299" s="43" t="str">
        <f>_xll.BInterpol('Base IPCA'!$C$3:$C$13,'Base IPCA'!$E$3:$E$13,AH299,"Cubic","Extrapolate=Linear","MultiX=Average","Skip=True","Sort=True")</f>
        <v>#N/A Invalid Parameter: Interpolation value</v>
      </c>
      <c r="AJ299" s="43" t="str">
        <f>_xll.BInterpol('Base IPCA'!$C$3:$C$13,'Base IPCA'!$D$3:$D$13,AH299,"Cubic","Extrapolate=Linear","MultiX=Average","Skip=True","Sort=True")</f>
        <v>#N/A Invalid Parameter: Interpolation value</v>
      </c>
    </row>
    <row r="300" spans="34:36" x14ac:dyDescent="0.25">
      <c r="AH300" s="42" t="e">
        <f t="shared" si="98"/>
        <v>#REF!</v>
      </c>
      <c r="AI300" s="43" t="str">
        <f>_xll.BInterpol('Base IPCA'!$C$3:$C$13,'Base IPCA'!$E$3:$E$13,AH300,"Cubic","Extrapolate=Linear","MultiX=Average","Skip=True","Sort=True")</f>
        <v>#N/A Invalid Parameter: Interpolation value</v>
      </c>
      <c r="AJ300" s="43" t="str">
        <f>_xll.BInterpol('Base IPCA'!$C$3:$C$13,'Base IPCA'!$D$3:$D$13,AH300,"Cubic","Extrapolate=Linear","MultiX=Average","Skip=True","Sort=True")</f>
        <v>#N/A Invalid Parameter: Interpolation value</v>
      </c>
    </row>
    <row r="301" spans="34:36" x14ac:dyDescent="0.25">
      <c r="AH301" s="42" t="e">
        <f t="shared" si="98"/>
        <v>#REF!</v>
      </c>
      <c r="AI301" s="43" t="str">
        <f>_xll.BInterpol('Base IPCA'!$C$3:$C$13,'Base IPCA'!$E$3:$E$13,AH301,"Cubic","Extrapolate=Linear","MultiX=Average","Skip=True","Sort=True")</f>
        <v>#N/A Invalid Parameter: Interpolation value</v>
      </c>
      <c r="AJ301" s="43" t="str">
        <f>_xll.BInterpol('Base IPCA'!$C$3:$C$13,'Base IPCA'!$D$3:$D$13,AH301,"Cubic","Extrapolate=Linear","MultiX=Average","Skip=True","Sort=True")</f>
        <v>#N/A Invalid Parameter: Interpolation value</v>
      </c>
    </row>
    <row r="302" spans="34:36" x14ac:dyDescent="0.25">
      <c r="AH302" s="42" t="e">
        <f t="shared" si="98"/>
        <v>#REF!</v>
      </c>
      <c r="AI302" s="43" t="str">
        <f>_xll.BInterpol('Base IPCA'!$C$3:$C$13,'Base IPCA'!$E$3:$E$13,AH302,"Cubic","Extrapolate=Linear","MultiX=Average","Skip=True","Sort=True")</f>
        <v>#N/A Invalid Parameter: Interpolation value</v>
      </c>
      <c r="AJ302" s="43" t="str">
        <f>_xll.BInterpol('Base IPCA'!$C$3:$C$13,'Base IPCA'!$D$3:$D$13,AH302,"Cubic","Extrapolate=Linear","MultiX=Average","Skip=True","Sort=True")</f>
        <v>#N/A Invalid Parameter: Interpolation value</v>
      </c>
    </row>
    <row r="303" spans="34:36" x14ac:dyDescent="0.25">
      <c r="AH303" s="42" t="e">
        <f t="shared" si="98"/>
        <v>#REF!</v>
      </c>
      <c r="AI303" s="43" t="str">
        <f>_xll.BInterpol('Base IPCA'!$C$3:$C$13,'Base IPCA'!$E$3:$E$13,AH303,"Cubic","Extrapolate=Linear","MultiX=Average","Skip=True","Sort=True")</f>
        <v>#N/A Invalid Parameter: Interpolation value</v>
      </c>
      <c r="AJ303" s="43" t="str">
        <f>_xll.BInterpol('Base IPCA'!$C$3:$C$13,'Base IPCA'!$D$3:$D$13,AH303,"Cubic","Extrapolate=Linear","MultiX=Average","Skip=True","Sort=True")</f>
        <v>#N/A Invalid Parameter: Interpolation value</v>
      </c>
    </row>
    <row r="304" spans="34:36" x14ac:dyDescent="0.25">
      <c r="AH304" s="42" t="e">
        <f t="shared" si="98"/>
        <v>#REF!</v>
      </c>
      <c r="AI304" s="43" t="str">
        <f>_xll.BInterpol('Base IPCA'!$C$3:$C$13,'Base IPCA'!$E$3:$E$13,AH304,"Cubic","Extrapolate=Linear","MultiX=Average","Skip=True","Sort=True")</f>
        <v>#N/A Invalid Parameter: Interpolation value</v>
      </c>
      <c r="AJ304" s="43" t="str">
        <f>_xll.BInterpol('Base IPCA'!$C$3:$C$13,'Base IPCA'!$D$3:$D$13,AH304,"Cubic","Extrapolate=Linear","MultiX=Average","Skip=True","Sort=True")</f>
        <v>#N/A Invalid Parameter: Interpolation value</v>
      </c>
    </row>
    <row r="305" spans="34:36" x14ac:dyDescent="0.25">
      <c r="AH305" s="42" t="e">
        <f t="shared" si="98"/>
        <v>#REF!</v>
      </c>
      <c r="AI305" s="43" t="str">
        <f>_xll.BInterpol('Base IPCA'!$C$3:$C$13,'Base IPCA'!$E$3:$E$13,AH305,"Cubic","Extrapolate=Linear","MultiX=Average","Skip=True","Sort=True")</f>
        <v>#N/A Invalid Parameter: Interpolation value</v>
      </c>
      <c r="AJ305" s="43" t="str">
        <f>_xll.BInterpol('Base IPCA'!$C$3:$C$13,'Base IPCA'!$D$3:$D$13,AH305,"Cubic","Extrapolate=Linear","MultiX=Average","Skip=True","Sort=True")</f>
        <v>#N/A Invalid Parameter: Interpolation value</v>
      </c>
    </row>
    <row r="306" spans="34:36" x14ac:dyDescent="0.25">
      <c r="AH306" s="42" t="e">
        <f t="shared" si="98"/>
        <v>#REF!</v>
      </c>
      <c r="AI306" s="43" t="str">
        <f>_xll.BInterpol('Base IPCA'!$C$3:$C$13,'Base IPCA'!$E$3:$E$13,AH306,"Cubic","Extrapolate=Linear","MultiX=Average","Skip=True","Sort=True")</f>
        <v>#N/A Invalid Parameter: Interpolation value</v>
      </c>
      <c r="AJ306" s="43" t="str">
        <f>_xll.BInterpol('Base IPCA'!$C$3:$C$13,'Base IPCA'!$D$3:$D$13,AH306,"Cubic","Extrapolate=Linear","MultiX=Average","Skip=True","Sort=True")</f>
        <v>#N/A Invalid Parameter: Interpolation value</v>
      </c>
    </row>
    <row r="307" spans="34:36" x14ac:dyDescent="0.25">
      <c r="AH307" s="42" t="e">
        <f t="shared" si="98"/>
        <v>#REF!</v>
      </c>
      <c r="AI307" s="43" t="str">
        <f>_xll.BInterpol('Base IPCA'!$C$3:$C$13,'Base IPCA'!$E$3:$E$13,AH307,"Cubic","Extrapolate=Linear","MultiX=Average","Skip=True","Sort=True")</f>
        <v>#N/A Invalid Parameter: Interpolation value</v>
      </c>
      <c r="AJ307" s="43" t="str">
        <f>_xll.BInterpol('Base IPCA'!$C$3:$C$13,'Base IPCA'!$D$3:$D$13,AH307,"Cubic","Extrapolate=Linear","MultiX=Average","Skip=True","Sort=True")</f>
        <v>#N/A Invalid Parameter: Interpolation value</v>
      </c>
    </row>
    <row r="308" spans="34:36" x14ac:dyDescent="0.25">
      <c r="AH308" s="42" t="e">
        <f t="shared" si="98"/>
        <v>#REF!</v>
      </c>
      <c r="AI308" s="43" t="str">
        <f>_xll.BInterpol('Base IPCA'!$C$3:$C$13,'Base IPCA'!$E$3:$E$13,AH308,"Cubic","Extrapolate=Linear","MultiX=Average","Skip=True","Sort=True")</f>
        <v>#N/A Invalid Parameter: Interpolation value</v>
      </c>
      <c r="AJ308" s="43" t="str">
        <f>_xll.BInterpol('Base IPCA'!$C$3:$C$13,'Base IPCA'!$D$3:$D$13,AH308,"Cubic","Extrapolate=Linear","MultiX=Average","Skip=True","Sort=True")</f>
        <v>#N/A Invalid Parameter: Interpolation value</v>
      </c>
    </row>
    <row r="309" spans="34:36" x14ac:dyDescent="0.25">
      <c r="AH309" s="42" t="e">
        <f t="shared" si="98"/>
        <v>#REF!</v>
      </c>
      <c r="AI309" s="43" t="str">
        <f>_xll.BInterpol('Base IPCA'!$C$3:$C$13,'Base IPCA'!$E$3:$E$13,AH309,"Cubic","Extrapolate=Linear","MultiX=Average","Skip=True","Sort=True")</f>
        <v>#N/A Invalid Parameter: Interpolation value</v>
      </c>
      <c r="AJ309" s="43" t="str">
        <f>_xll.BInterpol('Base IPCA'!$C$3:$C$13,'Base IPCA'!$D$3:$D$13,AH309,"Cubic","Extrapolate=Linear","MultiX=Average","Skip=True","Sort=True")</f>
        <v>#N/A Invalid Parameter: Interpolation value</v>
      </c>
    </row>
    <row r="310" spans="34:36" x14ac:dyDescent="0.25">
      <c r="AH310" s="42" t="e">
        <f t="shared" si="98"/>
        <v>#REF!</v>
      </c>
      <c r="AI310" s="43" t="str">
        <f>_xll.BInterpol('Base IPCA'!$C$3:$C$13,'Base IPCA'!$E$3:$E$13,AH310,"Cubic","Extrapolate=Linear","MultiX=Average","Skip=True","Sort=True")</f>
        <v>#N/A Invalid Parameter: Interpolation value</v>
      </c>
      <c r="AJ310" s="43" t="str">
        <f>_xll.BInterpol('Base IPCA'!$C$3:$C$13,'Base IPCA'!$D$3:$D$13,AH310,"Cubic","Extrapolate=Linear","MultiX=Average","Skip=True","Sort=True")</f>
        <v>#N/A Invalid Parameter: Interpolation value</v>
      </c>
    </row>
    <row r="311" spans="34:36" x14ac:dyDescent="0.25">
      <c r="AH311" s="42" t="e">
        <f t="shared" si="98"/>
        <v>#REF!</v>
      </c>
      <c r="AI311" s="43" t="str">
        <f>_xll.BInterpol('Base IPCA'!$C$3:$C$13,'Base IPCA'!$E$3:$E$13,AH311,"Cubic","Extrapolate=Linear","MultiX=Average","Skip=True","Sort=True")</f>
        <v>#N/A Invalid Parameter: Interpolation value</v>
      </c>
      <c r="AJ311" s="43" t="str">
        <f>_xll.BInterpol('Base IPCA'!$C$3:$C$13,'Base IPCA'!$D$3:$D$13,AH311,"Cubic","Extrapolate=Linear","MultiX=Average","Skip=True","Sort=True")</f>
        <v>#N/A Invalid Parameter: Interpolation value</v>
      </c>
    </row>
    <row r="312" spans="34:36" x14ac:dyDescent="0.25">
      <c r="AH312" s="42" t="e">
        <f t="shared" si="98"/>
        <v>#REF!</v>
      </c>
      <c r="AI312" s="43" t="str">
        <f>_xll.BInterpol('Base IPCA'!$C$3:$C$13,'Base IPCA'!$E$3:$E$13,AH312,"Cubic","Extrapolate=Linear","MultiX=Average","Skip=True","Sort=True")</f>
        <v>#N/A Invalid Parameter: Interpolation value</v>
      </c>
      <c r="AJ312" s="43" t="str">
        <f>_xll.BInterpol('Base IPCA'!$C$3:$C$13,'Base IPCA'!$D$3:$D$13,AH312,"Cubic","Extrapolate=Linear","MultiX=Average","Skip=True","Sort=True")</f>
        <v>#N/A Invalid Parameter: Interpolation value</v>
      </c>
    </row>
    <row r="313" spans="34:36" x14ac:dyDescent="0.25">
      <c r="AH313" s="42" t="e">
        <f t="shared" si="98"/>
        <v>#REF!</v>
      </c>
      <c r="AI313" s="43" t="str">
        <f>_xll.BInterpol('Base IPCA'!$C$3:$C$13,'Base IPCA'!$E$3:$E$13,AH313,"Cubic","Extrapolate=Linear","MultiX=Average","Skip=True","Sort=True")</f>
        <v>#N/A Invalid Parameter: Interpolation value</v>
      </c>
      <c r="AJ313" s="43" t="str">
        <f>_xll.BInterpol('Base IPCA'!$C$3:$C$13,'Base IPCA'!$D$3:$D$13,AH313,"Cubic","Extrapolate=Linear","MultiX=Average","Skip=True","Sort=True")</f>
        <v>#N/A Invalid Parameter: Interpolation value</v>
      </c>
    </row>
    <row r="314" spans="34:36" x14ac:dyDescent="0.25">
      <c r="AH314" s="42" t="e">
        <f t="shared" si="98"/>
        <v>#REF!</v>
      </c>
      <c r="AI314" s="43" t="str">
        <f>_xll.BInterpol('Base IPCA'!$C$3:$C$13,'Base IPCA'!$E$3:$E$13,AH314,"Cubic","Extrapolate=Linear","MultiX=Average","Skip=True","Sort=True")</f>
        <v>#N/A Invalid Parameter: Interpolation value</v>
      </c>
      <c r="AJ314" s="43" t="str">
        <f>_xll.BInterpol('Base IPCA'!$C$3:$C$13,'Base IPCA'!$D$3:$D$13,AH314,"Cubic","Extrapolate=Linear","MultiX=Average","Skip=True","Sort=True")</f>
        <v>#N/A Invalid Parameter: Interpolation value</v>
      </c>
    </row>
    <row r="315" spans="34:36" x14ac:dyDescent="0.25">
      <c r="AH315" s="42" t="e">
        <f t="shared" si="98"/>
        <v>#REF!</v>
      </c>
      <c r="AI315" s="43" t="str">
        <f>_xll.BInterpol('Base IPCA'!$C$3:$C$13,'Base IPCA'!$E$3:$E$13,AH315,"Cubic","Extrapolate=Linear","MultiX=Average","Skip=True","Sort=True")</f>
        <v>#N/A Invalid Parameter: Interpolation value</v>
      </c>
      <c r="AJ315" s="43" t="str">
        <f>_xll.BInterpol('Base IPCA'!$C$3:$C$13,'Base IPCA'!$D$3:$D$13,AH315,"Cubic","Extrapolate=Linear","MultiX=Average","Skip=True","Sort=True")</f>
        <v>#N/A Invalid Parameter: Interpolation value</v>
      </c>
    </row>
    <row r="316" spans="34:36" x14ac:dyDescent="0.25">
      <c r="AH316" s="42" t="e">
        <f t="shared" si="98"/>
        <v>#REF!</v>
      </c>
      <c r="AI316" s="43" t="str">
        <f>_xll.BInterpol('Base IPCA'!$C$3:$C$13,'Base IPCA'!$E$3:$E$13,AH316,"Cubic","Extrapolate=Linear","MultiX=Average","Skip=True","Sort=True")</f>
        <v>#N/A Invalid Parameter: Interpolation value</v>
      </c>
      <c r="AJ316" s="43" t="str">
        <f>_xll.BInterpol('Base IPCA'!$C$3:$C$13,'Base IPCA'!$D$3:$D$13,AH316,"Cubic","Extrapolate=Linear","MultiX=Average","Skip=True","Sort=True")</f>
        <v>#N/A Invalid Parameter: Interpolation value</v>
      </c>
    </row>
    <row r="317" spans="34:36" x14ac:dyDescent="0.25">
      <c r="AH317" s="42" t="e">
        <f t="shared" si="98"/>
        <v>#REF!</v>
      </c>
      <c r="AI317" s="43" t="str">
        <f>_xll.BInterpol('Base IPCA'!$C$3:$C$13,'Base IPCA'!$E$3:$E$13,AH317,"Cubic","Extrapolate=Linear","MultiX=Average","Skip=True","Sort=True")</f>
        <v>#N/A Invalid Parameter: Interpolation value</v>
      </c>
      <c r="AJ317" s="43" t="str">
        <f>_xll.BInterpol('Base IPCA'!$C$3:$C$13,'Base IPCA'!$D$3:$D$13,AH317,"Cubic","Extrapolate=Linear","MultiX=Average","Skip=True","Sort=True")</f>
        <v>#N/A Invalid Parameter: Interpolation value</v>
      </c>
    </row>
    <row r="318" spans="34:36" x14ac:dyDescent="0.25">
      <c r="AH318" s="42" t="e">
        <f t="shared" si="98"/>
        <v>#REF!</v>
      </c>
      <c r="AI318" s="43" t="str">
        <f>_xll.BInterpol('Base IPCA'!$C$3:$C$13,'Base IPCA'!$E$3:$E$13,AH318,"Cubic","Extrapolate=Linear","MultiX=Average","Skip=True","Sort=True")</f>
        <v>#N/A Invalid Parameter: Interpolation value</v>
      </c>
      <c r="AJ318" s="43" t="str">
        <f>_xll.BInterpol('Base IPCA'!$C$3:$C$13,'Base IPCA'!$D$3:$D$13,AH318,"Cubic","Extrapolate=Linear","MultiX=Average","Skip=True","Sort=True")</f>
        <v>#N/A Invalid Parameter: Interpolation value</v>
      </c>
    </row>
    <row r="319" spans="34:36" x14ac:dyDescent="0.25">
      <c r="AH319" s="42" t="e">
        <f t="shared" si="98"/>
        <v>#REF!</v>
      </c>
      <c r="AI319" s="43" t="str">
        <f>_xll.BInterpol('Base IPCA'!$C$3:$C$13,'Base IPCA'!$E$3:$E$13,AH319,"Cubic","Extrapolate=Linear","MultiX=Average","Skip=True","Sort=True")</f>
        <v>#N/A Invalid Parameter: Interpolation value</v>
      </c>
      <c r="AJ319" s="43" t="str">
        <f>_xll.BInterpol('Base IPCA'!$C$3:$C$13,'Base IPCA'!$D$3:$D$13,AH319,"Cubic","Extrapolate=Linear","MultiX=Average","Skip=True","Sort=True")</f>
        <v>#N/A Invalid Parameter: Interpolation value</v>
      </c>
    </row>
    <row r="320" spans="34:36" x14ac:dyDescent="0.25">
      <c r="AH320" s="42" t="e">
        <f t="shared" si="98"/>
        <v>#REF!</v>
      </c>
      <c r="AI320" s="43" t="str">
        <f>_xll.BInterpol('Base IPCA'!$C$3:$C$13,'Base IPCA'!$E$3:$E$13,AH320,"Cubic","Extrapolate=Linear","MultiX=Average","Skip=True","Sort=True")</f>
        <v>#N/A Invalid Parameter: Interpolation value</v>
      </c>
      <c r="AJ320" s="43" t="str">
        <f>_xll.BInterpol('Base IPCA'!$C$3:$C$13,'Base IPCA'!$D$3:$D$13,AH320,"Cubic","Extrapolate=Linear","MultiX=Average","Skip=True","Sort=True")</f>
        <v>#N/A Invalid Parameter: Interpolation value</v>
      </c>
    </row>
    <row r="321" spans="34:36" x14ac:dyDescent="0.25">
      <c r="AH321" s="42" t="e">
        <f t="shared" si="98"/>
        <v>#REF!</v>
      </c>
      <c r="AI321" s="43" t="str">
        <f>_xll.BInterpol('Base IPCA'!$C$3:$C$13,'Base IPCA'!$E$3:$E$13,AH321,"Cubic","Extrapolate=Linear","MultiX=Average","Skip=True","Sort=True")</f>
        <v>#N/A Invalid Parameter: Interpolation value</v>
      </c>
      <c r="AJ321" s="43" t="str">
        <f>_xll.BInterpol('Base IPCA'!$C$3:$C$13,'Base IPCA'!$D$3:$D$13,AH321,"Cubic","Extrapolate=Linear","MultiX=Average","Skip=True","Sort=True")</f>
        <v>#N/A Invalid Parameter: Interpolation value</v>
      </c>
    </row>
    <row r="322" spans="34:36" x14ac:dyDescent="0.25">
      <c r="AH322" s="42" t="e">
        <f t="shared" si="98"/>
        <v>#REF!</v>
      </c>
      <c r="AI322" s="43" t="str">
        <f>_xll.BInterpol('Base IPCA'!$C$3:$C$13,'Base IPCA'!$E$3:$E$13,AH322,"Cubic","Extrapolate=Linear","MultiX=Average","Skip=True","Sort=True")</f>
        <v>#N/A Invalid Parameter: Interpolation value</v>
      </c>
      <c r="AJ322" s="43" t="str">
        <f>_xll.BInterpol('Base IPCA'!$C$3:$C$13,'Base IPCA'!$D$3:$D$13,AH322,"Cubic","Extrapolate=Linear","MultiX=Average","Skip=True","Sort=True")</f>
        <v>#N/A Invalid Parameter: Interpolation value</v>
      </c>
    </row>
    <row r="323" spans="34:36" x14ac:dyDescent="0.25">
      <c r="AH323" s="42" t="e">
        <f t="shared" si="98"/>
        <v>#REF!</v>
      </c>
      <c r="AI323" s="43" t="str">
        <f>_xll.BInterpol('Base IPCA'!$C$3:$C$13,'Base IPCA'!$E$3:$E$13,AH323,"Cubic","Extrapolate=Linear","MultiX=Average","Skip=True","Sort=True")</f>
        <v>#N/A Invalid Parameter: Interpolation value</v>
      </c>
      <c r="AJ323" s="43" t="str">
        <f>_xll.BInterpol('Base IPCA'!$C$3:$C$13,'Base IPCA'!$D$3:$D$13,AH323,"Cubic","Extrapolate=Linear","MultiX=Average","Skip=True","Sort=True")</f>
        <v>#N/A Invalid Parameter: Interpolation value</v>
      </c>
    </row>
    <row r="324" spans="34:36" x14ac:dyDescent="0.25">
      <c r="AH324" s="42" t="e">
        <f t="shared" si="98"/>
        <v>#REF!</v>
      </c>
      <c r="AI324" s="43" t="str">
        <f>_xll.BInterpol('Base IPCA'!$C$3:$C$13,'Base IPCA'!$E$3:$E$13,AH324,"Cubic","Extrapolate=Linear","MultiX=Average","Skip=True","Sort=True")</f>
        <v>#N/A Invalid Parameter: Interpolation value</v>
      </c>
      <c r="AJ324" s="43" t="str">
        <f>_xll.BInterpol('Base IPCA'!$C$3:$C$13,'Base IPCA'!$D$3:$D$13,AH324,"Cubic","Extrapolate=Linear","MultiX=Average","Skip=True","Sort=True")</f>
        <v>#N/A Invalid Parameter: Interpolation value</v>
      </c>
    </row>
    <row r="325" spans="34:36" x14ac:dyDescent="0.25">
      <c r="AH325" s="42" t="e">
        <f t="shared" si="98"/>
        <v>#REF!</v>
      </c>
      <c r="AI325" s="43" t="str">
        <f>_xll.BInterpol('Base IPCA'!$C$3:$C$13,'Base IPCA'!$E$3:$E$13,AH325,"Cubic","Extrapolate=Linear","MultiX=Average","Skip=True","Sort=True")</f>
        <v>#N/A Invalid Parameter: Interpolation value</v>
      </c>
      <c r="AJ325" s="43" t="str">
        <f>_xll.BInterpol('Base IPCA'!$C$3:$C$13,'Base IPCA'!$D$3:$D$13,AH325,"Cubic","Extrapolate=Linear","MultiX=Average","Skip=True","Sort=True")</f>
        <v>#N/A Invalid Parameter: Interpolation value</v>
      </c>
    </row>
    <row r="326" spans="34:36" x14ac:dyDescent="0.25">
      <c r="AH326" s="42" t="e">
        <f t="shared" ref="AH326:AH389" si="99">AH325+1</f>
        <v>#REF!</v>
      </c>
      <c r="AI326" s="43" t="str">
        <f>_xll.BInterpol('Base IPCA'!$C$3:$C$13,'Base IPCA'!$E$3:$E$13,AH326,"Cubic","Extrapolate=Linear","MultiX=Average","Skip=True","Sort=True")</f>
        <v>#N/A Invalid Parameter: Interpolation value</v>
      </c>
      <c r="AJ326" s="43" t="str">
        <f>_xll.BInterpol('Base IPCA'!$C$3:$C$13,'Base IPCA'!$D$3:$D$13,AH326,"Cubic","Extrapolate=Linear","MultiX=Average","Skip=True","Sort=True")</f>
        <v>#N/A Invalid Parameter: Interpolation value</v>
      </c>
    </row>
    <row r="327" spans="34:36" x14ac:dyDescent="0.25">
      <c r="AH327" s="42" t="e">
        <f t="shared" si="99"/>
        <v>#REF!</v>
      </c>
      <c r="AI327" s="43" t="str">
        <f>_xll.BInterpol('Base IPCA'!$C$3:$C$13,'Base IPCA'!$E$3:$E$13,AH327,"Cubic","Extrapolate=Linear","MultiX=Average","Skip=True","Sort=True")</f>
        <v>#N/A Invalid Parameter: Interpolation value</v>
      </c>
      <c r="AJ327" s="43" t="str">
        <f>_xll.BInterpol('Base IPCA'!$C$3:$C$13,'Base IPCA'!$D$3:$D$13,AH327,"Cubic","Extrapolate=Linear","MultiX=Average","Skip=True","Sort=True")</f>
        <v>#N/A Invalid Parameter: Interpolation value</v>
      </c>
    </row>
    <row r="328" spans="34:36" x14ac:dyDescent="0.25">
      <c r="AH328" s="42" t="e">
        <f t="shared" si="99"/>
        <v>#REF!</v>
      </c>
      <c r="AI328" s="43" t="str">
        <f>_xll.BInterpol('Base IPCA'!$C$3:$C$13,'Base IPCA'!$E$3:$E$13,AH328,"Cubic","Extrapolate=Linear","MultiX=Average","Skip=True","Sort=True")</f>
        <v>#N/A Invalid Parameter: Interpolation value</v>
      </c>
      <c r="AJ328" s="43" t="str">
        <f>_xll.BInterpol('Base IPCA'!$C$3:$C$13,'Base IPCA'!$D$3:$D$13,AH328,"Cubic","Extrapolate=Linear","MultiX=Average","Skip=True","Sort=True")</f>
        <v>#N/A Invalid Parameter: Interpolation value</v>
      </c>
    </row>
    <row r="329" spans="34:36" x14ac:dyDescent="0.25">
      <c r="AH329" s="42" t="e">
        <f t="shared" si="99"/>
        <v>#REF!</v>
      </c>
      <c r="AI329" s="43" t="str">
        <f>_xll.BInterpol('Base IPCA'!$C$3:$C$13,'Base IPCA'!$E$3:$E$13,AH329,"Cubic","Extrapolate=Linear","MultiX=Average","Skip=True","Sort=True")</f>
        <v>#N/A Invalid Parameter: Interpolation value</v>
      </c>
      <c r="AJ329" s="43" t="str">
        <f>_xll.BInterpol('Base IPCA'!$C$3:$C$13,'Base IPCA'!$D$3:$D$13,AH329,"Cubic","Extrapolate=Linear","MultiX=Average","Skip=True","Sort=True")</f>
        <v>#N/A Invalid Parameter: Interpolation value</v>
      </c>
    </row>
    <row r="330" spans="34:36" x14ac:dyDescent="0.25">
      <c r="AH330" s="42" t="e">
        <f t="shared" si="99"/>
        <v>#REF!</v>
      </c>
      <c r="AI330" s="43" t="str">
        <f>_xll.BInterpol('Base IPCA'!$C$3:$C$13,'Base IPCA'!$E$3:$E$13,AH330,"Cubic","Extrapolate=Linear","MultiX=Average","Skip=True","Sort=True")</f>
        <v>#N/A Invalid Parameter: Interpolation value</v>
      </c>
      <c r="AJ330" s="43" t="str">
        <f>_xll.BInterpol('Base IPCA'!$C$3:$C$13,'Base IPCA'!$D$3:$D$13,AH330,"Cubic","Extrapolate=Linear","MultiX=Average","Skip=True","Sort=True")</f>
        <v>#N/A Invalid Parameter: Interpolation value</v>
      </c>
    </row>
    <row r="331" spans="34:36" x14ac:dyDescent="0.25">
      <c r="AH331" s="42" t="e">
        <f t="shared" si="99"/>
        <v>#REF!</v>
      </c>
      <c r="AI331" s="43" t="str">
        <f>_xll.BInterpol('Base IPCA'!$C$3:$C$13,'Base IPCA'!$E$3:$E$13,AH331,"Cubic","Extrapolate=Linear","MultiX=Average","Skip=True","Sort=True")</f>
        <v>#N/A Invalid Parameter: Interpolation value</v>
      </c>
      <c r="AJ331" s="43" t="str">
        <f>_xll.BInterpol('Base IPCA'!$C$3:$C$13,'Base IPCA'!$D$3:$D$13,AH331,"Cubic","Extrapolate=Linear","MultiX=Average","Skip=True","Sort=True")</f>
        <v>#N/A Invalid Parameter: Interpolation value</v>
      </c>
    </row>
    <row r="332" spans="34:36" x14ac:dyDescent="0.25">
      <c r="AH332" s="42" t="e">
        <f t="shared" si="99"/>
        <v>#REF!</v>
      </c>
      <c r="AI332" s="43" t="str">
        <f>_xll.BInterpol('Base IPCA'!$C$3:$C$13,'Base IPCA'!$E$3:$E$13,AH332,"Cubic","Extrapolate=Linear","MultiX=Average","Skip=True","Sort=True")</f>
        <v>#N/A Invalid Parameter: Interpolation value</v>
      </c>
      <c r="AJ332" s="43" t="str">
        <f>_xll.BInterpol('Base IPCA'!$C$3:$C$13,'Base IPCA'!$D$3:$D$13,AH332,"Cubic","Extrapolate=Linear","MultiX=Average","Skip=True","Sort=True")</f>
        <v>#N/A Invalid Parameter: Interpolation value</v>
      </c>
    </row>
    <row r="333" spans="34:36" x14ac:dyDescent="0.25">
      <c r="AH333" s="42" t="e">
        <f t="shared" si="99"/>
        <v>#REF!</v>
      </c>
      <c r="AI333" s="43" t="str">
        <f>_xll.BInterpol('Base IPCA'!$C$3:$C$13,'Base IPCA'!$E$3:$E$13,AH333,"Cubic","Extrapolate=Linear","MultiX=Average","Skip=True","Sort=True")</f>
        <v>#N/A Invalid Parameter: Interpolation value</v>
      </c>
      <c r="AJ333" s="43" t="str">
        <f>_xll.BInterpol('Base IPCA'!$C$3:$C$13,'Base IPCA'!$D$3:$D$13,AH333,"Cubic","Extrapolate=Linear","MultiX=Average","Skip=True","Sort=True")</f>
        <v>#N/A Invalid Parameter: Interpolation value</v>
      </c>
    </row>
    <row r="334" spans="34:36" x14ac:dyDescent="0.25">
      <c r="AH334" s="42" t="e">
        <f t="shared" si="99"/>
        <v>#REF!</v>
      </c>
      <c r="AI334" s="43" t="str">
        <f>_xll.BInterpol('Base IPCA'!$C$3:$C$13,'Base IPCA'!$E$3:$E$13,AH334,"Cubic","Extrapolate=Linear","MultiX=Average","Skip=True","Sort=True")</f>
        <v>#N/A Invalid Parameter: Interpolation value</v>
      </c>
      <c r="AJ334" s="43" t="str">
        <f>_xll.BInterpol('Base IPCA'!$C$3:$C$13,'Base IPCA'!$D$3:$D$13,AH334,"Cubic","Extrapolate=Linear","MultiX=Average","Skip=True","Sort=True")</f>
        <v>#N/A Invalid Parameter: Interpolation value</v>
      </c>
    </row>
    <row r="335" spans="34:36" x14ac:dyDescent="0.25">
      <c r="AH335" s="42" t="e">
        <f t="shared" si="99"/>
        <v>#REF!</v>
      </c>
      <c r="AI335" s="43" t="str">
        <f>_xll.BInterpol('Base IPCA'!$C$3:$C$13,'Base IPCA'!$E$3:$E$13,AH335,"Cubic","Extrapolate=Linear","MultiX=Average","Skip=True","Sort=True")</f>
        <v>#N/A Invalid Parameter: Interpolation value</v>
      </c>
      <c r="AJ335" s="43" t="str">
        <f>_xll.BInterpol('Base IPCA'!$C$3:$C$13,'Base IPCA'!$D$3:$D$13,AH335,"Cubic","Extrapolate=Linear","MultiX=Average","Skip=True","Sort=True")</f>
        <v>#N/A Invalid Parameter: Interpolation value</v>
      </c>
    </row>
    <row r="336" spans="34:36" x14ac:dyDescent="0.25">
      <c r="AH336" s="42" t="e">
        <f t="shared" si="99"/>
        <v>#REF!</v>
      </c>
      <c r="AI336" s="43" t="str">
        <f>_xll.BInterpol('Base IPCA'!$C$3:$C$13,'Base IPCA'!$E$3:$E$13,AH336,"Cubic","Extrapolate=Linear","MultiX=Average","Skip=True","Sort=True")</f>
        <v>#N/A Invalid Parameter: Interpolation value</v>
      </c>
      <c r="AJ336" s="43" t="str">
        <f>_xll.BInterpol('Base IPCA'!$C$3:$C$13,'Base IPCA'!$D$3:$D$13,AH336,"Cubic","Extrapolate=Linear","MultiX=Average","Skip=True","Sort=True")</f>
        <v>#N/A Invalid Parameter: Interpolation value</v>
      </c>
    </row>
    <row r="337" spans="34:36" x14ac:dyDescent="0.25">
      <c r="AH337" s="42" t="e">
        <f t="shared" si="99"/>
        <v>#REF!</v>
      </c>
      <c r="AI337" s="43" t="str">
        <f>_xll.BInterpol('Base IPCA'!$C$3:$C$13,'Base IPCA'!$E$3:$E$13,AH337,"Cubic","Extrapolate=Linear","MultiX=Average","Skip=True","Sort=True")</f>
        <v>#N/A Invalid Parameter: Interpolation value</v>
      </c>
      <c r="AJ337" s="43" t="str">
        <f>_xll.BInterpol('Base IPCA'!$C$3:$C$13,'Base IPCA'!$D$3:$D$13,AH337,"Cubic","Extrapolate=Linear","MultiX=Average","Skip=True","Sort=True")</f>
        <v>#N/A Invalid Parameter: Interpolation value</v>
      </c>
    </row>
    <row r="338" spans="34:36" x14ac:dyDescent="0.25">
      <c r="AH338" s="42" t="e">
        <f t="shared" si="99"/>
        <v>#REF!</v>
      </c>
      <c r="AI338" s="43" t="str">
        <f>_xll.BInterpol('Base IPCA'!$C$3:$C$13,'Base IPCA'!$E$3:$E$13,AH338,"Cubic","Extrapolate=Linear","MultiX=Average","Skip=True","Sort=True")</f>
        <v>#N/A Invalid Parameter: Interpolation value</v>
      </c>
      <c r="AJ338" s="43" t="str">
        <f>_xll.BInterpol('Base IPCA'!$C$3:$C$13,'Base IPCA'!$D$3:$D$13,AH338,"Cubic","Extrapolate=Linear","MultiX=Average","Skip=True","Sort=True")</f>
        <v>#N/A Invalid Parameter: Interpolation value</v>
      </c>
    </row>
    <row r="339" spans="34:36" x14ac:dyDescent="0.25">
      <c r="AH339" s="42" t="e">
        <f t="shared" si="99"/>
        <v>#REF!</v>
      </c>
      <c r="AI339" s="43" t="str">
        <f>_xll.BInterpol('Base IPCA'!$C$3:$C$13,'Base IPCA'!$E$3:$E$13,AH339,"Cubic","Extrapolate=Linear","MultiX=Average","Skip=True","Sort=True")</f>
        <v>#N/A Invalid Parameter: Interpolation value</v>
      </c>
      <c r="AJ339" s="43" t="str">
        <f>_xll.BInterpol('Base IPCA'!$C$3:$C$13,'Base IPCA'!$D$3:$D$13,AH339,"Cubic","Extrapolate=Linear","MultiX=Average","Skip=True","Sort=True")</f>
        <v>#N/A Invalid Parameter: Interpolation value</v>
      </c>
    </row>
    <row r="340" spans="34:36" x14ac:dyDescent="0.25">
      <c r="AH340" s="42" t="e">
        <f t="shared" si="99"/>
        <v>#REF!</v>
      </c>
      <c r="AI340" s="43" t="str">
        <f>_xll.BInterpol('Base IPCA'!$C$3:$C$13,'Base IPCA'!$E$3:$E$13,AH340,"Cubic","Extrapolate=Linear","MultiX=Average","Skip=True","Sort=True")</f>
        <v>#N/A Invalid Parameter: Interpolation value</v>
      </c>
      <c r="AJ340" s="43" t="str">
        <f>_xll.BInterpol('Base IPCA'!$C$3:$C$13,'Base IPCA'!$D$3:$D$13,AH340,"Cubic","Extrapolate=Linear","MultiX=Average","Skip=True","Sort=True")</f>
        <v>#N/A Invalid Parameter: Interpolation value</v>
      </c>
    </row>
    <row r="341" spans="34:36" x14ac:dyDescent="0.25">
      <c r="AH341" s="42" t="e">
        <f t="shared" si="99"/>
        <v>#REF!</v>
      </c>
      <c r="AI341" s="43" t="str">
        <f>_xll.BInterpol('Base IPCA'!$C$3:$C$13,'Base IPCA'!$E$3:$E$13,AH341,"Cubic","Extrapolate=Linear","MultiX=Average","Skip=True","Sort=True")</f>
        <v>#N/A Invalid Parameter: Interpolation value</v>
      </c>
      <c r="AJ341" s="43" t="str">
        <f>_xll.BInterpol('Base IPCA'!$C$3:$C$13,'Base IPCA'!$D$3:$D$13,AH341,"Cubic","Extrapolate=Linear","MultiX=Average","Skip=True","Sort=True")</f>
        <v>#N/A Invalid Parameter: Interpolation value</v>
      </c>
    </row>
    <row r="342" spans="34:36" x14ac:dyDescent="0.25">
      <c r="AH342" s="42" t="e">
        <f t="shared" si="99"/>
        <v>#REF!</v>
      </c>
      <c r="AI342" s="43" t="str">
        <f>_xll.BInterpol('Base IPCA'!$C$3:$C$13,'Base IPCA'!$E$3:$E$13,AH342,"Cubic","Extrapolate=Linear","MultiX=Average","Skip=True","Sort=True")</f>
        <v>#N/A Invalid Parameter: Interpolation value</v>
      </c>
      <c r="AJ342" s="43" t="str">
        <f>_xll.BInterpol('Base IPCA'!$C$3:$C$13,'Base IPCA'!$D$3:$D$13,AH342,"Cubic","Extrapolate=Linear","MultiX=Average","Skip=True","Sort=True")</f>
        <v>#N/A Invalid Parameter: Interpolation value</v>
      </c>
    </row>
    <row r="343" spans="34:36" x14ac:dyDescent="0.25">
      <c r="AH343" s="42" t="e">
        <f t="shared" si="99"/>
        <v>#REF!</v>
      </c>
      <c r="AI343" s="43" t="str">
        <f>_xll.BInterpol('Base IPCA'!$C$3:$C$13,'Base IPCA'!$E$3:$E$13,AH343,"Cubic","Extrapolate=Linear","MultiX=Average","Skip=True","Sort=True")</f>
        <v>#N/A Invalid Parameter: Interpolation value</v>
      </c>
      <c r="AJ343" s="43" t="str">
        <f>_xll.BInterpol('Base IPCA'!$C$3:$C$13,'Base IPCA'!$D$3:$D$13,AH343,"Cubic","Extrapolate=Linear","MultiX=Average","Skip=True","Sort=True")</f>
        <v>#N/A Invalid Parameter: Interpolation value</v>
      </c>
    </row>
    <row r="344" spans="34:36" x14ac:dyDescent="0.25">
      <c r="AH344" s="42" t="e">
        <f t="shared" si="99"/>
        <v>#REF!</v>
      </c>
      <c r="AI344" s="43" t="str">
        <f>_xll.BInterpol('Base IPCA'!$C$3:$C$13,'Base IPCA'!$E$3:$E$13,AH344,"Cubic","Extrapolate=Linear","MultiX=Average","Skip=True","Sort=True")</f>
        <v>#N/A Invalid Parameter: Interpolation value</v>
      </c>
      <c r="AJ344" s="43" t="str">
        <f>_xll.BInterpol('Base IPCA'!$C$3:$C$13,'Base IPCA'!$D$3:$D$13,AH344,"Cubic","Extrapolate=Linear","MultiX=Average","Skip=True","Sort=True")</f>
        <v>#N/A Invalid Parameter: Interpolation value</v>
      </c>
    </row>
    <row r="345" spans="34:36" x14ac:dyDescent="0.25">
      <c r="AH345" s="42" t="e">
        <f t="shared" si="99"/>
        <v>#REF!</v>
      </c>
      <c r="AI345" s="43" t="str">
        <f>_xll.BInterpol('Base IPCA'!$C$3:$C$13,'Base IPCA'!$E$3:$E$13,AH345,"Cubic","Extrapolate=Linear","MultiX=Average","Skip=True","Sort=True")</f>
        <v>#N/A Invalid Parameter: Interpolation value</v>
      </c>
      <c r="AJ345" s="43" t="str">
        <f>_xll.BInterpol('Base IPCA'!$C$3:$C$13,'Base IPCA'!$D$3:$D$13,AH345,"Cubic","Extrapolate=Linear","MultiX=Average","Skip=True","Sort=True")</f>
        <v>#N/A Invalid Parameter: Interpolation value</v>
      </c>
    </row>
    <row r="346" spans="34:36" x14ac:dyDescent="0.25">
      <c r="AH346" s="42" t="e">
        <f t="shared" si="99"/>
        <v>#REF!</v>
      </c>
      <c r="AI346" s="43" t="str">
        <f>_xll.BInterpol('Base IPCA'!$C$3:$C$13,'Base IPCA'!$E$3:$E$13,AH346,"Cubic","Extrapolate=Linear","MultiX=Average","Skip=True","Sort=True")</f>
        <v>#N/A Invalid Parameter: Interpolation value</v>
      </c>
      <c r="AJ346" s="43" t="str">
        <f>_xll.BInterpol('Base IPCA'!$C$3:$C$13,'Base IPCA'!$D$3:$D$13,AH346,"Cubic","Extrapolate=Linear","MultiX=Average","Skip=True","Sort=True")</f>
        <v>#N/A Invalid Parameter: Interpolation value</v>
      </c>
    </row>
    <row r="347" spans="34:36" x14ac:dyDescent="0.25">
      <c r="AH347" s="42" t="e">
        <f t="shared" si="99"/>
        <v>#REF!</v>
      </c>
      <c r="AI347" s="43" t="str">
        <f>_xll.BInterpol('Base IPCA'!$C$3:$C$13,'Base IPCA'!$E$3:$E$13,AH347,"Cubic","Extrapolate=Linear","MultiX=Average","Skip=True","Sort=True")</f>
        <v>#N/A Invalid Parameter: Interpolation value</v>
      </c>
      <c r="AJ347" s="43" t="str">
        <f>_xll.BInterpol('Base IPCA'!$C$3:$C$13,'Base IPCA'!$D$3:$D$13,AH347,"Cubic","Extrapolate=Linear","MultiX=Average","Skip=True","Sort=True")</f>
        <v>#N/A Invalid Parameter: Interpolation value</v>
      </c>
    </row>
    <row r="348" spans="34:36" x14ac:dyDescent="0.25">
      <c r="AH348" s="42" t="e">
        <f t="shared" si="99"/>
        <v>#REF!</v>
      </c>
      <c r="AI348" s="43" t="str">
        <f>_xll.BInterpol('Base IPCA'!$C$3:$C$13,'Base IPCA'!$E$3:$E$13,AH348,"Cubic","Extrapolate=Linear","MultiX=Average","Skip=True","Sort=True")</f>
        <v>#N/A Invalid Parameter: Interpolation value</v>
      </c>
      <c r="AJ348" s="43" t="str">
        <f>_xll.BInterpol('Base IPCA'!$C$3:$C$13,'Base IPCA'!$D$3:$D$13,AH348,"Cubic","Extrapolate=Linear","MultiX=Average","Skip=True","Sort=True")</f>
        <v>#N/A Invalid Parameter: Interpolation value</v>
      </c>
    </row>
    <row r="349" spans="34:36" x14ac:dyDescent="0.25">
      <c r="AH349" s="42" t="e">
        <f t="shared" si="99"/>
        <v>#REF!</v>
      </c>
      <c r="AI349" s="43" t="str">
        <f>_xll.BInterpol('Base IPCA'!$C$3:$C$13,'Base IPCA'!$E$3:$E$13,AH349,"Cubic","Extrapolate=Linear","MultiX=Average","Skip=True","Sort=True")</f>
        <v>#N/A Invalid Parameter: Interpolation value</v>
      </c>
      <c r="AJ349" s="43" t="str">
        <f>_xll.BInterpol('Base IPCA'!$C$3:$C$13,'Base IPCA'!$D$3:$D$13,AH349,"Cubic","Extrapolate=Linear","MultiX=Average","Skip=True","Sort=True")</f>
        <v>#N/A Invalid Parameter: Interpolation value</v>
      </c>
    </row>
    <row r="350" spans="34:36" x14ac:dyDescent="0.25">
      <c r="AH350" s="42" t="e">
        <f t="shared" si="99"/>
        <v>#REF!</v>
      </c>
      <c r="AI350" s="43" t="str">
        <f>_xll.BInterpol('Base IPCA'!$C$3:$C$13,'Base IPCA'!$E$3:$E$13,AH350,"Cubic","Extrapolate=Linear","MultiX=Average","Skip=True","Sort=True")</f>
        <v>#N/A Invalid Parameter: Interpolation value</v>
      </c>
      <c r="AJ350" s="43" t="str">
        <f>_xll.BInterpol('Base IPCA'!$C$3:$C$13,'Base IPCA'!$D$3:$D$13,AH350,"Cubic","Extrapolate=Linear","MultiX=Average","Skip=True","Sort=True")</f>
        <v>#N/A Invalid Parameter: Interpolation value</v>
      </c>
    </row>
    <row r="351" spans="34:36" x14ac:dyDescent="0.25">
      <c r="AH351" s="42" t="e">
        <f t="shared" si="99"/>
        <v>#REF!</v>
      </c>
      <c r="AI351" s="43" t="str">
        <f>_xll.BInterpol('Base IPCA'!$C$3:$C$13,'Base IPCA'!$E$3:$E$13,AH351,"Cubic","Extrapolate=Linear","MultiX=Average","Skip=True","Sort=True")</f>
        <v>#N/A Invalid Parameter: Interpolation value</v>
      </c>
      <c r="AJ351" s="43" t="str">
        <f>_xll.BInterpol('Base IPCA'!$C$3:$C$13,'Base IPCA'!$D$3:$D$13,AH351,"Cubic","Extrapolate=Linear","MultiX=Average","Skip=True","Sort=True")</f>
        <v>#N/A Invalid Parameter: Interpolation value</v>
      </c>
    </row>
    <row r="352" spans="34:36" x14ac:dyDescent="0.25">
      <c r="AH352" s="42" t="e">
        <f t="shared" si="99"/>
        <v>#REF!</v>
      </c>
      <c r="AI352" s="43" t="str">
        <f>_xll.BInterpol('Base IPCA'!$C$3:$C$13,'Base IPCA'!$E$3:$E$13,AH352,"Cubic","Extrapolate=Linear","MultiX=Average","Skip=True","Sort=True")</f>
        <v>#N/A Invalid Parameter: Interpolation value</v>
      </c>
      <c r="AJ352" s="43" t="str">
        <f>_xll.BInterpol('Base IPCA'!$C$3:$C$13,'Base IPCA'!$D$3:$D$13,AH352,"Cubic","Extrapolate=Linear","MultiX=Average","Skip=True","Sort=True")</f>
        <v>#N/A Invalid Parameter: Interpolation value</v>
      </c>
    </row>
    <row r="353" spans="34:36" x14ac:dyDescent="0.25">
      <c r="AH353" s="42" t="e">
        <f t="shared" si="99"/>
        <v>#REF!</v>
      </c>
      <c r="AI353" s="43" t="str">
        <f>_xll.BInterpol('Base IPCA'!$C$3:$C$13,'Base IPCA'!$E$3:$E$13,AH353,"Cubic","Extrapolate=Linear","MultiX=Average","Skip=True","Sort=True")</f>
        <v>#N/A Invalid Parameter: Interpolation value</v>
      </c>
      <c r="AJ353" s="43" t="str">
        <f>_xll.BInterpol('Base IPCA'!$C$3:$C$13,'Base IPCA'!$D$3:$D$13,AH353,"Cubic","Extrapolate=Linear","MultiX=Average","Skip=True","Sort=True")</f>
        <v>#N/A Invalid Parameter: Interpolation value</v>
      </c>
    </row>
    <row r="354" spans="34:36" x14ac:dyDescent="0.25">
      <c r="AH354" s="42" t="e">
        <f t="shared" si="99"/>
        <v>#REF!</v>
      </c>
      <c r="AI354" s="43" t="str">
        <f>_xll.BInterpol('Base IPCA'!$C$3:$C$13,'Base IPCA'!$E$3:$E$13,AH354,"Cubic","Extrapolate=Linear","MultiX=Average","Skip=True","Sort=True")</f>
        <v>#N/A Invalid Parameter: Interpolation value</v>
      </c>
      <c r="AJ354" s="43" t="str">
        <f>_xll.BInterpol('Base IPCA'!$C$3:$C$13,'Base IPCA'!$D$3:$D$13,AH354,"Cubic","Extrapolate=Linear","MultiX=Average","Skip=True","Sort=True")</f>
        <v>#N/A Invalid Parameter: Interpolation value</v>
      </c>
    </row>
    <row r="355" spans="34:36" x14ac:dyDescent="0.25">
      <c r="AH355" s="42" t="e">
        <f t="shared" si="99"/>
        <v>#REF!</v>
      </c>
      <c r="AI355" s="43" t="str">
        <f>_xll.BInterpol('Base IPCA'!$C$3:$C$13,'Base IPCA'!$E$3:$E$13,AH355,"Cubic","Extrapolate=Linear","MultiX=Average","Skip=True","Sort=True")</f>
        <v>#N/A Invalid Parameter: Interpolation value</v>
      </c>
      <c r="AJ355" s="43" t="str">
        <f>_xll.BInterpol('Base IPCA'!$C$3:$C$13,'Base IPCA'!$D$3:$D$13,AH355,"Cubic","Extrapolate=Linear","MultiX=Average","Skip=True","Sort=True")</f>
        <v>#N/A Invalid Parameter: Interpolation value</v>
      </c>
    </row>
    <row r="356" spans="34:36" x14ac:dyDescent="0.25">
      <c r="AH356" s="42" t="e">
        <f t="shared" si="99"/>
        <v>#REF!</v>
      </c>
      <c r="AI356" s="43" t="str">
        <f>_xll.BInterpol('Base IPCA'!$C$3:$C$13,'Base IPCA'!$E$3:$E$13,AH356,"Cubic","Extrapolate=Linear","MultiX=Average","Skip=True","Sort=True")</f>
        <v>#N/A Invalid Parameter: Interpolation value</v>
      </c>
      <c r="AJ356" s="43" t="str">
        <f>_xll.BInterpol('Base IPCA'!$C$3:$C$13,'Base IPCA'!$D$3:$D$13,AH356,"Cubic","Extrapolate=Linear","MultiX=Average","Skip=True","Sort=True")</f>
        <v>#N/A Invalid Parameter: Interpolation value</v>
      </c>
    </row>
    <row r="357" spans="34:36" x14ac:dyDescent="0.25">
      <c r="AH357" s="42" t="e">
        <f t="shared" si="99"/>
        <v>#REF!</v>
      </c>
      <c r="AI357" s="43" t="str">
        <f>_xll.BInterpol('Base IPCA'!$C$3:$C$13,'Base IPCA'!$E$3:$E$13,AH357,"Cubic","Extrapolate=Linear","MultiX=Average","Skip=True","Sort=True")</f>
        <v>#N/A Invalid Parameter: Interpolation value</v>
      </c>
      <c r="AJ357" s="43" t="str">
        <f>_xll.BInterpol('Base IPCA'!$C$3:$C$13,'Base IPCA'!$D$3:$D$13,AH357,"Cubic","Extrapolate=Linear","MultiX=Average","Skip=True","Sort=True")</f>
        <v>#N/A Invalid Parameter: Interpolation value</v>
      </c>
    </row>
    <row r="358" spans="34:36" x14ac:dyDescent="0.25">
      <c r="AH358" s="42" t="e">
        <f t="shared" si="99"/>
        <v>#REF!</v>
      </c>
      <c r="AI358" s="43" t="str">
        <f>_xll.BInterpol('Base IPCA'!$C$3:$C$13,'Base IPCA'!$E$3:$E$13,AH358,"Cubic","Extrapolate=Linear","MultiX=Average","Skip=True","Sort=True")</f>
        <v>#N/A Invalid Parameter: Interpolation value</v>
      </c>
      <c r="AJ358" s="43" t="str">
        <f>_xll.BInterpol('Base IPCA'!$C$3:$C$13,'Base IPCA'!$D$3:$D$13,AH358,"Cubic","Extrapolate=Linear","MultiX=Average","Skip=True","Sort=True")</f>
        <v>#N/A Invalid Parameter: Interpolation value</v>
      </c>
    </row>
    <row r="359" spans="34:36" x14ac:dyDescent="0.25">
      <c r="AH359" s="42" t="e">
        <f t="shared" si="99"/>
        <v>#REF!</v>
      </c>
      <c r="AI359" s="43" t="str">
        <f>_xll.BInterpol('Base IPCA'!$C$3:$C$13,'Base IPCA'!$E$3:$E$13,AH359,"Cubic","Extrapolate=Linear","MultiX=Average","Skip=True","Sort=True")</f>
        <v>#N/A Invalid Parameter: Interpolation value</v>
      </c>
      <c r="AJ359" s="43" t="str">
        <f>_xll.BInterpol('Base IPCA'!$C$3:$C$13,'Base IPCA'!$D$3:$D$13,AH359,"Cubic","Extrapolate=Linear","MultiX=Average","Skip=True","Sort=True")</f>
        <v>#N/A Invalid Parameter: Interpolation value</v>
      </c>
    </row>
    <row r="360" spans="34:36" x14ac:dyDescent="0.25">
      <c r="AH360" s="42" t="e">
        <f t="shared" si="99"/>
        <v>#REF!</v>
      </c>
      <c r="AI360" s="43" t="str">
        <f>_xll.BInterpol('Base IPCA'!$C$3:$C$13,'Base IPCA'!$E$3:$E$13,AH360,"Cubic","Extrapolate=Linear","MultiX=Average","Skip=True","Sort=True")</f>
        <v>#N/A Invalid Parameter: Interpolation value</v>
      </c>
      <c r="AJ360" s="43" t="str">
        <f>_xll.BInterpol('Base IPCA'!$C$3:$C$13,'Base IPCA'!$D$3:$D$13,AH360,"Cubic","Extrapolate=Linear","MultiX=Average","Skip=True","Sort=True")</f>
        <v>#N/A Invalid Parameter: Interpolation value</v>
      </c>
    </row>
    <row r="361" spans="34:36" x14ac:dyDescent="0.25">
      <c r="AH361" s="42" t="e">
        <f t="shared" si="99"/>
        <v>#REF!</v>
      </c>
      <c r="AI361" s="43" t="str">
        <f>_xll.BInterpol('Base IPCA'!$C$3:$C$13,'Base IPCA'!$E$3:$E$13,AH361,"Cubic","Extrapolate=Linear","MultiX=Average","Skip=True","Sort=True")</f>
        <v>#N/A Invalid Parameter: Interpolation value</v>
      </c>
      <c r="AJ361" s="43" t="str">
        <f>_xll.BInterpol('Base IPCA'!$C$3:$C$13,'Base IPCA'!$D$3:$D$13,AH361,"Cubic","Extrapolate=Linear","MultiX=Average","Skip=True","Sort=True")</f>
        <v>#N/A Invalid Parameter: Interpolation value</v>
      </c>
    </row>
    <row r="362" spans="34:36" x14ac:dyDescent="0.25">
      <c r="AH362" s="42" t="e">
        <f t="shared" si="99"/>
        <v>#REF!</v>
      </c>
      <c r="AI362" s="43" t="str">
        <f>_xll.BInterpol('Base IPCA'!$C$3:$C$13,'Base IPCA'!$E$3:$E$13,AH362,"Cubic","Extrapolate=Linear","MultiX=Average","Skip=True","Sort=True")</f>
        <v>#N/A Invalid Parameter: Interpolation value</v>
      </c>
      <c r="AJ362" s="43" t="str">
        <f>_xll.BInterpol('Base IPCA'!$C$3:$C$13,'Base IPCA'!$D$3:$D$13,AH362,"Cubic","Extrapolate=Linear","MultiX=Average","Skip=True","Sort=True")</f>
        <v>#N/A Invalid Parameter: Interpolation value</v>
      </c>
    </row>
    <row r="363" spans="34:36" x14ac:dyDescent="0.25">
      <c r="AH363" s="42" t="e">
        <f t="shared" si="99"/>
        <v>#REF!</v>
      </c>
      <c r="AI363" s="43" t="str">
        <f>_xll.BInterpol('Base IPCA'!$C$3:$C$13,'Base IPCA'!$E$3:$E$13,AH363,"Cubic","Extrapolate=Linear","MultiX=Average","Skip=True","Sort=True")</f>
        <v>#N/A Invalid Parameter: Interpolation value</v>
      </c>
      <c r="AJ363" s="43" t="str">
        <f>_xll.BInterpol('Base IPCA'!$C$3:$C$13,'Base IPCA'!$D$3:$D$13,AH363,"Cubic","Extrapolate=Linear","MultiX=Average","Skip=True","Sort=True")</f>
        <v>#N/A Invalid Parameter: Interpolation value</v>
      </c>
    </row>
    <row r="364" spans="34:36" x14ac:dyDescent="0.25">
      <c r="AH364" s="42" t="e">
        <f t="shared" si="99"/>
        <v>#REF!</v>
      </c>
      <c r="AI364" s="43" t="str">
        <f>_xll.BInterpol('Base IPCA'!$C$3:$C$13,'Base IPCA'!$E$3:$E$13,AH364,"Cubic","Extrapolate=Linear","MultiX=Average","Skip=True","Sort=True")</f>
        <v>#N/A Invalid Parameter: Interpolation value</v>
      </c>
      <c r="AJ364" s="43" t="str">
        <f>_xll.BInterpol('Base IPCA'!$C$3:$C$13,'Base IPCA'!$D$3:$D$13,AH364,"Cubic","Extrapolate=Linear","MultiX=Average","Skip=True","Sort=True")</f>
        <v>#N/A Invalid Parameter: Interpolation value</v>
      </c>
    </row>
    <row r="365" spans="34:36" x14ac:dyDescent="0.25">
      <c r="AH365" s="42" t="e">
        <f t="shared" si="99"/>
        <v>#REF!</v>
      </c>
      <c r="AI365" s="43" t="str">
        <f>_xll.BInterpol('Base IPCA'!$C$3:$C$13,'Base IPCA'!$E$3:$E$13,AH365,"Cubic","Extrapolate=Linear","MultiX=Average","Skip=True","Sort=True")</f>
        <v>#N/A Invalid Parameter: Interpolation value</v>
      </c>
      <c r="AJ365" s="43" t="str">
        <f>_xll.BInterpol('Base IPCA'!$C$3:$C$13,'Base IPCA'!$D$3:$D$13,AH365,"Cubic","Extrapolate=Linear","MultiX=Average","Skip=True","Sort=True")</f>
        <v>#N/A Invalid Parameter: Interpolation value</v>
      </c>
    </row>
    <row r="366" spans="34:36" x14ac:dyDescent="0.25">
      <c r="AH366" s="42" t="e">
        <f t="shared" si="99"/>
        <v>#REF!</v>
      </c>
      <c r="AI366" s="43" t="str">
        <f>_xll.BInterpol('Base IPCA'!$C$3:$C$13,'Base IPCA'!$E$3:$E$13,AH366,"Cubic","Extrapolate=Linear","MultiX=Average","Skip=True","Sort=True")</f>
        <v>#N/A Invalid Parameter: Interpolation value</v>
      </c>
      <c r="AJ366" s="43" t="str">
        <f>_xll.BInterpol('Base IPCA'!$C$3:$C$13,'Base IPCA'!$D$3:$D$13,AH366,"Cubic","Extrapolate=Linear","MultiX=Average","Skip=True","Sort=True")</f>
        <v>#N/A Invalid Parameter: Interpolation value</v>
      </c>
    </row>
    <row r="367" spans="34:36" x14ac:dyDescent="0.25">
      <c r="AH367" s="42" t="e">
        <f t="shared" si="99"/>
        <v>#REF!</v>
      </c>
      <c r="AI367" s="43" t="str">
        <f>_xll.BInterpol('Base IPCA'!$C$3:$C$13,'Base IPCA'!$E$3:$E$13,AH367,"Cubic","Extrapolate=Linear","MultiX=Average","Skip=True","Sort=True")</f>
        <v>#N/A Invalid Parameter: Interpolation value</v>
      </c>
      <c r="AJ367" s="43" t="str">
        <f>_xll.BInterpol('Base IPCA'!$C$3:$C$13,'Base IPCA'!$D$3:$D$13,AH367,"Cubic","Extrapolate=Linear","MultiX=Average","Skip=True","Sort=True")</f>
        <v>#N/A Invalid Parameter: Interpolation value</v>
      </c>
    </row>
    <row r="368" spans="34:36" x14ac:dyDescent="0.25">
      <c r="AH368" s="42" t="e">
        <f t="shared" si="99"/>
        <v>#REF!</v>
      </c>
      <c r="AI368" s="43" t="str">
        <f>_xll.BInterpol('Base IPCA'!$C$3:$C$13,'Base IPCA'!$E$3:$E$13,AH368,"Cubic","Extrapolate=Linear","MultiX=Average","Skip=True","Sort=True")</f>
        <v>#N/A Invalid Parameter: Interpolation value</v>
      </c>
      <c r="AJ368" s="43" t="str">
        <f>_xll.BInterpol('Base IPCA'!$C$3:$C$13,'Base IPCA'!$D$3:$D$13,AH368,"Cubic","Extrapolate=Linear","MultiX=Average","Skip=True","Sort=True")</f>
        <v>#N/A Invalid Parameter: Interpolation value</v>
      </c>
    </row>
    <row r="369" spans="34:36" x14ac:dyDescent="0.25">
      <c r="AH369" s="42" t="e">
        <f t="shared" si="99"/>
        <v>#REF!</v>
      </c>
      <c r="AI369" s="43" t="str">
        <f>_xll.BInterpol('Base IPCA'!$C$3:$C$13,'Base IPCA'!$E$3:$E$13,AH369,"Cubic","Extrapolate=Linear","MultiX=Average","Skip=True","Sort=True")</f>
        <v>#N/A Invalid Parameter: Interpolation value</v>
      </c>
      <c r="AJ369" s="43" t="str">
        <f>_xll.BInterpol('Base IPCA'!$C$3:$C$13,'Base IPCA'!$D$3:$D$13,AH369,"Cubic","Extrapolate=Linear","MultiX=Average","Skip=True","Sort=True")</f>
        <v>#N/A Invalid Parameter: Interpolation value</v>
      </c>
    </row>
    <row r="370" spans="34:36" x14ac:dyDescent="0.25">
      <c r="AH370" s="42" t="e">
        <f t="shared" si="99"/>
        <v>#REF!</v>
      </c>
      <c r="AI370" s="43" t="str">
        <f>_xll.BInterpol('Base IPCA'!$C$3:$C$13,'Base IPCA'!$E$3:$E$13,AH370,"Cubic","Extrapolate=Linear","MultiX=Average","Skip=True","Sort=True")</f>
        <v>#N/A Invalid Parameter: Interpolation value</v>
      </c>
      <c r="AJ370" s="43" t="str">
        <f>_xll.BInterpol('Base IPCA'!$C$3:$C$13,'Base IPCA'!$D$3:$D$13,AH370,"Cubic","Extrapolate=Linear","MultiX=Average","Skip=True","Sort=True")</f>
        <v>#N/A Invalid Parameter: Interpolation value</v>
      </c>
    </row>
    <row r="371" spans="34:36" x14ac:dyDescent="0.25">
      <c r="AH371" s="42" t="e">
        <f t="shared" si="99"/>
        <v>#REF!</v>
      </c>
      <c r="AI371" s="43" t="str">
        <f>_xll.BInterpol('Base IPCA'!$C$3:$C$13,'Base IPCA'!$E$3:$E$13,AH371,"Cubic","Extrapolate=Linear","MultiX=Average","Skip=True","Sort=True")</f>
        <v>#N/A Invalid Parameter: Interpolation value</v>
      </c>
      <c r="AJ371" s="43" t="str">
        <f>_xll.BInterpol('Base IPCA'!$C$3:$C$13,'Base IPCA'!$D$3:$D$13,AH371,"Cubic","Extrapolate=Linear","MultiX=Average","Skip=True","Sort=True")</f>
        <v>#N/A Invalid Parameter: Interpolation value</v>
      </c>
    </row>
    <row r="372" spans="34:36" x14ac:dyDescent="0.25">
      <c r="AH372" s="42" t="e">
        <f t="shared" si="99"/>
        <v>#REF!</v>
      </c>
      <c r="AI372" s="43" t="str">
        <f>_xll.BInterpol('Base IPCA'!$C$3:$C$13,'Base IPCA'!$E$3:$E$13,AH372,"Cubic","Extrapolate=Linear","MultiX=Average","Skip=True","Sort=True")</f>
        <v>#N/A Invalid Parameter: Interpolation value</v>
      </c>
      <c r="AJ372" s="43" t="str">
        <f>_xll.BInterpol('Base IPCA'!$C$3:$C$13,'Base IPCA'!$D$3:$D$13,AH372,"Cubic","Extrapolate=Linear","MultiX=Average","Skip=True","Sort=True")</f>
        <v>#N/A Invalid Parameter: Interpolation value</v>
      </c>
    </row>
    <row r="373" spans="34:36" x14ac:dyDescent="0.25">
      <c r="AH373" s="42" t="e">
        <f t="shared" si="99"/>
        <v>#REF!</v>
      </c>
      <c r="AI373" s="43" t="str">
        <f>_xll.BInterpol('Base IPCA'!$C$3:$C$13,'Base IPCA'!$E$3:$E$13,AH373,"Cubic","Extrapolate=Linear","MultiX=Average","Skip=True","Sort=True")</f>
        <v>#N/A Invalid Parameter: Interpolation value</v>
      </c>
      <c r="AJ373" s="43" t="str">
        <f>_xll.BInterpol('Base IPCA'!$C$3:$C$13,'Base IPCA'!$D$3:$D$13,AH373,"Cubic","Extrapolate=Linear","MultiX=Average","Skip=True","Sort=True")</f>
        <v>#N/A Invalid Parameter: Interpolation value</v>
      </c>
    </row>
    <row r="374" spans="34:36" x14ac:dyDescent="0.25">
      <c r="AH374" s="42" t="e">
        <f t="shared" si="99"/>
        <v>#REF!</v>
      </c>
      <c r="AI374" s="43" t="str">
        <f>_xll.BInterpol('Base IPCA'!$C$3:$C$13,'Base IPCA'!$E$3:$E$13,AH374,"Cubic","Extrapolate=Linear","MultiX=Average","Skip=True","Sort=True")</f>
        <v>#N/A Invalid Parameter: Interpolation value</v>
      </c>
      <c r="AJ374" s="43" t="str">
        <f>_xll.BInterpol('Base IPCA'!$C$3:$C$13,'Base IPCA'!$D$3:$D$13,AH374,"Cubic","Extrapolate=Linear","MultiX=Average","Skip=True","Sort=True")</f>
        <v>#N/A Invalid Parameter: Interpolation value</v>
      </c>
    </row>
    <row r="375" spans="34:36" x14ac:dyDescent="0.25">
      <c r="AH375" s="42" t="e">
        <f t="shared" si="99"/>
        <v>#REF!</v>
      </c>
      <c r="AI375" s="43" t="str">
        <f>_xll.BInterpol('Base IPCA'!$C$3:$C$13,'Base IPCA'!$E$3:$E$13,AH375,"Cubic","Extrapolate=Linear","MultiX=Average","Skip=True","Sort=True")</f>
        <v>#N/A Invalid Parameter: Interpolation value</v>
      </c>
      <c r="AJ375" s="43" t="str">
        <f>_xll.BInterpol('Base IPCA'!$C$3:$C$13,'Base IPCA'!$D$3:$D$13,AH375,"Cubic","Extrapolate=Linear","MultiX=Average","Skip=True","Sort=True")</f>
        <v>#N/A Invalid Parameter: Interpolation value</v>
      </c>
    </row>
    <row r="376" spans="34:36" x14ac:dyDescent="0.25">
      <c r="AH376" s="42" t="e">
        <f t="shared" si="99"/>
        <v>#REF!</v>
      </c>
      <c r="AI376" s="43" t="str">
        <f>_xll.BInterpol('Base IPCA'!$C$3:$C$13,'Base IPCA'!$E$3:$E$13,AH376,"Cubic","Extrapolate=Linear","MultiX=Average","Skip=True","Sort=True")</f>
        <v>#N/A Invalid Parameter: Interpolation value</v>
      </c>
      <c r="AJ376" s="43" t="str">
        <f>_xll.BInterpol('Base IPCA'!$C$3:$C$13,'Base IPCA'!$D$3:$D$13,AH376,"Cubic","Extrapolate=Linear","MultiX=Average","Skip=True","Sort=True")</f>
        <v>#N/A Invalid Parameter: Interpolation value</v>
      </c>
    </row>
    <row r="377" spans="34:36" x14ac:dyDescent="0.25">
      <c r="AH377" s="42" t="e">
        <f t="shared" si="99"/>
        <v>#REF!</v>
      </c>
      <c r="AI377" s="43" t="str">
        <f>_xll.BInterpol('Base IPCA'!$C$3:$C$13,'Base IPCA'!$E$3:$E$13,AH377,"Cubic","Extrapolate=Linear","MultiX=Average","Skip=True","Sort=True")</f>
        <v>#N/A Invalid Parameter: Interpolation value</v>
      </c>
      <c r="AJ377" s="43" t="str">
        <f>_xll.BInterpol('Base IPCA'!$C$3:$C$13,'Base IPCA'!$D$3:$D$13,AH377,"Cubic","Extrapolate=Linear","MultiX=Average","Skip=True","Sort=True")</f>
        <v>#N/A Invalid Parameter: Interpolation value</v>
      </c>
    </row>
    <row r="378" spans="34:36" x14ac:dyDescent="0.25">
      <c r="AH378" s="42" t="e">
        <f t="shared" si="99"/>
        <v>#REF!</v>
      </c>
      <c r="AI378" s="43" t="str">
        <f>_xll.BInterpol('Base IPCA'!$C$3:$C$13,'Base IPCA'!$E$3:$E$13,AH378,"Cubic","Extrapolate=Linear","MultiX=Average","Skip=True","Sort=True")</f>
        <v>#N/A Invalid Parameter: Interpolation value</v>
      </c>
      <c r="AJ378" s="43" t="str">
        <f>_xll.BInterpol('Base IPCA'!$C$3:$C$13,'Base IPCA'!$D$3:$D$13,AH378,"Cubic","Extrapolate=Linear","MultiX=Average","Skip=True","Sort=True")</f>
        <v>#N/A Invalid Parameter: Interpolation value</v>
      </c>
    </row>
    <row r="379" spans="34:36" x14ac:dyDescent="0.25">
      <c r="AH379" s="42" t="e">
        <f t="shared" si="99"/>
        <v>#REF!</v>
      </c>
      <c r="AI379" s="43" t="str">
        <f>_xll.BInterpol('Base IPCA'!$C$3:$C$13,'Base IPCA'!$E$3:$E$13,AH379,"Cubic","Extrapolate=Linear","MultiX=Average","Skip=True","Sort=True")</f>
        <v>#N/A Invalid Parameter: Interpolation value</v>
      </c>
      <c r="AJ379" s="43" t="str">
        <f>_xll.BInterpol('Base IPCA'!$C$3:$C$13,'Base IPCA'!$D$3:$D$13,AH379,"Cubic","Extrapolate=Linear","MultiX=Average","Skip=True","Sort=True")</f>
        <v>#N/A Invalid Parameter: Interpolation value</v>
      </c>
    </row>
    <row r="380" spans="34:36" x14ac:dyDescent="0.25">
      <c r="AH380" s="42" t="e">
        <f t="shared" si="99"/>
        <v>#REF!</v>
      </c>
      <c r="AI380" s="43" t="str">
        <f>_xll.BInterpol('Base IPCA'!$C$3:$C$13,'Base IPCA'!$E$3:$E$13,AH380,"Cubic","Extrapolate=Linear","MultiX=Average","Skip=True","Sort=True")</f>
        <v>#N/A Invalid Parameter: Interpolation value</v>
      </c>
      <c r="AJ380" s="43" t="str">
        <f>_xll.BInterpol('Base IPCA'!$C$3:$C$13,'Base IPCA'!$D$3:$D$13,AH380,"Cubic","Extrapolate=Linear","MultiX=Average","Skip=True","Sort=True")</f>
        <v>#N/A Invalid Parameter: Interpolation value</v>
      </c>
    </row>
    <row r="381" spans="34:36" x14ac:dyDescent="0.25">
      <c r="AH381" s="42" t="e">
        <f t="shared" si="99"/>
        <v>#REF!</v>
      </c>
      <c r="AI381" s="43" t="str">
        <f>_xll.BInterpol('Base IPCA'!$C$3:$C$13,'Base IPCA'!$E$3:$E$13,AH381,"Cubic","Extrapolate=Linear","MultiX=Average","Skip=True","Sort=True")</f>
        <v>#N/A Invalid Parameter: Interpolation value</v>
      </c>
      <c r="AJ381" s="43" t="str">
        <f>_xll.BInterpol('Base IPCA'!$C$3:$C$13,'Base IPCA'!$D$3:$D$13,AH381,"Cubic","Extrapolate=Linear","MultiX=Average","Skip=True","Sort=True")</f>
        <v>#N/A Invalid Parameter: Interpolation value</v>
      </c>
    </row>
    <row r="382" spans="34:36" x14ac:dyDescent="0.25">
      <c r="AH382" s="42" t="e">
        <f t="shared" si="99"/>
        <v>#REF!</v>
      </c>
      <c r="AI382" s="43" t="str">
        <f>_xll.BInterpol('Base IPCA'!$C$3:$C$13,'Base IPCA'!$E$3:$E$13,AH382,"Cubic","Extrapolate=Linear","MultiX=Average","Skip=True","Sort=True")</f>
        <v>#N/A Invalid Parameter: Interpolation value</v>
      </c>
      <c r="AJ382" s="43" t="str">
        <f>_xll.BInterpol('Base IPCA'!$C$3:$C$13,'Base IPCA'!$D$3:$D$13,AH382,"Cubic","Extrapolate=Linear","MultiX=Average","Skip=True","Sort=True")</f>
        <v>#N/A Invalid Parameter: Interpolation value</v>
      </c>
    </row>
    <row r="383" spans="34:36" x14ac:dyDescent="0.25">
      <c r="AH383" s="42" t="e">
        <f t="shared" si="99"/>
        <v>#REF!</v>
      </c>
      <c r="AI383" s="43" t="str">
        <f>_xll.BInterpol('Base IPCA'!$C$3:$C$13,'Base IPCA'!$E$3:$E$13,AH383,"Cubic","Extrapolate=Linear","MultiX=Average","Skip=True","Sort=True")</f>
        <v>#N/A Invalid Parameter: Interpolation value</v>
      </c>
      <c r="AJ383" s="43" t="str">
        <f>_xll.BInterpol('Base IPCA'!$C$3:$C$13,'Base IPCA'!$D$3:$D$13,AH383,"Cubic","Extrapolate=Linear","MultiX=Average","Skip=True","Sort=True")</f>
        <v>#N/A Invalid Parameter: Interpolation value</v>
      </c>
    </row>
    <row r="384" spans="34:36" x14ac:dyDescent="0.25">
      <c r="AH384" s="42" t="e">
        <f t="shared" si="99"/>
        <v>#REF!</v>
      </c>
      <c r="AI384" s="43" t="str">
        <f>_xll.BInterpol('Base IPCA'!$C$3:$C$13,'Base IPCA'!$E$3:$E$13,AH384,"Cubic","Extrapolate=Linear","MultiX=Average","Skip=True","Sort=True")</f>
        <v>#N/A Invalid Parameter: Interpolation value</v>
      </c>
      <c r="AJ384" s="43" t="str">
        <f>_xll.BInterpol('Base IPCA'!$C$3:$C$13,'Base IPCA'!$D$3:$D$13,AH384,"Cubic","Extrapolate=Linear","MultiX=Average","Skip=True","Sort=True")</f>
        <v>#N/A Invalid Parameter: Interpolation value</v>
      </c>
    </row>
    <row r="385" spans="34:36" x14ac:dyDescent="0.25">
      <c r="AH385" s="42" t="e">
        <f t="shared" si="99"/>
        <v>#REF!</v>
      </c>
      <c r="AI385" s="43" t="str">
        <f>_xll.BInterpol('Base IPCA'!$C$3:$C$13,'Base IPCA'!$E$3:$E$13,AH385,"Cubic","Extrapolate=Linear","MultiX=Average","Skip=True","Sort=True")</f>
        <v>#N/A Invalid Parameter: Interpolation value</v>
      </c>
      <c r="AJ385" s="43" t="str">
        <f>_xll.BInterpol('Base IPCA'!$C$3:$C$13,'Base IPCA'!$D$3:$D$13,AH385,"Cubic","Extrapolate=Linear","MultiX=Average","Skip=True","Sort=True")</f>
        <v>#N/A Invalid Parameter: Interpolation value</v>
      </c>
    </row>
    <row r="386" spans="34:36" x14ac:dyDescent="0.25">
      <c r="AH386" s="42" t="e">
        <f t="shared" si="99"/>
        <v>#REF!</v>
      </c>
      <c r="AI386" s="43" t="str">
        <f>_xll.BInterpol('Base IPCA'!$C$3:$C$13,'Base IPCA'!$E$3:$E$13,AH386,"Cubic","Extrapolate=Linear","MultiX=Average","Skip=True","Sort=True")</f>
        <v>#N/A Invalid Parameter: Interpolation value</v>
      </c>
      <c r="AJ386" s="43" t="str">
        <f>_xll.BInterpol('Base IPCA'!$C$3:$C$13,'Base IPCA'!$D$3:$D$13,AH386,"Cubic","Extrapolate=Linear","MultiX=Average","Skip=True","Sort=True")</f>
        <v>#N/A Invalid Parameter: Interpolation value</v>
      </c>
    </row>
    <row r="387" spans="34:36" x14ac:dyDescent="0.25">
      <c r="AH387" s="42" t="e">
        <f t="shared" si="99"/>
        <v>#REF!</v>
      </c>
      <c r="AI387" s="43" t="str">
        <f>_xll.BInterpol('Base IPCA'!$C$3:$C$13,'Base IPCA'!$E$3:$E$13,AH387,"Cubic","Extrapolate=Linear","MultiX=Average","Skip=True","Sort=True")</f>
        <v>#N/A Invalid Parameter: Interpolation value</v>
      </c>
      <c r="AJ387" s="43" t="str">
        <f>_xll.BInterpol('Base IPCA'!$C$3:$C$13,'Base IPCA'!$D$3:$D$13,AH387,"Cubic","Extrapolate=Linear","MultiX=Average","Skip=True","Sort=True")</f>
        <v>#N/A Invalid Parameter: Interpolation value</v>
      </c>
    </row>
    <row r="388" spans="34:36" x14ac:dyDescent="0.25">
      <c r="AH388" s="42" t="e">
        <f t="shared" si="99"/>
        <v>#REF!</v>
      </c>
      <c r="AI388" s="43" t="str">
        <f>_xll.BInterpol('Base IPCA'!$C$3:$C$13,'Base IPCA'!$E$3:$E$13,AH388,"Cubic","Extrapolate=Linear","MultiX=Average","Skip=True","Sort=True")</f>
        <v>#N/A Invalid Parameter: Interpolation value</v>
      </c>
      <c r="AJ388" s="43" t="str">
        <f>_xll.BInterpol('Base IPCA'!$C$3:$C$13,'Base IPCA'!$D$3:$D$13,AH388,"Cubic","Extrapolate=Linear","MultiX=Average","Skip=True","Sort=True")</f>
        <v>#N/A Invalid Parameter: Interpolation value</v>
      </c>
    </row>
    <row r="389" spans="34:36" x14ac:dyDescent="0.25">
      <c r="AH389" s="42" t="e">
        <f t="shared" si="99"/>
        <v>#REF!</v>
      </c>
      <c r="AI389" s="43" t="str">
        <f>_xll.BInterpol('Base IPCA'!$C$3:$C$13,'Base IPCA'!$E$3:$E$13,AH389,"Cubic","Extrapolate=Linear","MultiX=Average","Skip=True","Sort=True")</f>
        <v>#N/A Invalid Parameter: Interpolation value</v>
      </c>
      <c r="AJ389" s="43" t="str">
        <f>_xll.BInterpol('Base IPCA'!$C$3:$C$13,'Base IPCA'!$D$3:$D$13,AH389,"Cubic","Extrapolate=Linear","MultiX=Average","Skip=True","Sort=True")</f>
        <v>#N/A Invalid Parameter: Interpolation value</v>
      </c>
    </row>
    <row r="390" spans="34:36" x14ac:dyDescent="0.25">
      <c r="AH390" s="42" t="e">
        <f t="shared" ref="AH390:AH453" si="100">AH389+1</f>
        <v>#REF!</v>
      </c>
      <c r="AI390" s="43" t="str">
        <f>_xll.BInterpol('Base IPCA'!$C$3:$C$13,'Base IPCA'!$E$3:$E$13,AH390,"Cubic","Extrapolate=Linear","MultiX=Average","Skip=True","Sort=True")</f>
        <v>#N/A Invalid Parameter: Interpolation value</v>
      </c>
      <c r="AJ390" s="43" t="str">
        <f>_xll.BInterpol('Base IPCA'!$C$3:$C$13,'Base IPCA'!$D$3:$D$13,AH390,"Cubic","Extrapolate=Linear","MultiX=Average","Skip=True","Sort=True")</f>
        <v>#N/A Invalid Parameter: Interpolation value</v>
      </c>
    </row>
    <row r="391" spans="34:36" x14ac:dyDescent="0.25">
      <c r="AH391" s="42" t="e">
        <f t="shared" si="100"/>
        <v>#REF!</v>
      </c>
      <c r="AI391" s="43" t="str">
        <f>_xll.BInterpol('Base IPCA'!$C$3:$C$13,'Base IPCA'!$E$3:$E$13,AH391,"Cubic","Extrapolate=Linear","MultiX=Average","Skip=True","Sort=True")</f>
        <v>#N/A Invalid Parameter: Interpolation value</v>
      </c>
      <c r="AJ391" s="43" t="str">
        <f>_xll.BInterpol('Base IPCA'!$C$3:$C$13,'Base IPCA'!$D$3:$D$13,AH391,"Cubic","Extrapolate=Linear","MultiX=Average","Skip=True","Sort=True")</f>
        <v>#N/A Invalid Parameter: Interpolation value</v>
      </c>
    </row>
    <row r="392" spans="34:36" x14ac:dyDescent="0.25">
      <c r="AH392" s="42" t="e">
        <f t="shared" si="100"/>
        <v>#REF!</v>
      </c>
      <c r="AI392" s="43" t="str">
        <f>_xll.BInterpol('Base IPCA'!$C$3:$C$13,'Base IPCA'!$E$3:$E$13,AH392,"Cubic","Extrapolate=Linear","MultiX=Average","Skip=True","Sort=True")</f>
        <v>#N/A Invalid Parameter: Interpolation value</v>
      </c>
      <c r="AJ392" s="43" t="str">
        <f>_xll.BInterpol('Base IPCA'!$C$3:$C$13,'Base IPCA'!$D$3:$D$13,AH392,"Cubic","Extrapolate=Linear","MultiX=Average","Skip=True","Sort=True")</f>
        <v>#N/A Invalid Parameter: Interpolation value</v>
      </c>
    </row>
    <row r="393" spans="34:36" x14ac:dyDescent="0.25">
      <c r="AH393" s="42" t="e">
        <f t="shared" si="100"/>
        <v>#REF!</v>
      </c>
      <c r="AI393" s="43" t="str">
        <f>_xll.BInterpol('Base IPCA'!$C$3:$C$13,'Base IPCA'!$E$3:$E$13,AH393,"Cubic","Extrapolate=Linear","MultiX=Average","Skip=True","Sort=True")</f>
        <v>#N/A Invalid Parameter: Interpolation value</v>
      </c>
      <c r="AJ393" s="43" t="str">
        <f>_xll.BInterpol('Base IPCA'!$C$3:$C$13,'Base IPCA'!$D$3:$D$13,AH393,"Cubic","Extrapolate=Linear","MultiX=Average","Skip=True","Sort=True")</f>
        <v>#N/A Invalid Parameter: Interpolation value</v>
      </c>
    </row>
    <row r="394" spans="34:36" x14ac:dyDescent="0.25">
      <c r="AH394" s="42" t="e">
        <f t="shared" si="100"/>
        <v>#REF!</v>
      </c>
      <c r="AI394" s="43" t="str">
        <f>_xll.BInterpol('Base IPCA'!$C$3:$C$13,'Base IPCA'!$E$3:$E$13,AH394,"Cubic","Extrapolate=Linear","MultiX=Average","Skip=True","Sort=True")</f>
        <v>#N/A Invalid Parameter: Interpolation value</v>
      </c>
      <c r="AJ394" s="43" t="str">
        <f>_xll.BInterpol('Base IPCA'!$C$3:$C$13,'Base IPCA'!$D$3:$D$13,AH394,"Cubic","Extrapolate=Linear","MultiX=Average","Skip=True","Sort=True")</f>
        <v>#N/A Invalid Parameter: Interpolation value</v>
      </c>
    </row>
    <row r="395" spans="34:36" x14ac:dyDescent="0.25">
      <c r="AH395" s="42" t="e">
        <f t="shared" si="100"/>
        <v>#REF!</v>
      </c>
      <c r="AI395" s="43" t="str">
        <f>_xll.BInterpol('Base IPCA'!$C$3:$C$13,'Base IPCA'!$E$3:$E$13,AH395,"Cubic","Extrapolate=Linear","MultiX=Average","Skip=True","Sort=True")</f>
        <v>#N/A Invalid Parameter: Interpolation value</v>
      </c>
      <c r="AJ395" s="43" t="str">
        <f>_xll.BInterpol('Base IPCA'!$C$3:$C$13,'Base IPCA'!$D$3:$D$13,AH395,"Cubic","Extrapolate=Linear","MultiX=Average","Skip=True","Sort=True")</f>
        <v>#N/A Invalid Parameter: Interpolation value</v>
      </c>
    </row>
    <row r="396" spans="34:36" x14ac:dyDescent="0.25">
      <c r="AH396" s="42" t="e">
        <f t="shared" si="100"/>
        <v>#REF!</v>
      </c>
      <c r="AI396" s="43" t="str">
        <f>_xll.BInterpol('Base IPCA'!$C$3:$C$13,'Base IPCA'!$E$3:$E$13,AH396,"Cubic","Extrapolate=Linear","MultiX=Average","Skip=True","Sort=True")</f>
        <v>#N/A Invalid Parameter: Interpolation value</v>
      </c>
      <c r="AJ396" s="43" t="str">
        <f>_xll.BInterpol('Base IPCA'!$C$3:$C$13,'Base IPCA'!$D$3:$D$13,AH396,"Cubic","Extrapolate=Linear","MultiX=Average","Skip=True","Sort=True")</f>
        <v>#N/A Invalid Parameter: Interpolation value</v>
      </c>
    </row>
    <row r="397" spans="34:36" x14ac:dyDescent="0.25">
      <c r="AH397" s="42" t="e">
        <f t="shared" si="100"/>
        <v>#REF!</v>
      </c>
      <c r="AI397" s="43" t="str">
        <f>_xll.BInterpol('Base IPCA'!$C$3:$C$13,'Base IPCA'!$E$3:$E$13,AH397,"Cubic","Extrapolate=Linear","MultiX=Average","Skip=True","Sort=True")</f>
        <v>#N/A Invalid Parameter: Interpolation value</v>
      </c>
      <c r="AJ397" s="43" t="str">
        <f>_xll.BInterpol('Base IPCA'!$C$3:$C$13,'Base IPCA'!$D$3:$D$13,AH397,"Cubic","Extrapolate=Linear","MultiX=Average","Skip=True","Sort=True")</f>
        <v>#N/A Invalid Parameter: Interpolation value</v>
      </c>
    </row>
    <row r="398" spans="34:36" x14ac:dyDescent="0.25">
      <c r="AH398" s="42" t="e">
        <f t="shared" si="100"/>
        <v>#REF!</v>
      </c>
      <c r="AI398" s="43" t="str">
        <f>_xll.BInterpol('Base IPCA'!$C$3:$C$13,'Base IPCA'!$E$3:$E$13,AH398,"Cubic","Extrapolate=Linear","MultiX=Average","Skip=True","Sort=True")</f>
        <v>#N/A Invalid Parameter: Interpolation value</v>
      </c>
      <c r="AJ398" s="43" t="str">
        <f>_xll.BInterpol('Base IPCA'!$C$3:$C$13,'Base IPCA'!$D$3:$D$13,AH398,"Cubic","Extrapolate=Linear","MultiX=Average","Skip=True","Sort=True")</f>
        <v>#N/A Invalid Parameter: Interpolation value</v>
      </c>
    </row>
    <row r="399" spans="34:36" x14ac:dyDescent="0.25">
      <c r="AH399" s="42" t="e">
        <f t="shared" si="100"/>
        <v>#REF!</v>
      </c>
      <c r="AI399" s="43" t="str">
        <f>_xll.BInterpol('Base IPCA'!$C$3:$C$13,'Base IPCA'!$E$3:$E$13,AH399,"Cubic","Extrapolate=Linear","MultiX=Average","Skip=True","Sort=True")</f>
        <v>#N/A Invalid Parameter: Interpolation value</v>
      </c>
      <c r="AJ399" s="43" t="str">
        <f>_xll.BInterpol('Base IPCA'!$C$3:$C$13,'Base IPCA'!$D$3:$D$13,AH399,"Cubic","Extrapolate=Linear","MultiX=Average","Skip=True","Sort=True")</f>
        <v>#N/A Invalid Parameter: Interpolation value</v>
      </c>
    </row>
    <row r="400" spans="34:36" x14ac:dyDescent="0.25">
      <c r="AH400" s="42" t="e">
        <f t="shared" si="100"/>
        <v>#REF!</v>
      </c>
      <c r="AI400" s="43" t="str">
        <f>_xll.BInterpol('Base IPCA'!$C$3:$C$13,'Base IPCA'!$E$3:$E$13,AH400,"Cubic","Extrapolate=Linear","MultiX=Average","Skip=True","Sort=True")</f>
        <v>#N/A Invalid Parameter: Interpolation value</v>
      </c>
      <c r="AJ400" s="43" t="str">
        <f>_xll.BInterpol('Base IPCA'!$C$3:$C$13,'Base IPCA'!$D$3:$D$13,AH400,"Cubic","Extrapolate=Linear","MultiX=Average","Skip=True","Sort=True")</f>
        <v>#N/A Invalid Parameter: Interpolation value</v>
      </c>
    </row>
    <row r="401" spans="34:36" x14ac:dyDescent="0.25">
      <c r="AH401" s="42" t="e">
        <f t="shared" si="100"/>
        <v>#REF!</v>
      </c>
      <c r="AI401" s="43" t="str">
        <f>_xll.BInterpol('Base IPCA'!$C$3:$C$13,'Base IPCA'!$E$3:$E$13,AH401,"Cubic","Extrapolate=Linear","MultiX=Average","Skip=True","Sort=True")</f>
        <v>#N/A Invalid Parameter: Interpolation value</v>
      </c>
      <c r="AJ401" s="43" t="str">
        <f>_xll.BInterpol('Base IPCA'!$C$3:$C$13,'Base IPCA'!$D$3:$D$13,AH401,"Cubic","Extrapolate=Linear","MultiX=Average","Skip=True","Sort=True")</f>
        <v>#N/A Invalid Parameter: Interpolation value</v>
      </c>
    </row>
    <row r="402" spans="34:36" x14ac:dyDescent="0.25">
      <c r="AH402" s="42" t="e">
        <f t="shared" si="100"/>
        <v>#REF!</v>
      </c>
      <c r="AI402" s="43" t="str">
        <f>_xll.BInterpol('Base IPCA'!$C$3:$C$13,'Base IPCA'!$E$3:$E$13,AH402,"Cubic","Extrapolate=Linear","MultiX=Average","Skip=True","Sort=True")</f>
        <v>#N/A Invalid Parameter: Interpolation value</v>
      </c>
      <c r="AJ402" s="43" t="str">
        <f>_xll.BInterpol('Base IPCA'!$C$3:$C$13,'Base IPCA'!$D$3:$D$13,AH402,"Cubic","Extrapolate=Linear","MultiX=Average","Skip=True","Sort=True")</f>
        <v>#N/A Invalid Parameter: Interpolation value</v>
      </c>
    </row>
    <row r="403" spans="34:36" x14ac:dyDescent="0.25">
      <c r="AH403" s="42" t="e">
        <f t="shared" si="100"/>
        <v>#REF!</v>
      </c>
      <c r="AI403" s="43" t="str">
        <f>_xll.BInterpol('Base IPCA'!$C$3:$C$13,'Base IPCA'!$E$3:$E$13,AH403,"Cubic","Extrapolate=Linear","MultiX=Average","Skip=True","Sort=True")</f>
        <v>#N/A Invalid Parameter: Interpolation value</v>
      </c>
      <c r="AJ403" s="43" t="str">
        <f>_xll.BInterpol('Base IPCA'!$C$3:$C$13,'Base IPCA'!$D$3:$D$13,AH403,"Cubic","Extrapolate=Linear","MultiX=Average","Skip=True","Sort=True")</f>
        <v>#N/A Invalid Parameter: Interpolation value</v>
      </c>
    </row>
    <row r="404" spans="34:36" x14ac:dyDescent="0.25">
      <c r="AH404" s="42" t="e">
        <f t="shared" si="100"/>
        <v>#REF!</v>
      </c>
      <c r="AI404" s="43" t="str">
        <f>_xll.BInterpol('Base IPCA'!$C$3:$C$13,'Base IPCA'!$E$3:$E$13,AH404,"Cubic","Extrapolate=Linear","MultiX=Average","Skip=True","Sort=True")</f>
        <v>#N/A Invalid Parameter: Interpolation value</v>
      </c>
      <c r="AJ404" s="43" t="str">
        <f>_xll.BInterpol('Base IPCA'!$C$3:$C$13,'Base IPCA'!$D$3:$D$13,AH404,"Cubic","Extrapolate=Linear","MultiX=Average","Skip=True","Sort=True")</f>
        <v>#N/A Invalid Parameter: Interpolation value</v>
      </c>
    </row>
    <row r="405" spans="34:36" x14ac:dyDescent="0.25">
      <c r="AH405" s="42" t="e">
        <f t="shared" si="100"/>
        <v>#REF!</v>
      </c>
      <c r="AI405" s="43" t="str">
        <f>_xll.BInterpol('Base IPCA'!$C$3:$C$13,'Base IPCA'!$E$3:$E$13,AH405,"Cubic","Extrapolate=Linear","MultiX=Average","Skip=True","Sort=True")</f>
        <v>#N/A Invalid Parameter: Interpolation value</v>
      </c>
      <c r="AJ405" s="43" t="str">
        <f>_xll.BInterpol('Base IPCA'!$C$3:$C$13,'Base IPCA'!$D$3:$D$13,AH405,"Cubic","Extrapolate=Linear","MultiX=Average","Skip=True","Sort=True")</f>
        <v>#N/A Invalid Parameter: Interpolation value</v>
      </c>
    </row>
    <row r="406" spans="34:36" x14ac:dyDescent="0.25">
      <c r="AH406" s="42" t="e">
        <f t="shared" si="100"/>
        <v>#REF!</v>
      </c>
      <c r="AI406" s="43" t="str">
        <f>_xll.BInterpol('Base IPCA'!$C$3:$C$13,'Base IPCA'!$E$3:$E$13,AH406,"Cubic","Extrapolate=Linear","MultiX=Average","Skip=True","Sort=True")</f>
        <v>#N/A Invalid Parameter: Interpolation value</v>
      </c>
      <c r="AJ406" s="43" t="str">
        <f>_xll.BInterpol('Base IPCA'!$C$3:$C$13,'Base IPCA'!$D$3:$D$13,AH406,"Cubic","Extrapolate=Linear","MultiX=Average","Skip=True","Sort=True")</f>
        <v>#N/A Invalid Parameter: Interpolation value</v>
      </c>
    </row>
    <row r="407" spans="34:36" x14ac:dyDescent="0.25">
      <c r="AH407" s="42" t="e">
        <f t="shared" si="100"/>
        <v>#REF!</v>
      </c>
      <c r="AI407" s="43" t="str">
        <f>_xll.BInterpol('Base IPCA'!$C$3:$C$13,'Base IPCA'!$E$3:$E$13,AH407,"Cubic","Extrapolate=Linear","MultiX=Average","Skip=True","Sort=True")</f>
        <v>#N/A Invalid Parameter: Interpolation value</v>
      </c>
      <c r="AJ407" s="43" t="str">
        <f>_xll.BInterpol('Base IPCA'!$C$3:$C$13,'Base IPCA'!$D$3:$D$13,AH407,"Cubic","Extrapolate=Linear","MultiX=Average","Skip=True","Sort=True")</f>
        <v>#N/A Invalid Parameter: Interpolation value</v>
      </c>
    </row>
    <row r="408" spans="34:36" x14ac:dyDescent="0.25">
      <c r="AH408" s="42" t="e">
        <f t="shared" si="100"/>
        <v>#REF!</v>
      </c>
      <c r="AI408" s="43" t="str">
        <f>_xll.BInterpol('Base IPCA'!$C$3:$C$13,'Base IPCA'!$E$3:$E$13,AH408,"Cubic","Extrapolate=Linear","MultiX=Average","Skip=True","Sort=True")</f>
        <v>#N/A Invalid Parameter: Interpolation value</v>
      </c>
      <c r="AJ408" s="43" t="str">
        <f>_xll.BInterpol('Base IPCA'!$C$3:$C$13,'Base IPCA'!$D$3:$D$13,AH408,"Cubic","Extrapolate=Linear","MultiX=Average","Skip=True","Sort=True")</f>
        <v>#N/A Invalid Parameter: Interpolation value</v>
      </c>
    </row>
    <row r="409" spans="34:36" x14ac:dyDescent="0.25">
      <c r="AH409" s="42" t="e">
        <f t="shared" si="100"/>
        <v>#REF!</v>
      </c>
      <c r="AI409" s="43" t="str">
        <f>_xll.BInterpol('Base IPCA'!$C$3:$C$13,'Base IPCA'!$E$3:$E$13,AH409,"Cubic","Extrapolate=Linear","MultiX=Average","Skip=True","Sort=True")</f>
        <v>#N/A Invalid Parameter: Interpolation value</v>
      </c>
      <c r="AJ409" s="43" t="str">
        <f>_xll.BInterpol('Base IPCA'!$C$3:$C$13,'Base IPCA'!$D$3:$D$13,AH409,"Cubic","Extrapolate=Linear","MultiX=Average","Skip=True","Sort=True")</f>
        <v>#N/A Invalid Parameter: Interpolation value</v>
      </c>
    </row>
    <row r="410" spans="34:36" x14ac:dyDescent="0.25">
      <c r="AH410" s="42" t="e">
        <f t="shared" si="100"/>
        <v>#REF!</v>
      </c>
      <c r="AI410" s="43" t="str">
        <f>_xll.BInterpol('Base IPCA'!$C$3:$C$13,'Base IPCA'!$E$3:$E$13,AH410,"Cubic","Extrapolate=Linear","MultiX=Average","Skip=True","Sort=True")</f>
        <v>#N/A Invalid Parameter: Interpolation value</v>
      </c>
      <c r="AJ410" s="43" t="str">
        <f>_xll.BInterpol('Base IPCA'!$C$3:$C$13,'Base IPCA'!$D$3:$D$13,AH410,"Cubic","Extrapolate=Linear","MultiX=Average","Skip=True","Sort=True")</f>
        <v>#N/A Invalid Parameter: Interpolation value</v>
      </c>
    </row>
    <row r="411" spans="34:36" x14ac:dyDescent="0.25">
      <c r="AH411" s="42" t="e">
        <f t="shared" si="100"/>
        <v>#REF!</v>
      </c>
      <c r="AI411" s="43" t="str">
        <f>_xll.BInterpol('Base IPCA'!$C$3:$C$13,'Base IPCA'!$E$3:$E$13,AH411,"Cubic","Extrapolate=Linear","MultiX=Average","Skip=True","Sort=True")</f>
        <v>#N/A Invalid Parameter: Interpolation value</v>
      </c>
      <c r="AJ411" s="43" t="str">
        <f>_xll.BInterpol('Base IPCA'!$C$3:$C$13,'Base IPCA'!$D$3:$D$13,AH411,"Cubic","Extrapolate=Linear","MultiX=Average","Skip=True","Sort=True")</f>
        <v>#N/A Invalid Parameter: Interpolation value</v>
      </c>
    </row>
    <row r="412" spans="34:36" x14ac:dyDescent="0.25">
      <c r="AH412" s="42" t="e">
        <f t="shared" si="100"/>
        <v>#REF!</v>
      </c>
      <c r="AI412" s="43" t="str">
        <f>_xll.BInterpol('Base IPCA'!$C$3:$C$13,'Base IPCA'!$E$3:$E$13,AH412,"Cubic","Extrapolate=Linear","MultiX=Average","Skip=True","Sort=True")</f>
        <v>#N/A Invalid Parameter: Interpolation value</v>
      </c>
      <c r="AJ412" s="43" t="str">
        <f>_xll.BInterpol('Base IPCA'!$C$3:$C$13,'Base IPCA'!$D$3:$D$13,AH412,"Cubic","Extrapolate=Linear","MultiX=Average","Skip=True","Sort=True")</f>
        <v>#N/A Invalid Parameter: Interpolation value</v>
      </c>
    </row>
    <row r="413" spans="34:36" x14ac:dyDescent="0.25">
      <c r="AH413" s="42" t="e">
        <f t="shared" si="100"/>
        <v>#REF!</v>
      </c>
      <c r="AI413" s="43" t="str">
        <f>_xll.BInterpol('Base IPCA'!$C$3:$C$13,'Base IPCA'!$E$3:$E$13,AH413,"Cubic","Extrapolate=Linear","MultiX=Average","Skip=True","Sort=True")</f>
        <v>#N/A Invalid Parameter: Interpolation value</v>
      </c>
      <c r="AJ413" s="43" t="str">
        <f>_xll.BInterpol('Base IPCA'!$C$3:$C$13,'Base IPCA'!$D$3:$D$13,AH413,"Cubic","Extrapolate=Linear","MultiX=Average","Skip=True","Sort=True")</f>
        <v>#N/A Invalid Parameter: Interpolation value</v>
      </c>
    </row>
    <row r="414" spans="34:36" x14ac:dyDescent="0.25">
      <c r="AH414" s="42" t="e">
        <f t="shared" si="100"/>
        <v>#REF!</v>
      </c>
      <c r="AI414" s="43" t="str">
        <f>_xll.BInterpol('Base IPCA'!$C$3:$C$13,'Base IPCA'!$E$3:$E$13,AH414,"Cubic","Extrapolate=Linear","MultiX=Average","Skip=True","Sort=True")</f>
        <v>#N/A Invalid Parameter: Interpolation value</v>
      </c>
      <c r="AJ414" s="43" t="str">
        <f>_xll.BInterpol('Base IPCA'!$C$3:$C$13,'Base IPCA'!$D$3:$D$13,AH414,"Cubic","Extrapolate=Linear","MultiX=Average","Skip=True","Sort=True")</f>
        <v>#N/A Invalid Parameter: Interpolation value</v>
      </c>
    </row>
    <row r="415" spans="34:36" x14ac:dyDescent="0.25">
      <c r="AH415" s="42" t="e">
        <f t="shared" si="100"/>
        <v>#REF!</v>
      </c>
      <c r="AI415" s="43" t="str">
        <f>_xll.BInterpol('Base IPCA'!$C$3:$C$13,'Base IPCA'!$E$3:$E$13,AH415,"Cubic","Extrapolate=Linear","MultiX=Average","Skip=True","Sort=True")</f>
        <v>#N/A Invalid Parameter: Interpolation value</v>
      </c>
      <c r="AJ415" s="43" t="str">
        <f>_xll.BInterpol('Base IPCA'!$C$3:$C$13,'Base IPCA'!$D$3:$D$13,AH415,"Cubic","Extrapolate=Linear","MultiX=Average","Skip=True","Sort=True")</f>
        <v>#N/A Invalid Parameter: Interpolation value</v>
      </c>
    </row>
    <row r="416" spans="34:36" x14ac:dyDescent="0.25">
      <c r="AH416" s="42" t="e">
        <f t="shared" si="100"/>
        <v>#REF!</v>
      </c>
      <c r="AI416" s="43" t="str">
        <f>_xll.BInterpol('Base IPCA'!$C$3:$C$13,'Base IPCA'!$E$3:$E$13,AH416,"Cubic","Extrapolate=Linear","MultiX=Average","Skip=True","Sort=True")</f>
        <v>#N/A Invalid Parameter: Interpolation value</v>
      </c>
      <c r="AJ416" s="43" t="str">
        <f>_xll.BInterpol('Base IPCA'!$C$3:$C$13,'Base IPCA'!$D$3:$D$13,AH416,"Cubic","Extrapolate=Linear","MultiX=Average","Skip=True","Sort=True")</f>
        <v>#N/A Invalid Parameter: Interpolation value</v>
      </c>
    </row>
    <row r="417" spans="34:36" x14ac:dyDescent="0.25">
      <c r="AH417" s="42" t="e">
        <f t="shared" si="100"/>
        <v>#REF!</v>
      </c>
      <c r="AI417" s="43" t="str">
        <f>_xll.BInterpol('Base IPCA'!$C$3:$C$13,'Base IPCA'!$E$3:$E$13,AH417,"Cubic","Extrapolate=Linear","MultiX=Average","Skip=True","Sort=True")</f>
        <v>#N/A Invalid Parameter: Interpolation value</v>
      </c>
      <c r="AJ417" s="43" t="str">
        <f>_xll.BInterpol('Base IPCA'!$C$3:$C$13,'Base IPCA'!$D$3:$D$13,AH417,"Cubic","Extrapolate=Linear","MultiX=Average","Skip=True","Sort=True")</f>
        <v>#N/A Invalid Parameter: Interpolation value</v>
      </c>
    </row>
    <row r="418" spans="34:36" x14ac:dyDescent="0.25">
      <c r="AH418" s="42" t="e">
        <f t="shared" si="100"/>
        <v>#REF!</v>
      </c>
      <c r="AI418" s="43" t="str">
        <f>_xll.BInterpol('Base IPCA'!$C$3:$C$13,'Base IPCA'!$E$3:$E$13,AH418,"Cubic","Extrapolate=Linear","MultiX=Average","Skip=True","Sort=True")</f>
        <v>#N/A Invalid Parameter: Interpolation value</v>
      </c>
      <c r="AJ418" s="43" t="str">
        <f>_xll.BInterpol('Base IPCA'!$C$3:$C$13,'Base IPCA'!$D$3:$D$13,AH418,"Cubic","Extrapolate=Linear","MultiX=Average","Skip=True","Sort=True")</f>
        <v>#N/A Invalid Parameter: Interpolation value</v>
      </c>
    </row>
    <row r="419" spans="34:36" x14ac:dyDescent="0.25">
      <c r="AH419" s="42" t="e">
        <f t="shared" si="100"/>
        <v>#REF!</v>
      </c>
      <c r="AI419" s="43" t="str">
        <f>_xll.BInterpol('Base IPCA'!$C$3:$C$13,'Base IPCA'!$E$3:$E$13,AH419,"Cubic","Extrapolate=Linear","MultiX=Average","Skip=True","Sort=True")</f>
        <v>#N/A Invalid Parameter: Interpolation value</v>
      </c>
      <c r="AJ419" s="43" t="str">
        <f>_xll.BInterpol('Base IPCA'!$C$3:$C$13,'Base IPCA'!$D$3:$D$13,AH419,"Cubic","Extrapolate=Linear","MultiX=Average","Skip=True","Sort=True")</f>
        <v>#N/A Invalid Parameter: Interpolation value</v>
      </c>
    </row>
    <row r="420" spans="34:36" x14ac:dyDescent="0.25">
      <c r="AH420" s="42" t="e">
        <f t="shared" si="100"/>
        <v>#REF!</v>
      </c>
      <c r="AI420" s="43" t="str">
        <f>_xll.BInterpol('Base IPCA'!$C$3:$C$13,'Base IPCA'!$E$3:$E$13,AH420,"Cubic","Extrapolate=Linear","MultiX=Average","Skip=True","Sort=True")</f>
        <v>#N/A Invalid Parameter: Interpolation value</v>
      </c>
      <c r="AJ420" s="43" t="str">
        <f>_xll.BInterpol('Base IPCA'!$C$3:$C$13,'Base IPCA'!$D$3:$D$13,AH420,"Cubic","Extrapolate=Linear","MultiX=Average","Skip=True","Sort=True")</f>
        <v>#N/A Invalid Parameter: Interpolation value</v>
      </c>
    </row>
    <row r="421" spans="34:36" x14ac:dyDescent="0.25">
      <c r="AH421" s="42" t="e">
        <f t="shared" si="100"/>
        <v>#REF!</v>
      </c>
      <c r="AI421" s="43" t="str">
        <f>_xll.BInterpol('Base IPCA'!$C$3:$C$13,'Base IPCA'!$E$3:$E$13,AH421,"Cubic","Extrapolate=Linear","MultiX=Average","Skip=True","Sort=True")</f>
        <v>#N/A Invalid Parameter: Interpolation value</v>
      </c>
      <c r="AJ421" s="43" t="str">
        <f>_xll.BInterpol('Base IPCA'!$C$3:$C$13,'Base IPCA'!$D$3:$D$13,AH421,"Cubic","Extrapolate=Linear","MultiX=Average","Skip=True","Sort=True")</f>
        <v>#N/A Invalid Parameter: Interpolation value</v>
      </c>
    </row>
    <row r="422" spans="34:36" x14ac:dyDescent="0.25">
      <c r="AH422" s="42" t="e">
        <f t="shared" si="100"/>
        <v>#REF!</v>
      </c>
      <c r="AI422" s="43" t="str">
        <f>_xll.BInterpol('Base IPCA'!$C$3:$C$13,'Base IPCA'!$E$3:$E$13,AH422,"Cubic","Extrapolate=Linear","MultiX=Average","Skip=True","Sort=True")</f>
        <v>#N/A Invalid Parameter: Interpolation value</v>
      </c>
      <c r="AJ422" s="43" t="str">
        <f>_xll.BInterpol('Base IPCA'!$C$3:$C$13,'Base IPCA'!$D$3:$D$13,AH422,"Cubic","Extrapolate=Linear","MultiX=Average","Skip=True","Sort=True")</f>
        <v>#N/A Invalid Parameter: Interpolation value</v>
      </c>
    </row>
    <row r="423" spans="34:36" x14ac:dyDescent="0.25">
      <c r="AH423" s="42" t="e">
        <f t="shared" si="100"/>
        <v>#REF!</v>
      </c>
      <c r="AI423" s="43" t="str">
        <f>_xll.BInterpol('Base IPCA'!$C$3:$C$13,'Base IPCA'!$E$3:$E$13,AH423,"Cubic","Extrapolate=Linear","MultiX=Average","Skip=True","Sort=True")</f>
        <v>#N/A Invalid Parameter: Interpolation value</v>
      </c>
      <c r="AJ423" s="43" t="str">
        <f>_xll.BInterpol('Base IPCA'!$C$3:$C$13,'Base IPCA'!$D$3:$D$13,AH423,"Cubic","Extrapolate=Linear","MultiX=Average","Skip=True","Sort=True")</f>
        <v>#N/A Invalid Parameter: Interpolation value</v>
      </c>
    </row>
    <row r="424" spans="34:36" x14ac:dyDescent="0.25">
      <c r="AH424" s="42" t="e">
        <f t="shared" si="100"/>
        <v>#REF!</v>
      </c>
      <c r="AI424" s="43" t="str">
        <f>_xll.BInterpol('Base IPCA'!$C$3:$C$13,'Base IPCA'!$E$3:$E$13,AH424,"Cubic","Extrapolate=Linear","MultiX=Average","Skip=True","Sort=True")</f>
        <v>#N/A Invalid Parameter: Interpolation value</v>
      </c>
      <c r="AJ424" s="43" t="str">
        <f>_xll.BInterpol('Base IPCA'!$C$3:$C$13,'Base IPCA'!$D$3:$D$13,AH424,"Cubic","Extrapolate=Linear","MultiX=Average","Skip=True","Sort=True")</f>
        <v>#N/A Invalid Parameter: Interpolation value</v>
      </c>
    </row>
    <row r="425" spans="34:36" x14ac:dyDescent="0.25">
      <c r="AH425" s="42" t="e">
        <f t="shared" si="100"/>
        <v>#REF!</v>
      </c>
      <c r="AI425" s="43" t="str">
        <f>_xll.BInterpol('Base IPCA'!$C$3:$C$13,'Base IPCA'!$E$3:$E$13,AH425,"Cubic","Extrapolate=Linear","MultiX=Average","Skip=True","Sort=True")</f>
        <v>#N/A Invalid Parameter: Interpolation value</v>
      </c>
      <c r="AJ425" s="43" t="str">
        <f>_xll.BInterpol('Base IPCA'!$C$3:$C$13,'Base IPCA'!$D$3:$D$13,AH425,"Cubic","Extrapolate=Linear","MultiX=Average","Skip=True","Sort=True")</f>
        <v>#N/A Invalid Parameter: Interpolation value</v>
      </c>
    </row>
    <row r="426" spans="34:36" x14ac:dyDescent="0.25">
      <c r="AH426" s="42" t="e">
        <f t="shared" si="100"/>
        <v>#REF!</v>
      </c>
      <c r="AI426" s="43" t="str">
        <f>_xll.BInterpol('Base IPCA'!$C$3:$C$13,'Base IPCA'!$E$3:$E$13,AH426,"Cubic","Extrapolate=Linear","MultiX=Average","Skip=True","Sort=True")</f>
        <v>#N/A Invalid Parameter: Interpolation value</v>
      </c>
      <c r="AJ426" s="43" t="str">
        <f>_xll.BInterpol('Base IPCA'!$C$3:$C$13,'Base IPCA'!$D$3:$D$13,AH426,"Cubic","Extrapolate=Linear","MultiX=Average","Skip=True","Sort=True")</f>
        <v>#N/A Invalid Parameter: Interpolation value</v>
      </c>
    </row>
    <row r="427" spans="34:36" x14ac:dyDescent="0.25">
      <c r="AH427" s="42" t="e">
        <f t="shared" si="100"/>
        <v>#REF!</v>
      </c>
      <c r="AI427" s="43" t="str">
        <f>_xll.BInterpol('Base IPCA'!$C$3:$C$13,'Base IPCA'!$E$3:$E$13,AH427,"Cubic","Extrapolate=Linear","MultiX=Average","Skip=True","Sort=True")</f>
        <v>#N/A Invalid Parameter: Interpolation value</v>
      </c>
      <c r="AJ427" s="43" t="str">
        <f>_xll.BInterpol('Base IPCA'!$C$3:$C$13,'Base IPCA'!$D$3:$D$13,AH427,"Cubic","Extrapolate=Linear","MultiX=Average","Skip=True","Sort=True")</f>
        <v>#N/A Invalid Parameter: Interpolation value</v>
      </c>
    </row>
    <row r="428" spans="34:36" x14ac:dyDescent="0.25">
      <c r="AH428" s="42" t="e">
        <f t="shared" si="100"/>
        <v>#REF!</v>
      </c>
      <c r="AI428" s="43" t="str">
        <f>_xll.BInterpol('Base IPCA'!$C$3:$C$13,'Base IPCA'!$E$3:$E$13,AH428,"Cubic","Extrapolate=Linear","MultiX=Average","Skip=True","Sort=True")</f>
        <v>#N/A Invalid Parameter: Interpolation value</v>
      </c>
      <c r="AJ428" s="43" t="str">
        <f>_xll.BInterpol('Base IPCA'!$C$3:$C$13,'Base IPCA'!$D$3:$D$13,AH428,"Cubic","Extrapolate=Linear","MultiX=Average","Skip=True","Sort=True")</f>
        <v>#N/A Invalid Parameter: Interpolation value</v>
      </c>
    </row>
    <row r="429" spans="34:36" x14ac:dyDescent="0.25">
      <c r="AH429" s="42" t="e">
        <f t="shared" si="100"/>
        <v>#REF!</v>
      </c>
      <c r="AI429" s="43" t="str">
        <f>_xll.BInterpol('Base IPCA'!$C$3:$C$13,'Base IPCA'!$E$3:$E$13,AH429,"Cubic","Extrapolate=Linear","MultiX=Average","Skip=True","Sort=True")</f>
        <v>#N/A Invalid Parameter: Interpolation value</v>
      </c>
      <c r="AJ429" s="43" t="str">
        <f>_xll.BInterpol('Base IPCA'!$C$3:$C$13,'Base IPCA'!$D$3:$D$13,AH429,"Cubic","Extrapolate=Linear","MultiX=Average","Skip=True","Sort=True")</f>
        <v>#N/A Invalid Parameter: Interpolation value</v>
      </c>
    </row>
    <row r="430" spans="34:36" x14ac:dyDescent="0.25">
      <c r="AH430" s="42" t="e">
        <f t="shared" si="100"/>
        <v>#REF!</v>
      </c>
      <c r="AI430" s="43" t="str">
        <f>_xll.BInterpol('Base IPCA'!$C$3:$C$13,'Base IPCA'!$E$3:$E$13,AH430,"Cubic","Extrapolate=Linear","MultiX=Average","Skip=True","Sort=True")</f>
        <v>#N/A Invalid Parameter: Interpolation value</v>
      </c>
      <c r="AJ430" s="43" t="str">
        <f>_xll.BInterpol('Base IPCA'!$C$3:$C$13,'Base IPCA'!$D$3:$D$13,AH430,"Cubic","Extrapolate=Linear","MultiX=Average","Skip=True","Sort=True")</f>
        <v>#N/A Invalid Parameter: Interpolation value</v>
      </c>
    </row>
    <row r="431" spans="34:36" x14ac:dyDescent="0.25">
      <c r="AH431" s="42" t="e">
        <f t="shared" si="100"/>
        <v>#REF!</v>
      </c>
      <c r="AI431" s="43" t="str">
        <f>_xll.BInterpol('Base IPCA'!$C$3:$C$13,'Base IPCA'!$E$3:$E$13,AH431,"Cubic","Extrapolate=Linear","MultiX=Average","Skip=True","Sort=True")</f>
        <v>#N/A Invalid Parameter: Interpolation value</v>
      </c>
      <c r="AJ431" s="43" t="str">
        <f>_xll.BInterpol('Base IPCA'!$C$3:$C$13,'Base IPCA'!$D$3:$D$13,AH431,"Cubic","Extrapolate=Linear","MultiX=Average","Skip=True","Sort=True")</f>
        <v>#N/A Invalid Parameter: Interpolation value</v>
      </c>
    </row>
    <row r="432" spans="34:36" x14ac:dyDescent="0.25">
      <c r="AH432" s="42" t="e">
        <f t="shared" si="100"/>
        <v>#REF!</v>
      </c>
      <c r="AI432" s="43" t="str">
        <f>_xll.BInterpol('Base IPCA'!$C$3:$C$13,'Base IPCA'!$E$3:$E$13,AH432,"Cubic","Extrapolate=Linear","MultiX=Average","Skip=True","Sort=True")</f>
        <v>#N/A Invalid Parameter: Interpolation value</v>
      </c>
      <c r="AJ432" s="43" t="str">
        <f>_xll.BInterpol('Base IPCA'!$C$3:$C$13,'Base IPCA'!$D$3:$D$13,AH432,"Cubic","Extrapolate=Linear","MultiX=Average","Skip=True","Sort=True")</f>
        <v>#N/A Invalid Parameter: Interpolation value</v>
      </c>
    </row>
    <row r="433" spans="34:36" x14ac:dyDescent="0.25">
      <c r="AH433" s="42" t="e">
        <f t="shared" si="100"/>
        <v>#REF!</v>
      </c>
      <c r="AI433" s="43" t="str">
        <f>_xll.BInterpol('Base IPCA'!$C$3:$C$13,'Base IPCA'!$E$3:$E$13,AH433,"Cubic","Extrapolate=Linear","MultiX=Average","Skip=True","Sort=True")</f>
        <v>#N/A Invalid Parameter: Interpolation value</v>
      </c>
      <c r="AJ433" s="43" t="str">
        <f>_xll.BInterpol('Base IPCA'!$C$3:$C$13,'Base IPCA'!$D$3:$D$13,AH433,"Cubic","Extrapolate=Linear","MultiX=Average","Skip=True","Sort=True")</f>
        <v>#N/A Invalid Parameter: Interpolation value</v>
      </c>
    </row>
    <row r="434" spans="34:36" x14ac:dyDescent="0.25">
      <c r="AH434" s="42" t="e">
        <f t="shared" si="100"/>
        <v>#REF!</v>
      </c>
      <c r="AI434" s="43" t="str">
        <f>_xll.BInterpol('Base IPCA'!$C$3:$C$13,'Base IPCA'!$E$3:$E$13,AH434,"Cubic","Extrapolate=Linear","MultiX=Average","Skip=True","Sort=True")</f>
        <v>#N/A Invalid Parameter: Interpolation value</v>
      </c>
      <c r="AJ434" s="43" t="str">
        <f>_xll.BInterpol('Base IPCA'!$C$3:$C$13,'Base IPCA'!$D$3:$D$13,AH434,"Cubic","Extrapolate=Linear","MultiX=Average","Skip=True","Sort=True")</f>
        <v>#N/A Invalid Parameter: Interpolation value</v>
      </c>
    </row>
    <row r="435" spans="34:36" x14ac:dyDescent="0.25">
      <c r="AH435" s="42" t="e">
        <f t="shared" si="100"/>
        <v>#REF!</v>
      </c>
      <c r="AI435" s="43" t="str">
        <f>_xll.BInterpol('Base IPCA'!$C$3:$C$13,'Base IPCA'!$E$3:$E$13,AH435,"Cubic","Extrapolate=Linear","MultiX=Average","Skip=True","Sort=True")</f>
        <v>#N/A Invalid Parameter: Interpolation value</v>
      </c>
      <c r="AJ435" s="43" t="str">
        <f>_xll.BInterpol('Base IPCA'!$C$3:$C$13,'Base IPCA'!$D$3:$D$13,AH435,"Cubic","Extrapolate=Linear","MultiX=Average","Skip=True","Sort=True")</f>
        <v>#N/A Invalid Parameter: Interpolation value</v>
      </c>
    </row>
    <row r="436" spans="34:36" x14ac:dyDescent="0.25">
      <c r="AH436" s="42" t="e">
        <f t="shared" si="100"/>
        <v>#REF!</v>
      </c>
      <c r="AI436" s="43" t="str">
        <f>_xll.BInterpol('Base IPCA'!$C$3:$C$13,'Base IPCA'!$E$3:$E$13,AH436,"Cubic","Extrapolate=Linear","MultiX=Average","Skip=True","Sort=True")</f>
        <v>#N/A Invalid Parameter: Interpolation value</v>
      </c>
      <c r="AJ436" s="43" t="str">
        <f>_xll.BInterpol('Base IPCA'!$C$3:$C$13,'Base IPCA'!$D$3:$D$13,AH436,"Cubic","Extrapolate=Linear","MultiX=Average","Skip=True","Sort=True")</f>
        <v>#N/A Invalid Parameter: Interpolation value</v>
      </c>
    </row>
    <row r="437" spans="34:36" x14ac:dyDescent="0.25">
      <c r="AH437" s="42" t="e">
        <f t="shared" si="100"/>
        <v>#REF!</v>
      </c>
      <c r="AI437" s="43" t="str">
        <f>_xll.BInterpol('Base IPCA'!$C$3:$C$13,'Base IPCA'!$E$3:$E$13,AH437,"Cubic","Extrapolate=Linear","MultiX=Average","Skip=True","Sort=True")</f>
        <v>#N/A Invalid Parameter: Interpolation value</v>
      </c>
      <c r="AJ437" s="43" t="str">
        <f>_xll.BInterpol('Base IPCA'!$C$3:$C$13,'Base IPCA'!$D$3:$D$13,AH437,"Cubic","Extrapolate=Linear","MultiX=Average","Skip=True","Sort=True")</f>
        <v>#N/A Invalid Parameter: Interpolation value</v>
      </c>
    </row>
    <row r="438" spans="34:36" x14ac:dyDescent="0.25">
      <c r="AH438" s="42" t="e">
        <f t="shared" si="100"/>
        <v>#REF!</v>
      </c>
      <c r="AI438" s="43" t="str">
        <f>_xll.BInterpol('Base IPCA'!$C$3:$C$13,'Base IPCA'!$E$3:$E$13,AH438,"Cubic","Extrapolate=Linear","MultiX=Average","Skip=True","Sort=True")</f>
        <v>#N/A Invalid Parameter: Interpolation value</v>
      </c>
      <c r="AJ438" s="43" t="str">
        <f>_xll.BInterpol('Base IPCA'!$C$3:$C$13,'Base IPCA'!$D$3:$D$13,AH438,"Cubic","Extrapolate=Linear","MultiX=Average","Skip=True","Sort=True")</f>
        <v>#N/A Invalid Parameter: Interpolation value</v>
      </c>
    </row>
    <row r="439" spans="34:36" x14ac:dyDescent="0.25">
      <c r="AH439" s="42" t="e">
        <f t="shared" si="100"/>
        <v>#REF!</v>
      </c>
      <c r="AI439" s="43" t="str">
        <f>_xll.BInterpol('Base IPCA'!$C$3:$C$13,'Base IPCA'!$E$3:$E$13,AH439,"Cubic","Extrapolate=Linear","MultiX=Average","Skip=True","Sort=True")</f>
        <v>#N/A Invalid Parameter: Interpolation value</v>
      </c>
      <c r="AJ439" s="43" t="str">
        <f>_xll.BInterpol('Base IPCA'!$C$3:$C$13,'Base IPCA'!$D$3:$D$13,AH439,"Cubic","Extrapolate=Linear","MultiX=Average","Skip=True","Sort=True")</f>
        <v>#N/A Invalid Parameter: Interpolation value</v>
      </c>
    </row>
    <row r="440" spans="34:36" x14ac:dyDescent="0.25">
      <c r="AH440" s="42" t="e">
        <f t="shared" si="100"/>
        <v>#REF!</v>
      </c>
      <c r="AI440" s="43" t="str">
        <f>_xll.BInterpol('Base IPCA'!$C$3:$C$13,'Base IPCA'!$E$3:$E$13,AH440,"Cubic","Extrapolate=Linear","MultiX=Average","Skip=True","Sort=True")</f>
        <v>#N/A Invalid Parameter: Interpolation value</v>
      </c>
      <c r="AJ440" s="43" t="str">
        <f>_xll.BInterpol('Base IPCA'!$C$3:$C$13,'Base IPCA'!$D$3:$D$13,AH440,"Cubic","Extrapolate=Linear","MultiX=Average","Skip=True","Sort=True")</f>
        <v>#N/A Invalid Parameter: Interpolation value</v>
      </c>
    </row>
    <row r="441" spans="34:36" x14ac:dyDescent="0.25">
      <c r="AH441" s="42" t="e">
        <f t="shared" si="100"/>
        <v>#REF!</v>
      </c>
      <c r="AI441" s="43" t="str">
        <f>_xll.BInterpol('Base IPCA'!$C$3:$C$13,'Base IPCA'!$E$3:$E$13,AH441,"Cubic","Extrapolate=Linear","MultiX=Average","Skip=True","Sort=True")</f>
        <v>#N/A Invalid Parameter: Interpolation value</v>
      </c>
      <c r="AJ441" s="43" t="str">
        <f>_xll.BInterpol('Base IPCA'!$C$3:$C$13,'Base IPCA'!$D$3:$D$13,AH441,"Cubic","Extrapolate=Linear","MultiX=Average","Skip=True","Sort=True")</f>
        <v>#N/A Invalid Parameter: Interpolation value</v>
      </c>
    </row>
    <row r="442" spans="34:36" x14ac:dyDescent="0.25">
      <c r="AH442" s="42" t="e">
        <f t="shared" si="100"/>
        <v>#REF!</v>
      </c>
      <c r="AI442" s="43" t="str">
        <f>_xll.BInterpol('Base IPCA'!$C$3:$C$13,'Base IPCA'!$E$3:$E$13,AH442,"Cubic","Extrapolate=Linear","MultiX=Average","Skip=True","Sort=True")</f>
        <v>#N/A Invalid Parameter: Interpolation value</v>
      </c>
      <c r="AJ442" s="43" t="str">
        <f>_xll.BInterpol('Base IPCA'!$C$3:$C$13,'Base IPCA'!$D$3:$D$13,AH442,"Cubic","Extrapolate=Linear","MultiX=Average","Skip=True","Sort=True")</f>
        <v>#N/A Invalid Parameter: Interpolation value</v>
      </c>
    </row>
    <row r="443" spans="34:36" x14ac:dyDescent="0.25">
      <c r="AH443" s="42" t="e">
        <f t="shared" si="100"/>
        <v>#REF!</v>
      </c>
      <c r="AI443" s="43" t="str">
        <f>_xll.BInterpol('Base IPCA'!$C$3:$C$13,'Base IPCA'!$E$3:$E$13,AH443,"Cubic","Extrapolate=Linear","MultiX=Average","Skip=True","Sort=True")</f>
        <v>#N/A Invalid Parameter: Interpolation value</v>
      </c>
      <c r="AJ443" s="43" t="str">
        <f>_xll.BInterpol('Base IPCA'!$C$3:$C$13,'Base IPCA'!$D$3:$D$13,AH443,"Cubic","Extrapolate=Linear","MultiX=Average","Skip=True","Sort=True")</f>
        <v>#N/A Invalid Parameter: Interpolation value</v>
      </c>
    </row>
    <row r="444" spans="34:36" x14ac:dyDescent="0.25">
      <c r="AH444" s="42" t="e">
        <f t="shared" si="100"/>
        <v>#REF!</v>
      </c>
      <c r="AI444" s="43" t="str">
        <f>_xll.BInterpol('Base IPCA'!$C$3:$C$13,'Base IPCA'!$E$3:$E$13,AH444,"Cubic","Extrapolate=Linear","MultiX=Average","Skip=True","Sort=True")</f>
        <v>#N/A Invalid Parameter: Interpolation value</v>
      </c>
      <c r="AJ444" s="43" t="str">
        <f>_xll.BInterpol('Base IPCA'!$C$3:$C$13,'Base IPCA'!$D$3:$D$13,AH444,"Cubic","Extrapolate=Linear","MultiX=Average","Skip=True","Sort=True")</f>
        <v>#N/A Invalid Parameter: Interpolation value</v>
      </c>
    </row>
    <row r="445" spans="34:36" x14ac:dyDescent="0.25">
      <c r="AH445" s="42" t="e">
        <f t="shared" si="100"/>
        <v>#REF!</v>
      </c>
      <c r="AI445" s="43" t="str">
        <f>_xll.BInterpol('Base IPCA'!$C$3:$C$13,'Base IPCA'!$E$3:$E$13,AH445,"Cubic","Extrapolate=Linear","MultiX=Average","Skip=True","Sort=True")</f>
        <v>#N/A Invalid Parameter: Interpolation value</v>
      </c>
      <c r="AJ445" s="43" t="str">
        <f>_xll.BInterpol('Base IPCA'!$C$3:$C$13,'Base IPCA'!$D$3:$D$13,AH445,"Cubic","Extrapolate=Linear","MultiX=Average","Skip=True","Sort=True")</f>
        <v>#N/A Invalid Parameter: Interpolation value</v>
      </c>
    </row>
    <row r="446" spans="34:36" x14ac:dyDescent="0.25">
      <c r="AH446" s="42" t="e">
        <f t="shared" si="100"/>
        <v>#REF!</v>
      </c>
      <c r="AI446" s="43" t="str">
        <f>_xll.BInterpol('Base IPCA'!$C$3:$C$13,'Base IPCA'!$E$3:$E$13,AH446,"Cubic","Extrapolate=Linear","MultiX=Average","Skip=True","Sort=True")</f>
        <v>#N/A Invalid Parameter: Interpolation value</v>
      </c>
      <c r="AJ446" s="43" t="str">
        <f>_xll.BInterpol('Base IPCA'!$C$3:$C$13,'Base IPCA'!$D$3:$D$13,AH446,"Cubic","Extrapolate=Linear","MultiX=Average","Skip=True","Sort=True")</f>
        <v>#N/A Invalid Parameter: Interpolation value</v>
      </c>
    </row>
    <row r="447" spans="34:36" x14ac:dyDescent="0.25">
      <c r="AH447" s="42" t="e">
        <f t="shared" si="100"/>
        <v>#REF!</v>
      </c>
      <c r="AI447" s="43" t="str">
        <f>_xll.BInterpol('Base IPCA'!$C$3:$C$13,'Base IPCA'!$E$3:$E$13,AH447,"Cubic","Extrapolate=Linear","MultiX=Average","Skip=True","Sort=True")</f>
        <v>#N/A Invalid Parameter: Interpolation value</v>
      </c>
      <c r="AJ447" s="43" t="str">
        <f>_xll.BInterpol('Base IPCA'!$C$3:$C$13,'Base IPCA'!$D$3:$D$13,AH447,"Cubic","Extrapolate=Linear","MultiX=Average","Skip=True","Sort=True")</f>
        <v>#N/A Invalid Parameter: Interpolation value</v>
      </c>
    </row>
    <row r="448" spans="34:36" x14ac:dyDescent="0.25">
      <c r="AH448" s="42" t="e">
        <f t="shared" si="100"/>
        <v>#REF!</v>
      </c>
      <c r="AI448" s="43" t="str">
        <f>_xll.BInterpol('Base IPCA'!$C$3:$C$13,'Base IPCA'!$E$3:$E$13,AH448,"Cubic","Extrapolate=Linear","MultiX=Average","Skip=True","Sort=True")</f>
        <v>#N/A Invalid Parameter: Interpolation value</v>
      </c>
      <c r="AJ448" s="43" t="str">
        <f>_xll.BInterpol('Base IPCA'!$C$3:$C$13,'Base IPCA'!$D$3:$D$13,AH448,"Cubic","Extrapolate=Linear","MultiX=Average","Skip=True","Sort=True")</f>
        <v>#N/A Invalid Parameter: Interpolation value</v>
      </c>
    </row>
    <row r="449" spans="34:36" x14ac:dyDescent="0.25">
      <c r="AH449" s="42" t="e">
        <f t="shared" si="100"/>
        <v>#REF!</v>
      </c>
      <c r="AI449" s="43" t="str">
        <f>_xll.BInterpol('Base IPCA'!$C$3:$C$13,'Base IPCA'!$E$3:$E$13,AH449,"Cubic","Extrapolate=Linear","MultiX=Average","Skip=True","Sort=True")</f>
        <v>#N/A Invalid Parameter: Interpolation value</v>
      </c>
      <c r="AJ449" s="43" t="str">
        <f>_xll.BInterpol('Base IPCA'!$C$3:$C$13,'Base IPCA'!$D$3:$D$13,AH449,"Cubic","Extrapolate=Linear","MultiX=Average","Skip=True","Sort=True")</f>
        <v>#N/A Invalid Parameter: Interpolation value</v>
      </c>
    </row>
    <row r="450" spans="34:36" x14ac:dyDescent="0.25">
      <c r="AH450" s="42" t="e">
        <f t="shared" si="100"/>
        <v>#REF!</v>
      </c>
      <c r="AI450" s="43" t="str">
        <f>_xll.BInterpol('Base IPCA'!$C$3:$C$13,'Base IPCA'!$E$3:$E$13,AH450,"Cubic","Extrapolate=Linear","MultiX=Average","Skip=True","Sort=True")</f>
        <v>#N/A Invalid Parameter: Interpolation value</v>
      </c>
      <c r="AJ450" s="43" t="str">
        <f>_xll.BInterpol('Base IPCA'!$C$3:$C$13,'Base IPCA'!$D$3:$D$13,AH450,"Cubic","Extrapolate=Linear","MultiX=Average","Skip=True","Sort=True")</f>
        <v>#N/A Invalid Parameter: Interpolation value</v>
      </c>
    </row>
    <row r="451" spans="34:36" x14ac:dyDescent="0.25">
      <c r="AH451" s="42" t="e">
        <f t="shared" si="100"/>
        <v>#REF!</v>
      </c>
      <c r="AI451" s="43" t="str">
        <f>_xll.BInterpol('Base IPCA'!$C$3:$C$13,'Base IPCA'!$E$3:$E$13,AH451,"Cubic","Extrapolate=Linear","MultiX=Average","Skip=True","Sort=True")</f>
        <v>#N/A Invalid Parameter: Interpolation value</v>
      </c>
      <c r="AJ451" s="43" t="str">
        <f>_xll.BInterpol('Base IPCA'!$C$3:$C$13,'Base IPCA'!$D$3:$D$13,AH451,"Cubic","Extrapolate=Linear","MultiX=Average","Skip=True","Sort=True")</f>
        <v>#N/A Invalid Parameter: Interpolation value</v>
      </c>
    </row>
    <row r="452" spans="34:36" x14ac:dyDescent="0.25">
      <c r="AH452" s="42" t="e">
        <f t="shared" si="100"/>
        <v>#REF!</v>
      </c>
      <c r="AI452" s="43" t="str">
        <f>_xll.BInterpol('Base IPCA'!$C$3:$C$13,'Base IPCA'!$E$3:$E$13,AH452,"Cubic","Extrapolate=Linear","MultiX=Average","Skip=True","Sort=True")</f>
        <v>#N/A Invalid Parameter: Interpolation value</v>
      </c>
      <c r="AJ452" s="43" t="str">
        <f>_xll.BInterpol('Base IPCA'!$C$3:$C$13,'Base IPCA'!$D$3:$D$13,AH452,"Cubic","Extrapolate=Linear","MultiX=Average","Skip=True","Sort=True")</f>
        <v>#N/A Invalid Parameter: Interpolation value</v>
      </c>
    </row>
    <row r="453" spans="34:36" x14ac:dyDescent="0.25">
      <c r="AH453" s="42" t="e">
        <f t="shared" si="100"/>
        <v>#REF!</v>
      </c>
      <c r="AI453" s="43" t="str">
        <f>_xll.BInterpol('Base IPCA'!$C$3:$C$13,'Base IPCA'!$E$3:$E$13,AH453,"Cubic","Extrapolate=Linear","MultiX=Average","Skip=True","Sort=True")</f>
        <v>#N/A Invalid Parameter: Interpolation value</v>
      </c>
      <c r="AJ453" s="43" t="str">
        <f>_xll.BInterpol('Base IPCA'!$C$3:$C$13,'Base IPCA'!$D$3:$D$13,AH453,"Cubic","Extrapolate=Linear","MultiX=Average","Skip=True","Sort=True")</f>
        <v>#N/A Invalid Parameter: Interpolation value</v>
      </c>
    </row>
    <row r="454" spans="34:36" x14ac:dyDescent="0.25">
      <c r="AH454" s="42" t="e">
        <f t="shared" ref="AH454:AH517" si="101">AH453+1</f>
        <v>#REF!</v>
      </c>
      <c r="AI454" s="43" t="str">
        <f>_xll.BInterpol('Base IPCA'!$C$3:$C$13,'Base IPCA'!$E$3:$E$13,AH454,"Cubic","Extrapolate=Linear","MultiX=Average","Skip=True","Sort=True")</f>
        <v>#N/A Invalid Parameter: Interpolation value</v>
      </c>
      <c r="AJ454" s="43" t="str">
        <f>_xll.BInterpol('Base IPCA'!$C$3:$C$13,'Base IPCA'!$D$3:$D$13,AH454,"Cubic","Extrapolate=Linear","MultiX=Average","Skip=True","Sort=True")</f>
        <v>#N/A Invalid Parameter: Interpolation value</v>
      </c>
    </row>
    <row r="455" spans="34:36" x14ac:dyDescent="0.25">
      <c r="AH455" s="42" t="e">
        <f t="shared" si="101"/>
        <v>#REF!</v>
      </c>
      <c r="AI455" s="43" t="str">
        <f>_xll.BInterpol('Base IPCA'!$C$3:$C$13,'Base IPCA'!$E$3:$E$13,AH455,"Cubic","Extrapolate=Linear","MultiX=Average","Skip=True","Sort=True")</f>
        <v>#N/A Invalid Parameter: Interpolation value</v>
      </c>
      <c r="AJ455" s="43" t="str">
        <f>_xll.BInterpol('Base IPCA'!$C$3:$C$13,'Base IPCA'!$D$3:$D$13,AH455,"Cubic","Extrapolate=Linear","MultiX=Average","Skip=True","Sort=True")</f>
        <v>#N/A Invalid Parameter: Interpolation value</v>
      </c>
    </row>
    <row r="456" spans="34:36" x14ac:dyDescent="0.25">
      <c r="AH456" s="42" t="e">
        <f t="shared" si="101"/>
        <v>#REF!</v>
      </c>
      <c r="AI456" s="43" t="str">
        <f>_xll.BInterpol('Base IPCA'!$C$3:$C$13,'Base IPCA'!$E$3:$E$13,AH456,"Cubic","Extrapolate=Linear","MultiX=Average","Skip=True","Sort=True")</f>
        <v>#N/A Invalid Parameter: Interpolation value</v>
      </c>
      <c r="AJ456" s="43" t="str">
        <f>_xll.BInterpol('Base IPCA'!$C$3:$C$13,'Base IPCA'!$D$3:$D$13,AH456,"Cubic","Extrapolate=Linear","MultiX=Average","Skip=True","Sort=True")</f>
        <v>#N/A Invalid Parameter: Interpolation value</v>
      </c>
    </row>
    <row r="457" spans="34:36" x14ac:dyDescent="0.25">
      <c r="AH457" s="42" t="e">
        <f t="shared" si="101"/>
        <v>#REF!</v>
      </c>
      <c r="AI457" s="43" t="str">
        <f>_xll.BInterpol('Base IPCA'!$C$3:$C$13,'Base IPCA'!$E$3:$E$13,AH457,"Cubic","Extrapolate=Linear","MultiX=Average","Skip=True","Sort=True")</f>
        <v>#N/A Invalid Parameter: Interpolation value</v>
      </c>
      <c r="AJ457" s="43" t="str">
        <f>_xll.BInterpol('Base IPCA'!$C$3:$C$13,'Base IPCA'!$D$3:$D$13,AH457,"Cubic","Extrapolate=Linear","MultiX=Average","Skip=True","Sort=True")</f>
        <v>#N/A Invalid Parameter: Interpolation value</v>
      </c>
    </row>
    <row r="458" spans="34:36" x14ac:dyDescent="0.25">
      <c r="AH458" s="42" t="e">
        <f t="shared" si="101"/>
        <v>#REF!</v>
      </c>
      <c r="AI458" s="43" t="str">
        <f>_xll.BInterpol('Base IPCA'!$C$3:$C$13,'Base IPCA'!$E$3:$E$13,AH458,"Cubic","Extrapolate=Linear","MultiX=Average","Skip=True","Sort=True")</f>
        <v>#N/A Invalid Parameter: Interpolation value</v>
      </c>
      <c r="AJ458" s="43" t="str">
        <f>_xll.BInterpol('Base IPCA'!$C$3:$C$13,'Base IPCA'!$D$3:$D$13,AH458,"Cubic","Extrapolate=Linear","MultiX=Average","Skip=True","Sort=True")</f>
        <v>#N/A Invalid Parameter: Interpolation value</v>
      </c>
    </row>
    <row r="459" spans="34:36" x14ac:dyDescent="0.25">
      <c r="AH459" s="42" t="e">
        <f t="shared" si="101"/>
        <v>#REF!</v>
      </c>
      <c r="AI459" s="43" t="str">
        <f>_xll.BInterpol('Base IPCA'!$C$3:$C$13,'Base IPCA'!$E$3:$E$13,AH459,"Cubic","Extrapolate=Linear","MultiX=Average","Skip=True","Sort=True")</f>
        <v>#N/A Invalid Parameter: Interpolation value</v>
      </c>
      <c r="AJ459" s="43" t="str">
        <f>_xll.BInterpol('Base IPCA'!$C$3:$C$13,'Base IPCA'!$D$3:$D$13,AH459,"Cubic","Extrapolate=Linear","MultiX=Average","Skip=True","Sort=True")</f>
        <v>#N/A Invalid Parameter: Interpolation value</v>
      </c>
    </row>
    <row r="460" spans="34:36" x14ac:dyDescent="0.25">
      <c r="AH460" s="42" t="e">
        <f t="shared" si="101"/>
        <v>#REF!</v>
      </c>
      <c r="AI460" s="43" t="str">
        <f>_xll.BInterpol('Base IPCA'!$C$3:$C$13,'Base IPCA'!$E$3:$E$13,AH460,"Cubic","Extrapolate=Linear","MultiX=Average","Skip=True","Sort=True")</f>
        <v>#N/A Invalid Parameter: Interpolation value</v>
      </c>
      <c r="AJ460" s="43" t="str">
        <f>_xll.BInterpol('Base IPCA'!$C$3:$C$13,'Base IPCA'!$D$3:$D$13,AH460,"Cubic","Extrapolate=Linear","MultiX=Average","Skip=True","Sort=True")</f>
        <v>#N/A Invalid Parameter: Interpolation value</v>
      </c>
    </row>
    <row r="461" spans="34:36" x14ac:dyDescent="0.25">
      <c r="AH461" s="42" t="e">
        <f t="shared" si="101"/>
        <v>#REF!</v>
      </c>
      <c r="AI461" s="43" t="str">
        <f>_xll.BInterpol('Base IPCA'!$C$3:$C$13,'Base IPCA'!$E$3:$E$13,AH461,"Cubic","Extrapolate=Linear","MultiX=Average","Skip=True","Sort=True")</f>
        <v>#N/A Invalid Parameter: Interpolation value</v>
      </c>
      <c r="AJ461" s="43" t="str">
        <f>_xll.BInterpol('Base IPCA'!$C$3:$C$13,'Base IPCA'!$D$3:$D$13,AH461,"Cubic","Extrapolate=Linear","MultiX=Average","Skip=True","Sort=True")</f>
        <v>#N/A Invalid Parameter: Interpolation value</v>
      </c>
    </row>
    <row r="462" spans="34:36" x14ac:dyDescent="0.25">
      <c r="AH462" s="42" t="e">
        <f t="shared" si="101"/>
        <v>#REF!</v>
      </c>
      <c r="AI462" s="43" t="str">
        <f>_xll.BInterpol('Base IPCA'!$C$3:$C$13,'Base IPCA'!$E$3:$E$13,AH462,"Cubic","Extrapolate=Linear","MultiX=Average","Skip=True","Sort=True")</f>
        <v>#N/A Invalid Parameter: Interpolation value</v>
      </c>
      <c r="AJ462" s="43" t="str">
        <f>_xll.BInterpol('Base IPCA'!$C$3:$C$13,'Base IPCA'!$D$3:$D$13,AH462,"Cubic","Extrapolate=Linear","MultiX=Average","Skip=True","Sort=True")</f>
        <v>#N/A Invalid Parameter: Interpolation value</v>
      </c>
    </row>
    <row r="463" spans="34:36" x14ac:dyDescent="0.25">
      <c r="AH463" s="42" t="e">
        <f t="shared" si="101"/>
        <v>#REF!</v>
      </c>
      <c r="AI463" s="43" t="str">
        <f>_xll.BInterpol('Base IPCA'!$C$3:$C$13,'Base IPCA'!$E$3:$E$13,AH463,"Cubic","Extrapolate=Linear","MultiX=Average","Skip=True","Sort=True")</f>
        <v>#N/A Invalid Parameter: Interpolation value</v>
      </c>
      <c r="AJ463" s="43" t="str">
        <f>_xll.BInterpol('Base IPCA'!$C$3:$C$13,'Base IPCA'!$D$3:$D$13,AH463,"Cubic","Extrapolate=Linear","MultiX=Average","Skip=True","Sort=True")</f>
        <v>#N/A Invalid Parameter: Interpolation value</v>
      </c>
    </row>
    <row r="464" spans="34:36" x14ac:dyDescent="0.25">
      <c r="AH464" s="42" t="e">
        <f t="shared" si="101"/>
        <v>#REF!</v>
      </c>
      <c r="AI464" s="43" t="str">
        <f>_xll.BInterpol('Base IPCA'!$C$3:$C$13,'Base IPCA'!$E$3:$E$13,AH464,"Cubic","Extrapolate=Linear","MultiX=Average","Skip=True","Sort=True")</f>
        <v>#N/A Invalid Parameter: Interpolation value</v>
      </c>
      <c r="AJ464" s="43" t="str">
        <f>_xll.BInterpol('Base IPCA'!$C$3:$C$13,'Base IPCA'!$D$3:$D$13,AH464,"Cubic","Extrapolate=Linear","MultiX=Average","Skip=True","Sort=True")</f>
        <v>#N/A Invalid Parameter: Interpolation value</v>
      </c>
    </row>
    <row r="465" spans="34:36" x14ac:dyDescent="0.25">
      <c r="AH465" s="42" t="e">
        <f t="shared" si="101"/>
        <v>#REF!</v>
      </c>
      <c r="AI465" s="43" t="str">
        <f>_xll.BInterpol('Base IPCA'!$C$3:$C$13,'Base IPCA'!$E$3:$E$13,AH465,"Cubic","Extrapolate=Linear","MultiX=Average","Skip=True","Sort=True")</f>
        <v>#N/A Invalid Parameter: Interpolation value</v>
      </c>
      <c r="AJ465" s="43" t="str">
        <f>_xll.BInterpol('Base IPCA'!$C$3:$C$13,'Base IPCA'!$D$3:$D$13,AH465,"Cubic","Extrapolate=Linear","MultiX=Average","Skip=True","Sort=True")</f>
        <v>#N/A Invalid Parameter: Interpolation value</v>
      </c>
    </row>
    <row r="466" spans="34:36" x14ac:dyDescent="0.25">
      <c r="AH466" s="42" t="e">
        <f t="shared" si="101"/>
        <v>#REF!</v>
      </c>
      <c r="AI466" s="43" t="str">
        <f>_xll.BInterpol('Base IPCA'!$C$3:$C$13,'Base IPCA'!$E$3:$E$13,AH466,"Cubic","Extrapolate=Linear","MultiX=Average","Skip=True","Sort=True")</f>
        <v>#N/A Invalid Parameter: Interpolation value</v>
      </c>
      <c r="AJ466" s="43" t="str">
        <f>_xll.BInterpol('Base IPCA'!$C$3:$C$13,'Base IPCA'!$D$3:$D$13,AH466,"Cubic","Extrapolate=Linear","MultiX=Average","Skip=True","Sort=True")</f>
        <v>#N/A Invalid Parameter: Interpolation value</v>
      </c>
    </row>
    <row r="467" spans="34:36" x14ac:dyDescent="0.25">
      <c r="AH467" s="42" t="e">
        <f t="shared" si="101"/>
        <v>#REF!</v>
      </c>
      <c r="AI467" s="43" t="str">
        <f>_xll.BInterpol('Base IPCA'!$C$3:$C$13,'Base IPCA'!$E$3:$E$13,AH467,"Cubic","Extrapolate=Linear","MultiX=Average","Skip=True","Sort=True")</f>
        <v>#N/A Invalid Parameter: Interpolation value</v>
      </c>
      <c r="AJ467" s="43" t="str">
        <f>_xll.BInterpol('Base IPCA'!$C$3:$C$13,'Base IPCA'!$D$3:$D$13,AH467,"Cubic","Extrapolate=Linear","MultiX=Average","Skip=True","Sort=True")</f>
        <v>#N/A Invalid Parameter: Interpolation value</v>
      </c>
    </row>
    <row r="468" spans="34:36" x14ac:dyDescent="0.25">
      <c r="AH468" s="42" t="e">
        <f t="shared" si="101"/>
        <v>#REF!</v>
      </c>
      <c r="AI468" s="43" t="str">
        <f>_xll.BInterpol('Base IPCA'!$C$3:$C$13,'Base IPCA'!$E$3:$E$13,AH468,"Cubic","Extrapolate=Linear","MultiX=Average","Skip=True","Sort=True")</f>
        <v>#N/A Invalid Parameter: Interpolation value</v>
      </c>
      <c r="AJ468" s="43" t="str">
        <f>_xll.BInterpol('Base IPCA'!$C$3:$C$13,'Base IPCA'!$D$3:$D$13,AH468,"Cubic","Extrapolate=Linear","MultiX=Average","Skip=True","Sort=True")</f>
        <v>#N/A Invalid Parameter: Interpolation value</v>
      </c>
    </row>
    <row r="469" spans="34:36" x14ac:dyDescent="0.25">
      <c r="AH469" s="42" t="e">
        <f t="shared" si="101"/>
        <v>#REF!</v>
      </c>
      <c r="AI469" s="43" t="str">
        <f>_xll.BInterpol('Base IPCA'!$C$3:$C$13,'Base IPCA'!$E$3:$E$13,AH469,"Cubic","Extrapolate=Linear","MultiX=Average","Skip=True","Sort=True")</f>
        <v>#N/A Invalid Parameter: Interpolation value</v>
      </c>
      <c r="AJ469" s="43" t="str">
        <f>_xll.BInterpol('Base IPCA'!$C$3:$C$13,'Base IPCA'!$D$3:$D$13,AH469,"Cubic","Extrapolate=Linear","MultiX=Average","Skip=True","Sort=True")</f>
        <v>#N/A Invalid Parameter: Interpolation value</v>
      </c>
    </row>
    <row r="470" spans="34:36" x14ac:dyDescent="0.25">
      <c r="AH470" s="42" t="e">
        <f t="shared" si="101"/>
        <v>#REF!</v>
      </c>
      <c r="AI470" s="43" t="str">
        <f>_xll.BInterpol('Base IPCA'!$C$3:$C$13,'Base IPCA'!$E$3:$E$13,AH470,"Cubic","Extrapolate=Linear","MultiX=Average","Skip=True","Sort=True")</f>
        <v>#N/A Invalid Parameter: Interpolation value</v>
      </c>
      <c r="AJ470" s="43" t="str">
        <f>_xll.BInterpol('Base IPCA'!$C$3:$C$13,'Base IPCA'!$D$3:$D$13,AH470,"Cubic","Extrapolate=Linear","MultiX=Average","Skip=True","Sort=True")</f>
        <v>#N/A Invalid Parameter: Interpolation value</v>
      </c>
    </row>
    <row r="471" spans="34:36" x14ac:dyDescent="0.25">
      <c r="AH471" s="42" t="e">
        <f t="shared" si="101"/>
        <v>#REF!</v>
      </c>
      <c r="AI471" s="43" t="str">
        <f>_xll.BInterpol('Base IPCA'!$C$3:$C$13,'Base IPCA'!$E$3:$E$13,AH471,"Cubic","Extrapolate=Linear","MultiX=Average","Skip=True","Sort=True")</f>
        <v>#N/A Invalid Parameter: Interpolation value</v>
      </c>
      <c r="AJ471" s="43" t="str">
        <f>_xll.BInterpol('Base IPCA'!$C$3:$C$13,'Base IPCA'!$D$3:$D$13,AH471,"Cubic","Extrapolate=Linear","MultiX=Average","Skip=True","Sort=True")</f>
        <v>#N/A Invalid Parameter: Interpolation value</v>
      </c>
    </row>
    <row r="472" spans="34:36" x14ac:dyDescent="0.25">
      <c r="AH472" s="42" t="e">
        <f t="shared" si="101"/>
        <v>#REF!</v>
      </c>
      <c r="AI472" s="43" t="str">
        <f>_xll.BInterpol('Base IPCA'!$C$3:$C$13,'Base IPCA'!$E$3:$E$13,AH472,"Cubic","Extrapolate=Linear","MultiX=Average","Skip=True","Sort=True")</f>
        <v>#N/A Invalid Parameter: Interpolation value</v>
      </c>
      <c r="AJ472" s="43" t="str">
        <f>_xll.BInterpol('Base IPCA'!$C$3:$C$13,'Base IPCA'!$D$3:$D$13,AH472,"Cubic","Extrapolate=Linear","MultiX=Average","Skip=True","Sort=True")</f>
        <v>#N/A Invalid Parameter: Interpolation value</v>
      </c>
    </row>
    <row r="473" spans="34:36" x14ac:dyDescent="0.25">
      <c r="AH473" s="42" t="e">
        <f t="shared" si="101"/>
        <v>#REF!</v>
      </c>
      <c r="AI473" s="43" t="str">
        <f>_xll.BInterpol('Base IPCA'!$C$3:$C$13,'Base IPCA'!$E$3:$E$13,AH473,"Cubic","Extrapolate=Linear","MultiX=Average","Skip=True","Sort=True")</f>
        <v>#N/A Invalid Parameter: Interpolation value</v>
      </c>
      <c r="AJ473" s="43" t="str">
        <f>_xll.BInterpol('Base IPCA'!$C$3:$C$13,'Base IPCA'!$D$3:$D$13,AH473,"Cubic","Extrapolate=Linear","MultiX=Average","Skip=True","Sort=True")</f>
        <v>#N/A Invalid Parameter: Interpolation value</v>
      </c>
    </row>
    <row r="474" spans="34:36" x14ac:dyDescent="0.25">
      <c r="AH474" s="42" t="e">
        <f t="shared" si="101"/>
        <v>#REF!</v>
      </c>
      <c r="AI474" s="43" t="str">
        <f>_xll.BInterpol('Base IPCA'!$C$3:$C$13,'Base IPCA'!$E$3:$E$13,AH474,"Cubic","Extrapolate=Linear","MultiX=Average","Skip=True","Sort=True")</f>
        <v>#N/A Invalid Parameter: Interpolation value</v>
      </c>
      <c r="AJ474" s="43" t="str">
        <f>_xll.BInterpol('Base IPCA'!$C$3:$C$13,'Base IPCA'!$D$3:$D$13,AH474,"Cubic","Extrapolate=Linear","MultiX=Average","Skip=True","Sort=True")</f>
        <v>#N/A Invalid Parameter: Interpolation value</v>
      </c>
    </row>
    <row r="475" spans="34:36" x14ac:dyDescent="0.25">
      <c r="AH475" s="42" t="e">
        <f t="shared" si="101"/>
        <v>#REF!</v>
      </c>
      <c r="AI475" s="43" t="str">
        <f>_xll.BInterpol('Base IPCA'!$C$3:$C$13,'Base IPCA'!$E$3:$E$13,AH475,"Cubic","Extrapolate=Linear","MultiX=Average","Skip=True","Sort=True")</f>
        <v>#N/A Invalid Parameter: Interpolation value</v>
      </c>
      <c r="AJ475" s="43" t="str">
        <f>_xll.BInterpol('Base IPCA'!$C$3:$C$13,'Base IPCA'!$D$3:$D$13,AH475,"Cubic","Extrapolate=Linear","MultiX=Average","Skip=True","Sort=True")</f>
        <v>#N/A Invalid Parameter: Interpolation value</v>
      </c>
    </row>
    <row r="476" spans="34:36" x14ac:dyDescent="0.25">
      <c r="AH476" s="42" t="e">
        <f t="shared" si="101"/>
        <v>#REF!</v>
      </c>
      <c r="AI476" s="43" t="str">
        <f>_xll.BInterpol('Base IPCA'!$C$3:$C$13,'Base IPCA'!$E$3:$E$13,AH476,"Cubic","Extrapolate=Linear","MultiX=Average","Skip=True","Sort=True")</f>
        <v>#N/A Invalid Parameter: Interpolation value</v>
      </c>
      <c r="AJ476" s="43" t="str">
        <f>_xll.BInterpol('Base IPCA'!$C$3:$C$13,'Base IPCA'!$D$3:$D$13,AH476,"Cubic","Extrapolate=Linear","MultiX=Average","Skip=True","Sort=True")</f>
        <v>#N/A Invalid Parameter: Interpolation value</v>
      </c>
    </row>
    <row r="477" spans="34:36" x14ac:dyDescent="0.25">
      <c r="AH477" s="42" t="e">
        <f t="shared" si="101"/>
        <v>#REF!</v>
      </c>
      <c r="AI477" s="43" t="str">
        <f>_xll.BInterpol('Base IPCA'!$C$3:$C$13,'Base IPCA'!$E$3:$E$13,AH477,"Cubic","Extrapolate=Linear","MultiX=Average","Skip=True","Sort=True")</f>
        <v>#N/A Invalid Parameter: Interpolation value</v>
      </c>
      <c r="AJ477" s="43" t="str">
        <f>_xll.BInterpol('Base IPCA'!$C$3:$C$13,'Base IPCA'!$D$3:$D$13,AH477,"Cubic","Extrapolate=Linear","MultiX=Average","Skip=True","Sort=True")</f>
        <v>#N/A Invalid Parameter: Interpolation value</v>
      </c>
    </row>
    <row r="478" spans="34:36" x14ac:dyDescent="0.25">
      <c r="AH478" s="42" t="e">
        <f t="shared" si="101"/>
        <v>#REF!</v>
      </c>
      <c r="AI478" s="43" t="str">
        <f>_xll.BInterpol('Base IPCA'!$C$3:$C$13,'Base IPCA'!$E$3:$E$13,AH478,"Cubic","Extrapolate=Linear","MultiX=Average","Skip=True","Sort=True")</f>
        <v>#N/A Invalid Parameter: Interpolation value</v>
      </c>
      <c r="AJ478" s="43" t="str">
        <f>_xll.BInterpol('Base IPCA'!$C$3:$C$13,'Base IPCA'!$D$3:$D$13,AH478,"Cubic","Extrapolate=Linear","MultiX=Average","Skip=True","Sort=True")</f>
        <v>#N/A Invalid Parameter: Interpolation value</v>
      </c>
    </row>
    <row r="479" spans="34:36" x14ac:dyDescent="0.25">
      <c r="AH479" s="42" t="e">
        <f t="shared" si="101"/>
        <v>#REF!</v>
      </c>
      <c r="AI479" s="43" t="str">
        <f>_xll.BInterpol('Base IPCA'!$C$3:$C$13,'Base IPCA'!$E$3:$E$13,AH479,"Cubic","Extrapolate=Linear","MultiX=Average","Skip=True","Sort=True")</f>
        <v>#N/A Invalid Parameter: Interpolation value</v>
      </c>
      <c r="AJ479" s="43" t="str">
        <f>_xll.BInterpol('Base IPCA'!$C$3:$C$13,'Base IPCA'!$D$3:$D$13,AH479,"Cubic","Extrapolate=Linear","MultiX=Average","Skip=True","Sort=True")</f>
        <v>#N/A Invalid Parameter: Interpolation value</v>
      </c>
    </row>
    <row r="480" spans="34:36" x14ac:dyDescent="0.25">
      <c r="AH480" s="42" t="e">
        <f t="shared" si="101"/>
        <v>#REF!</v>
      </c>
      <c r="AI480" s="43" t="str">
        <f>_xll.BInterpol('Base IPCA'!$C$3:$C$13,'Base IPCA'!$E$3:$E$13,AH480,"Cubic","Extrapolate=Linear","MultiX=Average","Skip=True","Sort=True")</f>
        <v>#N/A Invalid Parameter: Interpolation value</v>
      </c>
      <c r="AJ480" s="43" t="str">
        <f>_xll.BInterpol('Base IPCA'!$C$3:$C$13,'Base IPCA'!$D$3:$D$13,AH480,"Cubic","Extrapolate=Linear","MultiX=Average","Skip=True","Sort=True")</f>
        <v>#N/A Invalid Parameter: Interpolation value</v>
      </c>
    </row>
    <row r="481" spans="34:36" x14ac:dyDescent="0.25">
      <c r="AH481" s="42" t="e">
        <f t="shared" si="101"/>
        <v>#REF!</v>
      </c>
      <c r="AI481" s="43" t="str">
        <f>_xll.BInterpol('Base IPCA'!$C$3:$C$13,'Base IPCA'!$E$3:$E$13,AH481,"Cubic","Extrapolate=Linear","MultiX=Average","Skip=True","Sort=True")</f>
        <v>#N/A Invalid Parameter: Interpolation value</v>
      </c>
      <c r="AJ481" s="43" t="str">
        <f>_xll.BInterpol('Base IPCA'!$C$3:$C$13,'Base IPCA'!$D$3:$D$13,AH481,"Cubic","Extrapolate=Linear","MultiX=Average","Skip=True","Sort=True")</f>
        <v>#N/A Invalid Parameter: Interpolation value</v>
      </c>
    </row>
    <row r="482" spans="34:36" x14ac:dyDescent="0.25">
      <c r="AH482" s="42" t="e">
        <f t="shared" si="101"/>
        <v>#REF!</v>
      </c>
      <c r="AI482" s="43" t="str">
        <f>_xll.BInterpol('Base IPCA'!$C$3:$C$13,'Base IPCA'!$E$3:$E$13,AH482,"Cubic","Extrapolate=Linear","MultiX=Average","Skip=True","Sort=True")</f>
        <v>#N/A Invalid Parameter: Interpolation value</v>
      </c>
      <c r="AJ482" s="43" t="str">
        <f>_xll.BInterpol('Base IPCA'!$C$3:$C$13,'Base IPCA'!$D$3:$D$13,AH482,"Cubic","Extrapolate=Linear","MultiX=Average","Skip=True","Sort=True")</f>
        <v>#N/A Invalid Parameter: Interpolation value</v>
      </c>
    </row>
    <row r="483" spans="34:36" x14ac:dyDescent="0.25">
      <c r="AH483" s="42" t="e">
        <f t="shared" si="101"/>
        <v>#REF!</v>
      </c>
      <c r="AI483" s="43" t="str">
        <f>_xll.BInterpol('Base IPCA'!$C$3:$C$13,'Base IPCA'!$E$3:$E$13,AH483,"Cubic","Extrapolate=Linear","MultiX=Average","Skip=True","Sort=True")</f>
        <v>#N/A Invalid Parameter: Interpolation value</v>
      </c>
      <c r="AJ483" s="43" t="str">
        <f>_xll.BInterpol('Base IPCA'!$C$3:$C$13,'Base IPCA'!$D$3:$D$13,AH483,"Cubic","Extrapolate=Linear","MultiX=Average","Skip=True","Sort=True")</f>
        <v>#N/A Invalid Parameter: Interpolation value</v>
      </c>
    </row>
    <row r="484" spans="34:36" x14ac:dyDescent="0.25">
      <c r="AH484" s="42" t="e">
        <f t="shared" si="101"/>
        <v>#REF!</v>
      </c>
      <c r="AI484" s="43" t="str">
        <f>_xll.BInterpol('Base IPCA'!$C$3:$C$13,'Base IPCA'!$E$3:$E$13,AH484,"Cubic","Extrapolate=Linear","MultiX=Average","Skip=True","Sort=True")</f>
        <v>#N/A Invalid Parameter: Interpolation value</v>
      </c>
      <c r="AJ484" s="43" t="str">
        <f>_xll.BInterpol('Base IPCA'!$C$3:$C$13,'Base IPCA'!$D$3:$D$13,AH484,"Cubic","Extrapolate=Linear","MultiX=Average","Skip=True","Sort=True")</f>
        <v>#N/A Invalid Parameter: Interpolation value</v>
      </c>
    </row>
    <row r="485" spans="34:36" x14ac:dyDescent="0.25">
      <c r="AH485" s="42" t="e">
        <f t="shared" si="101"/>
        <v>#REF!</v>
      </c>
      <c r="AI485" s="43" t="str">
        <f>_xll.BInterpol('Base IPCA'!$C$3:$C$13,'Base IPCA'!$E$3:$E$13,AH485,"Cubic","Extrapolate=Linear","MultiX=Average","Skip=True","Sort=True")</f>
        <v>#N/A Invalid Parameter: Interpolation value</v>
      </c>
      <c r="AJ485" s="43" t="str">
        <f>_xll.BInterpol('Base IPCA'!$C$3:$C$13,'Base IPCA'!$D$3:$D$13,AH485,"Cubic","Extrapolate=Linear","MultiX=Average","Skip=True","Sort=True")</f>
        <v>#N/A Invalid Parameter: Interpolation value</v>
      </c>
    </row>
    <row r="486" spans="34:36" x14ac:dyDescent="0.25">
      <c r="AH486" s="42" t="e">
        <f t="shared" si="101"/>
        <v>#REF!</v>
      </c>
      <c r="AI486" s="43" t="str">
        <f>_xll.BInterpol('Base IPCA'!$C$3:$C$13,'Base IPCA'!$E$3:$E$13,AH486,"Cubic","Extrapolate=Linear","MultiX=Average","Skip=True","Sort=True")</f>
        <v>#N/A Invalid Parameter: Interpolation value</v>
      </c>
      <c r="AJ486" s="43" t="str">
        <f>_xll.BInterpol('Base IPCA'!$C$3:$C$13,'Base IPCA'!$D$3:$D$13,AH486,"Cubic","Extrapolate=Linear","MultiX=Average","Skip=True","Sort=True")</f>
        <v>#N/A Invalid Parameter: Interpolation value</v>
      </c>
    </row>
    <row r="487" spans="34:36" x14ac:dyDescent="0.25">
      <c r="AH487" s="42" t="e">
        <f t="shared" si="101"/>
        <v>#REF!</v>
      </c>
      <c r="AI487" s="43" t="str">
        <f>_xll.BInterpol('Base IPCA'!$C$3:$C$13,'Base IPCA'!$E$3:$E$13,AH487,"Cubic","Extrapolate=Linear","MultiX=Average","Skip=True","Sort=True")</f>
        <v>#N/A Invalid Parameter: Interpolation value</v>
      </c>
      <c r="AJ487" s="43" t="str">
        <f>_xll.BInterpol('Base IPCA'!$C$3:$C$13,'Base IPCA'!$D$3:$D$13,AH487,"Cubic","Extrapolate=Linear","MultiX=Average","Skip=True","Sort=True")</f>
        <v>#N/A Invalid Parameter: Interpolation value</v>
      </c>
    </row>
    <row r="488" spans="34:36" x14ac:dyDescent="0.25">
      <c r="AH488" s="42" t="e">
        <f t="shared" si="101"/>
        <v>#REF!</v>
      </c>
      <c r="AI488" s="43" t="str">
        <f>_xll.BInterpol('Base IPCA'!$C$3:$C$13,'Base IPCA'!$E$3:$E$13,AH488,"Cubic","Extrapolate=Linear","MultiX=Average","Skip=True","Sort=True")</f>
        <v>#N/A Invalid Parameter: Interpolation value</v>
      </c>
      <c r="AJ488" s="43" t="str">
        <f>_xll.BInterpol('Base IPCA'!$C$3:$C$13,'Base IPCA'!$D$3:$D$13,AH488,"Cubic","Extrapolate=Linear","MultiX=Average","Skip=True","Sort=True")</f>
        <v>#N/A Invalid Parameter: Interpolation value</v>
      </c>
    </row>
    <row r="489" spans="34:36" x14ac:dyDescent="0.25">
      <c r="AH489" s="42" t="e">
        <f t="shared" si="101"/>
        <v>#REF!</v>
      </c>
      <c r="AI489" s="43" t="str">
        <f>_xll.BInterpol('Base IPCA'!$C$3:$C$13,'Base IPCA'!$E$3:$E$13,AH489,"Cubic","Extrapolate=Linear","MultiX=Average","Skip=True","Sort=True")</f>
        <v>#N/A Invalid Parameter: Interpolation value</v>
      </c>
      <c r="AJ489" s="43" t="str">
        <f>_xll.BInterpol('Base IPCA'!$C$3:$C$13,'Base IPCA'!$D$3:$D$13,AH489,"Cubic","Extrapolate=Linear","MultiX=Average","Skip=True","Sort=True")</f>
        <v>#N/A Invalid Parameter: Interpolation value</v>
      </c>
    </row>
    <row r="490" spans="34:36" x14ac:dyDescent="0.25">
      <c r="AH490" s="42" t="e">
        <f t="shared" si="101"/>
        <v>#REF!</v>
      </c>
      <c r="AI490" s="43" t="str">
        <f>_xll.BInterpol('Base IPCA'!$C$3:$C$13,'Base IPCA'!$E$3:$E$13,AH490,"Cubic","Extrapolate=Linear","MultiX=Average","Skip=True","Sort=True")</f>
        <v>#N/A Invalid Parameter: Interpolation value</v>
      </c>
      <c r="AJ490" s="43" t="str">
        <f>_xll.BInterpol('Base IPCA'!$C$3:$C$13,'Base IPCA'!$D$3:$D$13,AH490,"Cubic","Extrapolate=Linear","MultiX=Average","Skip=True","Sort=True")</f>
        <v>#N/A Invalid Parameter: Interpolation value</v>
      </c>
    </row>
    <row r="491" spans="34:36" x14ac:dyDescent="0.25">
      <c r="AH491" s="42" t="e">
        <f t="shared" si="101"/>
        <v>#REF!</v>
      </c>
      <c r="AI491" s="43" t="str">
        <f>_xll.BInterpol('Base IPCA'!$C$3:$C$13,'Base IPCA'!$E$3:$E$13,AH491,"Cubic","Extrapolate=Linear","MultiX=Average","Skip=True","Sort=True")</f>
        <v>#N/A Invalid Parameter: Interpolation value</v>
      </c>
      <c r="AJ491" s="43" t="str">
        <f>_xll.BInterpol('Base IPCA'!$C$3:$C$13,'Base IPCA'!$D$3:$D$13,AH491,"Cubic","Extrapolate=Linear","MultiX=Average","Skip=True","Sort=True")</f>
        <v>#N/A Invalid Parameter: Interpolation value</v>
      </c>
    </row>
    <row r="492" spans="34:36" x14ac:dyDescent="0.25">
      <c r="AH492" s="42" t="e">
        <f t="shared" si="101"/>
        <v>#REF!</v>
      </c>
      <c r="AI492" s="43" t="str">
        <f>_xll.BInterpol('Base IPCA'!$C$3:$C$13,'Base IPCA'!$E$3:$E$13,AH492,"Cubic","Extrapolate=Linear","MultiX=Average","Skip=True","Sort=True")</f>
        <v>#N/A Invalid Parameter: Interpolation value</v>
      </c>
      <c r="AJ492" s="43" t="str">
        <f>_xll.BInterpol('Base IPCA'!$C$3:$C$13,'Base IPCA'!$D$3:$D$13,AH492,"Cubic","Extrapolate=Linear","MultiX=Average","Skip=True","Sort=True")</f>
        <v>#N/A Invalid Parameter: Interpolation value</v>
      </c>
    </row>
    <row r="493" spans="34:36" x14ac:dyDescent="0.25">
      <c r="AH493" s="42" t="e">
        <f t="shared" si="101"/>
        <v>#REF!</v>
      </c>
      <c r="AI493" s="43" t="str">
        <f>_xll.BInterpol('Base IPCA'!$C$3:$C$13,'Base IPCA'!$E$3:$E$13,AH493,"Cubic","Extrapolate=Linear","MultiX=Average","Skip=True","Sort=True")</f>
        <v>#N/A Invalid Parameter: Interpolation value</v>
      </c>
      <c r="AJ493" s="43" t="str">
        <f>_xll.BInterpol('Base IPCA'!$C$3:$C$13,'Base IPCA'!$D$3:$D$13,AH493,"Cubic","Extrapolate=Linear","MultiX=Average","Skip=True","Sort=True")</f>
        <v>#N/A Invalid Parameter: Interpolation value</v>
      </c>
    </row>
    <row r="494" spans="34:36" x14ac:dyDescent="0.25">
      <c r="AH494" s="42" t="e">
        <f t="shared" si="101"/>
        <v>#REF!</v>
      </c>
      <c r="AI494" s="43" t="str">
        <f>_xll.BInterpol('Base IPCA'!$C$3:$C$13,'Base IPCA'!$E$3:$E$13,AH494,"Cubic","Extrapolate=Linear","MultiX=Average","Skip=True","Sort=True")</f>
        <v>#N/A Invalid Parameter: Interpolation value</v>
      </c>
      <c r="AJ494" s="43" t="str">
        <f>_xll.BInterpol('Base IPCA'!$C$3:$C$13,'Base IPCA'!$D$3:$D$13,AH494,"Cubic","Extrapolate=Linear","MultiX=Average","Skip=True","Sort=True")</f>
        <v>#N/A Invalid Parameter: Interpolation value</v>
      </c>
    </row>
    <row r="495" spans="34:36" x14ac:dyDescent="0.25">
      <c r="AH495" s="42" t="e">
        <f t="shared" si="101"/>
        <v>#REF!</v>
      </c>
      <c r="AI495" s="43" t="str">
        <f>_xll.BInterpol('Base IPCA'!$C$3:$C$13,'Base IPCA'!$E$3:$E$13,AH495,"Cubic","Extrapolate=Linear","MultiX=Average","Skip=True","Sort=True")</f>
        <v>#N/A Invalid Parameter: Interpolation value</v>
      </c>
      <c r="AJ495" s="43" t="str">
        <f>_xll.BInterpol('Base IPCA'!$C$3:$C$13,'Base IPCA'!$D$3:$D$13,AH495,"Cubic","Extrapolate=Linear","MultiX=Average","Skip=True","Sort=True")</f>
        <v>#N/A Invalid Parameter: Interpolation value</v>
      </c>
    </row>
    <row r="496" spans="34:36" x14ac:dyDescent="0.25">
      <c r="AH496" s="42" t="e">
        <f t="shared" si="101"/>
        <v>#REF!</v>
      </c>
      <c r="AI496" s="43" t="str">
        <f>_xll.BInterpol('Base IPCA'!$C$3:$C$13,'Base IPCA'!$E$3:$E$13,AH496,"Cubic","Extrapolate=Linear","MultiX=Average","Skip=True","Sort=True")</f>
        <v>#N/A Invalid Parameter: Interpolation value</v>
      </c>
      <c r="AJ496" s="43" t="str">
        <f>_xll.BInterpol('Base IPCA'!$C$3:$C$13,'Base IPCA'!$D$3:$D$13,AH496,"Cubic","Extrapolate=Linear","MultiX=Average","Skip=True","Sort=True")</f>
        <v>#N/A Invalid Parameter: Interpolation value</v>
      </c>
    </row>
    <row r="497" spans="34:36" x14ac:dyDescent="0.25">
      <c r="AH497" s="42" t="e">
        <f t="shared" si="101"/>
        <v>#REF!</v>
      </c>
      <c r="AI497" s="43" t="str">
        <f>_xll.BInterpol('Base IPCA'!$C$3:$C$13,'Base IPCA'!$E$3:$E$13,AH497,"Cubic","Extrapolate=Linear","MultiX=Average","Skip=True","Sort=True")</f>
        <v>#N/A Invalid Parameter: Interpolation value</v>
      </c>
      <c r="AJ497" s="43" t="str">
        <f>_xll.BInterpol('Base IPCA'!$C$3:$C$13,'Base IPCA'!$D$3:$D$13,AH497,"Cubic","Extrapolate=Linear","MultiX=Average","Skip=True","Sort=True")</f>
        <v>#N/A Invalid Parameter: Interpolation value</v>
      </c>
    </row>
    <row r="498" spans="34:36" x14ac:dyDescent="0.25">
      <c r="AH498" s="42" t="e">
        <f t="shared" si="101"/>
        <v>#REF!</v>
      </c>
      <c r="AI498" s="43" t="str">
        <f>_xll.BInterpol('Base IPCA'!$C$3:$C$13,'Base IPCA'!$E$3:$E$13,AH498,"Cubic","Extrapolate=Linear","MultiX=Average","Skip=True","Sort=True")</f>
        <v>#N/A Invalid Parameter: Interpolation value</v>
      </c>
      <c r="AJ498" s="43" t="str">
        <f>_xll.BInterpol('Base IPCA'!$C$3:$C$13,'Base IPCA'!$D$3:$D$13,AH498,"Cubic","Extrapolate=Linear","MultiX=Average","Skip=True","Sort=True")</f>
        <v>#N/A Invalid Parameter: Interpolation value</v>
      </c>
    </row>
    <row r="499" spans="34:36" x14ac:dyDescent="0.25">
      <c r="AH499" s="42" t="e">
        <f t="shared" si="101"/>
        <v>#REF!</v>
      </c>
      <c r="AI499" s="43" t="str">
        <f>_xll.BInterpol('Base IPCA'!$C$3:$C$13,'Base IPCA'!$E$3:$E$13,AH499,"Cubic","Extrapolate=Linear","MultiX=Average","Skip=True","Sort=True")</f>
        <v>#N/A Invalid Parameter: Interpolation value</v>
      </c>
      <c r="AJ499" s="43" t="str">
        <f>_xll.BInterpol('Base IPCA'!$C$3:$C$13,'Base IPCA'!$D$3:$D$13,AH499,"Cubic","Extrapolate=Linear","MultiX=Average","Skip=True","Sort=True")</f>
        <v>#N/A Invalid Parameter: Interpolation value</v>
      </c>
    </row>
    <row r="500" spans="34:36" x14ac:dyDescent="0.25">
      <c r="AH500" s="42" t="e">
        <f t="shared" si="101"/>
        <v>#REF!</v>
      </c>
      <c r="AI500" s="43" t="str">
        <f>_xll.BInterpol('Base IPCA'!$C$3:$C$13,'Base IPCA'!$E$3:$E$13,AH500,"Cubic","Extrapolate=Linear","MultiX=Average","Skip=True","Sort=True")</f>
        <v>#N/A Invalid Parameter: Interpolation value</v>
      </c>
      <c r="AJ500" s="43" t="str">
        <f>_xll.BInterpol('Base IPCA'!$C$3:$C$13,'Base IPCA'!$D$3:$D$13,AH500,"Cubic","Extrapolate=Linear","MultiX=Average","Skip=True","Sort=True")</f>
        <v>#N/A Invalid Parameter: Interpolation value</v>
      </c>
    </row>
    <row r="501" spans="34:36" x14ac:dyDescent="0.25">
      <c r="AH501" s="42" t="e">
        <f t="shared" si="101"/>
        <v>#REF!</v>
      </c>
      <c r="AI501" s="43" t="str">
        <f>_xll.BInterpol('Base IPCA'!$C$3:$C$13,'Base IPCA'!$E$3:$E$13,AH501,"Cubic","Extrapolate=Linear","MultiX=Average","Skip=True","Sort=True")</f>
        <v>#N/A Invalid Parameter: Interpolation value</v>
      </c>
      <c r="AJ501" s="43" t="str">
        <f>_xll.BInterpol('Base IPCA'!$C$3:$C$13,'Base IPCA'!$D$3:$D$13,AH501,"Cubic","Extrapolate=Linear","MultiX=Average","Skip=True","Sort=True")</f>
        <v>#N/A Invalid Parameter: Interpolation value</v>
      </c>
    </row>
    <row r="502" spans="34:36" x14ac:dyDescent="0.25">
      <c r="AH502" s="42" t="e">
        <f t="shared" si="101"/>
        <v>#REF!</v>
      </c>
      <c r="AI502" s="43" t="str">
        <f>_xll.BInterpol('Base IPCA'!$C$3:$C$13,'Base IPCA'!$E$3:$E$13,AH502,"Cubic","Extrapolate=Linear","MultiX=Average","Skip=True","Sort=True")</f>
        <v>#N/A Invalid Parameter: Interpolation value</v>
      </c>
      <c r="AJ502" s="43" t="str">
        <f>_xll.BInterpol('Base IPCA'!$C$3:$C$13,'Base IPCA'!$D$3:$D$13,AH502,"Cubic","Extrapolate=Linear","MultiX=Average","Skip=True","Sort=True")</f>
        <v>#N/A Invalid Parameter: Interpolation value</v>
      </c>
    </row>
    <row r="503" spans="34:36" x14ac:dyDescent="0.25">
      <c r="AH503" s="42" t="e">
        <f t="shared" si="101"/>
        <v>#REF!</v>
      </c>
      <c r="AI503" s="43" t="str">
        <f>_xll.BInterpol('Base IPCA'!$C$3:$C$13,'Base IPCA'!$E$3:$E$13,AH503,"Cubic","Extrapolate=Linear","MultiX=Average","Skip=True","Sort=True")</f>
        <v>#N/A Invalid Parameter: Interpolation value</v>
      </c>
      <c r="AJ503" s="43" t="str">
        <f>_xll.BInterpol('Base IPCA'!$C$3:$C$13,'Base IPCA'!$D$3:$D$13,AH503,"Cubic","Extrapolate=Linear","MultiX=Average","Skip=True","Sort=True")</f>
        <v>#N/A Invalid Parameter: Interpolation value</v>
      </c>
    </row>
    <row r="504" spans="34:36" x14ac:dyDescent="0.25">
      <c r="AH504" s="42" t="e">
        <f t="shared" si="101"/>
        <v>#REF!</v>
      </c>
      <c r="AI504" s="43" t="str">
        <f>_xll.BInterpol('Base IPCA'!$C$3:$C$13,'Base IPCA'!$E$3:$E$13,AH504,"Cubic","Extrapolate=Linear","MultiX=Average","Skip=True","Sort=True")</f>
        <v>#N/A Invalid Parameter: Interpolation value</v>
      </c>
      <c r="AJ504" s="43" t="str">
        <f>_xll.BInterpol('Base IPCA'!$C$3:$C$13,'Base IPCA'!$D$3:$D$13,AH504,"Cubic","Extrapolate=Linear","MultiX=Average","Skip=True","Sort=True")</f>
        <v>#N/A Invalid Parameter: Interpolation value</v>
      </c>
    </row>
    <row r="505" spans="34:36" x14ac:dyDescent="0.25">
      <c r="AH505" s="42" t="e">
        <f t="shared" si="101"/>
        <v>#REF!</v>
      </c>
      <c r="AI505" s="43" t="str">
        <f>_xll.BInterpol('Base IPCA'!$C$3:$C$13,'Base IPCA'!$E$3:$E$13,AH505,"Cubic","Extrapolate=Linear","MultiX=Average","Skip=True","Sort=True")</f>
        <v>#N/A Invalid Parameter: Interpolation value</v>
      </c>
      <c r="AJ505" s="43" t="str">
        <f>_xll.BInterpol('Base IPCA'!$C$3:$C$13,'Base IPCA'!$D$3:$D$13,AH505,"Cubic","Extrapolate=Linear","MultiX=Average","Skip=True","Sort=True")</f>
        <v>#N/A Invalid Parameter: Interpolation value</v>
      </c>
    </row>
    <row r="506" spans="34:36" x14ac:dyDescent="0.25">
      <c r="AH506" s="42" t="e">
        <f t="shared" si="101"/>
        <v>#REF!</v>
      </c>
      <c r="AI506" s="43" t="str">
        <f>_xll.BInterpol('Base IPCA'!$C$3:$C$13,'Base IPCA'!$E$3:$E$13,AH506,"Cubic","Extrapolate=Linear","MultiX=Average","Skip=True","Sort=True")</f>
        <v>#N/A Invalid Parameter: Interpolation value</v>
      </c>
      <c r="AJ506" s="43" t="str">
        <f>_xll.BInterpol('Base IPCA'!$C$3:$C$13,'Base IPCA'!$D$3:$D$13,AH506,"Cubic","Extrapolate=Linear","MultiX=Average","Skip=True","Sort=True")</f>
        <v>#N/A Invalid Parameter: Interpolation value</v>
      </c>
    </row>
    <row r="507" spans="34:36" x14ac:dyDescent="0.25">
      <c r="AH507" s="42" t="e">
        <f t="shared" si="101"/>
        <v>#REF!</v>
      </c>
      <c r="AI507" s="43" t="str">
        <f>_xll.BInterpol('Base IPCA'!$C$3:$C$13,'Base IPCA'!$E$3:$E$13,AH507,"Cubic","Extrapolate=Linear","MultiX=Average","Skip=True","Sort=True")</f>
        <v>#N/A Invalid Parameter: Interpolation value</v>
      </c>
      <c r="AJ507" s="43" t="str">
        <f>_xll.BInterpol('Base IPCA'!$C$3:$C$13,'Base IPCA'!$D$3:$D$13,AH507,"Cubic","Extrapolate=Linear","MultiX=Average","Skip=True","Sort=True")</f>
        <v>#N/A Invalid Parameter: Interpolation value</v>
      </c>
    </row>
    <row r="508" spans="34:36" x14ac:dyDescent="0.25">
      <c r="AH508" s="42" t="e">
        <f t="shared" si="101"/>
        <v>#REF!</v>
      </c>
      <c r="AI508" s="43" t="str">
        <f>_xll.BInterpol('Base IPCA'!$C$3:$C$13,'Base IPCA'!$E$3:$E$13,AH508,"Cubic","Extrapolate=Linear","MultiX=Average","Skip=True","Sort=True")</f>
        <v>#N/A Invalid Parameter: Interpolation value</v>
      </c>
      <c r="AJ508" s="43" t="str">
        <f>_xll.BInterpol('Base IPCA'!$C$3:$C$13,'Base IPCA'!$D$3:$D$13,AH508,"Cubic","Extrapolate=Linear","MultiX=Average","Skip=True","Sort=True")</f>
        <v>#N/A Invalid Parameter: Interpolation value</v>
      </c>
    </row>
    <row r="509" spans="34:36" x14ac:dyDescent="0.25">
      <c r="AH509" s="42" t="e">
        <f t="shared" si="101"/>
        <v>#REF!</v>
      </c>
      <c r="AI509" s="43" t="str">
        <f>_xll.BInterpol('Base IPCA'!$C$3:$C$13,'Base IPCA'!$E$3:$E$13,AH509,"Cubic","Extrapolate=Linear","MultiX=Average","Skip=True","Sort=True")</f>
        <v>#N/A Invalid Parameter: Interpolation value</v>
      </c>
      <c r="AJ509" s="43" t="str">
        <f>_xll.BInterpol('Base IPCA'!$C$3:$C$13,'Base IPCA'!$D$3:$D$13,AH509,"Cubic","Extrapolate=Linear","MultiX=Average","Skip=True","Sort=True")</f>
        <v>#N/A Invalid Parameter: Interpolation value</v>
      </c>
    </row>
    <row r="510" spans="34:36" x14ac:dyDescent="0.25">
      <c r="AH510" s="42" t="e">
        <f t="shared" si="101"/>
        <v>#REF!</v>
      </c>
      <c r="AI510" s="43" t="str">
        <f>_xll.BInterpol('Base IPCA'!$C$3:$C$13,'Base IPCA'!$E$3:$E$13,AH510,"Cubic","Extrapolate=Linear","MultiX=Average","Skip=True","Sort=True")</f>
        <v>#N/A Invalid Parameter: Interpolation value</v>
      </c>
      <c r="AJ510" s="43" t="str">
        <f>_xll.BInterpol('Base IPCA'!$C$3:$C$13,'Base IPCA'!$D$3:$D$13,AH510,"Cubic","Extrapolate=Linear","MultiX=Average","Skip=True","Sort=True")</f>
        <v>#N/A Invalid Parameter: Interpolation value</v>
      </c>
    </row>
    <row r="511" spans="34:36" x14ac:dyDescent="0.25">
      <c r="AH511" s="42" t="e">
        <f t="shared" si="101"/>
        <v>#REF!</v>
      </c>
      <c r="AI511" s="43" t="str">
        <f>_xll.BInterpol('Base IPCA'!$C$3:$C$13,'Base IPCA'!$E$3:$E$13,AH511,"Cubic","Extrapolate=Linear","MultiX=Average","Skip=True","Sort=True")</f>
        <v>#N/A Invalid Parameter: Interpolation value</v>
      </c>
      <c r="AJ511" s="43" t="str">
        <f>_xll.BInterpol('Base IPCA'!$C$3:$C$13,'Base IPCA'!$D$3:$D$13,AH511,"Cubic","Extrapolate=Linear","MultiX=Average","Skip=True","Sort=True")</f>
        <v>#N/A Invalid Parameter: Interpolation value</v>
      </c>
    </row>
    <row r="512" spans="34:36" x14ac:dyDescent="0.25">
      <c r="AH512" s="42" t="e">
        <f t="shared" si="101"/>
        <v>#REF!</v>
      </c>
      <c r="AI512" s="43" t="str">
        <f>_xll.BInterpol('Base IPCA'!$C$3:$C$13,'Base IPCA'!$E$3:$E$13,AH512,"Cubic","Extrapolate=Linear","MultiX=Average","Skip=True","Sort=True")</f>
        <v>#N/A Invalid Parameter: Interpolation value</v>
      </c>
      <c r="AJ512" s="43" t="str">
        <f>_xll.BInterpol('Base IPCA'!$C$3:$C$13,'Base IPCA'!$D$3:$D$13,AH512,"Cubic","Extrapolate=Linear","MultiX=Average","Skip=True","Sort=True")</f>
        <v>#N/A Invalid Parameter: Interpolation value</v>
      </c>
    </row>
    <row r="513" spans="34:36" x14ac:dyDescent="0.25">
      <c r="AH513" s="42" t="e">
        <f t="shared" si="101"/>
        <v>#REF!</v>
      </c>
      <c r="AI513" s="43" t="str">
        <f>_xll.BInterpol('Base IPCA'!$C$3:$C$13,'Base IPCA'!$E$3:$E$13,AH513,"Cubic","Extrapolate=Linear","MultiX=Average","Skip=True","Sort=True")</f>
        <v>#N/A Invalid Parameter: Interpolation value</v>
      </c>
      <c r="AJ513" s="43" t="str">
        <f>_xll.BInterpol('Base IPCA'!$C$3:$C$13,'Base IPCA'!$D$3:$D$13,AH513,"Cubic","Extrapolate=Linear","MultiX=Average","Skip=True","Sort=True")</f>
        <v>#N/A Invalid Parameter: Interpolation value</v>
      </c>
    </row>
    <row r="514" spans="34:36" x14ac:dyDescent="0.25">
      <c r="AH514" s="42" t="e">
        <f t="shared" si="101"/>
        <v>#REF!</v>
      </c>
      <c r="AI514" s="43" t="str">
        <f>_xll.BInterpol('Base IPCA'!$C$3:$C$13,'Base IPCA'!$E$3:$E$13,AH514,"Cubic","Extrapolate=Linear","MultiX=Average","Skip=True","Sort=True")</f>
        <v>#N/A Invalid Parameter: Interpolation value</v>
      </c>
      <c r="AJ514" s="43" t="str">
        <f>_xll.BInterpol('Base IPCA'!$C$3:$C$13,'Base IPCA'!$D$3:$D$13,AH514,"Cubic","Extrapolate=Linear","MultiX=Average","Skip=True","Sort=True")</f>
        <v>#N/A Invalid Parameter: Interpolation value</v>
      </c>
    </row>
    <row r="515" spans="34:36" x14ac:dyDescent="0.25">
      <c r="AH515" s="42" t="e">
        <f t="shared" si="101"/>
        <v>#REF!</v>
      </c>
      <c r="AI515" s="43" t="str">
        <f>_xll.BInterpol('Base IPCA'!$C$3:$C$13,'Base IPCA'!$E$3:$E$13,AH515,"Cubic","Extrapolate=Linear","MultiX=Average","Skip=True","Sort=True")</f>
        <v>#N/A Invalid Parameter: Interpolation value</v>
      </c>
      <c r="AJ515" s="43" t="str">
        <f>_xll.BInterpol('Base IPCA'!$C$3:$C$13,'Base IPCA'!$D$3:$D$13,AH515,"Cubic","Extrapolate=Linear","MultiX=Average","Skip=True","Sort=True")</f>
        <v>#N/A Invalid Parameter: Interpolation value</v>
      </c>
    </row>
    <row r="516" spans="34:36" x14ac:dyDescent="0.25">
      <c r="AH516" s="42" t="e">
        <f t="shared" si="101"/>
        <v>#REF!</v>
      </c>
      <c r="AI516" s="43" t="str">
        <f>_xll.BInterpol('Base IPCA'!$C$3:$C$13,'Base IPCA'!$E$3:$E$13,AH516,"Cubic","Extrapolate=Linear","MultiX=Average","Skip=True","Sort=True")</f>
        <v>#N/A Invalid Parameter: Interpolation value</v>
      </c>
      <c r="AJ516" s="43" t="str">
        <f>_xll.BInterpol('Base IPCA'!$C$3:$C$13,'Base IPCA'!$D$3:$D$13,AH516,"Cubic","Extrapolate=Linear","MultiX=Average","Skip=True","Sort=True")</f>
        <v>#N/A Invalid Parameter: Interpolation value</v>
      </c>
    </row>
    <row r="517" spans="34:36" x14ac:dyDescent="0.25">
      <c r="AH517" s="42" t="e">
        <f t="shared" si="101"/>
        <v>#REF!</v>
      </c>
      <c r="AI517" s="43" t="str">
        <f>_xll.BInterpol('Base IPCA'!$C$3:$C$13,'Base IPCA'!$E$3:$E$13,AH517,"Cubic","Extrapolate=Linear","MultiX=Average","Skip=True","Sort=True")</f>
        <v>#N/A Invalid Parameter: Interpolation value</v>
      </c>
      <c r="AJ517" s="43" t="str">
        <f>_xll.BInterpol('Base IPCA'!$C$3:$C$13,'Base IPCA'!$D$3:$D$13,AH517,"Cubic","Extrapolate=Linear","MultiX=Average","Skip=True","Sort=True")</f>
        <v>#N/A Invalid Parameter: Interpolation value</v>
      </c>
    </row>
    <row r="518" spans="34:36" x14ac:dyDescent="0.25">
      <c r="AH518" s="42" t="e">
        <f t="shared" ref="AH518:AH581" si="102">AH517+1</f>
        <v>#REF!</v>
      </c>
      <c r="AI518" s="43" t="str">
        <f>_xll.BInterpol('Base IPCA'!$C$3:$C$13,'Base IPCA'!$E$3:$E$13,AH518,"Cubic","Extrapolate=Linear","MultiX=Average","Skip=True","Sort=True")</f>
        <v>#N/A Invalid Parameter: Interpolation value</v>
      </c>
      <c r="AJ518" s="43" t="str">
        <f>_xll.BInterpol('Base IPCA'!$C$3:$C$13,'Base IPCA'!$D$3:$D$13,AH518,"Cubic","Extrapolate=Linear","MultiX=Average","Skip=True","Sort=True")</f>
        <v>#N/A Invalid Parameter: Interpolation value</v>
      </c>
    </row>
    <row r="519" spans="34:36" x14ac:dyDescent="0.25">
      <c r="AH519" s="42" t="e">
        <f t="shared" si="102"/>
        <v>#REF!</v>
      </c>
      <c r="AI519" s="43" t="str">
        <f>_xll.BInterpol('Base IPCA'!$C$3:$C$13,'Base IPCA'!$E$3:$E$13,AH519,"Cubic","Extrapolate=Linear","MultiX=Average","Skip=True","Sort=True")</f>
        <v>#N/A Invalid Parameter: Interpolation value</v>
      </c>
      <c r="AJ519" s="43" t="str">
        <f>_xll.BInterpol('Base IPCA'!$C$3:$C$13,'Base IPCA'!$D$3:$D$13,AH519,"Cubic","Extrapolate=Linear","MultiX=Average","Skip=True","Sort=True")</f>
        <v>#N/A Invalid Parameter: Interpolation value</v>
      </c>
    </row>
    <row r="520" spans="34:36" x14ac:dyDescent="0.25">
      <c r="AH520" s="42" t="e">
        <f t="shared" si="102"/>
        <v>#REF!</v>
      </c>
      <c r="AI520" s="43" t="str">
        <f>_xll.BInterpol('Base IPCA'!$C$3:$C$13,'Base IPCA'!$E$3:$E$13,AH520,"Cubic","Extrapolate=Linear","MultiX=Average","Skip=True","Sort=True")</f>
        <v>#N/A Invalid Parameter: Interpolation value</v>
      </c>
      <c r="AJ520" s="43" t="str">
        <f>_xll.BInterpol('Base IPCA'!$C$3:$C$13,'Base IPCA'!$D$3:$D$13,AH520,"Cubic","Extrapolate=Linear","MultiX=Average","Skip=True","Sort=True")</f>
        <v>#N/A Invalid Parameter: Interpolation value</v>
      </c>
    </row>
    <row r="521" spans="34:36" x14ac:dyDescent="0.25">
      <c r="AH521" s="42" t="e">
        <f t="shared" si="102"/>
        <v>#REF!</v>
      </c>
      <c r="AI521" s="43" t="str">
        <f>_xll.BInterpol('Base IPCA'!$C$3:$C$13,'Base IPCA'!$E$3:$E$13,AH521,"Cubic","Extrapolate=Linear","MultiX=Average","Skip=True","Sort=True")</f>
        <v>#N/A Invalid Parameter: Interpolation value</v>
      </c>
      <c r="AJ521" s="43" t="str">
        <f>_xll.BInterpol('Base IPCA'!$C$3:$C$13,'Base IPCA'!$D$3:$D$13,AH521,"Cubic","Extrapolate=Linear","MultiX=Average","Skip=True","Sort=True")</f>
        <v>#N/A Invalid Parameter: Interpolation value</v>
      </c>
    </row>
    <row r="522" spans="34:36" x14ac:dyDescent="0.25">
      <c r="AH522" s="42" t="e">
        <f t="shared" si="102"/>
        <v>#REF!</v>
      </c>
      <c r="AI522" s="43" t="str">
        <f>_xll.BInterpol('Base IPCA'!$C$3:$C$13,'Base IPCA'!$E$3:$E$13,AH522,"Cubic","Extrapolate=Linear","MultiX=Average","Skip=True","Sort=True")</f>
        <v>#N/A Invalid Parameter: Interpolation value</v>
      </c>
      <c r="AJ522" s="43" t="str">
        <f>_xll.BInterpol('Base IPCA'!$C$3:$C$13,'Base IPCA'!$D$3:$D$13,AH522,"Cubic","Extrapolate=Linear","MultiX=Average","Skip=True","Sort=True")</f>
        <v>#N/A Invalid Parameter: Interpolation value</v>
      </c>
    </row>
    <row r="523" spans="34:36" x14ac:dyDescent="0.25">
      <c r="AH523" s="42" t="e">
        <f t="shared" si="102"/>
        <v>#REF!</v>
      </c>
      <c r="AI523" s="43" t="str">
        <f>_xll.BInterpol('Base IPCA'!$C$3:$C$13,'Base IPCA'!$E$3:$E$13,AH523,"Cubic","Extrapolate=Linear","MultiX=Average","Skip=True","Sort=True")</f>
        <v>#N/A Invalid Parameter: Interpolation value</v>
      </c>
      <c r="AJ523" s="43" t="str">
        <f>_xll.BInterpol('Base IPCA'!$C$3:$C$13,'Base IPCA'!$D$3:$D$13,AH523,"Cubic","Extrapolate=Linear","MultiX=Average","Skip=True","Sort=True")</f>
        <v>#N/A Invalid Parameter: Interpolation value</v>
      </c>
    </row>
    <row r="524" spans="34:36" x14ac:dyDescent="0.25">
      <c r="AH524" s="42" t="e">
        <f t="shared" si="102"/>
        <v>#REF!</v>
      </c>
      <c r="AI524" s="43" t="str">
        <f>_xll.BInterpol('Base IPCA'!$C$3:$C$13,'Base IPCA'!$E$3:$E$13,AH524,"Cubic","Extrapolate=Linear","MultiX=Average","Skip=True","Sort=True")</f>
        <v>#N/A Invalid Parameter: Interpolation value</v>
      </c>
      <c r="AJ524" s="43" t="str">
        <f>_xll.BInterpol('Base IPCA'!$C$3:$C$13,'Base IPCA'!$D$3:$D$13,AH524,"Cubic","Extrapolate=Linear","MultiX=Average","Skip=True","Sort=True")</f>
        <v>#N/A Invalid Parameter: Interpolation value</v>
      </c>
    </row>
    <row r="525" spans="34:36" x14ac:dyDescent="0.25">
      <c r="AH525" s="42" t="e">
        <f t="shared" si="102"/>
        <v>#REF!</v>
      </c>
      <c r="AI525" s="43" t="str">
        <f>_xll.BInterpol('Base IPCA'!$C$3:$C$13,'Base IPCA'!$E$3:$E$13,AH525,"Cubic","Extrapolate=Linear","MultiX=Average","Skip=True","Sort=True")</f>
        <v>#N/A Invalid Parameter: Interpolation value</v>
      </c>
      <c r="AJ525" s="43" t="str">
        <f>_xll.BInterpol('Base IPCA'!$C$3:$C$13,'Base IPCA'!$D$3:$D$13,AH525,"Cubic","Extrapolate=Linear","MultiX=Average","Skip=True","Sort=True")</f>
        <v>#N/A Invalid Parameter: Interpolation value</v>
      </c>
    </row>
    <row r="526" spans="34:36" x14ac:dyDescent="0.25">
      <c r="AH526" s="42" t="e">
        <f t="shared" si="102"/>
        <v>#REF!</v>
      </c>
      <c r="AI526" s="43" t="str">
        <f>_xll.BInterpol('Base IPCA'!$C$3:$C$13,'Base IPCA'!$E$3:$E$13,AH526,"Cubic","Extrapolate=Linear","MultiX=Average","Skip=True","Sort=True")</f>
        <v>#N/A Invalid Parameter: Interpolation value</v>
      </c>
      <c r="AJ526" s="43" t="str">
        <f>_xll.BInterpol('Base IPCA'!$C$3:$C$13,'Base IPCA'!$D$3:$D$13,AH526,"Cubic","Extrapolate=Linear","MultiX=Average","Skip=True","Sort=True")</f>
        <v>#N/A Invalid Parameter: Interpolation value</v>
      </c>
    </row>
    <row r="527" spans="34:36" x14ac:dyDescent="0.25">
      <c r="AH527" s="42" t="e">
        <f t="shared" si="102"/>
        <v>#REF!</v>
      </c>
      <c r="AI527" s="43" t="str">
        <f>_xll.BInterpol('Base IPCA'!$C$3:$C$13,'Base IPCA'!$E$3:$E$13,AH527,"Cubic","Extrapolate=Linear","MultiX=Average","Skip=True","Sort=True")</f>
        <v>#N/A Invalid Parameter: Interpolation value</v>
      </c>
      <c r="AJ527" s="43" t="str">
        <f>_xll.BInterpol('Base IPCA'!$C$3:$C$13,'Base IPCA'!$D$3:$D$13,AH527,"Cubic","Extrapolate=Linear","MultiX=Average","Skip=True","Sort=True")</f>
        <v>#N/A Invalid Parameter: Interpolation value</v>
      </c>
    </row>
    <row r="528" spans="34:36" x14ac:dyDescent="0.25">
      <c r="AH528" s="42" t="e">
        <f t="shared" si="102"/>
        <v>#REF!</v>
      </c>
      <c r="AI528" s="43" t="str">
        <f>_xll.BInterpol('Base IPCA'!$C$3:$C$13,'Base IPCA'!$E$3:$E$13,AH528,"Cubic","Extrapolate=Linear","MultiX=Average","Skip=True","Sort=True")</f>
        <v>#N/A Invalid Parameter: Interpolation value</v>
      </c>
      <c r="AJ528" s="43" t="str">
        <f>_xll.BInterpol('Base IPCA'!$C$3:$C$13,'Base IPCA'!$D$3:$D$13,AH528,"Cubic","Extrapolate=Linear","MultiX=Average","Skip=True","Sort=True")</f>
        <v>#N/A Invalid Parameter: Interpolation value</v>
      </c>
    </row>
    <row r="529" spans="34:36" x14ac:dyDescent="0.25">
      <c r="AH529" s="42" t="e">
        <f t="shared" si="102"/>
        <v>#REF!</v>
      </c>
      <c r="AI529" s="43" t="str">
        <f>_xll.BInterpol('Base IPCA'!$C$3:$C$13,'Base IPCA'!$E$3:$E$13,AH529,"Cubic","Extrapolate=Linear","MultiX=Average","Skip=True","Sort=True")</f>
        <v>#N/A Invalid Parameter: Interpolation value</v>
      </c>
      <c r="AJ529" s="43" t="str">
        <f>_xll.BInterpol('Base IPCA'!$C$3:$C$13,'Base IPCA'!$D$3:$D$13,AH529,"Cubic","Extrapolate=Linear","MultiX=Average","Skip=True","Sort=True")</f>
        <v>#N/A Invalid Parameter: Interpolation value</v>
      </c>
    </row>
    <row r="530" spans="34:36" x14ac:dyDescent="0.25">
      <c r="AH530" s="42" t="e">
        <f t="shared" si="102"/>
        <v>#REF!</v>
      </c>
      <c r="AI530" s="43" t="str">
        <f>_xll.BInterpol('Base IPCA'!$C$3:$C$13,'Base IPCA'!$E$3:$E$13,AH530,"Cubic","Extrapolate=Linear","MultiX=Average","Skip=True","Sort=True")</f>
        <v>#N/A Invalid Parameter: Interpolation value</v>
      </c>
      <c r="AJ530" s="43" t="str">
        <f>_xll.BInterpol('Base IPCA'!$C$3:$C$13,'Base IPCA'!$D$3:$D$13,AH530,"Cubic","Extrapolate=Linear","MultiX=Average","Skip=True","Sort=True")</f>
        <v>#N/A Invalid Parameter: Interpolation value</v>
      </c>
    </row>
    <row r="531" spans="34:36" x14ac:dyDescent="0.25">
      <c r="AH531" s="42" t="e">
        <f t="shared" si="102"/>
        <v>#REF!</v>
      </c>
      <c r="AI531" s="43" t="str">
        <f>_xll.BInterpol('Base IPCA'!$C$3:$C$13,'Base IPCA'!$E$3:$E$13,AH531,"Cubic","Extrapolate=Linear","MultiX=Average","Skip=True","Sort=True")</f>
        <v>#N/A Invalid Parameter: Interpolation value</v>
      </c>
      <c r="AJ531" s="43" t="str">
        <f>_xll.BInterpol('Base IPCA'!$C$3:$C$13,'Base IPCA'!$D$3:$D$13,AH531,"Cubic","Extrapolate=Linear","MultiX=Average","Skip=True","Sort=True")</f>
        <v>#N/A Invalid Parameter: Interpolation value</v>
      </c>
    </row>
    <row r="532" spans="34:36" x14ac:dyDescent="0.25">
      <c r="AH532" s="42" t="e">
        <f t="shared" si="102"/>
        <v>#REF!</v>
      </c>
      <c r="AI532" s="43" t="str">
        <f>_xll.BInterpol('Base IPCA'!$C$3:$C$13,'Base IPCA'!$E$3:$E$13,AH532,"Cubic","Extrapolate=Linear","MultiX=Average","Skip=True","Sort=True")</f>
        <v>#N/A Invalid Parameter: Interpolation value</v>
      </c>
      <c r="AJ532" s="43" t="str">
        <f>_xll.BInterpol('Base IPCA'!$C$3:$C$13,'Base IPCA'!$D$3:$D$13,AH532,"Cubic","Extrapolate=Linear","MultiX=Average","Skip=True","Sort=True")</f>
        <v>#N/A Invalid Parameter: Interpolation value</v>
      </c>
    </row>
    <row r="533" spans="34:36" x14ac:dyDescent="0.25">
      <c r="AH533" s="42" t="e">
        <f t="shared" si="102"/>
        <v>#REF!</v>
      </c>
      <c r="AI533" s="43" t="str">
        <f>_xll.BInterpol('Base IPCA'!$C$3:$C$13,'Base IPCA'!$E$3:$E$13,AH533,"Cubic","Extrapolate=Linear","MultiX=Average","Skip=True","Sort=True")</f>
        <v>#N/A Invalid Parameter: Interpolation value</v>
      </c>
      <c r="AJ533" s="43" t="str">
        <f>_xll.BInterpol('Base IPCA'!$C$3:$C$13,'Base IPCA'!$D$3:$D$13,AH533,"Cubic","Extrapolate=Linear","MultiX=Average","Skip=True","Sort=True")</f>
        <v>#N/A Invalid Parameter: Interpolation value</v>
      </c>
    </row>
    <row r="534" spans="34:36" x14ac:dyDescent="0.25">
      <c r="AH534" s="42" t="e">
        <f t="shared" si="102"/>
        <v>#REF!</v>
      </c>
      <c r="AI534" s="43" t="str">
        <f>_xll.BInterpol('Base IPCA'!$C$3:$C$13,'Base IPCA'!$E$3:$E$13,AH534,"Cubic","Extrapolate=Linear","MultiX=Average","Skip=True","Sort=True")</f>
        <v>#N/A Invalid Parameter: Interpolation value</v>
      </c>
      <c r="AJ534" s="43" t="str">
        <f>_xll.BInterpol('Base IPCA'!$C$3:$C$13,'Base IPCA'!$D$3:$D$13,AH534,"Cubic","Extrapolate=Linear","MultiX=Average","Skip=True","Sort=True")</f>
        <v>#N/A Invalid Parameter: Interpolation value</v>
      </c>
    </row>
    <row r="535" spans="34:36" x14ac:dyDescent="0.25">
      <c r="AH535" s="42" t="e">
        <f t="shared" si="102"/>
        <v>#REF!</v>
      </c>
      <c r="AI535" s="43" t="str">
        <f>_xll.BInterpol('Base IPCA'!$C$3:$C$13,'Base IPCA'!$E$3:$E$13,AH535,"Cubic","Extrapolate=Linear","MultiX=Average","Skip=True","Sort=True")</f>
        <v>#N/A Invalid Parameter: Interpolation value</v>
      </c>
      <c r="AJ535" s="43" t="str">
        <f>_xll.BInterpol('Base IPCA'!$C$3:$C$13,'Base IPCA'!$D$3:$D$13,AH535,"Cubic","Extrapolate=Linear","MultiX=Average","Skip=True","Sort=True")</f>
        <v>#N/A Invalid Parameter: Interpolation value</v>
      </c>
    </row>
    <row r="536" spans="34:36" x14ac:dyDescent="0.25">
      <c r="AH536" s="42" t="e">
        <f t="shared" si="102"/>
        <v>#REF!</v>
      </c>
      <c r="AI536" s="43" t="str">
        <f>_xll.BInterpol('Base IPCA'!$C$3:$C$13,'Base IPCA'!$E$3:$E$13,AH536,"Cubic","Extrapolate=Linear","MultiX=Average","Skip=True","Sort=True")</f>
        <v>#N/A Invalid Parameter: Interpolation value</v>
      </c>
      <c r="AJ536" s="43" t="str">
        <f>_xll.BInterpol('Base IPCA'!$C$3:$C$13,'Base IPCA'!$D$3:$D$13,AH536,"Cubic","Extrapolate=Linear","MultiX=Average","Skip=True","Sort=True")</f>
        <v>#N/A Invalid Parameter: Interpolation value</v>
      </c>
    </row>
    <row r="537" spans="34:36" x14ac:dyDescent="0.25">
      <c r="AH537" s="42" t="e">
        <f t="shared" si="102"/>
        <v>#REF!</v>
      </c>
      <c r="AI537" s="43" t="str">
        <f>_xll.BInterpol('Base IPCA'!$C$3:$C$13,'Base IPCA'!$E$3:$E$13,AH537,"Cubic","Extrapolate=Linear","MultiX=Average","Skip=True","Sort=True")</f>
        <v>#N/A Invalid Parameter: Interpolation value</v>
      </c>
      <c r="AJ537" s="43" t="str">
        <f>_xll.BInterpol('Base IPCA'!$C$3:$C$13,'Base IPCA'!$D$3:$D$13,AH537,"Cubic","Extrapolate=Linear","MultiX=Average","Skip=True","Sort=True")</f>
        <v>#N/A Invalid Parameter: Interpolation value</v>
      </c>
    </row>
    <row r="538" spans="34:36" x14ac:dyDescent="0.25">
      <c r="AH538" s="42" t="e">
        <f t="shared" si="102"/>
        <v>#REF!</v>
      </c>
      <c r="AI538" s="43" t="str">
        <f>_xll.BInterpol('Base IPCA'!$C$3:$C$13,'Base IPCA'!$E$3:$E$13,AH538,"Cubic","Extrapolate=Linear","MultiX=Average","Skip=True","Sort=True")</f>
        <v>#N/A Invalid Parameter: Interpolation value</v>
      </c>
      <c r="AJ538" s="43" t="str">
        <f>_xll.BInterpol('Base IPCA'!$C$3:$C$13,'Base IPCA'!$D$3:$D$13,AH538,"Cubic","Extrapolate=Linear","MultiX=Average","Skip=True","Sort=True")</f>
        <v>#N/A Invalid Parameter: Interpolation value</v>
      </c>
    </row>
    <row r="539" spans="34:36" x14ac:dyDescent="0.25">
      <c r="AH539" s="42" t="e">
        <f t="shared" si="102"/>
        <v>#REF!</v>
      </c>
      <c r="AI539" s="43" t="str">
        <f>_xll.BInterpol('Base IPCA'!$C$3:$C$13,'Base IPCA'!$E$3:$E$13,AH539,"Cubic","Extrapolate=Linear","MultiX=Average","Skip=True","Sort=True")</f>
        <v>#N/A Invalid Parameter: Interpolation value</v>
      </c>
      <c r="AJ539" s="43" t="str">
        <f>_xll.BInterpol('Base IPCA'!$C$3:$C$13,'Base IPCA'!$D$3:$D$13,AH539,"Cubic","Extrapolate=Linear","MultiX=Average","Skip=True","Sort=True")</f>
        <v>#N/A Invalid Parameter: Interpolation value</v>
      </c>
    </row>
    <row r="540" spans="34:36" x14ac:dyDescent="0.25">
      <c r="AH540" s="42" t="e">
        <f t="shared" si="102"/>
        <v>#REF!</v>
      </c>
      <c r="AI540" s="43" t="str">
        <f>_xll.BInterpol('Base IPCA'!$C$3:$C$13,'Base IPCA'!$E$3:$E$13,AH540,"Cubic","Extrapolate=Linear","MultiX=Average","Skip=True","Sort=True")</f>
        <v>#N/A Invalid Parameter: Interpolation value</v>
      </c>
      <c r="AJ540" s="43" t="str">
        <f>_xll.BInterpol('Base IPCA'!$C$3:$C$13,'Base IPCA'!$D$3:$D$13,AH540,"Cubic","Extrapolate=Linear","MultiX=Average","Skip=True","Sort=True")</f>
        <v>#N/A Invalid Parameter: Interpolation value</v>
      </c>
    </row>
    <row r="541" spans="34:36" x14ac:dyDescent="0.25">
      <c r="AH541" s="42" t="e">
        <f t="shared" si="102"/>
        <v>#REF!</v>
      </c>
      <c r="AI541" s="43" t="str">
        <f>_xll.BInterpol('Base IPCA'!$C$3:$C$13,'Base IPCA'!$E$3:$E$13,AH541,"Cubic","Extrapolate=Linear","MultiX=Average","Skip=True","Sort=True")</f>
        <v>#N/A Invalid Parameter: Interpolation value</v>
      </c>
      <c r="AJ541" s="43" t="str">
        <f>_xll.BInterpol('Base IPCA'!$C$3:$C$13,'Base IPCA'!$D$3:$D$13,AH541,"Cubic","Extrapolate=Linear","MultiX=Average","Skip=True","Sort=True")</f>
        <v>#N/A Invalid Parameter: Interpolation value</v>
      </c>
    </row>
    <row r="542" spans="34:36" x14ac:dyDescent="0.25">
      <c r="AH542" s="42" t="e">
        <f t="shared" si="102"/>
        <v>#REF!</v>
      </c>
      <c r="AI542" s="43" t="str">
        <f>_xll.BInterpol('Base IPCA'!$C$3:$C$13,'Base IPCA'!$E$3:$E$13,AH542,"Cubic","Extrapolate=Linear","MultiX=Average","Skip=True","Sort=True")</f>
        <v>#N/A Invalid Parameter: Interpolation value</v>
      </c>
      <c r="AJ542" s="43" t="str">
        <f>_xll.BInterpol('Base IPCA'!$C$3:$C$13,'Base IPCA'!$D$3:$D$13,AH542,"Cubic","Extrapolate=Linear","MultiX=Average","Skip=True","Sort=True")</f>
        <v>#N/A Invalid Parameter: Interpolation value</v>
      </c>
    </row>
    <row r="543" spans="34:36" x14ac:dyDescent="0.25">
      <c r="AH543" s="42" t="e">
        <f t="shared" si="102"/>
        <v>#REF!</v>
      </c>
      <c r="AI543" s="43" t="str">
        <f>_xll.BInterpol('Base IPCA'!$C$3:$C$13,'Base IPCA'!$E$3:$E$13,AH543,"Cubic","Extrapolate=Linear","MultiX=Average","Skip=True","Sort=True")</f>
        <v>#N/A Invalid Parameter: Interpolation value</v>
      </c>
      <c r="AJ543" s="43" t="str">
        <f>_xll.BInterpol('Base IPCA'!$C$3:$C$13,'Base IPCA'!$D$3:$D$13,AH543,"Cubic","Extrapolate=Linear","MultiX=Average","Skip=True","Sort=True")</f>
        <v>#N/A Invalid Parameter: Interpolation value</v>
      </c>
    </row>
    <row r="544" spans="34:36" x14ac:dyDescent="0.25">
      <c r="AH544" s="42" t="e">
        <f t="shared" si="102"/>
        <v>#REF!</v>
      </c>
      <c r="AI544" s="43" t="str">
        <f>_xll.BInterpol('Base IPCA'!$C$3:$C$13,'Base IPCA'!$E$3:$E$13,AH544,"Cubic","Extrapolate=Linear","MultiX=Average","Skip=True","Sort=True")</f>
        <v>#N/A Invalid Parameter: Interpolation value</v>
      </c>
      <c r="AJ544" s="43" t="str">
        <f>_xll.BInterpol('Base IPCA'!$C$3:$C$13,'Base IPCA'!$D$3:$D$13,AH544,"Cubic","Extrapolate=Linear","MultiX=Average","Skip=True","Sort=True")</f>
        <v>#N/A Invalid Parameter: Interpolation value</v>
      </c>
    </row>
    <row r="545" spans="34:36" x14ac:dyDescent="0.25">
      <c r="AH545" s="42" t="e">
        <f t="shared" si="102"/>
        <v>#REF!</v>
      </c>
      <c r="AI545" s="43" t="str">
        <f>_xll.BInterpol('Base IPCA'!$C$3:$C$13,'Base IPCA'!$E$3:$E$13,AH545,"Cubic","Extrapolate=Linear","MultiX=Average","Skip=True","Sort=True")</f>
        <v>#N/A Invalid Parameter: Interpolation value</v>
      </c>
      <c r="AJ545" s="43" t="str">
        <f>_xll.BInterpol('Base IPCA'!$C$3:$C$13,'Base IPCA'!$D$3:$D$13,AH545,"Cubic","Extrapolate=Linear","MultiX=Average","Skip=True","Sort=True")</f>
        <v>#N/A Invalid Parameter: Interpolation value</v>
      </c>
    </row>
    <row r="546" spans="34:36" x14ac:dyDescent="0.25">
      <c r="AH546" s="42" t="e">
        <f t="shared" si="102"/>
        <v>#REF!</v>
      </c>
      <c r="AI546" s="43" t="str">
        <f>_xll.BInterpol('Base IPCA'!$C$3:$C$13,'Base IPCA'!$E$3:$E$13,AH546,"Cubic","Extrapolate=Linear","MultiX=Average","Skip=True","Sort=True")</f>
        <v>#N/A Invalid Parameter: Interpolation value</v>
      </c>
      <c r="AJ546" s="43" t="str">
        <f>_xll.BInterpol('Base IPCA'!$C$3:$C$13,'Base IPCA'!$D$3:$D$13,AH546,"Cubic","Extrapolate=Linear","MultiX=Average","Skip=True","Sort=True")</f>
        <v>#N/A Invalid Parameter: Interpolation value</v>
      </c>
    </row>
    <row r="547" spans="34:36" x14ac:dyDescent="0.25">
      <c r="AH547" s="42" t="e">
        <f t="shared" si="102"/>
        <v>#REF!</v>
      </c>
      <c r="AI547" s="43" t="str">
        <f>_xll.BInterpol('Base IPCA'!$C$3:$C$13,'Base IPCA'!$E$3:$E$13,AH547,"Cubic","Extrapolate=Linear","MultiX=Average","Skip=True","Sort=True")</f>
        <v>#N/A Invalid Parameter: Interpolation value</v>
      </c>
      <c r="AJ547" s="43" t="str">
        <f>_xll.BInterpol('Base IPCA'!$C$3:$C$13,'Base IPCA'!$D$3:$D$13,AH547,"Cubic","Extrapolate=Linear","MultiX=Average","Skip=True","Sort=True")</f>
        <v>#N/A Invalid Parameter: Interpolation value</v>
      </c>
    </row>
    <row r="548" spans="34:36" x14ac:dyDescent="0.25">
      <c r="AH548" s="42" t="e">
        <f t="shared" si="102"/>
        <v>#REF!</v>
      </c>
      <c r="AI548" s="43" t="str">
        <f>_xll.BInterpol('Base IPCA'!$C$3:$C$13,'Base IPCA'!$E$3:$E$13,AH548,"Cubic","Extrapolate=Linear","MultiX=Average","Skip=True","Sort=True")</f>
        <v>#N/A Invalid Parameter: Interpolation value</v>
      </c>
      <c r="AJ548" s="43" t="str">
        <f>_xll.BInterpol('Base IPCA'!$C$3:$C$13,'Base IPCA'!$D$3:$D$13,AH548,"Cubic","Extrapolate=Linear","MultiX=Average","Skip=True","Sort=True")</f>
        <v>#N/A Invalid Parameter: Interpolation value</v>
      </c>
    </row>
    <row r="549" spans="34:36" x14ac:dyDescent="0.25">
      <c r="AH549" s="42" t="e">
        <f t="shared" si="102"/>
        <v>#REF!</v>
      </c>
      <c r="AI549" s="43" t="str">
        <f>_xll.BInterpol('Base IPCA'!$C$3:$C$13,'Base IPCA'!$E$3:$E$13,AH549,"Cubic","Extrapolate=Linear","MultiX=Average","Skip=True","Sort=True")</f>
        <v>#N/A Invalid Parameter: Interpolation value</v>
      </c>
      <c r="AJ549" s="43" t="str">
        <f>_xll.BInterpol('Base IPCA'!$C$3:$C$13,'Base IPCA'!$D$3:$D$13,AH549,"Cubic","Extrapolate=Linear","MultiX=Average","Skip=True","Sort=True")</f>
        <v>#N/A Invalid Parameter: Interpolation value</v>
      </c>
    </row>
    <row r="550" spans="34:36" x14ac:dyDescent="0.25">
      <c r="AH550" s="42" t="e">
        <f t="shared" si="102"/>
        <v>#REF!</v>
      </c>
      <c r="AI550" s="43" t="str">
        <f>_xll.BInterpol('Base IPCA'!$C$3:$C$13,'Base IPCA'!$E$3:$E$13,AH550,"Cubic","Extrapolate=Linear","MultiX=Average","Skip=True","Sort=True")</f>
        <v>#N/A Invalid Parameter: Interpolation value</v>
      </c>
      <c r="AJ550" s="43" t="str">
        <f>_xll.BInterpol('Base IPCA'!$C$3:$C$13,'Base IPCA'!$D$3:$D$13,AH550,"Cubic","Extrapolate=Linear","MultiX=Average","Skip=True","Sort=True")</f>
        <v>#N/A Invalid Parameter: Interpolation value</v>
      </c>
    </row>
    <row r="551" spans="34:36" x14ac:dyDescent="0.25">
      <c r="AH551" s="42" t="e">
        <f t="shared" si="102"/>
        <v>#REF!</v>
      </c>
      <c r="AI551" s="43" t="str">
        <f>_xll.BInterpol('Base IPCA'!$C$3:$C$13,'Base IPCA'!$E$3:$E$13,AH551,"Cubic","Extrapolate=Linear","MultiX=Average","Skip=True","Sort=True")</f>
        <v>#N/A Invalid Parameter: Interpolation value</v>
      </c>
      <c r="AJ551" s="43" t="str">
        <f>_xll.BInterpol('Base IPCA'!$C$3:$C$13,'Base IPCA'!$D$3:$D$13,AH551,"Cubic","Extrapolate=Linear","MultiX=Average","Skip=True","Sort=True")</f>
        <v>#N/A Invalid Parameter: Interpolation value</v>
      </c>
    </row>
    <row r="552" spans="34:36" x14ac:dyDescent="0.25">
      <c r="AH552" s="42" t="e">
        <f t="shared" si="102"/>
        <v>#REF!</v>
      </c>
      <c r="AI552" s="43" t="str">
        <f>_xll.BInterpol('Base IPCA'!$C$3:$C$13,'Base IPCA'!$E$3:$E$13,AH552,"Cubic","Extrapolate=Linear","MultiX=Average","Skip=True","Sort=True")</f>
        <v>#N/A Invalid Parameter: Interpolation value</v>
      </c>
      <c r="AJ552" s="43" t="str">
        <f>_xll.BInterpol('Base IPCA'!$C$3:$C$13,'Base IPCA'!$D$3:$D$13,AH552,"Cubic","Extrapolate=Linear","MultiX=Average","Skip=True","Sort=True")</f>
        <v>#N/A Invalid Parameter: Interpolation value</v>
      </c>
    </row>
    <row r="553" spans="34:36" x14ac:dyDescent="0.25">
      <c r="AH553" s="42" t="e">
        <f t="shared" si="102"/>
        <v>#REF!</v>
      </c>
      <c r="AI553" s="43" t="str">
        <f>_xll.BInterpol('Base IPCA'!$C$3:$C$13,'Base IPCA'!$E$3:$E$13,AH553,"Cubic","Extrapolate=Linear","MultiX=Average","Skip=True","Sort=True")</f>
        <v>#N/A Invalid Parameter: Interpolation value</v>
      </c>
      <c r="AJ553" s="43" t="str">
        <f>_xll.BInterpol('Base IPCA'!$C$3:$C$13,'Base IPCA'!$D$3:$D$13,AH553,"Cubic","Extrapolate=Linear","MultiX=Average","Skip=True","Sort=True")</f>
        <v>#N/A Invalid Parameter: Interpolation value</v>
      </c>
    </row>
    <row r="554" spans="34:36" x14ac:dyDescent="0.25">
      <c r="AH554" s="42" t="e">
        <f t="shared" si="102"/>
        <v>#REF!</v>
      </c>
      <c r="AI554" s="43" t="str">
        <f>_xll.BInterpol('Base IPCA'!$C$3:$C$13,'Base IPCA'!$E$3:$E$13,AH554,"Cubic","Extrapolate=Linear","MultiX=Average","Skip=True","Sort=True")</f>
        <v>#N/A Invalid Parameter: Interpolation value</v>
      </c>
      <c r="AJ554" s="43" t="str">
        <f>_xll.BInterpol('Base IPCA'!$C$3:$C$13,'Base IPCA'!$D$3:$D$13,AH554,"Cubic","Extrapolate=Linear","MultiX=Average","Skip=True","Sort=True")</f>
        <v>#N/A Invalid Parameter: Interpolation value</v>
      </c>
    </row>
    <row r="555" spans="34:36" x14ac:dyDescent="0.25">
      <c r="AH555" s="42" t="e">
        <f t="shared" si="102"/>
        <v>#REF!</v>
      </c>
      <c r="AI555" s="43" t="str">
        <f>_xll.BInterpol('Base IPCA'!$C$3:$C$13,'Base IPCA'!$E$3:$E$13,AH555,"Cubic","Extrapolate=Linear","MultiX=Average","Skip=True","Sort=True")</f>
        <v>#N/A Invalid Parameter: Interpolation value</v>
      </c>
      <c r="AJ555" s="43" t="str">
        <f>_xll.BInterpol('Base IPCA'!$C$3:$C$13,'Base IPCA'!$D$3:$D$13,AH555,"Cubic","Extrapolate=Linear","MultiX=Average","Skip=True","Sort=True")</f>
        <v>#N/A Invalid Parameter: Interpolation value</v>
      </c>
    </row>
    <row r="556" spans="34:36" x14ac:dyDescent="0.25">
      <c r="AH556" s="42" t="e">
        <f t="shared" si="102"/>
        <v>#REF!</v>
      </c>
      <c r="AI556" s="43" t="str">
        <f>_xll.BInterpol('Base IPCA'!$C$3:$C$13,'Base IPCA'!$E$3:$E$13,AH556,"Cubic","Extrapolate=Linear","MultiX=Average","Skip=True","Sort=True")</f>
        <v>#N/A Invalid Parameter: Interpolation value</v>
      </c>
      <c r="AJ556" s="43" t="str">
        <f>_xll.BInterpol('Base IPCA'!$C$3:$C$13,'Base IPCA'!$D$3:$D$13,AH556,"Cubic","Extrapolate=Linear","MultiX=Average","Skip=True","Sort=True")</f>
        <v>#N/A Invalid Parameter: Interpolation value</v>
      </c>
    </row>
    <row r="557" spans="34:36" x14ac:dyDescent="0.25">
      <c r="AH557" s="42" t="e">
        <f t="shared" si="102"/>
        <v>#REF!</v>
      </c>
      <c r="AI557" s="43" t="str">
        <f>_xll.BInterpol('Base IPCA'!$C$3:$C$13,'Base IPCA'!$E$3:$E$13,AH557,"Cubic","Extrapolate=Linear","MultiX=Average","Skip=True","Sort=True")</f>
        <v>#N/A Invalid Parameter: Interpolation value</v>
      </c>
      <c r="AJ557" s="43" t="str">
        <f>_xll.BInterpol('Base IPCA'!$C$3:$C$13,'Base IPCA'!$D$3:$D$13,AH557,"Cubic","Extrapolate=Linear","MultiX=Average","Skip=True","Sort=True")</f>
        <v>#N/A Invalid Parameter: Interpolation value</v>
      </c>
    </row>
    <row r="558" spans="34:36" x14ac:dyDescent="0.25">
      <c r="AH558" s="42" t="e">
        <f t="shared" si="102"/>
        <v>#REF!</v>
      </c>
      <c r="AI558" s="43" t="str">
        <f>_xll.BInterpol('Base IPCA'!$C$3:$C$13,'Base IPCA'!$E$3:$E$13,AH558,"Cubic","Extrapolate=Linear","MultiX=Average","Skip=True","Sort=True")</f>
        <v>#N/A Invalid Parameter: Interpolation value</v>
      </c>
      <c r="AJ558" s="43" t="str">
        <f>_xll.BInterpol('Base IPCA'!$C$3:$C$13,'Base IPCA'!$D$3:$D$13,AH558,"Cubic","Extrapolate=Linear","MultiX=Average","Skip=True","Sort=True")</f>
        <v>#N/A Invalid Parameter: Interpolation value</v>
      </c>
    </row>
    <row r="559" spans="34:36" x14ac:dyDescent="0.25">
      <c r="AH559" s="42" t="e">
        <f t="shared" si="102"/>
        <v>#REF!</v>
      </c>
      <c r="AI559" s="43" t="str">
        <f>_xll.BInterpol('Base IPCA'!$C$3:$C$13,'Base IPCA'!$E$3:$E$13,AH559,"Cubic","Extrapolate=Linear","MultiX=Average","Skip=True","Sort=True")</f>
        <v>#N/A Invalid Parameter: Interpolation value</v>
      </c>
      <c r="AJ559" s="43" t="str">
        <f>_xll.BInterpol('Base IPCA'!$C$3:$C$13,'Base IPCA'!$D$3:$D$13,AH559,"Cubic","Extrapolate=Linear","MultiX=Average","Skip=True","Sort=True")</f>
        <v>#N/A Invalid Parameter: Interpolation value</v>
      </c>
    </row>
    <row r="560" spans="34:36" x14ac:dyDescent="0.25">
      <c r="AH560" s="42" t="e">
        <f t="shared" si="102"/>
        <v>#REF!</v>
      </c>
      <c r="AI560" s="43" t="str">
        <f>_xll.BInterpol('Base IPCA'!$C$3:$C$13,'Base IPCA'!$E$3:$E$13,AH560,"Cubic","Extrapolate=Linear","MultiX=Average","Skip=True","Sort=True")</f>
        <v>#N/A Invalid Parameter: Interpolation value</v>
      </c>
      <c r="AJ560" s="43" t="str">
        <f>_xll.BInterpol('Base IPCA'!$C$3:$C$13,'Base IPCA'!$D$3:$D$13,AH560,"Cubic","Extrapolate=Linear","MultiX=Average","Skip=True","Sort=True")</f>
        <v>#N/A Invalid Parameter: Interpolation value</v>
      </c>
    </row>
    <row r="561" spans="34:36" x14ac:dyDescent="0.25">
      <c r="AH561" s="42" t="e">
        <f t="shared" si="102"/>
        <v>#REF!</v>
      </c>
      <c r="AI561" s="43" t="str">
        <f>_xll.BInterpol('Base IPCA'!$C$3:$C$13,'Base IPCA'!$E$3:$E$13,AH561,"Cubic","Extrapolate=Linear","MultiX=Average","Skip=True","Sort=True")</f>
        <v>#N/A Invalid Parameter: Interpolation value</v>
      </c>
      <c r="AJ561" s="43" t="str">
        <f>_xll.BInterpol('Base IPCA'!$C$3:$C$13,'Base IPCA'!$D$3:$D$13,AH561,"Cubic","Extrapolate=Linear","MultiX=Average","Skip=True","Sort=True")</f>
        <v>#N/A Invalid Parameter: Interpolation value</v>
      </c>
    </row>
    <row r="562" spans="34:36" x14ac:dyDescent="0.25">
      <c r="AH562" s="42" t="e">
        <f t="shared" si="102"/>
        <v>#REF!</v>
      </c>
      <c r="AI562" s="43" t="str">
        <f>_xll.BInterpol('Base IPCA'!$C$3:$C$13,'Base IPCA'!$E$3:$E$13,AH562,"Cubic","Extrapolate=Linear","MultiX=Average","Skip=True","Sort=True")</f>
        <v>#N/A Invalid Parameter: Interpolation value</v>
      </c>
      <c r="AJ562" s="43" t="str">
        <f>_xll.BInterpol('Base IPCA'!$C$3:$C$13,'Base IPCA'!$D$3:$D$13,AH562,"Cubic","Extrapolate=Linear","MultiX=Average","Skip=True","Sort=True")</f>
        <v>#N/A Invalid Parameter: Interpolation value</v>
      </c>
    </row>
    <row r="563" spans="34:36" x14ac:dyDescent="0.25">
      <c r="AH563" s="42" t="e">
        <f t="shared" si="102"/>
        <v>#REF!</v>
      </c>
      <c r="AI563" s="43" t="str">
        <f>_xll.BInterpol('Base IPCA'!$C$3:$C$13,'Base IPCA'!$E$3:$E$13,AH563,"Cubic","Extrapolate=Linear","MultiX=Average","Skip=True","Sort=True")</f>
        <v>#N/A Invalid Parameter: Interpolation value</v>
      </c>
      <c r="AJ563" s="43" t="str">
        <f>_xll.BInterpol('Base IPCA'!$C$3:$C$13,'Base IPCA'!$D$3:$D$13,AH563,"Cubic","Extrapolate=Linear","MultiX=Average","Skip=True","Sort=True")</f>
        <v>#N/A Invalid Parameter: Interpolation value</v>
      </c>
    </row>
    <row r="564" spans="34:36" x14ac:dyDescent="0.25">
      <c r="AH564" s="42" t="e">
        <f t="shared" si="102"/>
        <v>#REF!</v>
      </c>
      <c r="AI564" s="43" t="str">
        <f>_xll.BInterpol('Base IPCA'!$C$3:$C$13,'Base IPCA'!$E$3:$E$13,AH564,"Cubic","Extrapolate=Linear","MultiX=Average","Skip=True","Sort=True")</f>
        <v>#N/A Invalid Parameter: Interpolation value</v>
      </c>
      <c r="AJ564" s="43" t="str">
        <f>_xll.BInterpol('Base IPCA'!$C$3:$C$13,'Base IPCA'!$D$3:$D$13,AH564,"Cubic","Extrapolate=Linear","MultiX=Average","Skip=True","Sort=True")</f>
        <v>#N/A Invalid Parameter: Interpolation value</v>
      </c>
    </row>
    <row r="565" spans="34:36" x14ac:dyDescent="0.25">
      <c r="AH565" s="42" t="e">
        <f t="shared" si="102"/>
        <v>#REF!</v>
      </c>
      <c r="AI565" s="43" t="str">
        <f>_xll.BInterpol('Base IPCA'!$C$3:$C$13,'Base IPCA'!$E$3:$E$13,AH565,"Cubic","Extrapolate=Linear","MultiX=Average","Skip=True","Sort=True")</f>
        <v>#N/A Invalid Parameter: Interpolation value</v>
      </c>
      <c r="AJ565" s="43" t="str">
        <f>_xll.BInterpol('Base IPCA'!$C$3:$C$13,'Base IPCA'!$D$3:$D$13,AH565,"Cubic","Extrapolate=Linear","MultiX=Average","Skip=True","Sort=True")</f>
        <v>#N/A Invalid Parameter: Interpolation value</v>
      </c>
    </row>
    <row r="566" spans="34:36" x14ac:dyDescent="0.25">
      <c r="AH566" s="42" t="e">
        <f t="shared" si="102"/>
        <v>#REF!</v>
      </c>
      <c r="AI566" s="43" t="str">
        <f>_xll.BInterpol('Base IPCA'!$C$3:$C$13,'Base IPCA'!$E$3:$E$13,AH566,"Cubic","Extrapolate=Linear","MultiX=Average","Skip=True","Sort=True")</f>
        <v>#N/A Invalid Parameter: Interpolation value</v>
      </c>
      <c r="AJ566" s="43" t="str">
        <f>_xll.BInterpol('Base IPCA'!$C$3:$C$13,'Base IPCA'!$D$3:$D$13,AH566,"Cubic","Extrapolate=Linear","MultiX=Average","Skip=True","Sort=True")</f>
        <v>#N/A Invalid Parameter: Interpolation value</v>
      </c>
    </row>
    <row r="567" spans="34:36" x14ac:dyDescent="0.25">
      <c r="AH567" s="42" t="e">
        <f t="shared" si="102"/>
        <v>#REF!</v>
      </c>
      <c r="AI567" s="43" t="str">
        <f>_xll.BInterpol('Base IPCA'!$C$3:$C$13,'Base IPCA'!$E$3:$E$13,AH567,"Cubic","Extrapolate=Linear","MultiX=Average","Skip=True","Sort=True")</f>
        <v>#N/A Invalid Parameter: Interpolation value</v>
      </c>
      <c r="AJ567" s="43" t="str">
        <f>_xll.BInterpol('Base IPCA'!$C$3:$C$13,'Base IPCA'!$D$3:$D$13,AH567,"Cubic","Extrapolate=Linear","MultiX=Average","Skip=True","Sort=True")</f>
        <v>#N/A Invalid Parameter: Interpolation value</v>
      </c>
    </row>
    <row r="568" spans="34:36" x14ac:dyDescent="0.25">
      <c r="AH568" s="42" t="e">
        <f t="shared" si="102"/>
        <v>#REF!</v>
      </c>
      <c r="AI568" s="43" t="str">
        <f>_xll.BInterpol('Base IPCA'!$C$3:$C$13,'Base IPCA'!$E$3:$E$13,AH568,"Cubic","Extrapolate=Linear","MultiX=Average","Skip=True","Sort=True")</f>
        <v>#N/A Invalid Parameter: Interpolation value</v>
      </c>
      <c r="AJ568" s="43" t="str">
        <f>_xll.BInterpol('Base IPCA'!$C$3:$C$13,'Base IPCA'!$D$3:$D$13,AH568,"Cubic","Extrapolate=Linear","MultiX=Average","Skip=True","Sort=True")</f>
        <v>#N/A Invalid Parameter: Interpolation value</v>
      </c>
    </row>
    <row r="569" spans="34:36" x14ac:dyDescent="0.25">
      <c r="AH569" s="42" t="e">
        <f t="shared" si="102"/>
        <v>#REF!</v>
      </c>
      <c r="AI569" s="43" t="str">
        <f>_xll.BInterpol('Base IPCA'!$C$3:$C$13,'Base IPCA'!$E$3:$E$13,AH569,"Cubic","Extrapolate=Linear","MultiX=Average","Skip=True","Sort=True")</f>
        <v>#N/A Invalid Parameter: Interpolation value</v>
      </c>
      <c r="AJ569" s="43" t="str">
        <f>_xll.BInterpol('Base IPCA'!$C$3:$C$13,'Base IPCA'!$D$3:$D$13,AH569,"Cubic","Extrapolate=Linear","MultiX=Average","Skip=True","Sort=True")</f>
        <v>#N/A Invalid Parameter: Interpolation value</v>
      </c>
    </row>
    <row r="570" spans="34:36" x14ac:dyDescent="0.25">
      <c r="AH570" s="42" t="e">
        <f t="shared" si="102"/>
        <v>#REF!</v>
      </c>
      <c r="AI570" s="43" t="str">
        <f>_xll.BInterpol('Base IPCA'!$C$3:$C$13,'Base IPCA'!$E$3:$E$13,AH570,"Cubic","Extrapolate=Linear","MultiX=Average","Skip=True","Sort=True")</f>
        <v>#N/A Invalid Parameter: Interpolation value</v>
      </c>
      <c r="AJ570" s="43" t="str">
        <f>_xll.BInterpol('Base IPCA'!$C$3:$C$13,'Base IPCA'!$D$3:$D$13,AH570,"Cubic","Extrapolate=Linear","MultiX=Average","Skip=True","Sort=True")</f>
        <v>#N/A Invalid Parameter: Interpolation value</v>
      </c>
    </row>
    <row r="571" spans="34:36" x14ac:dyDescent="0.25">
      <c r="AH571" s="42" t="e">
        <f t="shared" si="102"/>
        <v>#REF!</v>
      </c>
      <c r="AI571" s="43" t="str">
        <f>_xll.BInterpol('Base IPCA'!$C$3:$C$13,'Base IPCA'!$E$3:$E$13,AH571,"Cubic","Extrapolate=Linear","MultiX=Average","Skip=True","Sort=True")</f>
        <v>#N/A Invalid Parameter: Interpolation value</v>
      </c>
      <c r="AJ571" s="43" t="str">
        <f>_xll.BInterpol('Base IPCA'!$C$3:$C$13,'Base IPCA'!$D$3:$D$13,AH571,"Cubic","Extrapolate=Linear","MultiX=Average","Skip=True","Sort=True")</f>
        <v>#N/A Invalid Parameter: Interpolation value</v>
      </c>
    </row>
    <row r="572" spans="34:36" x14ac:dyDescent="0.25">
      <c r="AH572" s="42" t="e">
        <f t="shared" si="102"/>
        <v>#REF!</v>
      </c>
      <c r="AI572" s="43" t="str">
        <f>_xll.BInterpol('Base IPCA'!$C$3:$C$13,'Base IPCA'!$E$3:$E$13,AH572,"Cubic","Extrapolate=Linear","MultiX=Average","Skip=True","Sort=True")</f>
        <v>#N/A Invalid Parameter: Interpolation value</v>
      </c>
      <c r="AJ572" s="43" t="str">
        <f>_xll.BInterpol('Base IPCA'!$C$3:$C$13,'Base IPCA'!$D$3:$D$13,AH572,"Cubic","Extrapolate=Linear","MultiX=Average","Skip=True","Sort=True")</f>
        <v>#N/A Invalid Parameter: Interpolation value</v>
      </c>
    </row>
    <row r="573" spans="34:36" x14ac:dyDescent="0.25">
      <c r="AH573" s="42" t="e">
        <f t="shared" si="102"/>
        <v>#REF!</v>
      </c>
      <c r="AI573" s="43" t="str">
        <f>_xll.BInterpol('Base IPCA'!$C$3:$C$13,'Base IPCA'!$E$3:$E$13,AH573,"Cubic","Extrapolate=Linear","MultiX=Average","Skip=True","Sort=True")</f>
        <v>#N/A Invalid Parameter: Interpolation value</v>
      </c>
      <c r="AJ573" s="43" t="str">
        <f>_xll.BInterpol('Base IPCA'!$C$3:$C$13,'Base IPCA'!$D$3:$D$13,AH573,"Cubic","Extrapolate=Linear","MultiX=Average","Skip=True","Sort=True")</f>
        <v>#N/A Invalid Parameter: Interpolation value</v>
      </c>
    </row>
    <row r="574" spans="34:36" x14ac:dyDescent="0.25">
      <c r="AH574" s="42" t="e">
        <f t="shared" si="102"/>
        <v>#REF!</v>
      </c>
      <c r="AI574" s="43" t="str">
        <f>_xll.BInterpol('Base IPCA'!$C$3:$C$13,'Base IPCA'!$E$3:$E$13,AH574,"Cubic","Extrapolate=Linear","MultiX=Average","Skip=True","Sort=True")</f>
        <v>#N/A Invalid Parameter: Interpolation value</v>
      </c>
      <c r="AJ574" s="43" t="str">
        <f>_xll.BInterpol('Base IPCA'!$C$3:$C$13,'Base IPCA'!$D$3:$D$13,AH574,"Cubic","Extrapolate=Linear","MultiX=Average","Skip=True","Sort=True")</f>
        <v>#N/A Invalid Parameter: Interpolation value</v>
      </c>
    </row>
    <row r="575" spans="34:36" x14ac:dyDescent="0.25">
      <c r="AH575" s="42" t="e">
        <f t="shared" si="102"/>
        <v>#REF!</v>
      </c>
      <c r="AI575" s="43" t="str">
        <f>_xll.BInterpol('Base IPCA'!$C$3:$C$13,'Base IPCA'!$E$3:$E$13,AH575,"Cubic","Extrapolate=Linear","MultiX=Average","Skip=True","Sort=True")</f>
        <v>#N/A Invalid Parameter: Interpolation value</v>
      </c>
      <c r="AJ575" s="43" t="str">
        <f>_xll.BInterpol('Base IPCA'!$C$3:$C$13,'Base IPCA'!$D$3:$D$13,AH575,"Cubic","Extrapolate=Linear","MultiX=Average","Skip=True","Sort=True")</f>
        <v>#N/A Invalid Parameter: Interpolation value</v>
      </c>
    </row>
    <row r="576" spans="34:36" x14ac:dyDescent="0.25">
      <c r="AH576" s="42" t="e">
        <f t="shared" si="102"/>
        <v>#REF!</v>
      </c>
      <c r="AI576" s="43" t="str">
        <f>_xll.BInterpol('Base IPCA'!$C$3:$C$13,'Base IPCA'!$E$3:$E$13,AH576,"Cubic","Extrapolate=Linear","MultiX=Average","Skip=True","Sort=True")</f>
        <v>#N/A Invalid Parameter: Interpolation value</v>
      </c>
      <c r="AJ576" s="43" t="str">
        <f>_xll.BInterpol('Base IPCA'!$C$3:$C$13,'Base IPCA'!$D$3:$D$13,AH576,"Cubic","Extrapolate=Linear","MultiX=Average","Skip=True","Sort=True")</f>
        <v>#N/A Invalid Parameter: Interpolation value</v>
      </c>
    </row>
    <row r="577" spans="34:36" x14ac:dyDescent="0.25">
      <c r="AH577" s="42" t="e">
        <f t="shared" si="102"/>
        <v>#REF!</v>
      </c>
      <c r="AI577" s="43" t="str">
        <f>_xll.BInterpol('Base IPCA'!$C$3:$C$13,'Base IPCA'!$E$3:$E$13,AH577,"Cubic","Extrapolate=Linear","MultiX=Average","Skip=True","Sort=True")</f>
        <v>#N/A Invalid Parameter: Interpolation value</v>
      </c>
      <c r="AJ577" s="43" t="str">
        <f>_xll.BInterpol('Base IPCA'!$C$3:$C$13,'Base IPCA'!$D$3:$D$13,AH577,"Cubic","Extrapolate=Linear","MultiX=Average","Skip=True","Sort=True")</f>
        <v>#N/A Invalid Parameter: Interpolation value</v>
      </c>
    </row>
    <row r="578" spans="34:36" x14ac:dyDescent="0.25">
      <c r="AH578" s="42" t="e">
        <f t="shared" si="102"/>
        <v>#REF!</v>
      </c>
      <c r="AI578" s="43" t="str">
        <f>_xll.BInterpol('Base IPCA'!$C$3:$C$13,'Base IPCA'!$E$3:$E$13,AH578,"Cubic","Extrapolate=Linear","MultiX=Average","Skip=True","Sort=True")</f>
        <v>#N/A Invalid Parameter: Interpolation value</v>
      </c>
      <c r="AJ578" s="43" t="str">
        <f>_xll.BInterpol('Base IPCA'!$C$3:$C$13,'Base IPCA'!$D$3:$D$13,AH578,"Cubic","Extrapolate=Linear","MultiX=Average","Skip=True","Sort=True")</f>
        <v>#N/A Invalid Parameter: Interpolation value</v>
      </c>
    </row>
    <row r="579" spans="34:36" x14ac:dyDescent="0.25">
      <c r="AH579" s="42" t="e">
        <f t="shared" si="102"/>
        <v>#REF!</v>
      </c>
      <c r="AI579" s="43" t="str">
        <f>_xll.BInterpol('Base IPCA'!$C$3:$C$13,'Base IPCA'!$E$3:$E$13,AH579,"Cubic","Extrapolate=Linear","MultiX=Average","Skip=True","Sort=True")</f>
        <v>#N/A Invalid Parameter: Interpolation value</v>
      </c>
      <c r="AJ579" s="43" t="str">
        <f>_xll.BInterpol('Base IPCA'!$C$3:$C$13,'Base IPCA'!$D$3:$D$13,AH579,"Cubic","Extrapolate=Linear","MultiX=Average","Skip=True","Sort=True")</f>
        <v>#N/A Invalid Parameter: Interpolation value</v>
      </c>
    </row>
    <row r="580" spans="34:36" x14ac:dyDescent="0.25">
      <c r="AH580" s="42" t="e">
        <f t="shared" si="102"/>
        <v>#REF!</v>
      </c>
      <c r="AI580" s="43" t="str">
        <f>_xll.BInterpol('Base IPCA'!$C$3:$C$13,'Base IPCA'!$E$3:$E$13,AH580,"Cubic","Extrapolate=Linear","MultiX=Average","Skip=True","Sort=True")</f>
        <v>#N/A Invalid Parameter: Interpolation value</v>
      </c>
      <c r="AJ580" s="43" t="str">
        <f>_xll.BInterpol('Base IPCA'!$C$3:$C$13,'Base IPCA'!$D$3:$D$13,AH580,"Cubic","Extrapolate=Linear","MultiX=Average","Skip=True","Sort=True")</f>
        <v>#N/A Invalid Parameter: Interpolation value</v>
      </c>
    </row>
    <row r="581" spans="34:36" x14ac:dyDescent="0.25">
      <c r="AH581" s="42" t="e">
        <f t="shared" si="102"/>
        <v>#REF!</v>
      </c>
      <c r="AI581" s="43" t="str">
        <f>_xll.BInterpol('Base IPCA'!$C$3:$C$13,'Base IPCA'!$E$3:$E$13,AH581,"Cubic","Extrapolate=Linear","MultiX=Average","Skip=True","Sort=True")</f>
        <v>#N/A Invalid Parameter: Interpolation value</v>
      </c>
      <c r="AJ581" s="43" t="str">
        <f>_xll.BInterpol('Base IPCA'!$C$3:$C$13,'Base IPCA'!$D$3:$D$13,AH581,"Cubic","Extrapolate=Linear","MultiX=Average","Skip=True","Sort=True")</f>
        <v>#N/A Invalid Parameter: Interpolation value</v>
      </c>
    </row>
    <row r="582" spans="34:36" x14ac:dyDescent="0.25">
      <c r="AH582" s="42" t="e">
        <f t="shared" ref="AH582:AH645" si="103">AH581+1</f>
        <v>#REF!</v>
      </c>
      <c r="AI582" s="43" t="str">
        <f>_xll.BInterpol('Base IPCA'!$C$3:$C$13,'Base IPCA'!$E$3:$E$13,AH582,"Cubic","Extrapolate=Linear","MultiX=Average","Skip=True","Sort=True")</f>
        <v>#N/A Invalid Parameter: Interpolation value</v>
      </c>
      <c r="AJ582" s="43" t="str">
        <f>_xll.BInterpol('Base IPCA'!$C$3:$C$13,'Base IPCA'!$D$3:$D$13,AH582,"Cubic","Extrapolate=Linear","MultiX=Average","Skip=True","Sort=True")</f>
        <v>#N/A Invalid Parameter: Interpolation value</v>
      </c>
    </row>
    <row r="583" spans="34:36" x14ac:dyDescent="0.25">
      <c r="AH583" s="42" t="e">
        <f t="shared" si="103"/>
        <v>#REF!</v>
      </c>
      <c r="AI583" s="43" t="str">
        <f>_xll.BInterpol('Base IPCA'!$C$3:$C$13,'Base IPCA'!$E$3:$E$13,AH583,"Cubic","Extrapolate=Linear","MultiX=Average","Skip=True","Sort=True")</f>
        <v>#N/A Invalid Parameter: Interpolation value</v>
      </c>
      <c r="AJ583" s="43" t="str">
        <f>_xll.BInterpol('Base IPCA'!$C$3:$C$13,'Base IPCA'!$D$3:$D$13,AH583,"Cubic","Extrapolate=Linear","MultiX=Average","Skip=True","Sort=True")</f>
        <v>#N/A Invalid Parameter: Interpolation value</v>
      </c>
    </row>
    <row r="584" spans="34:36" x14ac:dyDescent="0.25">
      <c r="AH584" s="42" t="e">
        <f t="shared" si="103"/>
        <v>#REF!</v>
      </c>
      <c r="AI584" s="43" t="str">
        <f>_xll.BInterpol('Base IPCA'!$C$3:$C$13,'Base IPCA'!$E$3:$E$13,AH584,"Cubic","Extrapolate=Linear","MultiX=Average","Skip=True","Sort=True")</f>
        <v>#N/A Invalid Parameter: Interpolation value</v>
      </c>
      <c r="AJ584" s="43" t="str">
        <f>_xll.BInterpol('Base IPCA'!$C$3:$C$13,'Base IPCA'!$D$3:$D$13,AH584,"Cubic","Extrapolate=Linear","MultiX=Average","Skip=True","Sort=True")</f>
        <v>#N/A Invalid Parameter: Interpolation value</v>
      </c>
    </row>
    <row r="585" spans="34:36" x14ac:dyDescent="0.25">
      <c r="AH585" s="42" t="e">
        <f t="shared" si="103"/>
        <v>#REF!</v>
      </c>
      <c r="AI585" s="43" t="str">
        <f>_xll.BInterpol('Base IPCA'!$C$3:$C$13,'Base IPCA'!$E$3:$E$13,AH585,"Cubic","Extrapolate=Linear","MultiX=Average","Skip=True","Sort=True")</f>
        <v>#N/A Invalid Parameter: Interpolation value</v>
      </c>
      <c r="AJ585" s="43" t="str">
        <f>_xll.BInterpol('Base IPCA'!$C$3:$C$13,'Base IPCA'!$D$3:$D$13,AH585,"Cubic","Extrapolate=Linear","MultiX=Average","Skip=True","Sort=True")</f>
        <v>#N/A Invalid Parameter: Interpolation value</v>
      </c>
    </row>
    <row r="586" spans="34:36" x14ac:dyDescent="0.25">
      <c r="AH586" s="42" t="e">
        <f t="shared" si="103"/>
        <v>#REF!</v>
      </c>
      <c r="AI586" s="43" t="str">
        <f>_xll.BInterpol('Base IPCA'!$C$3:$C$13,'Base IPCA'!$E$3:$E$13,AH586,"Cubic","Extrapolate=Linear","MultiX=Average","Skip=True","Sort=True")</f>
        <v>#N/A Invalid Parameter: Interpolation value</v>
      </c>
      <c r="AJ586" s="43" t="str">
        <f>_xll.BInterpol('Base IPCA'!$C$3:$C$13,'Base IPCA'!$D$3:$D$13,AH586,"Cubic","Extrapolate=Linear","MultiX=Average","Skip=True","Sort=True")</f>
        <v>#N/A Invalid Parameter: Interpolation value</v>
      </c>
    </row>
    <row r="587" spans="34:36" x14ac:dyDescent="0.25">
      <c r="AH587" s="42" t="e">
        <f t="shared" si="103"/>
        <v>#REF!</v>
      </c>
      <c r="AI587" s="43" t="str">
        <f>_xll.BInterpol('Base IPCA'!$C$3:$C$13,'Base IPCA'!$E$3:$E$13,AH587,"Cubic","Extrapolate=Linear","MultiX=Average","Skip=True","Sort=True")</f>
        <v>#N/A Invalid Parameter: Interpolation value</v>
      </c>
      <c r="AJ587" s="43" t="str">
        <f>_xll.BInterpol('Base IPCA'!$C$3:$C$13,'Base IPCA'!$D$3:$D$13,AH587,"Cubic","Extrapolate=Linear","MultiX=Average","Skip=True","Sort=True")</f>
        <v>#N/A Invalid Parameter: Interpolation value</v>
      </c>
    </row>
    <row r="588" spans="34:36" x14ac:dyDescent="0.25">
      <c r="AH588" s="42" t="e">
        <f t="shared" si="103"/>
        <v>#REF!</v>
      </c>
      <c r="AI588" s="43" t="str">
        <f>_xll.BInterpol('Base IPCA'!$C$3:$C$13,'Base IPCA'!$E$3:$E$13,AH588,"Cubic","Extrapolate=Linear","MultiX=Average","Skip=True","Sort=True")</f>
        <v>#N/A Invalid Parameter: Interpolation value</v>
      </c>
      <c r="AJ588" s="43" t="str">
        <f>_xll.BInterpol('Base IPCA'!$C$3:$C$13,'Base IPCA'!$D$3:$D$13,AH588,"Cubic","Extrapolate=Linear","MultiX=Average","Skip=True","Sort=True")</f>
        <v>#N/A Invalid Parameter: Interpolation value</v>
      </c>
    </row>
    <row r="589" spans="34:36" x14ac:dyDescent="0.25">
      <c r="AH589" s="42" t="e">
        <f t="shared" si="103"/>
        <v>#REF!</v>
      </c>
      <c r="AI589" s="43" t="str">
        <f>_xll.BInterpol('Base IPCA'!$C$3:$C$13,'Base IPCA'!$E$3:$E$13,AH589,"Cubic","Extrapolate=Linear","MultiX=Average","Skip=True","Sort=True")</f>
        <v>#N/A Invalid Parameter: Interpolation value</v>
      </c>
      <c r="AJ589" s="43" t="str">
        <f>_xll.BInterpol('Base IPCA'!$C$3:$C$13,'Base IPCA'!$D$3:$D$13,AH589,"Cubic","Extrapolate=Linear","MultiX=Average","Skip=True","Sort=True")</f>
        <v>#N/A Invalid Parameter: Interpolation value</v>
      </c>
    </row>
    <row r="590" spans="34:36" x14ac:dyDescent="0.25">
      <c r="AH590" s="42" t="e">
        <f t="shared" si="103"/>
        <v>#REF!</v>
      </c>
      <c r="AI590" s="43" t="str">
        <f>_xll.BInterpol('Base IPCA'!$C$3:$C$13,'Base IPCA'!$E$3:$E$13,AH590,"Cubic","Extrapolate=Linear","MultiX=Average","Skip=True","Sort=True")</f>
        <v>#N/A Invalid Parameter: Interpolation value</v>
      </c>
      <c r="AJ590" s="43" t="str">
        <f>_xll.BInterpol('Base IPCA'!$C$3:$C$13,'Base IPCA'!$D$3:$D$13,AH590,"Cubic","Extrapolate=Linear","MultiX=Average","Skip=True","Sort=True")</f>
        <v>#N/A Invalid Parameter: Interpolation value</v>
      </c>
    </row>
    <row r="591" spans="34:36" x14ac:dyDescent="0.25">
      <c r="AH591" s="42" t="e">
        <f t="shared" si="103"/>
        <v>#REF!</v>
      </c>
      <c r="AI591" s="43" t="str">
        <f>_xll.BInterpol('Base IPCA'!$C$3:$C$13,'Base IPCA'!$E$3:$E$13,AH591,"Cubic","Extrapolate=Linear","MultiX=Average","Skip=True","Sort=True")</f>
        <v>#N/A Invalid Parameter: Interpolation value</v>
      </c>
      <c r="AJ591" s="43" t="str">
        <f>_xll.BInterpol('Base IPCA'!$C$3:$C$13,'Base IPCA'!$D$3:$D$13,AH591,"Cubic","Extrapolate=Linear","MultiX=Average","Skip=True","Sort=True")</f>
        <v>#N/A Invalid Parameter: Interpolation value</v>
      </c>
    </row>
    <row r="592" spans="34:36" x14ac:dyDescent="0.25">
      <c r="AH592" s="42" t="e">
        <f t="shared" si="103"/>
        <v>#REF!</v>
      </c>
      <c r="AI592" s="43" t="str">
        <f>_xll.BInterpol('Base IPCA'!$C$3:$C$13,'Base IPCA'!$E$3:$E$13,AH592,"Cubic","Extrapolate=Linear","MultiX=Average","Skip=True","Sort=True")</f>
        <v>#N/A Invalid Parameter: Interpolation value</v>
      </c>
      <c r="AJ592" s="43" t="str">
        <f>_xll.BInterpol('Base IPCA'!$C$3:$C$13,'Base IPCA'!$D$3:$D$13,AH592,"Cubic","Extrapolate=Linear","MultiX=Average","Skip=True","Sort=True")</f>
        <v>#N/A Invalid Parameter: Interpolation value</v>
      </c>
    </row>
    <row r="593" spans="34:36" x14ac:dyDescent="0.25">
      <c r="AH593" s="42" t="e">
        <f t="shared" si="103"/>
        <v>#REF!</v>
      </c>
      <c r="AI593" s="43" t="str">
        <f>_xll.BInterpol('Base IPCA'!$C$3:$C$13,'Base IPCA'!$E$3:$E$13,AH593,"Cubic","Extrapolate=Linear","MultiX=Average","Skip=True","Sort=True")</f>
        <v>#N/A Invalid Parameter: Interpolation value</v>
      </c>
      <c r="AJ593" s="43" t="str">
        <f>_xll.BInterpol('Base IPCA'!$C$3:$C$13,'Base IPCA'!$D$3:$D$13,AH593,"Cubic","Extrapolate=Linear","MultiX=Average","Skip=True","Sort=True")</f>
        <v>#N/A Invalid Parameter: Interpolation value</v>
      </c>
    </row>
    <row r="594" spans="34:36" x14ac:dyDescent="0.25">
      <c r="AH594" s="42" t="e">
        <f t="shared" si="103"/>
        <v>#REF!</v>
      </c>
      <c r="AI594" s="43" t="str">
        <f>_xll.BInterpol('Base IPCA'!$C$3:$C$13,'Base IPCA'!$E$3:$E$13,AH594,"Cubic","Extrapolate=Linear","MultiX=Average","Skip=True","Sort=True")</f>
        <v>#N/A Invalid Parameter: Interpolation value</v>
      </c>
      <c r="AJ594" s="43" t="str">
        <f>_xll.BInterpol('Base IPCA'!$C$3:$C$13,'Base IPCA'!$D$3:$D$13,AH594,"Cubic","Extrapolate=Linear","MultiX=Average","Skip=True","Sort=True")</f>
        <v>#N/A Invalid Parameter: Interpolation value</v>
      </c>
    </row>
    <row r="595" spans="34:36" x14ac:dyDescent="0.25">
      <c r="AH595" s="42" t="e">
        <f t="shared" si="103"/>
        <v>#REF!</v>
      </c>
      <c r="AI595" s="43" t="str">
        <f>_xll.BInterpol('Base IPCA'!$C$3:$C$13,'Base IPCA'!$E$3:$E$13,AH595,"Cubic","Extrapolate=Linear","MultiX=Average","Skip=True","Sort=True")</f>
        <v>#N/A Invalid Parameter: Interpolation value</v>
      </c>
      <c r="AJ595" s="43" t="str">
        <f>_xll.BInterpol('Base IPCA'!$C$3:$C$13,'Base IPCA'!$D$3:$D$13,AH595,"Cubic","Extrapolate=Linear","MultiX=Average","Skip=True","Sort=True")</f>
        <v>#N/A Invalid Parameter: Interpolation value</v>
      </c>
    </row>
    <row r="596" spans="34:36" x14ac:dyDescent="0.25">
      <c r="AH596" s="42" t="e">
        <f t="shared" si="103"/>
        <v>#REF!</v>
      </c>
      <c r="AI596" s="43" t="str">
        <f>_xll.BInterpol('Base IPCA'!$C$3:$C$13,'Base IPCA'!$E$3:$E$13,AH596,"Cubic","Extrapolate=Linear","MultiX=Average","Skip=True","Sort=True")</f>
        <v>#N/A Invalid Parameter: Interpolation value</v>
      </c>
      <c r="AJ596" s="43" t="str">
        <f>_xll.BInterpol('Base IPCA'!$C$3:$C$13,'Base IPCA'!$D$3:$D$13,AH596,"Cubic","Extrapolate=Linear","MultiX=Average","Skip=True","Sort=True")</f>
        <v>#N/A Invalid Parameter: Interpolation value</v>
      </c>
    </row>
    <row r="597" spans="34:36" x14ac:dyDescent="0.25">
      <c r="AH597" s="42" t="e">
        <f t="shared" si="103"/>
        <v>#REF!</v>
      </c>
      <c r="AI597" s="43" t="str">
        <f>_xll.BInterpol('Base IPCA'!$C$3:$C$13,'Base IPCA'!$E$3:$E$13,AH597,"Cubic","Extrapolate=Linear","MultiX=Average","Skip=True","Sort=True")</f>
        <v>#N/A Invalid Parameter: Interpolation value</v>
      </c>
      <c r="AJ597" s="43" t="str">
        <f>_xll.BInterpol('Base IPCA'!$C$3:$C$13,'Base IPCA'!$D$3:$D$13,AH597,"Cubic","Extrapolate=Linear","MultiX=Average","Skip=True","Sort=True")</f>
        <v>#N/A Invalid Parameter: Interpolation value</v>
      </c>
    </row>
    <row r="598" spans="34:36" x14ac:dyDescent="0.25">
      <c r="AH598" s="42" t="e">
        <f t="shared" si="103"/>
        <v>#REF!</v>
      </c>
      <c r="AI598" s="43" t="str">
        <f>_xll.BInterpol('Base IPCA'!$C$3:$C$13,'Base IPCA'!$E$3:$E$13,AH598,"Cubic","Extrapolate=Linear","MultiX=Average","Skip=True","Sort=True")</f>
        <v>#N/A Invalid Parameter: Interpolation value</v>
      </c>
      <c r="AJ598" s="43" t="str">
        <f>_xll.BInterpol('Base IPCA'!$C$3:$C$13,'Base IPCA'!$D$3:$D$13,AH598,"Cubic","Extrapolate=Linear","MultiX=Average","Skip=True","Sort=True")</f>
        <v>#N/A Invalid Parameter: Interpolation value</v>
      </c>
    </row>
    <row r="599" spans="34:36" x14ac:dyDescent="0.25">
      <c r="AH599" s="42" t="e">
        <f t="shared" si="103"/>
        <v>#REF!</v>
      </c>
      <c r="AI599" s="43" t="str">
        <f>_xll.BInterpol('Base IPCA'!$C$3:$C$13,'Base IPCA'!$E$3:$E$13,AH599,"Cubic","Extrapolate=Linear","MultiX=Average","Skip=True","Sort=True")</f>
        <v>#N/A Invalid Parameter: Interpolation value</v>
      </c>
      <c r="AJ599" s="43" t="str">
        <f>_xll.BInterpol('Base IPCA'!$C$3:$C$13,'Base IPCA'!$D$3:$D$13,AH599,"Cubic","Extrapolate=Linear","MultiX=Average","Skip=True","Sort=True")</f>
        <v>#N/A Invalid Parameter: Interpolation value</v>
      </c>
    </row>
    <row r="600" spans="34:36" x14ac:dyDescent="0.25">
      <c r="AH600" s="42" t="e">
        <f t="shared" si="103"/>
        <v>#REF!</v>
      </c>
      <c r="AI600" s="43" t="str">
        <f>_xll.BInterpol('Base IPCA'!$C$3:$C$13,'Base IPCA'!$E$3:$E$13,AH600,"Cubic","Extrapolate=Linear","MultiX=Average","Skip=True","Sort=True")</f>
        <v>#N/A Invalid Parameter: Interpolation value</v>
      </c>
      <c r="AJ600" s="43" t="str">
        <f>_xll.BInterpol('Base IPCA'!$C$3:$C$13,'Base IPCA'!$D$3:$D$13,AH600,"Cubic","Extrapolate=Linear","MultiX=Average","Skip=True","Sort=True")</f>
        <v>#N/A Invalid Parameter: Interpolation value</v>
      </c>
    </row>
    <row r="601" spans="34:36" x14ac:dyDescent="0.25">
      <c r="AH601" s="42" t="e">
        <f t="shared" si="103"/>
        <v>#REF!</v>
      </c>
      <c r="AI601" s="43" t="str">
        <f>_xll.BInterpol('Base IPCA'!$C$3:$C$13,'Base IPCA'!$E$3:$E$13,AH601,"Cubic","Extrapolate=Linear","MultiX=Average","Skip=True","Sort=True")</f>
        <v>#N/A Invalid Parameter: Interpolation value</v>
      </c>
      <c r="AJ601" s="43" t="str">
        <f>_xll.BInterpol('Base IPCA'!$C$3:$C$13,'Base IPCA'!$D$3:$D$13,AH601,"Cubic","Extrapolate=Linear","MultiX=Average","Skip=True","Sort=True")</f>
        <v>#N/A Invalid Parameter: Interpolation value</v>
      </c>
    </row>
    <row r="602" spans="34:36" x14ac:dyDescent="0.25">
      <c r="AH602" s="42" t="e">
        <f t="shared" si="103"/>
        <v>#REF!</v>
      </c>
      <c r="AI602" s="43" t="str">
        <f>_xll.BInterpol('Base IPCA'!$C$3:$C$13,'Base IPCA'!$E$3:$E$13,AH602,"Cubic","Extrapolate=Linear","MultiX=Average","Skip=True","Sort=True")</f>
        <v>#N/A Invalid Parameter: Interpolation value</v>
      </c>
      <c r="AJ602" s="43" t="str">
        <f>_xll.BInterpol('Base IPCA'!$C$3:$C$13,'Base IPCA'!$D$3:$D$13,AH602,"Cubic","Extrapolate=Linear","MultiX=Average","Skip=True","Sort=True")</f>
        <v>#N/A Invalid Parameter: Interpolation value</v>
      </c>
    </row>
    <row r="603" spans="34:36" x14ac:dyDescent="0.25">
      <c r="AH603" s="42" t="e">
        <f t="shared" si="103"/>
        <v>#REF!</v>
      </c>
      <c r="AI603" s="43" t="str">
        <f>_xll.BInterpol('Base IPCA'!$C$3:$C$13,'Base IPCA'!$E$3:$E$13,AH603,"Cubic","Extrapolate=Linear","MultiX=Average","Skip=True","Sort=True")</f>
        <v>#N/A Invalid Parameter: Interpolation value</v>
      </c>
      <c r="AJ603" s="43" t="str">
        <f>_xll.BInterpol('Base IPCA'!$C$3:$C$13,'Base IPCA'!$D$3:$D$13,AH603,"Cubic","Extrapolate=Linear","MultiX=Average","Skip=True","Sort=True")</f>
        <v>#N/A Invalid Parameter: Interpolation value</v>
      </c>
    </row>
    <row r="604" spans="34:36" x14ac:dyDescent="0.25">
      <c r="AH604" s="42" t="e">
        <f t="shared" si="103"/>
        <v>#REF!</v>
      </c>
      <c r="AI604" s="43" t="str">
        <f>_xll.BInterpol('Base IPCA'!$C$3:$C$13,'Base IPCA'!$E$3:$E$13,AH604,"Cubic","Extrapolate=Linear","MultiX=Average","Skip=True","Sort=True")</f>
        <v>#N/A Invalid Parameter: Interpolation value</v>
      </c>
      <c r="AJ604" s="43" t="str">
        <f>_xll.BInterpol('Base IPCA'!$C$3:$C$13,'Base IPCA'!$D$3:$D$13,AH604,"Cubic","Extrapolate=Linear","MultiX=Average","Skip=True","Sort=True")</f>
        <v>#N/A Invalid Parameter: Interpolation value</v>
      </c>
    </row>
    <row r="605" spans="34:36" x14ac:dyDescent="0.25">
      <c r="AH605" s="42" t="e">
        <f t="shared" si="103"/>
        <v>#REF!</v>
      </c>
      <c r="AI605" s="43" t="str">
        <f>_xll.BInterpol('Base IPCA'!$C$3:$C$13,'Base IPCA'!$E$3:$E$13,AH605,"Cubic","Extrapolate=Linear","MultiX=Average","Skip=True","Sort=True")</f>
        <v>#N/A Invalid Parameter: Interpolation value</v>
      </c>
      <c r="AJ605" s="43" t="str">
        <f>_xll.BInterpol('Base IPCA'!$C$3:$C$13,'Base IPCA'!$D$3:$D$13,AH605,"Cubic","Extrapolate=Linear","MultiX=Average","Skip=True","Sort=True")</f>
        <v>#N/A Invalid Parameter: Interpolation value</v>
      </c>
    </row>
    <row r="606" spans="34:36" x14ac:dyDescent="0.25">
      <c r="AH606" s="42" t="e">
        <f t="shared" si="103"/>
        <v>#REF!</v>
      </c>
      <c r="AI606" s="43" t="str">
        <f>_xll.BInterpol('Base IPCA'!$C$3:$C$13,'Base IPCA'!$E$3:$E$13,AH606,"Cubic","Extrapolate=Linear","MultiX=Average","Skip=True","Sort=True")</f>
        <v>#N/A Invalid Parameter: Interpolation value</v>
      </c>
      <c r="AJ606" s="43" t="str">
        <f>_xll.BInterpol('Base IPCA'!$C$3:$C$13,'Base IPCA'!$D$3:$D$13,AH606,"Cubic","Extrapolate=Linear","MultiX=Average","Skip=True","Sort=True")</f>
        <v>#N/A Invalid Parameter: Interpolation value</v>
      </c>
    </row>
    <row r="607" spans="34:36" x14ac:dyDescent="0.25">
      <c r="AH607" s="42" t="e">
        <f t="shared" si="103"/>
        <v>#REF!</v>
      </c>
      <c r="AI607" s="43" t="str">
        <f>_xll.BInterpol('Base IPCA'!$C$3:$C$13,'Base IPCA'!$E$3:$E$13,AH607,"Cubic","Extrapolate=Linear","MultiX=Average","Skip=True","Sort=True")</f>
        <v>#N/A Invalid Parameter: Interpolation value</v>
      </c>
      <c r="AJ607" s="43" t="str">
        <f>_xll.BInterpol('Base IPCA'!$C$3:$C$13,'Base IPCA'!$D$3:$D$13,AH607,"Cubic","Extrapolate=Linear","MultiX=Average","Skip=True","Sort=True")</f>
        <v>#N/A Invalid Parameter: Interpolation value</v>
      </c>
    </row>
    <row r="608" spans="34:36" x14ac:dyDescent="0.25">
      <c r="AH608" s="42" t="e">
        <f t="shared" si="103"/>
        <v>#REF!</v>
      </c>
      <c r="AI608" s="43" t="str">
        <f>_xll.BInterpol('Base IPCA'!$C$3:$C$13,'Base IPCA'!$E$3:$E$13,AH608,"Cubic","Extrapolate=Linear","MultiX=Average","Skip=True","Sort=True")</f>
        <v>#N/A Invalid Parameter: Interpolation value</v>
      </c>
      <c r="AJ608" s="43" t="str">
        <f>_xll.BInterpol('Base IPCA'!$C$3:$C$13,'Base IPCA'!$D$3:$D$13,AH608,"Cubic","Extrapolate=Linear","MultiX=Average","Skip=True","Sort=True")</f>
        <v>#N/A Invalid Parameter: Interpolation value</v>
      </c>
    </row>
    <row r="609" spans="34:36" x14ac:dyDescent="0.25">
      <c r="AH609" s="42" t="e">
        <f t="shared" si="103"/>
        <v>#REF!</v>
      </c>
      <c r="AI609" s="43" t="str">
        <f>_xll.BInterpol('Base IPCA'!$C$3:$C$13,'Base IPCA'!$E$3:$E$13,AH609,"Cubic","Extrapolate=Linear","MultiX=Average","Skip=True","Sort=True")</f>
        <v>#N/A Invalid Parameter: Interpolation value</v>
      </c>
      <c r="AJ609" s="43" t="str">
        <f>_xll.BInterpol('Base IPCA'!$C$3:$C$13,'Base IPCA'!$D$3:$D$13,AH609,"Cubic","Extrapolate=Linear","MultiX=Average","Skip=True","Sort=True")</f>
        <v>#N/A Invalid Parameter: Interpolation value</v>
      </c>
    </row>
    <row r="610" spans="34:36" x14ac:dyDescent="0.25">
      <c r="AH610" s="42" t="e">
        <f t="shared" si="103"/>
        <v>#REF!</v>
      </c>
      <c r="AI610" s="43" t="str">
        <f>_xll.BInterpol('Base IPCA'!$C$3:$C$13,'Base IPCA'!$E$3:$E$13,AH610,"Cubic","Extrapolate=Linear","MultiX=Average","Skip=True","Sort=True")</f>
        <v>#N/A Invalid Parameter: Interpolation value</v>
      </c>
      <c r="AJ610" s="43" t="str">
        <f>_xll.BInterpol('Base IPCA'!$C$3:$C$13,'Base IPCA'!$D$3:$D$13,AH610,"Cubic","Extrapolate=Linear","MultiX=Average","Skip=True","Sort=True")</f>
        <v>#N/A Invalid Parameter: Interpolation value</v>
      </c>
    </row>
    <row r="611" spans="34:36" x14ac:dyDescent="0.25">
      <c r="AH611" s="42" t="e">
        <f t="shared" si="103"/>
        <v>#REF!</v>
      </c>
      <c r="AI611" s="43" t="str">
        <f>_xll.BInterpol('Base IPCA'!$C$3:$C$13,'Base IPCA'!$E$3:$E$13,AH611,"Cubic","Extrapolate=Linear","MultiX=Average","Skip=True","Sort=True")</f>
        <v>#N/A Invalid Parameter: Interpolation value</v>
      </c>
      <c r="AJ611" s="43" t="str">
        <f>_xll.BInterpol('Base IPCA'!$C$3:$C$13,'Base IPCA'!$D$3:$D$13,AH611,"Cubic","Extrapolate=Linear","MultiX=Average","Skip=True","Sort=True")</f>
        <v>#N/A Invalid Parameter: Interpolation value</v>
      </c>
    </row>
    <row r="612" spans="34:36" x14ac:dyDescent="0.25">
      <c r="AH612" s="42" t="e">
        <f t="shared" si="103"/>
        <v>#REF!</v>
      </c>
      <c r="AI612" s="43" t="str">
        <f>_xll.BInterpol('Base IPCA'!$C$3:$C$13,'Base IPCA'!$E$3:$E$13,AH612,"Cubic","Extrapolate=Linear","MultiX=Average","Skip=True","Sort=True")</f>
        <v>#N/A Invalid Parameter: Interpolation value</v>
      </c>
      <c r="AJ612" s="43" t="str">
        <f>_xll.BInterpol('Base IPCA'!$C$3:$C$13,'Base IPCA'!$D$3:$D$13,AH612,"Cubic","Extrapolate=Linear","MultiX=Average","Skip=True","Sort=True")</f>
        <v>#N/A Invalid Parameter: Interpolation value</v>
      </c>
    </row>
    <row r="613" spans="34:36" x14ac:dyDescent="0.25">
      <c r="AH613" s="42" t="e">
        <f t="shared" si="103"/>
        <v>#REF!</v>
      </c>
      <c r="AI613" s="43" t="str">
        <f>_xll.BInterpol('Base IPCA'!$C$3:$C$13,'Base IPCA'!$E$3:$E$13,AH613,"Cubic","Extrapolate=Linear","MultiX=Average","Skip=True","Sort=True")</f>
        <v>#N/A Invalid Parameter: Interpolation value</v>
      </c>
      <c r="AJ613" s="43" t="str">
        <f>_xll.BInterpol('Base IPCA'!$C$3:$C$13,'Base IPCA'!$D$3:$D$13,AH613,"Cubic","Extrapolate=Linear","MultiX=Average","Skip=True","Sort=True")</f>
        <v>#N/A Invalid Parameter: Interpolation value</v>
      </c>
    </row>
    <row r="614" spans="34:36" x14ac:dyDescent="0.25">
      <c r="AH614" s="42" t="e">
        <f t="shared" si="103"/>
        <v>#REF!</v>
      </c>
      <c r="AI614" s="43" t="str">
        <f>_xll.BInterpol('Base IPCA'!$C$3:$C$13,'Base IPCA'!$E$3:$E$13,AH614,"Cubic","Extrapolate=Linear","MultiX=Average","Skip=True","Sort=True")</f>
        <v>#N/A Invalid Parameter: Interpolation value</v>
      </c>
      <c r="AJ614" s="43" t="str">
        <f>_xll.BInterpol('Base IPCA'!$C$3:$C$13,'Base IPCA'!$D$3:$D$13,AH614,"Cubic","Extrapolate=Linear","MultiX=Average","Skip=True","Sort=True")</f>
        <v>#N/A Invalid Parameter: Interpolation value</v>
      </c>
    </row>
    <row r="615" spans="34:36" x14ac:dyDescent="0.25">
      <c r="AH615" s="42" t="e">
        <f t="shared" si="103"/>
        <v>#REF!</v>
      </c>
      <c r="AI615" s="43" t="str">
        <f>_xll.BInterpol('Base IPCA'!$C$3:$C$13,'Base IPCA'!$E$3:$E$13,AH615,"Cubic","Extrapolate=Linear","MultiX=Average","Skip=True","Sort=True")</f>
        <v>#N/A Invalid Parameter: Interpolation value</v>
      </c>
      <c r="AJ615" s="43" t="str">
        <f>_xll.BInterpol('Base IPCA'!$C$3:$C$13,'Base IPCA'!$D$3:$D$13,AH615,"Cubic","Extrapolate=Linear","MultiX=Average","Skip=True","Sort=True")</f>
        <v>#N/A Invalid Parameter: Interpolation value</v>
      </c>
    </row>
    <row r="616" spans="34:36" x14ac:dyDescent="0.25">
      <c r="AH616" s="42" t="e">
        <f t="shared" si="103"/>
        <v>#REF!</v>
      </c>
      <c r="AI616" s="43" t="str">
        <f>_xll.BInterpol('Base IPCA'!$C$3:$C$13,'Base IPCA'!$E$3:$E$13,AH616,"Cubic","Extrapolate=Linear","MultiX=Average","Skip=True","Sort=True")</f>
        <v>#N/A Invalid Parameter: Interpolation value</v>
      </c>
      <c r="AJ616" s="43" t="str">
        <f>_xll.BInterpol('Base IPCA'!$C$3:$C$13,'Base IPCA'!$D$3:$D$13,AH616,"Cubic","Extrapolate=Linear","MultiX=Average","Skip=True","Sort=True")</f>
        <v>#N/A Invalid Parameter: Interpolation value</v>
      </c>
    </row>
    <row r="617" spans="34:36" x14ac:dyDescent="0.25">
      <c r="AH617" s="42" t="e">
        <f t="shared" si="103"/>
        <v>#REF!</v>
      </c>
      <c r="AI617" s="43" t="str">
        <f>_xll.BInterpol('Base IPCA'!$C$3:$C$13,'Base IPCA'!$E$3:$E$13,AH617,"Cubic","Extrapolate=Linear","MultiX=Average","Skip=True","Sort=True")</f>
        <v>#N/A Invalid Parameter: Interpolation value</v>
      </c>
      <c r="AJ617" s="43" t="str">
        <f>_xll.BInterpol('Base IPCA'!$C$3:$C$13,'Base IPCA'!$D$3:$D$13,AH617,"Cubic","Extrapolate=Linear","MultiX=Average","Skip=True","Sort=True")</f>
        <v>#N/A Invalid Parameter: Interpolation value</v>
      </c>
    </row>
    <row r="618" spans="34:36" x14ac:dyDescent="0.25">
      <c r="AH618" s="42" t="e">
        <f t="shared" si="103"/>
        <v>#REF!</v>
      </c>
      <c r="AI618" s="43" t="str">
        <f>_xll.BInterpol('Base IPCA'!$C$3:$C$13,'Base IPCA'!$E$3:$E$13,AH618,"Cubic","Extrapolate=Linear","MultiX=Average","Skip=True","Sort=True")</f>
        <v>#N/A Invalid Parameter: Interpolation value</v>
      </c>
      <c r="AJ618" s="43" t="str">
        <f>_xll.BInterpol('Base IPCA'!$C$3:$C$13,'Base IPCA'!$D$3:$D$13,AH618,"Cubic","Extrapolate=Linear","MultiX=Average","Skip=True","Sort=True")</f>
        <v>#N/A Invalid Parameter: Interpolation value</v>
      </c>
    </row>
    <row r="619" spans="34:36" x14ac:dyDescent="0.25">
      <c r="AH619" s="42" t="e">
        <f t="shared" si="103"/>
        <v>#REF!</v>
      </c>
      <c r="AI619" s="43" t="str">
        <f>_xll.BInterpol('Base IPCA'!$C$3:$C$13,'Base IPCA'!$E$3:$E$13,AH619,"Cubic","Extrapolate=Linear","MultiX=Average","Skip=True","Sort=True")</f>
        <v>#N/A Invalid Parameter: Interpolation value</v>
      </c>
      <c r="AJ619" s="43" t="str">
        <f>_xll.BInterpol('Base IPCA'!$C$3:$C$13,'Base IPCA'!$D$3:$D$13,AH619,"Cubic","Extrapolate=Linear","MultiX=Average","Skip=True","Sort=True")</f>
        <v>#N/A Invalid Parameter: Interpolation value</v>
      </c>
    </row>
    <row r="620" spans="34:36" x14ac:dyDescent="0.25">
      <c r="AH620" s="42" t="e">
        <f t="shared" si="103"/>
        <v>#REF!</v>
      </c>
      <c r="AI620" s="43" t="str">
        <f>_xll.BInterpol('Base IPCA'!$C$3:$C$13,'Base IPCA'!$E$3:$E$13,AH620,"Cubic","Extrapolate=Linear","MultiX=Average","Skip=True","Sort=True")</f>
        <v>#N/A Invalid Parameter: Interpolation value</v>
      </c>
      <c r="AJ620" s="43" t="str">
        <f>_xll.BInterpol('Base IPCA'!$C$3:$C$13,'Base IPCA'!$D$3:$D$13,AH620,"Cubic","Extrapolate=Linear","MultiX=Average","Skip=True","Sort=True")</f>
        <v>#N/A Invalid Parameter: Interpolation value</v>
      </c>
    </row>
    <row r="621" spans="34:36" x14ac:dyDescent="0.25">
      <c r="AH621" s="42" t="e">
        <f t="shared" si="103"/>
        <v>#REF!</v>
      </c>
      <c r="AI621" s="43" t="str">
        <f>_xll.BInterpol('Base IPCA'!$C$3:$C$13,'Base IPCA'!$E$3:$E$13,AH621,"Cubic","Extrapolate=Linear","MultiX=Average","Skip=True","Sort=True")</f>
        <v>#N/A Invalid Parameter: Interpolation value</v>
      </c>
      <c r="AJ621" s="43" t="str">
        <f>_xll.BInterpol('Base IPCA'!$C$3:$C$13,'Base IPCA'!$D$3:$D$13,AH621,"Cubic","Extrapolate=Linear","MultiX=Average","Skip=True","Sort=True")</f>
        <v>#N/A Invalid Parameter: Interpolation value</v>
      </c>
    </row>
    <row r="622" spans="34:36" x14ac:dyDescent="0.25">
      <c r="AH622" s="42" t="e">
        <f t="shared" si="103"/>
        <v>#REF!</v>
      </c>
      <c r="AI622" s="43" t="str">
        <f>_xll.BInterpol('Base IPCA'!$C$3:$C$13,'Base IPCA'!$E$3:$E$13,AH622,"Cubic","Extrapolate=Linear","MultiX=Average","Skip=True","Sort=True")</f>
        <v>#N/A Invalid Parameter: Interpolation value</v>
      </c>
      <c r="AJ622" s="43" t="str">
        <f>_xll.BInterpol('Base IPCA'!$C$3:$C$13,'Base IPCA'!$D$3:$D$13,AH622,"Cubic","Extrapolate=Linear","MultiX=Average","Skip=True","Sort=True")</f>
        <v>#N/A Invalid Parameter: Interpolation value</v>
      </c>
    </row>
    <row r="623" spans="34:36" x14ac:dyDescent="0.25">
      <c r="AH623" s="42" t="e">
        <f t="shared" si="103"/>
        <v>#REF!</v>
      </c>
      <c r="AI623" s="43" t="str">
        <f>_xll.BInterpol('Base IPCA'!$C$3:$C$13,'Base IPCA'!$E$3:$E$13,AH623,"Cubic","Extrapolate=Linear","MultiX=Average","Skip=True","Sort=True")</f>
        <v>#N/A Invalid Parameter: Interpolation value</v>
      </c>
      <c r="AJ623" s="43" t="str">
        <f>_xll.BInterpol('Base IPCA'!$C$3:$C$13,'Base IPCA'!$D$3:$D$13,AH623,"Cubic","Extrapolate=Linear","MultiX=Average","Skip=True","Sort=True")</f>
        <v>#N/A Invalid Parameter: Interpolation value</v>
      </c>
    </row>
    <row r="624" spans="34:36" x14ac:dyDescent="0.25">
      <c r="AH624" s="42" t="e">
        <f t="shared" si="103"/>
        <v>#REF!</v>
      </c>
      <c r="AI624" s="43" t="str">
        <f>_xll.BInterpol('Base IPCA'!$C$3:$C$13,'Base IPCA'!$E$3:$E$13,AH624,"Cubic","Extrapolate=Linear","MultiX=Average","Skip=True","Sort=True")</f>
        <v>#N/A Invalid Parameter: Interpolation value</v>
      </c>
      <c r="AJ624" s="43" t="str">
        <f>_xll.BInterpol('Base IPCA'!$C$3:$C$13,'Base IPCA'!$D$3:$D$13,AH624,"Cubic","Extrapolate=Linear","MultiX=Average","Skip=True","Sort=True")</f>
        <v>#N/A Invalid Parameter: Interpolation value</v>
      </c>
    </row>
    <row r="625" spans="34:36" x14ac:dyDescent="0.25">
      <c r="AH625" s="42" t="e">
        <f t="shared" si="103"/>
        <v>#REF!</v>
      </c>
      <c r="AI625" s="43" t="str">
        <f>_xll.BInterpol('Base IPCA'!$C$3:$C$13,'Base IPCA'!$E$3:$E$13,AH625,"Cubic","Extrapolate=Linear","MultiX=Average","Skip=True","Sort=True")</f>
        <v>#N/A Invalid Parameter: Interpolation value</v>
      </c>
      <c r="AJ625" s="43" t="str">
        <f>_xll.BInterpol('Base IPCA'!$C$3:$C$13,'Base IPCA'!$D$3:$D$13,AH625,"Cubic","Extrapolate=Linear","MultiX=Average","Skip=True","Sort=True")</f>
        <v>#N/A Invalid Parameter: Interpolation value</v>
      </c>
    </row>
    <row r="626" spans="34:36" x14ac:dyDescent="0.25">
      <c r="AH626" s="42" t="e">
        <f t="shared" si="103"/>
        <v>#REF!</v>
      </c>
      <c r="AI626" s="43" t="str">
        <f>_xll.BInterpol('Base IPCA'!$C$3:$C$13,'Base IPCA'!$E$3:$E$13,AH626,"Cubic","Extrapolate=Linear","MultiX=Average","Skip=True","Sort=True")</f>
        <v>#N/A Invalid Parameter: Interpolation value</v>
      </c>
      <c r="AJ626" s="43" t="str">
        <f>_xll.BInterpol('Base IPCA'!$C$3:$C$13,'Base IPCA'!$D$3:$D$13,AH626,"Cubic","Extrapolate=Linear","MultiX=Average","Skip=True","Sort=True")</f>
        <v>#N/A Invalid Parameter: Interpolation value</v>
      </c>
    </row>
    <row r="627" spans="34:36" x14ac:dyDescent="0.25">
      <c r="AH627" s="42" t="e">
        <f t="shared" si="103"/>
        <v>#REF!</v>
      </c>
      <c r="AI627" s="43" t="str">
        <f>_xll.BInterpol('Base IPCA'!$C$3:$C$13,'Base IPCA'!$E$3:$E$13,AH627,"Cubic","Extrapolate=Linear","MultiX=Average","Skip=True","Sort=True")</f>
        <v>#N/A Invalid Parameter: Interpolation value</v>
      </c>
      <c r="AJ627" s="43" t="str">
        <f>_xll.BInterpol('Base IPCA'!$C$3:$C$13,'Base IPCA'!$D$3:$D$13,AH627,"Cubic","Extrapolate=Linear","MultiX=Average","Skip=True","Sort=True")</f>
        <v>#N/A Invalid Parameter: Interpolation value</v>
      </c>
    </row>
    <row r="628" spans="34:36" x14ac:dyDescent="0.25">
      <c r="AH628" s="42" t="e">
        <f t="shared" si="103"/>
        <v>#REF!</v>
      </c>
      <c r="AI628" s="43" t="str">
        <f>_xll.BInterpol('Base IPCA'!$C$3:$C$13,'Base IPCA'!$E$3:$E$13,AH628,"Cubic","Extrapolate=Linear","MultiX=Average","Skip=True","Sort=True")</f>
        <v>#N/A Invalid Parameter: Interpolation value</v>
      </c>
      <c r="AJ628" s="43" t="str">
        <f>_xll.BInterpol('Base IPCA'!$C$3:$C$13,'Base IPCA'!$D$3:$D$13,AH628,"Cubic","Extrapolate=Linear","MultiX=Average","Skip=True","Sort=True")</f>
        <v>#N/A Invalid Parameter: Interpolation value</v>
      </c>
    </row>
    <row r="629" spans="34:36" x14ac:dyDescent="0.25">
      <c r="AH629" s="42" t="e">
        <f t="shared" si="103"/>
        <v>#REF!</v>
      </c>
      <c r="AI629" s="43" t="str">
        <f>_xll.BInterpol('Base IPCA'!$C$3:$C$13,'Base IPCA'!$E$3:$E$13,AH629,"Cubic","Extrapolate=Linear","MultiX=Average","Skip=True","Sort=True")</f>
        <v>#N/A Invalid Parameter: Interpolation value</v>
      </c>
      <c r="AJ629" s="43" t="str">
        <f>_xll.BInterpol('Base IPCA'!$C$3:$C$13,'Base IPCA'!$D$3:$D$13,AH629,"Cubic","Extrapolate=Linear","MultiX=Average","Skip=True","Sort=True")</f>
        <v>#N/A Invalid Parameter: Interpolation value</v>
      </c>
    </row>
    <row r="630" spans="34:36" x14ac:dyDescent="0.25">
      <c r="AH630" s="42" t="e">
        <f t="shared" si="103"/>
        <v>#REF!</v>
      </c>
      <c r="AI630" s="43" t="str">
        <f>_xll.BInterpol('Base IPCA'!$C$3:$C$13,'Base IPCA'!$E$3:$E$13,AH630,"Cubic","Extrapolate=Linear","MultiX=Average","Skip=True","Sort=True")</f>
        <v>#N/A Invalid Parameter: Interpolation value</v>
      </c>
      <c r="AJ630" s="43" t="str">
        <f>_xll.BInterpol('Base IPCA'!$C$3:$C$13,'Base IPCA'!$D$3:$D$13,AH630,"Cubic","Extrapolate=Linear","MultiX=Average","Skip=True","Sort=True")</f>
        <v>#N/A Invalid Parameter: Interpolation value</v>
      </c>
    </row>
    <row r="631" spans="34:36" x14ac:dyDescent="0.25">
      <c r="AH631" s="42" t="e">
        <f t="shared" si="103"/>
        <v>#REF!</v>
      </c>
      <c r="AI631" s="43" t="str">
        <f>_xll.BInterpol('Base IPCA'!$C$3:$C$13,'Base IPCA'!$E$3:$E$13,AH631,"Cubic","Extrapolate=Linear","MultiX=Average","Skip=True","Sort=True")</f>
        <v>#N/A Invalid Parameter: Interpolation value</v>
      </c>
      <c r="AJ631" s="43" t="str">
        <f>_xll.BInterpol('Base IPCA'!$C$3:$C$13,'Base IPCA'!$D$3:$D$13,AH631,"Cubic","Extrapolate=Linear","MultiX=Average","Skip=True","Sort=True")</f>
        <v>#N/A Invalid Parameter: Interpolation value</v>
      </c>
    </row>
    <row r="632" spans="34:36" x14ac:dyDescent="0.25">
      <c r="AH632" s="42" t="e">
        <f t="shared" si="103"/>
        <v>#REF!</v>
      </c>
      <c r="AI632" s="43" t="str">
        <f>_xll.BInterpol('Base IPCA'!$C$3:$C$13,'Base IPCA'!$E$3:$E$13,AH632,"Cubic","Extrapolate=Linear","MultiX=Average","Skip=True","Sort=True")</f>
        <v>#N/A Invalid Parameter: Interpolation value</v>
      </c>
      <c r="AJ632" s="43" t="str">
        <f>_xll.BInterpol('Base IPCA'!$C$3:$C$13,'Base IPCA'!$D$3:$D$13,AH632,"Cubic","Extrapolate=Linear","MultiX=Average","Skip=True","Sort=True")</f>
        <v>#N/A Invalid Parameter: Interpolation value</v>
      </c>
    </row>
    <row r="633" spans="34:36" x14ac:dyDescent="0.25">
      <c r="AH633" s="42" t="e">
        <f t="shared" si="103"/>
        <v>#REF!</v>
      </c>
      <c r="AI633" s="43" t="str">
        <f>_xll.BInterpol('Base IPCA'!$C$3:$C$13,'Base IPCA'!$E$3:$E$13,AH633,"Cubic","Extrapolate=Linear","MultiX=Average","Skip=True","Sort=True")</f>
        <v>#N/A Invalid Parameter: Interpolation value</v>
      </c>
      <c r="AJ633" s="43" t="str">
        <f>_xll.BInterpol('Base IPCA'!$C$3:$C$13,'Base IPCA'!$D$3:$D$13,AH633,"Cubic","Extrapolate=Linear","MultiX=Average","Skip=True","Sort=True")</f>
        <v>#N/A Invalid Parameter: Interpolation value</v>
      </c>
    </row>
    <row r="634" spans="34:36" x14ac:dyDescent="0.25">
      <c r="AH634" s="42" t="e">
        <f t="shared" si="103"/>
        <v>#REF!</v>
      </c>
      <c r="AI634" s="43" t="str">
        <f>_xll.BInterpol('Base IPCA'!$C$3:$C$13,'Base IPCA'!$E$3:$E$13,AH634,"Cubic","Extrapolate=Linear","MultiX=Average","Skip=True","Sort=True")</f>
        <v>#N/A Invalid Parameter: Interpolation value</v>
      </c>
      <c r="AJ634" s="43" t="str">
        <f>_xll.BInterpol('Base IPCA'!$C$3:$C$13,'Base IPCA'!$D$3:$D$13,AH634,"Cubic","Extrapolate=Linear","MultiX=Average","Skip=True","Sort=True")</f>
        <v>#N/A Invalid Parameter: Interpolation value</v>
      </c>
    </row>
    <row r="635" spans="34:36" x14ac:dyDescent="0.25">
      <c r="AH635" s="42" t="e">
        <f t="shared" si="103"/>
        <v>#REF!</v>
      </c>
      <c r="AI635" s="43" t="str">
        <f>_xll.BInterpol('Base IPCA'!$C$3:$C$13,'Base IPCA'!$E$3:$E$13,AH635,"Cubic","Extrapolate=Linear","MultiX=Average","Skip=True","Sort=True")</f>
        <v>#N/A Invalid Parameter: Interpolation value</v>
      </c>
      <c r="AJ635" s="43" t="str">
        <f>_xll.BInterpol('Base IPCA'!$C$3:$C$13,'Base IPCA'!$D$3:$D$13,AH635,"Cubic","Extrapolate=Linear","MultiX=Average","Skip=True","Sort=True")</f>
        <v>#N/A Invalid Parameter: Interpolation value</v>
      </c>
    </row>
    <row r="636" spans="34:36" x14ac:dyDescent="0.25">
      <c r="AH636" s="42" t="e">
        <f t="shared" si="103"/>
        <v>#REF!</v>
      </c>
      <c r="AI636" s="43" t="str">
        <f>_xll.BInterpol('Base IPCA'!$C$3:$C$13,'Base IPCA'!$E$3:$E$13,AH636,"Cubic","Extrapolate=Linear","MultiX=Average","Skip=True","Sort=True")</f>
        <v>#N/A Invalid Parameter: Interpolation value</v>
      </c>
      <c r="AJ636" s="43" t="str">
        <f>_xll.BInterpol('Base IPCA'!$C$3:$C$13,'Base IPCA'!$D$3:$D$13,AH636,"Cubic","Extrapolate=Linear","MultiX=Average","Skip=True","Sort=True")</f>
        <v>#N/A Invalid Parameter: Interpolation value</v>
      </c>
    </row>
    <row r="637" spans="34:36" x14ac:dyDescent="0.25">
      <c r="AH637" s="42" t="e">
        <f t="shared" si="103"/>
        <v>#REF!</v>
      </c>
      <c r="AI637" s="43" t="str">
        <f>_xll.BInterpol('Base IPCA'!$C$3:$C$13,'Base IPCA'!$E$3:$E$13,AH637,"Cubic","Extrapolate=Linear","MultiX=Average","Skip=True","Sort=True")</f>
        <v>#N/A Invalid Parameter: Interpolation value</v>
      </c>
      <c r="AJ637" s="43" t="str">
        <f>_xll.BInterpol('Base IPCA'!$C$3:$C$13,'Base IPCA'!$D$3:$D$13,AH637,"Cubic","Extrapolate=Linear","MultiX=Average","Skip=True","Sort=True")</f>
        <v>#N/A Invalid Parameter: Interpolation value</v>
      </c>
    </row>
    <row r="638" spans="34:36" x14ac:dyDescent="0.25">
      <c r="AH638" s="42" t="e">
        <f t="shared" si="103"/>
        <v>#REF!</v>
      </c>
      <c r="AI638" s="43" t="str">
        <f>_xll.BInterpol('Base IPCA'!$C$3:$C$13,'Base IPCA'!$E$3:$E$13,AH638,"Cubic","Extrapolate=Linear","MultiX=Average","Skip=True","Sort=True")</f>
        <v>#N/A Invalid Parameter: Interpolation value</v>
      </c>
      <c r="AJ638" s="43" t="str">
        <f>_xll.BInterpol('Base IPCA'!$C$3:$C$13,'Base IPCA'!$D$3:$D$13,AH638,"Cubic","Extrapolate=Linear","MultiX=Average","Skip=True","Sort=True")</f>
        <v>#N/A Invalid Parameter: Interpolation value</v>
      </c>
    </row>
    <row r="639" spans="34:36" x14ac:dyDescent="0.25">
      <c r="AH639" s="42" t="e">
        <f t="shared" si="103"/>
        <v>#REF!</v>
      </c>
      <c r="AI639" s="43" t="str">
        <f>_xll.BInterpol('Base IPCA'!$C$3:$C$13,'Base IPCA'!$E$3:$E$13,AH639,"Cubic","Extrapolate=Linear","MultiX=Average","Skip=True","Sort=True")</f>
        <v>#N/A Invalid Parameter: Interpolation value</v>
      </c>
      <c r="AJ639" s="43" t="str">
        <f>_xll.BInterpol('Base IPCA'!$C$3:$C$13,'Base IPCA'!$D$3:$D$13,AH639,"Cubic","Extrapolate=Linear","MultiX=Average","Skip=True","Sort=True")</f>
        <v>#N/A Invalid Parameter: Interpolation value</v>
      </c>
    </row>
    <row r="640" spans="34:36" x14ac:dyDescent="0.25">
      <c r="AH640" s="42" t="e">
        <f t="shared" si="103"/>
        <v>#REF!</v>
      </c>
      <c r="AI640" s="43" t="str">
        <f>_xll.BInterpol('Base IPCA'!$C$3:$C$13,'Base IPCA'!$E$3:$E$13,AH640,"Cubic","Extrapolate=Linear","MultiX=Average","Skip=True","Sort=True")</f>
        <v>#N/A Invalid Parameter: Interpolation value</v>
      </c>
      <c r="AJ640" s="43" t="str">
        <f>_xll.BInterpol('Base IPCA'!$C$3:$C$13,'Base IPCA'!$D$3:$D$13,AH640,"Cubic","Extrapolate=Linear","MultiX=Average","Skip=True","Sort=True")</f>
        <v>#N/A Invalid Parameter: Interpolation value</v>
      </c>
    </row>
    <row r="641" spans="34:36" x14ac:dyDescent="0.25">
      <c r="AH641" s="42" t="e">
        <f t="shared" si="103"/>
        <v>#REF!</v>
      </c>
      <c r="AI641" s="43" t="str">
        <f>_xll.BInterpol('Base IPCA'!$C$3:$C$13,'Base IPCA'!$E$3:$E$13,AH641,"Cubic","Extrapolate=Linear","MultiX=Average","Skip=True","Sort=True")</f>
        <v>#N/A Invalid Parameter: Interpolation value</v>
      </c>
      <c r="AJ641" s="43" t="str">
        <f>_xll.BInterpol('Base IPCA'!$C$3:$C$13,'Base IPCA'!$D$3:$D$13,AH641,"Cubic","Extrapolate=Linear","MultiX=Average","Skip=True","Sort=True")</f>
        <v>#N/A Invalid Parameter: Interpolation value</v>
      </c>
    </row>
    <row r="642" spans="34:36" x14ac:dyDescent="0.25">
      <c r="AH642" s="42" t="e">
        <f t="shared" si="103"/>
        <v>#REF!</v>
      </c>
      <c r="AI642" s="43" t="str">
        <f>_xll.BInterpol('Base IPCA'!$C$3:$C$13,'Base IPCA'!$E$3:$E$13,AH642,"Cubic","Extrapolate=Linear","MultiX=Average","Skip=True","Sort=True")</f>
        <v>#N/A Invalid Parameter: Interpolation value</v>
      </c>
      <c r="AJ642" s="43" t="str">
        <f>_xll.BInterpol('Base IPCA'!$C$3:$C$13,'Base IPCA'!$D$3:$D$13,AH642,"Cubic","Extrapolate=Linear","MultiX=Average","Skip=True","Sort=True")</f>
        <v>#N/A Invalid Parameter: Interpolation value</v>
      </c>
    </row>
    <row r="643" spans="34:36" x14ac:dyDescent="0.25">
      <c r="AH643" s="42" t="e">
        <f t="shared" si="103"/>
        <v>#REF!</v>
      </c>
      <c r="AI643" s="43" t="str">
        <f>_xll.BInterpol('Base IPCA'!$C$3:$C$13,'Base IPCA'!$E$3:$E$13,AH643,"Cubic","Extrapolate=Linear","MultiX=Average","Skip=True","Sort=True")</f>
        <v>#N/A Invalid Parameter: Interpolation value</v>
      </c>
      <c r="AJ643" s="43" t="str">
        <f>_xll.BInterpol('Base IPCA'!$C$3:$C$13,'Base IPCA'!$D$3:$D$13,AH643,"Cubic","Extrapolate=Linear","MultiX=Average","Skip=True","Sort=True")</f>
        <v>#N/A Invalid Parameter: Interpolation value</v>
      </c>
    </row>
    <row r="644" spans="34:36" x14ac:dyDescent="0.25">
      <c r="AH644" s="42" t="e">
        <f t="shared" si="103"/>
        <v>#REF!</v>
      </c>
      <c r="AI644" s="43" t="str">
        <f>_xll.BInterpol('Base IPCA'!$C$3:$C$13,'Base IPCA'!$E$3:$E$13,AH644,"Cubic","Extrapolate=Linear","MultiX=Average","Skip=True","Sort=True")</f>
        <v>#N/A Invalid Parameter: Interpolation value</v>
      </c>
      <c r="AJ644" s="43" t="str">
        <f>_xll.BInterpol('Base IPCA'!$C$3:$C$13,'Base IPCA'!$D$3:$D$13,AH644,"Cubic","Extrapolate=Linear","MultiX=Average","Skip=True","Sort=True")</f>
        <v>#N/A Invalid Parameter: Interpolation value</v>
      </c>
    </row>
    <row r="645" spans="34:36" x14ac:dyDescent="0.25">
      <c r="AH645" s="42" t="e">
        <f t="shared" si="103"/>
        <v>#REF!</v>
      </c>
      <c r="AI645" s="43" t="str">
        <f>_xll.BInterpol('Base IPCA'!$C$3:$C$13,'Base IPCA'!$E$3:$E$13,AH645,"Cubic","Extrapolate=Linear","MultiX=Average","Skip=True","Sort=True")</f>
        <v>#N/A Invalid Parameter: Interpolation value</v>
      </c>
      <c r="AJ645" s="43" t="str">
        <f>_xll.BInterpol('Base IPCA'!$C$3:$C$13,'Base IPCA'!$D$3:$D$13,AH645,"Cubic","Extrapolate=Linear","MultiX=Average","Skip=True","Sort=True")</f>
        <v>#N/A Invalid Parameter: Interpolation value</v>
      </c>
    </row>
    <row r="646" spans="34:36" x14ac:dyDescent="0.25">
      <c r="AH646" s="42" t="e">
        <f t="shared" ref="AH646:AH709" si="104">AH645+1</f>
        <v>#REF!</v>
      </c>
      <c r="AI646" s="43" t="str">
        <f>_xll.BInterpol('Base IPCA'!$C$3:$C$13,'Base IPCA'!$E$3:$E$13,AH646,"Cubic","Extrapolate=Linear","MultiX=Average","Skip=True","Sort=True")</f>
        <v>#N/A Invalid Parameter: Interpolation value</v>
      </c>
      <c r="AJ646" s="43" t="str">
        <f>_xll.BInterpol('Base IPCA'!$C$3:$C$13,'Base IPCA'!$D$3:$D$13,AH646,"Cubic","Extrapolate=Linear","MultiX=Average","Skip=True","Sort=True")</f>
        <v>#N/A Invalid Parameter: Interpolation value</v>
      </c>
    </row>
    <row r="647" spans="34:36" x14ac:dyDescent="0.25">
      <c r="AH647" s="42" t="e">
        <f t="shared" si="104"/>
        <v>#REF!</v>
      </c>
      <c r="AI647" s="43" t="str">
        <f>_xll.BInterpol('Base IPCA'!$C$3:$C$13,'Base IPCA'!$E$3:$E$13,AH647,"Cubic","Extrapolate=Linear","MultiX=Average","Skip=True","Sort=True")</f>
        <v>#N/A Invalid Parameter: Interpolation value</v>
      </c>
      <c r="AJ647" s="43" t="str">
        <f>_xll.BInterpol('Base IPCA'!$C$3:$C$13,'Base IPCA'!$D$3:$D$13,AH647,"Cubic","Extrapolate=Linear","MultiX=Average","Skip=True","Sort=True")</f>
        <v>#N/A Invalid Parameter: Interpolation value</v>
      </c>
    </row>
    <row r="648" spans="34:36" x14ac:dyDescent="0.25">
      <c r="AH648" s="42" t="e">
        <f t="shared" si="104"/>
        <v>#REF!</v>
      </c>
      <c r="AI648" s="43" t="str">
        <f>_xll.BInterpol('Base IPCA'!$C$3:$C$13,'Base IPCA'!$E$3:$E$13,AH648,"Cubic","Extrapolate=Linear","MultiX=Average","Skip=True","Sort=True")</f>
        <v>#N/A Invalid Parameter: Interpolation value</v>
      </c>
      <c r="AJ648" s="43" t="str">
        <f>_xll.BInterpol('Base IPCA'!$C$3:$C$13,'Base IPCA'!$D$3:$D$13,AH648,"Cubic","Extrapolate=Linear","MultiX=Average","Skip=True","Sort=True")</f>
        <v>#N/A Invalid Parameter: Interpolation value</v>
      </c>
    </row>
    <row r="649" spans="34:36" x14ac:dyDescent="0.25">
      <c r="AH649" s="42" t="e">
        <f t="shared" si="104"/>
        <v>#REF!</v>
      </c>
      <c r="AI649" s="43" t="str">
        <f>_xll.BInterpol('Base IPCA'!$C$3:$C$13,'Base IPCA'!$E$3:$E$13,AH649,"Cubic","Extrapolate=Linear","MultiX=Average","Skip=True","Sort=True")</f>
        <v>#N/A Invalid Parameter: Interpolation value</v>
      </c>
      <c r="AJ649" s="43" t="str">
        <f>_xll.BInterpol('Base IPCA'!$C$3:$C$13,'Base IPCA'!$D$3:$D$13,AH649,"Cubic","Extrapolate=Linear","MultiX=Average","Skip=True","Sort=True")</f>
        <v>#N/A Invalid Parameter: Interpolation value</v>
      </c>
    </row>
    <row r="650" spans="34:36" x14ac:dyDescent="0.25">
      <c r="AH650" s="42" t="e">
        <f t="shared" si="104"/>
        <v>#REF!</v>
      </c>
      <c r="AI650" s="43" t="str">
        <f>_xll.BInterpol('Base IPCA'!$C$3:$C$13,'Base IPCA'!$E$3:$E$13,AH650,"Cubic","Extrapolate=Linear","MultiX=Average","Skip=True","Sort=True")</f>
        <v>#N/A Invalid Parameter: Interpolation value</v>
      </c>
      <c r="AJ650" s="43" t="str">
        <f>_xll.BInterpol('Base IPCA'!$C$3:$C$13,'Base IPCA'!$D$3:$D$13,AH650,"Cubic","Extrapolate=Linear","MultiX=Average","Skip=True","Sort=True")</f>
        <v>#N/A Invalid Parameter: Interpolation value</v>
      </c>
    </row>
    <row r="651" spans="34:36" x14ac:dyDescent="0.25">
      <c r="AH651" s="42" t="e">
        <f t="shared" si="104"/>
        <v>#REF!</v>
      </c>
      <c r="AI651" s="43" t="str">
        <f>_xll.BInterpol('Base IPCA'!$C$3:$C$13,'Base IPCA'!$E$3:$E$13,AH651,"Cubic","Extrapolate=Linear","MultiX=Average","Skip=True","Sort=True")</f>
        <v>#N/A Invalid Parameter: Interpolation value</v>
      </c>
      <c r="AJ651" s="43" t="str">
        <f>_xll.BInterpol('Base IPCA'!$C$3:$C$13,'Base IPCA'!$D$3:$D$13,AH651,"Cubic","Extrapolate=Linear","MultiX=Average","Skip=True","Sort=True")</f>
        <v>#N/A Invalid Parameter: Interpolation value</v>
      </c>
    </row>
    <row r="652" spans="34:36" x14ac:dyDescent="0.25">
      <c r="AH652" s="42" t="e">
        <f t="shared" si="104"/>
        <v>#REF!</v>
      </c>
      <c r="AI652" s="43" t="str">
        <f>_xll.BInterpol('Base IPCA'!$C$3:$C$13,'Base IPCA'!$E$3:$E$13,AH652,"Cubic","Extrapolate=Linear","MultiX=Average","Skip=True","Sort=True")</f>
        <v>#N/A Invalid Parameter: Interpolation value</v>
      </c>
      <c r="AJ652" s="43" t="str">
        <f>_xll.BInterpol('Base IPCA'!$C$3:$C$13,'Base IPCA'!$D$3:$D$13,AH652,"Cubic","Extrapolate=Linear","MultiX=Average","Skip=True","Sort=True")</f>
        <v>#N/A Invalid Parameter: Interpolation value</v>
      </c>
    </row>
    <row r="653" spans="34:36" x14ac:dyDescent="0.25">
      <c r="AH653" s="42" t="e">
        <f t="shared" si="104"/>
        <v>#REF!</v>
      </c>
      <c r="AI653" s="43" t="str">
        <f>_xll.BInterpol('Base IPCA'!$C$3:$C$13,'Base IPCA'!$E$3:$E$13,AH653,"Cubic","Extrapolate=Linear","MultiX=Average","Skip=True","Sort=True")</f>
        <v>#N/A Invalid Parameter: Interpolation value</v>
      </c>
      <c r="AJ653" s="43" t="str">
        <f>_xll.BInterpol('Base IPCA'!$C$3:$C$13,'Base IPCA'!$D$3:$D$13,AH653,"Cubic","Extrapolate=Linear","MultiX=Average","Skip=True","Sort=True")</f>
        <v>#N/A Invalid Parameter: Interpolation value</v>
      </c>
    </row>
    <row r="654" spans="34:36" x14ac:dyDescent="0.25">
      <c r="AH654" s="42" t="e">
        <f t="shared" si="104"/>
        <v>#REF!</v>
      </c>
      <c r="AI654" s="43" t="str">
        <f>_xll.BInterpol('Base IPCA'!$C$3:$C$13,'Base IPCA'!$E$3:$E$13,AH654,"Cubic","Extrapolate=Linear","MultiX=Average","Skip=True","Sort=True")</f>
        <v>#N/A Invalid Parameter: Interpolation value</v>
      </c>
      <c r="AJ654" s="43" t="str">
        <f>_xll.BInterpol('Base IPCA'!$C$3:$C$13,'Base IPCA'!$D$3:$D$13,AH654,"Cubic","Extrapolate=Linear","MultiX=Average","Skip=True","Sort=True")</f>
        <v>#N/A Invalid Parameter: Interpolation value</v>
      </c>
    </row>
    <row r="655" spans="34:36" x14ac:dyDescent="0.25">
      <c r="AH655" s="42" t="e">
        <f t="shared" si="104"/>
        <v>#REF!</v>
      </c>
      <c r="AI655" s="43" t="str">
        <f>_xll.BInterpol('Base IPCA'!$C$3:$C$13,'Base IPCA'!$E$3:$E$13,AH655,"Cubic","Extrapolate=Linear","MultiX=Average","Skip=True","Sort=True")</f>
        <v>#N/A Invalid Parameter: Interpolation value</v>
      </c>
      <c r="AJ655" s="43" t="str">
        <f>_xll.BInterpol('Base IPCA'!$C$3:$C$13,'Base IPCA'!$D$3:$D$13,AH655,"Cubic","Extrapolate=Linear","MultiX=Average","Skip=True","Sort=True")</f>
        <v>#N/A Invalid Parameter: Interpolation value</v>
      </c>
    </row>
    <row r="656" spans="34:36" x14ac:dyDescent="0.25">
      <c r="AH656" s="42" t="e">
        <f t="shared" si="104"/>
        <v>#REF!</v>
      </c>
      <c r="AI656" s="43" t="str">
        <f>_xll.BInterpol('Base IPCA'!$C$3:$C$13,'Base IPCA'!$E$3:$E$13,AH656,"Cubic","Extrapolate=Linear","MultiX=Average","Skip=True","Sort=True")</f>
        <v>#N/A Invalid Parameter: Interpolation value</v>
      </c>
      <c r="AJ656" s="43" t="str">
        <f>_xll.BInterpol('Base IPCA'!$C$3:$C$13,'Base IPCA'!$D$3:$D$13,AH656,"Cubic","Extrapolate=Linear","MultiX=Average","Skip=True","Sort=True")</f>
        <v>#N/A Invalid Parameter: Interpolation value</v>
      </c>
    </row>
    <row r="657" spans="34:36" x14ac:dyDescent="0.25">
      <c r="AH657" s="42" t="e">
        <f t="shared" si="104"/>
        <v>#REF!</v>
      </c>
      <c r="AI657" s="43" t="str">
        <f>_xll.BInterpol('Base IPCA'!$C$3:$C$13,'Base IPCA'!$E$3:$E$13,AH657,"Cubic","Extrapolate=Linear","MultiX=Average","Skip=True","Sort=True")</f>
        <v>#N/A Invalid Parameter: Interpolation value</v>
      </c>
      <c r="AJ657" s="43" t="str">
        <f>_xll.BInterpol('Base IPCA'!$C$3:$C$13,'Base IPCA'!$D$3:$D$13,AH657,"Cubic","Extrapolate=Linear","MultiX=Average","Skip=True","Sort=True")</f>
        <v>#N/A Invalid Parameter: Interpolation value</v>
      </c>
    </row>
    <row r="658" spans="34:36" x14ac:dyDescent="0.25">
      <c r="AH658" s="42" t="e">
        <f t="shared" si="104"/>
        <v>#REF!</v>
      </c>
      <c r="AI658" s="43" t="str">
        <f>_xll.BInterpol('Base IPCA'!$C$3:$C$13,'Base IPCA'!$E$3:$E$13,AH658,"Cubic","Extrapolate=Linear","MultiX=Average","Skip=True","Sort=True")</f>
        <v>#N/A Invalid Parameter: Interpolation value</v>
      </c>
      <c r="AJ658" s="43" t="str">
        <f>_xll.BInterpol('Base IPCA'!$C$3:$C$13,'Base IPCA'!$D$3:$D$13,AH658,"Cubic","Extrapolate=Linear","MultiX=Average","Skip=True","Sort=True")</f>
        <v>#N/A Invalid Parameter: Interpolation value</v>
      </c>
    </row>
    <row r="659" spans="34:36" x14ac:dyDescent="0.25">
      <c r="AH659" s="42" t="e">
        <f t="shared" si="104"/>
        <v>#REF!</v>
      </c>
      <c r="AI659" s="43" t="str">
        <f>_xll.BInterpol('Base IPCA'!$C$3:$C$13,'Base IPCA'!$E$3:$E$13,AH659,"Cubic","Extrapolate=Linear","MultiX=Average","Skip=True","Sort=True")</f>
        <v>#N/A Invalid Parameter: Interpolation value</v>
      </c>
      <c r="AJ659" s="43" t="str">
        <f>_xll.BInterpol('Base IPCA'!$C$3:$C$13,'Base IPCA'!$D$3:$D$13,AH659,"Cubic","Extrapolate=Linear","MultiX=Average","Skip=True","Sort=True")</f>
        <v>#N/A Invalid Parameter: Interpolation value</v>
      </c>
    </row>
    <row r="660" spans="34:36" x14ac:dyDescent="0.25">
      <c r="AH660" s="42" t="e">
        <f t="shared" si="104"/>
        <v>#REF!</v>
      </c>
      <c r="AI660" s="43" t="str">
        <f>_xll.BInterpol('Base IPCA'!$C$3:$C$13,'Base IPCA'!$E$3:$E$13,AH660,"Cubic","Extrapolate=Linear","MultiX=Average","Skip=True","Sort=True")</f>
        <v>#N/A Invalid Parameter: Interpolation value</v>
      </c>
      <c r="AJ660" s="43" t="str">
        <f>_xll.BInterpol('Base IPCA'!$C$3:$C$13,'Base IPCA'!$D$3:$D$13,AH660,"Cubic","Extrapolate=Linear","MultiX=Average","Skip=True","Sort=True")</f>
        <v>#N/A Invalid Parameter: Interpolation value</v>
      </c>
    </row>
    <row r="661" spans="34:36" x14ac:dyDescent="0.25">
      <c r="AH661" s="42" t="e">
        <f t="shared" si="104"/>
        <v>#REF!</v>
      </c>
      <c r="AI661" s="43" t="str">
        <f>_xll.BInterpol('Base IPCA'!$C$3:$C$13,'Base IPCA'!$E$3:$E$13,AH661,"Cubic","Extrapolate=Linear","MultiX=Average","Skip=True","Sort=True")</f>
        <v>#N/A Invalid Parameter: Interpolation value</v>
      </c>
      <c r="AJ661" s="43" t="str">
        <f>_xll.BInterpol('Base IPCA'!$C$3:$C$13,'Base IPCA'!$D$3:$D$13,AH661,"Cubic","Extrapolate=Linear","MultiX=Average","Skip=True","Sort=True")</f>
        <v>#N/A Invalid Parameter: Interpolation value</v>
      </c>
    </row>
    <row r="662" spans="34:36" x14ac:dyDescent="0.25">
      <c r="AH662" s="42" t="e">
        <f t="shared" si="104"/>
        <v>#REF!</v>
      </c>
      <c r="AI662" s="43" t="str">
        <f>_xll.BInterpol('Base IPCA'!$C$3:$C$13,'Base IPCA'!$E$3:$E$13,AH662,"Cubic","Extrapolate=Linear","MultiX=Average","Skip=True","Sort=True")</f>
        <v>#N/A Invalid Parameter: Interpolation value</v>
      </c>
      <c r="AJ662" s="43" t="str">
        <f>_xll.BInterpol('Base IPCA'!$C$3:$C$13,'Base IPCA'!$D$3:$D$13,AH662,"Cubic","Extrapolate=Linear","MultiX=Average","Skip=True","Sort=True")</f>
        <v>#N/A Invalid Parameter: Interpolation value</v>
      </c>
    </row>
    <row r="663" spans="34:36" x14ac:dyDescent="0.25">
      <c r="AH663" s="42" t="e">
        <f t="shared" si="104"/>
        <v>#REF!</v>
      </c>
      <c r="AI663" s="43" t="str">
        <f>_xll.BInterpol('Base IPCA'!$C$3:$C$13,'Base IPCA'!$E$3:$E$13,AH663,"Cubic","Extrapolate=Linear","MultiX=Average","Skip=True","Sort=True")</f>
        <v>#N/A Invalid Parameter: Interpolation value</v>
      </c>
      <c r="AJ663" s="43" t="str">
        <f>_xll.BInterpol('Base IPCA'!$C$3:$C$13,'Base IPCA'!$D$3:$D$13,AH663,"Cubic","Extrapolate=Linear","MultiX=Average","Skip=True","Sort=True")</f>
        <v>#N/A Invalid Parameter: Interpolation value</v>
      </c>
    </row>
    <row r="664" spans="34:36" x14ac:dyDescent="0.25">
      <c r="AH664" s="42" t="e">
        <f t="shared" si="104"/>
        <v>#REF!</v>
      </c>
      <c r="AI664" s="43" t="str">
        <f>_xll.BInterpol('Base IPCA'!$C$3:$C$13,'Base IPCA'!$E$3:$E$13,AH664,"Cubic","Extrapolate=Linear","MultiX=Average","Skip=True","Sort=True")</f>
        <v>#N/A Invalid Parameter: Interpolation value</v>
      </c>
      <c r="AJ664" s="43" t="str">
        <f>_xll.BInterpol('Base IPCA'!$C$3:$C$13,'Base IPCA'!$D$3:$D$13,AH664,"Cubic","Extrapolate=Linear","MultiX=Average","Skip=True","Sort=True")</f>
        <v>#N/A Invalid Parameter: Interpolation value</v>
      </c>
    </row>
    <row r="665" spans="34:36" x14ac:dyDescent="0.25">
      <c r="AH665" s="42" t="e">
        <f t="shared" si="104"/>
        <v>#REF!</v>
      </c>
      <c r="AI665" s="43" t="str">
        <f>_xll.BInterpol('Base IPCA'!$C$3:$C$13,'Base IPCA'!$E$3:$E$13,AH665,"Cubic","Extrapolate=Linear","MultiX=Average","Skip=True","Sort=True")</f>
        <v>#N/A Invalid Parameter: Interpolation value</v>
      </c>
      <c r="AJ665" s="43" t="str">
        <f>_xll.BInterpol('Base IPCA'!$C$3:$C$13,'Base IPCA'!$D$3:$D$13,AH665,"Cubic","Extrapolate=Linear","MultiX=Average","Skip=True","Sort=True")</f>
        <v>#N/A Invalid Parameter: Interpolation value</v>
      </c>
    </row>
    <row r="666" spans="34:36" x14ac:dyDescent="0.25">
      <c r="AH666" s="42" t="e">
        <f t="shared" si="104"/>
        <v>#REF!</v>
      </c>
      <c r="AI666" s="43" t="str">
        <f>_xll.BInterpol('Base IPCA'!$C$3:$C$13,'Base IPCA'!$E$3:$E$13,AH666,"Cubic","Extrapolate=Linear","MultiX=Average","Skip=True","Sort=True")</f>
        <v>#N/A Invalid Parameter: Interpolation value</v>
      </c>
      <c r="AJ666" s="43" t="str">
        <f>_xll.BInterpol('Base IPCA'!$C$3:$C$13,'Base IPCA'!$D$3:$D$13,AH666,"Cubic","Extrapolate=Linear","MultiX=Average","Skip=True","Sort=True")</f>
        <v>#N/A Invalid Parameter: Interpolation value</v>
      </c>
    </row>
    <row r="667" spans="34:36" x14ac:dyDescent="0.25">
      <c r="AH667" s="42" t="e">
        <f t="shared" si="104"/>
        <v>#REF!</v>
      </c>
      <c r="AI667" s="43" t="str">
        <f>_xll.BInterpol('Base IPCA'!$C$3:$C$13,'Base IPCA'!$E$3:$E$13,AH667,"Cubic","Extrapolate=Linear","MultiX=Average","Skip=True","Sort=True")</f>
        <v>#N/A Invalid Parameter: Interpolation value</v>
      </c>
      <c r="AJ667" s="43" t="str">
        <f>_xll.BInterpol('Base IPCA'!$C$3:$C$13,'Base IPCA'!$D$3:$D$13,AH667,"Cubic","Extrapolate=Linear","MultiX=Average","Skip=True","Sort=True")</f>
        <v>#N/A Invalid Parameter: Interpolation value</v>
      </c>
    </row>
    <row r="668" spans="34:36" x14ac:dyDescent="0.25">
      <c r="AH668" s="42" t="e">
        <f t="shared" si="104"/>
        <v>#REF!</v>
      </c>
      <c r="AI668" s="43" t="str">
        <f>_xll.BInterpol('Base IPCA'!$C$3:$C$13,'Base IPCA'!$E$3:$E$13,AH668,"Cubic","Extrapolate=Linear","MultiX=Average","Skip=True","Sort=True")</f>
        <v>#N/A Invalid Parameter: Interpolation value</v>
      </c>
      <c r="AJ668" s="43" t="str">
        <f>_xll.BInterpol('Base IPCA'!$C$3:$C$13,'Base IPCA'!$D$3:$D$13,AH668,"Cubic","Extrapolate=Linear","MultiX=Average","Skip=True","Sort=True")</f>
        <v>#N/A Invalid Parameter: Interpolation value</v>
      </c>
    </row>
    <row r="669" spans="34:36" x14ac:dyDescent="0.25">
      <c r="AH669" s="42" t="e">
        <f t="shared" si="104"/>
        <v>#REF!</v>
      </c>
      <c r="AI669" s="43" t="str">
        <f>_xll.BInterpol('Base IPCA'!$C$3:$C$13,'Base IPCA'!$E$3:$E$13,AH669,"Cubic","Extrapolate=Linear","MultiX=Average","Skip=True","Sort=True")</f>
        <v>#N/A Invalid Parameter: Interpolation value</v>
      </c>
      <c r="AJ669" s="43" t="str">
        <f>_xll.BInterpol('Base IPCA'!$C$3:$C$13,'Base IPCA'!$D$3:$D$13,AH669,"Cubic","Extrapolate=Linear","MultiX=Average","Skip=True","Sort=True")</f>
        <v>#N/A Invalid Parameter: Interpolation value</v>
      </c>
    </row>
    <row r="670" spans="34:36" x14ac:dyDescent="0.25">
      <c r="AH670" s="42" t="e">
        <f t="shared" si="104"/>
        <v>#REF!</v>
      </c>
      <c r="AI670" s="43" t="str">
        <f>_xll.BInterpol('Base IPCA'!$C$3:$C$13,'Base IPCA'!$E$3:$E$13,AH670,"Cubic","Extrapolate=Linear","MultiX=Average","Skip=True","Sort=True")</f>
        <v>#N/A Invalid Parameter: Interpolation value</v>
      </c>
      <c r="AJ670" s="43" t="str">
        <f>_xll.BInterpol('Base IPCA'!$C$3:$C$13,'Base IPCA'!$D$3:$D$13,AH670,"Cubic","Extrapolate=Linear","MultiX=Average","Skip=True","Sort=True")</f>
        <v>#N/A Invalid Parameter: Interpolation value</v>
      </c>
    </row>
    <row r="671" spans="34:36" x14ac:dyDescent="0.25">
      <c r="AH671" s="42" t="e">
        <f t="shared" si="104"/>
        <v>#REF!</v>
      </c>
      <c r="AI671" s="43" t="str">
        <f>_xll.BInterpol('Base IPCA'!$C$3:$C$13,'Base IPCA'!$E$3:$E$13,AH671,"Cubic","Extrapolate=Linear","MultiX=Average","Skip=True","Sort=True")</f>
        <v>#N/A Invalid Parameter: Interpolation value</v>
      </c>
      <c r="AJ671" s="43" t="str">
        <f>_xll.BInterpol('Base IPCA'!$C$3:$C$13,'Base IPCA'!$D$3:$D$13,AH671,"Cubic","Extrapolate=Linear","MultiX=Average","Skip=True","Sort=True")</f>
        <v>#N/A Invalid Parameter: Interpolation value</v>
      </c>
    </row>
    <row r="672" spans="34:36" x14ac:dyDescent="0.25">
      <c r="AH672" s="42" t="e">
        <f t="shared" si="104"/>
        <v>#REF!</v>
      </c>
      <c r="AI672" s="43" t="str">
        <f>_xll.BInterpol('Base IPCA'!$C$3:$C$13,'Base IPCA'!$E$3:$E$13,AH672,"Cubic","Extrapolate=Linear","MultiX=Average","Skip=True","Sort=True")</f>
        <v>#N/A Invalid Parameter: Interpolation value</v>
      </c>
      <c r="AJ672" s="43" t="str">
        <f>_xll.BInterpol('Base IPCA'!$C$3:$C$13,'Base IPCA'!$D$3:$D$13,AH672,"Cubic","Extrapolate=Linear","MultiX=Average","Skip=True","Sort=True")</f>
        <v>#N/A Invalid Parameter: Interpolation value</v>
      </c>
    </row>
    <row r="673" spans="34:36" x14ac:dyDescent="0.25">
      <c r="AH673" s="42" t="e">
        <f t="shared" si="104"/>
        <v>#REF!</v>
      </c>
      <c r="AI673" s="43" t="str">
        <f>_xll.BInterpol('Base IPCA'!$C$3:$C$13,'Base IPCA'!$E$3:$E$13,AH673,"Cubic","Extrapolate=Linear","MultiX=Average","Skip=True","Sort=True")</f>
        <v>#N/A Invalid Parameter: Interpolation value</v>
      </c>
      <c r="AJ673" s="43" t="str">
        <f>_xll.BInterpol('Base IPCA'!$C$3:$C$13,'Base IPCA'!$D$3:$D$13,AH673,"Cubic","Extrapolate=Linear","MultiX=Average","Skip=True","Sort=True")</f>
        <v>#N/A Invalid Parameter: Interpolation value</v>
      </c>
    </row>
    <row r="674" spans="34:36" x14ac:dyDescent="0.25">
      <c r="AH674" s="42" t="e">
        <f t="shared" si="104"/>
        <v>#REF!</v>
      </c>
      <c r="AI674" s="43" t="str">
        <f>_xll.BInterpol('Base IPCA'!$C$3:$C$13,'Base IPCA'!$E$3:$E$13,AH674,"Cubic","Extrapolate=Linear","MultiX=Average","Skip=True","Sort=True")</f>
        <v>#N/A Invalid Parameter: Interpolation value</v>
      </c>
      <c r="AJ674" s="43" t="str">
        <f>_xll.BInterpol('Base IPCA'!$C$3:$C$13,'Base IPCA'!$D$3:$D$13,AH674,"Cubic","Extrapolate=Linear","MultiX=Average","Skip=True","Sort=True")</f>
        <v>#N/A Invalid Parameter: Interpolation value</v>
      </c>
    </row>
    <row r="675" spans="34:36" x14ac:dyDescent="0.25">
      <c r="AH675" s="42" t="e">
        <f t="shared" si="104"/>
        <v>#REF!</v>
      </c>
      <c r="AI675" s="43" t="str">
        <f>_xll.BInterpol('Base IPCA'!$C$3:$C$13,'Base IPCA'!$E$3:$E$13,AH675,"Cubic","Extrapolate=Linear","MultiX=Average","Skip=True","Sort=True")</f>
        <v>#N/A Invalid Parameter: Interpolation value</v>
      </c>
      <c r="AJ675" s="43" t="str">
        <f>_xll.BInterpol('Base IPCA'!$C$3:$C$13,'Base IPCA'!$D$3:$D$13,AH675,"Cubic","Extrapolate=Linear","MultiX=Average","Skip=True","Sort=True")</f>
        <v>#N/A Invalid Parameter: Interpolation value</v>
      </c>
    </row>
    <row r="676" spans="34:36" x14ac:dyDescent="0.25">
      <c r="AH676" s="42" t="e">
        <f t="shared" si="104"/>
        <v>#REF!</v>
      </c>
      <c r="AI676" s="43" t="str">
        <f>_xll.BInterpol('Base IPCA'!$C$3:$C$13,'Base IPCA'!$E$3:$E$13,AH676,"Cubic","Extrapolate=Linear","MultiX=Average","Skip=True","Sort=True")</f>
        <v>#N/A Invalid Parameter: Interpolation value</v>
      </c>
      <c r="AJ676" s="43" t="str">
        <f>_xll.BInterpol('Base IPCA'!$C$3:$C$13,'Base IPCA'!$D$3:$D$13,AH676,"Cubic","Extrapolate=Linear","MultiX=Average","Skip=True","Sort=True")</f>
        <v>#N/A Invalid Parameter: Interpolation value</v>
      </c>
    </row>
    <row r="677" spans="34:36" x14ac:dyDescent="0.25">
      <c r="AH677" s="42" t="e">
        <f t="shared" si="104"/>
        <v>#REF!</v>
      </c>
      <c r="AI677" s="43" t="str">
        <f>_xll.BInterpol('Base IPCA'!$C$3:$C$13,'Base IPCA'!$E$3:$E$13,AH677,"Cubic","Extrapolate=Linear","MultiX=Average","Skip=True","Sort=True")</f>
        <v>#N/A Invalid Parameter: Interpolation value</v>
      </c>
      <c r="AJ677" s="43" t="str">
        <f>_xll.BInterpol('Base IPCA'!$C$3:$C$13,'Base IPCA'!$D$3:$D$13,AH677,"Cubic","Extrapolate=Linear","MultiX=Average","Skip=True","Sort=True")</f>
        <v>#N/A Invalid Parameter: Interpolation value</v>
      </c>
    </row>
    <row r="678" spans="34:36" x14ac:dyDescent="0.25">
      <c r="AH678" s="42" t="e">
        <f t="shared" si="104"/>
        <v>#REF!</v>
      </c>
      <c r="AI678" s="43" t="str">
        <f>_xll.BInterpol('Base IPCA'!$C$3:$C$13,'Base IPCA'!$E$3:$E$13,AH678,"Cubic","Extrapolate=Linear","MultiX=Average","Skip=True","Sort=True")</f>
        <v>#N/A Invalid Parameter: Interpolation value</v>
      </c>
      <c r="AJ678" s="43" t="str">
        <f>_xll.BInterpol('Base IPCA'!$C$3:$C$13,'Base IPCA'!$D$3:$D$13,AH678,"Cubic","Extrapolate=Linear","MultiX=Average","Skip=True","Sort=True")</f>
        <v>#N/A Invalid Parameter: Interpolation value</v>
      </c>
    </row>
    <row r="679" spans="34:36" x14ac:dyDescent="0.25">
      <c r="AH679" s="42" t="e">
        <f t="shared" si="104"/>
        <v>#REF!</v>
      </c>
      <c r="AI679" s="43" t="str">
        <f>_xll.BInterpol('Base IPCA'!$C$3:$C$13,'Base IPCA'!$E$3:$E$13,AH679,"Cubic","Extrapolate=Linear","MultiX=Average","Skip=True","Sort=True")</f>
        <v>#N/A Invalid Parameter: Interpolation value</v>
      </c>
      <c r="AJ679" s="43" t="str">
        <f>_xll.BInterpol('Base IPCA'!$C$3:$C$13,'Base IPCA'!$D$3:$D$13,AH679,"Cubic","Extrapolate=Linear","MultiX=Average","Skip=True","Sort=True")</f>
        <v>#N/A Invalid Parameter: Interpolation value</v>
      </c>
    </row>
    <row r="680" spans="34:36" x14ac:dyDescent="0.25">
      <c r="AH680" s="42" t="e">
        <f t="shared" si="104"/>
        <v>#REF!</v>
      </c>
      <c r="AI680" s="43" t="str">
        <f>_xll.BInterpol('Base IPCA'!$C$3:$C$13,'Base IPCA'!$E$3:$E$13,AH680,"Cubic","Extrapolate=Linear","MultiX=Average","Skip=True","Sort=True")</f>
        <v>#N/A Invalid Parameter: Interpolation value</v>
      </c>
      <c r="AJ680" s="43" t="str">
        <f>_xll.BInterpol('Base IPCA'!$C$3:$C$13,'Base IPCA'!$D$3:$D$13,AH680,"Cubic","Extrapolate=Linear","MultiX=Average","Skip=True","Sort=True")</f>
        <v>#N/A Invalid Parameter: Interpolation value</v>
      </c>
    </row>
    <row r="681" spans="34:36" x14ac:dyDescent="0.25">
      <c r="AH681" s="42" t="e">
        <f t="shared" si="104"/>
        <v>#REF!</v>
      </c>
      <c r="AI681" s="43" t="str">
        <f>_xll.BInterpol('Base IPCA'!$C$3:$C$13,'Base IPCA'!$E$3:$E$13,AH681,"Cubic","Extrapolate=Linear","MultiX=Average","Skip=True","Sort=True")</f>
        <v>#N/A Invalid Parameter: Interpolation value</v>
      </c>
      <c r="AJ681" s="43" t="str">
        <f>_xll.BInterpol('Base IPCA'!$C$3:$C$13,'Base IPCA'!$D$3:$D$13,AH681,"Cubic","Extrapolate=Linear","MultiX=Average","Skip=True","Sort=True")</f>
        <v>#N/A Invalid Parameter: Interpolation value</v>
      </c>
    </row>
    <row r="682" spans="34:36" x14ac:dyDescent="0.25">
      <c r="AH682" s="42" t="e">
        <f t="shared" si="104"/>
        <v>#REF!</v>
      </c>
      <c r="AI682" s="43" t="str">
        <f>_xll.BInterpol('Base IPCA'!$C$3:$C$13,'Base IPCA'!$E$3:$E$13,AH682,"Cubic","Extrapolate=Linear","MultiX=Average","Skip=True","Sort=True")</f>
        <v>#N/A Invalid Parameter: Interpolation value</v>
      </c>
      <c r="AJ682" s="43" t="str">
        <f>_xll.BInterpol('Base IPCA'!$C$3:$C$13,'Base IPCA'!$D$3:$D$13,AH682,"Cubic","Extrapolate=Linear","MultiX=Average","Skip=True","Sort=True")</f>
        <v>#N/A Invalid Parameter: Interpolation value</v>
      </c>
    </row>
    <row r="683" spans="34:36" x14ac:dyDescent="0.25">
      <c r="AH683" s="42" t="e">
        <f t="shared" si="104"/>
        <v>#REF!</v>
      </c>
      <c r="AI683" s="43" t="str">
        <f>_xll.BInterpol('Base IPCA'!$C$3:$C$13,'Base IPCA'!$E$3:$E$13,AH683,"Cubic","Extrapolate=Linear","MultiX=Average","Skip=True","Sort=True")</f>
        <v>#N/A Invalid Parameter: Interpolation value</v>
      </c>
      <c r="AJ683" s="43" t="str">
        <f>_xll.BInterpol('Base IPCA'!$C$3:$C$13,'Base IPCA'!$D$3:$D$13,AH683,"Cubic","Extrapolate=Linear","MultiX=Average","Skip=True","Sort=True")</f>
        <v>#N/A Invalid Parameter: Interpolation value</v>
      </c>
    </row>
    <row r="684" spans="34:36" x14ac:dyDescent="0.25">
      <c r="AH684" s="42" t="e">
        <f t="shared" si="104"/>
        <v>#REF!</v>
      </c>
      <c r="AI684" s="43" t="str">
        <f>_xll.BInterpol('Base IPCA'!$C$3:$C$13,'Base IPCA'!$E$3:$E$13,AH684,"Cubic","Extrapolate=Linear","MultiX=Average","Skip=True","Sort=True")</f>
        <v>#N/A Invalid Parameter: Interpolation value</v>
      </c>
      <c r="AJ684" s="43" t="str">
        <f>_xll.BInterpol('Base IPCA'!$C$3:$C$13,'Base IPCA'!$D$3:$D$13,AH684,"Cubic","Extrapolate=Linear","MultiX=Average","Skip=True","Sort=True")</f>
        <v>#N/A Invalid Parameter: Interpolation value</v>
      </c>
    </row>
    <row r="685" spans="34:36" x14ac:dyDescent="0.25">
      <c r="AH685" s="42" t="e">
        <f t="shared" si="104"/>
        <v>#REF!</v>
      </c>
      <c r="AI685" s="43" t="str">
        <f>_xll.BInterpol('Base IPCA'!$C$3:$C$13,'Base IPCA'!$E$3:$E$13,AH685,"Cubic","Extrapolate=Linear","MultiX=Average","Skip=True","Sort=True")</f>
        <v>#N/A Invalid Parameter: Interpolation value</v>
      </c>
      <c r="AJ685" s="43" t="str">
        <f>_xll.BInterpol('Base IPCA'!$C$3:$C$13,'Base IPCA'!$D$3:$D$13,AH685,"Cubic","Extrapolate=Linear","MultiX=Average","Skip=True","Sort=True")</f>
        <v>#N/A Invalid Parameter: Interpolation value</v>
      </c>
    </row>
    <row r="686" spans="34:36" x14ac:dyDescent="0.25">
      <c r="AH686" s="42" t="e">
        <f t="shared" si="104"/>
        <v>#REF!</v>
      </c>
      <c r="AI686" s="43" t="str">
        <f>_xll.BInterpol('Base IPCA'!$C$3:$C$13,'Base IPCA'!$E$3:$E$13,AH686,"Cubic","Extrapolate=Linear","MultiX=Average","Skip=True","Sort=True")</f>
        <v>#N/A Invalid Parameter: Interpolation value</v>
      </c>
      <c r="AJ686" s="43" t="str">
        <f>_xll.BInterpol('Base IPCA'!$C$3:$C$13,'Base IPCA'!$D$3:$D$13,AH686,"Cubic","Extrapolate=Linear","MultiX=Average","Skip=True","Sort=True")</f>
        <v>#N/A Invalid Parameter: Interpolation value</v>
      </c>
    </row>
    <row r="687" spans="34:36" x14ac:dyDescent="0.25">
      <c r="AH687" s="42" t="e">
        <f t="shared" si="104"/>
        <v>#REF!</v>
      </c>
      <c r="AI687" s="43" t="str">
        <f>_xll.BInterpol('Base IPCA'!$C$3:$C$13,'Base IPCA'!$E$3:$E$13,AH687,"Cubic","Extrapolate=Linear","MultiX=Average","Skip=True","Sort=True")</f>
        <v>#N/A Invalid Parameter: Interpolation value</v>
      </c>
      <c r="AJ687" s="43" t="str">
        <f>_xll.BInterpol('Base IPCA'!$C$3:$C$13,'Base IPCA'!$D$3:$D$13,AH687,"Cubic","Extrapolate=Linear","MultiX=Average","Skip=True","Sort=True")</f>
        <v>#N/A Invalid Parameter: Interpolation value</v>
      </c>
    </row>
    <row r="688" spans="34:36" x14ac:dyDescent="0.25">
      <c r="AH688" s="42" t="e">
        <f t="shared" si="104"/>
        <v>#REF!</v>
      </c>
      <c r="AI688" s="43" t="str">
        <f>_xll.BInterpol('Base IPCA'!$C$3:$C$13,'Base IPCA'!$E$3:$E$13,AH688,"Cubic","Extrapolate=Linear","MultiX=Average","Skip=True","Sort=True")</f>
        <v>#N/A Invalid Parameter: Interpolation value</v>
      </c>
      <c r="AJ688" s="43" t="str">
        <f>_xll.BInterpol('Base IPCA'!$C$3:$C$13,'Base IPCA'!$D$3:$D$13,AH688,"Cubic","Extrapolate=Linear","MultiX=Average","Skip=True","Sort=True")</f>
        <v>#N/A Invalid Parameter: Interpolation value</v>
      </c>
    </row>
    <row r="689" spans="34:36" x14ac:dyDescent="0.25">
      <c r="AH689" s="42" t="e">
        <f t="shared" si="104"/>
        <v>#REF!</v>
      </c>
      <c r="AI689" s="43" t="str">
        <f>_xll.BInterpol('Base IPCA'!$C$3:$C$13,'Base IPCA'!$E$3:$E$13,AH689,"Cubic","Extrapolate=Linear","MultiX=Average","Skip=True","Sort=True")</f>
        <v>#N/A Invalid Parameter: Interpolation value</v>
      </c>
      <c r="AJ689" s="43" t="str">
        <f>_xll.BInterpol('Base IPCA'!$C$3:$C$13,'Base IPCA'!$D$3:$D$13,AH689,"Cubic","Extrapolate=Linear","MultiX=Average","Skip=True","Sort=True")</f>
        <v>#N/A Invalid Parameter: Interpolation value</v>
      </c>
    </row>
    <row r="690" spans="34:36" x14ac:dyDescent="0.25">
      <c r="AH690" s="42" t="e">
        <f t="shared" si="104"/>
        <v>#REF!</v>
      </c>
      <c r="AI690" s="43" t="str">
        <f>_xll.BInterpol('Base IPCA'!$C$3:$C$13,'Base IPCA'!$E$3:$E$13,AH690,"Cubic","Extrapolate=Linear","MultiX=Average","Skip=True","Sort=True")</f>
        <v>#N/A Invalid Parameter: Interpolation value</v>
      </c>
      <c r="AJ690" s="43" t="str">
        <f>_xll.BInterpol('Base IPCA'!$C$3:$C$13,'Base IPCA'!$D$3:$D$13,AH690,"Cubic","Extrapolate=Linear","MultiX=Average","Skip=True","Sort=True")</f>
        <v>#N/A Invalid Parameter: Interpolation value</v>
      </c>
    </row>
    <row r="691" spans="34:36" x14ac:dyDescent="0.25">
      <c r="AH691" s="42" t="e">
        <f t="shared" si="104"/>
        <v>#REF!</v>
      </c>
      <c r="AI691" s="43" t="str">
        <f>_xll.BInterpol('Base IPCA'!$C$3:$C$13,'Base IPCA'!$E$3:$E$13,AH691,"Cubic","Extrapolate=Linear","MultiX=Average","Skip=True","Sort=True")</f>
        <v>#N/A Invalid Parameter: Interpolation value</v>
      </c>
      <c r="AJ691" s="43" t="str">
        <f>_xll.BInterpol('Base IPCA'!$C$3:$C$13,'Base IPCA'!$D$3:$D$13,AH691,"Cubic","Extrapolate=Linear","MultiX=Average","Skip=True","Sort=True")</f>
        <v>#N/A Invalid Parameter: Interpolation value</v>
      </c>
    </row>
    <row r="692" spans="34:36" x14ac:dyDescent="0.25">
      <c r="AH692" s="42" t="e">
        <f t="shared" si="104"/>
        <v>#REF!</v>
      </c>
      <c r="AI692" s="43" t="str">
        <f>_xll.BInterpol('Base IPCA'!$C$3:$C$13,'Base IPCA'!$E$3:$E$13,AH692,"Cubic","Extrapolate=Linear","MultiX=Average","Skip=True","Sort=True")</f>
        <v>#N/A Invalid Parameter: Interpolation value</v>
      </c>
      <c r="AJ692" s="43" t="str">
        <f>_xll.BInterpol('Base IPCA'!$C$3:$C$13,'Base IPCA'!$D$3:$D$13,AH692,"Cubic","Extrapolate=Linear","MultiX=Average","Skip=True","Sort=True")</f>
        <v>#N/A Invalid Parameter: Interpolation value</v>
      </c>
    </row>
    <row r="693" spans="34:36" x14ac:dyDescent="0.25">
      <c r="AH693" s="42" t="e">
        <f t="shared" si="104"/>
        <v>#REF!</v>
      </c>
      <c r="AI693" s="43" t="str">
        <f>_xll.BInterpol('Base IPCA'!$C$3:$C$13,'Base IPCA'!$E$3:$E$13,AH693,"Cubic","Extrapolate=Linear","MultiX=Average","Skip=True","Sort=True")</f>
        <v>#N/A Invalid Parameter: Interpolation value</v>
      </c>
      <c r="AJ693" s="43" t="str">
        <f>_xll.BInterpol('Base IPCA'!$C$3:$C$13,'Base IPCA'!$D$3:$D$13,AH693,"Cubic","Extrapolate=Linear","MultiX=Average","Skip=True","Sort=True")</f>
        <v>#N/A Invalid Parameter: Interpolation value</v>
      </c>
    </row>
    <row r="694" spans="34:36" x14ac:dyDescent="0.25">
      <c r="AH694" s="42" t="e">
        <f t="shared" si="104"/>
        <v>#REF!</v>
      </c>
      <c r="AI694" s="43" t="str">
        <f>_xll.BInterpol('Base IPCA'!$C$3:$C$13,'Base IPCA'!$E$3:$E$13,AH694,"Cubic","Extrapolate=Linear","MultiX=Average","Skip=True","Sort=True")</f>
        <v>#N/A Invalid Parameter: Interpolation value</v>
      </c>
      <c r="AJ694" s="43" t="str">
        <f>_xll.BInterpol('Base IPCA'!$C$3:$C$13,'Base IPCA'!$D$3:$D$13,AH694,"Cubic","Extrapolate=Linear","MultiX=Average","Skip=True","Sort=True")</f>
        <v>#N/A Invalid Parameter: Interpolation value</v>
      </c>
    </row>
    <row r="695" spans="34:36" x14ac:dyDescent="0.25">
      <c r="AH695" s="42" t="e">
        <f t="shared" si="104"/>
        <v>#REF!</v>
      </c>
      <c r="AI695" s="43" t="str">
        <f>_xll.BInterpol('Base IPCA'!$C$3:$C$13,'Base IPCA'!$E$3:$E$13,AH695,"Cubic","Extrapolate=Linear","MultiX=Average","Skip=True","Sort=True")</f>
        <v>#N/A Invalid Parameter: Interpolation value</v>
      </c>
      <c r="AJ695" s="43" t="str">
        <f>_xll.BInterpol('Base IPCA'!$C$3:$C$13,'Base IPCA'!$D$3:$D$13,AH695,"Cubic","Extrapolate=Linear","MultiX=Average","Skip=True","Sort=True")</f>
        <v>#N/A Invalid Parameter: Interpolation value</v>
      </c>
    </row>
    <row r="696" spans="34:36" x14ac:dyDescent="0.25">
      <c r="AH696" s="42" t="e">
        <f t="shared" si="104"/>
        <v>#REF!</v>
      </c>
      <c r="AI696" s="43" t="str">
        <f>_xll.BInterpol('Base IPCA'!$C$3:$C$13,'Base IPCA'!$E$3:$E$13,AH696,"Cubic","Extrapolate=Linear","MultiX=Average","Skip=True","Sort=True")</f>
        <v>#N/A Invalid Parameter: Interpolation value</v>
      </c>
      <c r="AJ696" s="43" t="str">
        <f>_xll.BInterpol('Base IPCA'!$C$3:$C$13,'Base IPCA'!$D$3:$D$13,AH696,"Cubic","Extrapolate=Linear","MultiX=Average","Skip=True","Sort=True")</f>
        <v>#N/A Invalid Parameter: Interpolation value</v>
      </c>
    </row>
    <row r="697" spans="34:36" x14ac:dyDescent="0.25">
      <c r="AH697" s="42" t="e">
        <f t="shared" si="104"/>
        <v>#REF!</v>
      </c>
      <c r="AI697" s="43" t="str">
        <f>_xll.BInterpol('Base IPCA'!$C$3:$C$13,'Base IPCA'!$E$3:$E$13,AH697,"Cubic","Extrapolate=Linear","MultiX=Average","Skip=True","Sort=True")</f>
        <v>#N/A Invalid Parameter: Interpolation value</v>
      </c>
      <c r="AJ697" s="43" t="str">
        <f>_xll.BInterpol('Base IPCA'!$C$3:$C$13,'Base IPCA'!$D$3:$D$13,AH697,"Cubic","Extrapolate=Linear","MultiX=Average","Skip=True","Sort=True")</f>
        <v>#N/A Invalid Parameter: Interpolation value</v>
      </c>
    </row>
    <row r="698" spans="34:36" x14ac:dyDescent="0.25">
      <c r="AH698" s="42" t="e">
        <f t="shared" si="104"/>
        <v>#REF!</v>
      </c>
      <c r="AI698" s="43" t="str">
        <f>_xll.BInterpol('Base IPCA'!$C$3:$C$13,'Base IPCA'!$E$3:$E$13,AH698,"Cubic","Extrapolate=Linear","MultiX=Average","Skip=True","Sort=True")</f>
        <v>#N/A Invalid Parameter: Interpolation value</v>
      </c>
      <c r="AJ698" s="43" t="str">
        <f>_xll.BInterpol('Base IPCA'!$C$3:$C$13,'Base IPCA'!$D$3:$D$13,AH698,"Cubic","Extrapolate=Linear","MultiX=Average","Skip=True","Sort=True")</f>
        <v>#N/A Invalid Parameter: Interpolation value</v>
      </c>
    </row>
    <row r="699" spans="34:36" x14ac:dyDescent="0.25">
      <c r="AH699" s="42" t="e">
        <f t="shared" si="104"/>
        <v>#REF!</v>
      </c>
      <c r="AI699" s="43" t="str">
        <f>_xll.BInterpol('Base IPCA'!$C$3:$C$13,'Base IPCA'!$E$3:$E$13,AH699,"Cubic","Extrapolate=Linear","MultiX=Average","Skip=True","Sort=True")</f>
        <v>#N/A Invalid Parameter: Interpolation value</v>
      </c>
      <c r="AJ699" s="43" t="str">
        <f>_xll.BInterpol('Base IPCA'!$C$3:$C$13,'Base IPCA'!$D$3:$D$13,AH699,"Cubic","Extrapolate=Linear","MultiX=Average","Skip=True","Sort=True")</f>
        <v>#N/A Invalid Parameter: Interpolation value</v>
      </c>
    </row>
    <row r="700" spans="34:36" x14ac:dyDescent="0.25">
      <c r="AH700" s="42" t="e">
        <f t="shared" si="104"/>
        <v>#REF!</v>
      </c>
      <c r="AI700" s="43" t="str">
        <f>_xll.BInterpol('Base IPCA'!$C$3:$C$13,'Base IPCA'!$E$3:$E$13,AH700,"Cubic","Extrapolate=Linear","MultiX=Average","Skip=True","Sort=True")</f>
        <v>#N/A Invalid Parameter: Interpolation value</v>
      </c>
      <c r="AJ700" s="43" t="str">
        <f>_xll.BInterpol('Base IPCA'!$C$3:$C$13,'Base IPCA'!$D$3:$D$13,AH700,"Cubic","Extrapolate=Linear","MultiX=Average","Skip=True","Sort=True")</f>
        <v>#N/A Invalid Parameter: Interpolation value</v>
      </c>
    </row>
    <row r="701" spans="34:36" x14ac:dyDescent="0.25">
      <c r="AH701" s="42" t="e">
        <f t="shared" si="104"/>
        <v>#REF!</v>
      </c>
      <c r="AI701" s="43" t="str">
        <f>_xll.BInterpol('Base IPCA'!$C$3:$C$13,'Base IPCA'!$E$3:$E$13,AH701,"Cubic","Extrapolate=Linear","MultiX=Average","Skip=True","Sort=True")</f>
        <v>#N/A Invalid Parameter: Interpolation value</v>
      </c>
      <c r="AJ701" s="43" t="str">
        <f>_xll.BInterpol('Base IPCA'!$C$3:$C$13,'Base IPCA'!$D$3:$D$13,AH701,"Cubic","Extrapolate=Linear","MultiX=Average","Skip=True","Sort=True")</f>
        <v>#N/A Invalid Parameter: Interpolation value</v>
      </c>
    </row>
    <row r="702" spans="34:36" x14ac:dyDescent="0.25">
      <c r="AH702" s="42" t="e">
        <f t="shared" si="104"/>
        <v>#REF!</v>
      </c>
      <c r="AI702" s="43" t="str">
        <f>_xll.BInterpol('Base IPCA'!$C$3:$C$13,'Base IPCA'!$E$3:$E$13,AH702,"Cubic","Extrapolate=Linear","MultiX=Average","Skip=True","Sort=True")</f>
        <v>#N/A Invalid Parameter: Interpolation value</v>
      </c>
      <c r="AJ702" s="43" t="str">
        <f>_xll.BInterpol('Base IPCA'!$C$3:$C$13,'Base IPCA'!$D$3:$D$13,AH702,"Cubic","Extrapolate=Linear","MultiX=Average","Skip=True","Sort=True")</f>
        <v>#N/A Invalid Parameter: Interpolation value</v>
      </c>
    </row>
    <row r="703" spans="34:36" x14ac:dyDescent="0.25">
      <c r="AH703" s="42" t="e">
        <f t="shared" si="104"/>
        <v>#REF!</v>
      </c>
      <c r="AI703" s="43" t="str">
        <f>_xll.BInterpol('Base IPCA'!$C$3:$C$13,'Base IPCA'!$E$3:$E$13,AH703,"Cubic","Extrapolate=Linear","MultiX=Average","Skip=True","Sort=True")</f>
        <v>#N/A Invalid Parameter: Interpolation value</v>
      </c>
      <c r="AJ703" s="43" t="str">
        <f>_xll.BInterpol('Base IPCA'!$C$3:$C$13,'Base IPCA'!$D$3:$D$13,AH703,"Cubic","Extrapolate=Linear","MultiX=Average","Skip=True","Sort=True")</f>
        <v>#N/A Invalid Parameter: Interpolation value</v>
      </c>
    </row>
    <row r="704" spans="34:36" x14ac:dyDescent="0.25">
      <c r="AH704" s="42" t="e">
        <f t="shared" si="104"/>
        <v>#REF!</v>
      </c>
      <c r="AI704" s="43" t="str">
        <f>_xll.BInterpol('Base IPCA'!$C$3:$C$13,'Base IPCA'!$E$3:$E$13,AH704,"Cubic","Extrapolate=Linear","MultiX=Average","Skip=True","Sort=True")</f>
        <v>#N/A Invalid Parameter: Interpolation value</v>
      </c>
      <c r="AJ704" s="43" t="str">
        <f>_xll.BInterpol('Base IPCA'!$C$3:$C$13,'Base IPCA'!$D$3:$D$13,AH704,"Cubic","Extrapolate=Linear","MultiX=Average","Skip=True","Sort=True")</f>
        <v>#N/A Invalid Parameter: Interpolation value</v>
      </c>
    </row>
    <row r="705" spans="34:36" x14ac:dyDescent="0.25">
      <c r="AH705" s="42" t="e">
        <f t="shared" si="104"/>
        <v>#REF!</v>
      </c>
      <c r="AI705" s="43" t="str">
        <f>_xll.BInterpol('Base IPCA'!$C$3:$C$13,'Base IPCA'!$E$3:$E$13,AH705,"Cubic","Extrapolate=Linear","MultiX=Average","Skip=True","Sort=True")</f>
        <v>#N/A Invalid Parameter: Interpolation value</v>
      </c>
      <c r="AJ705" s="43" t="str">
        <f>_xll.BInterpol('Base IPCA'!$C$3:$C$13,'Base IPCA'!$D$3:$D$13,AH705,"Cubic","Extrapolate=Linear","MultiX=Average","Skip=True","Sort=True")</f>
        <v>#N/A Invalid Parameter: Interpolation value</v>
      </c>
    </row>
    <row r="706" spans="34:36" x14ac:dyDescent="0.25">
      <c r="AH706" s="42" t="e">
        <f t="shared" si="104"/>
        <v>#REF!</v>
      </c>
      <c r="AI706" s="43" t="str">
        <f>_xll.BInterpol('Base IPCA'!$C$3:$C$13,'Base IPCA'!$E$3:$E$13,AH706,"Cubic","Extrapolate=Linear","MultiX=Average","Skip=True","Sort=True")</f>
        <v>#N/A Invalid Parameter: Interpolation value</v>
      </c>
      <c r="AJ706" s="43" t="str">
        <f>_xll.BInterpol('Base IPCA'!$C$3:$C$13,'Base IPCA'!$D$3:$D$13,AH706,"Cubic","Extrapolate=Linear","MultiX=Average","Skip=True","Sort=True")</f>
        <v>#N/A Invalid Parameter: Interpolation value</v>
      </c>
    </row>
    <row r="707" spans="34:36" x14ac:dyDescent="0.25">
      <c r="AH707" s="42" t="e">
        <f t="shared" si="104"/>
        <v>#REF!</v>
      </c>
      <c r="AI707" s="43" t="str">
        <f>_xll.BInterpol('Base IPCA'!$C$3:$C$13,'Base IPCA'!$E$3:$E$13,AH707,"Cubic","Extrapolate=Linear","MultiX=Average","Skip=True","Sort=True")</f>
        <v>#N/A Invalid Parameter: Interpolation value</v>
      </c>
      <c r="AJ707" s="43" t="str">
        <f>_xll.BInterpol('Base IPCA'!$C$3:$C$13,'Base IPCA'!$D$3:$D$13,AH707,"Cubic","Extrapolate=Linear","MultiX=Average","Skip=True","Sort=True")</f>
        <v>#N/A Invalid Parameter: Interpolation value</v>
      </c>
    </row>
    <row r="708" spans="34:36" x14ac:dyDescent="0.25">
      <c r="AH708" s="42" t="e">
        <f t="shared" si="104"/>
        <v>#REF!</v>
      </c>
      <c r="AI708" s="43" t="str">
        <f>_xll.BInterpol('Base IPCA'!$C$3:$C$13,'Base IPCA'!$E$3:$E$13,AH708,"Cubic","Extrapolate=Linear","MultiX=Average","Skip=True","Sort=True")</f>
        <v>#N/A Invalid Parameter: Interpolation value</v>
      </c>
      <c r="AJ708" s="43" t="str">
        <f>_xll.BInterpol('Base IPCA'!$C$3:$C$13,'Base IPCA'!$D$3:$D$13,AH708,"Cubic","Extrapolate=Linear","MultiX=Average","Skip=True","Sort=True")</f>
        <v>#N/A Invalid Parameter: Interpolation value</v>
      </c>
    </row>
    <row r="709" spans="34:36" x14ac:dyDescent="0.25">
      <c r="AH709" s="42" t="e">
        <f t="shared" si="104"/>
        <v>#REF!</v>
      </c>
      <c r="AI709" s="43" t="str">
        <f>_xll.BInterpol('Base IPCA'!$C$3:$C$13,'Base IPCA'!$E$3:$E$13,AH709,"Cubic","Extrapolate=Linear","MultiX=Average","Skip=True","Sort=True")</f>
        <v>#N/A Invalid Parameter: Interpolation value</v>
      </c>
      <c r="AJ709" s="43" t="str">
        <f>_xll.BInterpol('Base IPCA'!$C$3:$C$13,'Base IPCA'!$D$3:$D$13,AH709,"Cubic","Extrapolate=Linear","MultiX=Average","Skip=True","Sort=True")</f>
        <v>#N/A Invalid Parameter: Interpolation value</v>
      </c>
    </row>
    <row r="710" spans="34:36" x14ac:dyDescent="0.25">
      <c r="AH710" s="42" t="e">
        <f t="shared" ref="AH710:AH773" si="105">AH709+1</f>
        <v>#REF!</v>
      </c>
      <c r="AI710" s="43" t="str">
        <f>_xll.BInterpol('Base IPCA'!$C$3:$C$13,'Base IPCA'!$E$3:$E$13,AH710,"Cubic","Extrapolate=Linear","MultiX=Average","Skip=True","Sort=True")</f>
        <v>#N/A Invalid Parameter: Interpolation value</v>
      </c>
      <c r="AJ710" s="43" t="str">
        <f>_xll.BInterpol('Base IPCA'!$C$3:$C$13,'Base IPCA'!$D$3:$D$13,AH710,"Cubic","Extrapolate=Linear","MultiX=Average","Skip=True","Sort=True")</f>
        <v>#N/A Invalid Parameter: Interpolation value</v>
      </c>
    </row>
    <row r="711" spans="34:36" x14ac:dyDescent="0.25">
      <c r="AH711" s="42" t="e">
        <f t="shared" si="105"/>
        <v>#REF!</v>
      </c>
      <c r="AI711" s="43" t="str">
        <f>_xll.BInterpol('Base IPCA'!$C$3:$C$13,'Base IPCA'!$E$3:$E$13,AH711,"Cubic","Extrapolate=Linear","MultiX=Average","Skip=True","Sort=True")</f>
        <v>#N/A Invalid Parameter: Interpolation value</v>
      </c>
      <c r="AJ711" s="43" t="str">
        <f>_xll.BInterpol('Base IPCA'!$C$3:$C$13,'Base IPCA'!$D$3:$D$13,AH711,"Cubic","Extrapolate=Linear","MultiX=Average","Skip=True","Sort=True")</f>
        <v>#N/A Invalid Parameter: Interpolation value</v>
      </c>
    </row>
    <row r="712" spans="34:36" x14ac:dyDescent="0.25">
      <c r="AH712" s="42" t="e">
        <f t="shared" si="105"/>
        <v>#REF!</v>
      </c>
      <c r="AI712" s="43" t="str">
        <f>_xll.BInterpol('Base IPCA'!$C$3:$C$13,'Base IPCA'!$E$3:$E$13,AH712,"Cubic","Extrapolate=Linear","MultiX=Average","Skip=True","Sort=True")</f>
        <v>#N/A Invalid Parameter: Interpolation value</v>
      </c>
      <c r="AJ712" s="43" t="str">
        <f>_xll.BInterpol('Base IPCA'!$C$3:$C$13,'Base IPCA'!$D$3:$D$13,AH712,"Cubic","Extrapolate=Linear","MultiX=Average","Skip=True","Sort=True")</f>
        <v>#N/A Invalid Parameter: Interpolation value</v>
      </c>
    </row>
    <row r="713" spans="34:36" x14ac:dyDescent="0.25">
      <c r="AH713" s="42" t="e">
        <f t="shared" si="105"/>
        <v>#REF!</v>
      </c>
      <c r="AI713" s="43" t="str">
        <f>_xll.BInterpol('Base IPCA'!$C$3:$C$13,'Base IPCA'!$E$3:$E$13,AH713,"Cubic","Extrapolate=Linear","MultiX=Average","Skip=True","Sort=True")</f>
        <v>#N/A Invalid Parameter: Interpolation value</v>
      </c>
      <c r="AJ713" s="43" t="str">
        <f>_xll.BInterpol('Base IPCA'!$C$3:$C$13,'Base IPCA'!$D$3:$D$13,AH713,"Cubic","Extrapolate=Linear","MultiX=Average","Skip=True","Sort=True")</f>
        <v>#N/A Invalid Parameter: Interpolation value</v>
      </c>
    </row>
    <row r="714" spans="34:36" x14ac:dyDescent="0.25">
      <c r="AH714" s="42" t="e">
        <f t="shared" si="105"/>
        <v>#REF!</v>
      </c>
      <c r="AI714" s="43" t="str">
        <f>_xll.BInterpol('Base IPCA'!$C$3:$C$13,'Base IPCA'!$E$3:$E$13,AH714,"Cubic","Extrapolate=Linear","MultiX=Average","Skip=True","Sort=True")</f>
        <v>#N/A Invalid Parameter: Interpolation value</v>
      </c>
      <c r="AJ714" s="43" t="str">
        <f>_xll.BInterpol('Base IPCA'!$C$3:$C$13,'Base IPCA'!$D$3:$D$13,AH714,"Cubic","Extrapolate=Linear","MultiX=Average","Skip=True","Sort=True")</f>
        <v>#N/A Invalid Parameter: Interpolation value</v>
      </c>
    </row>
    <row r="715" spans="34:36" x14ac:dyDescent="0.25">
      <c r="AH715" s="42" t="e">
        <f t="shared" si="105"/>
        <v>#REF!</v>
      </c>
      <c r="AI715" s="43" t="str">
        <f>_xll.BInterpol('Base IPCA'!$C$3:$C$13,'Base IPCA'!$E$3:$E$13,AH715,"Cubic","Extrapolate=Linear","MultiX=Average","Skip=True","Sort=True")</f>
        <v>#N/A Invalid Parameter: Interpolation value</v>
      </c>
      <c r="AJ715" s="43" t="str">
        <f>_xll.BInterpol('Base IPCA'!$C$3:$C$13,'Base IPCA'!$D$3:$D$13,AH715,"Cubic","Extrapolate=Linear","MultiX=Average","Skip=True","Sort=True")</f>
        <v>#N/A Invalid Parameter: Interpolation value</v>
      </c>
    </row>
    <row r="716" spans="34:36" x14ac:dyDescent="0.25">
      <c r="AH716" s="42" t="e">
        <f t="shared" si="105"/>
        <v>#REF!</v>
      </c>
      <c r="AI716" s="43" t="str">
        <f>_xll.BInterpol('Base IPCA'!$C$3:$C$13,'Base IPCA'!$E$3:$E$13,AH716,"Cubic","Extrapolate=Linear","MultiX=Average","Skip=True","Sort=True")</f>
        <v>#N/A Invalid Parameter: Interpolation value</v>
      </c>
      <c r="AJ716" s="43" t="str">
        <f>_xll.BInterpol('Base IPCA'!$C$3:$C$13,'Base IPCA'!$D$3:$D$13,AH716,"Cubic","Extrapolate=Linear","MultiX=Average","Skip=True","Sort=True")</f>
        <v>#N/A Invalid Parameter: Interpolation value</v>
      </c>
    </row>
    <row r="717" spans="34:36" x14ac:dyDescent="0.25">
      <c r="AH717" s="42" t="e">
        <f t="shared" si="105"/>
        <v>#REF!</v>
      </c>
      <c r="AI717" s="43" t="str">
        <f>_xll.BInterpol('Base IPCA'!$C$3:$C$13,'Base IPCA'!$E$3:$E$13,AH717,"Cubic","Extrapolate=Linear","MultiX=Average","Skip=True","Sort=True")</f>
        <v>#N/A Invalid Parameter: Interpolation value</v>
      </c>
      <c r="AJ717" s="43" t="str">
        <f>_xll.BInterpol('Base IPCA'!$C$3:$C$13,'Base IPCA'!$D$3:$D$13,AH717,"Cubic","Extrapolate=Linear","MultiX=Average","Skip=True","Sort=True")</f>
        <v>#N/A Invalid Parameter: Interpolation value</v>
      </c>
    </row>
    <row r="718" spans="34:36" x14ac:dyDescent="0.25">
      <c r="AH718" s="42" t="e">
        <f t="shared" si="105"/>
        <v>#REF!</v>
      </c>
      <c r="AI718" s="43" t="str">
        <f>_xll.BInterpol('Base IPCA'!$C$3:$C$13,'Base IPCA'!$E$3:$E$13,AH718,"Cubic","Extrapolate=Linear","MultiX=Average","Skip=True","Sort=True")</f>
        <v>#N/A Invalid Parameter: Interpolation value</v>
      </c>
      <c r="AJ718" s="43" t="str">
        <f>_xll.BInterpol('Base IPCA'!$C$3:$C$13,'Base IPCA'!$D$3:$D$13,AH718,"Cubic","Extrapolate=Linear","MultiX=Average","Skip=True","Sort=True")</f>
        <v>#N/A Invalid Parameter: Interpolation value</v>
      </c>
    </row>
    <row r="719" spans="34:36" x14ac:dyDescent="0.25">
      <c r="AH719" s="42" t="e">
        <f t="shared" si="105"/>
        <v>#REF!</v>
      </c>
      <c r="AI719" s="43" t="str">
        <f>_xll.BInterpol('Base IPCA'!$C$3:$C$13,'Base IPCA'!$E$3:$E$13,AH719,"Cubic","Extrapolate=Linear","MultiX=Average","Skip=True","Sort=True")</f>
        <v>#N/A Invalid Parameter: Interpolation value</v>
      </c>
      <c r="AJ719" s="43" t="str">
        <f>_xll.BInterpol('Base IPCA'!$C$3:$C$13,'Base IPCA'!$D$3:$D$13,AH719,"Cubic","Extrapolate=Linear","MultiX=Average","Skip=True","Sort=True")</f>
        <v>#N/A Invalid Parameter: Interpolation value</v>
      </c>
    </row>
    <row r="720" spans="34:36" x14ac:dyDescent="0.25">
      <c r="AH720" s="42" t="e">
        <f t="shared" si="105"/>
        <v>#REF!</v>
      </c>
      <c r="AI720" s="43" t="str">
        <f>_xll.BInterpol('Base IPCA'!$C$3:$C$13,'Base IPCA'!$E$3:$E$13,AH720,"Cubic","Extrapolate=Linear","MultiX=Average","Skip=True","Sort=True")</f>
        <v>#N/A Invalid Parameter: Interpolation value</v>
      </c>
      <c r="AJ720" s="43" t="str">
        <f>_xll.BInterpol('Base IPCA'!$C$3:$C$13,'Base IPCA'!$D$3:$D$13,AH720,"Cubic","Extrapolate=Linear","MultiX=Average","Skip=True","Sort=True")</f>
        <v>#N/A Invalid Parameter: Interpolation value</v>
      </c>
    </row>
    <row r="721" spans="34:36" x14ac:dyDescent="0.25">
      <c r="AH721" s="42" t="e">
        <f t="shared" si="105"/>
        <v>#REF!</v>
      </c>
      <c r="AI721" s="43" t="str">
        <f>_xll.BInterpol('Base IPCA'!$C$3:$C$13,'Base IPCA'!$E$3:$E$13,AH721,"Cubic","Extrapolate=Linear","MultiX=Average","Skip=True","Sort=True")</f>
        <v>#N/A Invalid Parameter: Interpolation value</v>
      </c>
      <c r="AJ721" s="43" t="str">
        <f>_xll.BInterpol('Base IPCA'!$C$3:$C$13,'Base IPCA'!$D$3:$D$13,AH721,"Cubic","Extrapolate=Linear","MultiX=Average","Skip=True","Sort=True")</f>
        <v>#N/A Invalid Parameter: Interpolation value</v>
      </c>
    </row>
    <row r="722" spans="34:36" x14ac:dyDescent="0.25">
      <c r="AH722" s="42" t="e">
        <f t="shared" si="105"/>
        <v>#REF!</v>
      </c>
      <c r="AI722" s="43" t="str">
        <f>_xll.BInterpol('Base IPCA'!$C$3:$C$13,'Base IPCA'!$E$3:$E$13,AH722,"Cubic","Extrapolate=Linear","MultiX=Average","Skip=True","Sort=True")</f>
        <v>#N/A Invalid Parameter: Interpolation value</v>
      </c>
      <c r="AJ722" s="43" t="str">
        <f>_xll.BInterpol('Base IPCA'!$C$3:$C$13,'Base IPCA'!$D$3:$D$13,AH722,"Cubic","Extrapolate=Linear","MultiX=Average","Skip=True","Sort=True")</f>
        <v>#N/A Invalid Parameter: Interpolation value</v>
      </c>
    </row>
    <row r="723" spans="34:36" x14ac:dyDescent="0.25">
      <c r="AH723" s="42" t="e">
        <f t="shared" si="105"/>
        <v>#REF!</v>
      </c>
      <c r="AI723" s="43" t="str">
        <f>_xll.BInterpol('Base IPCA'!$C$3:$C$13,'Base IPCA'!$E$3:$E$13,AH723,"Cubic","Extrapolate=Linear","MultiX=Average","Skip=True","Sort=True")</f>
        <v>#N/A Invalid Parameter: Interpolation value</v>
      </c>
      <c r="AJ723" s="43" t="str">
        <f>_xll.BInterpol('Base IPCA'!$C$3:$C$13,'Base IPCA'!$D$3:$D$13,AH723,"Cubic","Extrapolate=Linear","MultiX=Average","Skip=True","Sort=True")</f>
        <v>#N/A Invalid Parameter: Interpolation value</v>
      </c>
    </row>
    <row r="724" spans="34:36" x14ac:dyDescent="0.25">
      <c r="AH724" s="42" t="e">
        <f t="shared" si="105"/>
        <v>#REF!</v>
      </c>
      <c r="AI724" s="43" t="str">
        <f>_xll.BInterpol('Base IPCA'!$C$3:$C$13,'Base IPCA'!$E$3:$E$13,AH724,"Cubic","Extrapolate=Linear","MultiX=Average","Skip=True","Sort=True")</f>
        <v>#N/A Invalid Parameter: Interpolation value</v>
      </c>
      <c r="AJ724" s="43" t="str">
        <f>_xll.BInterpol('Base IPCA'!$C$3:$C$13,'Base IPCA'!$D$3:$D$13,AH724,"Cubic","Extrapolate=Linear","MultiX=Average","Skip=True","Sort=True")</f>
        <v>#N/A Invalid Parameter: Interpolation value</v>
      </c>
    </row>
    <row r="725" spans="34:36" x14ac:dyDescent="0.25">
      <c r="AH725" s="42" t="e">
        <f t="shared" si="105"/>
        <v>#REF!</v>
      </c>
      <c r="AI725" s="43" t="str">
        <f>_xll.BInterpol('Base IPCA'!$C$3:$C$13,'Base IPCA'!$E$3:$E$13,AH725,"Cubic","Extrapolate=Linear","MultiX=Average","Skip=True","Sort=True")</f>
        <v>#N/A Invalid Parameter: Interpolation value</v>
      </c>
      <c r="AJ725" s="43" t="str">
        <f>_xll.BInterpol('Base IPCA'!$C$3:$C$13,'Base IPCA'!$D$3:$D$13,AH725,"Cubic","Extrapolate=Linear","MultiX=Average","Skip=True","Sort=True")</f>
        <v>#N/A Invalid Parameter: Interpolation value</v>
      </c>
    </row>
    <row r="726" spans="34:36" x14ac:dyDescent="0.25">
      <c r="AH726" s="42" t="e">
        <f t="shared" si="105"/>
        <v>#REF!</v>
      </c>
      <c r="AI726" s="43" t="str">
        <f>_xll.BInterpol('Base IPCA'!$C$3:$C$13,'Base IPCA'!$E$3:$E$13,AH726,"Cubic","Extrapolate=Linear","MultiX=Average","Skip=True","Sort=True")</f>
        <v>#N/A Invalid Parameter: Interpolation value</v>
      </c>
      <c r="AJ726" s="43" t="str">
        <f>_xll.BInterpol('Base IPCA'!$C$3:$C$13,'Base IPCA'!$D$3:$D$13,AH726,"Cubic","Extrapolate=Linear","MultiX=Average","Skip=True","Sort=True")</f>
        <v>#N/A Invalid Parameter: Interpolation value</v>
      </c>
    </row>
    <row r="727" spans="34:36" x14ac:dyDescent="0.25">
      <c r="AH727" s="42" t="e">
        <f t="shared" si="105"/>
        <v>#REF!</v>
      </c>
      <c r="AI727" s="43" t="str">
        <f>_xll.BInterpol('Base IPCA'!$C$3:$C$13,'Base IPCA'!$E$3:$E$13,AH727,"Cubic","Extrapolate=Linear","MultiX=Average","Skip=True","Sort=True")</f>
        <v>#N/A Invalid Parameter: Interpolation value</v>
      </c>
      <c r="AJ727" s="43" t="str">
        <f>_xll.BInterpol('Base IPCA'!$C$3:$C$13,'Base IPCA'!$D$3:$D$13,AH727,"Cubic","Extrapolate=Linear","MultiX=Average","Skip=True","Sort=True")</f>
        <v>#N/A Invalid Parameter: Interpolation value</v>
      </c>
    </row>
    <row r="728" spans="34:36" x14ac:dyDescent="0.25">
      <c r="AH728" s="42" t="e">
        <f t="shared" si="105"/>
        <v>#REF!</v>
      </c>
      <c r="AI728" s="43" t="str">
        <f>_xll.BInterpol('Base IPCA'!$C$3:$C$13,'Base IPCA'!$E$3:$E$13,AH728,"Cubic","Extrapolate=Linear","MultiX=Average","Skip=True","Sort=True")</f>
        <v>#N/A Invalid Parameter: Interpolation value</v>
      </c>
      <c r="AJ728" s="43" t="str">
        <f>_xll.BInterpol('Base IPCA'!$C$3:$C$13,'Base IPCA'!$D$3:$D$13,AH728,"Cubic","Extrapolate=Linear","MultiX=Average","Skip=True","Sort=True")</f>
        <v>#N/A Invalid Parameter: Interpolation value</v>
      </c>
    </row>
    <row r="729" spans="34:36" x14ac:dyDescent="0.25">
      <c r="AH729" s="42" t="e">
        <f t="shared" si="105"/>
        <v>#REF!</v>
      </c>
      <c r="AI729" s="43" t="str">
        <f>_xll.BInterpol('Base IPCA'!$C$3:$C$13,'Base IPCA'!$E$3:$E$13,AH729,"Cubic","Extrapolate=Linear","MultiX=Average","Skip=True","Sort=True")</f>
        <v>#N/A Invalid Parameter: Interpolation value</v>
      </c>
      <c r="AJ729" s="43" t="str">
        <f>_xll.BInterpol('Base IPCA'!$C$3:$C$13,'Base IPCA'!$D$3:$D$13,AH729,"Cubic","Extrapolate=Linear","MultiX=Average","Skip=True","Sort=True")</f>
        <v>#N/A Invalid Parameter: Interpolation value</v>
      </c>
    </row>
    <row r="730" spans="34:36" x14ac:dyDescent="0.25">
      <c r="AH730" s="42" t="e">
        <f t="shared" si="105"/>
        <v>#REF!</v>
      </c>
      <c r="AI730" s="43" t="str">
        <f>_xll.BInterpol('Base IPCA'!$C$3:$C$13,'Base IPCA'!$E$3:$E$13,AH730,"Cubic","Extrapolate=Linear","MultiX=Average","Skip=True","Sort=True")</f>
        <v>#N/A Invalid Parameter: Interpolation value</v>
      </c>
      <c r="AJ730" s="43" t="str">
        <f>_xll.BInterpol('Base IPCA'!$C$3:$C$13,'Base IPCA'!$D$3:$D$13,AH730,"Cubic","Extrapolate=Linear","MultiX=Average","Skip=True","Sort=True")</f>
        <v>#N/A Invalid Parameter: Interpolation value</v>
      </c>
    </row>
    <row r="731" spans="34:36" x14ac:dyDescent="0.25">
      <c r="AH731" s="42" t="e">
        <f t="shared" si="105"/>
        <v>#REF!</v>
      </c>
      <c r="AI731" s="43" t="str">
        <f>_xll.BInterpol('Base IPCA'!$C$3:$C$13,'Base IPCA'!$E$3:$E$13,AH731,"Cubic","Extrapolate=Linear","MultiX=Average","Skip=True","Sort=True")</f>
        <v>#N/A Invalid Parameter: Interpolation value</v>
      </c>
      <c r="AJ731" s="43" t="str">
        <f>_xll.BInterpol('Base IPCA'!$C$3:$C$13,'Base IPCA'!$D$3:$D$13,AH731,"Cubic","Extrapolate=Linear","MultiX=Average","Skip=True","Sort=True")</f>
        <v>#N/A Invalid Parameter: Interpolation value</v>
      </c>
    </row>
    <row r="732" spans="34:36" x14ac:dyDescent="0.25">
      <c r="AH732" s="42" t="e">
        <f t="shared" si="105"/>
        <v>#REF!</v>
      </c>
      <c r="AI732" s="43" t="str">
        <f>_xll.BInterpol('Base IPCA'!$C$3:$C$13,'Base IPCA'!$E$3:$E$13,AH732,"Cubic","Extrapolate=Linear","MultiX=Average","Skip=True","Sort=True")</f>
        <v>#N/A Invalid Parameter: Interpolation value</v>
      </c>
      <c r="AJ732" s="43" t="str">
        <f>_xll.BInterpol('Base IPCA'!$C$3:$C$13,'Base IPCA'!$D$3:$D$13,AH732,"Cubic","Extrapolate=Linear","MultiX=Average","Skip=True","Sort=True")</f>
        <v>#N/A Invalid Parameter: Interpolation value</v>
      </c>
    </row>
    <row r="733" spans="34:36" x14ac:dyDescent="0.25">
      <c r="AH733" s="42" t="e">
        <f t="shared" si="105"/>
        <v>#REF!</v>
      </c>
      <c r="AI733" s="43" t="str">
        <f>_xll.BInterpol('Base IPCA'!$C$3:$C$13,'Base IPCA'!$E$3:$E$13,AH733,"Cubic","Extrapolate=Linear","MultiX=Average","Skip=True","Sort=True")</f>
        <v>#N/A Invalid Parameter: Interpolation value</v>
      </c>
      <c r="AJ733" s="43" t="str">
        <f>_xll.BInterpol('Base IPCA'!$C$3:$C$13,'Base IPCA'!$D$3:$D$13,AH733,"Cubic","Extrapolate=Linear","MultiX=Average","Skip=True","Sort=True")</f>
        <v>#N/A Invalid Parameter: Interpolation value</v>
      </c>
    </row>
    <row r="734" spans="34:36" x14ac:dyDescent="0.25">
      <c r="AH734" s="42" t="e">
        <f t="shared" si="105"/>
        <v>#REF!</v>
      </c>
      <c r="AI734" s="43" t="str">
        <f>_xll.BInterpol('Base IPCA'!$C$3:$C$13,'Base IPCA'!$E$3:$E$13,AH734,"Cubic","Extrapolate=Linear","MultiX=Average","Skip=True","Sort=True")</f>
        <v>#N/A Invalid Parameter: Interpolation value</v>
      </c>
      <c r="AJ734" s="43" t="str">
        <f>_xll.BInterpol('Base IPCA'!$C$3:$C$13,'Base IPCA'!$D$3:$D$13,AH734,"Cubic","Extrapolate=Linear","MultiX=Average","Skip=True","Sort=True")</f>
        <v>#N/A Invalid Parameter: Interpolation value</v>
      </c>
    </row>
    <row r="735" spans="34:36" x14ac:dyDescent="0.25">
      <c r="AH735" s="42" t="e">
        <f t="shared" si="105"/>
        <v>#REF!</v>
      </c>
      <c r="AI735" s="43" t="str">
        <f>_xll.BInterpol('Base IPCA'!$C$3:$C$13,'Base IPCA'!$E$3:$E$13,AH735,"Cubic","Extrapolate=Linear","MultiX=Average","Skip=True","Sort=True")</f>
        <v>#N/A Invalid Parameter: Interpolation value</v>
      </c>
      <c r="AJ735" s="43" t="str">
        <f>_xll.BInterpol('Base IPCA'!$C$3:$C$13,'Base IPCA'!$D$3:$D$13,AH735,"Cubic","Extrapolate=Linear","MultiX=Average","Skip=True","Sort=True")</f>
        <v>#N/A Invalid Parameter: Interpolation value</v>
      </c>
    </row>
    <row r="736" spans="34:36" x14ac:dyDescent="0.25">
      <c r="AH736" s="42" t="e">
        <f t="shared" si="105"/>
        <v>#REF!</v>
      </c>
      <c r="AI736" s="43" t="str">
        <f>_xll.BInterpol('Base IPCA'!$C$3:$C$13,'Base IPCA'!$E$3:$E$13,AH736,"Cubic","Extrapolate=Linear","MultiX=Average","Skip=True","Sort=True")</f>
        <v>#N/A Invalid Parameter: Interpolation value</v>
      </c>
      <c r="AJ736" s="43" t="str">
        <f>_xll.BInterpol('Base IPCA'!$C$3:$C$13,'Base IPCA'!$D$3:$D$13,AH736,"Cubic","Extrapolate=Linear","MultiX=Average","Skip=True","Sort=True")</f>
        <v>#N/A Invalid Parameter: Interpolation value</v>
      </c>
    </row>
    <row r="737" spans="34:36" x14ac:dyDescent="0.25">
      <c r="AH737" s="42" t="e">
        <f t="shared" si="105"/>
        <v>#REF!</v>
      </c>
      <c r="AI737" s="43" t="str">
        <f>_xll.BInterpol('Base IPCA'!$C$3:$C$13,'Base IPCA'!$E$3:$E$13,AH737,"Cubic","Extrapolate=Linear","MultiX=Average","Skip=True","Sort=True")</f>
        <v>#N/A Invalid Parameter: Interpolation value</v>
      </c>
      <c r="AJ737" s="43" t="str">
        <f>_xll.BInterpol('Base IPCA'!$C$3:$C$13,'Base IPCA'!$D$3:$D$13,AH737,"Cubic","Extrapolate=Linear","MultiX=Average","Skip=True","Sort=True")</f>
        <v>#N/A Invalid Parameter: Interpolation value</v>
      </c>
    </row>
    <row r="738" spans="34:36" x14ac:dyDescent="0.25">
      <c r="AH738" s="42" t="e">
        <f t="shared" si="105"/>
        <v>#REF!</v>
      </c>
      <c r="AI738" s="43" t="str">
        <f>_xll.BInterpol('Base IPCA'!$C$3:$C$13,'Base IPCA'!$E$3:$E$13,AH738,"Cubic","Extrapolate=Linear","MultiX=Average","Skip=True","Sort=True")</f>
        <v>#N/A Invalid Parameter: Interpolation value</v>
      </c>
      <c r="AJ738" s="43" t="str">
        <f>_xll.BInterpol('Base IPCA'!$C$3:$C$13,'Base IPCA'!$D$3:$D$13,AH738,"Cubic","Extrapolate=Linear","MultiX=Average","Skip=True","Sort=True")</f>
        <v>#N/A Invalid Parameter: Interpolation value</v>
      </c>
    </row>
    <row r="739" spans="34:36" x14ac:dyDescent="0.25">
      <c r="AH739" s="42" t="e">
        <f t="shared" si="105"/>
        <v>#REF!</v>
      </c>
      <c r="AI739" s="43" t="str">
        <f>_xll.BInterpol('Base IPCA'!$C$3:$C$13,'Base IPCA'!$E$3:$E$13,AH739,"Cubic","Extrapolate=Linear","MultiX=Average","Skip=True","Sort=True")</f>
        <v>#N/A Invalid Parameter: Interpolation value</v>
      </c>
      <c r="AJ739" s="43" t="str">
        <f>_xll.BInterpol('Base IPCA'!$C$3:$C$13,'Base IPCA'!$D$3:$D$13,AH739,"Cubic","Extrapolate=Linear","MultiX=Average","Skip=True","Sort=True")</f>
        <v>#N/A Invalid Parameter: Interpolation value</v>
      </c>
    </row>
    <row r="740" spans="34:36" x14ac:dyDescent="0.25">
      <c r="AH740" s="42" t="e">
        <f t="shared" si="105"/>
        <v>#REF!</v>
      </c>
      <c r="AI740" s="43" t="str">
        <f>_xll.BInterpol('Base IPCA'!$C$3:$C$13,'Base IPCA'!$E$3:$E$13,AH740,"Cubic","Extrapolate=Linear","MultiX=Average","Skip=True","Sort=True")</f>
        <v>#N/A Invalid Parameter: Interpolation value</v>
      </c>
      <c r="AJ740" s="43" t="str">
        <f>_xll.BInterpol('Base IPCA'!$C$3:$C$13,'Base IPCA'!$D$3:$D$13,AH740,"Cubic","Extrapolate=Linear","MultiX=Average","Skip=True","Sort=True")</f>
        <v>#N/A Invalid Parameter: Interpolation value</v>
      </c>
    </row>
    <row r="741" spans="34:36" x14ac:dyDescent="0.25">
      <c r="AH741" s="42" t="e">
        <f t="shared" si="105"/>
        <v>#REF!</v>
      </c>
      <c r="AI741" s="43" t="str">
        <f>_xll.BInterpol('Base IPCA'!$C$3:$C$13,'Base IPCA'!$E$3:$E$13,AH741,"Cubic","Extrapolate=Linear","MultiX=Average","Skip=True","Sort=True")</f>
        <v>#N/A Invalid Parameter: Interpolation value</v>
      </c>
      <c r="AJ741" s="43" t="str">
        <f>_xll.BInterpol('Base IPCA'!$C$3:$C$13,'Base IPCA'!$D$3:$D$13,AH741,"Cubic","Extrapolate=Linear","MultiX=Average","Skip=True","Sort=True")</f>
        <v>#N/A Invalid Parameter: Interpolation value</v>
      </c>
    </row>
    <row r="742" spans="34:36" x14ac:dyDescent="0.25">
      <c r="AH742" s="42" t="e">
        <f t="shared" si="105"/>
        <v>#REF!</v>
      </c>
      <c r="AI742" s="43" t="str">
        <f>_xll.BInterpol('Base IPCA'!$C$3:$C$13,'Base IPCA'!$E$3:$E$13,AH742,"Cubic","Extrapolate=Linear","MultiX=Average","Skip=True","Sort=True")</f>
        <v>#N/A Invalid Parameter: Interpolation value</v>
      </c>
      <c r="AJ742" s="43" t="str">
        <f>_xll.BInterpol('Base IPCA'!$C$3:$C$13,'Base IPCA'!$D$3:$D$13,AH742,"Cubic","Extrapolate=Linear","MultiX=Average","Skip=True","Sort=True")</f>
        <v>#N/A Invalid Parameter: Interpolation value</v>
      </c>
    </row>
    <row r="743" spans="34:36" x14ac:dyDescent="0.25">
      <c r="AH743" s="42" t="e">
        <f t="shared" si="105"/>
        <v>#REF!</v>
      </c>
      <c r="AI743" s="43" t="str">
        <f>_xll.BInterpol('Base IPCA'!$C$3:$C$13,'Base IPCA'!$E$3:$E$13,AH743,"Cubic","Extrapolate=Linear","MultiX=Average","Skip=True","Sort=True")</f>
        <v>#N/A Invalid Parameter: Interpolation value</v>
      </c>
      <c r="AJ743" s="43" t="str">
        <f>_xll.BInterpol('Base IPCA'!$C$3:$C$13,'Base IPCA'!$D$3:$D$13,AH743,"Cubic","Extrapolate=Linear","MultiX=Average","Skip=True","Sort=True")</f>
        <v>#N/A Invalid Parameter: Interpolation value</v>
      </c>
    </row>
    <row r="744" spans="34:36" x14ac:dyDescent="0.25">
      <c r="AH744" s="42" t="e">
        <f t="shared" si="105"/>
        <v>#REF!</v>
      </c>
      <c r="AI744" s="43" t="str">
        <f>_xll.BInterpol('Base IPCA'!$C$3:$C$13,'Base IPCA'!$E$3:$E$13,AH744,"Cubic","Extrapolate=Linear","MultiX=Average","Skip=True","Sort=True")</f>
        <v>#N/A Invalid Parameter: Interpolation value</v>
      </c>
      <c r="AJ744" s="43" t="str">
        <f>_xll.BInterpol('Base IPCA'!$C$3:$C$13,'Base IPCA'!$D$3:$D$13,AH744,"Cubic","Extrapolate=Linear","MultiX=Average","Skip=True","Sort=True")</f>
        <v>#N/A Invalid Parameter: Interpolation value</v>
      </c>
    </row>
    <row r="745" spans="34:36" x14ac:dyDescent="0.25">
      <c r="AH745" s="42" t="e">
        <f t="shared" si="105"/>
        <v>#REF!</v>
      </c>
      <c r="AI745" s="43" t="str">
        <f>_xll.BInterpol('Base IPCA'!$C$3:$C$13,'Base IPCA'!$E$3:$E$13,AH745,"Cubic","Extrapolate=Linear","MultiX=Average","Skip=True","Sort=True")</f>
        <v>#N/A Invalid Parameter: Interpolation value</v>
      </c>
      <c r="AJ745" s="43" t="str">
        <f>_xll.BInterpol('Base IPCA'!$C$3:$C$13,'Base IPCA'!$D$3:$D$13,AH745,"Cubic","Extrapolate=Linear","MultiX=Average","Skip=True","Sort=True")</f>
        <v>#N/A Invalid Parameter: Interpolation value</v>
      </c>
    </row>
    <row r="746" spans="34:36" x14ac:dyDescent="0.25">
      <c r="AH746" s="42" t="e">
        <f t="shared" si="105"/>
        <v>#REF!</v>
      </c>
      <c r="AI746" s="43" t="str">
        <f>_xll.BInterpol('Base IPCA'!$C$3:$C$13,'Base IPCA'!$E$3:$E$13,AH746,"Cubic","Extrapolate=Linear","MultiX=Average","Skip=True","Sort=True")</f>
        <v>#N/A Invalid Parameter: Interpolation value</v>
      </c>
      <c r="AJ746" s="43" t="str">
        <f>_xll.BInterpol('Base IPCA'!$C$3:$C$13,'Base IPCA'!$D$3:$D$13,AH746,"Cubic","Extrapolate=Linear","MultiX=Average","Skip=True","Sort=True")</f>
        <v>#N/A Invalid Parameter: Interpolation value</v>
      </c>
    </row>
    <row r="747" spans="34:36" x14ac:dyDescent="0.25">
      <c r="AH747" s="42" t="e">
        <f t="shared" si="105"/>
        <v>#REF!</v>
      </c>
      <c r="AI747" s="43" t="str">
        <f>_xll.BInterpol('Base IPCA'!$C$3:$C$13,'Base IPCA'!$E$3:$E$13,AH747,"Cubic","Extrapolate=Linear","MultiX=Average","Skip=True","Sort=True")</f>
        <v>#N/A Invalid Parameter: Interpolation value</v>
      </c>
      <c r="AJ747" s="43" t="str">
        <f>_xll.BInterpol('Base IPCA'!$C$3:$C$13,'Base IPCA'!$D$3:$D$13,AH747,"Cubic","Extrapolate=Linear","MultiX=Average","Skip=True","Sort=True")</f>
        <v>#N/A Invalid Parameter: Interpolation value</v>
      </c>
    </row>
    <row r="748" spans="34:36" x14ac:dyDescent="0.25">
      <c r="AH748" s="42" t="e">
        <f t="shared" si="105"/>
        <v>#REF!</v>
      </c>
      <c r="AI748" s="43" t="str">
        <f>_xll.BInterpol('Base IPCA'!$C$3:$C$13,'Base IPCA'!$E$3:$E$13,AH748,"Cubic","Extrapolate=Linear","MultiX=Average","Skip=True","Sort=True")</f>
        <v>#N/A Invalid Parameter: Interpolation value</v>
      </c>
      <c r="AJ748" s="43" t="str">
        <f>_xll.BInterpol('Base IPCA'!$C$3:$C$13,'Base IPCA'!$D$3:$D$13,AH748,"Cubic","Extrapolate=Linear","MultiX=Average","Skip=True","Sort=True")</f>
        <v>#N/A Invalid Parameter: Interpolation value</v>
      </c>
    </row>
    <row r="749" spans="34:36" x14ac:dyDescent="0.25">
      <c r="AH749" s="42" t="e">
        <f t="shared" si="105"/>
        <v>#REF!</v>
      </c>
      <c r="AI749" s="43" t="str">
        <f>_xll.BInterpol('Base IPCA'!$C$3:$C$13,'Base IPCA'!$E$3:$E$13,AH749,"Cubic","Extrapolate=Linear","MultiX=Average","Skip=True","Sort=True")</f>
        <v>#N/A Invalid Parameter: Interpolation value</v>
      </c>
      <c r="AJ749" s="43" t="str">
        <f>_xll.BInterpol('Base IPCA'!$C$3:$C$13,'Base IPCA'!$D$3:$D$13,AH749,"Cubic","Extrapolate=Linear","MultiX=Average","Skip=True","Sort=True")</f>
        <v>#N/A Invalid Parameter: Interpolation value</v>
      </c>
    </row>
    <row r="750" spans="34:36" x14ac:dyDescent="0.25">
      <c r="AH750" s="42" t="e">
        <f t="shared" si="105"/>
        <v>#REF!</v>
      </c>
      <c r="AI750" s="43" t="str">
        <f>_xll.BInterpol('Base IPCA'!$C$3:$C$13,'Base IPCA'!$E$3:$E$13,AH750,"Cubic","Extrapolate=Linear","MultiX=Average","Skip=True","Sort=True")</f>
        <v>#N/A Invalid Parameter: Interpolation value</v>
      </c>
      <c r="AJ750" s="43" t="str">
        <f>_xll.BInterpol('Base IPCA'!$C$3:$C$13,'Base IPCA'!$D$3:$D$13,AH750,"Cubic","Extrapolate=Linear","MultiX=Average","Skip=True","Sort=True")</f>
        <v>#N/A Invalid Parameter: Interpolation value</v>
      </c>
    </row>
    <row r="751" spans="34:36" x14ac:dyDescent="0.25">
      <c r="AH751" s="42" t="e">
        <f t="shared" si="105"/>
        <v>#REF!</v>
      </c>
      <c r="AI751" s="43" t="str">
        <f>_xll.BInterpol('Base IPCA'!$C$3:$C$13,'Base IPCA'!$E$3:$E$13,AH751,"Cubic","Extrapolate=Linear","MultiX=Average","Skip=True","Sort=True")</f>
        <v>#N/A Invalid Parameter: Interpolation value</v>
      </c>
      <c r="AJ751" s="43" t="str">
        <f>_xll.BInterpol('Base IPCA'!$C$3:$C$13,'Base IPCA'!$D$3:$D$13,AH751,"Cubic","Extrapolate=Linear","MultiX=Average","Skip=True","Sort=True")</f>
        <v>#N/A Invalid Parameter: Interpolation value</v>
      </c>
    </row>
    <row r="752" spans="34:36" x14ac:dyDescent="0.25">
      <c r="AH752" s="42" t="e">
        <f t="shared" si="105"/>
        <v>#REF!</v>
      </c>
      <c r="AI752" s="43" t="str">
        <f>_xll.BInterpol('Base IPCA'!$C$3:$C$13,'Base IPCA'!$E$3:$E$13,AH752,"Cubic","Extrapolate=Linear","MultiX=Average","Skip=True","Sort=True")</f>
        <v>#N/A Invalid Parameter: Interpolation value</v>
      </c>
      <c r="AJ752" s="43" t="str">
        <f>_xll.BInterpol('Base IPCA'!$C$3:$C$13,'Base IPCA'!$D$3:$D$13,AH752,"Cubic","Extrapolate=Linear","MultiX=Average","Skip=True","Sort=True")</f>
        <v>#N/A Invalid Parameter: Interpolation value</v>
      </c>
    </row>
    <row r="753" spans="34:36" x14ac:dyDescent="0.25">
      <c r="AH753" s="42" t="e">
        <f t="shared" si="105"/>
        <v>#REF!</v>
      </c>
      <c r="AI753" s="43" t="str">
        <f>_xll.BInterpol('Base IPCA'!$C$3:$C$13,'Base IPCA'!$E$3:$E$13,AH753,"Cubic","Extrapolate=Linear","MultiX=Average","Skip=True","Sort=True")</f>
        <v>#N/A Invalid Parameter: Interpolation value</v>
      </c>
      <c r="AJ753" s="43" t="str">
        <f>_xll.BInterpol('Base IPCA'!$C$3:$C$13,'Base IPCA'!$D$3:$D$13,AH753,"Cubic","Extrapolate=Linear","MultiX=Average","Skip=True","Sort=True")</f>
        <v>#N/A Invalid Parameter: Interpolation value</v>
      </c>
    </row>
    <row r="754" spans="34:36" x14ac:dyDescent="0.25">
      <c r="AH754" s="42" t="e">
        <f t="shared" si="105"/>
        <v>#REF!</v>
      </c>
      <c r="AI754" s="43" t="str">
        <f>_xll.BInterpol('Base IPCA'!$C$3:$C$13,'Base IPCA'!$E$3:$E$13,AH754,"Cubic","Extrapolate=Linear","MultiX=Average","Skip=True","Sort=True")</f>
        <v>#N/A Invalid Parameter: Interpolation value</v>
      </c>
      <c r="AJ754" s="43" t="str">
        <f>_xll.BInterpol('Base IPCA'!$C$3:$C$13,'Base IPCA'!$D$3:$D$13,AH754,"Cubic","Extrapolate=Linear","MultiX=Average","Skip=True","Sort=True")</f>
        <v>#N/A Invalid Parameter: Interpolation value</v>
      </c>
    </row>
    <row r="755" spans="34:36" x14ac:dyDescent="0.25">
      <c r="AH755" s="42" t="e">
        <f t="shared" si="105"/>
        <v>#REF!</v>
      </c>
      <c r="AI755" s="43" t="str">
        <f>_xll.BInterpol('Base IPCA'!$C$3:$C$13,'Base IPCA'!$E$3:$E$13,AH755,"Cubic","Extrapolate=Linear","MultiX=Average","Skip=True","Sort=True")</f>
        <v>#N/A Invalid Parameter: Interpolation value</v>
      </c>
      <c r="AJ755" s="43" t="str">
        <f>_xll.BInterpol('Base IPCA'!$C$3:$C$13,'Base IPCA'!$D$3:$D$13,AH755,"Cubic","Extrapolate=Linear","MultiX=Average","Skip=True","Sort=True")</f>
        <v>#N/A Invalid Parameter: Interpolation value</v>
      </c>
    </row>
    <row r="756" spans="34:36" x14ac:dyDescent="0.25">
      <c r="AH756" s="42" t="e">
        <f t="shared" si="105"/>
        <v>#REF!</v>
      </c>
      <c r="AI756" s="43" t="str">
        <f>_xll.BInterpol('Base IPCA'!$C$3:$C$13,'Base IPCA'!$E$3:$E$13,AH756,"Cubic","Extrapolate=Linear","MultiX=Average","Skip=True","Sort=True")</f>
        <v>#N/A Invalid Parameter: Interpolation value</v>
      </c>
      <c r="AJ756" s="43" t="str">
        <f>_xll.BInterpol('Base IPCA'!$C$3:$C$13,'Base IPCA'!$D$3:$D$13,AH756,"Cubic","Extrapolate=Linear","MultiX=Average","Skip=True","Sort=True")</f>
        <v>#N/A Invalid Parameter: Interpolation value</v>
      </c>
    </row>
    <row r="757" spans="34:36" x14ac:dyDescent="0.25">
      <c r="AH757" s="42" t="e">
        <f t="shared" si="105"/>
        <v>#REF!</v>
      </c>
      <c r="AI757" s="43" t="str">
        <f>_xll.BInterpol('Base IPCA'!$C$3:$C$13,'Base IPCA'!$E$3:$E$13,AH757,"Cubic","Extrapolate=Linear","MultiX=Average","Skip=True","Sort=True")</f>
        <v>#N/A Invalid Parameter: Interpolation value</v>
      </c>
      <c r="AJ757" s="43" t="str">
        <f>_xll.BInterpol('Base IPCA'!$C$3:$C$13,'Base IPCA'!$D$3:$D$13,AH757,"Cubic","Extrapolate=Linear","MultiX=Average","Skip=True","Sort=True")</f>
        <v>#N/A Invalid Parameter: Interpolation value</v>
      </c>
    </row>
    <row r="758" spans="34:36" x14ac:dyDescent="0.25">
      <c r="AH758" s="42" t="e">
        <f t="shared" si="105"/>
        <v>#REF!</v>
      </c>
      <c r="AI758" s="43" t="str">
        <f>_xll.BInterpol('Base IPCA'!$C$3:$C$13,'Base IPCA'!$E$3:$E$13,AH758,"Cubic","Extrapolate=Linear","MultiX=Average","Skip=True","Sort=True")</f>
        <v>#N/A Invalid Parameter: Interpolation value</v>
      </c>
      <c r="AJ758" s="43" t="str">
        <f>_xll.BInterpol('Base IPCA'!$C$3:$C$13,'Base IPCA'!$D$3:$D$13,AH758,"Cubic","Extrapolate=Linear","MultiX=Average","Skip=True","Sort=True")</f>
        <v>#N/A Invalid Parameter: Interpolation value</v>
      </c>
    </row>
    <row r="759" spans="34:36" x14ac:dyDescent="0.25">
      <c r="AH759" s="42" t="e">
        <f t="shared" si="105"/>
        <v>#REF!</v>
      </c>
      <c r="AI759" s="43" t="str">
        <f>_xll.BInterpol('Base IPCA'!$C$3:$C$13,'Base IPCA'!$E$3:$E$13,AH759,"Cubic","Extrapolate=Linear","MultiX=Average","Skip=True","Sort=True")</f>
        <v>#N/A Invalid Parameter: Interpolation value</v>
      </c>
      <c r="AJ759" s="43" t="str">
        <f>_xll.BInterpol('Base IPCA'!$C$3:$C$13,'Base IPCA'!$D$3:$D$13,AH759,"Cubic","Extrapolate=Linear","MultiX=Average","Skip=True","Sort=True")</f>
        <v>#N/A Invalid Parameter: Interpolation value</v>
      </c>
    </row>
    <row r="760" spans="34:36" x14ac:dyDescent="0.25">
      <c r="AH760" s="42" t="e">
        <f t="shared" si="105"/>
        <v>#REF!</v>
      </c>
      <c r="AI760" s="43" t="str">
        <f>_xll.BInterpol('Base IPCA'!$C$3:$C$13,'Base IPCA'!$E$3:$E$13,AH760,"Cubic","Extrapolate=Linear","MultiX=Average","Skip=True","Sort=True")</f>
        <v>#N/A Invalid Parameter: Interpolation value</v>
      </c>
      <c r="AJ760" s="43" t="str">
        <f>_xll.BInterpol('Base IPCA'!$C$3:$C$13,'Base IPCA'!$D$3:$D$13,AH760,"Cubic","Extrapolate=Linear","MultiX=Average","Skip=True","Sort=True")</f>
        <v>#N/A Invalid Parameter: Interpolation value</v>
      </c>
    </row>
    <row r="761" spans="34:36" x14ac:dyDescent="0.25">
      <c r="AH761" s="42" t="e">
        <f t="shared" si="105"/>
        <v>#REF!</v>
      </c>
      <c r="AI761" s="43" t="str">
        <f>_xll.BInterpol('Base IPCA'!$C$3:$C$13,'Base IPCA'!$E$3:$E$13,AH761,"Cubic","Extrapolate=Linear","MultiX=Average","Skip=True","Sort=True")</f>
        <v>#N/A Invalid Parameter: Interpolation value</v>
      </c>
      <c r="AJ761" s="43" t="str">
        <f>_xll.BInterpol('Base IPCA'!$C$3:$C$13,'Base IPCA'!$D$3:$D$13,AH761,"Cubic","Extrapolate=Linear","MultiX=Average","Skip=True","Sort=True")</f>
        <v>#N/A Invalid Parameter: Interpolation value</v>
      </c>
    </row>
    <row r="762" spans="34:36" x14ac:dyDescent="0.25">
      <c r="AH762" s="42" t="e">
        <f t="shared" si="105"/>
        <v>#REF!</v>
      </c>
      <c r="AI762" s="43" t="str">
        <f>_xll.BInterpol('Base IPCA'!$C$3:$C$13,'Base IPCA'!$E$3:$E$13,AH762,"Cubic","Extrapolate=Linear","MultiX=Average","Skip=True","Sort=True")</f>
        <v>#N/A Invalid Parameter: Interpolation value</v>
      </c>
      <c r="AJ762" s="43" t="str">
        <f>_xll.BInterpol('Base IPCA'!$C$3:$C$13,'Base IPCA'!$D$3:$D$13,AH762,"Cubic","Extrapolate=Linear","MultiX=Average","Skip=True","Sort=True")</f>
        <v>#N/A Invalid Parameter: Interpolation value</v>
      </c>
    </row>
    <row r="763" spans="34:36" x14ac:dyDescent="0.25">
      <c r="AH763" s="42" t="e">
        <f t="shared" si="105"/>
        <v>#REF!</v>
      </c>
      <c r="AI763" s="43" t="str">
        <f>_xll.BInterpol('Base IPCA'!$C$3:$C$13,'Base IPCA'!$E$3:$E$13,AH763,"Cubic","Extrapolate=Linear","MultiX=Average","Skip=True","Sort=True")</f>
        <v>#N/A Invalid Parameter: Interpolation value</v>
      </c>
      <c r="AJ763" s="43" t="str">
        <f>_xll.BInterpol('Base IPCA'!$C$3:$C$13,'Base IPCA'!$D$3:$D$13,AH763,"Cubic","Extrapolate=Linear","MultiX=Average","Skip=True","Sort=True")</f>
        <v>#N/A Invalid Parameter: Interpolation value</v>
      </c>
    </row>
    <row r="764" spans="34:36" x14ac:dyDescent="0.25">
      <c r="AH764" s="42" t="e">
        <f t="shared" si="105"/>
        <v>#REF!</v>
      </c>
      <c r="AI764" s="43" t="str">
        <f>_xll.BInterpol('Base IPCA'!$C$3:$C$13,'Base IPCA'!$E$3:$E$13,AH764,"Cubic","Extrapolate=Linear","MultiX=Average","Skip=True","Sort=True")</f>
        <v>#N/A Invalid Parameter: Interpolation value</v>
      </c>
      <c r="AJ764" s="43" t="str">
        <f>_xll.BInterpol('Base IPCA'!$C$3:$C$13,'Base IPCA'!$D$3:$D$13,AH764,"Cubic","Extrapolate=Linear","MultiX=Average","Skip=True","Sort=True")</f>
        <v>#N/A Invalid Parameter: Interpolation value</v>
      </c>
    </row>
    <row r="765" spans="34:36" x14ac:dyDescent="0.25">
      <c r="AH765" s="42" t="e">
        <f t="shared" si="105"/>
        <v>#REF!</v>
      </c>
      <c r="AI765" s="43" t="str">
        <f>_xll.BInterpol('Base IPCA'!$C$3:$C$13,'Base IPCA'!$E$3:$E$13,AH765,"Cubic","Extrapolate=Linear","MultiX=Average","Skip=True","Sort=True")</f>
        <v>#N/A Invalid Parameter: Interpolation value</v>
      </c>
      <c r="AJ765" s="43" t="str">
        <f>_xll.BInterpol('Base IPCA'!$C$3:$C$13,'Base IPCA'!$D$3:$D$13,AH765,"Cubic","Extrapolate=Linear","MultiX=Average","Skip=True","Sort=True")</f>
        <v>#N/A Invalid Parameter: Interpolation value</v>
      </c>
    </row>
    <row r="766" spans="34:36" x14ac:dyDescent="0.25">
      <c r="AH766" s="42" t="e">
        <f t="shared" si="105"/>
        <v>#REF!</v>
      </c>
      <c r="AI766" s="43" t="str">
        <f>_xll.BInterpol('Base IPCA'!$C$3:$C$13,'Base IPCA'!$E$3:$E$13,AH766,"Cubic","Extrapolate=Linear","MultiX=Average","Skip=True","Sort=True")</f>
        <v>#N/A Invalid Parameter: Interpolation value</v>
      </c>
      <c r="AJ766" s="43" t="str">
        <f>_xll.BInterpol('Base IPCA'!$C$3:$C$13,'Base IPCA'!$D$3:$D$13,AH766,"Cubic","Extrapolate=Linear","MultiX=Average","Skip=True","Sort=True")</f>
        <v>#N/A Invalid Parameter: Interpolation value</v>
      </c>
    </row>
    <row r="767" spans="34:36" x14ac:dyDescent="0.25">
      <c r="AH767" s="42" t="e">
        <f t="shared" si="105"/>
        <v>#REF!</v>
      </c>
      <c r="AI767" s="43" t="str">
        <f>_xll.BInterpol('Base IPCA'!$C$3:$C$13,'Base IPCA'!$E$3:$E$13,AH767,"Cubic","Extrapolate=Linear","MultiX=Average","Skip=True","Sort=True")</f>
        <v>#N/A Invalid Parameter: Interpolation value</v>
      </c>
      <c r="AJ767" s="43" t="str">
        <f>_xll.BInterpol('Base IPCA'!$C$3:$C$13,'Base IPCA'!$D$3:$D$13,AH767,"Cubic","Extrapolate=Linear","MultiX=Average","Skip=True","Sort=True")</f>
        <v>#N/A Invalid Parameter: Interpolation value</v>
      </c>
    </row>
    <row r="768" spans="34:36" x14ac:dyDescent="0.25">
      <c r="AH768" s="42" t="e">
        <f t="shared" si="105"/>
        <v>#REF!</v>
      </c>
      <c r="AI768" s="43" t="str">
        <f>_xll.BInterpol('Base IPCA'!$C$3:$C$13,'Base IPCA'!$E$3:$E$13,AH768,"Cubic","Extrapolate=Linear","MultiX=Average","Skip=True","Sort=True")</f>
        <v>#N/A Invalid Parameter: Interpolation value</v>
      </c>
      <c r="AJ768" s="43" t="str">
        <f>_xll.BInterpol('Base IPCA'!$C$3:$C$13,'Base IPCA'!$D$3:$D$13,AH768,"Cubic","Extrapolate=Linear","MultiX=Average","Skip=True","Sort=True")</f>
        <v>#N/A Invalid Parameter: Interpolation value</v>
      </c>
    </row>
    <row r="769" spans="34:36" x14ac:dyDescent="0.25">
      <c r="AH769" s="42" t="e">
        <f t="shared" si="105"/>
        <v>#REF!</v>
      </c>
      <c r="AI769" s="43" t="str">
        <f>_xll.BInterpol('Base IPCA'!$C$3:$C$13,'Base IPCA'!$E$3:$E$13,AH769,"Cubic","Extrapolate=Linear","MultiX=Average","Skip=True","Sort=True")</f>
        <v>#N/A Invalid Parameter: Interpolation value</v>
      </c>
      <c r="AJ769" s="43" t="str">
        <f>_xll.BInterpol('Base IPCA'!$C$3:$C$13,'Base IPCA'!$D$3:$D$13,AH769,"Cubic","Extrapolate=Linear","MultiX=Average","Skip=True","Sort=True")</f>
        <v>#N/A Invalid Parameter: Interpolation value</v>
      </c>
    </row>
    <row r="770" spans="34:36" x14ac:dyDescent="0.25">
      <c r="AH770" s="42" t="e">
        <f t="shared" si="105"/>
        <v>#REF!</v>
      </c>
      <c r="AI770" s="43" t="str">
        <f>_xll.BInterpol('Base IPCA'!$C$3:$C$13,'Base IPCA'!$E$3:$E$13,AH770,"Cubic","Extrapolate=Linear","MultiX=Average","Skip=True","Sort=True")</f>
        <v>#N/A Invalid Parameter: Interpolation value</v>
      </c>
      <c r="AJ770" s="43" t="str">
        <f>_xll.BInterpol('Base IPCA'!$C$3:$C$13,'Base IPCA'!$D$3:$D$13,AH770,"Cubic","Extrapolate=Linear","MultiX=Average","Skip=True","Sort=True")</f>
        <v>#N/A Invalid Parameter: Interpolation value</v>
      </c>
    </row>
    <row r="771" spans="34:36" x14ac:dyDescent="0.25">
      <c r="AH771" s="42" t="e">
        <f t="shared" si="105"/>
        <v>#REF!</v>
      </c>
      <c r="AI771" s="43" t="str">
        <f>_xll.BInterpol('Base IPCA'!$C$3:$C$13,'Base IPCA'!$E$3:$E$13,AH771,"Cubic","Extrapolate=Linear","MultiX=Average","Skip=True","Sort=True")</f>
        <v>#N/A Invalid Parameter: Interpolation value</v>
      </c>
      <c r="AJ771" s="43" t="str">
        <f>_xll.BInterpol('Base IPCA'!$C$3:$C$13,'Base IPCA'!$D$3:$D$13,AH771,"Cubic","Extrapolate=Linear","MultiX=Average","Skip=True","Sort=True")</f>
        <v>#N/A Invalid Parameter: Interpolation value</v>
      </c>
    </row>
    <row r="772" spans="34:36" x14ac:dyDescent="0.25">
      <c r="AH772" s="42" t="e">
        <f t="shared" si="105"/>
        <v>#REF!</v>
      </c>
      <c r="AI772" s="43" t="str">
        <f>_xll.BInterpol('Base IPCA'!$C$3:$C$13,'Base IPCA'!$E$3:$E$13,AH772,"Cubic","Extrapolate=Linear","MultiX=Average","Skip=True","Sort=True")</f>
        <v>#N/A Invalid Parameter: Interpolation value</v>
      </c>
      <c r="AJ772" s="43" t="str">
        <f>_xll.BInterpol('Base IPCA'!$C$3:$C$13,'Base IPCA'!$D$3:$D$13,AH772,"Cubic","Extrapolate=Linear","MultiX=Average","Skip=True","Sort=True")</f>
        <v>#N/A Invalid Parameter: Interpolation value</v>
      </c>
    </row>
    <row r="773" spans="34:36" x14ac:dyDescent="0.25">
      <c r="AH773" s="42" t="e">
        <f t="shared" si="105"/>
        <v>#REF!</v>
      </c>
      <c r="AI773" s="43" t="str">
        <f>_xll.BInterpol('Base IPCA'!$C$3:$C$13,'Base IPCA'!$E$3:$E$13,AH773,"Cubic","Extrapolate=Linear","MultiX=Average","Skip=True","Sort=True")</f>
        <v>#N/A Invalid Parameter: Interpolation value</v>
      </c>
      <c r="AJ773" s="43" t="str">
        <f>_xll.BInterpol('Base IPCA'!$C$3:$C$13,'Base IPCA'!$D$3:$D$13,AH773,"Cubic","Extrapolate=Linear","MultiX=Average","Skip=True","Sort=True")</f>
        <v>#N/A Invalid Parameter: Interpolation value</v>
      </c>
    </row>
    <row r="774" spans="34:36" x14ac:dyDescent="0.25">
      <c r="AH774" s="42" t="e">
        <f t="shared" ref="AH774:AH837" si="106">AH773+1</f>
        <v>#REF!</v>
      </c>
      <c r="AI774" s="43" t="str">
        <f>_xll.BInterpol('Base IPCA'!$C$3:$C$13,'Base IPCA'!$E$3:$E$13,AH774,"Cubic","Extrapolate=Linear","MultiX=Average","Skip=True","Sort=True")</f>
        <v>#N/A Invalid Parameter: Interpolation value</v>
      </c>
      <c r="AJ774" s="43" t="str">
        <f>_xll.BInterpol('Base IPCA'!$C$3:$C$13,'Base IPCA'!$D$3:$D$13,AH774,"Cubic","Extrapolate=Linear","MultiX=Average","Skip=True","Sort=True")</f>
        <v>#N/A Invalid Parameter: Interpolation value</v>
      </c>
    </row>
    <row r="775" spans="34:36" x14ac:dyDescent="0.25">
      <c r="AH775" s="42" t="e">
        <f t="shared" si="106"/>
        <v>#REF!</v>
      </c>
      <c r="AI775" s="43" t="str">
        <f>_xll.BInterpol('Base IPCA'!$C$3:$C$13,'Base IPCA'!$E$3:$E$13,AH775,"Cubic","Extrapolate=Linear","MultiX=Average","Skip=True","Sort=True")</f>
        <v>#N/A Invalid Parameter: Interpolation value</v>
      </c>
      <c r="AJ775" s="43" t="str">
        <f>_xll.BInterpol('Base IPCA'!$C$3:$C$13,'Base IPCA'!$D$3:$D$13,AH775,"Cubic","Extrapolate=Linear","MultiX=Average","Skip=True","Sort=True")</f>
        <v>#N/A Invalid Parameter: Interpolation value</v>
      </c>
    </row>
    <row r="776" spans="34:36" x14ac:dyDescent="0.25">
      <c r="AH776" s="42" t="e">
        <f t="shared" si="106"/>
        <v>#REF!</v>
      </c>
      <c r="AI776" s="43" t="str">
        <f>_xll.BInterpol('Base IPCA'!$C$3:$C$13,'Base IPCA'!$E$3:$E$13,AH776,"Cubic","Extrapolate=Linear","MultiX=Average","Skip=True","Sort=True")</f>
        <v>#N/A Invalid Parameter: Interpolation value</v>
      </c>
      <c r="AJ776" s="43" t="str">
        <f>_xll.BInterpol('Base IPCA'!$C$3:$C$13,'Base IPCA'!$D$3:$D$13,AH776,"Cubic","Extrapolate=Linear","MultiX=Average","Skip=True","Sort=True")</f>
        <v>#N/A Invalid Parameter: Interpolation value</v>
      </c>
    </row>
    <row r="777" spans="34:36" x14ac:dyDescent="0.25">
      <c r="AH777" s="42" t="e">
        <f t="shared" si="106"/>
        <v>#REF!</v>
      </c>
      <c r="AI777" s="43" t="str">
        <f>_xll.BInterpol('Base IPCA'!$C$3:$C$13,'Base IPCA'!$E$3:$E$13,AH777,"Cubic","Extrapolate=Linear","MultiX=Average","Skip=True","Sort=True")</f>
        <v>#N/A Invalid Parameter: Interpolation value</v>
      </c>
      <c r="AJ777" s="43" t="str">
        <f>_xll.BInterpol('Base IPCA'!$C$3:$C$13,'Base IPCA'!$D$3:$D$13,AH777,"Cubic","Extrapolate=Linear","MultiX=Average","Skip=True","Sort=True")</f>
        <v>#N/A Invalid Parameter: Interpolation value</v>
      </c>
    </row>
    <row r="778" spans="34:36" x14ac:dyDescent="0.25">
      <c r="AH778" s="42" t="e">
        <f t="shared" si="106"/>
        <v>#REF!</v>
      </c>
      <c r="AI778" s="43" t="str">
        <f>_xll.BInterpol('Base IPCA'!$C$3:$C$13,'Base IPCA'!$E$3:$E$13,AH778,"Cubic","Extrapolate=Linear","MultiX=Average","Skip=True","Sort=True")</f>
        <v>#N/A Invalid Parameter: Interpolation value</v>
      </c>
      <c r="AJ778" s="43" t="str">
        <f>_xll.BInterpol('Base IPCA'!$C$3:$C$13,'Base IPCA'!$D$3:$D$13,AH778,"Cubic","Extrapolate=Linear","MultiX=Average","Skip=True","Sort=True")</f>
        <v>#N/A Invalid Parameter: Interpolation value</v>
      </c>
    </row>
    <row r="779" spans="34:36" x14ac:dyDescent="0.25">
      <c r="AH779" s="42" t="e">
        <f t="shared" si="106"/>
        <v>#REF!</v>
      </c>
      <c r="AI779" s="43" t="str">
        <f>_xll.BInterpol('Base IPCA'!$C$3:$C$13,'Base IPCA'!$E$3:$E$13,AH779,"Cubic","Extrapolate=Linear","MultiX=Average","Skip=True","Sort=True")</f>
        <v>#N/A Invalid Parameter: Interpolation value</v>
      </c>
      <c r="AJ779" s="43" t="str">
        <f>_xll.BInterpol('Base IPCA'!$C$3:$C$13,'Base IPCA'!$D$3:$D$13,AH779,"Cubic","Extrapolate=Linear","MultiX=Average","Skip=True","Sort=True")</f>
        <v>#N/A Invalid Parameter: Interpolation value</v>
      </c>
    </row>
    <row r="780" spans="34:36" x14ac:dyDescent="0.25">
      <c r="AH780" s="42" t="e">
        <f t="shared" si="106"/>
        <v>#REF!</v>
      </c>
      <c r="AI780" s="43" t="str">
        <f>_xll.BInterpol('Base IPCA'!$C$3:$C$13,'Base IPCA'!$E$3:$E$13,AH780,"Cubic","Extrapolate=Linear","MultiX=Average","Skip=True","Sort=True")</f>
        <v>#N/A Invalid Parameter: Interpolation value</v>
      </c>
      <c r="AJ780" s="43" t="str">
        <f>_xll.BInterpol('Base IPCA'!$C$3:$C$13,'Base IPCA'!$D$3:$D$13,AH780,"Cubic","Extrapolate=Linear","MultiX=Average","Skip=True","Sort=True")</f>
        <v>#N/A Invalid Parameter: Interpolation value</v>
      </c>
    </row>
    <row r="781" spans="34:36" x14ac:dyDescent="0.25">
      <c r="AH781" s="42" t="e">
        <f t="shared" si="106"/>
        <v>#REF!</v>
      </c>
      <c r="AI781" s="43" t="str">
        <f>_xll.BInterpol('Base IPCA'!$C$3:$C$13,'Base IPCA'!$E$3:$E$13,AH781,"Cubic","Extrapolate=Linear","MultiX=Average","Skip=True","Sort=True")</f>
        <v>#N/A Invalid Parameter: Interpolation value</v>
      </c>
      <c r="AJ781" s="43" t="str">
        <f>_xll.BInterpol('Base IPCA'!$C$3:$C$13,'Base IPCA'!$D$3:$D$13,AH781,"Cubic","Extrapolate=Linear","MultiX=Average","Skip=True","Sort=True")</f>
        <v>#N/A Invalid Parameter: Interpolation value</v>
      </c>
    </row>
    <row r="782" spans="34:36" x14ac:dyDescent="0.25">
      <c r="AH782" s="42" t="e">
        <f t="shared" si="106"/>
        <v>#REF!</v>
      </c>
      <c r="AI782" s="43" t="str">
        <f>_xll.BInterpol('Base IPCA'!$C$3:$C$13,'Base IPCA'!$E$3:$E$13,AH782,"Cubic","Extrapolate=Linear","MultiX=Average","Skip=True","Sort=True")</f>
        <v>#N/A Invalid Parameter: Interpolation value</v>
      </c>
      <c r="AJ782" s="43" t="str">
        <f>_xll.BInterpol('Base IPCA'!$C$3:$C$13,'Base IPCA'!$D$3:$D$13,AH782,"Cubic","Extrapolate=Linear","MultiX=Average","Skip=True","Sort=True")</f>
        <v>#N/A Invalid Parameter: Interpolation value</v>
      </c>
    </row>
    <row r="783" spans="34:36" x14ac:dyDescent="0.25">
      <c r="AH783" s="42" t="e">
        <f t="shared" si="106"/>
        <v>#REF!</v>
      </c>
      <c r="AI783" s="43" t="str">
        <f>_xll.BInterpol('Base IPCA'!$C$3:$C$13,'Base IPCA'!$E$3:$E$13,AH783,"Cubic","Extrapolate=Linear","MultiX=Average","Skip=True","Sort=True")</f>
        <v>#N/A Invalid Parameter: Interpolation value</v>
      </c>
      <c r="AJ783" s="43" t="str">
        <f>_xll.BInterpol('Base IPCA'!$C$3:$C$13,'Base IPCA'!$D$3:$D$13,AH783,"Cubic","Extrapolate=Linear","MultiX=Average","Skip=True","Sort=True")</f>
        <v>#N/A Invalid Parameter: Interpolation value</v>
      </c>
    </row>
    <row r="784" spans="34:36" x14ac:dyDescent="0.25">
      <c r="AH784" s="42" t="e">
        <f t="shared" si="106"/>
        <v>#REF!</v>
      </c>
      <c r="AI784" s="43" t="str">
        <f>_xll.BInterpol('Base IPCA'!$C$3:$C$13,'Base IPCA'!$E$3:$E$13,AH784,"Cubic","Extrapolate=Linear","MultiX=Average","Skip=True","Sort=True")</f>
        <v>#N/A Invalid Parameter: Interpolation value</v>
      </c>
      <c r="AJ784" s="43" t="str">
        <f>_xll.BInterpol('Base IPCA'!$C$3:$C$13,'Base IPCA'!$D$3:$D$13,AH784,"Cubic","Extrapolate=Linear","MultiX=Average","Skip=True","Sort=True")</f>
        <v>#N/A Invalid Parameter: Interpolation value</v>
      </c>
    </row>
    <row r="785" spans="34:36" x14ac:dyDescent="0.25">
      <c r="AH785" s="42" t="e">
        <f t="shared" si="106"/>
        <v>#REF!</v>
      </c>
      <c r="AI785" s="43" t="str">
        <f>_xll.BInterpol('Base IPCA'!$C$3:$C$13,'Base IPCA'!$E$3:$E$13,AH785,"Cubic","Extrapolate=Linear","MultiX=Average","Skip=True","Sort=True")</f>
        <v>#N/A Invalid Parameter: Interpolation value</v>
      </c>
      <c r="AJ785" s="43" t="str">
        <f>_xll.BInterpol('Base IPCA'!$C$3:$C$13,'Base IPCA'!$D$3:$D$13,AH785,"Cubic","Extrapolate=Linear","MultiX=Average","Skip=True","Sort=True")</f>
        <v>#N/A Invalid Parameter: Interpolation value</v>
      </c>
    </row>
    <row r="786" spans="34:36" x14ac:dyDescent="0.25">
      <c r="AH786" s="42" t="e">
        <f t="shared" si="106"/>
        <v>#REF!</v>
      </c>
      <c r="AI786" s="43" t="str">
        <f>_xll.BInterpol('Base IPCA'!$C$3:$C$13,'Base IPCA'!$E$3:$E$13,AH786,"Cubic","Extrapolate=Linear","MultiX=Average","Skip=True","Sort=True")</f>
        <v>#N/A Invalid Parameter: Interpolation value</v>
      </c>
      <c r="AJ786" s="43" t="str">
        <f>_xll.BInterpol('Base IPCA'!$C$3:$C$13,'Base IPCA'!$D$3:$D$13,AH786,"Cubic","Extrapolate=Linear","MultiX=Average","Skip=True","Sort=True")</f>
        <v>#N/A Invalid Parameter: Interpolation value</v>
      </c>
    </row>
    <row r="787" spans="34:36" x14ac:dyDescent="0.25">
      <c r="AH787" s="42" t="e">
        <f t="shared" si="106"/>
        <v>#REF!</v>
      </c>
      <c r="AI787" s="43" t="str">
        <f>_xll.BInterpol('Base IPCA'!$C$3:$C$13,'Base IPCA'!$E$3:$E$13,AH787,"Cubic","Extrapolate=Linear","MultiX=Average","Skip=True","Sort=True")</f>
        <v>#N/A Invalid Parameter: Interpolation value</v>
      </c>
      <c r="AJ787" s="43" t="str">
        <f>_xll.BInterpol('Base IPCA'!$C$3:$C$13,'Base IPCA'!$D$3:$D$13,AH787,"Cubic","Extrapolate=Linear","MultiX=Average","Skip=True","Sort=True")</f>
        <v>#N/A Invalid Parameter: Interpolation value</v>
      </c>
    </row>
    <row r="788" spans="34:36" x14ac:dyDescent="0.25">
      <c r="AH788" s="42" t="e">
        <f t="shared" si="106"/>
        <v>#REF!</v>
      </c>
      <c r="AI788" s="43" t="str">
        <f>_xll.BInterpol('Base IPCA'!$C$3:$C$13,'Base IPCA'!$E$3:$E$13,AH788,"Cubic","Extrapolate=Linear","MultiX=Average","Skip=True","Sort=True")</f>
        <v>#N/A Invalid Parameter: Interpolation value</v>
      </c>
      <c r="AJ788" s="43" t="str">
        <f>_xll.BInterpol('Base IPCA'!$C$3:$C$13,'Base IPCA'!$D$3:$D$13,AH788,"Cubic","Extrapolate=Linear","MultiX=Average","Skip=True","Sort=True")</f>
        <v>#N/A Invalid Parameter: Interpolation value</v>
      </c>
    </row>
    <row r="789" spans="34:36" x14ac:dyDescent="0.25">
      <c r="AH789" s="42" t="e">
        <f t="shared" si="106"/>
        <v>#REF!</v>
      </c>
      <c r="AI789" s="43" t="str">
        <f>_xll.BInterpol('Base IPCA'!$C$3:$C$13,'Base IPCA'!$E$3:$E$13,AH789,"Cubic","Extrapolate=Linear","MultiX=Average","Skip=True","Sort=True")</f>
        <v>#N/A Invalid Parameter: Interpolation value</v>
      </c>
      <c r="AJ789" s="43" t="str">
        <f>_xll.BInterpol('Base IPCA'!$C$3:$C$13,'Base IPCA'!$D$3:$D$13,AH789,"Cubic","Extrapolate=Linear","MultiX=Average","Skip=True","Sort=True")</f>
        <v>#N/A Invalid Parameter: Interpolation value</v>
      </c>
    </row>
    <row r="790" spans="34:36" x14ac:dyDescent="0.25">
      <c r="AH790" s="42" t="e">
        <f t="shared" si="106"/>
        <v>#REF!</v>
      </c>
      <c r="AI790" s="43" t="str">
        <f>_xll.BInterpol('Base IPCA'!$C$3:$C$13,'Base IPCA'!$E$3:$E$13,AH790,"Cubic","Extrapolate=Linear","MultiX=Average","Skip=True","Sort=True")</f>
        <v>#N/A Invalid Parameter: Interpolation value</v>
      </c>
      <c r="AJ790" s="43" t="str">
        <f>_xll.BInterpol('Base IPCA'!$C$3:$C$13,'Base IPCA'!$D$3:$D$13,AH790,"Cubic","Extrapolate=Linear","MultiX=Average","Skip=True","Sort=True")</f>
        <v>#N/A Invalid Parameter: Interpolation value</v>
      </c>
    </row>
    <row r="791" spans="34:36" x14ac:dyDescent="0.25">
      <c r="AH791" s="42" t="e">
        <f t="shared" si="106"/>
        <v>#REF!</v>
      </c>
      <c r="AI791" s="43" t="str">
        <f>_xll.BInterpol('Base IPCA'!$C$3:$C$13,'Base IPCA'!$E$3:$E$13,AH791,"Cubic","Extrapolate=Linear","MultiX=Average","Skip=True","Sort=True")</f>
        <v>#N/A Invalid Parameter: Interpolation value</v>
      </c>
      <c r="AJ791" s="43" t="str">
        <f>_xll.BInterpol('Base IPCA'!$C$3:$C$13,'Base IPCA'!$D$3:$D$13,AH791,"Cubic","Extrapolate=Linear","MultiX=Average","Skip=True","Sort=True")</f>
        <v>#N/A Invalid Parameter: Interpolation value</v>
      </c>
    </row>
    <row r="792" spans="34:36" x14ac:dyDescent="0.25">
      <c r="AH792" s="42" t="e">
        <f t="shared" si="106"/>
        <v>#REF!</v>
      </c>
      <c r="AI792" s="43" t="str">
        <f>_xll.BInterpol('Base IPCA'!$C$3:$C$13,'Base IPCA'!$E$3:$E$13,AH792,"Cubic","Extrapolate=Linear","MultiX=Average","Skip=True","Sort=True")</f>
        <v>#N/A Invalid Parameter: Interpolation value</v>
      </c>
      <c r="AJ792" s="43" t="str">
        <f>_xll.BInterpol('Base IPCA'!$C$3:$C$13,'Base IPCA'!$D$3:$D$13,AH792,"Cubic","Extrapolate=Linear","MultiX=Average","Skip=True","Sort=True")</f>
        <v>#N/A Invalid Parameter: Interpolation value</v>
      </c>
    </row>
    <row r="793" spans="34:36" x14ac:dyDescent="0.25">
      <c r="AH793" s="42" t="e">
        <f t="shared" si="106"/>
        <v>#REF!</v>
      </c>
      <c r="AI793" s="43" t="str">
        <f>_xll.BInterpol('Base IPCA'!$C$3:$C$13,'Base IPCA'!$E$3:$E$13,AH793,"Cubic","Extrapolate=Linear","MultiX=Average","Skip=True","Sort=True")</f>
        <v>#N/A Invalid Parameter: Interpolation value</v>
      </c>
      <c r="AJ793" s="43" t="str">
        <f>_xll.BInterpol('Base IPCA'!$C$3:$C$13,'Base IPCA'!$D$3:$D$13,AH793,"Cubic","Extrapolate=Linear","MultiX=Average","Skip=True","Sort=True")</f>
        <v>#N/A Invalid Parameter: Interpolation value</v>
      </c>
    </row>
    <row r="794" spans="34:36" x14ac:dyDescent="0.25">
      <c r="AH794" s="42" t="e">
        <f t="shared" si="106"/>
        <v>#REF!</v>
      </c>
      <c r="AI794" s="43" t="str">
        <f>_xll.BInterpol('Base IPCA'!$C$3:$C$13,'Base IPCA'!$E$3:$E$13,AH794,"Cubic","Extrapolate=Linear","MultiX=Average","Skip=True","Sort=True")</f>
        <v>#N/A Invalid Parameter: Interpolation value</v>
      </c>
      <c r="AJ794" s="43" t="str">
        <f>_xll.BInterpol('Base IPCA'!$C$3:$C$13,'Base IPCA'!$D$3:$D$13,AH794,"Cubic","Extrapolate=Linear","MultiX=Average","Skip=True","Sort=True")</f>
        <v>#N/A Invalid Parameter: Interpolation value</v>
      </c>
    </row>
    <row r="795" spans="34:36" x14ac:dyDescent="0.25">
      <c r="AH795" s="42" t="e">
        <f t="shared" si="106"/>
        <v>#REF!</v>
      </c>
      <c r="AI795" s="43" t="str">
        <f>_xll.BInterpol('Base IPCA'!$C$3:$C$13,'Base IPCA'!$E$3:$E$13,AH795,"Cubic","Extrapolate=Linear","MultiX=Average","Skip=True","Sort=True")</f>
        <v>#N/A Invalid Parameter: Interpolation value</v>
      </c>
      <c r="AJ795" s="43" t="str">
        <f>_xll.BInterpol('Base IPCA'!$C$3:$C$13,'Base IPCA'!$D$3:$D$13,AH795,"Cubic","Extrapolate=Linear","MultiX=Average","Skip=True","Sort=True")</f>
        <v>#N/A Invalid Parameter: Interpolation value</v>
      </c>
    </row>
    <row r="796" spans="34:36" x14ac:dyDescent="0.25">
      <c r="AH796" s="42" t="e">
        <f t="shared" si="106"/>
        <v>#REF!</v>
      </c>
      <c r="AI796" s="43" t="str">
        <f>_xll.BInterpol('Base IPCA'!$C$3:$C$13,'Base IPCA'!$E$3:$E$13,AH796,"Cubic","Extrapolate=Linear","MultiX=Average","Skip=True","Sort=True")</f>
        <v>#N/A Invalid Parameter: Interpolation value</v>
      </c>
      <c r="AJ796" s="43" t="str">
        <f>_xll.BInterpol('Base IPCA'!$C$3:$C$13,'Base IPCA'!$D$3:$D$13,AH796,"Cubic","Extrapolate=Linear","MultiX=Average","Skip=True","Sort=True")</f>
        <v>#N/A Invalid Parameter: Interpolation value</v>
      </c>
    </row>
    <row r="797" spans="34:36" x14ac:dyDescent="0.25">
      <c r="AH797" s="42" t="e">
        <f t="shared" si="106"/>
        <v>#REF!</v>
      </c>
      <c r="AI797" s="43" t="str">
        <f>_xll.BInterpol('Base IPCA'!$C$3:$C$13,'Base IPCA'!$E$3:$E$13,AH797,"Cubic","Extrapolate=Linear","MultiX=Average","Skip=True","Sort=True")</f>
        <v>#N/A Invalid Parameter: Interpolation value</v>
      </c>
      <c r="AJ797" s="43" t="str">
        <f>_xll.BInterpol('Base IPCA'!$C$3:$C$13,'Base IPCA'!$D$3:$D$13,AH797,"Cubic","Extrapolate=Linear","MultiX=Average","Skip=True","Sort=True")</f>
        <v>#N/A Invalid Parameter: Interpolation value</v>
      </c>
    </row>
    <row r="798" spans="34:36" x14ac:dyDescent="0.25">
      <c r="AH798" s="42" t="e">
        <f t="shared" si="106"/>
        <v>#REF!</v>
      </c>
      <c r="AI798" s="43" t="str">
        <f>_xll.BInterpol('Base IPCA'!$C$3:$C$13,'Base IPCA'!$E$3:$E$13,AH798,"Cubic","Extrapolate=Linear","MultiX=Average","Skip=True","Sort=True")</f>
        <v>#N/A Invalid Parameter: Interpolation value</v>
      </c>
      <c r="AJ798" s="43" t="str">
        <f>_xll.BInterpol('Base IPCA'!$C$3:$C$13,'Base IPCA'!$D$3:$D$13,AH798,"Cubic","Extrapolate=Linear","MultiX=Average","Skip=True","Sort=True")</f>
        <v>#N/A Invalid Parameter: Interpolation value</v>
      </c>
    </row>
    <row r="799" spans="34:36" x14ac:dyDescent="0.25">
      <c r="AH799" s="42" t="e">
        <f t="shared" si="106"/>
        <v>#REF!</v>
      </c>
      <c r="AI799" s="43" t="str">
        <f>_xll.BInterpol('Base IPCA'!$C$3:$C$13,'Base IPCA'!$E$3:$E$13,AH799,"Cubic","Extrapolate=Linear","MultiX=Average","Skip=True","Sort=True")</f>
        <v>#N/A Invalid Parameter: Interpolation value</v>
      </c>
      <c r="AJ799" s="43" t="str">
        <f>_xll.BInterpol('Base IPCA'!$C$3:$C$13,'Base IPCA'!$D$3:$D$13,AH799,"Cubic","Extrapolate=Linear","MultiX=Average","Skip=True","Sort=True")</f>
        <v>#N/A Invalid Parameter: Interpolation value</v>
      </c>
    </row>
    <row r="800" spans="34:36" x14ac:dyDescent="0.25">
      <c r="AH800" s="42" t="e">
        <f t="shared" si="106"/>
        <v>#REF!</v>
      </c>
      <c r="AI800" s="43" t="str">
        <f>_xll.BInterpol('Base IPCA'!$C$3:$C$13,'Base IPCA'!$E$3:$E$13,AH800,"Cubic","Extrapolate=Linear","MultiX=Average","Skip=True","Sort=True")</f>
        <v>#N/A Invalid Parameter: Interpolation value</v>
      </c>
      <c r="AJ800" s="43" t="str">
        <f>_xll.BInterpol('Base IPCA'!$C$3:$C$13,'Base IPCA'!$D$3:$D$13,AH800,"Cubic","Extrapolate=Linear","MultiX=Average","Skip=True","Sort=True")</f>
        <v>#N/A Invalid Parameter: Interpolation value</v>
      </c>
    </row>
    <row r="801" spans="34:36" x14ac:dyDescent="0.25">
      <c r="AH801" s="42" t="e">
        <f t="shared" si="106"/>
        <v>#REF!</v>
      </c>
      <c r="AI801" s="43" t="str">
        <f>_xll.BInterpol('Base IPCA'!$C$3:$C$13,'Base IPCA'!$E$3:$E$13,AH801,"Cubic","Extrapolate=Linear","MultiX=Average","Skip=True","Sort=True")</f>
        <v>#N/A Invalid Parameter: Interpolation value</v>
      </c>
      <c r="AJ801" s="43" t="str">
        <f>_xll.BInterpol('Base IPCA'!$C$3:$C$13,'Base IPCA'!$D$3:$D$13,AH801,"Cubic","Extrapolate=Linear","MultiX=Average","Skip=True","Sort=True")</f>
        <v>#N/A Invalid Parameter: Interpolation value</v>
      </c>
    </row>
    <row r="802" spans="34:36" x14ac:dyDescent="0.25">
      <c r="AH802" s="42" t="e">
        <f t="shared" si="106"/>
        <v>#REF!</v>
      </c>
      <c r="AI802" s="43" t="str">
        <f>_xll.BInterpol('Base IPCA'!$C$3:$C$13,'Base IPCA'!$E$3:$E$13,AH802,"Cubic","Extrapolate=Linear","MultiX=Average","Skip=True","Sort=True")</f>
        <v>#N/A Invalid Parameter: Interpolation value</v>
      </c>
      <c r="AJ802" s="43" t="str">
        <f>_xll.BInterpol('Base IPCA'!$C$3:$C$13,'Base IPCA'!$D$3:$D$13,AH802,"Cubic","Extrapolate=Linear","MultiX=Average","Skip=True","Sort=True")</f>
        <v>#N/A Invalid Parameter: Interpolation value</v>
      </c>
    </row>
    <row r="803" spans="34:36" x14ac:dyDescent="0.25">
      <c r="AH803" s="42" t="e">
        <f t="shared" si="106"/>
        <v>#REF!</v>
      </c>
      <c r="AI803" s="43" t="str">
        <f>_xll.BInterpol('Base IPCA'!$C$3:$C$13,'Base IPCA'!$E$3:$E$13,AH803,"Cubic","Extrapolate=Linear","MultiX=Average","Skip=True","Sort=True")</f>
        <v>#N/A Invalid Parameter: Interpolation value</v>
      </c>
      <c r="AJ803" s="43" t="str">
        <f>_xll.BInterpol('Base IPCA'!$C$3:$C$13,'Base IPCA'!$D$3:$D$13,AH803,"Cubic","Extrapolate=Linear","MultiX=Average","Skip=True","Sort=True")</f>
        <v>#N/A Invalid Parameter: Interpolation value</v>
      </c>
    </row>
    <row r="804" spans="34:36" x14ac:dyDescent="0.25">
      <c r="AH804" s="42" t="e">
        <f t="shared" si="106"/>
        <v>#REF!</v>
      </c>
      <c r="AI804" s="43" t="str">
        <f>_xll.BInterpol('Base IPCA'!$C$3:$C$13,'Base IPCA'!$E$3:$E$13,AH804,"Cubic","Extrapolate=Linear","MultiX=Average","Skip=True","Sort=True")</f>
        <v>#N/A Invalid Parameter: Interpolation value</v>
      </c>
      <c r="AJ804" s="43" t="str">
        <f>_xll.BInterpol('Base IPCA'!$C$3:$C$13,'Base IPCA'!$D$3:$D$13,AH804,"Cubic","Extrapolate=Linear","MultiX=Average","Skip=True","Sort=True")</f>
        <v>#N/A Invalid Parameter: Interpolation value</v>
      </c>
    </row>
    <row r="805" spans="34:36" x14ac:dyDescent="0.25">
      <c r="AH805" s="42" t="e">
        <f t="shared" si="106"/>
        <v>#REF!</v>
      </c>
      <c r="AI805" s="43" t="str">
        <f>_xll.BInterpol('Base IPCA'!$C$3:$C$13,'Base IPCA'!$E$3:$E$13,AH805,"Cubic","Extrapolate=Linear","MultiX=Average","Skip=True","Sort=True")</f>
        <v>#N/A Invalid Parameter: Interpolation value</v>
      </c>
      <c r="AJ805" s="43" t="str">
        <f>_xll.BInterpol('Base IPCA'!$C$3:$C$13,'Base IPCA'!$D$3:$D$13,AH805,"Cubic","Extrapolate=Linear","MultiX=Average","Skip=True","Sort=True")</f>
        <v>#N/A Invalid Parameter: Interpolation value</v>
      </c>
    </row>
    <row r="806" spans="34:36" x14ac:dyDescent="0.25">
      <c r="AH806" s="42" t="e">
        <f t="shared" si="106"/>
        <v>#REF!</v>
      </c>
      <c r="AI806" s="43" t="str">
        <f>_xll.BInterpol('Base IPCA'!$C$3:$C$13,'Base IPCA'!$E$3:$E$13,AH806,"Cubic","Extrapolate=Linear","MultiX=Average","Skip=True","Sort=True")</f>
        <v>#N/A Invalid Parameter: Interpolation value</v>
      </c>
      <c r="AJ806" s="43" t="str">
        <f>_xll.BInterpol('Base IPCA'!$C$3:$C$13,'Base IPCA'!$D$3:$D$13,AH806,"Cubic","Extrapolate=Linear","MultiX=Average","Skip=True","Sort=True")</f>
        <v>#N/A Invalid Parameter: Interpolation value</v>
      </c>
    </row>
    <row r="807" spans="34:36" x14ac:dyDescent="0.25">
      <c r="AH807" s="42" t="e">
        <f t="shared" si="106"/>
        <v>#REF!</v>
      </c>
      <c r="AI807" s="43" t="str">
        <f>_xll.BInterpol('Base IPCA'!$C$3:$C$13,'Base IPCA'!$E$3:$E$13,AH807,"Cubic","Extrapolate=Linear","MultiX=Average","Skip=True","Sort=True")</f>
        <v>#N/A Invalid Parameter: Interpolation value</v>
      </c>
      <c r="AJ807" s="43" t="str">
        <f>_xll.BInterpol('Base IPCA'!$C$3:$C$13,'Base IPCA'!$D$3:$D$13,AH807,"Cubic","Extrapolate=Linear","MultiX=Average","Skip=True","Sort=True")</f>
        <v>#N/A Invalid Parameter: Interpolation value</v>
      </c>
    </row>
    <row r="808" spans="34:36" x14ac:dyDescent="0.25">
      <c r="AH808" s="42" t="e">
        <f t="shared" si="106"/>
        <v>#REF!</v>
      </c>
      <c r="AI808" s="43" t="str">
        <f>_xll.BInterpol('Base IPCA'!$C$3:$C$13,'Base IPCA'!$E$3:$E$13,AH808,"Cubic","Extrapolate=Linear","MultiX=Average","Skip=True","Sort=True")</f>
        <v>#N/A Invalid Parameter: Interpolation value</v>
      </c>
      <c r="AJ808" s="43" t="str">
        <f>_xll.BInterpol('Base IPCA'!$C$3:$C$13,'Base IPCA'!$D$3:$D$13,AH808,"Cubic","Extrapolate=Linear","MultiX=Average","Skip=True","Sort=True")</f>
        <v>#N/A Invalid Parameter: Interpolation value</v>
      </c>
    </row>
    <row r="809" spans="34:36" x14ac:dyDescent="0.25">
      <c r="AH809" s="42" t="e">
        <f t="shared" si="106"/>
        <v>#REF!</v>
      </c>
      <c r="AI809" s="43" t="str">
        <f>_xll.BInterpol('Base IPCA'!$C$3:$C$13,'Base IPCA'!$E$3:$E$13,AH809,"Cubic","Extrapolate=Linear","MultiX=Average","Skip=True","Sort=True")</f>
        <v>#N/A Invalid Parameter: Interpolation value</v>
      </c>
      <c r="AJ809" s="43" t="str">
        <f>_xll.BInterpol('Base IPCA'!$C$3:$C$13,'Base IPCA'!$D$3:$D$13,AH809,"Cubic","Extrapolate=Linear","MultiX=Average","Skip=True","Sort=True")</f>
        <v>#N/A Invalid Parameter: Interpolation value</v>
      </c>
    </row>
    <row r="810" spans="34:36" x14ac:dyDescent="0.25">
      <c r="AH810" s="42" t="e">
        <f t="shared" si="106"/>
        <v>#REF!</v>
      </c>
      <c r="AI810" s="43" t="str">
        <f>_xll.BInterpol('Base IPCA'!$C$3:$C$13,'Base IPCA'!$E$3:$E$13,AH810,"Cubic","Extrapolate=Linear","MultiX=Average","Skip=True","Sort=True")</f>
        <v>#N/A Invalid Parameter: Interpolation value</v>
      </c>
      <c r="AJ810" s="43" t="str">
        <f>_xll.BInterpol('Base IPCA'!$C$3:$C$13,'Base IPCA'!$D$3:$D$13,AH810,"Cubic","Extrapolate=Linear","MultiX=Average","Skip=True","Sort=True")</f>
        <v>#N/A Invalid Parameter: Interpolation value</v>
      </c>
    </row>
    <row r="811" spans="34:36" x14ac:dyDescent="0.25">
      <c r="AH811" s="42" t="e">
        <f t="shared" si="106"/>
        <v>#REF!</v>
      </c>
      <c r="AI811" s="43" t="str">
        <f>_xll.BInterpol('Base IPCA'!$C$3:$C$13,'Base IPCA'!$E$3:$E$13,AH811,"Cubic","Extrapolate=Linear","MultiX=Average","Skip=True","Sort=True")</f>
        <v>#N/A Invalid Parameter: Interpolation value</v>
      </c>
      <c r="AJ811" s="43" t="str">
        <f>_xll.BInterpol('Base IPCA'!$C$3:$C$13,'Base IPCA'!$D$3:$D$13,AH811,"Cubic","Extrapolate=Linear","MultiX=Average","Skip=True","Sort=True")</f>
        <v>#N/A Invalid Parameter: Interpolation value</v>
      </c>
    </row>
    <row r="812" spans="34:36" x14ac:dyDescent="0.25">
      <c r="AH812" s="42" t="e">
        <f t="shared" si="106"/>
        <v>#REF!</v>
      </c>
      <c r="AI812" s="43" t="str">
        <f>_xll.BInterpol('Base IPCA'!$C$3:$C$13,'Base IPCA'!$E$3:$E$13,AH812,"Cubic","Extrapolate=Linear","MultiX=Average","Skip=True","Sort=True")</f>
        <v>#N/A Invalid Parameter: Interpolation value</v>
      </c>
      <c r="AJ812" s="43" t="str">
        <f>_xll.BInterpol('Base IPCA'!$C$3:$C$13,'Base IPCA'!$D$3:$D$13,AH812,"Cubic","Extrapolate=Linear","MultiX=Average","Skip=True","Sort=True")</f>
        <v>#N/A Invalid Parameter: Interpolation value</v>
      </c>
    </row>
    <row r="813" spans="34:36" x14ac:dyDescent="0.25">
      <c r="AH813" s="42" t="e">
        <f t="shared" si="106"/>
        <v>#REF!</v>
      </c>
      <c r="AI813" s="43" t="str">
        <f>_xll.BInterpol('Base IPCA'!$C$3:$C$13,'Base IPCA'!$E$3:$E$13,AH813,"Cubic","Extrapolate=Linear","MultiX=Average","Skip=True","Sort=True")</f>
        <v>#N/A Invalid Parameter: Interpolation value</v>
      </c>
      <c r="AJ813" s="43" t="str">
        <f>_xll.BInterpol('Base IPCA'!$C$3:$C$13,'Base IPCA'!$D$3:$D$13,AH813,"Cubic","Extrapolate=Linear","MultiX=Average","Skip=True","Sort=True")</f>
        <v>#N/A Invalid Parameter: Interpolation value</v>
      </c>
    </row>
    <row r="814" spans="34:36" x14ac:dyDescent="0.25">
      <c r="AH814" s="42" t="e">
        <f t="shared" si="106"/>
        <v>#REF!</v>
      </c>
      <c r="AI814" s="43" t="str">
        <f>_xll.BInterpol('Base IPCA'!$C$3:$C$13,'Base IPCA'!$E$3:$E$13,AH814,"Cubic","Extrapolate=Linear","MultiX=Average","Skip=True","Sort=True")</f>
        <v>#N/A Invalid Parameter: Interpolation value</v>
      </c>
      <c r="AJ814" s="43" t="str">
        <f>_xll.BInterpol('Base IPCA'!$C$3:$C$13,'Base IPCA'!$D$3:$D$13,AH814,"Cubic","Extrapolate=Linear","MultiX=Average","Skip=True","Sort=True")</f>
        <v>#N/A Invalid Parameter: Interpolation value</v>
      </c>
    </row>
    <row r="815" spans="34:36" x14ac:dyDescent="0.25">
      <c r="AH815" s="42" t="e">
        <f t="shared" si="106"/>
        <v>#REF!</v>
      </c>
      <c r="AI815" s="43" t="str">
        <f>_xll.BInterpol('Base IPCA'!$C$3:$C$13,'Base IPCA'!$E$3:$E$13,AH815,"Cubic","Extrapolate=Linear","MultiX=Average","Skip=True","Sort=True")</f>
        <v>#N/A Invalid Parameter: Interpolation value</v>
      </c>
      <c r="AJ815" s="43" t="str">
        <f>_xll.BInterpol('Base IPCA'!$C$3:$C$13,'Base IPCA'!$D$3:$D$13,AH815,"Cubic","Extrapolate=Linear","MultiX=Average","Skip=True","Sort=True")</f>
        <v>#N/A Invalid Parameter: Interpolation value</v>
      </c>
    </row>
    <row r="816" spans="34:36" x14ac:dyDescent="0.25">
      <c r="AH816" s="42" t="e">
        <f t="shared" si="106"/>
        <v>#REF!</v>
      </c>
      <c r="AI816" s="43" t="str">
        <f>_xll.BInterpol('Base IPCA'!$C$3:$C$13,'Base IPCA'!$E$3:$E$13,AH816,"Cubic","Extrapolate=Linear","MultiX=Average","Skip=True","Sort=True")</f>
        <v>#N/A Invalid Parameter: Interpolation value</v>
      </c>
      <c r="AJ816" s="43" t="str">
        <f>_xll.BInterpol('Base IPCA'!$C$3:$C$13,'Base IPCA'!$D$3:$D$13,AH816,"Cubic","Extrapolate=Linear","MultiX=Average","Skip=True","Sort=True")</f>
        <v>#N/A Invalid Parameter: Interpolation value</v>
      </c>
    </row>
    <row r="817" spans="34:36" x14ac:dyDescent="0.25">
      <c r="AH817" s="42" t="e">
        <f t="shared" si="106"/>
        <v>#REF!</v>
      </c>
      <c r="AI817" s="43" t="str">
        <f>_xll.BInterpol('Base IPCA'!$C$3:$C$13,'Base IPCA'!$E$3:$E$13,AH817,"Cubic","Extrapolate=Linear","MultiX=Average","Skip=True","Sort=True")</f>
        <v>#N/A Invalid Parameter: Interpolation value</v>
      </c>
      <c r="AJ817" s="43" t="str">
        <f>_xll.BInterpol('Base IPCA'!$C$3:$C$13,'Base IPCA'!$D$3:$D$13,AH817,"Cubic","Extrapolate=Linear","MultiX=Average","Skip=True","Sort=True")</f>
        <v>#N/A Invalid Parameter: Interpolation value</v>
      </c>
    </row>
    <row r="818" spans="34:36" x14ac:dyDescent="0.25">
      <c r="AH818" s="42" t="e">
        <f t="shared" si="106"/>
        <v>#REF!</v>
      </c>
      <c r="AI818" s="43" t="str">
        <f>_xll.BInterpol('Base IPCA'!$C$3:$C$13,'Base IPCA'!$E$3:$E$13,AH818,"Cubic","Extrapolate=Linear","MultiX=Average","Skip=True","Sort=True")</f>
        <v>#N/A Invalid Parameter: Interpolation value</v>
      </c>
      <c r="AJ818" s="43" t="str">
        <f>_xll.BInterpol('Base IPCA'!$C$3:$C$13,'Base IPCA'!$D$3:$D$13,AH818,"Cubic","Extrapolate=Linear","MultiX=Average","Skip=True","Sort=True")</f>
        <v>#N/A Invalid Parameter: Interpolation value</v>
      </c>
    </row>
    <row r="819" spans="34:36" x14ac:dyDescent="0.25">
      <c r="AH819" s="42" t="e">
        <f t="shared" si="106"/>
        <v>#REF!</v>
      </c>
      <c r="AI819" s="43" t="str">
        <f>_xll.BInterpol('Base IPCA'!$C$3:$C$13,'Base IPCA'!$E$3:$E$13,AH819,"Cubic","Extrapolate=Linear","MultiX=Average","Skip=True","Sort=True")</f>
        <v>#N/A Invalid Parameter: Interpolation value</v>
      </c>
      <c r="AJ819" s="43" t="str">
        <f>_xll.BInterpol('Base IPCA'!$C$3:$C$13,'Base IPCA'!$D$3:$D$13,AH819,"Cubic","Extrapolate=Linear","MultiX=Average","Skip=True","Sort=True")</f>
        <v>#N/A Invalid Parameter: Interpolation value</v>
      </c>
    </row>
    <row r="820" spans="34:36" x14ac:dyDescent="0.25">
      <c r="AH820" s="42" t="e">
        <f t="shared" si="106"/>
        <v>#REF!</v>
      </c>
      <c r="AI820" s="43" t="str">
        <f>_xll.BInterpol('Base IPCA'!$C$3:$C$13,'Base IPCA'!$E$3:$E$13,AH820,"Cubic","Extrapolate=Linear","MultiX=Average","Skip=True","Sort=True")</f>
        <v>#N/A Invalid Parameter: Interpolation value</v>
      </c>
      <c r="AJ820" s="43" t="str">
        <f>_xll.BInterpol('Base IPCA'!$C$3:$C$13,'Base IPCA'!$D$3:$D$13,AH820,"Cubic","Extrapolate=Linear","MultiX=Average","Skip=True","Sort=True")</f>
        <v>#N/A Invalid Parameter: Interpolation value</v>
      </c>
    </row>
    <row r="821" spans="34:36" x14ac:dyDescent="0.25">
      <c r="AH821" s="42" t="e">
        <f t="shared" si="106"/>
        <v>#REF!</v>
      </c>
      <c r="AI821" s="43" t="str">
        <f>_xll.BInterpol('Base IPCA'!$C$3:$C$13,'Base IPCA'!$E$3:$E$13,AH821,"Cubic","Extrapolate=Linear","MultiX=Average","Skip=True","Sort=True")</f>
        <v>#N/A Invalid Parameter: Interpolation value</v>
      </c>
      <c r="AJ821" s="43" t="str">
        <f>_xll.BInterpol('Base IPCA'!$C$3:$C$13,'Base IPCA'!$D$3:$D$13,AH821,"Cubic","Extrapolate=Linear","MultiX=Average","Skip=True","Sort=True")</f>
        <v>#N/A Invalid Parameter: Interpolation value</v>
      </c>
    </row>
    <row r="822" spans="34:36" x14ac:dyDescent="0.25">
      <c r="AH822" s="42" t="e">
        <f t="shared" si="106"/>
        <v>#REF!</v>
      </c>
      <c r="AI822" s="43" t="str">
        <f>_xll.BInterpol('Base IPCA'!$C$3:$C$13,'Base IPCA'!$E$3:$E$13,AH822,"Cubic","Extrapolate=Linear","MultiX=Average","Skip=True","Sort=True")</f>
        <v>#N/A Invalid Parameter: Interpolation value</v>
      </c>
      <c r="AJ822" s="43" t="str">
        <f>_xll.BInterpol('Base IPCA'!$C$3:$C$13,'Base IPCA'!$D$3:$D$13,AH822,"Cubic","Extrapolate=Linear","MultiX=Average","Skip=True","Sort=True")</f>
        <v>#N/A Invalid Parameter: Interpolation value</v>
      </c>
    </row>
    <row r="823" spans="34:36" x14ac:dyDescent="0.25">
      <c r="AH823" s="42" t="e">
        <f t="shared" si="106"/>
        <v>#REF!</v>
      </c>
      <c r="AI823" s="43" t="str">
        <f>_xll.BInterpol('Base IPCA'!$C$3:$C$13,'Base IPCA'!$E$3:$E$13,AH823,"Cubic","Extrapolate=Linear","MultiX=Average","Skip=True","Sort=True")</f>
        <v>#N/A Invalid Parameter: Interpolation value</v>
      </c>
      <c r="AJ823" s="43" t="str">
        <f>_xll.BInterpol('Base IPCA'!$C$3:$C$13,'Base IPCA'!$D$3:$D$13,AH823,"Cubic","Extrapolate=Linear","MultiX=Average","Skip=True","Sort=True")</f>
        <v>#N/A Invalid Parameter: Interpolation value</v>
      </c>
    </row>
    <row r="824" spans="34:36" x14ac:dyDescent="0.25">
      <c r="AH824" s="42" t="e">
        <f t="shared" si="106"/>
        <v>#REF!</v>
      </c>
      <c r="AI824" s="43" t="str">
        <f>_xll.BInterpol('Base IPCA'!$C$3:$C$13,'Base IPCA'!$E$3:$E$13,AH824,"Cubic","Extrapolate=Linear","MultiX=Average","Skip=True","Sort=True")</f>
        <v>#N/A Invalid Parameter: Interpolation value</v>
      </c>
      <c r="AJ824" s="43" t="str">
        <f>_xll.BInterpol('Base IPCA'!$C$3:$C$13,'Base IPCA'!$D$3:$D$13,AH824,"Cubic","Extrapolate=Linear","MultiX=Average","Skip=True","Sort=True")</f>
        <v>#N/A Invalid Parameter: Interpolation value</v>
      </c>
    </row>
    <row r="825" spans="34:36" x14ac:dyDescent="0.25">
      <c r="AH825" s="42" t="e">
        <f t="shared" si="106"/>
        <v>#REF!</v>
      </c>
      <c r="AI825" s="43" t="str">
        <f>_xll.BInterpol('Base IPCA'!$C$3:$C$13,'Base IPCA'!$E$3:$E$13,AH825,"Cubic","Extrapolate=Linear","MultiX=Average","Skip=True","Sort=True")</f>
        <v>#N/A Invalid Parameter: Interpolation value</v>
      </c>
      <c r="AJ825" s="43" t="str">
        <f>_xll.BInterpol('Base IPCA'!$C$3:$C$13,'Base IPCA'!$D$3:$D$13,AH825,"Cubic","Extrapolate=Linear","MultiX=Average","Skip=True","Sort=True")</f>
        <v>#N/A Invalid Parameter: Interpolation value</v>
      </c>
    </row>
    <row r="826" spans="34:36" x14ac:dyDescent="0.25">
      <c r="AH826" s="42" t="e">
        <f t="shared" si="106"/>
        <v>#REF!</v>
      </c>
      <c r="AI826" s="43" t="str">
        <f>_xll.BInterpol('Base IPCA'!$C$3:$C$13,'Base IPCA'!$E$3:$E$13,AH826,"Cubic","Extrapolate=Linear","MultiX=Average","Skip=True","Sort=True")</f>
        <v>#N/A Invalid Parameter: Interpolation value</v>
      </c>
      <c r="AJ826" s="43" t="str">
        <f>_xll.BInterpol('Base IPCA'!$C$3:$C$13,'Base IPCA'!$D$3:$D$13,AH826,"Cubic","Extrapolate=Linear","MultiX=Average","Skip=True","Sort=True")</f>
        <v>#N/A Invalid Parameter: Interpolation value</v>
      </c>
    </row>
    <row r="827" spans="34:36" x14ac:dyDescent="0.25">
      <c r="AH827" s="42" t="e">
        <f t="shared" si="106"/>
        <v>#REF!</v>
      </c>
      <c r="AI827" s="43" t="str">
        <f>_xll.BInterpol('Base IPCA'!$C$3:$C$13,'Base IPCA'!$E$3:$E$13,AH827,"Cubic","Extrapolate=Linear","MultiX=Average","Skip=True","Sort=True")</f>
        <v>#N/A Invalid Parameter: Interpolation value</v>
      </c>
      <c r="AJ827" s="43" t="str">
        <f>_xll.BInterpol('Base IPCA'!$C$3:$C$13,'Base IPCA'!$D$3:$D$13,AH827,"Cubic","Extrapolate=Linear","MultiX=Average","Skip=True","Sort=True")</f>
        <v>#N/A Invalid Parameter: Interpolation value</v>
      </c>
    </row>
    <row r="828" spans="34:36" x14ac:dyDescent="0.25">
      <c r="AH828" s="42" t="e">
        <f t="shared" si="106"/>
        <v>#REF!</v>
      </c>
      <c r="AI828" s="43" t="str">
        <f>_xll.BInterpol('Base IPCA'!$C$3:$C$13,'Base IPCA'!$E$3:$E$13,AH828,"Cubic","Extrapolate=Linear","MultiX=Average","Skip=True","Sort=True")</f>
        <v>#N/A Invalid Parameter: Interpolation value</v>
      </c>
      <c r="AJ828" s="43" t="str">
        <f>_xll.BInterpol('Base IPCA'!$C$3:$C$13,'Base IPCA'!$D$3:$D$13,AH828,"Cubic","Extrapolate=Linear","MultiX=Average","Skip=True","Sort=True")</f>
        <v>#N/A Invalid Parameter: Interpolation value</v>
      </c>
    </row>
    <row r="829" spans="34:36" x14ac:dyDescent="0.25">
      <c r="AH829" s="42" t="e">
        <f t="shared" si="106"/>
        <v>#REF!</v>
      </c>
      <c r="AI829" s="43" t="str">
        <f>_xll.BInterpol('Base IPCA'!$C$3:$C$13,'Base IPCA'!$E$3:$E$13,AH829,"Cubic","Extrapolate=Linear","MultiX=Average","Skip=True","Sort=True")</f>
        <v>#N/A Invalid Parameter: Interpolation value</v>
      </c>
      <c r="AJ829" s="43" t="str">
        <f>_xll.BInterpol('Base IPCA'!$C$3:$C$13,'Base IPCA'!$D$3:$D$13,AH829,"Cubic","Extrapolate=Linear","MultiX=Average","Skip=True","Sort=True")</f>
        <v>#N/A Invalid Parameter: Interpolation value</v>
      </c>
    </row>
    <row r="830" spans="34:36" x14ac:dyDescent="0.25">
      <c r="AH830" s="42" t="e">
        <f t="shared" si="106"/>
        <v>#REF!</v>
      </c>
      <c r="AI830" s="43" t="str">
        <f>_xll.BInterpol('Base IPCA'!$C$3:$C$13,'Base IPCA'!$E$3:$E$13,AH830,"Cubic","Extrapolate=Linear","MultiX=Average","Skip=True","Sort=True")</f>
        <v>#N/A Invalid Parameter: Interpolation value</v>
      </c>
      <c r="AJ830" s="43" t="str">
        <f>_xll.BInterpol('Base IPCA'!$C$3:$C$13,'Base IPCA'!$D$3:$D$13,AH830,"Cubic","Extrapolate=Linear","MultiX=Average","Skip=True","Sort=True")</f>
        <v>#N/A Invalid Parameter: Interpolation value</v>
      </c>
    </row>
    <row r="831" spans="34:36" x14ac:dyDescent="0.25">
      <c r="AH831" s="42" t="e">
        <f t="shared" si="106"/>
        <v>#REF!</v>
      </c>
      <c r="AI831" s="43" t="str">
        <f>_xll.BInterpol('Base IPCA'!$C$3:$C$13,'Base IPCA'!$E$3:$E$13,AH831,"Cubic","Extrapolate=Linear","MultiX=Average","Skip=True","Sort=True")</f>
        <v>#N/A Invalid Parameter: Interpolation value</v>
      </c>
      <c r="AJ831" s="43" t="str">
        <f>_xll.BInterpol('Base IPCA'!$C$3:$C$13,'Base IPCA'!$D$3:$D$13,AH831,"Cubic","Extrapolate=Linear","MultiX=Average","Skip=True","Sort=True")</f>
        <v>#N/A Invalid Parameter: Interpolation value</v>
      </c>
    </row>
    <row r="832" spans="34:36" x14ac:dyDescent="0.25">
      <c r="AH832" s="42" t="e">
        <f t="shared" si="106"/>
        <v>#REF!</v>
      </c>
      <c r="AI832" s="43" t="str">
        <f>_xll.BInterpol('Base IPCA'!$C$3:$C$13,'Base IPCA'!$E$3:$E$13,AH832,"Cubic","Extrapolate=Linear","MultiX=Average","Skip=True","Sort=True")</f>
        <v>#N/A Invalid Parameter: Interpolation value</v>
      </c>
      <c r="AJ832" s="43" t="str">
        <f>_xll.BInterpol('Base IPCA'!$C$3:$C$13,'Base IPCA'!$D$3:$D$13,AH832,"Cubic","Extrapolate=Linear","MultiX=Average","Skip=True","Sort=True")</f>
        <v>#N/A Invalid Parameter: Interpolation value</v>
      </c>
    </row>
    <row r="833" spans="34:36" x14ac:dyDescent="0.25">
      <c r="AH833" s="42" t="e">
        <f t="shared" si="106"/>
        <v>#REF!</v>
      </c>
      <c r="AI833" s="43" t="str">
        <f>_xll.BInterpol('Base IPCA'!$C$3:$C$13,'Base IPCA'!$E$3:$E$13,AH833,"Cubic","Extrapolate=Linear","MultiX=Average","Skip=True","Sort=True")</f>
        <v>#N/A Invalid Parameter: Interpolation value</v>
      </c>
      <c r="AJ833" s="43" t="str">
        <f>_xll.BInterpol('Base IPCA'!$C$3:$C$13,'Base IPCA'!$D$3:$D$13,AH833,"Cubic","Extrapolate=Linear","MultiX=Average","Skip=True","Sort=True")</f>
        <v>#N/A Invalid Parameter: Interpolation value</v>
      </c>
    </row>
    <row r="834" spans="34:36" x14ac:dyDescent="0.25">
      <c r="AH834" s="42" t="e">
        <f t="shared" si="106"/>
        <v>#REF!</v>
      </c>
      <c r="AI834" s="43" t="str">
        <f>_xll.BInterpol('Base IPCA'!$C$3:$C$13,'Base IPCA'!$E$3:$E$13,AH834,"Cubic","Extrapolate=Linear","MultiX=Average","Skip=True","Sort=True")</f>
        <v>#N/A Invalid Parameter: Interpolation value</v>
      </c>
      <c r="AJ834" s="43" t="str">
        <f>_xll.BInterpol('Base IPCA'!$C$3:$C$13,'Base IPCA'!$D$3:$D$13,AH834,"Cubic","Extrapolate=Linear","MultiX=Average","Skip=True","Sort=True")</f>
        <v>#N/A Invalid Parameter: Interpolation value</v>
      </c>
    </row>
    <row r="835" spans="34:36" x14ac:dyDescent="0.25">
      <c r="AH835" s="42" t="e">
        <f t="shared" si="106"/>
        <v>#REF!</v>
      </c>
      <c r="AI835" s="43" t="str">
        <f>_xll.BInterpol('Base IPCA'!$C$3:$C$13,'Base IPCA'!$E$3:$E$13,AH835,"Cubic","Extrapolate=Linear","MultiX=Average","Skip=True","Sort=True")</f>
        <v>#N/A Invalid Parameter: Interpolation value</v>
      </c>
      <c r="AJ835" s="43" t="str">
        <f>_xll.BInterpol('Base IPCA'!$C$3:$C$13,'Base IPCA'!$D$3:$D$13,AH835,"Cubic","Extrapolate=Linear","MultiX=Average","Skip=True","Sort=True")</f>
        <v>#N/A Invalid Parameter: Interpolation value</v>
      </c>
    </row>
    <row r="836" spans="34:36" x14ac:dyDescent="0.25">
      <c r="AH836" s="42" t="e">
        <f t="shared" si="106"/>
        <v>#REF!</v>
      </c>
      <c r="AI836" s="43" t="str">
        <f>_xll.BInterpol('Base IPCA'!$C$3:$C$13,'Base IPCA'!$E$3:$E$13,AH836,"Cubic","Extrapolate=Linear","MultiX=Average","Skip=True","Sort=True")</f>
        <v>#N/A Invalid Parameter: Interpolation value</v>
      </c>
      <c r="AJ836" s="43" t="str">
        <f>_xll.BInterpol('Base IPCA'!$C$3:$C$13,'Base IPCA'!$D$3:$D$13,AH836,"Cubic","Extrapolate=Linear","MultiX=Average","Skip=True","Sort=True")</f>
        <v>#N/A Invalid Parameter: Interpolation value</v>
      </c>
    </row>
    <row r="837" spans="34:36" x14ac:dyDescent="0.25">
      <c r="AH837" s="42" t="e">
        <f t="shared" si="106"/>
        <v>#REF!</v>
      </c>
      <c r="AI837" s="43" t="str">
        <f>_xll.BInterpol('Base IPCA'!$C$3:$C$13,'Base IPCA'!$E$3:$E$13,AH837,"Cubic","Extrapolate=Linear","MultiX=Average","Skip=True","Sort=True")</f>
        <v>#N/A Invalid Parameter: Interpolation value</v>
      </c>
      <c r="AJ837" s="43" t="str">
        <f>_xll.BInterpol('Base IPCA'!$C$3:$C$13,'Base IPCA'!$D$3:$D$13,AH837,"Cubic","Extrapolate=Linear","MultiX=Average","Skip=True","Sort=True")</f>
        <v>#N/A Invalid Parameter: Interpolation value</v>
      </c>
    </row>
    <row r="838" spans="34:36" x14ac:dyDescent="0.25">
      <c r="AH838" s="42" t="e">
        <f t="shared" ref="AH838:AH901" si="107">AH837+1</f>
        <v>#REF!</v>
      </c>
      <c r="AI838" s="43" t="str">
        <f>_xll.BInterpol('Base IPCA'!$C$3:$C$13,'Base IPCA'!$E$3:$E$13,AH838,"Cubic","Extrapolate=Linear","MultiX=Average","Skip=True","Sort=True")</f>
        <v>#N/A Invalid Parameter: Interpolation value</v>
      </c>
      <c r="AJ838" s="43" t="str">
        <f>_xll.BInterpol('Base IPCA'!$C$3:$C$13,'Base IPCA'!$D$3:$D$13,AH838,"Cubic","Extrapolate=Linear","MultiX=Average","Skip=True","Sort=True")</f>
        <v>#N/A Invalid Parameter: Interpolation value</v>
      </c>
    </row>
    <row r="839" spans="34:36" x14ac:dyDescent="0.25">
      <c r="AH839" s="42" t="e">
        <f t="shared" si="107"/>
        <v>#REF!</v>
      </c>
      <c r="AI839" s="43" t="str">
        <f>_xll.BInterpol('Base IPCA'!$C$3:$C$13,'Base IPCA'!$E$3:$E$13,AH839,"Cubic","Extrapolate=Linear","MultiX=Average","Skip=True","Sort=True")</f>
        <v>#N/A Invalid Parameter: Interpolation value</v>
      </c>
      <c r="AJ839" s="43" t="str">
        <f>_xll.BInterpol('Base IPCA'!$C$3:$C$13,'Base IPCA'!$D$3:$D$13,AH839,"Cubic","Extrapolate=Linear","MultiX=Average","Skip=True","Sort=True")</f>
        <v>#N/A Invalid Parameter: Interpolation value</v>
      </c>
    </row>
    <row r="840" spans="34:36" x14ac:dyDescent="0.25">
      <c r="AH840" s="42" t="e">
        <f t="shared" si="107"/>
        <v>#REF!</v>
      </c>
      <c r="AI840" s="43" t="str">
        <f>_xll.BInterpol('Base IPCA'!$C$3:$C$13,'Base IPCA'!$E$3:$E$13,AH840,"Cubic","Extrapolate=Linear","MultiX=Average","Skip=True","Sort=True")</f>
        <v>#N/A Invalid Parameter: Interpolation value</v>
      </c>
      <c r="AJ840" s="43" t="str">
        <f>_xll.BInterpol('Base IPCA'!$C$3:$C$13,'Base IPCA'!$D$3:$D$13,AH840,"Cubic","Extrapolate=Linear","MultiX=Average","Skip=True","Sort=True")</f>
        <v>#N/A Invalid Parameter: Interpolation value</v>
      </c>
    </row>
    <row r="841" spans="34:36" x14ac:dyDescent="0.25">
      <c r="AH841" s="42" t="e">
        <f t="shared" si="107"/>
        <v>#REF!</v>
      </c>
      <c r="AI841" s="43" t="str">
        <f>_xll.BInterpol('Base IPCA'!$C$3:$C$13,'Base IPCA'!$E$3:$E$13,AH841,"Cubic","Extrapolate=Linear","MultiX=Average","Skip=True","Sort=True")</f>
        <v>#N/A Invalid Parameter: Interpolation value</v>
      </c>
      <c r="AJ841" s="43" t="str">
        <f>_xll.BInterpol('Base IPCA'!$C$3:$C$13,'Base IPCA'!$D$3:$D$13,AH841,"Cubic","Extrapolate=Linear","MultiX=Average","Skip=True","Sort=True")</f>
        <v>#N/A Invalid Parameter: Interpolation value</v>
      </c>
    </row>
    <row r="842" spans="34:36" x14ac:dyDescent="0.25">
      <c r="AH842" s="42" t="e">
        <f t="shared" si="107"/>
        <v>#REF!</v>
      </c>
      <c r="AI842" s="43" t="str">
        <f>_xll.BInterpol('Base IPCA'!$C$3:$C$13,'Base IPCA'!$E$3:$E$13,AH842,"Cubic","Extrapolate=Linear","MultiX=Average","Skip=True","Sort=True")</f>
        <v>#N/A Invalid Parameter: Interpolation value</v>
      </c>
      <c r="AJ842" s="43" t="str">
        <f>_xll.BInterpol('Base IPCA'!$C$3:$C$13,'Base IPCA'!$D$3:$D$13,AH842,"Cubic","Extrapolate=Linear","MultiX=Average","Skip=True","Sort=True")</f>
        <v>#N/A Invalid Parameter: Interpolation value</v>
      </c>
    </row>
    <row r="843" spans="34:36" x14ac:dyDescent="0.25">
      <c r="AH843" s="42" t="e">
        <f t="shared" si="107"/>
        <v>#REF!</v>
      </c>
      <c r="AI843" s="43" t="str">
        <f>_xll.BInterpol('Base IPCA'!$C$3:$C$13,'Base IPCA'!$E$3:$E$13,AH843,"Cubic","Extrapolate=Linear","MultiX=Average","Skip=True","Sort=True")</f>
        <v>#N/A Invalid Parameter: Interpolation value</v>
      </c>
      <c r="AJ843" s="43" t="str">
        <f>_xll.BInterpol('Base IPCA'!$C$3:$C$13,'Base IPCA'!$D$3:$D$13,AH843,"Cubic","Extrapolate=Linear","MultiX=Average","Skip=True","Sort=True")</f>
        <v>#N/A Invalid Parameter: Interpolation value</v>
      </c>
    </row>
    <row r="844" spans="34:36" x14ac:dyDescent="0.25">
      <c r="AH844" s="42" t="e">
        <f t="shared" si="107"/>
        <v>#REF!</v>
      </c>
      <c r="AI844" s="43" t="str">
        <f>_xll.BInterpol('Base IPCA'!$C$3:$C$13,'Base IPCA'!$E$3:$E$13,AH844,"Cubic","Extrapolate=Linear","MultiX=Average","Skip=True","Sort=True")</f>
        <v>#N/A Invalid Parameter: Interpolation value</v>
      </c>
      <c r="AJ844" s="43" t="str">
        <f>_xll.BInterpol('Base IPCA'!$C$3:$C$13,'Base IPCA'!$D$3:$D$13,AH844,"Cubic","Extrapolate=Linear","MultiX=Average","Skip=True","Sort=True")</f>
        <v>#N/A Invalid Parameter: Interpolation value</v>
      </c>
    </row>
    <row r="845" spans="34:36" x14ac:dyDescent="0.25">
      <c r="AH845" s="42" t="e">
        <f t="shared" si="107"/>
        <v>#REF!</v>
      </c>
      <c r="AI845" s="43" t="str">
        <f>_xll.BInterpol('Base IPCA'!$C$3:$C$13,'Base IPCA'!$E$3:$E$13,AH845,"Cubic","Extrapolate=Linear","MultiX=Average","Skip=True","Sort=True")</f>
        <v>#N/A Invalid Parameter: Interpolation value</v>
      </c>
      <c r="AJ845" s="43" t="str">
        <f>_xll.BInterpol('Base IPCA'!$C$3:$C$13,'Base IPCA'!$D$3:$D$13,AH845,"Cubic","Extrapolate=Linear","MultiX=Average","Skip=True","Sort=True")</f>
        <v>#N/A Invalid Parameter: Interpolation value</v>
      </c>
    </row>
    <row r="846" spans="34:36" x14ac:dyDescent="0.25">
      <c r="AH846" s="42" t="e">
        <f t="shared" si="107"/>
        <v>#REF!</v>
      </c>
      <c r="AI846" s="43" t="str">
        <f>_xll.BInterpol('Base IPCA'!$C$3:$C$13,'Base IPCA'!$E$3:$E$13,AH846,"Cubic","Extrapolate=Linear","MultiX=Average","Skip=True","Sort=True")</f>
        <v>#N/A Invalid Parameter: Interpolation value</v>
      </c>
      <c r="AJ846" s="43" t="str">
        <f>_xll.BInterpol('Base IPCA'!$C$3:$C$13,'Base IPCA'!$D$3:$D$13,AH846,"Cubic","Extrapolate=Linear","MultiX=Average","Skip=True","Sort=True")</f>
        <v>#N/A Invalid Parameter: Interpolation value</v>
      </c>
    </row>
    <row r="847" spans="34:36" x14ac:dyDescent="0.25">
      <c r="AH847" s="42" t="e">
        <f t="shared" si="107"/>
        <v>#REF!</v>
      </c>
      <c r="AI847" s="43" t="str">
        <f>_xll.BInterpol('Base IPCA'!$C$3:$C$13,'Base IPCA'!$E$3:$E$13,AH847,"Cubic","Extrapolate=Linear","MultiX=Average","Skip=True","Sort=True")</f>
        <v>#N/A Invalid Parameter: Interpolation value</v>
      </c>
      <c r="AJ847" s="43" t="str">
        <f>_xll.BInterpol('Base IPCA'!$C$3:$C$13,'Base IPCA'!$D$3:$D$13,AH847,"Cubic","Extrapolate=Linear","MultiX=Average","Skip=True","Sort=True")</f>
        <v>#N/A Invalid Parameter: Interpolation value</v>
      </c>
    </row>
    <row r="848" spans="34:36" x14ac:dyDescent="0.25">
      <c r="AH848" s="42" t="e">
        <f t="shared" si="107"/>
        <v>#REF!</v>
      </c>
      <c r="AI848" s="43" t="str">
        <f>_xll.BInterpol('Base IPCA'!$C$3:$C$13,'Base IPCA'!$E$3:$E$13,AH848,"Cubic","Extrapolate=Linear","MultiX=Average","Skip=True","Sort=True")</f>
        <v>#N/A Invalid Parameter: Interpolation value</v>
      </c>
      <c r="AJ848" s="43" t="str">
        <f>_xll.BInterpol('Base IPCA'!$C$3:$C$13,'Base IPCA'!$D$3:$D$13,AH848,"Cubic","Extrapolate=Linear","MultiX=Average","Skip=True","Sort=True")</f>
        <v>#N/A Invalid Parameter: Interpolation value</v>
      </c>
    </row>
    <row r="849" spans="34:36" x14ac:dyDescent="0.25">
      <c r="AH849" s="42" t="e">
        <f t="shared" si="107"/>
        <v>#REF!</v>
      </c>
      <c r="AI849" s="43" t="str">
        <f>_xll.BInterpol('Base IPCA'!$C$3:$C$13,'Base IPCA'!$E$3:$E$13,AH849,"Cubic","Extrapolate=Linear","MultiX=Average","Skip=True","Sort=True")</f>
        <v>#N/A Invalid Parameter: Interpolation value</v>
      </c>
      <c r="AJ849" s="43" t="str">
        <f>_xll.BInterpol('Base IPCA'!$C$3:$C$13,'Base IPCA'!$D$3:$D$13,AH849,"Cubic","Extrapolate=Linear","MultiX=Average","Skip=True","Sort=True")</f>
        <v>#N/A Invalid Parameter: Interpolation value</v>
      </c>
    </row>
    <row r="850" spans="34:36" x14ac:dyDescent="0.25">
      <c r="AH850" s="42" t="e">
        <f t="shared" si="107"/>
        <v>#REF!</v>
      </c>
      <c r="AI850" s="43" t="str">
        <f>_xll.BInterpol('Base IPCA'!$C$3:$C$13,'Base IPCA'!$E$3:$E$13,AH850,"Cubic","Extrapolate=Linear","MultiX=Average","Skip=True","Sort=True")</f>
        <v>#N/A Invalid Parameter: Interpolation value</v>
      </c>
      <c r="AJ850" s="43" t="str">
        <f>_xll.BInterpol('Base IPCA'!$C$3:$C$13,'Base IPCA'!$D$3:$D$13,AH850,"Cubic","Extrapolate=Linear","MultiX=Average","Skip=True","Sort=True")</f>
        <v>#N/A Invalid Parameter: Interpolation value</v>
      </c>
    </row>
    <row r="851" spans="34:36" x14ac:dyDescent="0.25">
      <c r="AH851" s="42" t="e">
        <f t="shared" si="107"/>
        <v>#REF!</v>
      </c>
      <c r="AI851" s="43" t="str">
        <f>_xll.BInterpol('Base IPCA'!$C$3:$C$13,'Base IPCA'!$E$3:$E$13,AH851,"Cubic","Extrapolate=Linear","MultiX=Average","Skip=True","Sort=True")</f>
        <v>#N/A Invalid Parameter: Interpolation value</v>
      </c>
      <c r="AJ851" s="43" t="str">
        <f>_xll.BInterpol('Base IPCA'!$C$3:$C$13,'Base IPCA'!$D$3:$D$13,AH851,"Cubic","Extrapolate=Linear","MultiX=Average","Skip=True","Sort=True")</f>
        <v>#N/A Invalid Parameter: Interpolation value</v>
      </c>
    </row>
    <row r="852" spans="34:36" x14ac:dyDescent="0.25">
      <c r="AH852" s="42" t="e">
        <f t="shared" si="107"/>
        <v>#REF!</v>
      </c>
      <c r="AI852" s="43" t="str">
        <f>_xll.BInterpol('Base IPCA'!$C$3:$C$13,'Base IPCA'!$E$3:$E$13,AH852,"Cubic","Extrapolate=Linear","MultiX=Average","Skip=True","Sort=True")</f>
        <v>#N/A Invalid Parameter: Interpolation value</v>
      </c>
      <c r="AJ852" s="43" t="str">
        <f>_xll.BInterpol('Base IPCA'!$C$3:$C$13,'Base IPCA'!$D$3:$D$13,AH852,"Cubic","Extrapolate=Linear","MultiX=Average","Skip=True","Sort=True")</f>
        <v>#N/A Invalid Parameter: Interpolation value</v>
      </c>
    </row>
    <row r="853" spans="34:36" x14ac:dyDescent="0.25">
      <c r="AH853" s="42" t="e">
        <f t="shared" si="107"/>
        <v>#REF!</v>
      </c>
      <c r="AI853" s="43" t="str">
        <f>_xll.BInterpol('Base IPCA'!$C$3:$C$13,'Base IPCA'!$E$3:$E$13,AH853,"Cubic","Extrapolate=Linear","MultiX=Average","Skip=True","Sort=True")</f>
        <v>#N/A Invalid Parameter: Interpolation value</v>
      </c>
      <c r="AJ853" s="43" t="str">
        <f>_xll.BInterpol('Base IPCA'!$C$3:$C$13,'Base IPCA'!$D$3:$D$13,AH853,"Cubic","Extrapolate=Linear","MultiX=Average","Skip=True","Sort=True")</f>
        <v>#N/A Invalid Parameter: Interpolation value</v>
      </c>
    </row>
    <row r="854" spans="34:36" x14ac:dyDescent="0.25">
      <c r="AH854" s="42" t="e">
        <f t="shared" si="107"/>
        <v>#REF!</v>
      </c>
      <c r="AI854" s="43" t="str">
        <f>_xll.BInterpol('Base IPCA'!$C$3:$C$13,'Base IPCA'!$E$3:$E$13,AH854,"Cubic","Extrapolate=Linear","MultiX=Average","Skip=True","Sort=True")</f>
        <v>#N/A Invalid Parameter: Interpolation value</v>
      </c>
      <c r="AJ854" s="43" t="str">
        <f>_xll.BInterpol('Base IPCA'!$C$3:$C$13,'Base IPCA'!$D$3:$D$13,AH854,"Cubic","Extrapolate=Linear","MultiX=Average","Skip=True","Sort=True")</f>
        <v>#N/A Invalid Parameter: Interpolation value</v>
      </c>
    </row>
    <row r="855" spans="34:36" x14ac:dyDescent="0.25">
      <c r="AH855" s="42" t="e">
        <f t="shared" si="107"/>
        <v>#REF!</v>
      </c>
      <c r="AI855" s="43" t="str">
        <f>_xll.BInterpol('Base IPCA'!$C$3:$C$13,'Base IPCA'!$E$3:$E$13,AH855,"Cubic","Extrapolate=Linear","MultiX=Average","Skip=True","Sort=True")</f>
        <v>#N/A Invalid Parameter: Interpolation value</v>
      </c>
      <c r="AJ855" s="43" t="str">
        <f>_xll.BInterpol('Base IPCA'!$C$3:$C$13,'Base IPCA'!$D$3:$D$13,AH855,"Cubic","Extrapolate=Linear","MultiX=Average","Skip=True","Sort=True")</f>
        <v>#N/A Invalid Parameter: Interpolation value</v>
      </c>
    </row>
    <row r="856" spans="34:36" x14ac:dyDescent="0.25">
      <c r="AH856" s="42" t="e">
        <f t="shared" si="107"/>
        <v>#REF!</v>
      </c>
      <c r="AI856" s="43" t="str">
        <f>_xll.BInterpol('Base IPCA'!$C$3:$C$13,'Base IPCA'!$E$3:$E$13,AH856,"Cubic","Extrapolate=Linear","MultiX=Average","Skip=True","Sort=True")</f>
        <v>#N/A Invalid Parameter: Interpolation value</v>
      </c>
      <c r="AJ856" s="43" t="str">
        <f>_xll.BInterpol('Base IPCA'!$C$3:$C$13,'Base IPCA'!$D$3:$D$13,AH856,"Cubic","Extrapolate=Linear","MultiX=Average","Skip=True","Sort=True")</f>
        <v>#N/A Invalid Parameter: Interpolation value</v>
      </c>
    </row>
    <row r="857" spans="34:36" x14ac:dyDescent="0.25">
      <c r="AH857" s="42" t="e">
        <f t="shared" si="107"/>
        <v>#REF!</v>
      </c>
      <c r="AI857" s="43" t="str">
        <f>_xll.BInterpol('Base IPCA'!$C$3:$C$13,'Base IPCA'!$E$3:$E$13,AH857,"Cubic","Extrapolate=Linear","MultiX=Average","Skip=True","Sort=True")</f>
        <v>#N/A Invalid Parameter: Interpolation value</v>
      </c>
      <c r="AJ857" s="43" t="str">
        <f>_xll.BInterpol('Base IPCA'!$C$3:$C$13,'Base IPCA'!$D$3:$D$13,AH857,"Cubic","Extrapolate=Linear","MultiX=Average","Skip=True","Sort=True")</f>
        <v>#N/A Invalid Parameter: Interpolation value</v>
      </c>
    </row>
    <row r="858" spans="34:36" x14ac:dyDescent="0.25">
      <c r="AH858" s="42" t="e">
        <f t="shared" si="107"/>
        <v>#REF!</v>
      </c>
      <c r="AI858" s="43" t="str">
        <f>_xll.BInterpol('Base IPCA'!$C$3:$C$13,'Base IPCA'!$E$3:$E$13,AH858,"Cubic","Extrapolate=Linear","MultiX=Average","Skip=True","Sort=True")</f>
        <v>#N/A Invalid Parameter: Interpolation value</v>
      </c>
      <c r="AJ858" s="43" t="str">
        <f>_xll.BInterpol('Base IPCA'!$C$3:$C$13,'Base IPCA'!$D$3:$D$13,AH858,"Cubic","Extrapolate=Linear","MultiX=Average","Skip=True","Sort=True")</f>
        <v>#N/A Invalid Parameter: Interpolation value</v>
      </c>
    </row>
    <row r="859" spans="34:36" x14ac:dyDescent="0.25">
      <c r="AH859" s="42" t="e">
        <f t="shared" si="107"/>
        <v>#REF!</v>
      </c>
      <c r="AI859" s="43" t="str">
        <f>_xll.BInterpol('Base IPCA'!$C$3:$C$13,'Base IPCA'!$E$3:$E$13,AH859,"Cubic","Extrapolate=Linear","MultiX=Average","Skip=True","Sort=True")</f>
        <v>#N/A Invalid Parameter: Interpolation value</v>
      </c>
      <c r="AJ859" s="43" t="str">
        <f>_xll.BInterpol('Base IPCA'!$C$3:$C$13,'Base IPCA'!$D$3:$D$13,AH859,"Cubic","Extrapolate=Linear","MultiX=Average","Skip=True","Sort=True")</f>
        <v>#N/A Invalid Parameter: Interpolation value</v>
      </c>
    </row>
    <row r="860" spans="34:36" x14ac:dyDescent="0.25">
      <c r="AH860" s="42" t="e">
        <f t="shared" si="107"/>
        <v>#REF!</v>
      </c>
      <c r="AI860" s="43" t="str">
        <f>_xll.BInterpol('Base IPCA'!$C$3:$C$13,'Base IPCA'!$E$3:$E$13,AH860,"Cubic","Extrapolate=Linear","MultiX=Average","Skip=True","Sort=True")</f>
        <v>#N/A Invalid Parameter: Interpolation value</v>
      </c>
      <c r="AJ860" s="43" t="str">
        <f>_xll.BInterpol('Base IPCA'!$C$3:$C$13,'Base IPCA'!$D$3:$D$13,AH860,"Cubic","Extrapolate=Linear","MultiX=Average","Skip=True","Sort=True")</f>
        <v>#N/A Invalid Parameter: Interpolation value</v>
      </c>
    </row>
    <row r="861" spans="34:36" x14ac:dyDescent="0.25">
      <c r="AH861" s="42" t="e">
        <f t="shared" si="107"/>
        <v>#REF!</v>
      </c>
      <c r="AI861" s="43" t="str">
        <f>_xll.BInterpol('Base IPCA'!$C$3:$C$13,'Base IPCA'!$E$3:$E$13,AH861,"Cubic","Extrapolate=Linear","MultiX=Average","Skip=True","Sort=True")</f>
        <v>#N/A Invalid Parameter: Interpolation value</v>
      </c>
      <c r="AJ861" s="43" t="str">
        <f>_xll.BInterpol('Base IPCA'!$C$3:$C$13,'Base IPCA'!$D$3:$D$13,AH861,"Cubic","Extrapolate=Linear","MultiX=Average","Skip=True","Sort=True")</f>
        <v>#N/A Invalid Parameter: Interpolation value</v>
      </c>
    </row>
    <row r="862" spans="34:36" x14ac:dyDescent="0.25">
      <c r="AH862" s="42" t="e">
        <f t="shared" si="107"/>
        <v>#REF!</v>
      </c>
      <c r="AI862" s="43" t="str">
        <f>_xll.BInterpol('Base IPCA'!$C$3:$C$13,'Base IPCA'!$E$3:$E$13,AH862,"Cubic","Extrapolate=Linear","MultiX=Average","Skip=True","Sort=True")</f>
        <v>#N/A Invalid Parameter: Interpolation value</v>
      </c>
      <c r="AJ862" s="43" t="str">
        <f>_xll.BInterpol('Base IPCA'!$C$3:$C$13,'Base IPCA'!$D$3:$D$13,AH862,"Cubic","Extrapolate=Linear","MultiX=Average","Skip=True","Sort=True")</f>
        <v>#N/A Invalid Parameter: Interpolation value</v>
      </c>
    </row>
    <row r="863" spans="34:36" x14ac:dyDescent="0.25">
      <c r="AH863" s="42" t="e">
        <f t="shared" si="107"/>
        <v>#REF!</v>
      </c>
      <c r="AI863" s="43" t="str">
        <f>_xll.BInterpol('Base IPCA'!$C$3:$C$13,'Base IPCA'!$E$3:$E$13,AH863,"Cubic","Extrapolate=Linear","MultiX=Average","Skip=True","Sort=True")</f>
        <v>#N/A Invalid Parameter: Interpolation value</v>
      </c>
      <c r="AJ863" s="43" t="str">
        <f>_xll.BInterpol('Base IPCA'!$C$3:$C$13,'Base IPCA'!$D$3:$D$13,AH863,"Cubic","Extrapolate=Linear","MultiX=Average","Skip=True","Sort=True")</f>
        <v>#N/A Invalid Parameter: Interpolation value</v>
      </c>
    </row>
    <row r="864" spans="34:36" x14ac:dyDescent="0.25">
      <c r="AH864" s="42" t="e">
        <f t="shared" si="107"/>
        <v>#REF!</v>
      </c>
      <c r="AI864" s="43" t="str">
        <f>_xll.BInterpol('Base IPCA'!$C$3:$C$13,'Base IPCA'!$E$3:$E$13,AH864,"Cubic","Extrapolate=Linear","MultiX=Average","Skip=True","Sort=True")</f>
        <v>#N/A Invalid Parameter: Interpolation value</v>
      </c>
      <c r="AJ864" s="43" t="str">
        <f>_xll.BInterpol('Base IPCA'!$C$3:$C$13,'Base IPCA'!$D$3:$D$13,AH864,"Cubic","Extrapolate=Linear","MultiX=Average","Skip=True","Sort=True")</f>
        <v>#N/A Invalid Parameter: Interpolation value</v>
      </c>
    </row>
    <row r="865" spans="34:36" x14ac:dyDescent="0.25">
      <c r="AH865" s="42" t="e">
        <f t="shared" si="107"/>
        <v>#REF!</v>
      </c>
      <c r="AI865" s="43" t="str">
        <f>_xll.BInterpol('Base IPCA'!$C$3:$C$13,'Base IPCA'!$E$3:$E$13,AH865,"Cubic","Extrapolate=Linear","MultiX=Average","Skip=True","Sort=True")</f>
        <v>#N/A Invalid Parameter: Interpolation value</v>
      </c>
      <c r="AJ865" s="43" t="str">
        <f>_xll.BInterpol('Base IPCA'!$C$3:$C$13,'Base IPCA'!$D$3:$D$13,AH865,"Cubic","Extrapolate=Linear","MultiX=Average","Skip=True","Sort=True")</f>
        <v>#N/A Invalid Parameter: Interpolation value</v>
      </c>
    </row>
    <row r="866" spans="34:36" x14ac:dyDescent="0.25">
      <c r="AH866" s="42" t="e">
        <f t="shared" si="107"/>
        <v>#REF!</v>
      </c>
      <c r="AI866" s="43" t="str">
        <f>_xll.BInterpol('Base IPCA'!$C$3:$C$13,'Base IPCA'!$E$3:$E$13,AH866,"Cubic","Extrapolate=Linear","MultiX=Average","Skip=True","Sort=True")</f>
        <v>#N/A Invalid Parameter: Interpolation value</v>
      </c>
      <c r="AJ866" s="43" t="str">
        <f>_xll.BInterpol('Base IPCA'!$C$3:$C$13,'Base IPCA'!$D$3:$D$13,AH866,"Cubic","Extrapolate=Linear","MultiX=Average","Skip=True","Sort=True")</f>
        <v>#N/A Invalid Parameter: Interpolation value</v>
      </c>
    </row>
    <row r="867" spans="34:36" x14ac:dyDescent="0.25">
      <c r="AH867" s="42" t="e">
        <f t="shared" si="107"/>
        <v>#REF!</v>
      </c>
      <c r="AI867" s="43" t="str">
        <f>_xll.BInterpol('Base IPCA'!$C$3:$C$13,'Base IPCA'!$E$3:$E$13,AH867,"Cubic","Extrapolate=Linear","MultiX=Average","Skip=True","Sort=True")</f>
        <v>#N/A Invalid Parameter: Interpolation value</v>
      </c>
      <c r="AJ867" s="43" t="str">
        <f>_xll.BInterpol('Base IPCA'!$C$3:$C$13,'Base IPCA'!$D$3:$D$13,AH867,"Cubic","Extrapolate=Linear","MultiX=Average","Skip=True","Sort=True")</f>
        <v>#N/A Invalid Parameter: Interpolation value</v>
      </c>
    </row>
    <row r="868" spans="34:36" x14ac:dyDescent="0.25">
      <c r="AH868" s="42" t="e">
        <f t="shared" si="107"/>
        <v>#REF!</v>
      </c>
      <c r="AI868" s="43" t="str">
        <f>_xll.BInterpol('Base IPCA'!$C$3:$C$13,'Base IPCA'!$E$3:$E$13,AH868,"Cubic","Extrapolate=Linear","MultiX=Average","Skip=True","Sort=True")</f>
        <v>#N/A Invalid Parameter: Interpolation value</v>
      </c>
      <c r="AJ868" s="43" t="str">
        <f>_xll.BInterpol('Base IPCA'!$C$3:$C$13,'Base IPCA'!$D$3:$D$13,AH868,"Cubic","Extrapolate=Linear","MultiX=Average","Skip=True","Sort=True")</f>
        <v>#N/A Invalid Parameter: Interpolation value</v>
      </c>
    </row>
    <row r="869" spans="34:36" x14ac:dyDescent="0.25">
      <c r="AH869" s="42" t="e">
        <f t="shared" si="107"/>
        <v>#REF!</v>
      </c>
      <c r="AI869" s="43" t="str">
        <f>_xll.BInterpol('Base IPCA'!$C$3:$C$13,'Base IPCA'!$E$3:$E$13,AH869,"Cubic","Extrapolate=Linear","MultiX=Average","Skip=True","Sort=True")</f>
        <v>#N/A Invalid Parameter: Interpolation value</v>
      </c>
      <c r="AJ869" s="43" t="str">
        <f>_xll.BInterpol('Base IPCA'!$C$3:$C$13,'Base IPCA'!$D$3:$D$13,AH869,"Cubic","Extrapolate=Linear","MultiX=Average","Skip=True","Sort=True")</f>
        <v>#N/A Invalid Parameter: Interpolation value</v>
      </c>
    </row>
    <row r="870" spans="34:36" x14ac:dyDescent="0.25">
      <c r="AH870" s="42" t="e">
        <f t="shared" si="107"/>
        <v>#REF!</v>
      </c>
      <c r="AI870" s="43" t="str">
        <f>_xll.BInterpol('Base IPCA'!$C$3:$C$13,'Base IPCA'!$E$3:$E$13,AH870,"Cubic","Extrapolate=Linear","MultiX=Average","Skip=True","Sort=True")</f>
        <v>#N/A Invalid Parameter: Interpolation value</v>
      </c>
      <c r="AJ870" s="43" t="str">
        <f>_xll.BInterpol('Base IPCA'!$C$3:$C$13,'Base IPCA'!$D$3:$D$13,AH870,"Cubic","Extrapolate=Linear","MultiX=Average","Skip=True","Sort=True")</f>
        <v>#N/A Invalid Parameter: Interpolation value</v>
      </c>
    </row>
    <row r="871" spans="34:36" x14ac:dyDescent="0.25">
      <c r="AH871" s="42" t="e">
        <f t="shared" si="107"/>
        <v>#REF!</v>
      </c>
      <c r="AI871" s="43" t="str">
        <f>_xll.BInterpol('Base IPCA'!$C$3:$C$13,'Base IPCA'!$E$3:$E$13,AH871,"Cubic","Extrapolate=Linear","MultiX=Average","Skip=True","Sort=True")</f>
        <v>#N/A Invalid Parameter: Interpolation value</v>
      </c>
      <c r="AJ871" s="43" t="str">
        <f>_xll.BInterpol('Base IPCA'!$C$3:$C$13,'Base IPCA'!$D$3:$D$13,AH871,"Cubic","Extrapolate=Linear","MultiX=Average","Skip=True","Sort=True")</f>
        <v>#N/A Invalid Parameter: Interpolation value</v>
      </c>
    </row>
    <row r="872" spans="34:36" x14ac:dyDescent="0.25">
      <c r="AH872" s="42" t="e">
        <f t="shared" si="107"/>
        <v>#REF!</v>
      </c>
      <c r="AI872" s="43" t="str">
        <f>_xll.BInterpol('Base IPCA'!$C$3:$C$13,'Base IPCA'!$E$3:$E$13,AH872,"Cubic","Extrapolate=Linear","MultiX=Average","Skip=True","Sort=True")</f>
        <v>#N/A Invalid Parameter: Interpolation value</v>
      </c>
      <c r="AJ872" s="43" t="str">
        <f>_xll.BInterpol('Base IPCA'!$C$3:$C$13,'Base IPCA'!$D$3:$D$13,AH872,"Cubic","Extrapolate=Linear","MultiX=Average","Skip=True","Sort=True")</f>
        <v>#N/A Invalid Parameter: Interpolation value</v>
      </c>
    </row>
    <row r="873" spans="34:36" x14ac:dyDescent="0.25">
      <c r="AH873" s="42" t="e">
        <f t="shared" si="107"/>
        <v>#REF!</v>
      </c>
      <c r="AI873" s="43" t="str">
        <f>_xll.BInterpol('Base IPCA'!$C$3:$C$13,'Base IPCA'!$E$3:$E$13,AH873,"Cubic","Extrapolate=Linear","MultiX=Average","Skip=True","Sort=True")</f>
        <v>#N/A Invalid Parameter: Interpolation value</v>
      </c>
      <c r="AJ873" s="43" t="str">
        <f>_xll.BInterpol('Base IPCA'!$C$3:$C$13,'Base IPCA'!$D$3:$D$13,AH873,"Cubic","Extrapolate=Linear","MultiX=Average","Skip=True","Sort=True")</f>
        <v>#N/A Invalid Parameter: Interpolation value</v>
      </c>
    </row>
    <row r="874" spans="34:36" x14ac:dyDescent="0.25">
      <c r="AH874" s="42" t="e">
        <f t="shared" si="107"/>
        <v>#REF!</v>
      </c>
      <c r="AI874" s="43" t="str">
        <f>_xll.BInterpol('Base IPCA'!$C$3:$C$13,'Base IPCA'!$E$3:$E$13,AH874,"Cubic","Extrapolate=Linear","MultiX=Average","Skip=True","Sort=True")</f>
        <v>#N/A Invalid Parameter: Interpolation value</v>
      </c>
      <c r="AJ874" s="43" t="str">
        <f>_xll.BInterpol('Base IPCA'!$C$3:$C$13,'Base IPCA'!$D$3:$D$13,AH874,"Cubic","Extrapolate=Linear","MultiX=Average","Skip=True","Sort=True")</f>
        <v>#N/A Invalid Parameter: Interpolation value</v>
      </c>
    </row>
    <row r="875" spans="34:36" x14ac:dyDescent="0.25">
      <c r="AH875" s="42" t="e">
        <f t="shared" si="107"/>
        <v>#REF!</v>
      </c>
      <c r="AI875" s="43" t="str">
        <f>_xll.BInterpol('Base IPCA'!$C$3:$C$13,'Base IPCA'!$E$3:$E$13,AH875,"Cubic","Extrapolate=Linear","MultiX=Average","Skip=True","Sort=True")</f>
        <v>#N/A Invalid Parameter: Interpolation value</v>
      </c>
      <c r="AJ875" s="43" t="str">
        <f>_xll.BInterpol('Base IPCA'!$C$3:$C$13,'Base IPCA'!$D$3:$D$13,AH875,"Cubic","Extrapolate=Linear","MultiX=Average","Skip=True","Sort=True")</f>
        <v>#N/A Invalid Parameter: Interpolation value</v>
      </c>
    </row>
    <row r="876" spans="34:36" x14ac:dyDescent="0.25">
      <c r="AH876" s="42" t="e">
        <f t="shared" si="107"/>
        <v>#REF!</v>
      </c>
      <c r="AI876" s="43" t="str">
        <f>_xll.BInterpol('Base IPCA'!$C$3:$C$13,'Base IPCA'!$E$3:$E$13,AH876,"Cubic","Extrapolate=Linear","MultiX=Average","Skip=True","Sort=True")</f>
        <v>#N/A Invalid Parameter: Interpolation value</v>
      </c>
      <c r="AJ876" s="43" t="str">
        <f>_xll.BInterpol('Base IPCA'!$C$3:$C$13,'Base IPCA'!$D$3:$D$13,AH876,"Cubic","Extrapolate=Linear","MultiX=Average","Skip=True","Sort=True")</f>
        <v>#N/A Invalid Parameter: Interpolation value</v>
      </c>
    </row>
    <row r="877" spans="34:36" x14ac:dyDescent="0.25">
      <c r="AH877" s="42" t="e">
        <f t="shared" si="107"/>
        <v>#REF!</v>
      </c>
      <c r="AI877" s="43" t="str">
        <f>_xll.BInterpol('Base IPCA'!$C$3:$C$13,'Base IPCA'!$E$3:$E$13,AH877,"Cubic","Extrapolate=Linear","MultiX=Average","Skip=True","Sort=True")</f>
        <v>#N/A Invalid Parameter: Interpolation value</v>
      </c>
      <c r="AJ877" s="43" t="str">
        <f>_xll.BInterpol('Base IPCA'!$C$3:$C$13,'Base IPCA'!$D$3:$D$13,AH877,"Cubic","Extrapolate=Linear","MultiX=Average","Skip=True","Sort=True")</f>
        <v>#N/A Invalid Parameter: Interpolation value</v>
      </c>
    </row>
    <row r="878" spans="34:36" x14ac:dyDescent="0.25">
      <c r="AH878" s="42" t="e">
        <f t="shared" si="107"/>
        <v>#REF!</v>
      </c>
      <c r="AI878" s="43" t="str">
        <f>_xll.BInterpol('Base IPCA'!$C$3:$C$13,'Base IPCA'!$E$3:$E$13,AH878,"Cubic","Extrapolate=Linear","MultiX=Average","Skip=True","Sort=True")</f>
        <v>#N/A Invalid Parameter: Interpolation value</v>
      </c>
      <c r="AJ878" s="43" t="str">
        <f>_xll.BInterpol('Base IPCA'!$C$3:$C$13,'Base IPCA'!$D$3:$D$13,AH878,"Cubic","Extrapolate=Linear","MultiX=Average","Skip=True","Sort=True")</f>
        <v>#N/A Invalid Parameter: Interpolation value</v>
      </c>
    </row>
    <row r="879" spans="34:36" x14ac:dyDescent="0.25">
      <c r="AH879" s="42" t="e">
        <f t="shared" si="107"/>
        <v>#REF!</v>
      </c>
      <c r="AI879" s="43" t="str">
        <f>_xll.BInterpol('Base IPCA'!$C$3:$C$13,'Base IPCA'!$E$3:$E$13,AH879,"Cubic","Extrapolate=Linear","MultiX=Average","Skip=True","Sort=True")</f>
        <v>#N/A Invalid Parameter: Interpolation value</v>
      </c>
      <c r="AJ879" s="43" t="str">
        <f>_xll.BInterpol('Base IPCA'!$C$3:$C$13,'Base IPCA'!$D$3:$D$13,AH879,"Cubic","Extrapolate=Linear","MultiX=Average","Skip=True","Sort=True")</f>
        <v>#N/A Invalid Parameter: Interpolation value</v>
      </c>
    </row>
    <row r="880" spans="34:36" x14ac:dyDescent="0.25">
      <c r="AH880" s="42" t="e">
        <f t="shared" si="107"/>
        <v>#REF!</v>
      </c>
      <c r="AI880" s="43" t="str">
        <f>_xll.BInterpol('Base IPCA'!$C$3:$C$13,'Base IPCA'!$E$3:$E$13,AH880,"Cubic","Extrapolate=Linear","MultiX=Average","Skip=True","Sort=True")</f>
        <v>#N/A Invalid Parameter: Interpolation value</v>
      </c>
      <c r="AJ880" s="43" t="str">
        <f>_xll.BInterpol('Base IPCA'!$C$3:$C$13,'Base IPCA'!$D$3:$D$13,AH880,"Cubic","Extrapolate=Linear","MultiX=Average","Skip=True","Sort=True")</f>
        <v>#N/A Invalid Parameter: Interpolation value</v>
      </c>
    </row>
    <row r="881" spans="34:36" x14ac:dyDescent="0.25">
      <c r="AH881" s="42" t="e">
        <f t="shared" si="107"/>
        <v>#REF!</v>
      </c>
      <c r="AI881" s="43" t="str">
        <f>_xll.BInterpol('Base IPCA'!$C$3:$C$13,'Base IPCA'!$E$3:$E$13,AH881,"Cubic","Extrapolate=Linear","MultiX=Average","Skip=True","Sort=True")</f>
        <v>#N/A Invalid Parameter: Interpolation value</v>
      </c>
      <c r="AJ881" s="43" t="str">
        <f>_xll.BInterpol('Base IPCA'!$C$3:$C$13,'Base IPCA'!$D$3:$D$13,AH881,"Cubic","Extrapolate=Linear","MultiX=Average","Skip=True","Sort=True")</f>
        <v>#N/A Invalid Parameter: Interpolation value</v>
      </c>
    </row>
    <row r="882" spans="34:36" x14ac:dyDescent="0.25">
      <c r="AH882" s="42" t="e">
        <f t="shared" si="107"/>
        <v>#REF!</v>
      </c>
      <c r="AI882" s="43" t="str">
        <f>_xll.BInterpol('Base IPCA'!$C$3:$C$13,'Base IPCA'!$E$3:$E$13,AH882,"Cubic","Extrapolate=Linear","MultiX=Average","Skip=True","Sort=True")</f>
        <v>#N/A Invalid Parameter: Interpolation value</v>
      </c>
      <c r="AJ882" s="43" t="str">
        <f>_xll.BInterpol('Base IPCA'!$C$3:$C$13,'Base IPCA'!$D$3:$D$13,AH882,"Cubic","Extrapolate=Linear","MultiX=Average","Skip=True","Sort=True")</f>
        <v>#N/A Invalid Parameter: Interpolation value</v>
      </c>
    </row>
    <row r="883" spans="34:36" x14ac:dyDescent="0.25">
      <c r="AH883" s="42" t="e">
        <f t="shared" si="107"/>
        <v>#REF!</v>
      </c>
      <c r="AI883" s="43" t="str">
        <f>_xll.BInterpol('Base IPCA'!$C$3:$C$13,'Base IPCA'!$E$3:$E$13,AH883,"Cubic","Extrapolate=Linear","MultiX=Average","Skip=True","Sort=True")</f>
        <v>#N/A Invalid Parameter: Interpolation value</v>
      </c>
      <c r="AJ883" s="43" t="str">
        <f>_xll.BInterpol('Base IPCA'!$C$3:$C$13,'Base IPCA'!$D$3:$D$13,AH883,"Cubic","Extrapolate=Linear","MultiX=Average","Skip=True","Sort=True")</f>
        <v>#N/A Invalid Parameter: Interpolation value</v>
      </c>
    </row>
    <row r="884" spans="34:36" x14ac:dyDescent="0.25">
      <c r="AH884" s="42" t="e">
        <f t="shared" si="107"/>
        <v>#REF!</v>
      </c>
      <c r="AI884" s="43" t="str">
        <f>_xll.BInterpol('Base IPCA'!$C$3:$C$13,'Base IPCA'!$E$3:$E$13,AH884,"Cubic","Extrapolate=Linear","MultiX=Average","Skip=True","Sort=True")</f>
        <v>#N/A Invalid Parameter: Interpolation value</v>
      </c>
      <c r="AJ884" s="43" t="str">
        <f>_xll.BInterpol('Base IPCA'!$C$3:$C$13,'Base IPCA'!$D$3:$D$13,AH884,"Cubic","Extrapolate=Linear","MultiX=Average","Skip=True","Sort=True")</f>
        <v>#N/A Invalid Parameter: Interpolation value</v>
      </c>
    </row>
    <row r="885" spans="34:36" x14ac:dyDescent="0.25">
      <c r="AH885" s="42" t="e">
        <f t="shared" si="107"/>
        <v>#REF!</v>
      </c>
      <c r="AI885" s="43" t="str">
        <f>_xll.BInterpol('Base IPCA'!$C$3:$C$13,'Base IPCA'!$E$3:$E$13,AH885,"Cubic","Extrapolate=Linear","MultiX=Average","Skip=True","Sort=True")</f>
        <v>#N/A Invalid Parameter: Interpolation value</v>
      </c>
      <c r="AJ885" s="43" t="str">
        <f>_xll.BInterpol('Base IPCA'!$C$3:$C$13,'Base IPCA'!$D$3:$D$13,AH885,"Cubic","Extrapolate=Linear","MultiX=Average","Skip=True","Sort=True")</f>
        <v>#N/A Invalid Parameter: Interpolation value</v>
      </c>
    </row>
    <row r="886" spans="34:36" x14ac:dyDescent="0.25">
      <c r="AH886" s="42" t="e">
        <f t="shared" si="107"/>
        <v>#REF!</v>
      </c>
      <c r="AI886" s="43" t="str">
        <f>_xll.BInterpol('Base IPCA'!$C$3:$C$13,'Base IPCA'!$E$3:$E$13,AH886,"Cubic","Extrapolate=Linear","MultiX=Average","Skip=True","Sort=True")</f>
        <v>#N/A Invalid Parameter: Interpolation value</v>
      </c>
      <c r="AJ886" s="43" t="str">
        <f>_xll.BInterpol('Base IPCA'!$C$3:$C$13,'Base IPCA'!$D$3:$D$13,AH886,"Cubic","Extrapolate=Linear","MultiX=Average","Skip=True","Sort=True")</f>
        <v>#N/A Invalid Parameter: Interpolation value</v>
      </c>
    </row>
    <row r="887" spans="34:36" x14ac:dyDescent="0.25">
      <c r="AH887" s="42" t="e">
        <f t="shared" si="107"/>
        <v>#REF!</v>
      </c>
      <c r="AI887" s="43" t="str">
        <f>_xll.BInterpol('Base IPCA'!$C$3:$C$13,'Base IPCA'!$E$3:$E$13,AH887,"Cubic","Extrapolate=Linear","MultiX=Average","Skip=True","Sort=True")</f>
        <v>#N/A Invalid Parameter: Interpolation value</v>
      </c>
      <c r="AJ887" s="43" t="str">
        <f>_xll.BInterpol('Base IPCA'!$C$3:$C$13,'Base IPCA'!$D$3:$D$13,AH887,"Cubic","Extrapolate=Linear","MultiX=Average","Skip=True","Sort=True")</f>
        <v>#N/A Invalid Parameter: Interpolation value</v>
      </c>
    </row>
    <row r="888" spans="34:36" x14ac:dyDescent="0.25">
      <c r="AH888" s="42" t="e">
        <f t="shared" si="107"/>
        <v>#REF!</v>
      </c>
      <c r="AI888" s="43" t="str">
        <f>_xll.BInterpol('Base IPCA'!$C$3:$C$13,'Base IPCA'!$E$3:$E$13,AH888,"Cubic","Extrapolate=Linear","MultiX=Average","Skip=True","Sort=True")</f>
        <v>#N/A Invalid Parameter: Interpolation value</v>
      </c>
      <c r="AJ888" s="43" t="str">
        <f>_xll.BInterpol('Base IPCA'!$C$3:$C$13,'Base IPCA'!$D$3:$D$13,AH888,"Cubic","Extrapolate=Linear","MultiX=Average","Skip=True","Sort=True")</f>
        <v>#N/A Invalid Parameter: Interpolation value</v>
      </c>
    </row>
    <row r="889" spans="34:36" x14ac:dyDescent="0.25">
      <c r="AH889" s="42" t="e">
        <f t="shared" si="107"/>
        <v>#REF!</v>
      </c>
      <c r="AI889" s="43" t="str">
        <f>_xll.BInterpol('Base IPCA'!$C$3:$C$13,'Base IPCA'!$E$3:$E$13,AH889,"Cubic","Extrapolate=Linear","MultiX=Average","Skip=True","Sort=True")</f>
        <v>#N/A Invalid Parameter: Interpolation value</v>
      </c>
      <c r="AJ889" s="43" t="str">
        <f>_xll.BInterpol('Base IPCA'!$C$3:$C$13,'Base IPCA'!$D$3:$D$13,AH889,"Cubic","Extrapolate=Linear","MultiX=Average","Skip=True","Sort=True")</f>
        <v>#N/A Invalid Parameter: Interpolation value</v>
      </c>
    </row>
    <row r="890" spans="34:36" x14ac:dyDescent="0.25">
      <c r="AH890" s="42" t="e">
        <f t="shared" si="107"/>
        <v>#REF!</v>
      </c>
      <c r="AI890" s="43" t="str">
        <f>_xll.BInterpol('Base IPCA'!$C$3:$C$13,'Base IPCA'!$E$3:$E$13,AH890,"Cubic","Extrapolate=Linear","MultiX=Average","Skip=True","Sort=True")</f>
        <v>#N/A Invalid Parameter: Interpolation value</v>
      </c>
      <c r="AJ890" s="43" t="str">
        <f>_xll.BInterpol('Base IPCA'!$C$3:$C$13,'Base IPCA'!$D$3:$D$13,AH890,"Cubic","Extrapolate=Linear","MultiX=Average","Skip=True","Sort=True")</f>
        <v>#N/A Invalid Parameter: Interpolation value</v>
      </c>
    </row>
    <row r="891" spans="34:36" x14ac:dyDescent="0.25">
      <c r="AH891" s="42" t="e">
        <f t="shared" si="107"/>
        <v>#REF!</v>
      </c>
      <c r="AI891" s="43" t="str">
        <f>_xll.BInterpol('Base IPCA'!$C$3:$C$13,'Base IPCA'!$E$3:$E$13,AH891,"Cubic","Extrapolate=Linear","MultiX=Average","Skip=True","Sort=True")</f>
        <v>#N/A Invalid Parameter: Interpolation value</v>
      </c>
      <c r="AJ891" s="43" t="str">
        <f>_xll.BInterpol('Base IPCA'!$C$3:$C$13,'Base IPCA'!$D$3:$D$13,AH891,"Cubic","Extrapolate=Linear","MultiX=Average","Skip=True","Sort=True")</f>
        <v>#N/A Invalid Parameter: Interpolation value</v>
      </c>
    </row>
    <row r="892" spans="34:36" x14ac:dyDescent="0.25">
      <c r="AH892" s="42" t="e">
        <f t="shared" si="107"/>
        <v>#REF!</v>
      </c>
      <c r="AI892" s="43" t="str">
        <f>_xll.BInterpol('Base IPCA'!$C$3:$C$13,'Base IPCA'!$E$3:$E$13,AH892,"Cubic","Extrapolate=Linear","MultiX=Average","Skip=True","Sort=True")</f>
        <v>#N/A Invalid Parameter: Interpolation value</v>
      </c>
      <c r="AJ892" s="43" t="str">
        <f>_xll.BInterpol('Base IPCA'!$C$3:$C$13,'Base IPCA'!$D$3:$D$13,AH892,"Cubic","Extrapolate=Linear","MultiX=Average","Skip=True","Sort=True")</f>
        <v>#N/A Invalid Parameter: Interpolation value</v>
      </c>
    </row>
    <row r="893" spans="34:36" x14ac:dyDescent="0.25">
      <c r="AH893" s="42" t="e">
        <f t="shared" si="107"/>
        <v>#REF!</v>
      </c>
      <c r="AI893" s="43" t="str">
        <f>_xll.BInterpol('Base IPCA'!$C$3:$C$13,'Base IPCA'!$E$3:$E$13,AH893,"Cubic","Extrapolate=Linear","MultiX=Average","Skip=True","Sort=True")</f>
        <v>#N/A Invalid Parameter: Interpolation value</v>
      </c>
      <c r="AJ893" s="43" t="str">
        <f>_xll.BInterpol('Base IPCA'!$C$3:$C$13,'Base IPCA'!$D$3:$D$13,AH893,"Cubic","Extrapolate=Linear","MultiX=Average","Skip=True","Sort=True")</f>
        <v>#N/A Invalid Parameter: Interpolation value</v>
      </c>
    </row>
    <row r="894" spans="34:36" x14ac:dyDescent="0.25">
      <c r="AH894" s="42" t="e">
        <f t="shared" si="107"/>
        <v>#REF!</v>
      </c>
      <c r="AI894" s="43" t="str">
        <f>_xll.BInterpol('Base IPCA'!$C$3:$C$13,'Base IPCA'!$E$3:$E$13,AH894,"Cubic","Extrapolate=Linear","MultiX=Average","Skip=True","Sort=True")</f>
        <v>#N/A Invalid Parameter: Interpolation value</v>
      </c>
      <c r="AJ894" s="43" t="str">
        <f>_xll.BInterpol('Base IPCA'!$C$3:$C$13,'Base IPCA'!$D$3:$D$13,AH894,"Cubic","Extrapolate=Linear","MultiX=Average","Skip=True","Sort=True")</f>
        <v>#N/A Invalid Parameter: Interpolation value</v>
      </c>
    </row>
    <row r="895" spans="34:36" x14ac:dyDescent="0.25">
      <c r="AH895" s="42" t="e">
        <f t="shared" si="107"/>
        <v>#REF!</v>
      </c>
      <c r="AI895" s="43" t="str">
        <f>_xll.BInterpol('Base IPCA'!$C$3:$C$13,'Base IPCA'!$E$3:$E$13,AH895,"Cubic","Extrapolate=Linear","MultiX=Average","Skip=True","Sort=True")</f>
        <v>#N/A Invalid Parameter: Interpolation value</v>
      </c>
      <c r="AJ895" s="43" t="str">
        <f>_xll.BInterpol('Base IPCA'!$C$3:$C$13,'Base IPCA'!$D$3:$D$13,AH895,"Cubic","Extrapolate=Linear","MultiX=Average","Skip=True","Sort=True")</f>
        <v>#N/A Invalid Parameter: Interpolation value</v>
      </c>
    </row>
    <row r="896" spans="34:36" x14ac:dyDescent="0.25">
      <c r="AH896" s="42" t="e">
        <f t="shared" si="107"/>
        <v>#REF!</v>
      </c>
      <c r="AI896" s="43" t="str">
        <f>_xll.BInterpol('Base IPCA'!$C$3:$C$13,'Base IPCA'!$E$3:$E$13,AH896,"Cubic","Extrapolate=Linear","MultiX=Average","Skip=True","Sort=True")</f>
        <v>#N/A Invalid Parameter: Interpolation value</v>
      </c>
      <c r="AJ896" s="43" t="str">
        <f>_xll.BInterpol('Base IPCA'!$C$3:$C$13,'Base IPCA'!$D$3:$D$13,AH896,"Cubic","Extrapolate=Linear","MultiX=Average","Skip=True","Sort=True")</f>
        <v>#N/A Invalid Parameter: Interpolation value</v>
      </c>
    </row>
    <row r="897" spans="34:36" x14ac:dyDescent="0.25">
      <c r="AH897" s="42" t="e">
        <f t="shared" si="107"/>
        <v>#REF!</v>
      </c>
      <c r="AI897" s="43" t="str">
        <f>_xll.BInterpol('Base IPCA'!$C$3:$C$13,'Base IPCA'!$E$3:$E$13,AH897,"Cubic","Extrapolate=Linear","MultiX=Average","Skip=True","Sort=True")</f>
        <v>#N/A Invalid Parameter: Interpolation value</v>
      </c>
      <c r="AJ897" s="43" t="str">
        <f>_xll.BInterpol('Base IPCA'!$C$3:$C$13,'Base IPCA'!$D$3:$D$13,AH897,"Cubic","Extrapolate=Linear","MultiX=Average","Skip=True","Sort=True")</f>
        <v>#N/A Invalid Parameter: Interpolation value</v>
      </c>
    </row>
    <row r="898" spans="34:36" x14ac:dyDescent="0.25">
      <c r="AH898" s="42" t="e">
        <f t="shared" si="107"/>
        <v>#REF!</v>
      </c>
      <c r="AI898" s="43" t="str">
        <f>_xll.BInterpol('Base IPCA'!$C$3:$C$13,'Base IPCA'!$E$3:$E$13,AH898,"Cubic","Extrapolate=Linear","MultiX=Average","Skip=True","Sort=True")</f>
        <v>#N/A Invalid Parameter: Interpolation value</v>
      </c>
      <c r="AJ898" s="43" t="str">
        <f>_xll.BInterpol('Base IPCA'!$C$3:$C$13,'Base IPCA'!$D$3:$D$13,AH898,"Cubic","Extrapolate=Linear","MultiX=Average","Skip=True","Sort=True")</f>
        <v>#N/A Invalid Parameter: Interpolation value</v>
      </c>
    </row>
    <row r="899" spans="34:36" x14ac:dyDescent="0.25">
      <c r="AH899" s="42" t="e">
        <f t="shared" si="107"/>
        <v>#REF!</v>
      </c>
      <c r="AI899" s="43" t="str">
        <f>_xll.BInterpol('Base IPCA'!$C$3:$C$13,'Base IPCA'!$E$3:$E$13,AH899,"Cubic","Extrapolate=Linear","MultiX=Average","Skip=True","Sort=True")</f>
        <v>#N/A Invalid Parameter: Interpolation value</v>
      </c>
      <c r="AJ899" s="43" t="str">
        <f>_xll.BInterpol('Base IPCA'!$C$3:$C$13,'Base IPCA'!$D$3:$D$13,AH899,"Cubic","Extrapolate=Linear","MultiX=Average","Skip=True","Sort=True")</f>
        <v>#N/A Invalid Parameter: Interpolation value</v>
      </c>
    </row>
    <row r="900" spans="34:36" x14ac:dyDescent="0.25">
      <c r="AH900" s="42" t="e">
        <f t="shared" si="107"/>
        <v>#REF!</v>
      </c>
      <c r="AI900" s="43" t="str">
        <f>_xll.BInterpol('Base IPCA'!$C$3:$C$13,'Base IPCA'!$E$3:$E$13,AH900,"Cubic","Extrapolate=Linear","MultiX=Average","Skip=True","Sort=True")</f>
        <v>#N/A Invalid Parameter: Interpolation value</v>
      </c>
      <c r="AJ900" s="43" t="str">
        <f>_xll.BInterpol('Base IPCA'!$C$3:$C$13,'Base IPCA'!$D$3:$D$13,AH900,"Cubic","Extrapolate=Linear","MultiX=Average","Skip=True","Sort=True")</f>
        <v>#N/A Invalid Parameter: Interpolation value</v>
      </c>
    </row>
    <row r="901" spans="34:36" x14ac:dyDescent="0.25">
      <c r="AH901" s="42" t="e">
        <f t="shared" si="107"/>
        <v>#REF!</v>
      </c>
      <c r="AI901" s="43" t="str">
        <f>_xll.BInterpol('Base IPCA'!$C$3:$C$13,'Base IPCA'!$E$3:$E$13,AH901,"Cubic","Extrapolate=Linear","MultiX=Average","Skip=True","Sort=True")</f>
        <v>#N/A Invalid Parameter: Interpolation value</v>
      </c>
      <c r="AJ901" s="43" t="str">
        <f>_xll.BInterpol('Base IPCA'!$C$3:$C$13,'Base IPCA'!$D$3:$D$13,AH901,"Cubic","Extrapolate=Linear","MultiX=Average","Skip=True","Sort=True")</f>
        <v>#N/A Invalid Parameter: Interpolation value</v>
      </c>
    </row>
    <row r="902" spans="34:36" x14ac:dyDescent="0.25">
      <c r="AH902" s="42" t="e">
        <f t="shared" ref="AH902:AH965" si="108">AH901+1</f>
        <v>#REF!</v>
      </c>
      <c r="AI902" s="43" t="str">
        <f>_xll.BInterpol('Base IPCA'!$C$3:$C$13,'Base IPCA'!$E$3:$E$13,AH902,"Cubic","Extrapolate=Linear","MultiX=Average","Skip=True","Sort=True")</f>
        <v>#N/A Invalid Parameter: Interpolation value</v>
      </c>
      <c r="AJ902" s="43" t="str">
        <f>_xll.BInterpol('Base IPCA'!$C$3:$C$13,'Base IPCA'!$D$3:$D$13,AH902,"Cubic","Extrapolate=Linear","MultiX=Average","Skip=True","Sort=True")</f>
        <v>#N/A Invalid Parameter: Interpolation value</v>
      </c>
    </row>
    <row r="903" spans="34:36" x14ac:dyDescent="0.25">
      <c r="AH903" s="42" t="e">
        <f t="shared" si="108"/>
        <v>#REF!</v>
      </c>
      <c r="AI903" s="43" t="str">
        <f>_xll.BInterpol('Base IPCA'!$C$3:$C$13,'Base IPCA'!$E$3:$E$13,AH903,"Cubic","Extrapolate=Linear","MultiX=Average","Skip=True","Sort=True")</f>
        <v>#N/A Invalid Parameter: Interpolation value</v>
      </c>
      <c r="AJ903" s="43" t="str">
        <f>_xll.BInterpol('Base IPCA'!$C$3:$C$13,'Base IPCA'!$D$3:$D$13,AH903,"Cubic","Extrapolate=Linear","MultiX=Average","Skip=True","Sort=True")</f>
        <v>#N/A Invalid Parameter: Interpolation value</v>
      </c>
    </row>
    <row r="904" spans="34:36" x14ac:dyDescent="0.25">
      <c r="AH904" s="42" t="e">
        <f t="shared" si="108"/>
        <v>#REF!</v>
      </c>
      <c r="AI904" s="43" t="str">
        <f>_xll.BInterpol('Base IPCA'!$C$3:$C$13,'Base IPCA'!$E$3:$E$13,AH904,"Cubic","Extrapolate=Linear","MultiX=Average","Skip=True","Sort=True")</f>
        <v>#N/A Invalid Parameter: Interpolation value</v>
      </c>
      <c r="AJ904" s="43" t="str">
        <f>_xll.BInterpol('Base IPCA'!$C$3:$C$13,'Base IPCA'!$D$3:$D$13,AH904,"Cubic","Extrapolate=Linear","MultiX=Average","Skip=True","Sort=True")</f>
        <v>#N/A Invalid Parameter: Interpolation value</v>
      </c>
    </row>
    <row r="905" spans="34:36" x14ac:dyDescent="0.25">
      <c r="AH905" s="42" t="e">
        <f t="shared" si="108"/>
        <v>#REF!</v>
      </c>
      <c r="AI905" s="43" t="str">
        <f>_xll.BInterpol('Base IPCA'!$C$3:$C$13,'Base IPCA'!$E$3:$E$13,AH905,"Cubic","Extrapolate=Linear","MultiX=Average","Skip=True","Sort=True")</f>
        <v>#N/A Invalid Parameter: Interpolation value</v>
      </c>
      <c r="AJ905" s="43" t="str">
        <f>_xll.BInterpol('Base IPCA'!$C$3:$C$13,'Base IPCA'!$D$3:$D$13,AH905,"Cubic","Extrapolate=Linear","MultiX=Average","Skip=True","Sort=True")</f>
        <v>#N/A Invalid Parameter: Interpolation value</v>
      </c>
    </row>
    <row r="906" spans="34:36" x14ac:dyDescent="0.25">
      <c r="AH906" s="42" t="e">
        <f t="shared" si="108"/>
        <v>#REF!</v>
      </c>
      <c r="AI906" s="43" t="str">
        <f>_xll.BInterpol('Base IPCA'!$C$3:$C$13,'Base IPCA'!$E$3:$E$13,AH906,"Cubic","Extrapolate=Linear","MultiX=Average","Skip=True","Sort=True")</f>
        <v>#N/A Invalid Parameter: Interpolation value</v>
      </c>
      <c r="AJ906" s="43" t="str">
        <f>_xll.BInterpol('Base IPCA'!$C$3:$C$13,'Base IPCA'!$D$3:$D$13,AH906,"Cubic","Extrapolate=Linear","MultiX=Average","Skip=True","Sort=True")</f>
        <v>#N/A Invalid Parameter: Interpolation value</v>
      </c>
    </row>
    <row r="907" spans="34:36" x14ac:dyDescent="0.25">
      <c r="AH907" s="42" t="e">
        <f t="shared" si="108"/>
        <v>#REF!</v>
      </c>
      <c r="AI907" s="43" t="str">
        <f>_xll.BInterpol('Base IPCA'!$C$3:$C$13,'Base IPCA'!$E$3:$E$13,AH907,"Cubic","Extrapolate=Linear","MultiX=Average","Skip=True","Sort=True")</f>
        <v>#N/A Invalid Parameter: Interpolation value</v>
      </c>
      <c r="AJ907" s="43" t="str">
        <f>_xll.BInterpol('Base IPCA'!$C$3:$C$13,'Base IPCA'!$D$3:$D$13,AH907,"Cubic","Extrapolate=Linear","MultiX=Average","Skip=True","Sort=True")</f>
        <v>#N/A Invalid Parameter: Interpolation value</v>
      </c>
    </row>
    <row r="908" spans="34:36" x14ac:dyDescent="0.25">
      <c r="AH908" s="42" t="e">
        <f t="shared" si="108"/>
        <v>#REF!</v>
      </c>
      <c r="AI908" s="43" t="str">
        <f>_xll.BInterpol('Base IPCA'!$C$3:$C$13,'Base IPCA'!$E$3:$E$13,AH908,"Cubic","Extrapolate=Linear","MultiX=Average","Skip=True","Sort=True")</f>
        <v>#N/A Invalid Parameter: Interpolation value</v>
      </c>
      <c r="AJ908" s="43" t="str">
        <f>_xll.BInterpol('Base IPCA'!$C$3:$C$13,'Base IPCA'!$D$3:$D$13,AH908,"Cubic","Extrapolate=Linear","MultiX=Average","Skip=True","Sort=True")</f>
        <v>#N/A Invalid Parameter: Interpolation value</v>
      </c>
    </row>
    <row r="909" spans="34:36" x14ac:dyDescent="0.25">
      <c r="AH909" s="42" t="e">
        <f t="shared" si="108"/>
        <v>#REF!</v>
      </c>
      <c r="AI909" s="43" t="str">
        <f>_xll.BInterpol('Base IPCA'!$C$3:$C$13,'Base IPCA'!$E$3:$E$13,AH909,"Cubic","Extrapolate=Linear","MultiX=Average","Skip=True","Sort=True")</f>
        <v>#N/A Invalid Parameter: Interpolation value</v>
      </c>
      <c r="AJ909" s="43" t="str">
        <f>_xll.BInterpol('Base IPCA'!$C$3:$C$13,'Base IPCA'!$D$3:$D$13,AH909,"Cubic","Extrapolate=Linear","MultiX=Average","Skip=True","Sort=True")</f>
        <v>#N/A Invalid Parameter: Interpolation value</v>
      </c>
    </row>
    <row r="910" spans="34:36" x14ac:dyDescent="0.25">
      <c r="AH910" s="42" t="e">
        <f t="shared" si="108"/>
        <v>#REF!</v>
      </c>
      <c r="AI910" s="43" t="str">
        <f>_xll.BInterpol('Base IPCA'!$C$3:$C$13,'Base IPCA'!$E$3:$E$13,AH910,"Cubic","Extrapolate=Linear","MultiX=Average","Skip=True","Sort=True")</f>
        <v>#N/A Invalid Parameter: Interpolation value</v>
      </c>
      <c r="AJ910" s="43" t="str">
        <f>_xll.BInterpol('Base IPCA'!$C$3:$C$13,'Base IPCA'!$D$3:$D$13,AH910,"Cubic","Extrapolate=Linear","MultiX=Average","Skip=True","Sort=True")</f>
        <v>#N/A Invalid Parameter: Interpolation value</v>
      </c>
    </row>
    <row r="911" spans="34:36" x14ac:dyDescent="0.25">
      <c r="AH911" s="42" t="e">
        <f t="shared" si="108"/>
        <v>#REF!</v>
      </c>
      <c r="AI911" s="43" t="str">
        <f>_xll.BInterpol('Base IPCA'!$C$3:$C$13,'Base IPCA'!$E$3:$E$13,AH911,"Cubic","Extrapolate=Linear","MultiX=Average","Skip=True","Sort=True")</f>
        <v>#N/A Invalid Parameter: Interpolation value</v>
      </c>
      <c r="AJ911" s="43" t="str">
        <f>_xll.BInterpol('Base IPCA'!$C$3:$C$13,'Base IPCA'!$D$3:$D$13,AH911,"Cubic","Extrapolate=Linear","MultiX=Average","Skip=True","Sort=True")</f>
        <v>#N/A Invalid Parameter: Interpolation value</v>
      </c>
    </row>
    <row r="912" spans="34:36" x14ac:dyDescent="0.25">
      <c r="AH912" s="42" t="e">
        <f t="shared" si="108"/>
        <v>#REF!</v>
      </c>
      <c r="AI912" s="43" t="str">
        <f>_xll.BInterpol('Base IPCA'!$C$3:$C$13,'Base IPCA'!$E$3:$E$13,AH912,"Cubic","Extrapolate=Linear","MultiX=Average","Skip=True","Sort=True")</f>
        <v>#N/A Invalid Parameter: Interpolation value</v>
      </c>
      <c r="AJ912" s="43" t="str">
        <f>_xll.BInterpol('Base IPCA'!$C$3:$C$13,'Base IPCA'!$D$3:$D$13,AH912,"Cubic","Extrapolate=Linear","MultiX=Average","Skip=True","Sort=True")</f>
        <v>#N/A Invalid Parameter: Interpolation value</v>
      </c>
    </row>
    <row r="913" spans="34:36" x14ac:dyDescent="0.25">
      <c r="AH913" s="42" t="e">
        <f t="shared" si="108"/>
        <v>#REF!</v>
      </c>
      <c r="AI913" s="43" t="str">
        <f>_xll.BInterpol('Base IPCA'!$C$3:$C$13,'Base IPCA'!$E$3:$E$13,AH913,"Cubic","Extrapolate=Linear","MultiX=Average","Skip=True","Sort=True")</f>
        <v>#N/A Invalid Parameter: Interpolation value</v>
      </c>
      <c r="AJ913" s="43" t="str">
        <f>_xll.BInterpol('Base IPCA'!$C$3:$C$13,'Base IPCA'!$D$3:$D$13,AH913,"Cubic","Extrapolate=Linear","MultiX=Average","Skip=True","Sort=True")</f>
        <v>#N/A Invalid Parameter: Interpolation value</v>
      </c>
    </row>
    <row r="914" spans="34:36" x14ac:dyDescent="0.25">
      <c r="AH914" s="42" t="e">
        <f t="shared" si="108"/>
        <v>#REF!</v>
      </c>
      <c r="AI914" s="43" t="str">
        <f>_xll.BInterpol('Base IPCA'!$C$3:$C$13,'Base IPCA'!$E$3:$E$13,AH914,"Cubic","Extrapolate=Linear","MultiX=Average","Skip=True","Sort=True")</f>
        <v>#N/A Invalid Parameter: Interpolation value</v>
      </c>
      <c r="AJ914" s="43" t="str">
        <f>_xll.BInterpol('Base IPCA'!$C$3:$C$13,'Base IPCA'!$D$3:$D$13,AH914,"Cubic","Extrapolate=Linear","MultiX=Average","Skip=True","Sort=True")</f>
        <v>#N/A Invalid Parameter: Interpolation value</v>
      </c>
    </row>
    <row r="915" spans="34:36" x14ac:dyDescent="0.25">
      <c r="AH915" s="42" t="e">
        <f t="shared" si="108"/>
        <v>#REF!</v>
      </c>
      <c r="AI915" s="43" t="str">
        <f>_xll.BInterpol('Base IPCA'!$C$3:$C$13,'Base IPCA'!$E$3:$E$13,AH915,"Cubic","Extrapolate=Linear","MultiX=Average","Skip=True","Sort=True")</f>
        <v>#N/A Invalid Parameter: Interpolation value</v>
      </c>
      <c r="AJ915" s="43" t="str">
        <f>_xll.BInterpol('Base IPCA'!$C$3:$C$13,'Base IPCA'!$D$3:$D$13,AH915,"Cubic","Extrapolate=Linear","MultiX=Average","Skip=True","Sort=True")</f>
        <v>#N/A Invalid Parameter: Interpolation value</v>
      </c>
    </row>
    <row r="916" spans="34:36" x14ac:dyDescent="0.25">
      <c r="AH916" s="42" t="e">
        <f t="shared" si="108"/>
        <v>#REF!</v>
      </c>
      <c r="AI916" s="43" t="str">
        <f>_xll.BInterpol('Base IPCA'!$C$3:$C$13,'Base IPCA'!$E$3:$E$13,AH916,"Cubic","Extrapolate=Linear","MultiX=Average","Skip=True","Sort=True")</f>
        <v>#N/A Invalid Parameter: Interpolation value</v>
      </c>
      <c r="AJ916" s="43" t="str">
        <f>_xll.BInterpol('Base IPCA'!$C$3:$C$13,'Base IPCA'!$D$3:$D$13,AH916,"Cubic","Extrapolate=Linear","MultiX=Average","Skip=True","Sort=True")</f>
        <v>#N/A Invalid Parameter: Interpolation value</v>
      </c>
    </row>
    <row r="917" spans="34:36" x14ac:dyDescent="0.25">
      <c r="AH917" s="42" t="e">
        <f t="shared" si="108"/>
        <v>#REF!</v>
      </c>
      <c r="AI917" s="43" t="str">
        <f>_xll.BInterpol('Base IPCA'!$C$3:$C$13,'Base IPCA'!$E$3:$E$13,AH917,"Cubic","Extrapolate=Linear","MultiX=Average","Skip=True","Sort=True")</f>
        <v>#N/A Invalid Parameter: Interpolation value</v>
      </c>
      <c r="AJ917" s="43" t="str">
        <f>_xll.BInterpol('Base IPCA'!$C$3:$C$13,'Base IPCA'!$D$3:$D$13,AH917,"Cubic","Extrapolate=Linear","MultiX=Average","Skip=True","Sort=True")</f>
        <v>#N/A Invalid Parameter: Interpolation value</v>
      </c>
    </row>
    <row r="918" spans="34:36" x14ac:dyDescent="0.25">
      <c r="AH918" s="42" t="e">
        <f t="shared" si="108"/>
        <v>#REF!</v>
      </c>
      <c r="AI918" s="43" t="str">
        <f>_xll.BInterpol('Base IPCA'!$C$3:$C$13,'Base IPCA'!$E$3:$E$13,AH918,"Cubic","Extrapolate=Linear","MultiX=Average","Skip=True","Sort=True")</f>
        <v>#N/A Invalid Parameter: Interpolation value</v>
      </c>
      <c r="AJ918" s="43" t="str">
        <f>_xll.BInterpol('Base IPCA'!$C$3:$C$13,'Base IPCA'!$D$3:$D$13,AH918,"Cubic","Extrapolate=Linear","MultiX=Average","Skip=True","Sort=True")</f>
        <v>#N/A Invalid Parameter: Interpolation value</v>
      </c>
    </row>
    <row r="919" spans="34:36" x14ac:dyDescent="0.25">
      <c r="AH919" s="42" t="e">
        <f t="shared" si="108"/>
        <v>#REF!</v>
      </c>
      <c r="AI919" s="43" t="str">
        <f>_xll.BInterpol('Base IPCA'!$C$3:$C$13,'Base IPCA'!$E$3:$E$13,AH919,"Cubic","Extrapolate=Linear","MultiX=Average","Skip=True","Sort=True")</f>
        <v>#N/A Invalid Parameter: Interpolation value</v>
      </c>
      <c r="AJ919" s="43" t="str">
        <f>_xll.BInterpol('Base IPCA'!$C$3:$C$13,'Base IPCA'!$D$3:$D$13,AH919,"Cubic","Extrapolate=Linear","MultiX=Average","Skip=True","Sort=True")</f>
        <v>#N/A Invalid Parameter: Interpolation value</v>
      </c>
    </row>
    <row r="920" spans="34:36" x14ac:dyDescent="0.25">
      <c r="AH920" s="42" t="e">
        <f t="shared" si="108"/>
        <v>#REF!</v>
      </c>
      <c r="AI920" s="43" t="str">
        <f>_xll.BInterpol('Base IPCA'!$C$3:$C$13,'Base IPCA'!$E$3:$E$13,AH920,"Cubic","Extrapolate=Linear","MultiX=Average","Skip=True","Sort=True")</f>
        <v>#N/A Invalid Parameter: Interpolation value</v>
      </c>
      <c r="AJ920" s="43" t="str">
        <f>_xll.BInterpol('Base IPCA'!$C$3:$C$13,'Base IPCA'!$D$3:$D$13,AH920,"Cubic","Extrapolate=Linear","MultiX=Average","Skip=True","Sort=True")</f>
        <v>#N/A Invalid Parameter: Interpolation value</v>
      </c>
    </row>
    <row r="921" spans="34:36" x14ac:dyDescent="0.25">
      <c r="AH921" s="42" t="e">
        <f t="shared" si="108"/>
        <v>#REF!</v>
      </c>
      <c r="AI921" s="43" t="str">
        <f>_xll.BInterpol('Base IPCA'!$C$3:$C$13,'Base IPCA'!$E$3:$E$13,AH921,"Cubic","Extrapolate=Linear","MultiX=Average","Skip=True","Sort=True")</f>
        <v>#N/A Invalid Parameter: Interpolation value</v>
      </c>
      <c r="AJ921" s="43" t="str">
        <f>_xll.BInterpol('Base IPCA'!$C$3:$C$13,'Base IPCA'!$D$3:$D$13,AH921,"Cubic","Extrapolate=Linear","MultiX=Average","Skip=True","Sort=True")</f>
        <v>#N/A Invalid Parameter: Interpolation value</v>
      </c>
    </row>
    <row r="922" spans="34:36" x14ac:dyDescent="0.25">
      <c r="AH922" s="42" t="e">
        <f t="shared" si="108"/>
        <v>#REF!</v>
      </c>
      <c r="AI922" s="43" t="str">
        <f>_xll.BInterpol('Base IPCA'!$C$3:$C$13,'Base IPCA'!$E$3:$E$13,AH922,"Cubic","Extrapolate=Linear","MultiX=Average","Skip=True","Sort=True")</f>
        <v>#N/A Invalid Parameter: Interpolation value</v>
      </c>
      <c r="AJ922" s="43" t="str">
        <f>_xll.BInterpol('Base IPCA'!$C$3:$C$13,'Base IPCA'!$D$3:$D$13,AH922,"Cubic","Extrapolate=Linear","MultiX=Average","Skip=True","Sort=True")</f>
        <v>#N/A Invalid Parameter: Interpolation value</v>
      </c>
    </row>
    <row r="923" spans="34:36" x14ac:dyDescent="0.25">
      <c r="AH923" s="42" t="e">
        <f t="shared" si="108"/>
        <v>#REF!</v>
      </c>
      <c r="AI923" s="43" t="str">
        <f>_xll.BInterpol('Base IPCA'!$C$3:$C$13,'Base IPCA'!$E$3:$E$13,AH923,"Cubic","Extrapolate=Linear","MultiX=Average","Skip=True","Sort=True")</f>
        <v>#N/A Invalid Parameter: Interpolation value</v>
      </c>
      <c r="AJ923" s="43" t="str">
        <f>_xll.BInterpol('Base IPCA'!$C$3:$C$13,'Base IPCA'!$D$3:$D$13,AH923,"Cubic","Extrapolate=Linear","MultiX=Average","Skip=True","Sort=True")</f>
        <v>#N/A Invalid Parameter: Interpolation value</v>
      </c>
    </row>
    <row r="924" spans="34:36" x14ac:dyDescent="0.25">
      <c r="AH924" s="42" t="e">
        <f t="shared" si="108"/>
        <v>#REF!</v>
      </c>
      <c r="AI924" s="43" t="str">
        <f>_xll.BInterpol('Base IPCA'!$C$3:$C$13,'Base IPCA'!$E$3:$E$13,AH924,"Cubic","Extrapolate=Linear","MultiX=Average","Skip=True","Sort=True")</f>
        <v>#N/A Invalid Parameter: Interpolation value</v>
      </c>
      <c r="AJ924" s="43" t="str">
        <f>_xll.BInterpol('Base IPCA'!$C$3:$C$13,'Base IPCA'!$D$3:$D$13,AH924,"Cubic","Extrapolate=Linear","MultiX=Average","Skip=True","Sort=True")</f>
        <v>#N/A Invalid Parameter: Interpolation value</v>
      </c>
    </row>
    <row r="925" spans="34:36" x14ac:dyDescent="0.25">
      <c r="AH925" s="42" t="e">
        <f t="shared" si="108"/>
        <v>#REF!</v>
      </c>
      <c r="AI925" s="43" t="str">
        <f>_xll.BInterpol('Base IPCA'!$C$3:$C$13,'Base IPCA'!$E$3:$E$13,AH925,"Cubic","Extrapolate=Linear","MultiX=Average","Skip=True","Sort=True")</f>
        <v>#N/A Invalid Parameter: Interpolation value</v>
      </c>
      <c r="AJ925" s="43" t="str">
        <f>_xll.BInterpol('Base IPCA'!$C$3:$C$13,'Base IPCA'!$D$3:$D$13,AH925,"Cubic","Extrapolate=Linear","MultiX=Average","Skip=True","Sort=True")</f>
        <v>#N/A Invalid Parameter: Interpolation value</v>
      </c>
    </row>
    <row r="926" spans="34:36" x14ac:dyDescent="0.25">
      <c r="AH926" s="42" t="e">
        <f t="shared" si="108"/>
        <v>#REF!</v>
      </c>
      <c r="AI926" s="43" t="str">
        <f>_xll.BInterpol('Base IPCA'!$C$3:$C$13,'Base IPCA'!$E$3:$E$13,AH926,"Cubic","Extrapolate=Linear","MultiX=Average","Skip=True","Sort=True")</f>
        <v>#N/A Invalid Parameter: Interpolation value</v>
      </c>
      <c r="AJ926" s="43" t="str">
        <f>_xll.BInterpol('Base IPCA'!$C$3:$C$13,'Base IPCA'!$D$3:$D$13,AH926,"Cubic","Extrapolate=Linear","MultiX=Average","Skip=True","Sort=True")</f>
        <v>#N/A Invalid Parameter: Interpolation value</v>
      </c>
    </row>
    <row r="927" spans="34:36" x14ac:dyDescent="0.25">
      <c r="AH927" s="42" t="e">
        <f t="shared" si="108"/>
        <v>#REF!</v>
      </c>
      <c r="AI927" s="43" t="str">
        <f>_xll.BInterpol('Base IPCA'!$C$3:$C$13,'Base IPCA'!$E$3:$E$13,AH927,"Cubic","Extrapolate=Linear","MultiX=Average","Skip=True","Sort=True")</f>
        <v>#N/A Invalid Parameter: Interpolation value</v>
      </c>
      <c r="AJ927" s="43" t="str">
        <f>_xll.BInterpol('Base IPCA'!$C$3:$C$13,'Base IPCA'!$D$3:$D$13,AH927,"Cubic","Extrapolate=Linear","MultiX=Average","Skip=True","Sort=True")</f>
        <v>#N/A Invalid Parameter: Interpolation value</v>
      </c>
    </row>
    <row r="928" spans="34:36" x14ac:dyDescent="0.25">
      <c r="AH928" s="42" t="e">
        <f t="shared" si="108"/>
        <v>#REF!</v>
      </c>
      <c r="AI928" s="43" t="str">
        <f>_xll.BInterpol('Base IPCA'!$C$3:$C$13,'Base IPCA'!$E$3:$E$13,AH928,"Cubic","Extrapolate=Linear","MultiX=Average","Skip=True","Sort=True")</f>
        <v>#N/A Invalid Parameter: Interpolation value</v>
      </c>
      <c r="AJ928" s="43" t="str">
        <f>_xll.BInterpol('Base IPCA'!$C$3:$C$13,'Base IPCA'!$D$3:$D$13,AH928,"Cubic","Extrapolate=Linear","MultiX=Average","Skip=True","Sort=True")</f>
        <v>#N/A Invalid Parameter: Interpolation value</v>
      </c>
    </row>
    <row r="929" spans="34:36" x14ac:dyDescent="0.25">
      <c r="AH929" s="42" t="e">
        <f t="shared" si="108"/>
        <v>#REF!</v>
      </c>
      <c r="AI929" s="43" t="str">
        <f>_xll.BInterpol('Base IPCA'!$C$3:$C$13,'Base IPCA'!$E$3:$E$13,AH929,"Cubic","Extrapolate=Linear","MultiX=Average","Skip=True","Sort=True")</f>
        <v>#N/A Invalid Parameter: Interpolation value</v>
      </c>
      <c r="AJ929" s="43" t="str">
        <f>_xll.BInterpol('Base IPCA'!$C$3:$C$13,'Base IPCA'!$D$3:$D$13,AH929,"Cubic","Extrapolate=Linear","MultiX=Average","Skip=True","Sort=True")</f>
        <v>#N/A Invalid Parameter: Interpolation value</v>
      </c>
    </row>
    <row r="930" spans="34:36" x14ac:dyDescent="0.25">
      <c r="AH930" s="42" t="e">
        <f t="shared" si="108"/>
        <v>#REF!</v>
      </c>
      <c r="AI930" s="43" t="str">
        <f>_xll.BInterpol('Base IPCA'!$C$3:$C$13,'Base IPCA'!$E$3:$E$13,AH930,"Cubic","Extrapolate=Linear","MultiX=Average","Skip=True","Sort=True")</f>
        <v>#N/A Invalid Parameter: Interpolation value</v>
      </c>
      <c r="AJ930" s="43" t="str">
        <f>_xll.BInterpol('Base IPCA'!$C$3:$C$13,'Base IPCA'!$D$3:$D$13,AH930,"Cubic","Extrapolate=Linear","MultiX=Average","Skip=True","Sort=True")</f>
        <v>#N/A Invalid Parameter: Interpolation value</v>
      </c>
    </row>
    <row r="931" spans="34:36" x14ac:dyDescent="0.25">
      <c r="AH931" s="42" t="e">
        <f t="shared" si="108"/>
        <v>#REF!</v>
      </c>
      <c r="AI931" s="43" t="str">
        <f>_xll.BInterpol('Base IPCA'!$C$3:$C$13,'Base IPCA'!$E$3:$E$13,AH931,"Cubic","Extrapolate=Linear","MultiX=Average","Skip=True","Sort=True")</f>
        <v>#N/A Invalid Parameter: Interpolation value</v>
      </c>
      <c r="AJ931" s="43" t="str">
        <f>_xll.BInterpol('Base IPCA'!$C$3:$C$13,'Base IPCA'!$D$3:$D$13,AH931,"Cubic","Extrapolate=Linear","MultiX=Average","Skip=True","Sort=True")</f>
        <v>#N/A Invalid Parameter: Interpolation value</v>
      </c>
    </row>
    <row r="932" spans="34:36" x14ac:dyDescent="0.25">
      <c r="AH932" s="42" t="e">
        <f t="shared" si="108"/>
        <v>#REF!</v>
      </c>
      <c r="AI932" s="43" t="str">
        <f>_xll.BInterpol('Base IPCA'!$C$3:$C$13,'Base IPCA'!$E$3:$E$13,AH932,"Cubic","Extrapolate=Linear","MultiX=Average","Skip=True","Sort=True")</f>
        <v>#N/A Invalid Parameter: Interpolation value</v>
      </c>
      <c r="AJ932" s="43" t="str">
        <f>_xll.BInterpol('Base IPCA'!$C$3:$C$13,'Base IPCA'!$D$3:$D$13,AH932,"Cubic","Extrapolate=Linear","MultiX=Average","Skip=True","Sort=True")</f>
        <v>#N/A Invalid Parameter: Interpolation value</v>
      </c>
    </row>
    <row r="933" spans="34:36" x14ac:dyDescent="0.25">
      <c r="AH933" s="42" t="e">
        <f t="shared" si="108"/>
        <v>#REF!</v>
      </c>
      <c r="AI933" s="43" t="str">
        <f>_xll.BInterpol('Base IPCA'!$C$3:$C$13,'Base IPCA'!$E$3:$E$13,AH933,"Cubic","Extrapolate=Linear","MultiX=Average","Skip=True","Sort=True")</f>
        <v>#N/A Invalid Parameter: Interpolation value</v>
      </c>
      <c r="AJ933" s="43" t="str">
        <f>_xll.BInterpol('Base IPCA'!$C$3:$C$13,'Base IPCA'!$D$3:$D$13,AH933,"Cubic","Extrapolate=Linear","MultiX=Average","Skip=True","Sort=True")</f>
        <v>#N/A Invalid Parameter: Interpolation value</v>
      </c>
    </row>
    <row r="934" spans="34:36" x14ac:dyDescent="0.25">
      <c r="AH934" s="42" t="e">
        <f t="shared" si="108"/>
        <v>#REF!</v>
      </c>
      <c r="AI934" s="43" t="str">
        <f>_xll.BInterpol('Base IPCA'!$C$3:$C$13,'Base IPCA'!$E$3:$E$13,AH934,"Cubic","Extrapolate=Linear","MultiX=Average","Skip=True","Sort=True")</f>
        <v>#N/A Invalid Parameter: Interpolation value</v>
      </c>
      <c r="AJ934" s="43" t="str">
        <f>_xll.BInterpol('Base IPCA'!$C$3:$C$13,'Base IPCA'!$D$3:$D$13,AH934,"Cubic","Extrapolate=Linear","MultiX=Average","Skip=True","Sort=True")</f>
        <v>#N/A Invalid Parameter: Interpolation value</v>
      </c>
    </row>
    <row r="935" spans="34:36" x14ac:dyDescent="0.25">
      <c r="AH935" s="42" t="e">
        <f t="shared" si="108"/>
        <v>#REF!</v>
      </c>
      <c r="AI935" s="43" t="str">
        <f>_xll.BInterpol('Base IPCA'!$C$3:$C$13,'Base IPCA'!$E$3:$E$13,AH935,"Cubic","Extrapolate=Linear","MultiX=Average","Skip=True","Sort=True")</f>
        <v>#N/A Invalid Parameter: Interpolation value</v>
      </c>
      <c r="AJ935" s="43" t="str">
        <f>_xll.BInterpol('Base IPCA'!$C$3:$C$13,'Base IPCA'!$D$3:$D$13,AH935,"Cubic","Extrapolate=Linear","MultiX=Average","Skip=True","Sort=True")</f>
        <v>#N/A Invalid Parameter: Interpolation value</v>
      </c>
    </row>
    <row r="936" spans="34:36" x14ac:dyDescent="0.25">
      <c r="AH936" s="42" t="e">
        <f t="shared" si="108"/>
        <v>#REF!</v>
      </c>
      <c r="AI936" s="43" t="str">
        <f>_xll.BInterpol('Base IPCA'!$C$3:$C$13,'Base IPCA'!$E$3:$E$13,AH936,"Cubic","Extrapolate=Linear","MultiX=Average","Skip=True","Sort=True")</f>
        <v>#N/A Invalid Parameter: Interpolation value</v>
      </c>
      <c r="AJ936" s="43" t="str">
        <f>_xll.BInterpol('Base IPCA'!$C$3:$C$13,'Base IPCA'!$D$3:$D$13,AH936,"Cubic","Extrapolate=Linear","MultiX=Average","Skip=True","Sort=True")</f>
        <v>#N/A Invalid Parameter: Interpolation value</v>
      </c>
    </row>
    <row r="937" spans="34:36" x14ac:dyDescent="0.25">
      <c r="AH937" s="42" t="e">
        <f t="shared" si="108"/>
        <v>#REF!</v>
      </c>
      <c r="AI937" s="43" t="str">
        <f>_xll.BInterpol('Base IPCA'!$C$3:$C$13,'Base IPCA'!$E$3:$E$13,AH937,"Cubic","Extrapolate=Linear","MultiX=Average","Skip=True","Sort=True")</f>
        <v>#N/A Invalid Parameter: Interpolation value</v>
      </c>
      <c r="AJ937" s="43" t="str">
        <f>_xll.BInterpol('Base IPCA'!$C$3:$C$13,'Base IPCA'!$D$3:$D$13,AH937,"Cubic","Extrapolate=Linear","MultiX=Average","Skip=True","Sort=True")</f>
        <v>#N/A Invalid Parameter: Interpolation value</v>
      </c>
    </row>
    <row r="938" spans="34:36" x14ac:dyDescent="0.25">
      <c r="AH938" s="42" t="e">
        <f t="shared" si="108"/>
        <v>#REF!</v>
      </c>
      <c r="AI938" s="43" t="str">
        <f>_xll.BInterpol('Base IPCA'!$C$3:$C$13,'Base IPCA'!$E$3:$E$13,AH938,"Cubic","Extrapolate=Linear","MultiX=Average","Skip=True","Sort=True")</f>
        <v>#N/A Invalid Parameter: Interpolation value</v>
      </c>
      <c r="AJ938" s="43" t="str">
        <f>_xll.BInterpol('Base IPCA'!$C$3:$C$13,'Base IPCA'!$D$3:$D$13,AH938,"Cubic","Extrapolate=Linear","MultiX=Average","Skip=True","Sort=True")</f>
        <v>#N/A Invalid Parameter: Interpolation value</v>
      </c>
    </row>
    <row r="939" spans="34:36" x14ac:dyDescent="0.25">
      <c r="AH939" s="42" t="e">
        <f t="shared" si="108"/>
        <v>#REF!</v>
      </c>
      <c r="AI939" s="43" t="str">
        <f>_xll.BInterpol('Base IPCA'!$C$3:$C$13,'Base IPCA'!$E$3:$E$13,AH939,"Cubic","Extrapolate=Linear","MultiX=Average","Skip=True","Sort=True")</f>
        <v>#N/A Invalid Parameter: Interpolation value</v>
      </c>
      <c r="AJ939" s="43" t="str">
        <f>_xll.BInterpol('Base IPCA'!$C$3:$C$13,'Base IPCA'!$D$3:$D$13,AH939,"Cubic","Extrapolate=Linear","MultiX=Average","Skip=True","Sort=True")</f>
        <v>#N/A Invalid Parameter: Interpolation value</v>
      </c>
    </row>
    <row r="940" spans="34:36" x14ac:dyDescent="0.25">
      <c r="AH940" s="42" t="e">
        <f t="shared" si="108"/>
        <v>#REF!</v>
      </c>
      <c r="AI940" s="43" t="str">
        <f>_xll.BInterpol('Base IPCA'!$C$3:$C$13,'Base IPCA'!$E$3:$E$13,AH940,"Cubic","Extrapolate=Linear","MultiX=Average","Skip=True","Sort=True")</f>
        <v>#N/A Invalid Parameter: Interpolation value</v>
      </c>
      <c r="AJ940" s="43" t="str">
        <f>_xll.BInterpol('Base IPCA'!$C$3:$C$13,'Base IPCA'!$D$3:$D$13,AH940,"Cubic","Extrapolate=Linear","MultiX=Average","Skip=True","Sort=True")</f>
        <v>#N/A Invalid Parameter: Interpolation value</v>
      </c>
    </row>
    <row r="941" spans="34:36" x14ac:dyDescent="0.25">
      <c r="AH941" s="42" t="e">
        <f t="shared" si="108"/>
        <v>#REF!</v>
      </c>
      <c r="AI941" s="43" t="str">
        <f>_xll.BInterpol('Base IPCA'!$C$3:$C$13,'Base IPCA'!$E$3:$E$13,AH941,"Cubic","Extrapolate=Linear","MultiX=Average","Skip=True","Sort=True")</f>
        <v>#N/A Invalid Parameter: Interpolation value</v>
      </c>
      <c r="AJ941" s="43" t="str">
        <f>_xll.BInterpol('Base IPCA'!$C$3:$C$13,'Base IPCA'!$D$3:$D$13,AH941,"Cubic","Extrapolate=Linear","MultiX=Average","Skip=True","Sort=True")</f>
        <v>#N/A Invalid Parameter: Interpolation value</v>
      </c>
    </row>
    <row r="942" spans="34:36" x14ac:dyDescent="0.25">
      <c r="AH942" s="42" t="e">
        <f t="shared" si="108"/>
        <v>#REF!</v>
      </c>
      <c r="AI942" s="43" t="str">
        <f>_xll.BInterpol('Base IPCA'!$C$3:$C$13,'Base IPCA'!$E$3:$E$13,AH942,"Cubic","Extrapolate=Linear","MultiX=Average","Skip=True","Sort=True")</f>
        <v>#N/A Invalid Parameter: Interpolation value</v>
      </c>
      <c r="AJ942" s="43" t="str">
        <f>_xll.BInterpol('Base IPCA'!$C$3:$C$13,'Base IPCA'!$D$3:$D$13,AH942,"Cubic","Extrapolate=Linear","MultiX=Average","Skip=True","Sort=True")</f>
        <v>#N/A Invalid Parameter: Interpolation value</v>
      </c>
    </row>
    <row r="943" spans="34:36" x14ac:dyDescent="0.25">
      <c r="AH943" s="42" t="e">
        <f t="shared" si="108"/>
        <v>#REF!</v>
      </c>
      <c r="AI943" s="43" t="str">
        <f>_xll.BInterpol('Base IPCA'!$C$3:$C$13,'Base IPCA'!$E$3:$E$13,AH943,"Cubic","Extrapolate=Linear","MultiX=Average","Skip=True","Sort=True")</f>
        <v>#N/A Invalid Parameter: Interpolation value</v>
      </c>
      <c r="AJ943" s="43" t="str">
        <f>_xll.BInterpol('Base IPCA'!$C$3:$C$13,'Base IPCA'!$D$3:$D$13,AH943,"Cubic","Extrapolate=Linear","MultiX=Average","Skip=True","Sort=True")</f>
        <v>#N/A Invalid Parameter: Interpolation value</v>
      </c>
    </row>
    <row r="944" spans="34:36" x14ac:dyDescent="0.25">
      <c r="AH944" s="42" t="e">
        <f t="shared" si="108"/>
        <v>#REF!</v>
      </c>
      <c r="AI944" s="43" t="str">
        <f>_xll.BInterpol('Base IPCA'!$C$3:$C$13,'Base IPCA'!$E$3:$E$13,AH944,"Cubic","Extrapolate=Linear","MultiX=Average","Skip=True","Sort=True")</f>
        <v>#N/A Invalid Parameter: Interpolation value</v>
      </c>
      <c r="AJ944" s="43" t="str">
        <f>_xll.BInterpol('Base IPCA'!$C$3:$C$13,'Base IPCA'!$D$3:$D$13,AH944,"Cubic","Extrapolate=Linear","MultiX=Average","Skip=True","Sort=True")</f>
        <v>#N/A Invalid Parameter: Interpolation value</v>
      </c>
    </row>
    <row r="945" spans="34:36" x14ac:dyDescent="0.25">
      <c r="AH945" s="42" t="e">
        <f t="shared" si="108"/>
        <v>#REF!</v>
      </c>
      <c r="AI945" s="43" t="str">
        <f>_xll.BInterpol('Base IPCA'!$C$3:$C$13,'Base IPCA'!$E$3:$E$13,AH945,"Cubic","Extrapolate=Linear","MultiX=Average","Skip=True","Sort=True")</f>
        <v>#N/A Invalid Parameter: Interpolation value</v>
      </c>
      <c r="AJ945" s="43" t="str">
        <f>_xll.BInterpol('Base IPCA'!$C$3:$C$13,'Base IPCA'!$D$3:$D$13,AH945,"Cubic","Extrapolate=Linear","MultiX=Average","Skip=True","Sort=True")</f>
        <v>#N/A Invalid Parameter: Interpolation value</v>
      </c>
    </row>
    <row r="946" spans="34:36" x14ac:dyDescent="0.25">
      <c r="AH946" s="42" t="e">
        <f t="shared" si="108"/>
        <v>#REF!</v>
      </c>
      <c r="AI946" s="43" t="str">
        <f>_xll.BInterpol('Base IPCA'!$C$3:$C$13,'Base IPCA'!$E$3:$E$13,AH946,"Cubic","Extrapolate=Linear","MultiX=Average","Skip=True","Sort=True")</f>
        <v>#N/A Invalid Parameter: Interpolation value</v>
      </c>
      <c r="AJ946" s="43" t="str">
        <f>_xll.BInterpol('Base IPCA'!$C$3:$C$13,'Base IPCA'!$D$3:$D$13,AH946,"Cubic","Extrapolate=Linear","MultiX=Average","Skip=True","Sort=True")</f>
        <v>#N/A Invalid Parameter: Interpolation value</v>
      </c>
    </row>
    <row r="947" spans="34:36" x14ac:dyDescent="0.25">
      <c r="AH947" s="42" t="e">
        <f t="shared" si="108"/>
        <v>#REF!</v>
      </c>
      <c r="AI947" s="43" t="str">
        <f>_xll.BInterpol('Base IPCA'!$C$3:$C$13,'Base IPCA'!$E$3:$E$13,AH947,"Cubic","Extrapolate=Linear","MultiX=Average","Skip=True","Sort=True")</f>
        <v>#N/A Invalid Parameter: Interpolation value</v>
      </c>
      <c r="AJ947" s="43" t="str">
        <f>_xll.BInterpol('Base IPCA'!$C$3:$C$13,'Base IPCA'!$D$3:$D$13,AH947,"Cubic","Extrapolate=Linear","MultiX=Average","Skip=True","Sort=True")</f>
        <v>#N/A Invalid Parameter: Interpolation value</v>
      </c>
    </row>
    <row r="948" spans="34:36" x14ac:dyDescent="0.25">
      <c r="AH948" s="42" t="e">
        <f t="shared" si="108"/>
        <v>#REF!</v>
      </c>
      <c r="AI948" s="43" t="str">
        <f>_xll.BInterpol('Base IPCA'!$C$3:$C$13,'Base IPCA'!$E$3:$E$13,AH948,"Cubic","Extrapolate=Linear","MultiX=Average","Skip=True","Sort=True")</f>
        <v>#N/A Invalid Parameter: Interpolation value</v>
      </c>
      <c r="AJ948" s="43" t="str">
        <f>_xll.BInterpol('Base IPCA'!$C$3:$C$13,'Base IPCA'!$D$3:$D$13,AH948,"Cubic","Extrapolate=Linear","MultiX=Average","Skip=True","Sort=True")</f>
        <v>#N/A Invalid Parameter: Interpolation value</v>
      </c>
    </row>
    <row r="949" spans="34:36" x14ac:dyDescent="0.25">
      <c r="AH949" s="42" t="e">
        <f t="shared" si="108"/>
        <v>#REF!</v>
      </c>
      <c r="AI949" s="43" t="str">
        <f>_xll.BInterpol('Base IPCA'!$C$3:$C$13,'Base IPCA'!$E$3:$E$13,AH949,"Cubic","Extrapolate=Linear","MultiX=Average","Skip=True","Sort=True")</f>
        <v>#N/A Invalid Parameter: Interpolation value</v>
      </c>
      <c r="AJ949" s="43" t="str">
        <f>_xll.BInterpol('Base IPCA'!$C$3:$C$13,'Base IPCA'!$D$3:$D$13,AH949,"Cubic","Extrapolate=Linear","MultiX=Average","Skip=True","Sort=True")</f>
        <v>#N/A Invalid Parameter: Interpolation value</v>
      </c>
    </row>
    <row r="950" spans="34:36" x14ac:dyDescent="0.25">
      <c r="AH950" s="42" t="e">
        <f t="shared" si="108"/>
        <v>#REF!</v>
      </c>
      <c r="AI950" s="43" t="str">
        <f>_xll.BInterpol('Base IPCA'!$C$3:$C$13,'Base IPCA'!$E$3:$E$13,AH950,"Cubic","Extrapolate=Linear","MultiX=Average","Skip=True","Sort=True")</f>
        <v>#N/A Invalid Parameter: Interpolation value</v>
      </c>
      <c r="AJ950" s="43" t="str">
        <f>_xll.BInterpol('Base IPCA'!$C$3:$C$13,'Base IPCA'!$D$3:$D$13,AH950,"Cubic","Extrapolate=Linear","MultiX=Average","Skip=True","Sort=True")</f>
        <v>#N/A Invalid Parameter: Interpolation value</v>
      </c>
    </row>
    <row r="951" spans="34:36" x14ac:dyDescent="0.25">
      <c r="AH951" s="42" t="e">
        <f t="shared" si="108"/>
        <v>#REF!</v>
      </c>
      <c r="AI951" s="43" t="str">
        <f>_xll.BInterpol('Base IPCA'!$C$3:$C$13,'Base IPCA'!$E$3:$E$13,AH951,"Cubic","Extrapolate=Linear","MultiX=Average","Skip=True","Sort=True")</f>
        <v>#N/A Invalid Parameter: Interpolation value</v>
      </c>
      <c r="AJ951" s="43" t="str">
        <f>_xll.BInterpol('Base IPCA'!$C$3:$C$13,'Base IPCA'!$D$3:$D$13,AH951,"Cubic","Extrapolate=Linear","MultiX=Average","Skip=True","Sort=True")</f>
        <v>#N/A Invalid Parameter: Interpolation value</v>
      </c>
    </row>
    <row r="952" spans="34:36" x14ac:dyDescent="0.25">
      <c r="AH952" s="42" t="e">
        <f t="shared" si="108"/>
        <v>#REF!</v>
      </c>
      <c r="AI952" s="43" t="str">
        <f>_xll.BInterpol('Base IPCA'!$C$3:$C$13,'Base IPCA'!$E$3:$E$13,AH952,"Cubic","Extrapolate=Linear","MultiX=Average","Skip=True","Sort=True")</f>
        <v>#N/A Invalid Parameter: Interpolation value</v>
      </c>
      <c r="AJ952" s="43" t="str">
        <f>_xll.BInterpol('Base IPCA'!$C$3:$C$13,'Base IPCA'!$D$3:$D$13,AH952,"Cubic","Extrapolate=Linear","MultiX=Average","Skip=True","Sort=True")</f>
        <v>#N/A Invalid Parameter: Interpolation value</v>
      </c>
    </row>
    <row r="953" spans="34:36" x14ac:dyDescent="0.25">
      <c r="AH953" s="42" t="e">
        <f t="shared" si="108"/>
        <v>#REF!</v>
      </c>
      <c r="AI953" s="43" t="str">
        <f>_xll.BInterpol('Base IPCA'!$C$3:$C$13,'Base IPCA'!$E$3:$E$13,AH953,"Cubic","Extrapolate=Linear","MultiX=Average","Skip=True","Sort=True")</f>
        <v>#N/A Invalid Parameter: Interpolation value</v>
      </c>
      <c r="AJ953" s="43" t="str">
        <f>_xll.BInterpol('Base IPCA'!$C$3:$C$13,'Base IPCA'!$D$3:$D$13,AH953,"Cubic","Extrapolate=Linear","MultiX=Average","Skip=True","Sort=True")</f>
        <v>#N/A Invalid Parameter: Interpolation value</v>
      </c>
    </row>
    <row r="954" spans="34:36" x14ac:dyDescent="0.25">
      <c r="AH954" s="42" t="e">
        <f t="shared" si="108"/>
        <v>#REF!</v>
      </c>
      <c r="AI954" s="43" t="str">
        <f>_xll.BInterpol('Base IPCA'!$C$3:$C$13,'Base IPCA'!$E$3:$E$13,AH954,"Cubic","Extrapolate=Linear","MultiX=Average","Skip=True","Sort=True")</f>
        <v>#N/A Invalid Parameter: Interpolation value</v>
      </c>
      <c r="AJ954" s="43" t="str">
        <f>_xll.BInterpol('Base IPCA'!$C$3:$C$13,'Base IPCA'!$D$3:$D$13,AH954,"Cubic","Extrapolate=Linear","MultiX=Average","Skip=True","Sort=True")</f>
        <v>#N/A Invalid Parameter: Interpolation value</v>
      </c>
    </row>
    <row r="955" spans="34:36" x14ac:dyDescent="0.25">
      <c r="AH955" s="42" t="e">
        <f t="shared" si="108"/>
        <v>#REF!</v>
      </c>
      <c r="AI955" s="43" t="str">
        <f>_xll.BInterpol('Base IPCA'!$C$3:$C$13,'Base IPCA'!$E$3:$E$13,AH955,"Cubic","Extrapolate=Linear","MultiX=Average","Skip=True","Sort=True")</f>
        <v>#N/A Invalid Parameter: Interpolation value</v>
      </c>
      <c r="AJ955" s="43" t="str">
        <f>_xll.BInterpol('Base IPCA'!$C$3:$C$13,'Base IPCA'!$D$3:$D$13,AH955,"Cubic","Extrapolate=Linear","MultiX=Average","Skip=True","Sort=True")</f>
        <v>#N/A Invalid Parameter: Interpolation value</v>
      </c>
    </row>
    <row r="956" spans="34:36" x14ac:dyDescent="0.25">
      <c r="AH956" s="42" t="e">
        <f t="shared" si="108"/>
        <v>#REF!</v>
      </c>
      <c r="AI956" s="43" t="str">
        <f>_xll.BInterpol('Base IPCA'!$C$3:$C$13,'Base IPCA'!$E$3:$E$13,AH956,"Cubic","Extrapolate=Linear","MultiX=Average","Skip=True","Sort=True")</f>
        <v>#N/A Invalid Parameter: Interpolation value</v>
      </c>
      <c r="AJ956" s="43" t="str">
        <f>_xll.BInterpol('Base IPCA'!$C$3:$C$13,'Base IPCA'!$D$3:$D$13,AH956,"Cubic","Extrapolate=Linear","MultiX=Average","Skip=True","Sort=True")</f>
        <v>#N/A Invalid Parameter: Interpolation value</v>
      </c>
    </row>
    <row r="957" spans="34:36" x14ac:dyDescent="0.25">
      <c r="AH957" s="42" t="e">
        <f t="shared" si="108"/>
        <v>#REF!</v>
      </c>
      <c r="AI957" s="43" t="str">
        <f>_xll.BInterpol('Base IPCA'!$C$3:$C$13,'Base IPCA'!$E$3:$E$13,AH957,"Cubic","Extrapolate=Linear","MultiX=Average","Skip=True","Sort=True")</f>
        <v>#N/A Invalid Parameter: Interpolation value</v>
      </c>
      <c r="AJ957" s="43" t="str">
        <f>_xll.BInterpol('Base IPCA'!$C$3:$C$13,'Base IPCA'!$D$3:$D$13,AH957,"Cubic","Extrapolate=Linear","MultiX=Average","Skip=True","Sort=True")</f>
        <v>#N/A Invalid Parameter: Interpolation value</v>
      </c>
    </row>
    <row r="958" spans="34:36" x14ac:dyDescent="0.25">
      <c r="AH958" s="42" t="e">
        <f t="shared" si="108"/>
        <v>#REF!</v>
      </c>
      <c r="AI958" s="43" t="str">
        <f>_xll.BInterpol('Base IPCA'!$C$3:$C$13,'Base IPCA'!$E$3:$E$13,AH958,"Cubic","Extrapolate=Linear","MultiX=Average","Skip=True","Sort=True")</f>
        <v>#N/A Invalid Parameter: Interpolation value</v>
      </c>
      <c r="AJ958" s="43" t="str">
        <f>_xll.BInterpol('Base IPCA'!$C$3:$C$13,'Base IPCA'!$D$3:$D$13,AH958,"Cubic","Extrapolate=Linear","MultiX=Average","Skip=True","Sort=True")</f>
        <v>#N/A Invalid Parameter: Interpolation value</v>
      </c>
    </row>
    <row r="959" spans="34:36" x14ac:dyDescent="0.25">
      <c r="AH959" s="42" t="e">
        <f t="shared" si="108"/>
        <v>#REF!</v>
      </c>
      <c r="AI959" s="43" t="str">
        <f>_xll.BInterpol('Base IPCA'!$C$3:$C$13,'Base IPCA'!$E$3:$E$13,AH959,"Cubic","Extrapolate=Linear","MultiX=Average","Skip=True","Sort=True")</f>
        <v>#N/A Invalid Parameter: Interpolation value</v>
      </c>
      <c r="AJ959" s="43" t="str">
        <f>_xll.BInterpol('Base IPCA'!$C$3:$C$13,'Base IPCA'!$D$3:$D$13,AH959,"Cubic","Extrapolate=Linear","MultiX=Average","Skip=True","Sort=True")</f>
        <v>#N/A Invalid Parameter: Interpolation value</v>
      </c>
    </row>
    <row r="960" spans="34:36" x14ac:dyDescent="0.25">
      <c r="AH960" s="42" t="e">
        <f t="shared" si="108"/>
        <v>#REF!</v>
      </c>
      <c r="AI960" s="43" t="str">
        <f>_xll.BInterpol('Base IPCA'!$C$3:$C$13,'Base IPCA'!$E$3:$E$13,AH960,"Cubic","Extrapolate=Linear","MultiX=Average","Skip=True","Sort=True")</f>
        <v>#N/A Invalid Parameter: Interpolation value</v>
      </c>
      <c r="AJ960" s="43" t="str">
        <f>_xll.BInterpol('Base IPCA'!$C$3:$C$13,'Base IPCA'!$D$3:$D$13,AH960,"Cubic","Extrapolate=Linear","MultiX=Average","Skip=True","Sort=True")</f>
        <v>#N/A Invalid Parameter: Interpolation value</v>
      </c>
    </row>
    <row r="961" spans="34:36" x14ac:dyDescent="0.25">
      <c r="AH961" s="42" t="e">
        <f t="shared" si="108"/>
        <v>#REF!</v>
      </c>
      <c r="AI961" s="43" t="str">
        <f>_xll.BInterpol('Base IPCA'!$C$3:$C$13,'Base IPCA'!$E$3:$E$13,AH961,"Cubic","Extrapolate=Linear","MultiX=Average","Skip=True","Sort=True")</f>
        <v>#N/A Invalid Parameter: Interpolation value</v>
      </c>
      <c r="AJ961" s="43" t="str">
        <f>_xll.BInterpol('Base IPCA'!$C$3:$C$13,'Base IPCA'!$D$3:$D$13,AH961,"Cubic","Extrapolate=Linear","MultiX=Average","Skip=True","Sort=True")</f>
        <v>#N/A Invalid Parameter: Interpolation value</v>
      </c>
    </row>
    <row r="962" spans="34:36" x14ac:dyDescent="0.25">
      <c r="AH962" s="42" t="e">
        <f t="shared" si="108"/>
        <v>#REF!</v>
      </c>
      <c r="AI962" s="43" t="str">
        <f>_xll.BInterpol('Base IPCA'!$C$3:$C$13,'Base IPCA'!$E$3:$E$13,AH962,"Cubic","Extrapolate=Linear","MultiX=Average","Skip=True","Sort=True")</f>
        <v>#N/A Invalid Parameter: Interpolation value</v>
      </c>
      <c r="AJ962" s="43" t="str">
        <f>_xll.BInterpol('Base IPCA'!$C$3:$C$13,'Base IPCA'!$D$3:$D$13,AH962,"Cubic","Extrapolate=Linear","MultiX=Average","Skip=True","Sort=True")</f>
        <v>#N/A Invalid Parameter: Interpolation value</v>
      </c>
    </row>
    <row r="963" spans="34:36" x14ac:dyDescent="0.25">
      <c r="AH963" s="42" t="e">
        <f t="shared" si="108"/>
        <v>#REF!</v>
      </c>
      <c r="AI963" s="43" t="str">
        <f>_xll.BInterpol('Base IPCA'!$C$3:$C$13,'Base IPCA'!$E$3:$E$13,AH963,"Cubic","Extrapolate=Linear","MultiX=Average","Skip=True","Sort=True")</f>
        <v>#N/A Invalid Parameter: Interpolation value</v>
      </c>
      <c r="AJ963" s="43" t="str">
        <f>_xll.BInterpol('Base IPCA'!$C$3:$C$13,'Base IPCA'!$D$3:$D$13,AH963,"Cubic","Extrapolate=Linear","MultiX=Average","Skip=True","Sort=True")</f>
        <v>#N/A Invalid Parameter: Interpolation value</v>
      </c>
    </row>
    <row r="964" spans="34:36" x14ac:dyDescent="0.25">
      <c r="AH964" s="42" t="e">
        <f t="shared" si="108"/>
        <v>#REF!</v>
      </c>
      <c r="AI964" s="43" t="str">
        <f>_xll.BInterpol('Base IPCA'!$C$3:$C$13,'Base IPCA'!$E$3:$E$13,AH964,"Cubic","Extrapolate=Linear","MultiX=Average","Skip=True","Sort=True")</f>
        <v>#N/A Invalid Parameter: Interpolation value</v>
      </c>
      <c r="AJ964" s="43" t="str">
        <f>_xll.BInterpol('Base IPCA'!$C$3:$C$13,'Base IPCA'!$D$3:$D$13,AH964,"Cubic","Extrapolate=Linear","MultiX=Average","Skip=True","Sort=True")</f>
        <v>#N/A Invalid Parameter: Interpolation value</v>
      </c>
    </row>
    <row r="965" spans="34:36" x14ac:dyDescent="0.25">
      <c r="AH965" s="42" t="e">
        <f t="shared" si="108"/>
        <v>#REF!</v>
      </c>
      <c r="AI965" s="43" t="str">
        <f>_xll.BInterpol('Base IPCA'!$C$3:$C$13,'Base IPCA'!$E$3:$E$13,AH965,"Cubic","Extrapolate=Linear","MultiX=Average","Skip=True","Sort=True")</f>
        <v>#N/A Invalid Parameter: Interpolation value</v>
      </c>
      <c r="AJ965" s="43" t="str">
        <f>_xll.BInterpol('Base IPCA'!$C$3:$C$13,'Base IPCA'!$D$3:$D$13,AH965,"Cubic","Extrapolate=Linear","MultiX=Average","Skip=True","Sort=True")</f>
        <v>#N/A Invalid Parameter: Interpolation value</v>
      </c>
    </row>
    <row r="966" spans="34:36" x14ac:dyDescent="0.25">
      <c r="AH966" s="42" t="e">
        <f t="shared" ref="AH966:AH1029" si="109">AH965+1</f>
        <v>#REF!</v>
      </c>
      <c r="AI966" s="43" t="str">
        <f>_xll.BInterpol('Base IPCA'!$C$3:$C$13,'Base IPCA'!$E$3:$E$13,AH966,"Cubic","Extrapolate=Linear","MultiX=Average","Skip=True","Sort=True")</f>
        <v>#N/A Invalid Parameter: Interpolation value</v>
      </c>
      <c r="AJ966" s="43" t="str">
        <f>_xll.BInterpol('Base IPCA'!$C$3:$C$13,'Base IPCA'!$D$3:$D$13,AH966,"Cubic","Extrapolate=Linear","MultiX=Average","Skip=True","Sort=True")</f>
        <v>#N/A Invalid Parameter: Interpolation value</v>
      </c>
    </row>
    <row r="967" spans="34:36" x14ac:dyDescent="0.25">
      <c r="AH967" s="42" t="e">
        <f t="shared" si="109"/>
        <v>#REF!</v>
      </c>
      <c r="AI967" s="43" t="str">
        <f>_xll.BInterpol('Base IPCA'!$C$3:$C$13,'Base IPCA'!$E$3:$E$13,AH967,"Cubic","Extrapolate=Linear","MultiX=Average","Skip=True","Sort=True")</f>
        <v>#N/A Invalid Parameter: Interpolation value</v>
      </c>
      <c r="AJ967" s="43" t="str">
        <f>_xll.BInterpol('Base IPCA'!$C$3:$C$13,'Base IPCA'!$D$3:$D$13,AH967,"Cubic","Extrapolate=Linear","MultiX=Average","Skip=True","Sort=True")</f>
        <v>#N/A Invalid Parameter: Interpolation value</v>
      </c>
    </row>
    <row r="968" spans="34:36" x14ac:dyDescent="0.25">
      <c r="AH968" s="42" t="e">
        <f t="shared" si="109"/>
        <v>#REF!</v>
      </c>
      <c r="AI968" s="43" t="str">
        <f>_xll.BInterpol('Base IPCA'!$C$3:$C$13,'Base IPCA'!$E$3:$E$13,AH968,"Cubic","Extrapolate=Linear","MultiX=Average","Skip=True","Sort=True")</f>
        <v>#N/A Invalid Parameter: Interpolation value</v>
      </c>
      <c r="AJ968" s="43" t="str">
        <f>_xll.BInterpol('Base IPCA'!$C$3:$C$13,'Base IPCA'!$D$3:$D$13,AH968,"Cubic","Extrapolate=Linear","MultiX=Average","Skip=True","Sort=True")</f>
        <v>#N/A Invalid Parameter: Interpolation value</v>
      </c>
    </row>
    <row r="969" spans="34:36" x14ac:dyDescent="0.25">
      <c r="AH969" s="42" t="e">
        <f t="shared" si="109"/>
        <v>#REF!</v>
      </c>
      <c r="AI969" s="43" t="str">
        <f>_xll.BInterpol('Base IPCA'!$C$3:$C$13,'Base IPCA'!$E$3:$E$13,AH969,"Cubic","Extrapolate=Linear","MultiX=Average","Skip=True","Sort=True")</f>
        <v>#N/A Invalid Parameter: Interpolation value</v>
      </c>
      <c r="AJ969" s="43" t="str">
        <f>_xll.BInterpol('Base IPCA'!$C$3:$C$13,'Base IPCA'!$D$3:$D$13,AH969,"Cubic","Extrapolate=Linear","MultiX=Average","Skip=True","Sort=True")</f>
        <v>#N/A Invalid Parameter: Interpolation value</v>
      </c>
    </row>
    <row r="970" spans="34:36" x14ac:dyDescent="0.25">
      <c r="AH970" s="42" t="e">
        <f t="shared" si="109"/>
        <v>#REF!</v>
      </c>
      <c r="AI970" s="43" t="str">
        <f>_xll.BInterpol('Base IPCA'!$C$3:$C$13,'Base IPCA'!$E$3:$E$13,AH970,"Cubic","Extrapolate=Linear","MultiX=Average","Skip=True","Sort=True")</f>
        <v>#N/A Invalid Parameter: Interpolation value</v>
      </c>
      <c r="AJ970" s="43" t="str">
        <f>_xll.BInterpol('Base IPCA'!$C$3:$C$13,'Base IPCA'!$D$3:$D$13,AH970,"Cubic","Extrapolate=Linear","MultiX=Average","Skip=True","Sort=True")</f>
        <v>#N/A Invalid Parameter: Interpolation value</v>
      </c>
    </row>
    <row r="971" spans="34:36" x14ac:dyDescent="0.25">
      <c r="AH971" s="42" t="e">
        <f t="shared" si="109"/>
        <v>#REF!</v>
      </c>
      <c r="AI971" s="43" t="str">
        <f>_xll.BInterpol('Base IPCA'!$C$3:$C$13,'Base IPCA'!$E$3:$E$13,AH971,"Cubic","Extrapolate=Linear","MultiX=Average","Skip=True","Sort=True")</f>
        <v>#N/A Invalid Parameter: Interpolation value</v>
      </c>
      <c r="AJ971" s="43" t="str">
        <f>_xll.BInterpol('Base IPCA'!$C$3:$C$13,'Base IPCA'!$D$3:$D$13,AH971,"Cubic","Extrapolate=Linear","MultiX=Average","Skip=True","Sort=True")</f>
        <v>#N/A Invalid Parameter: Interpolation value</v>
      </c>
    </row>
    <row r="972" spans="34:36" x14ac:dyDescent="0.25">
      <c r="AH972" s="42" t="e">
        <f t="shared" si="109"/>
        <v>#REF!</v>
      </c>
      <c r="AI972" s="43" t="str">
        <f>_xll.BInterpol('Base IPCA'!$C$3:$C$13,'Base IPCA'!$E$3:$E$13,AH972,"Cubic","Extrapolate=Linear","MultiX=Average","Skip=True","Sort=True")</f>
        <v>#N/A Invalid Parameter: Interpolation value</v>
      </c>
      <c r="AJ972" s="43" t="str">
        <f>_xll.BInterpol('Base IPCA'!$C$3:$C$13,'Base IPCA'!$D$3:$D$13,AH972,"Cubic","Extrapolate=Linear","MultiX=Average","Skip=True","Sort=True")</f>
        <v>#N/A Invalid Parameter: Interpolation value</v>
      </c>
    </row>
    <row r="973" spans="34:36" x14ac:dyDescent="0.25">
      <c r="AH973" s="42" t="e">
        <f t="shared" si="109"/>
        <v>#REF!</v>
      </c>
      <c r="AI973" s="43" t="str">
        <f>_xll.BInterpol('Base IPCA'!$C$3:$C$13,'Base IPCA'!$E$3:$E$13,AH973,"Cubic","Extrapolate=Linear","MultiX=Average","Skip=True","Sort=True")</f>
        <v>#N/A Invalid Parameter: Interpolation value</v>
      </c>
      <c r="AJ973" s="43" t="str">
        <f>_xll.BInterpol('Base IPCA'!$C$3:$C$13,'Base IPCA'!$D$3:$D$13,AH973,"Cubic","Extrapolate=Linear","MultiX=Average","Skip=True","Sort=True")</f>
        <v>#N/A Invalid Parameter: Interpolation value</v>
      </c>
    </row>
    <row r="974" spans="34:36" x14ac:dyDescent="0.25">
      <c r="AH974" s="42" t="e">
        <f t="shared" si="109"/>
        <v>#REF!</v>
      </c>
      <c r="AI974" s="43" t="str">
        <f>_xll.BInterpol('Base IPCA'!$C$3:$C$13,'Base IPCA'!$E$3:$E$13,AH974,"Cubic","Extrapolate=Linear","MultiX=Average","Skip=True","Sort=True")</f>
        <v>#N/A Invalid Parameter: Interpolation value</v>
      </c>
      <c r="AJ974" s="43" t="str">
        <f>_xll.BInterpol('Base IPCA'!$C$3:$C$13,'Base IPCA'!$D$3:$D$13,AH974,"Cubic","Extrapolate=Linear","MultiX=Average","Skip=True","Sort=True")</f>
        <v>#N/A Invalid Parameter: Interpolation value</v>
      </c>
    </row>
    <row r="975" spans="34:36" x14ac:dyDescent="0.25">
      <c r="AH975" s="42" t="e">
        <f t="shared" si="109"/>
        <v>#REF!</v>
      </c>
      <c r="AI975" s="43" t="str">
        <f>_xll.BInterpol('Base IPCA'!$C$3:$C$13,'Base IPCA'!$E$3:$E$13,AH975,"Cubic","Extrapolate=Linear","MultiX=Average","Skip=True","Sort=True")</f>
        <v>#N/A Invalid Parameter: Interpolation value</v>
      </c>
      <c r="AJ975" s="43" t="str">
        <f>_xll.BInterpol('Base IPCA'!$C$3:$C$13,'Base IPCA'!$D$3:$D$13,AH975,"Cubic","Extrapolate=Linear","MultiX=Average","Skip=True","Sort=True")</f>
        <v>#N/A Invalid Parameter: Interpolation value</v>
      </c>
    </row>
    <row r="976" spans="34:36" x14ac:dyDescent="0.25">
      <c r="AH976" s="42" t="e">
        <f t="shared" si="109"/>
        <v>#REF!</v>
      </c>
      <c r="AI976" s="43" t="str">
        <f>_xll.BInterpol('Base IPCA'!$C$3:$C$13,'Base IPCA'!$E$3:$E$13,AH976,"Cubic","Extrapolate=Linear","MultiX=Average","Skip=True","Sort=True")</f>
        <v>#N/A Invalid Parameter: Interpolation value</v>
      </c>
      <c r="AJ976" s="43" t="str">
        <f>_xll.BInterpol('Base IPCA'!$C$3:$C$13,'Base IPCA'!$D$3:$D$13,AH976,"Cubic","Extrapolate=Linear","MultiX=Average","Skip=True","Sort=True")</f>
        <v>#N/A Invalid Parameter: Interpolation value</v>
      </c>
    </row>
    <row r="977" spans="34:36" x14ac:dyDescent="0.25">
      <c r="AH977" s="42" t="e">
        <f t="shared" si="109"/>
        <v>#REF!</v>
      </c>
      <c r="AI977" s="43" t="str">
        <f>_xll.BInterpol('Base IPCA'!$C$3:$C$13,'Base IPCA'!$E$3:$E$13,AH977,"Cubic","Extrapolate=Linear","MultiX=Average","Skip=True","Sort=True")</f>
        <v>#N/A Invalid Parameter: Interpolation value</v>
      </c>
      <c r="AJ977" s="43" t="str">
        <f>_xll.BInterpol('Base IPCA'!$C$3:$C$13,'Base IPCA'!$D$3:$D$13,AH977,"Cubic","Extrapolate=Linear","MultiX=Average","Skip=True","Sort=True")</f>
        <v>#N/A Invalid Parameter: Interpolation value</v>
      </c>
    </row>
    <row r="978" spans="34:36" x14ac:dyDescent="0.25">
      <c r="AH978" s="42" t="e">
        <f t="shared" si="109"/>
        <v>#REF!</v>
      </c>
      <c r="AI978" s="43" t="str">
        <f>_xll.BInterpol('Base IPCA'!$C$3:$C$13,'Base IPCA'!$E$3:$E$13,AH978,"Cubic","Extrapolate=Linear","MultiX=Average","Skip=True","Sort=True")</f>
        <v>#N/A Invalid Parameter: Interpolation value</v>
      </c>
      <c r="AJ978" s="43" t="str">
        <f>_xll.BInterpol('Base IPCA'!$C$3:$C$13,'Base IPCA'!$D$3:$D$13,AH978,"Cubic","Extrapolate=Linear","MultiX=Average","Skip=True","Sort=True")</f>
        <v>#N/A Invalid Parameter: Interpolation value</v>
      </c>
    </row>
    <row r="979" spans="34:36" x14ac:dyDescent="0.25">
      <c r="AH979" s="42" t="e">
        <f t="shared" si="109"/>
        <v>#REF!</v>
      </c>
      <c r="AI979" s="43" t="str">
        <f>_xll.BInterpol('Base IPCA'!$C$3:$C$13,'Base IPCA'!$E$3:$E$13,AH979,"Cubic","Extrapolate=Linear","MultiX=Average","Skip=True","Sort=True")</f>
        <v>#N/A Invalid Parameter: Interpolation value</v>
      </c>
      <c r="AJ979" s="43" t="str">
        <f>_xll.BInterpol('Base IPCA'!$C$3:$C$13,'Base IPCA'!$D$3:$D$13,AH979,"Cubic","Extrapolate=Linear","MultiX=Average","Skip=True","Sort=True")</f>
        <v>#N/A Invalid Parameter: Interpolation value</v>
      </c>
    </row>
    <row r="980" spans="34:36" x14ac:dyDescent="0.25">
      <c r="AH980" s="42" t="e">
        <f t="shared" si="109"/>
        <v>#REF!</v>
      </c>
      <c r="AI980" s="43" t="str">
        <f>_xll.BInterpol('Base IPCA'!$C$3:$C$13,'Base IPCA'!$E$3:$E$13,AH980,"Cubic","Extrapolate=Linear","MultiX=Average","Skip=True","Sort=True")</f>
        <v>#N/A Invalid Parameter: Interpolation value</v>
      </c>
      <c r="AJ980" s="43" t="str">
        <f>_xll.BInterpol('Base IPCA'!$C$3:$C$13,'Base IPCA'!$D$3:$D$13,AH980,"Cubic","Extrapolate=Linear","MultiX=Average","Skip=True","Sort=True")</f>
        <v>#N/A Invalid Parameter: Interpolation value</v>
      </c>
    </row>
    <row r="981" spans="34:36" x14ac:dyDescent="0.25">
      <c r="AH981" s="42" t="e">
        <f t="shared" si="109"/>
        <v>#REF!</v>
      </c>
      <c r="AI981" s="43" t="str">
        <f>_xll.BInterpol('Base IPCA'!$C$3:$C$13,'Base IPCA'!$E$3:$E$13,AH981,"Cubic","Extrapolate=Linear","MultiX=Average","Skip=True","Sort=True")</f>
        <v>#N/A Invalid Parameter: Interpolation value</v>
      </c>
      <c r="AJ981" s="43" t="str">
        <f>_xll.BInterpol('Base IPCA'!$C$3:$C$13,'Base IPCA'!$D$3:$D$13,AH981,"Cubic","Extrapolate=Linear","MultiX=Average","Skip=True","Sort=True")</f>
        <v>#N/A Invalid Parameter: Interpolation value</v>
      </c>
    </row>
    <row r="982" spans="34:36" x14ac:dyDescent="0.25">
      <c r="AH982" s="42" t="e">
        <f t="shared" si="109"/>
        <v>#REF!</v>
      </c>
      <c r="AI982" s="43" t="str">
        <f>_xll.BInterpol('Base IPCA'!$C$3:$C$13,'Base IPCA'!$E$3:$E$13,AH982,"Cubic","Extrapolate=Linear","MultiX=Average","Skip=True","Sort=True")</f>
        <v>#N/A Invalid Parameter: Interpolation value</v>
      </c>
      <c r="AJ982" s="43" t="str">
        <f>_xll.BInterpol('Base IPCA'!$C$3:$C$13,'Base IPCA'!$D$3:$D$13,AH982,"Cubic","Extrapolate=Linear","MultiX=Average","Skip=True","Sort=True")</f>
        <v>#N/A Invalid Parameter: Interpolation value</v>
      </c>
    </row>
    <row r="983" spans="34:36" x14ac:dyDescent="0.25">
      <c r="AH983" s="42" t="e">
        <f t="shared" si="109"/>
        <v>#REF!</v>
      </c>
      <c r="AI983" s="43" t="str">
        <f>_xll.BInterpol('Base IPCA'!$C$3:$C$13,'Base IPCA'!$E$3:$E$13,AH983,"Cubic","Extrapolate=Linear","MultiX=Average","Skip=True","Sort=True")</f>
        <v>#N/A Invalid Parameter: Interpolation value</v>
      </c>
      <c r="AJ983" s="43" t="str">
        <f>_xll.BInterpol('Base IPCA'!$C$3:$C$13,'Base IPCA'!$D$3:$D$13,AH983,"Cubic","Extrapolate=Linear","MultiX=Average","Skip=True","Sort=True")</f>
        <v>#N/A Invalid Parameter: Interpolation value</v>
      </c>
    </row>
    <row r="984" spans="34:36" x14ac:dyDescent="0.25">
      <c r="AH984" s="42" t="e">
        <f t="shared" si="109"/>
        <v>#REF!</v>
      </c>
      <c r="AI984" s="43" t="str">
        <f>_xll.BInterpol('Base IPCA'!$C$3:$C$13,'Base IPCA'!$E$3:$E$13,AH984,"Cubic","Extrapolate=Linear","MultiX=Average","Skip=True","Sort=True")</f>
        <v>#N/A Invalid Parameter: Interpolation value</v>
      </c>
      <c r="AJ984" s="43" t="str">
        <f>_xll.BInterpol('Base IPCA'!$C$3:$C$13,'Base IPCA'!$D$3:$D$13,AH984,"Cubic","Extrapolate=Linear","MultiX=Average","Skip=True","Sort=True")</f>
        <v>#N/A Invalid Parameter: Interpolation value</v>
      </c>
    </row>
    <row r="985" spans="34:36" x14ac:dyDescent="0.25">
      <c r="AH985" s="42" t="e">
        <f t="shared" si="109"/>
        <v>#REF!</v>
      </c>
      <c r="AI985" s="43" t="str">
        <f>_xll.BInterpol('Base IPCA'!$C$3:$C$13,'Base IPCA'!$E$3:$E$13,AH985,"Cubic","Extrapolate=Linear","MultiX=Average","Skip=True","Sort=True")</f>
        <v>#N/A Invalid Parameter: Interpolation value</v>
      </c>
      <c r="AJ985" s="43" t="str">
        <f>_xll.BInterpol('Base IPCA'!$C$3:$C$13,'Base IPCA'!$D$3:$D$13,AH985,"Cubic","Extrapolate=Linear","MultiX=Average","Skip=True","Sort=True")</f>
        <v>#N/A Invalid Parameter: Interpolation value</v>
      </c>
    </row>
    <row r="986" spans="34:36" x14ac:dyDescent="0.25">
      <c r="AH986" s="42" t="e">
        <f t="shared" si="109"/>
        <v>#REF!</v>
      </c>
      <c r="AI986" s="43" t="str">
        <f>_xll.BInterpol('Base IPCA'!$C$3:$C$13,'Base IPCA'!$E$3:$E$13,AH986,"Cubic","Extrapolate=Linear","MultiX=Average","Skip=True","Sort=True")</f>
        <v>#N/A Invalid Parameter: Interpolation value</v>
      </c>
      <c r="AJ986" s="43" t="str">
        <f>_xll.BInterpol('Base IPCA'!$C$3:$C$13,'Base IPCA'!$D$3:$D$13,AH986,"Cubic","Extrapolate=Linear","MultiX=Average","Skip=True","Sort=True")</f>
        <v>#N/A Invalid Parameter: Interpolation value</v>
      </c>
    </row>
    <row r="987" spans="34:36" x14ac:dyDescent="0.25">
      <c r="AH987" s="42" t="e">
        <f t="shared" si="109"/>
        <v>#REF!</v>
      </c>
      <c r="AI987" s="43" t="str">
        <f>_xll.BInterpol('Base IPCA'!$C$3:$C$13,'Base IPCA'!$E$3:$E$13,AH987,"Cubic","Extrapolate=Linear","MultiX=Average","Skip=True","Sort=True")</f>
        <v>#N/A Invalid Parameter: Interpolation value</v>
      </c>
      <c r="AJ987" s="43" t="str">
        <f>_xll.BInterpol('Base IPCA'!$C$3:$C$13,'Base IPCA'!$D$3:$D$13,AH987,"Cubic","Extrapolate=Linear","MultiX=Average","Skip=True","Sort=True")</f>
        <v>#N/A Invalid Parameter: Interpolation value</v>
      </c>
    </row>
    <row r="988" spans="34:36" x14ac:dyDescent="0.25">
      <c r="AH988" s="42" t="e">
        <f t="shared" si="109"/>
        <v>#REF!</v>
      </c>
      <c r="AI988" s="43" t="str">
        <f>_xll.BInterpol('Base IPCA'!$C$3:$C$13,'Base IPCA'!$E$3:$E$13,AH988,"Cubic","Extrapolate=Linear","MultiX=Average","Skip=True","Sort=True")</f>
        <v>#N/A Invalid Parameter: Interpolation value</v>
      </c>
      <c r="AJ988" s="43" t="str">
        <f>_xll.BInterpol('Base IPCA'!$C$3:$C$13,'Base IPCA'!$D$3:$D$13,AH988,"Cubic","Extrapolate=Linear","MultiX=Average","Skip=True","Sort=True")</f>
        <v>#N/A Invalid Parameter: Interpolation value</v>
      </c>
    </row>
    <row r="989" spans="34:36" x14ac:dyDescent="0.25">
      <c r="AH989" s="42" t="e">
        <f t="shared" si="109"/>
        <v>#REF!</v>
      </c>
      <c r="AI989" s="43" t="str">
        <f>_xll.BInterpol('Base IPCA'!$C$3:$C$13,'Base IPCA'!$E$3:$E$13,AH989,"Cubic","Extrapolate=Linear","MultiX=Average","Skip=True","Sort=True")</f>
        <v>#N/A Invalid Parameter: Interpolation value</v>
      </c>
      <c r="AJ989" s="43" t="str">
        <f>_xll.BInterpol('Base IPCA'!$C$3:$C$13,'Base IPCA'!$D$3:$D$13,AH989,"Cubic","Extrapolate=Linear","MultiX=Average","Skip=True","Sort=True")</f>
        <v>#N/A Invalid Parameter: Interpolation value</v>
      </c>
    </row>
    <row r="990" spans="34:36" x14ac:dyDescent="0.25">
      <c r="AH990" s="42" t="e">
        <f t="shared" si="109"/>
        <v>#REF!</v>
      </c>
      <c r="AI990" s="43" t="str">
        <f>_xll.BInterpol('Base IPCA'!$C$3:$C$13,'Base IPCA'!$E$3:$E$13,AH990,"Cubic","Extrapolate=Linear","MultiX=Average","Skip=True","Sort=True")</f>
        <v>#N/A Invalid Parameter: Interpolation value</v>
      </c>
      <c r="AJ990" s="43" t="str">
        <f>_xll.BInterpol('Base IPCA'!$C$3:$C$13,'Base IPCA'!$D$3:$D$13,AH990,"Cubic","Extrapolate=Linear","MultiX=Average","Skip=True","Sort=True")</f>
        <v>#N/A Invalid Parameter: Interpolation value</v>
      </c>
    </row>
    <row r="991" spans="34:36" x14ac:dyDescent="0.25">
      <c r="AH991" s="42" t="e">
        <f t="shared" si="109"/>
        <v>#REF!</v>
      </c>
      <c r="AI991" s="43" t="str">
        <f>_xll.BInterpol('Base IPCA'!$C$3:$C$13,'Base IPCA'!$E$3:$E$13,AH991,"Cubic","Extrapolate=Linear","MultiX=Average","Skip=True","Sort=True")</f>
        <v>#N/A Invalid Parameter: Interpolation value</v>
      </c>
      <c r="AJ991" s="43" t="str">
        <f>_xll.BInterpol('Base IPCA'!$C$3:$C$13,'Base IPCA'!$D$3:$D$13,AH991,"Cubic","Extrapolate=Linear","MultiX=Average","Skip=True","Sort=True")</f>
        <v>#N/A Invalid Parameter: Interpolation value</v>
      </c>
    </row>
    <row r="992" spans="34:36" x14ac:dyDescent="0.25">
      <c r="AH992" s="42" t="e">
        <f t="shared" si="109"/>
        <v>#REF!</v>
      </c>
      <c r="AI992" s="43" t="str">
        <f>_xll.BInterpol('Base IPCA'!$C$3:$C$13,'Base IPCA'!$E$3:$E$13,AH992,"Cubic","Extrapolate=Linear","MultiX=Average","Skip=True","Sort=True")</f>
        <v>#N/A Invalid Parameter: Interpolation value</v>
      </c>
      <c r="AJ992" s="43" t="str">
        <f>_xll.BInterpol('Base IPCA'!$C$3:$C$13,'Base IPCA'!$D$3:$D$13,AH992,"Cubic","Extrapolate=Linear","MultiX=Average","Skip=True","Sort=True")</f>
        <v>#N/A Invalid Parameter: Interpolation value</v>
      </c>
    </row>
    <row r="993" spans="34:36" x14ac:dyDescent="0.25">
      <c r="AH993" s="42" t="e">
        <f t="shared" si="109"/>
        <v>#REF!</v>
      </c>
      <c r="AI993" s="43" t="str">
        <f>_xll.BInterpol('Base IPCA'!$C$3:$C$13,'Base IPCA'!$E$3:$E$13,AH993,"Cubic","Extrapolate=Linear","MultiX=Average","Skip=True","Sort=True")</f>
        <v>#N/A Invalid Parameter: Interpolation value</v>
      </c>
      <c r="AJ993" s="43" t="str">
        <f>_xll.BInterpol('Base IPCA'!$C$3:$C$13,'Base IPCA'!$D$3:$D$13,AH993,"Cubic","Extrapolate=Linear","MultiX=Average","Skip=True","Sort=True")</f>
        <v>#N/A Invalid Parameter: Interpolation value</v>
      </c>
    </row>
    <row r="994" spans="34:36" x14ac:dyDescent="0.25">
      <c r="AH994" s="42" t="e">
        <f t="shared" si="109"/>
        <v>#REF!</v>
      </c>
      <c r="AI994" s="43" t="str">
        <f>_xll.BInterpol('Base IPCA'!$C$3:$C$13,'Base IPCA'!$E$3:$E$13,AH994,"Cubic","Extrapolate=Linear","MultiX=Average","Skip=True","Sort=True")</f>
        <v>#N/A Invalid Parameter: Interpolation value</v>
      </c>
      <c r="AJ994" s="43" t="str">
        <f>_xll.BInterpol('Base IPCA'!$C$3:$C$13,'Base IPCA'!$D$3:$D$13,AH994,"Cubic","Extrapolate=Linear","MultiX=Average","Skip=True","Sort=True")</f>
        <v>#N/A Invalid Parameter: Interpolation value</v>
      </c>
    </row>
    <row r="995" spans="34:36" x14ac:dyDescent="0.25">
      <c r="AH995" s="42" t="e">
        <f t="shared" si="109"/>
        <v>#REF!</v>
      </c>
      <c r="AI995" s="43" t="str">
        <f>_xll.BInterpol('Base IPCA'!$C$3:$C$13,'Base IPCA'!$E$3:$E$13,AH995,"Cubic","Extrapolate=Linear","MultiX=Average","Skip=True","Sort=True")</f>
        <v>#N/A Invalid Parameter: Interpolation value</v>
      </c>
      <c r="AJ995" s="43" t="str">
        <f>_xll.BInterpol('Base IPCA'!$C$3:$C$13,'Base IPCA'!$D$3:$D$13,AH995,"Cubic","Extrapolate=Linear","MultiX=Average","Skip=True","Sort=True")</f>
        <v>#N/A Invalid Parameter: Interpolation value</v>
      </c>
    </row>
    <row r="996" spans="34:36" x14ac:dyDescent="0.25">
      <c r="AH996" s="42" t="e">
        <f t="shared" si="109"/>
        <v>#REF!</v>
      </c>
      <c r="AI996" s="43" t="str">
        <f>_xll.BInterpol('Base IPCA'!$C$3:$C$13,'Base IPCA'!$E$3:$E$13,AH996,"Cubic","Extrapolate=Linear","MultiX=Average","Skip=True","Sort=True")</f>
        <v>#N/A Invalid Parameter: Interpolation value</v>
      </c>
      <c r="AJ996" s="43" t="str">
        <f>_xll.BInterpol('Base IPCA'!$C$3:$C$13,'Base IPCA'!$D$3:$D$13,AH996,"Cubic","Extrapolate=Linear","MultiX=Average","Skip=True","Sort=True")</f>
        <v>#N/A Invalid Parameter: Interpolation value</v>
      </c>
    </row>
    <row r="997" spans="34:36" x14ac:dyDescent="0.25">
      <c r="AH997" s="42" t="e">
        <f t="shared" si="109"/>
        <v>#REF!</v>
      </c>
      <c r="AI997" s="43" t="str">
        <f>_xll.BInterpol('Base IPCA'!$C$3:$C$13,'Base IPCA'!$E$3:$E$13,AH997,"Cubic","Extrapolate=Linear","MultiX=Average","Skip=True","Sort=True")</f>
        <v>#N/A Invalid Parameter: Interpolation value</v>
      </c>
      <c r="AJ997" s="43" t="str">
        <f>_xll.BInterpol('Base IPCA'!$C$3:$C$13,'Base IPCA'!$D$3:$D$13,AH997,"Cubic","Extrapolate=Linear","MultiX=Average","Skip=True","Sort=True")</f>
        <v>#N/A Invalid Parameter: Interpolation value</v>
      </c>
    </row>
    <row r="998" spans="34:36" x14ac:dyDescent="0.25">
      <c r="AH998" s="42" t="e">
        <f t="shared" si="109"/>
        <v>#REF!</v>
      </c>
      <c r="AI998" s="43" t="str">
        <f>_xll.BInterpol('Base IPCA'!$C$3:$C$13,'Base IPCA'!$E$3:$E$13,AH998,"Cubic","Extrapolate=Linear","MultiX=Average","Skip=True","Sort=True")</f>
        <v>#N/A Invalid Parameter: Interpolation value</v>
      </c>
      <c r="AJ998" s="43" t="str">
        <f>_xll.BInterpol('Base IPCA'!$C$3:$C$13,'Base IPCA'!$D$3:$D$13,AH998,"Cubic","Extrapolate=Linear","MultiX=Average","Skip=True","Sort=True")</f>
        <v>#N/A Invalid Parameter: Interpolation value</v>
      </c>
    </row>
    <row r="999" spans="34:36" x14ac:dyDescent="0.25">
      <c r="AH999" s="42" t="e">
        <f t="shared" si="109"/>
        <v>#REF!</v>
      </c>
      <c r="AI999" s="43" t="str">
        <f>_xll.BInterpol('Base IPCA'!$C$3:$C$13,'Base IPCA'!$E$3:$E$13,AH999,"Cubic","Extrapolate=Linear","MultiX=Average","Skip=True","Sort=True")</f>
        <v>#N/A Invalid Parameter: Interpolation value</v>
      </c>
      <c r="AJ999" s="43" t="str">
        <f>_xll.BInterpol('Base IPCA'!$C$3:$C$13,'Base IPCA'!$D$3:$D$13,AH999,"Cubic","Extrapolate=Linear","MultiX=Average","Skip=True","Sort=True")</f>
        <v>#N/A Invalid Parameter: Interpolation value</v>
      </c>
    </row>
    <row r="1000" spans="34:36" x14ac:dyDescent="0.25">
      <c r="AH1000" s="42" t="e">
        <f t="shared" si="109"/>
        <v>#REF!</v>
      </c>
      <c r="AI1000" s="43" t="str">
        <f>_xll.BInterpol('Base IPCA'!$C$3:$C$13,'Base IPCA'!$E$3:$E$13,AH1000,"Cubic","Extrapolate=Linear","MultiX=Average","Skip=True","Sort=True")</f>
        <v>#N/A Invalid Parameter: Interpolation value</v>
      </c>
      <c r="AJ1000" s="43" t="str">
        <f>_xll.BInterpol('Base IPCA'!$C$3:$C$13,'Base IPCA'!$D$3:$D$13,AH1000,"Cubic","Extrapolate=Linear","MultiX=Average","Skip=True","Sort=True")</f>
        <v>#N/A Invalid Parameter: Interpolation value</v>
      </c>
    </row>
    <row r="1001" spans="34:36" x14ac:dyDescent="0.25">
      <c r="AH1001" s="42" t="e">
        <f t="shared" si="109"/>
        <v>#REF!</v>
      </c>
      <c r="AI1001" s="43" t="str">
        <f>_xll.BInterpol('Base IPCA'!$C$3:$C$13,'Base IPCA'!$E$3:$E$13,AH1001,"Cubic","Extrapolate=Linear","MultiX=Average","Skip=True","Sort=True")</f>
        <v>#N/A Invalid Parameter: Interpolation value</v>
      </c>
      <c r="AJ1001" s="43" t="str">
        <f>_xll.BInterpol('Base IPCA'!$C$3:$C$13,'Base IPCA'!$D$3:$D$13,AH1001,"Cubic","Extrapolate=Linear","MultiX=Average","Skip=True","Sort=True")</f>
        <v>#N/A Invalid Parameter: Interpolation value</v>
      </c>
    </row>
    <row r="1002" spans="34:36" x14ac:dyDescent="0.25">
      <c r="AH1002" s="42" t="e">
        <f t="shared" si="109"/>
        <v>#REF!</v>
      </c>
      <c r="AI1002" s="43" t="str">
        <f>_xll.BInterpol('Base IPCA'!$C$3:$C$13,'Base IPCA'!$E$3:$E$13,AH1002,"Cubic","Extrapolate=Linear","MultiX=Average","Skip=True","Sort=True")</f>
        <v>#N/A Invalid Parameter: Interpolation value</v>
      </c>
      <c r="AJ1002" s="43" t="str">
        <f>_xll.BInterpol('Base IPCA'!$C$3:$C$13,'Base IPCA'!$D$3:$D$13,AH1002,"Cubic","Extrapolate=Linear","MultiX=Average","Skip=True","Sort=True")</f>
        <v>#N/A Invalid Parameter: Interpolation value</v>
      </c>
    </row>
    <row r="1003" spans="34:36" x14ac:dyDescent="0.25">
      <c r="AH1003" s="42" t="e">
        <f t="shared" si="109"/>
        <v>#REF!</v>
      </c>
      <c r="AI1003" s="43" t="str">
        <f>_xll.BInterpol('Base IPCA'!$C$3:$C$13,'Base IPCA'!$E$3:$E$13,AH1003,"Cubic","Extrapolate=Linear","MultiX=Average","Skip=True","Sort=True")</f>
        <v>#N/A Invalid Parameter: Interpolation value</v>
      </c>
      <c r="AJ1003" s="43" t="str">
        <f>_xll.BInterpol('Base IPCA'!$C$3:$C$13,'Base IPCA'!$D$3:$D$13,AH1003,"Cubic","Extrapolate=Linear","MultiX=Average","Skip=True","Sort=True")</f>
        <v>#N/A Invalid Parameter: Interpolation value</v>
      </c>
    </row>
    <row r="1004" spans="34:36" x14ac:dyDescent="0.25">
      <c r="AH1004" s="42" t="e">
        <f t="shared" si="109"/>
        <v>#REF!</v>
      </c>
      <c r="AI1004" s="43" t="str">
        <f>_xll.BInterpol('Base IPCA'!$C$3:$C$13,'Base IPCA'!$E$3:$E$13,AH1004,"Cubic","Extrapolate=Linear","MultiX=Average","Skip=True","Sort=True")</f>
        <v>#N/A Invalid Parameter: Interpolation value</v>
      </c>
      <c r="AJ1004" s="43" t="str">
        <f>_xll.BInterpol('Base IPCA'!$C$3:$C$13,'Base IPCA'!$D$3:$D$13,AH1004,"Cubic","Extrapolate=Linear","MultiX=Average","Skip=True","Sort=True")</f>
        <v>#N/A Invalid Parameter: Interpolation value</v>
      </c>
    </row>
    <row r="1005" spans="34:36" x14ac:dyDescent="0.25">
      <c r="AH1005" s="42" t="e">
        <f t="shared" si="109"/>
        <v>#REF!</v>
      </c>
      <c r="AI1005" s="43" t="str">
        <f>_xll.BInterpol('Base IPCA'!$C$3:$C$13,'Base IPCA'!$E$3:$E$13,AH1005,"Cubic","Extrapolate=Linear","MultiX=Average","Skip=True","Sort=True")</f>
        <v>#N/A Invalid Parameter: Interpolation value</v>
      </c>
      <c r="AJ1005" s="43" t="str">
        <f>_xll.BInterpol('Base IPCA'!$C$3:$C$13,'Base IPCA'!$D$3:$D$13,AH1005,"Cubic","Extrapolate=Linear","MultiX=Average","Skip=True","Sort=True")</f>
        <v>#N/A Invalid Parameter: Interpolation value</v>
      </c>
    </row>
    <row r="1006" spans="34:36" x14ac:dyDescent="0.25">
      <c r="AH1006" s="42" t="e">
        <f t="shared" si="109"/>
        <v>#REF!</v>
      </c>
      <c r="AI1006" s="43" t="str">
        <f>_xll.BInterpol('Base IPCA'!$C$3:$C$13,'Base IPCA'!$E$3:$E$13,AH1006,"Cubic","Extrapolate=Linear","MultiX=Average","Skip=True","Sort=True")</f>
        <v>#N/A Invalid Parameter: Interpolation value</v>
      </c>
      <c r="AJ1006" s="43" t="str">
        <f>_xll.BInterpol('Base IPCA'!$C$3:$C$13,'Base IPCA'!$D$3:$D$13,AH1006,"Cubic","Extrapolate=Linear","MultiX=Average","Skip=True","Sort=True")</f>
        <v>#N/A Invalid Parameter: Interpolation value</v>
      </c>
    </row>
    <row r="1007" spans="34:36" x14ac:dyDescent="0.25">
      <c r="AH1007" s="42" t="e">
        <f t="shared" si="109"/>
        <v>#REF!</v>
      </c>
      <c r="AI1007" s="43" t="str">
        <f>_xll.BInterpol('Base IPCA'!$C$3:$C$13,'Base IPCA'!$E$3:$E$13,AH1007,"Cubic","Extrapolate=Linear","MultiX=Average","Skip=True","Sort=True")</f>
        <v>#N/A Invalid Parameter: Interpolation value</v>
      </c>
      <c r="AJ1007" s="43" t="str">
        <f>_xll.BInterpol('Base IPCA'!$C$3:$C$13,'Base IPCA'!$D$3:$D$13,AH1007,"Cubic","Extrapolate=Linear","MultiX=Average","Skip=True","Sort=True")</f>
        <v>#N/A Invalid Parameter: Interpolation value</v>
      </c>
    </row>
    <row r="1008" spans="34:36" x14ac:dyDescent="0.25">
      <c r="AH1008" s="42" t="e">
        <f t="shared" si="109"/>
        <v>#REF!</v>
      </c>
      <c r="AI1008" s="43" t="str">
        <f>_xll.BInterpol('Base IPCA'!$C$3:$C$13,'Base IPCA'!$E$3:$E$13,AH1008,"Cubic","Extrapolate=Linear","MultiX=Average","Skip=True","Sort=True")</f>
        <v>#N/A Invalid Parameter: Interpolation value</v>
      </c>
      <c r="AJ1008" s="43" t="str">
        <f>_xll.BInterpol('Base IPCA'!$C$3:$C$13,'Base IPCA'!$D$3:$D$13,AH1008,"Cubic","Extrapolate=Linear","MultiX=Average","Skip=True","Sort=True")</f>
        <v>#N/A Invalid Parameter: Interpolation value</v>
      </c>
    </row>
    <row r="1009" spans="34:36" x14ac:dyDescent="0.25">
      <c r="AH1009" s="42" t="e">
        <f t="shared" si="109"/>
        <v>#REF!</v>
      </c>
      <c r="AI1009" s="43" t="str">
        <f>_xll.BInterpol('Base IPCA'!$C$3:$C$13,'Base IPCA'!$E$3:$E$13,AH1009,"Cubic","Extrapolate=Linear","MultiX=Average","Skip=True","Sort=True")</f>
        <v>#N/A Invalid Parameter: Interpolation value</v>
      </c>
      <c r="AJ1009" s="43" t="str">
        <f>_xll.BInterpol('Base IPCA'!$C$3:$C$13,'Base IPCA'!$D$3:$D$13,AH1009,"Cubic","Extrapolate=Linear","MultiX=Average","Skip=True","Sort=True")</f>
        <v>#N/A Invalid Parameter: Interpolation value</v>
      </c>
    </row>
    <row r="1010" spans="34:36" x14ac:dyDescent="0.25">
      <c r="AH1010" s="42" t="e">
        <f t="shared" si="109"/>
        <v>#REF!</v>
      </c>
      <c r="AI1010" s="43" t="str">
        <f>_xll.BInterpol('Base IPCA'!$C$3:$C$13,'Base IPCA'!$E$3:$E$13,AH1010,"Cubic","Extrapolate=Linear","MultiX=Average","Skip=True","Sort=True")</f>
        <v>#N/A Invalid Parameter: Interpolation value</v>
      </c>
      <c r="AJ1010" s="43" t="str">
        <f>_xll.BInterpol('Base IPCA'!$C$3:$C$13,'Base IPCA'!$D$3:$D$13,AH1010,"Cubic","Extrapolate=Linear","MultiX=Average","Skip=True","Sort=True")</f>
        <v>#N/A Invalid Parameter: Interpolation value</v>
      </c>
    </row>
    <row r="1011" spans="34:36" x14ac:dyDescent="0.25">
      <c r="AH1011" s="42" t="e">
        <f t="shared" si="109"/>
        <v>#REF!</v>
      </c>
      <c r="AI1011" s="43" t="str">
        <f>_xll.BInterpol('Base IPCA'!$C$3:$C$13,'Base IPCA'!$E$3:$E$13,AH1011,"Cubic","Extrapolate=Linear","MultiX=Average","Skip=True","Sort=True")</f>
        <v>#N/A Invalid Parameter: Interpolation value</v>
      </c>
      <c r="AJ1011" s="43" t="str">
        <f>_xll.BInterpol('Base IPCA'!$C$3:$C$13,'Base IPCA'!$D$3:$D$13,AH1011,"Cubic","Extrapolate=Linear","MultiX=Average","Skip=True","Sort=True")</f>
        <v>#N/A Invalid Parameter: Interpolation value</v>
      </c>
    </row>
    <row r="1012" spans="34:36" x14ac:dyDescent="0.25">
      <c r="AH1012" s="42" t="e">
        <f t="shared" si="109"/>
        <v>#REF!</v>
      </c>
      <c r="AI1012" s="43" t="str">
        <f>_xll.BInterpol('Base IPCA'!$C$3:$C$13,'Base IPCA'!$E$3:$E$13,AH1012,"Cubic","Extrapolate=Linear","MultiX=Average","Skip=True","Sort=True")</f>
        <v>#N/A Invalid Parameter: Interpolation value</v>
      </c>
      <c r="AJ1012" s="43" t="str">
        <f>_xll.BInterpol('Base IPCA'!$C$3:$C$13,'Base IPCA'!$D$3:$D$13,AH1012,"Cubic","Extrapolate=Linear","MultiX=Average","Skip=True","Sort=True")</f>
        <v>#N/A Invalid Parameter: Interpolation value</v>
      </c>
    </row>
    <row r="1013" spans="34:36" x14ac:dyDescent="0.25">
      <c r="AH1013" s="42" t="e">
        <f t="shared" si="109"/>
        <v>#REF!</v>
      </c>
      <c r="AI1013" s="43" t="str">
        <f>_xll.BInterpol('Base IPCA'!$C$3:$C$13,'Base IPCA'!$E$3:$E$13,AH1013,"Cubic","Extrapolate=Linear","MultiX=Average","Skip=True","Sort=True")</f>
        <v>#N/A Invalid Parameter: Interpolation value</v>
      </c>
      <c r="AJ1013" s="43" t="str">
        <f>_xll.BInterpol('Base IPCA'!$C$3:$C$13,'Base IPCA'!$D$3:$D$13,AH1013,"Cubic","Extrapolate=Linear","MultiX=Average","Skip=True","Sort=True")</f>
        <v>#N/A Invalid Parameter: Interpolation value</v>
      </c>
    </row>
    <row r="1014" spans="34:36" x14ac:dyDescent="0.25">
      <c r="AH1014" s="42" t="e">
        <f t="shared" si="109"/>
        <v>#REF!</v>
      </c>
      <c r="AI1014" s="43" t="str">
        <f>_xll.BInterpol('Base IPCA'!$C$3:$C$13,'Base IPCA'!$E$3:$E$13,AH1014,"Cubic","Extrapolate=Linear","MultiX=Average","Skip=True","Sort=True")</f>
        <v>#N/A Invalid Parameter: Interpolation value</v>
      </c>
      <c r="AJ1014" s="43" t="str">
        <f>_xll.BInterpol('Base IPCA'!$C$3:$C$13,'Base IPCA'!$D$3:$D$13,AH1014,"Cubic","Extrapolate=Linear","MultiX=Average","Skip=True","Sort=True")</f>
        <v>#N/A Invalid Parameter: Interpolation value</v>
      </c>
    </row>
    <row r="1015" spans="34:36" x14ac:dyDescent="0.25">
      <c r="AH1015" s="42" t="e">
        <f t="shared" si="109"/>
        <v>#REF!</v>
      </c>
      <c r="AI1015" s="43" t="str">
        <f>_xll.BInterpol('Base IPCA'!$C$3:$C$13,'Base IPCA'!$E$3:$E$13,AH1015,"Cubic","Extrapolate=Linear","MultiX=Average","Skip=True","Sort=True")</f>
        <v>#N/A Invalid Parameter: Interpolation value</v>
      </c>
      <c r="AJ1015" s="43" t="str">
        <f>_xll.BInterpol('Base IPCA'!$C$3:$C$13,'Base IPCA'!$D$3:$D$13,AH1015,"Cubic","Extrapolate=Linear","MultiX=Average","Skip=True","Sort=True")</f>
        <v>#N/A Invalid Parameter: Interpolation value</v>
      </c>
    </row>
    <row r="1016" spans="34:36" x14ac:dyDescent="0.25">
      <c r="AH1016" s="42" t="e">
        <f t="shared" si="109"/>
        <v>#REF!</v>
      </c>
      <c r="AI1016" s="43" t="str">
        <f>_xll.BInterpol('Base IPCA'!$C$3:$C$13,'Base IPCA'!$E$3:$E$13,AH1016,"Cubic","Extrapolate=Linear","MultiX=Average","Skip=True","Sort=True")</f>
        <v>#N/A Invalid Parameter: Interpolation value</v>
      </c>
      <c r="AJ1016" s="43" t="str">
        <f>_xll.BInterpol('Base IPCA'!$C$3:$C$13,'Base IPCA'!$D$3:$D$13,AH1016,"Cubic","Extrapolate=Linear","MultiX=Average","Skip=True","Sort=True")</f>
        <v>#N/A Invalid Parameter: Interpolation value</v>
      </c>
    </row>
    <row r="1017" spans="34:36" x14ac:dyDescent="0.25">
      <c r="AH1017" s="42" t="e">
        <f t="shared" si="109"/>
        <v>#REF!</v>
      </c>
      <c r="AI1017" s="43" t="str">
        <f>_xll.BInterpol('Base IPCA'!$C$3:$C$13,'Base IPCA'!$E$3:$E$13,AH1017,"Cubic","Extrapolate=Linear","MultiX=Average","Skip=True","Sort=True")</f>
        <v>#N/A Invalid Parameter: Interpolation value</v>
      </c>
      <c r="AJ1017" s="43" t="str">
        <f>_xll.BInterpol('Base IPCA'!$C$3:$C$13,'Base IPCA'!$D$3:$D$13,AH1017,"Cubic","Extrapolate=Linear","MultiX=Average","Skip=True","Sort=True")</f>
        <v>#N/A Invalid Parameter: Interpolation value</v>
      </c>
    </row>
    <row r="1018" spans="34:36" x14ac:dyDescent="0.25">
      <c r="AH1018" s="42" t="e">
        <f t="shared" si="109"/>
        <v>#REF!</v>
      </c>
      <c r="AI1018" s="43" t="str">
        <f>_xll.BInterpol('Base IPCA'!$C$3:$C$13,'Base IPCA'!$E$3:$E$13,AH1018,"Cubic","Extrapolate=Linear","MultiX=Average","Skip=True","Sort=True")</f>
        <v>#N/A Invalid Parameter: Interpolation value</v>
      </c>
      <c r="AJ1018" s="43" t="str">
        <f>_xll.BInterpol('Base IPCA'!$C$3:$C$13,'Base IPCA'!$D$3:$D$13,AH1018,"Cubic","Extrapolate=Linear","MultiX=Average","Skip=True","Sort=True")</f>
        <v>#N/A Invalid Parameter: Interpolation value</v>
      </c>
    </row>
    <row r="1019" spans="34:36" x14ac:dyDescent="0.25">
      <c r="AH1019" s="42" t="e">
        <f t="shared" si="109"/>
        <v>#REF!</v>
      </c>
      <c r="AI1019" s="43" t="str">
        <f>_xll.BInterpol('Base IPCA'!$C$3:$C$13,'Base IPCA'!$E$3:$E$13,AH1019,"Cubic","Extrapolate=Linear","MultiX=Average","Skip=True","Sort=True")</f>
        <v>#N/A Invalid Parameter: Interpolation value</v>
      </c>
      <c r="AJ1019" s="43" t="str">
        <f>_xll.BInterpol('Base IPCA'!$C$3:$C$13,'Base IPCA'!$D$3:$D$13,AH1019,"Cubic","Extrapolate=Linear","MultiX=Average","Skip=True","Sort=True")</f>
        <v>#N/A Invalid Parameter: Interpolation value</v>
      </c>
    </row>
    <row r="1020" spans="34:36" x14ac:dyDescent="0.25">
      <c r="AH1020" s="42" t="e">
        <f t="shared" si="109"/>
        <v>#REF!</v>
      </c>
      <c r="AI1020" s="43" t="str">
        <f>_xll.BInterpol('Base IPCA'!$C$3:$C$13,'Base IPCA'!$E$3:$E$13,AH1020,"Cubic","Extrapolate=Linear","MultiX=Average","Skip=True","Sort=True")</f>
        <v>#N/A Invalid Parameter: Interpolation value</v>
      </c>
      <c r="AJ1020" s="43" t="str">
        <f>_xll.BInterpol('Base IPCA'!$C$3:$C$13,'Base IPCA'!$D$3:$D$13,AH1020,"Cubic","Extrapolate=Linear","MultiX=Average","Skip=True","Sort=True")</f>
        <v>#N/A Invalid Parameter: Interpolation value</v>
      </c>
    </row>
    <row r="1021" spans="34:36" x14ac:dyDescent="0.25">
      <c r="AH1021" s="42" t="e">
        <f t="shared" si="109"/>
        <v>#REF!</v>
      </c>
      <c r="AI1021" s="43" t="str">
        <f>_xll.BInterpol('Base IPCA'!$C$3:$C$13,'Base IPCA'!$E$3:$E$13,AH1021,"Cubic","Extrapolate=Linear","MultiX=Average","Skip=True","Sort=True")</f>
        <v>#N/A Invalid Parameter: Interpolation value</v>
      </c>
      <c r="AJ1021" s="43" t="str">
        <f>_xll.BInterpol('Base IPCA'!$C$3:$C$13,'Base IPCA'!$D$3:$D$13,AH1021,"Cubic","Extrapolate=Linear","MultiX=Average","Skip=True","Sort=True")</f>
        <v>#N/A Invalid Parameter: Interpolation value</v>
      </c>
    </row>
    <row r="1022" spans="34:36" x14ac:dyDescent="0.25">
      <c r="AH1022" s="42" t="e">
        <f t="shared" si="109"/>
        <v>#REF!</v>
      </c>
      <c r="AI1022" s="43" t="str">
        <f>_xll.BInterpol('Base IPCA'!$C$3:$C$13,'Base IPCA'!$E$3:$E$13,AH1022,"Cubic","Extrapolate=Linear","MultiX=Average","Skip=True","Sort=True")</f>
        <v>#N/A Invalid Parameter: Interpolation value</v>
      </c>
      <c r="AJ1022" s="43" t="str">
        <f>_xll.BInterpol('Base IPCA'!$C$3:$C$13,'Base IPCA'!$D$3:$D$13,AH1022,"Cubic","Extrapolate=Linear","MultiX=Average","Skip=True","Sort=True")</f>
        <v>#N/A Invalid Parameter: Interpolation value</v>
      </c>
    </row>
    <row r="1023" spans="34:36" x14ac:dyDescent="0.25">
      <c r="AH1023" s="42" t="e">
        <f t="shared" si="109"/>
        <v>#REF!</v>
      </c>
      <c r="AI1023" s="43" t="str">
        <f>_xll.BInterpol('Base IPCA'!$C$3:$C$13,'Base IPCA'!$E$3:$E$13,AH1023,"Cubic","Extrapolate=Linear","MultiX=Average","Skip=True","Sort=True")</f>
        <v>#N/A Invalid Parameter: Interpolation value</v>
      </c>
      <c r="AJ1023" s="43" t="str">
        <f>_xll.BInterpol('Base IPCA'!$C$3:$C$13,'Base IPCA'!$D$3:$D$13,AH1023,"Cubic","Extrapolate=Linear","MultiX=Average","Skip=True","Sort=True")</f>
        <v>#N/A Invalid Parameter: Interpolation value</v>
      </c>
    </row>
    <row r="1024" spans="34:36" x14ac:dyDescent="0.25">
      <c r="AH1024" s="42" t="e">
        <f t="shared" si="109"/>
        <v>#REF!</v>
      </c>
      <c r="AI1024" s="43" t="str">
        <f>_xll.BInterpol('Base IPCA'!$C$3:$C$13,'Base IPCA'!$E$3:$E$13,AH1024,"Cubic","Extrapolate=Linear","MultiX=Average","Skip=True","Sort=True")</f>
        <v>#N/A Invalid Parameter: Interpolation value</v>
      </c>
      <c r="AJ1024" s="43" t="str">
        <f>_xll.BInterpol('Base IPCA'!$C$3:$C$13,'Base IPCA'!$D$3:$D$13,AH1024,"Cubic","Extrapolate=Linear","MultiX=Average","Skip=True","Sort=True")</f>
        <v>#N/A Invalid Parameter: Interpolation value</v>
      </c>
    </row>
    <row r="1025" spans="34:36" x14ac:dyDescent="0.25">
      <c r="AH1025" s="42" t="e">
        <f t="shared" si="109"/>
        <v>#REF!</v>
      </c>
      <c r="AI1025" s="43" t="str">
        <f>_xll.BInterpol('Base IPCA'!$C$3:$C$13,'Base IPCA'!$E$3:$E$13,AH1025,"Cubic","Extrapolate=Linear","MultiX=Average","Skip=True","Sort=True")</f>
        <v>#N/A Invalid Parameter: Interpolation value</v>
      </c>
      <c r="AJ1025" s="43" t="str">
        <f>_xll.BInterpol('Base IPCA'!$C$3:$C$13,'Base IPCA'!$D$3:$D$13,AH1025,"Cubic","Extrapolate=Linear","MultiX=Average","Skip=True","Sort=True")</f>
        <v>#N/A Invalid Parameter: Interpolation value</v>
      </c>
    </row>
    <row r="1026" spans="34:36" x14ac:dyDescent="0.25">
      <c r="AH1026" s="42" t="e">
        <f t="shared" si="109"/>
        <v>#REF!</v>
      </c>
      <c r="AI1026" s="43" t="str">
        <f>_xll.BInterpol('Base IPCA'!$C$3:$C$13,'Base IPCA'!$E$3:$E$13,AH1026,"Cubic","Extrapolate=Linear","MultiX=Average","Skip=True","Sort=True")</f>
        <v>#N/A Invalid Parameter: Interpolation value</v>
      </c>
      <c r="AJ1026" s="43" t="str">
        <f>_xll.BInterpol('Base IPCA'!$C$3:$C$13,'Base IPCA'!$D$3:$D$13,AH1026,"Cubic","Extrapolate=Linear","MultiX=Average","Skip=True","Sort=True")</f>
        <v>#N/A Invalid Parameter: Interpolation value</v>
      </c>
    </row>
    <row r="1027" spans="34:36" x14ac:dyDescent="0.25">
      <c r="AH1027" s="42" t="e">
        <f t="shared" si="109"/>
        <v>#REF!</v>
      </c>
      <c r="AI1027" s="43" t="str">
        <f>_xll.BInterpol('Base IPCA'!$C$3:$C$13,'Base IPCA'!$E$3:$E$13,AH1027,"Cubic","Extrapolate=Linear","MultiX=Average","Skip=True","Sort=True")</f>
        <v>#N/A Invalid Parameter: Interpolation value</v>
      </c>
      <c r="AJ1027" s="43" t="str">
        <f>_xll.BInterpol('Base IPCA'!$C$3:$C$13,'Base IPCA'!$D$3:$D$13,AH1027,"Cubic","Extrapolate=Linear","MultiX=Average","Skip=True","Sort=True")</f>
        <v>#N/A Invalid Parameter: Interpolation value</v>
      </c>
    </row>
    <row r="1028" spans="34:36" x14ac:dyDescent="0.25">
      <c r="AH1028" s="42" t="e">
        <f t="shared" si="109"/>
        <v>#REF!</v>
      </c>
      <c r="AI1028" s="43" t="str">
        <f>_xll.BInterpol('Base IPCA'!$C$3:$C$13,'Base IPCA'!$E$3:$E$13,AH1028,"Cubic","Extrapolate=Linear","MultiX=Average","Skip=True","Sort=True")</f>
        <v>#N/A Invalid Parameter: Interpolation value</v>
      </c>
      <c r="AJ1028" s="43" t="str">
        <f>_xll.BInterpol('Base IPCA'!$C$3:$C$13,'Base IPCA'!$D$3:$D$13,AH1028,"Cubic","Extrapolate=Linear","MultiX=Average","Skip=True","Sort=True")</f>
        <v>#N/A Invalid Parameter: Interpolation value</v>
      </c>
    </row>
    <row r="1029" spans="34:36" x14ac:dyDescent="0.25">
      <c r="AH1029" s="42" t="e">
        <f t="shared" si="109"/>
        <v>#REF!</v>
      </c>
      <c r="AI1029" s="43" t="str">
        <f>_xll.BInterpol('Base IPCA'!$C$3:$C$13,'Base IPCA'!$E$3:$E$13,AH1029,"Cubic","Extrapolate=Linear","MultiX=Average","Skip=True","Sort=True")</f>
        <v>#N/A Invalid Parameter: Interpolation value</v>
      </c>
      <c r="AJ1029" s="43" t="str">
        <f>_xll.BInterpol('Base IPCA'!$C$3:$C$13,'Base IPCA'!$D$3:$D$13,AH1029,"Cubic","Extrapolate=Linear","MultiX=Average","Skip=True","Sort=True")</f>
        <v>#N/A Invalid Parameter: Interpolation value</v>
      </c>
    </row>
    <row r="1030" spans="34:36" x14ac:dyDescent="0.25">
      <c r="AH1030" s="42" t="e">
        <f t="shared" ref="AH1030:AH1093" si="110">AH1029+1</f>
        <v>#REF!</v>
      </c>
      <c r="AI1030" s="43" t="str">
        <f>_xll.BInterpol('Base IPCA'!$C$3:$C$13,'Base IPCA'!$E$3:$E$13,AH1030,"Cubic","Extrapolate=Linear","MultiX=Average","Skip=True","Sort=True")</f>
        <v>#N/A Invalid Parameter: Interpolation value</v>
      </c>
      <c r="AJ1030" s="43" t="str">
        <f>_xll.BInterpol('Base IPCA'!$C$3:$C$13,'Base IPCA'!$D$3:$D$13,AH1030,"Cubic","Extrapolate=Linear","MultiX=Average","Skip=True","Sort=True")</f>
        <v>#N/A Invalid Parameter: Interpolation value</v>
      </c>
    </row>
    <row r="1031" spans="34:36" x14ac:dyDescent="0.25">
      <c r="AH1031" s="42" t="e">
        <f t="shared" si="110"/>
        <v>#REF!</v>
      </c>
      <c r="AI1031" s="43" t="str">
        <f>_xll.BInterpol('Base IPCA'!$C$3:$C$13,'Base IPCA'!$E$3:$E$13,AH1031,"Cubic","Extrapolate=Linear","MultiX=Average","Skip=True","Sort=True")</f>
        <v>#N/A Invalid Parameter: Interpolation value</v>
      </c>
      <c r="AJ1031" s="43" t="str">
        <f>_xll.BInterpol('Base IPCA'!$C$3:$C$13,'Base IPCA'!$D$3:$D$13,AH1031,"Cubic","Extrapolate=Linear","MultiX=Average","Skip=True","Sort=True")</f>
        <v>#N/A Invalid Parameter: Interpolation value</v>
      </c>
    </row>
    <row r="1032" spans="34:36" x14ac:dyDescent="0.25">
      <c r="AH1032" s="42" t="e">
        <f t="shared" si="110"/>
        <v>#REF!</v>
      </c>
      <c r="AI1032" s="43" t="str">
        <f>_xll.BInterpol('Base IPCA'!$C$3:$C$13,'Base IPCA'!$E$3:$E$13,AH1032,"Cubic","Extrapolate=Linear","MultiX=Average","Skip=True","Sort=True")</f>
        <v>#N/A Invalid Parameter: Interpolation value</v>
      </c>
      <c r="AJ1032" s="43" t="str">
        <f>_xll.BInterpol('Base IPCA'!$C$3:$C$13,'Base IPCA'!$D$3:$D$13,AH1032,"Cubic","Extrapolate=Linear","MultiX=Average","Skip=True","Sort=True")</f>
        <v>#N/A Invalid Parameter: Interpolation value</v>
      </c>
    </row>
    <row r="1033" spans="34:36" x14ac:dyDescent="0.25">
      <c r="AH1033" s="42" t="e">
        <f t="shared" si="110"/>
        <v>#REF!</v>
      </c>
      <c r="AI1033" s="43" t="str">
        <f>_xll.BInterpol('Base IPCA'!$C$3:$C$13,'Base IPCA'!$E$3:$E$13,AH1033,"Cubic","Extrapolate=Linear","MultiX=Average","Skip=True","Sort=True")</f>
        <v>#N/A Invalid Parameter: Interpolation value</v>
      </c>
      <c r="AJ1033" s="43" t="str">
        <f>_xll.BInterpol('Base IPCA'!$C$3:$C$13,'Base IPCA'!$D$3:$D$13,AH1033,"Cubic","Extrapolate=Linear","MultiX=Average","Skip=True","Sort=True")</f>
        <v>#N/A Invalid Parameter: Interpolation value</v>
      </c>
    </row>
    <row r="1034" spans="34:36" x14ac:dyDescent="0.25">
      <c r="AH1034" s="42" t="e">
        <f t="shared" si="110"/>
        <v>#REF!</v>
      </c>
      <c r="AI1034" s="43" t="str">
        <f>_xll.BInterpol('Base IPCA'!$C$3:$C$13,'Base IPCA'!$E$3:$E$13,AH1034,"Cubic","Extrapolate=Linear","MultiX=Average","Skip=True","Sort=True")</f>
        <v>#N/A Invalid Parameter: Interpolation value</v>
      </c>
      <c r="AJ1034" s="43" t="str">
        <f>_xll.BInterpol('Base IPCA'!$C$3:$C$13,'Base IPCA'!$D$3:$D$13,AH1034,"Cubic","Extrapolate=Linear","MultiX=Average","Skip=True","Sort=True")</f>
        <v>#N/A Invalid Parameter: Interpolation value</v>
      </c>
    </row>
    <row r="1035" spans="34:36" x14ac:dyDescent="0.25">
      <c r="AH1035" s="42" t="e">
        <f t="shared" si="110"/>
        <v>#REF!</v>
      </c>
      <c r="AI1035" s="43" t="str">
        <f>_xll.BInterpol('Base IPCA'!$C$3:$C$13,'Base IPCA'!$E$3:$E$13,AH1035,"Cubic","Extrapolate=Linear","MultiX=Average","Skip=True","Sort=True")</f>
        <v>#N/A Invalid Parameter: Interpolation value</v>
      </c>
      <c r="AJ1035" s="43" t="str">
        <f>_xll.BInterpol('Base IPCA'!$C$3:$C$13,'Base IPCA'!$D$3:$D$13,AH1035,"Cubic","Extrapolate=Linear","MultiX=Average","Skip=True","Sort=True")</f>
        <v>#N/A Invalid Parameter: Interpolation value</v>
      </c>
    </row>
    <row r="1036" spans="34:36" x14ac:dyDescent="0.25">
      <c r="AH1036" s="42" t="e">
        <f t="shared" si="110"/>
        <v>#REF!</v>
      </c>
      <c r="AI1036" s="43" t="str">
        <f>_xll.BInterpol('Base IPCA'!$C$3:$C$13,'Base IPCA'!$E$3:$E$13,AH1036,"Cubic","Extrapolate=Linear","MultiX=Average","Skip=True","Sort=True")</f>
        <v>#N/A Invalid Parameter: Interpolation value</v>
      </c>
      <c r="AJ1036" s="43" t="str">
        <f>_xll.BInterpol('Base IPCA'!$C$3:$C$13,'Base IPCA'!$D$3:$D$13,AH1036,"Cubic","Extrapolate=Linear","MultiX=Average","Skip=True","Sort=True")</f>
        <v>#N/A Invalid Parameter: Interpolation value</v>
      </c>
    </row>
    <row r="1037" spans="34:36" x14ac:dyDescent="0.25">
      <c r="AH1037" s="42" t="e">
        <f t="shared" si="110"/>
        <v>#REF!</v>
      </c>
      <c r="AI1037" s="43" t="str">
        <f>_xll.BInterpol('Base IPCA'!$C$3:$C$13,'Base IPCA'!$E$3:$E$13,AH1037,"Cubic","Extrapolate=Linear","MultiX=Average","Skip=True","Sort=True")</f>
        <v>#N/A Invalid Parameter: Interpolation value</v>
      </c>
      <c r="AJ1037" s="43" t="str">
        <f>_xll.BInterpol('Base IPCA'!$C$3:$C$13,'Base IPCA'!$D$3:$D$13,AH1037,"Cubic","Extrapolate=Linear","MultiX=Average","Skip=True","Sort=True")</f>
        <v>#N/A Invalid Parameter: Interpolation value</v>
      </c>
    </row>
    <row r="1038" spans="34:36" x14ac:dyDescent="0.25">
      <c r="AH1038" s="42" t="e">
        <f t="shared" si="110"/>
        <v>#REF!</v>
      </c>
      <c r="AI1038" s="43" t="str">
        <f>_xll.BInterpol('Base IPCA'!$C$3:$C$13,'Base IPCA'!$E$3:$E$13,AH1038,"Cubic","Extrapolate=Linear","MultiX=Average","Skip=True","Sort=True")</f>
        <v>#N/A Invalid Parameter: Interpolation value</v>
      </c>
      <c r="AJ1038" s="43" t="str">
        <f>_xll.BInterpol('Base IPCA'!$C$3:$C$13,'Base IPCA'!$D$3:$D$13,AH1038,"Cubic","Extrapolate=Linear","MultiX=Average","Skip=True","Sort=True")</f>
        <v>#N/A Invalid Parameter: Interpolation value</v>
      </c>
    </row>
    <row r="1039" spans="34:36" x14ac:dyDescent="0.25">
      <c r="AH1039" s="42" t="e">
        <f t="shared" si="110"/>
        <v>#REF!</v>
      </c>
      <c r="AI1039" s="43" t="str">
        <f>_xll.BInterpol('Base IPCA'!$C$3:$C$13,'Base IPCA'!$E$3:$E$13,AH1039,"Cubic","Extrapolate=Linear","MultiX=Average","Skip=True","Sort=True")</f>
        <v>#N/A Invalid Parameter: Interpolation value</v>
      </c>
      <c r="AJ1039" s="43" t="str">
        <f>_xll.BInterpol('Base IPCA'!$C$3:$C$13,'Base IPCA'!$D$3:$D$13,AH1039,"Cubic","Extrapolate=Linear","MultiX=Average","Skip=True","Sort=True")</f>
        <v>#N/A Invalid Parameter: Interpolation value</v>
      </c>
    </row>
    <row r="1040" spans="34:36" x14ac:dyDescent="0.25">
      <c r="AH1040" s="42" t="e">
        <f t="shared" si="110"/>
        <v>#REF!</v>
      </c>
      <c r="AI1040" s="43" t="str">
        <f>_xll.BInterpol('Base IPCA'!$C$3:$C$13,'Base IPCA'!$E$3:$E$13,AH1040,"Cubic","Extrapolate=Linear","MultiX=Average","Skip=True","Sort=True")</f>
        <v>#N/A Invalid Parameter: Interpolation value</v>
      </c>
      <c r="AJ1040" s="43" t="str">
        <f>_xll.BInterpol('Base IPCA'!$C$3:$C$13,'Base IPCA'!$D$3:$D$13,AH1040,"Cubic","Extrapolate=Linear","MultiX=Average","Skip=True","Sort=True")</f>
        <v>#N/A Invalid Parameter: Interpolation value</v>
      </c>
    </row>
    <row r="1041" spans="34:36" x14ac:dyDescent="0.25">
      <c r="AH1041" s="42" t="e">
        <f t="shared" si="110"/>
        <v>#REF!</v>
      </c>
      <c r="AI1041" s="43" t="str">
        <f>_xll.BInterpol('Base IPCA'!$C$3:$C$13,'Base IPCA'!$E$3:$E$13,AH1041,"Cubic","Extrapolate=Linear","MultiX=Average","Skip=True","Sort=True")</f>
        <v>#N/A Invalid Parameter: Interpolation value</v>
      </c>
      <c r="AJ1041" s="43" t="str">
        <f>_xll.BInterpol('Base IPCA'!$C$3:$C$13,'Base IPCA'!$D$3:$D$13,AH1041,"Cubic","Extrapolate=Linear","MultiX=Average","Skip=True","Sort=True")</f>
        <v>#N/A Invalid Parameter: Interpolation value</v>
      </c>
    </row>
    <row r="1042" spans="34:36" x14ac:dyDescent="0.25">
      <c r="AH1042" s="42" t="e">
        <f t="shared" si="110"/>
        <v>#REF!</v>
      </c>
      <c r="AI1042" s="43" t="str">
        <f>_xll.BInterpol('Base IPCA'!$C$3:$C$13,'Base IPCA'!$E$3:$E$13,AH1042,"Cubic","Extrapolate=Linear","MultiX=Average","Skip=True","Sort=True")</f>
        <v>#N/A Invalid Parameter: Interpolation value</v>
      </c>
      <c r="AJ1042" s="43" t="str">
        <f>_xll.BInterpol('Base IPCA'!$C$3:$C$13,'Base IPCA'!$D$3:$D$13,AH1042,"Cubic","Extrapolate=Linear","MultiX=Average","Skip=True","Sort=True")</f>
        <v>#N/A Invalid Parameter: Interpolation value</v>
      </c>
    </row>
    <row r="1043" spans="34:36" x14ac:dyDescent="0.25">
      <c r="AH1043" s="42" t="e">
        <f t="shared" si="110"/>
        <v>#REF!</v>
      </c>
      <c r="AI1043" s="43" t="str">
        <f>_xll.BInterpol('Base IPCA'!$C$3:$C$13,'Base IPCA'!$E$3:$E$13,AH1043,"Cubic","Extrapolate=Linear","MultiX=Average","Skip=True","Sort=True")</f>
        <v>#N/A Invalid Parameter: Interpolation value</v>
      </c>
      <c r="AJ1043" s="43" t="str">
        <f>_xll.BInterpol('Base IPCA'!$C$3:$C$13,'Base IPCA'!$D$3:$D$13,AH1043,"Cubic","Extrapolate=Linear","MultiX=Average","Skip=True","Sort=True")</f>
        <v>#N/A Invalid Parameter: Interpolation value</v>
      </c>
    </row>
    <row r="1044" spans="34:36" x14ac:dyDescent="0.25">
      <c r="AH1044" s="42" t="e">
        <f t="shared" si="110"/>
        <v>#REF!</v>
      </c>
      <c r="AI1044" s="43" t="str">
        <f>_xll.BInterpol('Base IPCA'!$C$3:$C$13,'Base IPCA'!$E$3:$E$13,AH1044,"Cubic","Extrapolate=Linear","MultiX=Average","Skip=True","Sort=True")</f>
        <v>#N/A Invalid Parameter: Interpolation value</v>
      </c>
      <c r="AJ1044" s="43" t="str">
        <f>_xll.BInterpol('Base IPCA'!$C$3:$C$13,'Base IPCA'!$D$3:$D$13,AH1044,"Cubic","Extrapolate=Linear","MultiX=Average","Skip=True","Sort=True")</f>
        <v>#N/A Invalid Parameter: Interpolation value</v>
      </c>
    </row>
    <row r="1045" spans="34:36" x14ac:dyDescent="0.25">
      <c r="AH1045" s="42" t="e">
        <f t="shared" si="110"/>
        <v>#REF!</v>
      </c>
      <c r="AI1045" s="43" t="str">
        <f>_xll.BInterpol('Base IPCA'!$C$3:$C$13,'Base IPCA'!$E$3:$E$13,AH1045,"Cubic","Extrapolate=Linear","MultiX=Average","Skip=True","Sort=True")</f>
        <v>#N/A Invalid Parameter: Interpolation value</v>
      </c>
      <c r="AJ1045" s="43" t="str">
        <f>_xll.BInterpol('Base IPCA'!$C$3:$C$13,'Base IPCA'!$D$3:$D$13,AH1045,"Cubic","Extrapolate=Linear","MultiX=Average","Skip=True","Sort=True")</f>
        <v>#N/A Invalid Parameter: Interpolation value</v>
      </c>
    </row>
    <row r="1046" spans="34:36" x14ac:dyDescent="0.25">
      <c r="AH1046" s="42" t="e">
        <f t="shared" si="110"/>
        <v>#REF!</v>
      </c>
      <c r="AI1046" s="43" t="str">
        <f>_xll.BInterpol('Base IPCA'!$C$3:$C$13,'Base IPCA'!$E$3:$E$13,AH1046,"Cubic","Extrapolate=Linear","MultiX=Average","Skip=True","Sort=True")</f>
        <v>#N/A Invalid Parameter: Interpolation value</v>
      </c>
      <c r="AJ1046" s="43" t="str">
        <f>_xll.BInterpol('Base IPCA'!$C$3:$C$13,'Base IPCA'!$D$3:$D$13,AH1046,"Cubic","Extrapolate=Linear","MultiX=Average","Skip=True","Sort=True")</f>
        <v>#N/A Invalid Parameter: Interpolation value</v>
      </c>
    </row>
    <row r="1047" spans="34:36" x14ac:dyDescent="0.25">
      <c r="AH1047" s="42" t="e">
        <f t="shared" si="110"/>
        <v>#REF!</v>
      </c>
      <c r="AI1047" s="43" t="str">
        <f>_xll.BInterpol('Base IPCA'!$C$3:$C$13,'Base IPCA'!$E$3:$E$13,AH1047,"Cubic","Extrapolate=Linear","MultiX=Average","Skip=True","Sort=True")</f>
        <v>#N/A Invalid Parameter: Interpolation value</v>
      </c>
      <c r="AJ1047" s="43" t="str">
        <f>_xll.BInterpol('Base IPCA'!$C$3:$C$13,'Base IPCA'!$D$3:$D$13,AH1047,"Cubic","Extrapolate=Linear","MultiX=Average","Skip=True","Sort=True")</f>
        <v>#N/A Invalid Parameter: Interpolation value</v>
      </c>
    </row>
    <row r="1048" spans="34:36" x14ac:dyDescent="0.25">
      <c r="AH1048" s="42" t="e">
        <f t="shared" si="110"/>
        <v>#REF!</v>
      </c>
      <c r="AI1048" s="43" t="str">
        <f>_xll.BInterpol('Base IPCA'!$C$3:$C$13,'Base IPCA'!$E$3:$E$13,AH1048,"Cubic","Extrapolate=Linear","MultiX=Average","Skip=True","Sort=True")</f>
        <v>#N/A Invalid Parameter: Interpolation value</v>
      </c>
      <c r="AJ1048" s="43" t="str">
        <f>_xll.BInterpol('Base IPCA'!$C$3:$C$13,'Base IPCA'!$D$3:$D$13,AH1048,"Cubic","Extrapolate=Linear","MultiX=Average","Skip=True","Sort=True")</f>
        <v>#N/A Invalid Parameter: Interpolation value</v>
      </c>
    </row>
    <row r="1049" spans="34:36" x14ac:dyDescent="0.25">
      <c r="AH1049" s="42" t="e">
        <f t="shared" si="110"/>
        <v>#REF!</v>
      </c>
      <c r="AI1049" s="43" t="str">
        <f>_xll.BInterpol('Base IPCA'!$C$3:$C$13,'Base IPCA'!$E$3:$E$13,AH1049,"Cubic","Extrapolate=Linear","MultiX=Average","Skip=True","Sort=True")</f>
        <v>#N/A Invalid Parameter: Interpolation value</v>
      </c>
      <c r="AJ1049" s="43" t="str">
        <f>_xll.BInterpol('Base IPCA'!$C$3:$C$13,'Base IPCA'!$D$3:$D$13,AH1049,"Cubic","Extrapolate=Linear","MultiX=Average","Skip=True","Sort=True")</f>
        <v>#N/A Invalid Parameter: Interpolation value</v>
      </c>
    </row>
    <row r="1050" spans="34:36" x14ac:dyDescent="0.25">
      <c r="AH1050" s="42" t="e">
        <f t="shared" si="110"/>
        <v>#REF!</v>
      </c>
      <c r="AI1050" s="43" t="str">
        <f>_xll.BInterpol('Base IPCA'!$C$3:$C$13,'Base IPCA'!$E$3:$E$13,AH1050,"Cubic","Extrapolate=Linear","MultiX=Average","Skip=True","Sort=True")</f>
        <v>#N/A Invalid Parameter: Interpolation value</v>
      </c>
      <c r="AJ1050" s="43" t="str">
        <f>_xll.BInterpol('Base IPCA'!$C$3:$C$13,'Base IPCA'!$D$3:$D$13,AH1050,"Cubic","Extrapolate=Linear","MultiX=Average","Skip=True","Sort=True")</f>
        <v>#N/A Invalid Parameter: Interpolation value</v>
      </c>
    </row>
    <row r="1051" spans="34:36" x14ac:dyDescent="0.25">
      <c r="AH1051" s="42" t="e">
        <f t="shared" si="110"/>
        <v>#REF!</v>
      </c>
      <c r="AI1051" s="43" t="str">
        <f>_xll.BInterpol('Base IPCA'!$C$3:$C$13,'Base IPCA'!$E$3:$E$13,AH1051,"Cubic","Extrapolate=Linear","MultiX=Average","Skip=True","Sort=True")</f>
        <v>#N/A Invalid Parameter: Interpolation value</v>
      </c>
      <c r="AJ1051" s="43" t="str">
        <f>_xll.BInterpol('Base IPCA'!$C$3:$C$13,'Base IPCA'!$D$3:$D$13,AH1051,"Cubic","Extrapolate=Linear","MultiX=Average","Skip=True","Sort=True")</f>
        <v>#N/A Invalid Parameter: Interpolation value</v>
      </c>
    </row>
    <row r="1052" spans="34:36" x14ac:dyDescent="0.25">
      <c r="AH1052" s="42" t="e">
        <f t="shared" si="110"/>
        <v>#REF!</v>
      </c>
      <c r="AI1052" s="43" t="str">
        <f>_xll.BInterpol('Base IPCA'!$C$3:$C$13,'Base IPCA'!$E$3:$E$13,AH1052,"Cubic","Extrapolate=Linear","MultiX=Average","Skip=True","Sort=True")</f>
        <v>#N/A Invalid Parameter: Interpolation value</v>
      </c>
      <c r="AJ1052" s="43" t="str">
        <f>_xll.BInterpol('Base IPCA'!$C$3:$C$13,'Base IPCA'!$D$3:$D$13,AH1052,"Cubic","Extrapolate=Linear","MultiX=Average","Skip=True","Sort=True")</f>
        <v>#N/A Invalid Parameter: Interpolation value</v>
      </c>
    </row>
    <row r="1053" spans="34:36" x14ac:dyDescent="0.25">
      <c r="AH1053" s="42" t="e">
        <f t="shared" si="110"/>
        <v>#REF!</v>
      </c>
      <c r="AI1053" s="43" t="str">
        <f>_xll.BInterpol('Base IPCA'!$C$3:$C$13,'Base IPCA'!$E$3:$E$13,AH1053,"Cubic","Extrapolate=Linear","MultiX=Average","Skip=True","Sort=True")</f>
        <v>#N/A Invalid Parameter: Interpolation value</v>
      </c>
      <c r="AJ1053" s="43" t="str">
        <f>_xll.BInterpol('Base IPCA'!$C$3:$C$13,'Base IPCA'!$D$3:$D$13,AH1053,"Cubic","Extrapolate=Linear","MultiX=Average","Skip=True","Sort=True")</f>
        <v>#N/A Invalid Parameter: Interpolation value</v>
      </c>
    </row>
    <row r="1054" spans="34:36" x14ac:dyDescent="0.25">
      <c r="AH1054" s="42" t="e">
        <f t="shared" si="110"/>
        <v>#REF!</v>
      </c>
      <c r="AI1054" s="43" t="str">
        <f>_xll.BInterpol('Base IPCA'!$C$3:$C$13,'Base IPCA'!$E$3:$E$13,AH1054,"Cubic","Extrapolate=Linear","MultiX=Average","Skip=True","Sort=True")</f>
        <v>#N/A Invalid Parameter: Interpolation value</v>
      </c>
      <c r="AJ1054" s="43" t="str">
        <f>_xll.BInterpol('Base IPCA'!$C$3:$C$13,'Base IPCA'!$D$3:$D$13,AH1054,"Cubic","Extrapolate=Linear","MultiX=Average","Skip=True","Sort=True")</f>
        <v>#N/A Invalid Parameter: Interpolation value</v>
      </c>
    </row>
    <row r="1055" spans="34:36" x14ac:dyDescent="0.25">
      <c r="AH1055" s="42" t="e">
        <f t="shared" si="110"/>
        <v>#REF!</v>
      </c>
      <c r="AI1055" s="43" t="str">
        <f>_xll.BInterpol('Base IPCA'!$C$3:$C$13,'Base IPCA'!$E$3:$E$13,AH1055,"Cubic","Extrapolate=Linear","MultiX=Average","Skip=True","Sort=True")</f>
        <v>#N/A Invalid Parameter: Interpolation value</v>
      </c>
      <c r="AJ1055" s="43" t="str">
        <f>_xll.BInterpol('Base IPCA'!$C$3:$C$13,'Base IPCA'!$D$3:$D$13,AH1055,"Cubic","Extrapolate=Linear","MultiX=Average","Skip=True","Sort=True")</f>
        <v>#N/A Invalid Parameter: Interpolation value</v>
      </c>
    </row>
    <row r="1056" spans="34:36" x14ac:dyDescent="0.25">
      <c r="AH1056" s="42" t="e">
        <f t="shared" si="110"/>
        <v>#REF!</v>
      </c>
      <c r="AI1056" s="43" t="str">
        <f>_xll.BInterpol('Base IPCA'!$C$3:$C$13,'Base IPCA'!$E$3:$E$13,AH1056,"Cubic","Extrapolate=Linear","MultiX=Average","Skip=True","Sort=True")</f>
        <v>#N/A Invalid Parameter: Interpolation value</v>
      </c>
      <c r="AJ1056" s="43" t="str">
        <f>_xll.BInterpol('Base IPCA'!$C$3:$C$13,'Base IPCA'!$D$3:$D$13,AH1056,"Cubic","Extrapolate=Linear","MultiX=Average","Skip=True","Sort=True")</f>
        <v>#N/A Invalid Parameter: Interpolation value</v>
      </c>
    </row>
    <row r="1057" spans="34:36" x14ac:dyDescent="0.25">
      <c r="AH1057" s="42" t="e">
        <f t="shared" si="110"/>
        <v>#REF!</v>
      </c>
      <c r="AI1057" s="43" t="str">
        <f>_xll.BInterpol('Base IPCA'!$C$3:$C$13,'Base IPCA'!$E$3:$E$13,AH1057,"Cubic","Extrapolate=Linear","MultiX=Average","Skip=True","Sort=True")</f>
        <v>#N/A Invalid Parameter: Interpolation value</v>
      </c>
      <c r="AJ1057" s="43" t="str">
        <f>_xll.BInterpol('Base IPCA'!$C$3:$C$13,'Base IPCA'!$D$3:$D$13,AH1057,"Cubic","Extrapolate=Linear","MultiX=Average","Skip=True","Sort=True")</f>
        <v>#N/A Invalid Parameter: Interpolation value</v>
      </c>
    </row>
    <row r="1058" spans="34:36" x14ac:dyDescent="0.25">
      <c r="AH1058" s="42" t="e">
        <f t="shared" si="110"/>
        <v>#REF!</v>
      </c>
      <c r="AI1058" s="43" t="str">
        <f>_xll.BInterpol('Base IPCA'!$C$3:$C$13,'Base IPCA'!$E$3:$E$13,AH1058,"Cubic","Extrapolate=Linear","MultiX=Average","Skip=True","Sort=True")</f>
        <v>#N/A Invalid Parameter: Interpolation value</v>
      </c>
      <c r="AJ1058" s="43" t="str">
        <f>_xll.BInterpol('Base IPCA'!$C$3:$C$13,'Base IPCA'!$D$3:$D$13,AH1058,"Cubic","Extrapolate=Linear","MultiX=Average","Skip=True","Sort=True")</f>
        <v>#N/A Invalid Parameter: Interpolation value</v>
      </c>
    </row>
    <row r="1059" spans="34:36" x14ac:dyDescent="0.25">
      <c r="AH1059" s="42" t="e">
        <f t="shared" si="110"/>
        <v>#REF!</v>
      </c>
      <c r="AI1059" s="43" t="str">
        <f>_xll.BInterpol('Base IPCA'!$C$3:$C$13,'Base IPCA'!$E$3:$E$13,AH1059,"Cubic","Extrapolate=Linear","MultiX=Average","Skip=True","Sort=True")</f>
        <v>#N/A Invalid Parameter: Interpolation value</v>
      </c>
      <c r="AJ1059" s="43" t="str">
        <f>_xll.BInterpol('Base IPCA'!$C$3:$C$13,'Base IPCA'!$D$3:$D$13,AH1059,"Cubic","Extrapolate=Linear","MultiX=Average","Skip=True","Sort=True")</f>
        <v>#N/A Invalid Parameter: Interpolation value</v>
      </c>
    </row>
    <row r="1060" spans="34:36" x14ac:dyDescent="0.25">
      <c r="AH1060" s="42" t="e">
        <f t="shared" si="110"/>
        <v>#REF!</v>
      </c>
      <c r="AI1060" s="43" t="str">
        <f>_xll.BInterpol('Base IPCA'!$C$3:$C$13,'Base IPCA'!$E$3:$E$13,AH1060,"Cubic","Extrapolate=Linear","MultiX=Average","Skip=True","Sort=True")</f>
        <v>#N/A Invalid Parameter: Interpolation value</v>
      </c>
      <c r="AJ1060" s="43" t="str">
        <f>_xll.BInterpol('Base IPCA'!$C$3:$C$13,'Base IPCA'!$D$3:$D$13,AH1060,"Cubic","Extrapolate=Linear","MultiX=Average","Skip=True","Sort=True")</f>
        <v>#N/A Invalid Parameter: Interpolation value</v>
      </c>
    </row>
    <row r="1061" spans="34:36" x14ac:dyDescent="0.25">
      <c r="AH1061" s="42" t="e">
        <f t="shared" si="110"/>
        <v>#REF!</v>
      </c>
      <c r="AI1061" s="43" t="str">
        <f>_xll.BInterpol('Base IPCA'!$C$3:$C$13,'Base IPCA'!$E$3:$E$13,AH1061,"Cubic","Extrapolate=Linear","MultiX=Average","Skip=True","Sort=True")</f>
        <v>#N/A Invalid Parameter: Interpolation value</v>
      </c>
      <c r="AJ1061" s="43" t="str">
        <f>_xll.BInterpol('Base IPCA'!$C$3:$C$13,'Base IPCA'!$D$3:$D$13,AH1061,"Cubic","Extrapolate=Linear","MultiX=Average","Skip=True","Sort=True")</f>
        <v>#N/A Invalid Parameter: Interpolation value</v>
      </c>
    </row>
    <row r="1062" spans="34:36" x14ac:dyDescent="0.25">
      <c r="AH1062" s="42" t="e">
        <f t="shared" si="110"/>
        <v>#REF!</v>
      </c>
      <c r="AI1062" s="43" t="str">
        <f>_xll.BInterpol('Base IPCA'!$C$3:$C$13,'Base IPCA'!$E$3:$E$13,AH1062,"Cubic","Extrapolate=Linear","MultiX=Average","Skip=True","Sort=True")</f>
        <v>#N/A Invalid Parameter: Interpolation value</v>
      </c>
      <c r="AJ1062" s="43" t="str">
        <f>_xll.BInterpol('Base IPCA'!$C$3:$C$13,'Base IPCA'!$D$3:$D$13,AH1062,"Cubic","Extrapolate=Linear","MultiX=Average","Skip=True","Sort=True")</f>
        <v>#N/A Invalid Parameter: Interpolation value</v>
      </c>
    </row>
    <row r="1063" spans="34:36" x14ac:dyDescent="0.25">
      <c r="AH1063" s="42" t="e">
        <f t="shared" si="110"/>
        <v>#REF!</v>
      </c>
      <c r="AI1063" s="43" t="str">
        <f>_xll.BInterpol('Base IPCA'!$C$3:$C$13,'Base IPCA'!$E$3:$E$13,AH1063,"Cubic","Extrapolate=Linear","MultiX=Average","Skip=True","Sort=True")</f>
        <v>#N/A Invalid Parameter: Interpolation value</v>
      </c>
      <c r="AJ1063" s="43" t="str">
        <f>_xll.BInterpol('Base IPCA'!$C$3:$C$13,'Base IPCA'!$D$3:$D$13,AH1063,"Cubic","Extrapolate=Linear","MultiX=Average","Skip=True","Sort=True")</f>
        <v>#N/A Invalid Parameter: Interpolation value</v>
      </c>
    </row>
    <row r="1064" spans="34:36" x14ac:dyDescent="0.25">
      <c r="AH1064" s="42" t="e">
        <f t="shared" si="110"/>
        <v>#REF!</v>
      </c>
      <c r="AI1064" s="43" t="str">
        <f>_xll.BInterpol('Base IPCA'!$C$3:$C$13,'Base IPCA'!$E$3:$E$13,AH1064,"Cubic","Extrapolate=Linear","MultiX=Average","Skip=True","Sort=True")</f>
        <v>#N/A Invalid Parameter: Interpolation value</v>
      </c>
      <c r="AJ1064" s="43" t="str">
        <f>_xll.BInterpol('Base IPCA'!$C$3:$C$13,'Base IPCA'!$D$3:$D$13,AH1064,"Cubic","Extrapolate=Linear","MultiX=Average","Skip=True","Sort=True")</f>
        <v>#N/A Invalid Parameter: Interpolation value</v>
      </c>
    </row>
    <row r="1065" spans="34:36" x14ac:dyDescent="0.25">
      <c r="AH1065" s="42" t="e">
        <f t="shared" si="110"/>
        <v>#REF!</v>
      </c>
      <c r="AI1065" s="43" t="str">
        <f>_xll.BInterpol('Base IPCA'!$C$3:$C$13,'Base IPCA'!$E$3:$E$13,AH1065,"Cubic","Extrapolate=Linear","MultiX=Average","Skip=True","Sort=True")</f>
        <v>#N/A Invalid Parameter: Interpolation value</v>
      </c>
      <c r="AJ1065" s="43" t="str">
        <f>_xll.BInterpol('Base IPCA'!$C$3:$C$13,'Base IPCA'!$D$3:$D$13,AH1065,"Cubic","Extrapolate=Linear","MultiX=Average","Skip=True","Sort=True")</f>
        <v>#N/A Invalid Parameter: Interpolation value</v>
      </c>
    </row>
    <row r="1066" spans="34:36" x14ac:dyDescent="0.25">
      <c r="AH1066" s="42" t="e">
        <f t="shared" si="110"/>
        <v>#REF!</v>
      </c>
      <c r="AI1066" s="43" t="str">
        <f>_xll.BInterpol('Base IPCA'!$C$3:$C$13,'Base IPCA'!$E$3:$E$13,AH1066,"Cubic","Extrapolate=Linear","MultiX=Average","Skip=True","Sort=True")</f>
        <v>#N/A Invalid Parameter: Interpolation value</v>
      </c>
      <c r="AJ1066" s="43" t="str">
        <f>_xll.BInterpol('Base IPCA'!$C$3:$C$13,'Base IPCA'!$D$3:$D$13,AH1066,"Cubic","Extrapolate=Linear","MultiX=Average","Skip=True","Sort=True")</f>
        <v>#N/A Invalid Parameter: Interpolation value</v>
      </c>
    </row>
    <row r="1067" spans="34:36" x14ac:dyDescent="0.25">
      <c r="AH1067" s="42" t="e">
        <f t="shared" si="110"/>
        <v>#REF!</v>
      </c>
      <c r="AI1067" s="43" t="str">
        <f>_xll.BInterpol('Base IPCA'!$C$3:$C$13,'Base IPCA'!$E$3:$E$13,AH1067,"Cubic","Extrapolate=Linear","MultiX=Average","Skip=True","Sort=True")</f>
        <v>#N/A Invalid Parameter: Interpolation value</v>
      </c>
      <c r="AJ1067" s="43" t="str">
        <f>_xll.BInterpol('Base IPCA'!$C$3:$C$13,'Base IPCA'!$D$3:$D$13,AH1067,"Cubic","Extrapolate=Linear","MultiX=Average","Skip=True","Sort=True")</f>
        <v>#N/A Invalid Parameter: Interpolation value</v>
      </c>
    </row>
    <row r="1068" spans="34:36" x14ac:dyDescent="0.25">
      <c r="AH1068" s="42" t="e">
        <f t="shared" si="110"/>
        <v>#REF!</v>
      </c>
      <c r="AI1068" s="43" t="str">
        <f>_xll.BInterpol('Base IPCA'!$C$3:$C$13,'Base IPCA'!$E$3:$E$13,AH1068,"Cubic","Extrapolate=Linear","MultiX=Average","Skip=True","Sort=True")</f>
        <v>#N/A Invalid Parameter: Interpolation value</v>
      </c>
      <c r="AJ1068" s="43" t="str">
        <f>_xll.BInterpol('Base IPCA'!$C$3:$C$13,'Base IPCA'!$D$3:$D$13,AH1068,"Cubic","Extrapolate=Linear","MultiX=Average","Skip=True","Sort=True")</f>
        <v>#N/A Invalid Parameter: Interpolation value</v>
      </c>
    </row>
    <row r="1069" spans="34:36" x14ac:dyDescent="0.25">
      <c r="AH1069" s="42" t="e">
        <f t="shared" si="110"/>
        <v>#REF!</v>
      </c>
      <c r="AI1069" s="43" t="str">
        <f>_xll.BInterpol('Base IPCA'!$C$3:$C$13,'Base IPCA'!$E$3:$E$13,AH1069,"Cubic","Extrapolate=Linear","MultiX=Average","Skip=True","Sort=True")</f>
        <v>#N/A Invalid Parameter: Interpolation value</v>
      </c>
      <c r="AJ1069" s="43" t="str">
        <f>_xll.BInterpol('Base IPCA'!$C$3:$C$13,'Base IPCA'!$D$3:$D$13,AH1069,"Cubic","Extrapolate=Linear","MultiX=Average","Skip=True","Sort=True")</f>
        <v>#N/A Invalid Parameter: Interpolation value</v>
      </c>
    </row>
    <row r="1070" spans="34:36" x14ac:dyDescent="0.25">
      <c r="AH1070" s="42" t="e">
        <f t="shared" si="110"/>
        <v>#REF!</v>
      </c>
      <c r="AI1070" s="43" t="str">
        <f>_xll.BInterpol('Base IPCA'!$C$3:$C$13,'Base IPCA'!$E$3:$E$13,AH1070,"Cubic","Extrapolate=Linear","MultiX=Average","Skip=True","Sort=True")</f>
        <v>#N/A Invalid Parameter: Interpolation value</v>
      </c>
      <c r="AJ1070" s="43" t="str">
        <f>_xll.BInterpol('Base IPCA'!$C$3:$C$13,'Base IPCA'!$D$3:$D$13,AH1070,"Cubic","Extrapolate=Linear","MultiX=Average","Skip=True","Sort=True")</f>
        <v>#N/A Invalid Parameter: Interpolation value</v>
      </c>
    </row>
    <row r="1071" spans="34:36" x14ac:dyDescent="0.25">
      <c r="AH1071" s="42" t="e">
        <f t="shared" si="110"/>
        <v>#REF!</v>
      </c>
      <c r="AI1071" s="43" t="str">
        <f>_xll.BInterpol('Base IPCA'!$C$3:$C$13,'Base IPCA'!$E$3:$E$13,AH1071,"Cubic","Extrapolate=Linear","MultiX=Average","Skip=True","Sort=True")</f>
        <v>#N/A Invalid Parameter: Interpolation value</v>
      </c>
      <c r="AJ1071" s="43" t="str">
        <f>_xll.BInterpol('Base IPCA'!$C$3:$C$13,'Base IPCA'!$D$3:$D$13,AH1071,"Cubic","Extrapolate=Linear","MultiX=Average","Skip=True","Sort=True")</f>
        <v>#N/A Invalid Parameter: Interpolation value</v>
      </c>
    </row>
    <row r="1072" spans="34:36" x14ac:dyDescent="0.25">
      <c r="AH1072" s="42" t="e">
        <f t="shared" si="110"/>
        <v>#REF!</v>
      </c>
      <c r="AI1072" s="43" t="str">
        <f>_xll.BInterpol('Base IPCA'!$C$3:$C$13,'Base IPCA'!$E$3:$E$13,AH1072,"Cubic","Extrapolate=Linear","MultiX=Average","Skip=True","Sort=True")</f>
        <v>#N/A Invalid Parameter: Interpolation value</v>
      </c>
      <c r="AJ1072" s="43" t="str">
        <f>_xll.BInterpol('Base IPCA'!$C$3:$C$13,'Base IPCA'!$D$3:$D$13,AH1072,"Cubic","Extrapolate=Linear","MultiX=Average","Skip=True","Sort=True")</f>
        <v>#N/A Invalid Parameter: Interpolation value</v>
      </c>
    </row>
    <row r="1073" spans="34:36" x14ac:dyDescent="0.25">
      <c r="AH1073" s="42" t="e">
        <f t="shared" si="110"/>
        <v>#REF!</v>
      </c>
      <c r="AI1073" s="43" t="str">
        <f>_xll.BInterpol('Base IPCA'!$C$3:$C$13,'Base IPCA'!$E$3:$E$13,AH1073,"Cubic","Extrapolate=Linear","MultiX=Average","Skip=True","Sort=True")</f>
        <v>#N/A Invalid Parameter: Interpolation value</v>
      </c>
      <c r="AJ1073" s="43" t="str">
        <f>_xll.BInterpol('Base IPCA'!$C$3:$C$13,'Base IPCA'!$D$3:$D$13,AH1073,"Cubic","Extrapolate=Linear","MultiX=Average","Skip=True","Sort=True")</f>
        <v>#N/A Invalid Parameter: Interpolation value</v>
      </c>
    </row>
    <row r="1074" spans="34:36" x14ac:dyDescent="0.25">
      <c r="AH1074" s="42" t="e">
        <f t="shared" si="110"/>
        <v>#REF!</v>
      </c>
      <c r="AI1074" s="43" t="str">
        <f>_xll.BInterpol('Base IPCA'!$C$3:$C$13,'Base IPCA'!$E$3:$E$13,AH1074,"Cubic","Extrapolate=Linear","MultiX=Average","Skip=True","Sort=True")</f>
        <v>#N/A Invalid Parameter: Interpolation value</v>
      </c>
      <c r="AJ1074" s="43" t="str">
        <f>_xll.BInterpol('Base IPCA'!$C$3:$C$13,'Base IPCA'!$D$3:$D$13,AH1074,"Cubic","Extrapolate=Linear","MultiX=Average","Skip=True","Sort=True")</f>
        <v>#N/A Invalid Parameter: Interpolation value</v>
      </c>
    </row>
    <row r="1075" spans="34:36" x14ac:dyDescent="0.25">
      <c r="AH1075" s="42" t="e">
        <f t="shared" si="110"/>
        <v>#REF!</v>
      </c>
      <c r="AI1075" s="43" t="str">
        <f>_xll.BInterpol('Base IPCA'!$C$3:$C$13,'Base IPCA'!$E$3:$E$13,AH1075,"Cubic","Extrapolate=Linear","MultiX=Average","Skip=True","Sort=True")</f>
        <v>#N/A Invalid Parameter: Interpolation value</v>
      </c>
      <c r="AJ1075" s="43" t="str">
        <f>_xll.BInterpol('Base IPCA'!$C$3:$C$13,'Base IPCA'!$D$3:$D$13,AH1075,"Cubic","Extrapolate=Linear","MultiX=Average","Skip=True","Sort=True")</f>
        <v>#N/A Invalid Parameter: Interpolation value</v>
      </c>
    </row>
    <row r="1076" spans="34:36" x14ac:dyDescent="0.25">
      <c r="AH1076" s="42" t="e">
        <f t="shared" si="110"/>
        <v>#REF!</v>
      </c>
      <c r="AI1076" s="43" t="str">
        <f>_xll.BInterpol('Base IPCA'!$C$3:$C$13,'Base IPCA'!$E$3:$E$13,AH1076,"Cubic","Extrapolate=Linear","MultiX=Average","Skip=True","Sort=True")</f>
        <v>#N/A Invalid Parameter: Interpolation value</v>
      </c>
      <c r="AJ1076" s="43" t="str">
        <f>_xll.BInterpol('Base IPCA'!$C$3:$C$13,'Base IPCA'!$D$3:$D$13,AH1076,"Cubic","Extrapolate=Linear","MultiX=Average","Skip=True","Sort=True")</f>
        <v>#N/A Invalid Parameter: Interpolation value</v>
      </c>
    </row>
    <row r="1077" spans="34:36" x14ac:dyDescent="0.25">
      <c r="AH1077" s="42" t="e">
        <f t="shared" si="110"/>
        <v>#REF!</v>
      </c>
      <c r="AI1077" s="43" t="str">
        <f>_xll.BInterpol('Base IPCA'!$C$3:$C$13,'Base IPCA'!$E$3:$E$13,AH1077,"Cubic","Extrapolate=Linear","MultiX=Average","Skip=True","Sort=True")</f>
        <v>#N/A Invalid Parameter: Interpolation value</v>
      </c>
      <c r="AJ1077" s="43" t="str">
        <f>_xll.BInterpol('Base IPCA'!$C$3:$C$13,'Base IPCA'!$D$3:$D$13,AH1077,"Cubic","Extrapolate=Linear","MultiX=Average","Skip=True","Sort=True")</f>
        <v>#N/A Invalid Parameter: Interpolation value</v>
      </c>
    </row>
    <row r="1078" spans="34:36" x14ac:dyDescent="0.25">
      <c r="AH1078" s="42" t="e">
        <f t="shared" si="110"/>
        <v>#REF!</v>
      </c>
      <c r="AI1078" s="43" t="str">
        <f>_xll.BInterpol('Base IPCA'!$C$3:$C$13,'Base IPCA'!$E$3:$E$13,AH1078,"Cubic","Extrapolate=Linear","MultiX=Average","Skip=True","Sort=True")</f>
        <v>#N/A Invalid Parameter: Interpolation value</v>
      </c>
      <c r="AJ1078" s="43" t="str">
        <f>_xll.BInterpol('Base IPCA'!$C$3:$C$13,'Base IPCA'!$D$3:$D$13,AH1078,"Cubic","Extrapolate=Linear","MultiX=Average","Skip=True","Sort=True")</f>
        <v>#N/A Invalid Parameter: Interpolation value</v>
      </c>
    </row>
    <row r="1079" spans="34:36" x14ac:dyDescent="0.25">
      <c r="AH1079" s="42" t="e">
        <f t="shared" si="110"/>
        <v>#REF!</v>
      </c>
      <c r="AI1079" s="43" t="str">
        <f>_xll.BInterpol('Base IPCA'!$C$3:$C$13,'Base IPCA'!$E$3:$E$13,AH1079,"Cubic","Extrapolate=Linear","MultiX=Average","Skip=True","Sort=True")</f>
        <v>#N/A Invalid Parameter: Interpolation value</v>
      </c>
      <c r="AJ1079" s="43" t="str">
        <f>_xll.BInterpol('Base IPCA'!$C$3:$C$13,'Base IPCA'!$D$3:$D$13,AH1079,"Cubic","Extrapolate=Linear","MultiX=Average","Skip=True","Sort=True")</f>
        <v>#N/A Invalid Parameter: Interpolation value</v>
      </c>
    </row>
    <row r="1080" spans="34:36" x14ac:dyDescent="0.25">
      <c r="AH1080" s="42" t="e">
        <f t="shared" si="110"/>
        <v>#REF!</v>
      </c>
      <c r="AI1080" s="43" t="str">
        <f>_xll.BInterpol('Base IPCA'!$C$3:$C$13,'Base IPCA'!$E$3:$E$13,AH1080,"Cubic","Extrapolate=Linear","MultiX=Average","Skip=True","Sort=True")</f>
        <v>#N/A Invalid Parameter: Interpolation value</v>
      </c>
      <c r="AJ1080" s="43" t="str">
        <f>_xll.BInterpol('Base IPCA'!$C$3:$C$13,'Base IPCA'!$D$3:$D$13,AH1080,"Cubic","Extrapolate=Linear","MultiX=Average","Skip=True","Sort=True")</f>
        <v>#N/A Invalid Parameter: Interpolation value</v>
      </c>
    </row>
    <row r="1081" spans="34:36" x14ac:dyDescent="0.25">
      <c r="AH1081" s="42" t="e">
        <f t="shared" si="110"/>
        <v>#REF!</v>
      </c>
      <c r="AI1081" s="43" t="str">
        <f>_xll.BInterpol('Base IPCA'!$C$3:$C$13,'Base IPCA'!$E$3:$E$13,AH1081,"Cubic","Extrapolate=Linear","MultiX=Average","Skip=True","Sort=True")</f>
        <v>#N/A Invalid Parameter: Interpolation value</v>
      </c>
      <c r="AJ1081" s="43" t="str">
        <f>_xll.BInterpol('Base IPCA'!$C$3:$C$13,'Base IPCA'!$D$3:$D$13,AH1081,"Cubic","Extrapolate=Linear","MultiX=Average","Skip=True","Sort=True")</f>
        <v>#N/A Invalid Parameter: Interpolation value</v>
      </c>
    </row>
    <row r="1082" spans="34:36" x14ac:dyDescent="0.25">
      <c r="AH1082" s="42" t="e">
        <f t="shared" si="110"/>
        <v>#REF!</v>
      </c>
      <c r="AI1082" s="43" t="str">
        <f>_xll.BInterpol('Base IPCA'!$C$3:$C$13,'Base IPCA'!$E$3:$E$13,AH1082,"Cubic","Extrapolate=Linear","MultiX=Average","Skip=True","Sort=True")</f>
        <v>#N/A Invalid Parameter: Interpolation value</v>
      </c>
      <c r="AJ1082" s="43" t="str">
        <f>_xll.BInterpol('Base IPCA'!$C$3:$C$13,'Base IPCA'!$D$3:$D$13,AH1082,"Cubic","Extrapolate=Linear","MultiX=Average","Skip=True","Sort=True")</f>
        <v>#N/A Invalid Parameter: Interpolation value</v>
      </c>
    </row>
    <row r="1083" spans="34:36" x14ac:dyDescent="0.25">
      <c r="AH1083" s="42" t="e">
        <f t="shared" si="110"/>
        <v>#REF!</v>
      </c>
      <c r="AI1083" s="43" t="str">
        <f>_xll.BInterpol('Base IPCA'!$C$3:$C$13,'Base IPCA'!$E$3:$E$13,AH1083,"Cubic","Extrapolate=Linear","MultiX=Average","Skip=True","Sort=True")</f>
        <v>#N/A Invalid Parameter: Interpolation value</v>
      </c>
      <c r="AJ1083" s="43" t="str">
        <f>_xll.BInterpol('Base IPCA'!$C$3:$C$13,'Base IPCA'!$D$3:$D$13,AH1083,"Cubic","Extrapolate=Linear","MultiX=Average","Skip=True","Sort=True")</f>
        <v>#N/A Invalid Parameter: Interpolation value</v>
      </c>
    </row>
    <row r="1084" spans="34:36" x14ac:dyDescent="0.25">
      <c r="AH1084" s="42" t="e">
        <f t="shared" si="110"/>
        <v>#REF!</v>
      </c>
      <c r="AI1084" s="43" t="str">
        <f>_xll.BInterpol('Base IPCA'!$C$3:$C$13,'Base IPCA'!$E$3:$E$13,AH1084,"Cubic","Extrapolate=Linear","MultiX=Average","Skip=True","Sort=True")</f>
        <v>#N/A Invalid Parameter: Interpolation value</v>
      </c>
      <c r="AJ1084" s="43" t="str">
        <f>_xll.BInterpol('Base IPCA'!$C$3:$C$13,'Base IPCA'!$D$3:$D$13,AH1084,"Cubic","Extrapolate=Linear","MultiX=Average","Skip=True","Sort=True")</f>
        <v>#N/A Invalid Parameter: Interpolation value</v>
      </c>
    </row>
    <row r="1085" spans="34:36" x14ac:dyDescent="0.25">
      <c r="AH1085" s="42" t="e">
        <f t="shared" si="110"/>
        <v>#REF!</v>
      </c>
      <c r="AI1085" s="43" t="str">
        <f>_xll.BInterpol('Base IPCA'!$C$3:$C$13,'Base IPCA'!$E$3:$E$13,AH1085,"Cubic","Extrapolate=Linear","MultiX=Average","Skip=True","Sort=True")</f>
        <v>#N/A Invalid Parameter: Interpolation value</v>
      </c>
      <c r="AJ1085" s="43" t="str">
        <f>_xll.BInterpol('Base IPCA'!$C$3:$C$13,'Base IPCA'!$D$3:$D$13,AH1085,"Cubic","Extrapolate=Linear","MultiX=Average","Skip=True","Sort=True")</f>
        <v>#N/A Invalid Parameter: Interpolation value</v>
      </c>
    </row>
    <row r="1086" spans="34:36" x14ac:dyDescent="0.25">
      <c r="AH1086" s="42" t="e">
        <f t="shared" si="110"/>
        <v>#REF!</v>
      </c>
      <c r="AI1086" s="43" t="str">
        <f>_xll.BInterpol('Base IPCA'!$C$3:$C$13,'Base IPCA'!$E$3:$E$13,AH1086,"Cubic","Extrapolate=Linear","MultiX=Average","Skip=True","Sort=True")</f>
        <v>#N/A Invalid Parameter: Interpolation value</v>
      </c>
      <c r="AJ1086" s="43" t="str">
        <f>_xll.BInterpol('Base IPCA'!$C$3:$C$13,'Base IPCA'!$D$3:$D$13,AH1086,"Cubic","Extrapolate=Linear","MultiX=Average","Skip=True","Sort=True")</f>
        <v>#N/A Invalid Parameter: Interpolation value</v>
      </c>
    </row>
    <row r="1087" spans="34:36" x14ac:dyDescent="0.25">
      <c r="AH1087" s="42" t="e">
        <f t="shared" si="110"/>
        <v>#REF!</v>
      </c>
      <c r="AI1087" s="43" t="str">
        <f>_xll.BInterpol('Base IPCA'!$C$3:$C$13,'Base IPCA'!$E$3:$E$13,AH1087,"Cubic","Extrapolate=Linear","MultiX=Average","Skip=True","Sort=True")</f>
        <v>#N/A Invalid Parameter: Interpolation value</v>
      </c>
      <c r="AJ1087" s="43" t="str">
        <f>_xll.BInterpol('Base IPCA'!$C$3:$C$13,'Base IPCA'!$D$3:$D$13,AH1087,"Cubic","Extrapolate=Linear","MultiX=Average","Skip=True","Sort=True")</f>
        <v>#N/A Invalid Parameter: Interpolation value</v>
      </c>
    </row>
    <row r="1088" spans="34:36" x14ac:dyDescent="0.25">
      <c r="AH1088" s="42" t="e">
        <f t="shared" si="110"/>
        <v>#REF!</v>
      </c>
      <c r="AI1088" s="43" t="str">
        <f>_xll.BInterpol('Base IPCA'!$C$3:$C$13,'Base IPCA'!$E$3:$E$13,AH1088,"Cubic","Extrapolate=Linear","MultiX=Average","Skip=True","Sort=True")</f>
        <v>#N/A Invalid Parameter: Interpolation value</v>
      </c>
      <c r="AJ1088" s="43" t="str">
        <f>_xll.BInterpol('Base IPCA'!$C$3:$C$13,'Base IPCA'!$D$3:$D$13,AH1088,"Cubic","Extrapolate=Linear","MultiX=Average","Skip=True","Sort=True")</f>
        <v>#N/A Invalid Parameter: Interpolation value</v>
      </c>
    </row>
    <row r="1089" spans="34:36" x14ac:dyDescent="0.25">
      <c r="AH1089" s="42" t="e">
        <f t="shared" si="110"/>
        <v>#REF!</v>
      </c>
      <c r="AI1089" s="43" t="str">
        <f>_xll.BInterpol('Base IPCA'!$C$3:$C$13,'Base IPCA'!$E$3:$E$13,AH1089,"Cubic","Extrapolate=Linear","MultiX=Average","Skip=True","Sort=True")</f>
        <v>#N/A Invalid Parameter: Interpolation value</v>
      </c>
      <c r="AJ1089" s="43" t="str">
        <f>_xll.BInterpol('Base IPCA'!$C$3:$C$13,'Base IPCA'!$D$3:$D$13,AH1089,"Cubic","Extrapolate=Linear","MultiX=Average","Skip=True","Sort=True")</f>
        <v>#N/A Invalid Parameter: Interpolation value</v>
      </c>
    </row>
    <row r="1090" spans="34:36" x14ac:dyDescent="0.25">
      <c r="AH1090" s="42" t="e">
        <f t="shared" si="110"/>
        <v>#REF!</v>
      </c>
      <c r="AI1090" s="43" t="str">
        <f>_xll.BInterpol('Base IPCA'!$C$3:$C$13,'Base IPCA'!$E$3:$E$13,AH1090,"Cubic","Extrapolate=Linear","MultiX=Average","Skip=True","Sort=True")</f>
        <v>#N/A Invalid Parameter: Interpolation value</v>
      </c>
      <c r="AJ1090" s="43" t="str">
        <f>_xll.BInterpol('Base IPCA'!$C$3:$C$13,'Base IPCA'!$D$3:$D$13,AH1090,"Cubic","Extrapolate=Linear","MultiX=Average","Skip=True","Sort=True")</f>
        <v>#N/A Invalid Parameter: Interpolation value</v>
      </c>
    </row>
    <row r="1091" spans="34:36" x14ac:dyDescent="0.25">
      <c r="AH1091" s="42" t="e">
        <f t="shared" si="110"/>
        <v>#REF!</v>
      </c>
      <c r="AI1091" s="43" t="str">
        <f>_xll.BInterpol('Base IPCA'!$C$3:$C$13,'Base IPCA'!$E$3:$E$13,AH1091,"Cubic","Extrapolate=Linear","MultiX=Average","Skip=True","Sort=True")</f>
        <v>#N/A Invalid Parameter: Interpolation value</v>
      </c>
      <c r="AJ1091" s="43" t="str">
        <f>_xll.BInterpol('Base IPCA'!$C$3:$C$13,'Base IPCA'!$D$3:$D$13,AH1091,"Cubic","Extrapolate=Linear","MultiX=Average","Skip=True","Sort=True")</f>
        <v>#N/A Invalid Parameter: Interpolation value</v>
      </c>
    </row>
    <row r="1092" spans="34:36" x14ac:dyDescent="0.25">
      <c r="AH1092" s="42" t="e">
        <f t="shared" si="110"/>
        <v>#REF!</v>
      </c>
      <c r="AI1092" s="43" t="str">
        <f>_xll.BInterpol('Base IPCA'!$C$3:$C$13,'Base IPCA'!$E$3:$E$13,AH1092,"Cubic","Extrapolate=Linear","MultiX=Average","Skip=True","Sort=True")</f>
        <v>#N/A Invalid Parameter: Interpolation value</v>
      </c>
      <c r="AJ1092" s="43" t="str">
        <f>_xll.BInterpol('Base IPCA'!$C$3:$C$13,'Base IPCA'!$D$3:$D$13,AH1092,"Cubic","Extrapolate=Linear","MultiX=Average","Skip=True","Sort=True")</f>
        <v>#N/A Invalid Parameter: Interpolation value</v>
      </c>
    </row>
    <row r="1093" spans="34:36" x14ac:dyDescent="0.25">
      <c r="AH1093" s="42" t="e">
        <f t="shared" si="110"/>
        <v>#REF!</v>
      </c>
      <c r="AI1093" s="43" t="str">
        <f>_xll.BInterpol('Base IPCA'!$C$3:$C$13,'Base IPCA'!$E$3:$E$13,AH1093,"Cubic","Extrapolate=Linear","MultiX=Average","Skip=True","Sort=True")</f>
        <v>#N/A Invalid Parameter: Interpolation value</v>
      </c>
      <c r="AJ1093" s="43" t="str">
        <f>_xll.BInterpol('Base IPCA'!$C$3:$C$13,'Base IPCA'!$D$3:$D$13,AH1093,"Cubic","Extrapolate=Linear","MultiX=Average","Skip=True","Sort=True")</f>
        <v>#N/A Invalid Parameter: Interpolation value</v>
      </c>
    </row>
    <row r="1094" spans="34:36" x14ac:dyDescent="0.25">
      <c r="AH1094" s="42" t="e">
        <f t="shared" ref="AH1094:AH1157" si="111">AH1093+1</f>
        <v>#REF!</v>
      </c>
      <c r="AI1094" s="43" t="str">
        <f>_xll.BInterpol('Base IPCA'!$C$3:$C$13,'Base IPCA'!$E$3:$E$13,AH1094,"Cubic","Extrapolate=Linear","MultiX=Average","Skip=True","Sort=True")</f>
        <v>#N/A Invalid Parameter: Interpolation value</v>
      </c>
      <c r="AJ1094" s="43" t="str">
        <f>_xll.BInterpol('Base IPCA'!$C$3:$C$13,'Base IPCA'!$D$3:$D$13,AH1094,"Cubic","Extrapolate=Linear","MultiX=Average","Skip=True","Sort=True")</f>
        <v>#N/A Invalid Parameter: Interpolation value</v>
      </c>
    </row>
    <row r="1095" spans="34:36" x14ac:dyDescent="0.25">
      <c r="AH1095" s="42" t="e">
        <f t="shared" si="111"/>
        <v>#REF!</v>
      </c>
      <c r="AI1095" s="43" t="str">
        <f>_xll.BInterpol('Base IPCA'!$C$3:$C$13,'Base IPCA'!$E$3:$E$13,AH1095,"Cubic","Extrapolate=Linear","MultiX=Average","Skip=True","Sort=True")</f>
        <v>#N/A Invalid Parameter: Interpolation value</v>
      </c>
      <c r="AJ1095" s="43" t="str">
        <f>_xll.BInterpol('Base IPCA'!$C$3:$C$13,'Base IPCA'!$D$3:$D$13,AH1095,"Cubic","Extrapolate=Linear","MultiX=Average","Skip=True","Sort=True")</f>
        <v>#N/A Invalid Parameter: Interpolation value</v>
      </c>
    </row>
    <row r="1096" spans="34:36" x14ac:dyDescent="0.25">
      <c r="AH1096" s="42" t="e">
        <f t="shared" si="111"/>
        <v>#REF!</v>
      </c>
      <c r="AI1096" s="43" t="str">
        <f>_xll.BInterpol('Base IPCA'!$C$3:$C$13,'Base IPCA'!$E$3:$E$13,AH1096,"Cubic","Extrapolate=Linear","MultiX=Average","Skip=True","Sort=True")</f>
        <v>#N/A Invalid Parameter: Interpolation value</v>
      </c>
      <c r="AJ1096" s="43" t="str">
        <f>_xll.BInterpol('Base IPCA'!$C$3:$C$13,'Base IPCA'!$D$3:$D$13,AH1096,"Cubic","Extrapolate=Linear","MultiX=Average","Skip=True","Sort=True")</f>
        <v>#N/A Invalid Parameter: Interpolation value</v>
      </c>
    </row>
    <row r="1097" spans="34:36" x14ac:dyDescent="0.25">
      <c r="AH1097" s="42" t="e">
        <f t="shared" si="111"/>
        <v>#REF!</v>
      </c>
      <c r="AI1097" s="43" t="str">
        <f>_xll.BInterpol('Base IPCA'!$C$3:$C$13,'Base IPCA'!$E$3:$E$13,AH1097,"Cubic","Extrapolate=Linear","MultiX=Average","Skip=True","Sort=True")</f>
        <v>#N/A Invalid Parameter: Interpolation value</v>
      </c>
      <c r="AJ1097" s="43" t="str">
        <f>_xll.BInterpol('Base IPCA'!$C$3:$C$13,'Base IPCA'!$D$3:$D$13,AH1097,"Cubic","Extrapolate=Linear","MultiX=Average","Skip=True","Sort=True")</f>
        <v>#N/A Invalid Parameter: Interpolation value</v>
      </c>
    </row>
    <row r="1098" spans="34:36" x14ac:dyDescent="0.25">
      <c r="AH1098" s="42" t="e">
        <f t="shared" si="111"/>
        <v>#REF!</v>
      </c>
      <c r="AI1098" s="43" t="str">
        <f>_xll.BInterpol('Base IPCA'!$C$3:$C$13,'Base IPCA'!$E$3:$E$13,AH1098,"Cubic","Extrapolate=Linear","MultiX=Average","Skip=True","Sort=True")</f>
        <v>#N/A Invalid Parameter: Interpolation value</v>
      </c>
      <c r="AJ1098" s="43" t="str">
        <f>_xll.BInterpol('Base IPCA'!$C$3:$C$13,'Base IPCA'!$D$3:$D$13,AH1098,"Cubic","Extrapolate=Linear","MultiX=Average","Skip=True","Sort=True")</f>
        <v>#N/A Invalid Parameter: Interpolation value</v>
      </c>
    </row>
    <row r="1099" spans="34:36" x14ac:dyDescent="0.25">
      <c r="AH1099" s="42" t="e">
        <f t="shared" si="111"/>
        <v>#REF!</v>
      </c>
      <c r="AI1099" s="43" t="str">
        <f>_xll.BInterpol('Base IPCA'!$C$3:$C$13,'Base IPCA'!$E$3:$E$13,AH1099,"Cubic","Extrapolate=Linear","MultiX=Average","Skip=True","Sort=True")</f>
        <v>#N/A Invalid Parameter: Interpolation value</v>
      </c>
      <c r="AJ1099" s="43" t="str">
        <f>_xll.BInterpol('Base IPCA'!$C$3:$C$13,'Base IPCA'!$D$3:$D$13,AH1099,"Cubic","Extrapolate=Linear","MultiX=Average","Skip=True","Sort=True")</f>
        <v>#N/A Invalid Parameter: Interpolation value</v>
      </c>
    </row>
    <row r="1100" spans="34:36" x14ac:dyDescent="0.25">
      <c r="AH1100" s="42" t="e">
        <f t="shared" si="111"/>
        <v>#REF!</v>
      </c>
      <c r="AI1100" s="43" t="str">
        <f>_xll.BInterpol('Base IPCA'!$C$3:$C$13,'Base IPCA'!$E$3:$E$13,AH1100,"Cubic","Extrapolate=Linear","MultiX=Average","Skip=True","Sort=True")</f>
        <v>#N/A Invalid Parameter: Interpolation value</v>
      </c>
      <c r="AJ1100" s="43" t="str">
        <f>_xll.BInterpol('Base IPCA'!$C$3:$C$13,'Base IPCA'!$D$3:$D$13,AH1100,"Cubic","Extrapolate=Linear","MultiX=Average","Skip=True","Sort=True")</f>
        <v>#N/A Invalid Parameter: Interpolation value</v>
      </c>
    </row>
    <row r="1101" spans="34:36" x14ac:dyDescent="0.25">
      <c r="AH1101" s="42" t="e">
        <f t="shared" si="111"/>
        <v>#REF!</v>
      </c>
      <c r="AI1101" s="43" t="str">
        <f>_xll.BInterpol('Base IPCA'!$C$3:$C$13,'Base IPCA'!$E$3:$E$13,AH1101,"Cubic","Extrapolate=Linear","MultiX=Average","Skip=True","Sort=True")</f>
        <v>#N/A Invalid Parameter: Interpolation value</v>
      </c>
      <c r="AJ1101" s="43" t="str">
        <f>_xll.BInterpol('Base IPCA'!$C$3:$C$13,'Base IPCA'!$D$3:$D$13,AH1101,"Cubic","Extrapolate=Linear","MultiX=Average","Skip=True","Sort=True")</f>
        <v>#N/A Invalid Parameter: Interpolation value</v>
      </c>
    </row>
    <row r="1102" spans="34:36" x14ac:dyDescent="0.25">
      <c r="AH1102" s="42" t="e">
        <f t="shared" si="111"/>
        <v>#REF!</v>
      </c>
      <c r="AI1102" s="43" t="str">
        <f>_xll.BInterpol('Base IPCA'!$C$3:$C$13,'Base IPCA'!$E$3:$E$13,AH1102,"Cubic","Extrapolate=Linear","MultiX=Average","Skip=True","Sort=True")</f>
        <v>#N/A Invalid Parameter: Interpolation value</v>
      </c>
      <c r="AJ1102" s="43" t="str">
        <f>_xll.BInterpol('Base IPCA'!$C$3:$C$13,'Base IPCA'!$D$3:$D$13,AH1102,"Cubic","Extrapolate=Linear","MultiX=Average","Skip=True","Sort=True")</f>
        <v>#N/A Invalid Parameter: Interpolation value</v>
      </c>
    </row>
    <row r="1103" spans="34:36" x14ac:dyDescent="0.25">
      <c r="AH1103" s="42" t="e">
        <f t="shared" si="111"/>
        <v>#REF!</v>
      </c>
      <c r="AI1103" s="43" t="str">
        <f>_xll.BInterpol('Base IPCA'!$C$3:$C$13,'Base IPCA'!$E$3:$E$13,AH1103,"Cubic","Extrapolate=Linear","MultiX=Average","Skip=True","Sort=True")</f>
        <v>#N/A Invalid Parameter: Interpolation value</v>
      </c>
      <c r="AJ1103" s="43" t="str">
        <f>_xll.BInterpol('Base IPCA'!$C$3:$C$13,'Base IPCA'!$D$3:$D$13,AH1103,"Cubic","Extrapolate=Linear","MultiX=Average","Skip=True","Sort=True")</f>
        <v>#N/A Invalid Parameter: Interpolation value</v>
      </c>
    </row>
    <row r="1104" spans="34:36" x14ac:dyDescent="0.25">
      <c r="AH1104" s="42" t="e">
        <f t="shared" si="111"/>
        <v>#REF!</v>
      </c>
      <c r="AI1104" s="43" t="str">
        <f>_xll.BInterpol('Base IPCA'!$C$3:$C$13,'Base IPCA'!$E$3:$E$13,AH1104,"Cubic","Extrapolate=Linear","MultiX=Average","Skip=True","Sort=True")</f>
        <v>#N/A Invalid Parameter: Interpolation value</v>
      </c>
      <c r="AJ1104" s="43" t="str">
        <f>_xll.BInterpol('Base IPCA'!$C$3:$C$13,'Base IPCA'!$D$3:$D$13,AH1104,"Cubic","Extrapolate=Linear","MultiX=Average","Skip=True","Sort=True")</f>
        <v>#N/A Invalid Parameter: Interpolation value</v>
      </c>
    </row>
    <row r="1105" spans="34:36" x14ac:dyDescent="0.25">
      <c r="AH1105" s="42" t="e">
        <f t="shared" si="111"/>
        <v>#REF!</v>
      </c>
      <c r="AI1105" s="43" t="str">
        <f>_xll.BInterpol('Base IPCA'!$C$3:$C$13,'Base IPCA'!$E$3:$E$13,AH1105,"Cubic","Extrapolate=Linear","MultiX=Average","Skip=True","Sort=True")</f>
        <v>#N/A Invalid Parameter: Interpolation value</v>
      </c>
      <c r="AJ1105" s="43" t="str">
        <f>_xll.BInterpol('Base IPCA'!$C$3:$C$13,'Base IPCA'!$D$3:$D$13,AH1105,"Cubic","Extrapolate=Linear","MultiX=Average","Skip=True","Sort=True")</f>
        <v>#N/A Invalid Parameter: Interpolation value</v>
      </c>
    </row>
    <row r="1106" spans="34:36" x14ac:dyDescent="0.25">
      <c r="AH1106" s="42" t="e">
        <f t="shared" si="111"/>
        <v>#REF!</v>
      </c>
      <c r="AI1106" s="43" t="str">
        <f>_xll.BInterpol('Base IPCA'!$C$3:$C$13,'Base IPCA'!$E$3:$E$13,AH1106,"Cubic","Extrapolate=Linear","MultiX=Average","Skip=True","Sort=True")</f>
        <v>#N/A Invalid Parameter: Interpolation value</v>
      </c>
      <c r="AJ1106" s="43" t="str">
        <f>_xll.BInterpol('Base IPCA'!$C$3:$C$13,'Base IPCA'!$D$3:$D$13,AH1106,"Cubic","Extrapolate=Linear","MultiX=Average","Skip=True","Sort=True")</f>
        <v>#N/A Invalid Parameter: Interpolation value</v>
      </c>
    </row>
    <row r="1107" spans="34:36" x14ac:dyDescent="0.25">
      <c r="AH1107" s="42" t="e">
        <f t="shared" si="111"/>
        <v>#REF!</v>
      </c>
      <c r="AI1107" s="43" t="str">
        <f>_xll.BInterpol('Base IPCA'!$C$3:$C$13,'Base IPCA'!$E$3:$E$13,AH1107,"Cubic","Extrapolate=Linear","MultiX=Average","Skip=True","Sort=True")</f>
        <v>#N/A Invalid Parameter: Interpolation value</v>
      </c>
      <c r="AJ1107" s="43" t="str">
        <f>_xll.BInterpol('Base IPCA'!$C$3:$C$13,'Base IPCA'!$D$3:$D$13,AH1107,"Cubic","Extrapolate=Linear","MultiX=Average","Skip=True","Sort=True")</f>
        <v>#N/A Invalid Parameter: Interpolation value</v>
      </c>
    </row>
    <row r="1108" spans="34:36" x14ac:dyDescent="0.25">
      <c r="AH1108" s="42" t="e">
        <f t="shared" si="111"/>
        <v>#REF!</v>
      </c>
      <c r="AI1108" s="43" t="str">
        <f>_xll.BInterpol('Base IPCA'!$C$3:$C$13,'Base IPCA'!$E$3:$E$13,AH1108,"Cubic","Extrapolate=Linear","MultiX=Average","Skip=True","Sort=True")</f>
        <v>#N/A Invalid Parameter: Interpolation value</v>
      </c>
      <c r="AJ1108" s="43" t="str">
        <f>_xll.BInterpol('Base IPCA'!$C$3:$C$13,'Base IPCA'!$D$3:$D$13,AH1108,"Cubic","Extrapolate=Linear","MultiX=Average","Skip=True","Sort=True")</f>
        <v>#N/A Invalid Parameter: Interpolation value</v>
      </c>
    </row>
    <row r="1109" spans="34:36" x14ac:dyDescent="0.25">
      <c r="AH1109" s="42" t="e">
        <f t="shared" si="111"/>
        <v>#REF!</v>
      </c>
      <c r="AI1109" s="43" t="str">
        <f>_xll.BInterpol('Base IPCA'!$C$3:$C$13,'Base IPCA'!$E$3:$E$13,AH1109,"Cubic","Extrapolate=Linear","MultiX=Average","Skip=True","Sort=True")</f>
        <v>#N/A Invalid Parameter: Interpolation value</v>
      </c>
      <c r="AJ1109" s="43" t="str">
        <f>_xll.BInterpol('Base IPCA'!$C$3:$C$13,'Base IPCA'!$D$3:$D$13,AH1109,"Cubic","Extrapolate=Linear","MultiX=Average","Skip=True","Sort=True")</f>
        <v>#N/A Invalid Parameter: Interpolation value</v>
      </c>
    </row>
    <row r="1110" spans="34:36" x14ac:dyDescent="0.25">
      <c r="AH1110" s="42" t="e">
        <f t="shared" si="111"/>
        <v>#REF!</v>
      </c>
      <c r="AI1110" s="43" t="str">
        <f>_xll.BInterpol('Base IPCA'!$C$3:$C$13,'Base IPCA'!$E$3:$E$13,AH1110,"Cubic","Extrapolate=Linear","MultiX=Average","Skip=True","Sort=True")</f>
        <v>#N/A Invalid Parameter: Interpolation value</v>
      </c>
      <c r="AJ1110" s="43" t="str">
        <f>_xll.BInterpol('Base IPCA'!$C$3:$C$13,'Base IPCA'!$D$3:$D$13,AH1110,"Cubic","Extrapolate=Linear","MultiX=Average","Skip=True","Sort=True")</f>
        <v>#N/A Invalid Parameter: Interpolation value</v>
      </c>
    </row>
    <row r="1111" spans="34:36" x14ac:dyDescent="0.25">
      <c r="AH1111" s="42" t="e">
        <f t="shared" si="111"/>
        <v>#REF!</v>
      </c>
      <c r="AI1111" s="43" t="str">
        <f>_xll.BInterpol('Base IPCA'!$C$3:$C$13,'Base IPCA'!$E$3:$E$13,AH1111,"Cubic","Extrapolate=Linear","MultiX=Average","Skip=True","Sort=True")</f>
        <v>#N/A Invalid Parameter: Interpolation value</v>
      </c>
      <c r="AJ1111" s="43" t="str">
        <f>_xll.BInterpol('Base IPCA'!$C$3:$C$13,'Base IPCA'!$D$3:$D$13,AH1111,"Cubic","Extrapolate=Linear","MultiX=Average","Skip=True","Sort=True")</f>
        <v>#N/A Invalid Parameter: Interpolation value</v>
      </c>
    </row>
    <row r="1112" spans="34:36" x14ac:dyDescent="0.25">
      <c r="AH1112" s="42" t="e">
        <f t="shared" si="111"/>
        <v>#REF!</v>
      </c>
      <c r="AI1112" s="43" t="str">
        <f>_xll.BInterpol('Base IPCA'!$C$3:$C$13,'Base IPCA'!$E$3:$E$13,AH1112,"Cubic","Extrapolate=Linear","MultiX=Average","Skip=True","Sort=True")</f>
        <v>#N/A Invalid Parameter: Interpolation value</v>
      </c>
      <c r="AJ1112" s="43" t="str">
        <f>_xll.BInterpol('Base IPCA'!$C$3:$C$13,'Base IPCA'!$D$3:$D$13,AH1112,"Cubic","Extrapolate=Linear","MultiX=Average","Skip=True","Sort=True")</f>
        <v>#N/A Invalid Parameter: Interpolation value</v>
      </c>
    </row>
    <row r="1113" spans="34:36" x14ac:dyDescent="0.25">
      <c r="AH1113" s="42" t="e">
        <f t="shared" si="111"/>
        <v>#REF!</v>
      </c>
      <c r="AI1113" s="43" t="str">
        <f>_xll.BInterpol('Base IPCA'!$C$3:$C$13,'Base IPCA'!$E$3:$E$13,AH1113,"Cubic","Extrapolate=Linear","MultiX=Average","Skip=True","Sort=True")</f>
        <v>#N/A Invalid Parameter: Interpolation value</v>
      </c>
      <c r="AJ1113" s="43" t="str">
        <f>_xll.BInterpol('Base IPCA'!$C$3:$C$13,'Base IPCA'!$D$3:$D$13,AH1113,"Cubic","Extrapolate=Linear","MultiX=Average","Skip=True","Sort=True")</f>
        <v>#N/A Invalid Parameter: Interpolation value</v>
      </c>
    </row>
    <row r="1114" spans="34:36" x14ac:dyDescent="0.25">
      <c r="AH1114" s="42" t="e">
        <f t="shared" si="111"/>
        <v>#REF!</v>
      </c>
      <c r="AI1114" s="43" t="str">
        <f>_xll.BInterpol('Base IPCA'!$C$3:$C$13,'Base IPCA'!$E$3:$E$13,AH1114,"Cubic","Extrapolate=Linear","MultiX=Average","Skip=True","Sort=True")</f>
        <v>#N/A Invalid Parameter: Interpolation value</v>
      </c>
      <c r="AJ1114" s="43" t="str">
        <f>_xll.BInterpol('Base IPCA'!$C$3:$C$13,'Base IPCA'!$D$3:$D$13,AH1114,"Cubic","Extrapolate=Linear","MultiX=Average","Skip=True","Sort=True")</f>
        <v>#N/A Invalid Parameter: Interpolation value</v>
      </c>
    </row>
    <row r="1115" spans="34:36" x14ac:dyDescent="0.25">
      <c r="AH1115" s="42" t="e">
        <f t="shared" si="111"/>
        <v>#REF!</v>
      </c>
      <c r="AI1115" s="43" t="str">
        <f>_xll.BInterpol('Base IPCA'!$C$3:$C$13,'Base IPCA'!$E$3:$E$13,AH1115,"Cubic","Extrapolate=Linear","MultiX=Average","Skip=True","Sort=True")</f>
        <v>#N/A Invalid Parameter: Interpolation value</v>
      </c>
      <c r="AJ1115" s="43" t="str">
        <f>_xll.BInterpol('Base IPCA'!$C$3:$C$13,'Base IPCA'!$D$3:$D$13,AH1115,"Cubic","Extrapolate=Linear","MultiX=Average","Skip=True","Sort=True")</f>
        <v>#N/A Invalid Parameter: Interpolation value</v>
      </c>
    </row>
    <row r="1116" spans="34:36" x14ac:dyDescent="0.25">
      <c r="AH1116" s="42" t="e">
        <f t="shared" si="111"/>
        <v>#REF!</v>
      </c>
      <c r="AI1116" s="43" t="str">
        <f>_xll.BInterpol('Base IPCA'!$C$3:$C$13,'Base IPCA'!$E$3:$E$13,AH1116,"Cubic","Extrapolate=Linear","MultiX=Average","Skip=True","Sort=True")</f>
        <v>#N/A Invalid Parameter: Interpolation value</v>
      </c>
      <c r="AJ1116" s="43" t="str">
        <f>_xll.BInterpol('Base IPCA'!$C$3:$C$13,'Base IPCA'!$D$3:$D$13,AH1116,"Cubic","Extrapolate=Linear","MultiX=Average","Skip=True","Sort=True")</f>
        <v>#N/A Invalid Parameter: Interpolation value</v>
      </c>
    </row>
    <row r="1117" spans="34:36" x14ac:dyDescent="0.25">
      <c r="AH1117" s="42" t="e">
        <f t="shared" si="111"/>
        <v>#REF!</v>
      </c>
      <c r="AI1117" s="43" t="str">
        <f>_xll.BInterpol('Base IPCA'!$C$3:$C$13,'Base IPCA'!$E$3:$E$13,AH1117,"Cubic","Extrapolate=Linear","MultiX=Average","Skip=True","Sort=True")</f>
        <v>#N/A Invalid Parameter: Interpolation value</v>
      </c>
      <c r="AJ1117" s="43" t="str">
        <f>_xll.BInterpol('Base IPCA'!$C$3:$C$13,'Base IPCA'!$D$3:$D$13,AH1117,"Cubic","Extrapolate=Linear","MultiX=Average","Skip=True","Sort=True")</f>
        <v>#N/A Invalid Parameter: Interpolation value</v>
      </c>
    </row>
    <row r="1118" spans="34:36" x14ac:dyDescent="0.25">
      <c r="AH1118" s="42" t="e">
        <f t="shared" si="111"/>
        <v>#REF!</v>
      </c>
      <c r="AI1118" s="43" t="str">
        <f>_xll.BInterpol('Base IPCA'!$C$3:$C$13,'Base IPCA'!$E$3:$E$13,AH1118,"Cubic","Extrapolate=Linear","MultiX=Average","Skip=True","Sort=True")</f>
        <v>#N/A Invalid Parameter: Interpolation value</v>
      </c>
      <c r="AJ1118" s="43" t="str">
        <f>_xll.BInterpol('Base IPCA'!$C$3:$C$13,'Base IPCA'!$D$3:$D$13,AH1118,"Cubic","Extrapolate=Linear","MultiX=Average","Skip=True","Sort=True")</f>
        <v>#N/A Invalid Parameter: Interpolation value</v>
      </c>
    </row>
    <row r="1119" spans="34:36" x14ac:dyDescent="0.25">
      <c r="AH1119" s="42" t="e">
        <f t="shared" si="111"/>
        <v>#REF!</v>
      </c>
      <c r="AI1119" s="43" t="str">
        <f>_xll.BInterpol('Base IPCA'!$C$3:$C$13,'Base IPCA'!$E$3:$E$13,AH1119,"Cubic","Extrapolate=Linear","MultiX=Average","Skip=True","Sort=True")</f>
        <v>#N/A Invalid Parameter: Interpolation value</v>
      </c>
      <c r="AJ1119" s="43" t="str">
        <f>_xll.BInterpol('Base IPCA'!$C$3:$C$13,'Base IPCA'!$D$3:$D$13,AH1119,"Cubic","Extrapolate=Linear","MultiX=Average","Skip=True","Sort=True")</f>
        <v>#N/A Invalid Parameter: Interpolation value</v>
      </c>
    </row>
    <row r="1120" spans="34:36" x14ac:dyDescent="0.25">
      <c r="AH1120" s="42" t="e">
        <f t="shared" si="111"/>
        <v>#REF!</v>
      </c>
      <c r="AI1120" s="43" t="str">
        <f>_xll.BInterpol('Base IPCA'!$C$3:$C$13,'Base IPCA'!$E$3:$E$13,AH1120,"Cubic","Extrapolate=Linear","MultiX=Average","Skip=True","Sort=True")</f>
        <v>#N/A Invalid Parameter: Interpolation value</v>
      </c>
      <c r="AJ1120" s="43" t="str">
        <f>_xll.BInterpol('Base IPCA'!$C$3:$C$13,'Base IPCA'!$D$3:$D$13,AH1120,"Cubic","Extrapolate=Linear","MultiX=Average","Skip=True","Sort=True")</f>
        <v>#N/A Invalid Parameter: Interpolation value</v>
      </c>
    </row>
    <row r="1121" spans="34:36" x14ac:dyDescent="0.25">
      <c r="AH1121" s="42" t="e">
        <f t="shared" si="111"/>
        <v>#REF!</v>
      </c>
      <c r="AI1121" s="43" t="str">
        <f>_xll.BInterpol('Base IPCA'!$C$3:$C$13,'Base IPCA'!$E$3:$E$13,AH1121,"Cubic","Extrapolate=Linear","MultiX=Average","Skip=True","Sort=True")</f>
        <v>#N/A Invalid Parameter: Interpolation value</v>
      </c>
      <c r="AJ1121" s="43" t="str">
        <f>_xll.BInterpol('Base IPCA'!$C$3:$C$13,'Base IPCA'!$D$3:$D$13,AH1121,"Cubic","Extrapolate=Linear","MultiX=Average","Skip=True","Sort=True")</f>
        <v>#N/A Invalid Parameter: Interpolation value</v>
      </c>
    </row>
    <row r="1122" spans="34:36" x14ac:dyDescent="0.25">
      <c r="AH1122" s="42" t="e">
        <f t="shared" si="111"/>
        <v>#REF!</v>
      </c>
      <c r="AI1122" s="43" t="str">
        <f>_xll.BInterpol('Base IPCA'!$C$3:$C$13,'Base IPCA'!$E$3:$E$13,AH1122,"Cubic","Extrapolate=Linear","MultiX=Average","Skip=True","Sort=True")</f>
        <v>#N/A Invalid Parameter: Interpolation value</v>
      </c>
      <c r="AJ1122" s="43" t="str">
        <f>_xll.BInterpol('Base IPCA'!$C$3:$C$13,'Base IPCA'!$D$3:$D$13,AH1122,"Cubic","Extrapolate=Linear","MultiX=Average","Skip=True","Sort=True")</f>
        <v>#N/A Invalid Parameter: Interpolation value</v>
      </c>
    </row>
    <row r="1123" spans="34:36" x14ac:dyDescent="0.25">
      <c r="AH1123" s="42" t="e">
        <f t="shared" si="111"/>
        <v>#REF!</v>
      </c>
      <c r="AI1123" s="43" t="str">
        <f>_xll.BInterpol('Base IPCA'!$C$3:$C$13,'Base IPCA'!$E$3:$E$13,AH1123,"Cubic","Extrapolate=Linear","MultiX=Average","Skip=True","Sort=True")</f>
        <v>#N/A Invalid Parameter: Interpolation value</v>
      </c>
      <c r="AJ1123" s="43" t="str">
        <f>_xll.BInterpol('Base IPCA'!$C$3:$C$13,'Base IPCA'!$D$3:$D$13,AH1123,"Cubic","Extrapolate=Linear","MultiX=Average","Skip=True","Sort=True")</f>
        <v>#N/A Invalid Parameter: Interpolation value</v>
      </c>
    </row>
    <row r="1124" spans="34:36" x14ac:dyDescent="0.25">
      <c r="AH1124" s="42" t="e">
        <f t="shared" si="111"/>
        <v>#REF!</v>
      </c>
      <c r="AI1124" s="43" t="str">
        <f>_xll.BInterpol('Base IPCA'!$C$3:$C$13,'Base IPCA'!$E$3:$E$13,AH1124,"Cubic","Extrapolate=Linear","MultiX=Average","Skip=True","Sort=True")</f>
        <v>#N/A Invalid Parameter: Interpolation value</v>
      </c>
      <c r="AJ1124" s="43" t="str">
        <f>_xll.BInterpol('Base IPCA'!$C$3:$C$13,'Base IPCA'!$D$3:$D$13,AH1124,"Cubic","Extrapolate=Linear","MultiX=Average","Skip=True","Sort=True")</f>
        <v>#N/A Invalid Parameter: Interpolation value</v>
      </c>
    </row>
    <row r="1125" spans="34:36" x14ac:dyDescent="0.25">
      <c r="AH1125" s="42" t="e">
        <f t="shared" si="111"/>
        <v>#REF!</v>
      </c>
      <c r="AI1125" s="43" t="str">
        <f>_xll.BInterpol('Base IPCA'!$C$3:$C$13,'Base IPCA'!$E$3:$E$13,AH1125,"Cubic","Extrapolate=Linear","MultiX=Average","Skip=True","Sort=True")</f>
        <v>#N/A Invalid Parameter: Interpolation value</v>
      </c>
      <c r="AJ1125" s="43" t="str">
        <f>_xll.BInterpol('Base IPCA'!$C$3:$C$13,'Base IPCA'!$D$3:$D$13,AH1125,"Cubic","Extrapolate=Linear","MultiX=Average","Skip=True","Sort=True")</f>
        <v>#N/A Invalid Parameter: Interpolation value</v>
      </c>
    </row>
    <row r="1126" spans="34:36" x14ac:dyDescent="0.25">
      <c r="AH1126" s="42" t="e">
        <f t="shared" si="111"/>
        <v>#REF!</v>
      </c>
      <c r="AI1126" s="43" t="str">
        <f>_xll.BInterpol('Base IPCA'!$C$3:$C$13,'Base IPCA'!$E$3:$E$13,AH1126,"Cubic","Extrapolate=Linear","MultiX=Average","Skip=True","Sort=True")</f>
        <v>#N/A Invalid Parameter: Interpolation value</v>
      </c>
      <c r="AJ1126" s="43" t="str">
        <f>_xll.BInterpol('Base IPCA'!$C$3:$C$13,'Base IPCA'!$D$3:$D$13,AH1126,"Cubic","Extrapolate=Linear","MultiX=Average","Skip=True","Sort=True")</f>
        <v>#N/A Invalid Parameter: Interpolation value</v>
      </c>
    </row>
    <row r="1127" spans="34:36" x14ac:dyDescent="0.25">
      <c r="AH1127" s="42" t="e">
        <f t="shared" si="111"/>
        <v>#REF!</v>
      </c>
      <c r="AI1127" s="43" t="str">
        <f>_xll.BInterpol('Base IPCA'!$C$3:$C$13,'Base IPCA'!$E$3:$E$13,AH1127,"Cubic","Extrapolate=Linear","MultiX=Average","Skip=True","Sort=True")</f>
        <v>#N/A Invalid Parameter: Interpolation value</v>
      </c>
      <c r="AJ1127" s="43" t="str">
        <f>_xll.BInterpol('Base IPCA'!$C$3:$C$13,'Base IPCA'!$D$3:$D$13,AH1127,"Cubic","Extrapolate=Linear","MultiX=Average","Skip=True","Sort=True")</f>
        <v>#N/A Invalid Parameter: Interpolation value</v>
      </c>
    </row>
    <row r="1128" spans="34:36" x14ac:dyDescent="0.25">
      <c r="AH1128" s="42" t="e">
        <f t="shared" si="111"/>
        <v>#REF!</v>
      </c>
      <c r="AI1128" s="43" t="str">
        <f>_xll.BInterpol('Base IPCA'!$C$3:$C$13,'Base IPCA'!$E$3:$E$13,AH1128,"Cubic","Extrapolate=Linear","MultiX=Average","Skip=True","Sort=True")</f>
        <v>#N/A Invalid Parameter: Interpolation value</v>
      </c>
      <c r="AJ1128" s="43" t="str">
        <f>_xll.BInterpol('Base IPCA'!$C$3:$C$13,'Base IPCA'!$D$3:$D$13,AH1128,"Cubic","Extrapolate=Linear","MultiX=Average","Skip=True","Sort=True")</f>
        <v>#N/A Invalid Parameter: Interpolation value</v>
      </c>
    </row>
    <row r="1129" spans="34:36" x14ac:dyDescent="0.25">
      <c r="AH1129" s="42" t="e">
        <f t="shared" si="111"/>
        <v>#REF!</v>
      </c>
      <c r="AI1129" s="43" t="str">
        <f>_xll.BInterpol('Base IPCA'!$C$3:$C$13,'Base IPCA'!$E$3:$E$13,AH1129,"Cubic","Extrapolate=Linear","MultiX=Average","Skip=True","Sort=True")</f>
        <v>#N/A Invalid Parameter: Interpolation value</v>
      </c>
      <c r="AJ1129" s="43" t="str">
        <f>_xll.BInterpol('Base IPCA'!$C$3:$C$13,'Base IPCA'!$D$3:$D$13,AH1129,"Cubic","Extrapolate=Linear","MultiX=Average","Skip=True","Sort=True")</f>
        <v>#N/A Invalid Parameter: Interpolation value</v>
      </c>
    </row>
    <row r="1130" spans="34:36" x14ac:dyDescent="0.25">
      <c r="AH1130" s="42" t="e">
        <f t="shared" si="111"/>
        <v>#REF!</v>
      </c>
      <c r="AI1130" s="43" t="str">
        <f>_xll.BInterpol('Base IPCA'!$C$3:$C$13,'Base IPCA'!$E$3:$E$13,AH1130,"Cubic","Extrapolate=Linear","MultiX=Average","Skip=True","Sort=True")</f>
        <v>#N/A Invalid Parameter: Interpolation value</v>
      </c>
      <c r="AJ1130" s="43" t="str">
        <f>_xll.BInterpol('Base IPCA'!$C$3:$C$13,'Base IPCA'!$D$3:$D$13,AH1130,"Cubic","Extrapolate=Linear","MultiX=Average","Skip=True","Sort=True")</f>
        <v>#N/A Invalid Parameter: Interpolation value</v>
      </c>
    </row>
    <row r="1131" spans="34:36" x14ac:dyDescent="0.25">
      <c r="AH1131" s="42" t="e">
        <f t="shared" si="111"/>
        <v>#REF!</v>
      </c>
      <c r="AI1131" s="43" t="str">
        <f>_xll.BInterpol('Base IPCA'!$C$3:$C$13,'Base IPCA'!$E$3:$E$13,AH1131,"Cubic","Extrapolate=Linear","MultiX=Average","Skip=True","Sort=True")</f>
        <v>#N/A Invalid Parameter: Interpolation value</v>
      </c>
      <c r="AJ1131" s="43" t="str">
        <f>_xll.BInterpol('Base IPCA'!$C$3:$C$13,'Base IPCA'!$D$3:$D$13,AH1131,"Cubic","Extrapolate=Linear","MultiX=Average","Skip=True","Sort=True")</f>
        <v>#N/A Invalid Parameter: Interpolation value</v>
      </c>
    </row>
    <row r="1132" spans="34:36" x14ac:dyDescent="0.25">
      <c r="AH1132" s="42" t="e">
        <f t="shared" si="111"/>
        <v>#REF!</v>
      </c>
      <c r="AI1132" s="43" t="str">
        <f>_xll.BInterpol('Base IPCA'!$C$3:$C$13,'Base IPCA'!$E$3:$E$13,AH1132,"Cubic","Extrapolate=Linear","MultiX=Average","Skip=True","Sort=True")</f>
        <v>#N/A Invalid Parameter: Interpolation value</v>
      </c>
      <c r="AJ1132" s="43" t="str">
        <f>_xll.BInterpol('Base IPCA'!$C$3:$C$13,'Base IPCA'!$D$3:$D$13,AH1132,"Cubic","Extrapolate=Linear","MultiX=Average","Skip=True","Sort=True")</f>
        <v>#N/A Invalid Parameter: Interpolation value</v>
      </c>
    </row>
    <row r="1133" spans="34:36" x14ac:dyDescent="0.25">
      <c r="AH1133" s="42" t="e">
        <f t="shared" si="111"/>
        <v>#REF!</v>
      </c>
      <c r="AI1133" s="43" t="str">
        <f>_xll.BInterpol('Base IPCA'!$C$3:$C$13,'Base IPCA'!$E$3:$E$13,AH1133,"Cubic","Extrapolate=Linear","MultiX=Average","Skip=True","Sort=True")</f>
        <v>#N/A Invalid Parameter: Interpolation value</v>
      </c>
      <c r="AJ1133" s="43" t="str">
        <f>_xll.BInterpol('Base IPCA'!$C$3:$C$13,'Base IPCA'!$D$3:$D$13,AH1133,"Cubic","Extrapolate=Linear","MultiX=Average","Skip=True","Sort=True")</f>
        <v>#N/A Invalid Parameter: Interpolation value</v>
      </c>
    </row>
    <row r="1134" spans="34:36" x14ac:dyDescent="0.25">
      <c r="AH1134" s="42" t="e">
        <f t="shared" si="111"/>
        <v>#REF!</v>
      </c>
      <c r="AI1134" s="43" t="str">
        <f>_xll.BInterpol('Base IPCA'!$C$3:$C$13,'Base IPCA'!$E$3:$E$13,AH1134,"Cubic","Extrapolate=Linear","MultiX=Average","Skip=True","Sort=True")</f>
        <v>#N/A Invalid Parameter: Interpolation value</v>
      </c>
      <c r="AJ1134" s="43" t="str">
        <f>_xll.BInterpol('Base IPCA'!$C$3:$C$13,'Base IPCA'!$D$3:$D$13,AH1134,"Cubic","Extrapolate=Linear","MultiX=Average","Skip=True","Sort=True")</f>
        <v>#N/A Invalid Parameter: Interpolation value</v>
      </c>
    </row>
    <row r="1135" spans="34:36" x14ac:dyDescent="0.25">
      <c r="AH1135" s="42" t="e">
        <f t="shared" si="111"/>
        <v>#REF!</v>
      </c>
      <c r="AI1135" s="43" t="str">
        <f>_xll.BInterpol('Base IPCA'!$C$3:$C$13,'Base IPCA'!$E$3:$E$13,AH1135,"Cubic","Extrapolate=Linear","MultiX=Average","Skip=True","Sort=True")</f>
        <v>#N/A Invalid Parameter: Interpolation value</v>
      </c>
      <c r="AJ1135" s="43" t="str">
        <f>_xll.BInterpol('Base IPCA'!$C$3:$C$13,'Base IPCA'!$D$3:$D$13,AH1135,"Cubic","Extrapolate=Linear","MultiX=Average","Skip=True","Sort=True")</f>
        <v>#N/A Invalid Parameter: Interpolation value</v>
      </c>
    </row>
    <row r="1136" spans="34:36" x14ac:dyDescent="0.25">
      <c r="AH1136" s="42" t="e">
        <f t="shared" si="111"/>
        <v>#REF!</v>
      </c>
      <c r="AI1136" s="43" t="str">
        <f>_xll.BInterpol('Base IPCA'!$C$3:$C$13,'Base IPCA'!$E$3:$E$13,AH1136,"Cubic","Extrapolate=Linear","MultiX=Average","Skip=True","Sort=True")</f>
        <v>#N/A Invalid Parameter: Interpolation value</v>
      </c>
      <c r="AJ1136" s="43" t="str">
        <f>_xll.BInterpol('Base IPCA'!$C$3:$C$13,'Base IPCA'!$D$3:$D$13,AH1136,"Cubic","Extrapolate=Linear","MultiX=Average","Skip=True","Sort=True")</f>
        <v>#N/A Invalid Parameter: Interpolation value</v>
      </c>
    </row>
    <row r="1137" spans="34:36" x14ac:dyDescent="0.25">
      <c r="AH1137" s="42" t="e">
        <f t="shared" si="111"/>
        <v>#REF!</v>
      </c>
      <c r="AI1137" s="43" t="str">
        <f>_xll.BInterpol('Base IPCA'!$C$3:$C$13,'Base IPCA'!$E$3:$E$13,AH1137,"Cubic","Extrapolate=Linear","MultiX=Average","Skip=True","Sort=True")</f>
        <v>#N/A Invalid Parameter: Interpolation value</v>
      </c>
      <c r="AJ1137" s="43" t="str">
        <f>_xll.BInterpol('Base IPCA'!$C$3:$C$13,'Base IPCA'!$D$3:$D$13,AH1137,"Cubic","Extrapolate=Linear","MultiX=Average","Skip=True","Sort=True")</f>
        <v>#N/A Invalid Parameter: Interpolation value</v>
      </c>
    </row>
    <row r="1138" spans="34:36" x14ac:dyDescent="0.25">
      <c r="AH1138" s="42" t="e">
        <f t="shared" si="111"/>
        <v>#REF!</v>
      </c>
      <c r="AI1138" s="43" t="str">
        <f>_xll.BInterpol('Base IPCA'!$C$3:$C$13,'Base IPCA'!$E$3:$E$13,AH1138,"Cubic","Extrapolate=Linear","MultiX=Average","Skip=True","Sort=True")</f>
        <v>#N/A Invalid Parameter: Interpolation value</v>
      </c>
      <c r="AJ1138" s="43" t="str">
        <f>_xll.BInterpol('Base IPCA'!$C$3:$C$13,'Base IPCA'!$D$3:$D$13,AH1138,"Cubic","Extrapolate=Linear","MultiX=Average","Skip=True","Sort=True")</f>
        <v>#N/A Invalid Parameter: Interpolation value</v>
      </c>
    </row>
    <row r="1139" spans="34:36" x14ac:dyDescent="0.25">
      <c r="AH1139" s="42" t="e">
        <f t="shared" si="111"/>
        <v>#REF!</v>
      </c>
      <c r="AI1139" s="43" t="str">
        <f>_xll.BInterpol('Base IPCA'!$C$3:$C$13,'Base IPCA'!$E$3:$E$13,AH1139,"Cubic","Extrapolate=Linear","MultiX=Average","Skip=True","Sort=True")</f>
        <v>#N/A Invalid Parameter: Interpolation value</v>
      </c>
      <c r="AJ1139" s="43" t="str">
        <f>_xll.BInterpol('Base IPCA'!$C$3:$C$13,'Base IPCA'!$D$3:$D$13,AH1139,"Cubic","Extrapolate=Linear","MultiX=Average","Skip=True","Sort=True")</f>
        <v>#N/A Invalid Parameter: Interpolation value</v>
      </c>
    </row>
    <row r="1140" spans="34:36" x14ac:dyDescent="0.25">
      <c r="AH1140" s="42" t="e">
        <f t="shared" si="111"/>
        <v>#REF!</v>
      </c>
      <c r="AI1140" s="43" t="str">
        <f>_xll.BInterpol('Base IPCA'!$C$3:$C$13,'Base IPCA'!$E$3:$E$13,AH1140,"Cubic","Extrapolate=Linear","MultiX=Average","Skip=True","Sort=True")</f>
        <v>#N/A Invalid Parameter: Interpolation value</v>
      </c>
      <c r="AJ1140" s="43" t="str">
        <f>_xll.BInterpol('Base IPCA'!$C$3:$C$13,'Base IPCA'!$D$3:$D$13,AH1140,"Cubic","Extrapolate=Linear","MultiX=Average","Skip=True","Sort=True")</f>
        <v>#N/A Invalid Parameter: Interpolation value</v>
      </c>
    </row>
    <row r="1141" spans="34:36" x14ac:dyDescent="0.25">
      <c r="AH1141" s="42" t="e">
        <f t="shared" si="111"/>
        <v>#REF!</v>
      </c>
      <c r="AI1141" s="43" t="str">
        <f>_xll.BInterpol('Base IPCA'!$C$3:$C$13,'Base IPCA'!$E$3:$E$13,AH1141,"Cubic","Extrapolate=Linear","MultiX=Average","Skip=True","Sort=True")</f>
        <v>#N/A Invalid Parameter: Interpolation value</v>
      </c>
      <c r="AJ1141" s="43" t="str">
        <f>_xll.BInterpol('Base IPCA'!$C$3:$C$13,'Base IPCA'!$D$3:$D$13,AH1141,"Cubic","Extrapolate=Linear","MultiX=Average","Skip=True","Sort=True")</f>
        <v>#N/A Invalid Parameter: Interpolation value</v>
      </c>
    </row>
    <row r="1142" spans="34:36" x14ac:dyDescent="0.25">
      <c r="AH1142" s="42" t="e">
        <f t="shared" si="111"/>
        <v>#REF!</v>
      </c>
      <c r="AI1142" s="43" t="str">
        <f>_xll.BInterpol('Base IPCA'!$C$3:$C$13,'Base IPCA'!$E$3:$E$13,AH1142,"Cubic","Extrapolate=Linear","MultiX=Average","Skip=True","Sort=True")</f>
        <v>#N/A Invalid Parameter: Interpolation value</v>
      </c>
      <c r="AJ1142" s="43" t="str">
        <f>_xll.BInterpol('Base IPCA'!$C$3:$C$13,'Base IPCA'!$D$3:$D$13,AH1142,"Cubic","Extrapolate=Linear","MultiX=Average","Skip=True","Sort=True")</f>
        <v>#N/A Invalid Parameter: Interpolation value</v>
      </c>
    </row>
    <row r="1143" spans="34:36" x14ac:dyDescent="0.25">
      <c r="AH1143" s="42" t="e">
        <f t="shared" si="111"/>
        <v>#REF!</v>
      </c>
      <c r="AI1143" s="43" t="str">
        <f>_xll.BInterpol('Base IPCA'!$C$3:$C$13,'Base IPCA'!$E$3:$E$13,AH1143,"Cubic","Extrapolate=Linear","MultiX=Average","Skip=True","Sort=True")</f>
        <v>#N/A Invalid Parameter: Interpolation value</v>
      </c>
      <c r="AJ1143" s="43" t="str">
        <f>_xll.BInterpol('Base IPCA'!$C$3:$C$13,'Base IPCA'!$D$3:$D$13,AH1143,"Cubic","Extrapolate=Linear","MultiX=Average","Skip=True","Sort=True")</f>
        <v>#N/A Invalid Parameter: Interpolation value</v>
      </c>
    </row>
    <row r="1144" spans="34:36" x14ac:dyDescent="0.25">
      <c r="AH1144" s="42" t="e">
        <f t="shared" si="111"/>
        <v>#REF!</v>
      </c>
      <c r="AI1144" s="43" t="str">
        <f>_xll.BInterpol('Base IPCA'!$C$3:$C$13,'Base IPCA'!$E$3:$E$13,AH1144,"Cubic","Extrapolate=Linear","MultiX=Average","Skip=True","Sort=True")</f>
        <v>#N/A Invalid Parameter: Interpolation value</v>
      </c>
      <c r="AJ1144" s="43" t="str">
        <f>_xll.BInterpol('Base IPCA'!$C$3:$C$13,'Base IPCA'!$D$3:$D$13,AH1144,"Cubic","Extrapolate=Linear","MultiX=Average","Skip=True","Sort=True")</f>
        <v>#N/A Invalid Parameter: Interpolation value</v>
      </c>
    </row>
    <row r="1145" spans="34:36" x14ac:dyDescent="0.25">
      <c r="AH1145" s="42" t="e">
        <f t="shared" si="111"/>
        <v>#REF!</v>
      </c>
      <c r="AI1145" s="43" t="str">
        <f>_xll.BInterpol('Base IPCA'!$C$3:$C$13,'Base IPCA'!$E$3:$E$13,AH1145,"Cubic","Extrapolate=Linear","MultiX=Average","Skip=True","Sort=True")</f>
        <v>#N/A Invalid Parameter: Interpolation value</v>
      </c>
      <c r="AJ1145" s="43" t="str">
        <f>_xll.BInterpol('Base IPCA'!$C$3:$C$13,'Base IPCA'!$D$3:$D$13,AH1145,"Cubic","Extrapolate=Linear","MultiX=Average","Skip=True","Sort=True")</f>
        <v>#N/A Invalid Parameter: Interpolation value</v>
      </c>
    </row>
    <row r="1146" spans="34:36" x14ac:dyDescent="0.25">
      <c r="AH1146" s="42" t="e">
        <f t="shared" si="111"/>
        <v>#REF!</v>
      </c>
      <c r="AI1146" s="43" t="str">
        <f>_xll.BInterpol('Base IPCA'!$C$3:$C$13,'Base IPCA'!$E$3:$E$13,AH1146,"Cubic","Extrapolate=Linear","MultiX=Average","Skip=True","Sort=True")</f>
        <v>#N/A Invalid Parameter: Interpolation value</v>
      </c>
      <c r="AJ1146" s="43" t="str">
        <f>_xll.BInterpol('Base IPCA'!$C$3:$C$13,'Base IPCA'!$D$3:$D$13,AH1146,"Cubic","Extrapolate=Linear","MultiX=Average","Skip=True","Sort=True")</f>
        <v>#N/A Invalid Parameter: Interpolation value</v>
      </c>
    </row>
    <row r="1147" spans="34:36" x14ac:dyDescent="0.25">
      <c r="AH1147" s="42" t="e">
        <f t="shared" si="111"/>
        <v>#REF!</v>
      </c>
      <c r="AI1147" s="43" t="str">
        <f>_xll.BInterpol('Base IPCA'!$C$3:$C$13,'Base IPCA'!$E$3:$E$13,AH1147,"Cubic","Extrapolate=Linear","MultiX=Average","Skip=True","Sort=True")</f>
        <v>#N/A Invalid Parameter: Interpolation value</v>
      </c>
      <c r="AJ1147" s="43" t="str">
        <f>_xll.BInterpol('Base IPCA'!$C$3:$C$13,'Base IPCA'!$D$3:$D$13,AH1147,"Cubic","Extrapolate=Linear","MultiX=Average","Skip=True","Sort=True")</f>
        <v>#N/A Invalid Parameter: Interpolation value</v>
      </c>
    </row>
    <row r="1148" spans="34:36" x14ac:dyDescent="0.25">
      <c r="AH1148" s="42" t="e">
        <f t="shared" si="111"/>
        <v>#REF!</v>
      </c>
      <c r="AI1148" s="43" t="str">
        <f>_xll.BInterpol('Base IPCA'!$C$3:$C$13,'Base IPCA'!$E$3:$E$13,AH1148,"Cubic","Extrapolate=Linear","MultiX=Average","Skip=True","Sort=True")</f>
        <v>#N/A Invalid Parameter: Interpolation value</v>
      </c>
      <c r="AJ1148" s="43" t="str">
        <f>_xll.BInterpol('Base IPCA'!$C$3:$C$13,'Base IPCA'!$D$3:$D$13,AH1148,"Cubic","Extrapolate=Linear","MultiX=Average","Skip=True","Sort=True")</f>
        <v>#N/A Invalid Parameter: Interpolation value</v>
      </c>
    </row>
    <row r="1149" spans="34:36" x14ac:dyDescent="0.25">
      <c r="AH1149" s="42" t="e">
        <f t="shared" si="111"/>
        <v>#REF!</v>
      </c>
      <c r="AI1149" s="43" t="str">
        <f>_xll.BInterpol('Base IPCA'!$C$3:$C$13,'Base IPCA'!$E$3:$E$13,AH1149,"Cubic","Extrapolate=Linear","MultiX=Average","Skip=True","Sort=True")</f>
        <v>#N/A Invalid Parameter: Interpolation value</v>
      </c>
      <c r="AJ1149" s="43" t="str">
        <f>_xll.BInterpol('Base IPCA'!$C$3:$C$13,'Base IPCA'!$D$3:$D$13,AH1149,"Cubic","Extrapolate=Linear","MultiX=Average","Skip=True","Sort=True")</f>
        <v>#N/A Invalid Parameter: Interpolation value</v>
      </c>
    </row>
    <row r="1150" spans="34:36" x14ac:dyDescent="0.25">
      <c r="AH1150" s="42" t="e">
        <f t="shared" si="111"/>
        <v>#REF!</v>
      </c>
      <c r="AI1150" s="43" t="str">
        <f>_xll.BInterpol('Base IPCA'!$C$3:$C$13,'Base IPCA'!$E$3:$E$13,AH1150,"Cubic","Extrapolate=Linear","MultiX=Average","Skip=True","Sort=True")</f>
        <v>#N/A Invalid Parameter: Interpolation value</v>
      </c>
      <c r="AJ1150" s="43" t="str">
        <f>_xll.BInterpol('Base IPCA'!$C$3:$C$13,'Base IPCA'!$D$3:$D$13,AH1150,"Cubic","Extrapolate=Linear","MultiX=Average","Skip=True","Sort=True")</f>
        <v>#N/A Invalid Parameter: Interpolation value</v>
      </c>
    </row>
    <row r="1151" spans="34:36" x14ac:dyDescent="0.25">
      <c r="AH1151" s="42" t="e">
        <f t="shared" si="111"/>
        <v>#REF!</v>
      </c>
      <c r="AI1151" s="43" t="str">
        <f>_xll.BInterpol('Base IPCA'!$C$3:$C$13,'Base IPCA'!$E$3:$E$13,AH1151,"Cubic","Extrapolate=Linear","MultiX=Average","Skip=True","Sort=True")</f>
        <v>#N/A Invalid Parameter: Interpolation value</v>
      </c>
      <c r="AJ1151" s="43" t="str">
        <f>_xll.BInterpol('Base IPCA'!$C$3:$C$13,'Base IPCA'!$D$3:$D$13,AH1151,"Cubic","Extrapolate=Linear","MultiX=Average","Skip=True","Sort=True")</f>
        <v>#N/A Invalid Parameter: Interpolation value</v>
      </c>
    </row>
    <row r="1152" spans="34:36" x14ac:dyDescent="0.25">
      <c r="AH1152" s="42" t="e">
        <f t="shared" si="111"/>
        <v>#REF!</v>
      </c>
      <c r="AI1152" s="43" t="str">
        <f>_xll.BInterpol('Base IPCA'!$C$3:$C$13,'Base IPCA'!$E$3:$E$13,AH1152,"Cubic","Extrapolate=Linear","MultiX=Average","Skip=True","Sort=True")</f>
        <v>#N/A Invalid Parameter: Interpolation value</v>
      </c>
      <c r="AJ1152" s="43" t="str">
        <f>_xll.BInterpol('Base IPCA'!$C$3:$C$13,'Base IPCA'!$D$3:$D$13,AH1152,"Cubic","Extrapolate=Linear","MultiX=Average","Skip=True","Sort=True")</f>
        <v>#N/A Invalid Parameter: Interpolation value</v>
      </c>
    </row>
    <row r="1153" spans="34:36" x14ac:dyDescent="0.25">
      <c r="AH1153" s="42" t="e">
        <f t="shared" si="111"/>
        <v>#REF!</v>
      </c>
      <c r="AI1153" s="43" t="str">
        <f>_xll.BInterpol('Base IPCA'!$C$3:$C$13,'Base IPCA'!$E$3:$E$13,AH1153,"Cubic","Extrapolate=Linear","MultiX=Average","Skip=True","Sort=True")</f>
        <v>#N/A Invalid Parameter: Interpolation value</v>
      </c>
      <c r="AJ1153" s="43" t="str">
        <f>_xll.BInterpol('Base IPCA'!$C$3:$C$13,'Base IPCA'!$D$3:$D$13,AH1153,"Cubic","Extrapolate=Linear","MultiX=Average","Skip=True","Sort=True")</f>
        <v>#N/A Invalid Parameter: Interpolation value</v>
      </c>
    </row>
    <row r="1154" spans="34:36" x14ac:dyDescent="0.25">
      <c r="AH1154" s="42" t="e">
        <f t="shared" si="111"/>
        <v>#REF!</v>
      </c>
      <c r="AI1154" s="43" t="str">
        <f>_xll.BInterpol('Base IPCA'!$C$3:$C$13,'Base IPCA'!$E$3:$E$13,AH1154,"Cubic","Extrapolate=Linear","MultiX=Average","Skip=True","Sort=True")</f>
        <v>#N/A Invalid Parameter: Interpolation value</v>
      </c>
      <c r="AJ1154" s="43" t="str">
        <f>_xll.BInterpol('Base IPCA'!$C$3:$C$13,'Base IPCA'!$D$3:$D$13,AH1154,"Cubic","Extrapolate=Linear","MultiX=Average","Skip=True","Sort=True")</f>
        <v>#N/A Invalid Parameter: Interpolation value</v>
      </c>
    </row>
    <row r="1155" spans="34:36" x14ac:dyDescent="0.25">
      <c r="AH1155" s="42" t="e">
        <f t="shared" si="111"/>
        <v>#REF!</v>
      </c>
      <c r="AI1155" s="43" t="str">
        <f>_xll.BInterpol('Base IPCA'!$C$3:$C$13,'Base IPCA'!$E$3:$E$13,AH1155,"Cubic","Extrapolate=Linear","MultiX=Average","Skip=True","Sort=True")</f>
        <v>#N/A Invalid Parameter: Interpolation value</v>
      </c>
      <c r="AJ1155" s="43" t="str">
        <f>_xll.BInterpol('Base IPCA'!$C$3:$C$13,'Base IPCA'!$D$3:$D$13,AH1155,"Cubic","Extrapolate=Linear","MultiX=Average","Skip=True","Sort=True")</f>
        <v>#N/A Invalid Parameter: Interpolation value</v>
      </c>
    </row>
    <row r="1156" spans="34:36" x14ac:dyDescent="0.25">
      <c r="AH1156" s="42" t="e">
        <f t="shared" si="111"/>
        <v>#REF!</v>
      </c>
      <c r="AI1156" s="43" t="str">
        <f>_xll.BInterpol('Base IPCA'!$C$3:$C$13,'Base IPCA'!$E$3:$E$13,AH1156,"Cubic","Extrapolate=Linear","MultiX=Average","Skip=True","Sort=True")</f>
        <v>#N/A Invalid Parameter: Interpolation value</v>
      </c>
      <c r="AJ1156" s="43" t="str">
        <f>_xll.BInterpol('Base IPCA'!$C$3:$C$13,'Base IPCA'!$D$3:$D$13,AH1156,"Cubic","Extrapolate=Linear","MultiX=Average","Skip=True","Sort=True")</f>
        <v>#N/A Invalid Parameter: Interpolation value</v>
      </c>
    </row>
    <row r="1157" spans="34:36" x14ac:dyDescent="0.25">
      <c r="AH1157" s="42" t="e">
        <f t="shared" si="111"/>
        <v>#REF!</v>
      </c>
      <c r="AI1157" s="43" t="str">
        <f>_xll.BInterpol('Base IPCA'!$C$3:$C$13,'Base IPCA'!$E$3:$E$13,AH1157,"Cubic","Extrapolate=Linear","MultiX=Average","Skip=True","Sort=True")</f>
        <v>#N/A Invalid Parameter: Interpolation value</v>
      </c>
      <c r="AJ1157" s="43" t="str">
        <f>_xll.BInterpol('Base IPCA'!$C$3:$C$13,'Base IPCA'!$D$3:$D$13,AH1157,"Cubic","Extrapolate=Linear","MultiX=Average","Skip=True","Sort=True")</f>
        <v>#N/A Invalid Parameter: Interpolation value</v>
      </c>
    </row>
    <row r="1158" spans="34:36" x14ac:dyDescent="0.25">
      <c r="AH1158" s="42" t="e">
        <f t="shared" ref="AH1158:AH1221" si="112">AH1157+1</f>
        <v>#REF!</v>
      </c>
      <c r="AI1158" s="43" t="str">
        <f>_xll.BInterpol('Base IPCA'!$C$3:$C$13,'Base IPCA'!$E$3:$E$13,AH1158,"Cubic","Extrapolate=Linear","MultiX=Average","Skip=True","Sort=True")</f>
        <v>#N/A Invalid Parameter: Interpolation value</v>
      </c>
      <c r="AJ1158" s="43" t="str">
        <f>_xll.BInterpol('Base IPCA'!$C$3:$C$13,'Base IPCA'!$D$3:$D$13,AH1158,"Cubic","Extrapolate=Linear","MultiX=Average","Skip=True","Sort=True")</f>
        <v>#N/A Invalid Parameter: Interpolation value</v>
      </c>
    </row>
    <row r="1159" spans="34:36" x14ac:dyDescent="0.25">
      <c r="AH1159" s="42" t="e">
        <f t="shared" si="112"/>
        <v>#REF!</v>
      </c>
      <c r="AI1159" s="43" t="str">
        <f>_xll.BInterpol('Base IPCA'!$C$3:$C$13,'Base IPCA'!$E$3:$E$13,AH1159,"Cubic","Extrapolate=Linear","MultiX=Average","Skip=True","Sort=True")</f>
        <v>#N/A Invalid Parameter: Interpolation value</v>
      </c>
      <c r="AJ1159" s="43" t="str">
        <f>_xll.BInterpol('Base IPCA'!$C$3:$C$13,'Base IPCA'!$D$3:$D$13,AH1159,"Cubic","Extrapolate=Linear","MultiX=Average","Skip=True","Sort=True")</f>
        <v>#N/A Invalid Parameter: Interpolation value</v>
      </c>
    </row>
    <row r="1160" spans="34:36" x14ac:dyDescent="0.25">
      <c r="AH1160" s="42" t="e">
        <f t="shared" si="112"/>
        <v>#REF!</v>
      </c>
      <c r="AI1160" s="43" t="str">
        <f>_xll.BInterpol('Base IPCA'!$C$3:$C$13,'Base IPCA'!$E$3:$E$13,AH1160,"Cubic","Extrapolate=Linear","MultiX=Average","Skip=True","Sort=True")</f>
        <v>#N/A Invalid Parameter: Interpolation value</v>
      </c>
      <c r="AJ1160" s="43" t="str">
        <f>_xll.BInterpol('Base IPCA'!$C$3:$C$13,'Base IPCA'!$D$3:$D$13,AH1160,"Cubic","Extrapolate=Linear","MultiX=Average","Skip=True","Sort=True")</f>
        <v>#N/A Invalid Parameter: Interpolation value</v>
      </c>
    </row>
    <row r="1161" spans="34:36" x14ac:dyDescent="0.25">
      <c r="AH1161" s="42" t="e">
        <f t="shared" si="112"/>
        <v>#REF!</v>
      </c>
      <c r="AI1161" s="43" t="str">
        <f>_xll.BInterpol('Base IPCA'!$C$3:$C$13,'Base IPCA'!$E$3:$E$13,AH1161,"Cubic","Extrapolate=Linear","MultiX=Average","Skip=True","Sort=True")</f>
        <v>#N/A Invalid Parameter: Interpolation value</v>
      </c>
      <c r="AJ1161" s="43" t="str">
        <f>_xll.BInterpol('Base IPCA'!$C$3:$C$13,'Base IPCA'!$D$3:$D$13,AH1161,"Cubic","Extrapolate=Linear","MultiX=Average","Skip=True","Sort=True")</f>
        <v>#N/A Invalid Parameter: Interpolation value</v>
      </c>
    </row>
    <row r="1162" spans="34:36" x14ac:dyDescent="0.25">
      <c r="AH1162" s="42" t="e">
        <f t="shared" si="112"/>
        <v>#REF!</v>
      </c>
      <c r="AI1162" s="43" t="str">
        <f>_xll.BInterpol('Base IPCA'!$C$3:$C$13,'Base IPCA'!$E$3:$E$13,AH1162,"Cubic","Extrapolate=Linear","MultiX=Average","Skip=True","Sort=True")</f>
        <v>#N/A Invalid Parameter: Interpolation value</v>
      </c>
      <c r="AJ1162" s="43" t="str">
        <f>_xll.BInterpol('Base IPCA'!$C$3:$C$13,'Base IPCA'!$D$3:$D$13,AH1162,"Cubic","Extrapolate=Linear","MultiX=Average","Skip=True","Sort=True")</f>
        <v>#N/A Invalid Parameter: Interpolation value</v>
      </c>
    </row>
    <row r="1163" spans="34:36" x14ac:dyDescent="0.25">
      <c r="AH1163" s="42" t="e">
        <f t="shared" si="112"/>
        <v>#REF!</v>
      </c>
      <c r="AI1163" s="43" t="str">
        <f>_xll.BInterpol('Base IPCA'!$C$3:$C$13,'Base IPCA'!$E$3:$E$13,AH1163,"Cubic","Extrapolate=Linear","MultiX=Average","Skip=True","Sort=True")</f>
        <v>#N/A Invalid Parameter: Interpolation value</v>
      </c>
      <c r="AJ1163" s="43" t="str">
        <f>_xll.BInterpol('Base IPCA'!$C$3:$C$13,'Base IPCA'!$D$3:$D$13,AH1163,"Cubic","Extrapolate=Linear","MultiX=Average","Skip=True","Sort=True")</f>
        <v>#N/A Invalid Parameter: Interpolation value</v>
      </c>
    </row>
    <row r="1164" spans="34:36" x14ac:dyDescent="0.25">
      <c r="AH1164" s="42" t="e">
        <f t="shared" si="112"/>
        <v>#REF!</v>
      </c>
      <c r="AI1164" s="43" t="str">
        <f>_xll.BInterpol('Base IPCA'!$C$3:$C$13,'Base IPCA'!$E$3:$E$13,AH1164,"Cubic","Extrapolate=Linear","MultiX=Average","Skip=True","Sort=True")</f>
        <v>#N/A Invalid Parameter: Interpolation value</v>
      </c>
      <c r="AJ1164" s="43" t="str">
        <f>_xll.BInterpol('Base IPCA'!$C$3:$C$13,'Base IPCA'!$D$3:$D$13,AH1164,"Cubic","Extrapolate=Linear","MultiX=Average","Skip=True","Sort=True")</f>
        <v>#N/A Invalid Parameter: Interpolation value</v>
      </c>
    </row>
    <row r="1165" spans="34:36" x14ac:dyDescent="0.25">
      <c r="AH1165" s="42" t="e">
        <f t="shared" si="112"/>
        <v>#REF!</v>
      </c>
      <c r="AI1165" s="43" t="str">
        <f>_xll.BInterpol('Base IPCA'!$C$3:$C$13,'Base IPCA'!$E$3:$E$13,AH1165,"Cubic","Extrapolate=Linear","MultiX=Average","Skip=True","Sort=True")</f>
        <v>#N/A Invalid Parameter: Interpolation value</v>
      </c>
      <c r="AJ1165" s="43" t="str">
        <f>_xll.BInterpol('Base IPCA'!$C$3:$C$13,'Base IPCA'!$D$3:$D$13,AH1165,"Cubic","Extrapolate=Linear","MultiX=Average","Skip=True","Sort=True")</f>
        <v>#N/A Invalid Parameter: Interpolation value</v>
      </c>
    </row>
    <row r="1166" spans="34:36" x14ac:dyDescent="0.25">
      <c r="AH1166" s="42" t="e">
        <f t="shared" si="112"/>
        <v>#REF!</v>
      </c>
      <c r="AI1166" s="43" t="str">
        <f>_xll.BInterpol('Base IPCA'!$C$3:$C$13,'Base IPCA'!$E$3:$E$13,AH1166,"Cubic","Extrapolate=Linear","MultiX=Average","Skip=True","Sort=True")</f>
        <v>#N/A Invalid Parameter: Interpolation value</v>
      </c>
      <c r="AJ1166" s="43" t="str">
        <f>_xll.BInterpol('Base IPCA'!$C$3:$C$13,'Base IPCA'!$D$3:$D$13,AH1166,"Cubic","Extrapolate=Linear","MultiX=Average","Skip=True","Sort=True")</f>
        <v>#N/A Invalid Parameter: Interpolation value</v>
      </c>
    </row>
    <row r="1167" spans="34:36" x14ac:dyDescent="0.25">
      <c r="AH1167" s="42" t="e">
        <f t="shared" si="112"/>
        <v>#REF!</v>
      </c>
      <c r="AI1167" s="43" t="str">
        <f>_xll.BInterpol('Base IPCA'!$C$3:$C$13,'Base IPCA'!$E$3:$E$13,AH1167,"Cubic","Extrapolate=Linear","MultiX=Average","Skip=True","Sort=True")</f>
        <v>#N/A Invalid Parameter: Interpolation value</v>
      </c>
      <c r="AJ1167" s="43" t="str">
        <f>_xll.BInterpol('Base IPCA'!$C$3:$C$13,'Base IPCA'!$D$3:$D$13,AH1167,"Cubic","Extrapolate=Linear","MultiX=Average","Skip=True","Sort=True")</f>
        <v>#N/A Invalid Parameter: Interpolation value</v>
      </c>
    </row>
    <row r="1168" spans="34:36" x14ac:dyDescent="0.25">
      <c r="AH1168" s="42" t="e">
        <f t="shared" si="112"/>
        <v>#REF!</v>
      </c>
      <c r="AI1168" s="43" t="str">
        <f>_xll.BInterpol('Base IPCA'!$C$3:$C$13,'Base IPCA'!$E$3:$E$13,AH1168,"Cubic","Extrapolate=Linear","MultiX=Average","Skip=True","Sort=True")</f>
        <v>#N/A Invalid Parameter: Interpolation value</v>
      </c>
      <c r="AJ1168" s="43" t="str">
        <f>_xll.BInterpol('Base IPCA'!$C$3:$C$13,'Base IPCA'!$D$3:$D$13,AH1168,"Cubic","Extrapolate=Linear","MultiX=Average","Skip=True","Sort=True")</f>
        <v>#N/A Invalid Parameter: Interpolation value</v>
      </c>
    </row>
    <row r="1169" spans="34:36" x14ac:dyDescent="0.25">
      <c r="AH1169" s="42" t="e">
        <f t="shared" si="112"/>
        <v>#REF!</v>
      </c>
      <c r="AI1169" s="43" t="str">
        <f>_xll.BInterpol('Base IPCA'!$C$3:$C$13,'Base IPCA'!$E$3:$E$13,AH1169,"Cubic","Extrapolate=Linear","MultiX=Average","Skip=True","Sort=True")</f>
        <v>#N/A Invalid Parameter: Interpolation value</v>
      </c>
      <c r="AJ1169" s="43" t="str">
        <f>_xll.BInterpol('Base IPCA'!$C$3:$C$13,'Base IPCA'!$D$3:$D$13,AH1169,"Cubic","Extrapolate=Linear","MultiX=Average","Skip=True","Sort=True")</f>
        <v>#N/A Invalid Parameter: Interpolation value</v>
      </c>
    </row>
    <row r="1170" spans="34:36" x14ac:dyDescent="0.25">
      <c r="AH1170" s="42" t="e">
        <f t="shared" si="112"/>
        <v>#REF!</v>
      </c>
      <c r="AI1170" s="43" t="str">
        <f>_xll.BInterpol('Base IPCA'!$C$3:$C$13,'Base IPCA'!$E$3:$E$13,AH1170,"Cubic","Extrapolate=Linear","MultiX=Average","Skip=True","Sort=True")</f>
        <v>#N/A Invalid Parameter: Interpolation value</v>
      </c>
      <c r="AJ1170" s="43" t="str">
        <f>_xll.BInterpol('Base IPCA'!$C$3:$C$13,'Base IPCA'!$D$3:$D$13,AH1170,"Cubic","Extrapolate=Linear","MultiX=Average","Skip=True","Sort=True")</f>
        <v>#N/A Invalid Parameter: Interpolation value</v>
      </c>
    </row>
    <row r="1171" spans="34:36" x14ac:dyDescent="0.25">
      <c r="AH1171" s="42" t="e">
        <f t="shared" si="112"/>
        <v>#REF!</v>
      </c>
      <c r="AI1171" s="43" t="str">
        <f>_xll.BInterpol('Base IPCA'!$C$3:$C$13,'Base IPCA'!$E$3:$E$13,AH1171,"Cubic","Extrapolate=Linear","MultiX=Average","Skip=True","Sort=True")</f>
        <v>#N/A Invalid Parameter: Interpolation value</v>
      </c>
      <c r="AJ1171" s="43" t="str">
        <f>_xll.BInterpol('Base IPCA'!$C$3:$C$13,'Base IPCA'!$D$3:$D$13,AH1171,"Cubic","Extrapolate=Linear","MultiX=Average","Skip=True","Sort=True")</f>
        <v>#N/A Invalid Parameter: Interpolation value</v>
      </c>
    </row>
    <row r="1172" spans="34:36" x14ac:dyDescent="0.25">
      <c r="AH1172" s="42" t="e">
        <f t="shared" si="112"/>
        <v>#REF!</v>
      </c>
      <c r="AI1172" s="43" t="str">
        <f>_xll.BInterpol('Base IPCA'!$C$3:$C$13,'Base IPCA'!$E$3:$E$13,AH1172,"Cubic","Extrapolate=Linear","MultiX=Average","Skip=True","Sort=True")</f>
        <v>#N/A Invalid Parameter: Interpolation value</v>
      </c>
      <c r="AJ1172" s="43" t="str">
        <f>_xll.BInterpol('Base IPCA'!$C$3:$C$13,'Base IPCA'!$D$3:$D$13,AH1172,"Cubic","Extrapolate=Linear","MultiX=Average","Skip=True","Sort=True")</f>
        <v>#N/A Invalid Parameter: Interpolation value</v>
      </c>
    </row>
    <row r="1173" spans="34:36" x14ac:dyDescent="0.25">
      <c r="AH1173" s="42" t="e">
        <f t="shared" si="112"/>
        <v>#REF!</v>
      </c>
      <c r="AI1173" s="43" t="str">
        <f>_xll.BInterpol('Base IPCA'!$C$3:$C$13,'Base IPCA'!$E$3:$E$13,AH1173,"Cubic","Extrapolate=Linear","MultiX=Average","Skip=True","Sort=True")</f>
        <v>#N/A Invalid Parameter: Interpolation value</v>
      </c>
      <c r="AJ1173" s="43" t="str">
        <f>_xll.BInterpol('Base IPCA'!$C$3:$C$13,'Base IPCA'!$D$3:$D$13,AH1173,"Cubic","Extrapolate=Linear","MultiX=Average","Skip=True","Sort=True")</f>
        <v>#N/A Invalid Parameter: Interpolation value</v>
      </c>
    </row>
    <row r="1174" spans="34:36" x14ac:dyDescent="0.25">
      <c r="AH1174" s="42" t="e">
        <f t="shared" si="112"/>
        <v>#REF!</v>
      </c>
      <c r="AI1174" s="43" t="str">
        <f>_xll.BInterpol('Base IPCA'!$C$3:$C$13,'Base IPCA'!$E$3:$E$13,AH1174,"Cubic","Extrapolate=Linear","MultiX=Average","Skip=True","Sort=True")</f>
        <v>#N/A Invalid Parameter: Interpolation value</v>
      </c>
      <c r="AJ1174" s="43" t="str">
        <f>_xll.BInterpol('Base IPCA'!$C$3:$C$13,'Base IPCA'!$D$3:$D$13,AH1174,"Cubic","Extrapolate=Linear","MultiX=Average","Skip=True","Sort=True")</f>
        <v>#N/A Invalid Parameter: Interpolation value</v>
      </c>
    </row>
    <row r="1175" spans="34:36" x14ac:dyDescent="0.25">
      <c r="AH1175" s="42" t="e">
        <f t="shared" si="112"/>
        <v>#REF!</v>
      </c>
      <c r="AI1175" s="43" t="str">
        <f>_xll.BInterpol('Base IPCA'!$C$3:$C$13,'Base IPCA'!$E$3:$E$13,AH1175,"Cubic","Extrapolate=Linear","MultiX=Average","Skip=True","Sort=True")</f>
        <v>#N/A Invalid Parameter: Interpolation value</v>
      </c>
      <c r="AJ1175" s="43" t="str">
        <f>_xll.BInterpol('Base IPCA'!$C$3:$C$13,'Base IPCA'!$D$3:$D$13,AH1175,"Cubic","Extrapolate=Linear","MultiX=Average","Skip=True","Sort=True")</f>
        <v>#N/A Invalid Parameter: Interpolation value</v>
      </c>
    </row>
    <row r="1176" spans="34:36" x14ac:dyDescent="0.25">
      <c r="AH1176" s="42" t="e">
        <f t="shared" si="112"/>
        <v>#REF!</v>
      </c>
      <c r="AI1176" s="43" t="str">
        <f>_xll.BInterpol('Base IPCA'!$C$3:$C$13,'Base IPCA'!$E$3:$E$13,AH1176,"Cubic","Extrapolate=Linear","MultiX=Average","Skip=True","Sort=True")</f>
        <v>#N/A Invalid Parameter: Interpolation value</v>
      </c>
      <c r="AJ1176" s="43" t="str">
        <f>_xll.BInterpol('Base IPCA'!$C$3:$C$13,'Base IPCA'!$D$3:$D$13,AH1176,"Cubic","Extrapolate=Linear","MultiX=Average","Skip=True","Sort=True")</f>
        <v>#N/A Invalid Parameter: Interpolation value</v>
      </c>
    </row>
    <row r="1177" spans="34:36" x14ac:dyDescent="0.25">
      <c r="AH1177" s="42" t="e">
        <f t="shared" si="112"/>
        <v>#REF!</v>
      </c>
      <c r="AI1177" s="43" t="str">
        <f>_xll.BInterpol('Base IPCA'!$C$3:$C$13,'Base IPCA'!$E$3:$E$13,AH1177,"Cubic","Extrapolate=Linear","MultiX=Average","Skip=True","Sort=True")</f>
        <v>#N/A Invalid Parameter: Interpolation value</v>
      </c>
      <c r="AJ1177" s="43" t="str">
        <f>_xll.BInterpol('Base IPCA'!$C$3:$C$13,'Base IPCA'!$D$3:$D$13,AH1177,"Cubic","Extrapolate=Linear","MultiX=Average","Skip=True","Sort=True")</f>
        <v>#N/A Invalid Parameter: Interpolation value</v>
      </c>
    </row>
    <row r="1178" spans="34:36" x14ac:dyDescent="0.25">
      <c r="AH1178" s="42" t="e">
        <f t="shared" si="112"/>
        <v>#REF!</v>
      </c>
      <c r="AI1178" s="43" t="str">
        <f>_xll.BInterpol('Base IPCA'!$C$3:$C$13,'Base IPCA'!$E$3:$E$13,AH1178,"Cubic","Extrapolate=Linear","MultiX=Average","Skip=True","Sort=True")</f>
        <v>#N/A Invalid Parameter: Interpolation value</v>
      </c>
      <c r="AJ1178" s="43" t="str">
        <f>_xll.BInterpol('Base IPCA'!$C$3:$C$13,'Base IPCA'!$D$3:$D$13,AH1178,"Cubic","Extrapolate=Linear","MultiX=Average","Skip=True","Sort=True")</f>
        <v>#N/A Invalid Parameter: Interpolation value</v>
      </c>
    </row>
    <row r="1179" spans="34:36" x14ac:dyDescent="0.25">
      <c r="AH1179" s="42" t="e">
        <f t="shared" si="112"/>
        <v>#REF!</v>
      </c>
      <c r="AI1179" s="43" t="str">
        <f>_xll.BInterpol('Base IPCA'!$C$3:$C$13,'Base IPCA'!$E$3:$E$13,AH1179,"Cubic","Extrapolate=Linear","MultiX=Average","Skip=True","Sort=True")</f>
        <v>#N/A Invalid Parameter: Interpolation value</v>
      </c>
      <c r="AJ1179" s="43" t="str">
        <f>_xll.BInterpol('Base IPCA'!$C$3:$C$13,'Base IPCA'!$D$3:$D$13,AH1179,"Cubic","Extrapolate=Linear","MultiX=Average","Skip=True","Sort=True")</f>
        <v>#N/A Invalid Parameter: Interpolation value</v>
      </c>
    </row>
    <row r="1180" spans="34:36" x14ac:dyDescent="0.25">
      <c r="AH1180" s="42" t="e">
        <f t="shared" si="112"/>
        <v>#REF!</v>
      </c>
      <c r="AI1180" s="43" t="str">
        <f>_xll.BInterpol('Base IPCA'!$C$3:$C$13,'Base IPCA'!$E$3:$E$13,AH1180,"Cubic","Extrapolate=Linear","MultiX=Average","Skip=True","Sort=True")</f>
        <v>#N/A Invalid Parameter: Interpolation value</v>
      </c>
      <c r="AJ1180" s="43" t="str">
        <f>_xll.BInterpol('Base IPCA'!$C$3:$C$13,'Base IPCA'!$D$3:$D$13,AH1180,"Cubic","Extrapolate=Linear","MultiX=Average","Skip=True","Sort=True")</f>
        <v>#N/A Invalid Parameter: Interpolation value</v>
      </c>
    </row>
    <row r="1181" spans="34:36" x14ac:dyDescent="0.25">
      <c r="AH1181" s="42" t="e">
        <f t="shared" si="112"/>
        <v>#REF!</v>
      </c>
      <c r="AI1181" s="43" t="str">
        <f>_xll.BInterpol('Base IPCA'!$C$3:$C$13,'Base IPCA'!$E$3:$E$13,AH1181,"Cubic","Extrapolate=Linear","MultiX=Average","Skip=True","Sort=True")</f>
        <v>#N/A Invalid Parameter: Interpolation value</v>
      </c>
      <c r="AJ1181" s="43" t="str">
        <f>_xll.BInterpol('Base IPCA'!$C$3:$C$13,'Base IPCA'!$D$3:$D$13,AH1181,"Cubic","Extrapolate=Linear","MultiX=Average","Skip=True","Sort=True")</f>
        <v>#N/A Invalid Parameter: Interpolation value</v>
      </c>
    </row>
    <row r="1182" spans="34:36" x14ac:dyDescent="0.25">
      <c r="AH1182" s="42" t="e">
        <f t="shared" si="112"/>
        <v>#REF!</v>
      </c>
      <c r="AI1182" s="43" t="str">
        <f>_xll.BInterpol('Base IPCA'!$C$3:$C$13,'Base IPCA'!$E$3:$E$13,AH1182,"Cubic","Extrapolate=Linear","MultiX=Average","Skip=True","Sort=True")</f>
        <v>#N/A Invalid Parameter: Interpolation value</v>
      </c>
      <c r="AJ1182" s="43" t="str">
        <f>_xll.BInterpol('Base IPCA'!$C$3:$C$13,'Base IPCA'!$D$3:$D$13,AH1182,"Cubic","Extrapolate=Linear","MultiX=Average","Skip=True","Sort=True")</f>
        <v>#N/A Invalid Parameter: Interpolation value</v>
      </c>
    </row>
    <row r="1183" spans="34:36" x14ac:dyDescent="0.25">
      <c r="AH1183" s="42" t="e">
        <f t="shared" si="112"/>
        <v>#REF!</v>
      </c>
      <c r="AI1183" s="43" t="str">
        <f>_xll.BInterpol('Base IPCA'!$C$3:$C$13,'Base IPCA'!$E$3:$E$13,AH1183,"Cubic","Extrapolate=Linear","MultiX=Average","Skip=True","Sort=True")</f>
        <v>#N/A Invalid Parameter: Interpolation value</v>
      </c>
      <c r="AJ1183" s="43" t="str">
        <f>_xll.BInterpol('Base IPCA'!$C$3:$C$13,'Base IPCA'!$D$3:$D$13,AH1183,"Cubic","Extrapolate=Linear","MultiX=Average","Skip=True","Sort=True")</f>
        <v>#N/A Invalid Parameter: Interpolation value</v>
      </c>
    </row>
    <row r="1184" spans="34:36" x14ac:dyDescent="0.25">
      <c r="AH1184" s="42" t="e">
        <f t="shared" si="112"/>
        <v>#REF!</v>
      </c>
      <c r="AI1184" s="43" t="str">
        <f>_xll.BInterpol('Base IPCA'!$C$3:$C$13,'Base IPCA'!$E$3:$E$13,AH1184,"Cubic","Extrapolate=Linear","MultiX=Average","Skip=True","Sort=True")</f>
        <v>#N/A Invalid Parameter: Interpolation value</v>
      </c>
      <c r="AJ1184" s="43" t="str">
        <f>_xll.BInterpol('Base IPCA'!$C$3:$C$13,'Base IPCA'!$D$3:$D$13,AH1184,"Cubic","Extrapolate=Linear","MultiX=Average","Skip=True","Sort=True")</f>
        <v>#N/A Invalid Parameter: Interpolation value</v>
      </c>
    </row>
    <row r="1185" spans="34:36" x14ac:dyDescent="0.25">
      <c r="AH1185" s="42" t="e">
        <f t="shared" si="112"/>
        <v>#REF!</v>
      </c>
      <c r="AI1185" s="43" t="str">
        <f>_xll.BInterpol('Base IPCA'!$C$3:$C$13,'Base IPCA'!$E$3:$E$13,AH1185,"Cubic","Extrapolate=Linear","MultiX=Average","Skip=True","Sort=True")</f>
        <v>#N/A Invalid Parameter: Interpolation value</v>
      </c>
      <c r="AJ1185" s="43" t="str">
        <f>_xll.BInterpol('Base IPCA'!$C$3:$C$13,'Base IPCA'!$D$3:$D$13,AH1185,"Cubic","Extrapolate=Linear","MultiX=Average","Skip=True","Sort=True")</f>
        <v>#N/A Invalid Parameter: Interpolation value</v>
      </c>
    </row>
    <row r="1186" spans="34:36" x14ac:dyDescent="0.25">
      <c r="AH1186" s="42" t="e">
        <f t="shared" si="112"/>
        <v>#REF!</v>
      </c>
      <c r="AI1186" s="43" t="str">
        <f>_xll.BInterpol('Base IPCA'!$C$3:$C$13,'Base IPCA'!$E$3:$E$13,AH1186,"Cubic","Extrapolate=Linear","MultiX=Average","Skip=True","Sort=True")</f>
        <v>#N/A Invalid Parameter: Interpolation value</v>
      </c>
      <c r="AJ1186" s="43" t="str">
        <f>_xll.BInterpol('Base IPCA'!$C$3:$C$13,'Base IPCA'!$D$3:$D$13,AH1186,"Cubic","Extrapolate=Linear","MultiX=Average","Skip=True","Sort=True")</f>
        <v>#N/A Invalid Parameter: Interpolation value</v>
      </c>
    </row>
    <row r="1187" spans="34:36" x14ac:dyDescent="0.25">
      <c r="AH1187" s="42" t="e">
        <f t="shared" si="112"/>
        <v>#REF!</v>
      </c>
      <c r="AI1187" s="43" t="str">
        <f>_xll.BInterpol('Base IPCA'!$C$3:$C$13,'Base IPCA'!$E$3:$E$13,AH1187,"Cubic","Extrapolate=Linear","MultiX=Average","Skip=True","Sort=True")</f>
        <v>#N/A Invalid Parameter: Interpolation value</v>
      </c>
      <c r="AJ1187" s="43" t="str">
        <f>_xll.BInterpol('Base IPCA'!$C$3:$C$13,'Base IPCA'!$D$3:$D$13,AH1187,"Cubic","Extrapolate=Linear","MultiX=Average","Skip=True","Sort=True")</f>
        <v>#N/A Invalid Parameter: Interpolation value</v>
      </c>
    </row>
    <row r="1188" spans="34:36" x14ac:dyDescent="0.25">
      <c r="AH1188" s="42" t="e">
        <f t="shared" si="112"/>
        <v>#REF!</v>
      </c>
      <c r="AI1188" s="43" t="str">
        <f>_xll.BInterpol('Base IPCA'!$C$3:$C$13,'Base IPCA'!$E$3:$E$13,AH1188,"Cubic","Extrapolate=Linear","MultiX=Average","Skip=True","Sort=True")</f>
        <v>#N/A Invalid Parameter: Interpolation value</v>
      </c>
      <c r="AJ1188" s="43" t="str">
        <f>_xll.BInterpol('Base IPCA'!$C$3:$C$13,'Base IPCA'!$D$3:$D$13,AH1188,"Cubic","Extrapolate=Linear","MultiX=Average","Skip=True","Sort=True")</f>
        <v>#N/A Invalid Parameter: Interpolation value</v>
      </c>
    </row>
    <row r="1189" spans="34:36" x14ac:dyDescent="0.25">
      <c r="AH1189" s="42" t="e">
        <f t="shared" si="112"/>
        <v>#REF!</v>
      </c>
      <c r="AI1189" s="43" t="str">
        <f>_xll.BInterpol('Base IPCA'!$C$3:$C$13,'Base IPCA'!$E$3:$E$13,AH1189,"Cubic","Extrapolate=Linear","MultiX=Average","Skip=True","Sort=True")</f>
        <v>#N/A Invalid Parameter: Interpolation value</v>
      </c>
      <c r="AJ1189" s="43" t="str">
        <f>_xll.BInterpol('Base IPCA'!$C$3:$C$13,'Base IPCA'!$D$3:$D$13,AH1189,"Cubic","Extrapolate=Linear","MultiX=Average","Skip=True","Sort=True")</f>
        <v>#N/A Invalid Parameter: Interpolation value</v>
      </c>
    </row>
    <row r="1190" spans="34:36" x14ac:dyDescent="0.25">
      <c r="AH1190" s="42" t="e">
        <f t="shared" si="112"/>
        <v>#REF!</v>
      </c>
      <c r="AI1190" s="43" t="str">
        <f>_xll.BInterpol('Base IPCA'!$C$3:$C$13,'Base IPCA'!$E$3:$E$13,AH1190,"Cubic","Extrapolate=Linear","MultiX=Average","Skip=True","Sort=True")</f>
        <v>#N/A Invalid Parameter: Interpolation value</v>
      </c>
      <c r="AJ1190" s="43" t="str">
        <f>_xll.BInterpol('Base IPCA'!$C$3:$C$13,'Base IPCA'!$D$3:$D$13,AH1190,"Cubic","Extrapolate=Linear","MultiX=Average","Skip=True","Sort=True")</f>
        <v>#N/A Invalid Parameter: Interpolation value</v>
      </c>
    </row>
    <row r="1191" spans="34:36" x14ac:dyDescent="0.25">
      <c r="AH1191" s="42" t="e">
        <f t="shared" si="112"/>
        <v>#REF!</v>
      </c>
      <c r="AI1191" s="43" t="str">
        <f>_xll.BInterpol('Base IPCA'!$C$3:$C$13,'Base IPCA'!$E$3:$E$13,AH1191,"Cubic","Extrapolate=Linear","MultiX=Average","Skip=True","Sort=True")</f>
        <v>#N/A Invalid Parameter: Interpolation value</v>
      </c>
      <c r="AJ1191" s="43" t="str">
        <f>_xll.BInterpol('Base IPCA'!$C$3:$C$13,'Base IPCA'!$D$3:$D$13,AH1191,"Cubic","Extrapolate=Linear","MultiX=Average","Skip=True","Sort=True")</f>
        <v>#N/A Invalid Parameter: Interpolation value</v>
      </c>
    </row>
    <row r="1192" spans="34:36" x14ac:dyDescent="0.25">
      <c r="AH1192" s="42" t="e">
        <f t="shared" si="112"/>
        <v>#REF!</v>
      </c>
      <c r="AI1192" s="43" t="str">
        <f>_xll.BInterpol('Base IPCA'!$C$3:$C$13,'Base IPCA'!$E$3:$E$13,AH1192,"Cubic","Extrapolate=Linear","MultiX=Average","Skip=True","Sort=True")</f>
        <v>#N/A Invalid Parameter: Interpolation value</v>
      </c>
      <c r="AJ1192" s="43" t="str">
        <f>_xll.BInterpol('Base IPCA'!$C$3:$C$13,'Base IPCA'!$D$3:$D$13,AH1192,"Cubic","Extrapolate=Linear","MultiX=Average","Skip=True","Sort=True")</f>
        <v>#N/A Invalid Parameter: Interpolation value</v>
      </c>
    </row>
    <row r="1193" spans="34:36" x14ac:dyDescent="0.25">
      <c r="AH1193" s="42" t="e">
        <f t="shared" si="112"/>
        <v>#REF!</v>
      </c>
      <c r="AI1193" s="43" t="str">
        <f>_xll.BInterpol('Base IPCA'!$C$3:$C$13,'Base IPCA'!$E$3:$E$13,AH1193,"Cubic","Extrapolate=Linear","MultiX=Average","Skip=True","Sort=True")</f>
        <v>#N/A Invalid Parameter: Interpolation value</v>
      </c>
      <c r="AJ1193" s="43" t="str">
        <f>_xll.BInterpol('Base IPCA'!$C$3:$C$13,'Base IPCA'!$D$3:$D$13,AH1193,"Cubic","Extrapolate=Linear","MultiX=Average","Skip=True","Sort=True")</f>
        <v>#N/A Invalid Parameter: Interpolation value</v>
      </c>
    </row>
    <row r="1194" spans="34:36" x14ac:dyDescent="0.25">
      <c r="AH1194" s="42" t="e">
        <f t="shared" si="112"/>
        <v>#REF!</v>
      </c>
      <c r="AI1194" s="43" t="str">
        <f>_xll.BInterpol('Base IPCA'!$C$3:$C$13,'Base IPCA'!$E$3:$E$13,AH1194,"Cubic","Extrapolate=Linear","MultiX=Average","Skip=True","Sort=True")</f>
        <v>#N/A Invalid Parameter: Interpolation value</v>
      </c>
      <c r="AJ1194" s="43" t="str">
        <f>_xll.BInterpol('Base IPCA'!$C$3:$C$13,'Base IPCA'!$D$3:$D$13,AH1194,"Cubic","Extrapolate=Linear","MultiX=Average","Skip=True","Sort=True")</f>
        <v>#N/A Invalid Parameter: Interpolation value</v>
      </c>
    </row>
    <row r="1195" spans="34:36" x14ac:dyDescent="0.25">
      <c r="AH1195" s="42" t="e">
        <f t="shared" si="112"/>
        <v>#REF!</v>
      </c>
      <c r="AI1195" s="43" t="str">
        <f>_xll.BInterpol('Base IPCA'!$C$3:$C$13,'Base IPCA'!$E$3:$E$13,AH1195,"Cubic","Extrapolate=Linear","MultiX=Average","Skip=True","Sort=True")</f>
        <v>#N/A Invalid Parameter: Interpolation value</v>
      </c>
      <c r="AJ1195" s="43" t="str">
        <f>_xll.BInterpol('Base IPCA'!$C$3:$C$13,'Base IPCA'!$D$3:$D$13,AH1195,"Cubic","Extrapolate=Linear","MultiX=Average","Skip=True","Sort=True")</f>
        <v>#N/A Invalid Parameter: Interpolation value</v>
      </c>
    </row>
    <row r="1196" spans="34:36" x14ac:dyDescent="0.25">
      <c r="AH1196" s="42" t="e">
        <f t="shared" si="112"/>
        <v>#REF!</v>
      </c>
      <c r="AI1196" s="43" t="str">
        <f>_xll.BInterpol('Base IPCA'!$C$3:$C$13,'Base IPCA'!$E$3:$E$13,AH1196,"Cubic","Extrapolate=Linear","MultiX=Average","Skip=True","Sort=True")</f>
        <v>#N/A Invalid Parameter: Interpolation value</v>
      </c>
      <c r="AJ1196" s="43" t="str">
        <f>_xll.BInterpol('Base IPCA'!$C$3:$C$13,'Base IPCA'!$D$3:$D$13,AH1196,"Cubic","Extrapolate=Linear","MultiX=Average","Skip=True","Sort=True")</f>
        <v>#N/A Invalid Parameter: Interpolation value</v>
      </c>
    </row>
    <row r="1197" spans="34:36" x14ac:dyDescent="0.25">
      <c r="AH1197" s="42" t="e">
        <f t="shared" si="112"/>
        <v>#REF!</v>
      </c>
      <c r="AI1197" s="43" t="str">
        <f>_xll.BInterpol('Base IPCA'!$C$3:$C$13,'Base IPCA'!$E$3:$E$13,AH1197,"Cubic","Extrapolate=Linear","MultiX=Average","Skip=True","Sort=True")</f>
        <v>#N/A Invalid Parameter: Interpolation value</v>
      </c>
      <c r="AJ1197" s="43" t="str">
        <f>_xll.BInterpol('Base IPCA'!$C$3:$C$13,'Base IPCA'!$D$3:$D$13,AH1197,"Cubic","Extrapolate=Linear","MultiX=Average","Skip=True","Sort=True")</f>
        <v>#N/A Invalid Parameter: Interpolation value</v>
      </c>
    </row>
    <row r="1198" spans="34:36" x14ac:dyDescent="0.25">
      <c r="AH1198" s="42" t="e">
        <f t="shared" si="112"/>
        <v>#REF!</v>
      </c>
      <c r="AI1198" s="43" t="str">
        <f>_xll.BInterpol('Base IPCA'!$C$3:$C$13,'Base IPCA'!$E$3:$E$13,AH1198,"Cubic","Extrapolate=Linear","MultiX=Average","Skip=True","Sort=True")</f>
        <v>#N/A Invalid Parameter: Interpolation value</v>
      </c>
      <c r="AJ1198" s="43" t="str">
        <f>_xll.BInterpol('Base IPCA'!$C$3:$C$13,'Base IPCA'!$D$3:$D$13,AH1198,"Cubic","Extrapolate=Linear","MultiX=Average","Skip=True","Sort=True")</f>
        <v>#N/A Invalid Parameter: Interpolation value</v>
      </c>
    </row>
    <row r="1199" spans="34:36" x14ac:dyDescent="0.25">
      <c r="AH1199" s="42" t="e">
        <f t="shared" si="112"/>
        <v>#REF!</v>
      </c>
      <c r="AI1199" s="43" t="str">
        <f>_xll.BInterpol('Base IPCA'!$C$3:$C$13,'Base IPCA'!$E$3:$E$13,AH1199,"Cubic","Extrapolate=Linear","MultiX=Average","Skip=True","Sort=True")</f>
        <v>#N/A Invalid Parameter: Interpolation value</v>
      </c>
      <c r="AJ1199" s="43" t="str">
        <f>_xll.BInterpol('Base IPCA'!$C$3:$C$13,'Base IPCA'!$D$3:$D$13,AH1199,"Cubic","Extrapolate=Linear","MultiX=Average","Skip=True","Sort=True")</f>
        <v>#N/A Invalid Parameter: Interpolation value</v>
      </c>
    </row>
    <row r="1200" spans="34:36" x14ac:dyDescent="0.25">
      <c r="AH1200" s="42" t="e">
        <f t="shared" si="112"/>
        <v>#REF!</v>
      </c>
      <c r="AI1200" s="43" t="str">
        <f>_xll.BInterpol('Base IPCA'!$C$3:$C$13,'Base IPCA'!$E$3:$E$13,AH1200,"Cubic","Extrapolate=Linear","MultiX=Average","Skip=True","Sort=True")</f>
        <v>#N/A Invalid Parameter: Interpolation value</v>
      </c>
      <c r="AJ1200" s="43" t="str">
        <f>_xll.BInterpol('Base IPCA'!$C$3:$C$13,'Base IPCA'!$D$3:$D$13,AH1200,"Cubic","Extrapolate=Linear","MultiX=Average","Skip=True","Sort=True")</f>
        <v>#N/A Invalid Parameter: Interpolation value</v>
      </c>
    </row>
    <row r="1201" spans="34:36" x14ac:dyDescent="0.25">
      <c r="AH1201" s="42" t="e">
        <f t="shared" si="112"/>
        <v>#REF!</v>
      </c>
      <c r="AI1201" s="43" t="str">
        <f>_xll.BInterpol('Base IPCA'!$C$3:$C$13,'Base IPCA'!$E$3:$E$13,AH1201,"Cubic","Extrapolate=Linear","MultiX=Average","Skip=True","Sort=True")</f>
        <v>#N/A Invalid Parameter: Interpolation value</v>
      </c>
      <c r="AJ1201" s="43" t="str">
        <f>_xll.BInterpol('Base IPCA'!$C$3:$C$13,'Base IPCA'!$D$3:$D$13,AH1201,"Cubic","Extrapolate=Linear","MultiX=Average","Skip=True","Sort=True")</f>
        <v>#N/A Invalid Parameter: Interpolation value</v>
      </c>
    </row>
    <row r="1202" spans="34:36" x14ac:dyDescent="0.25">
      <c r="AH1202" s="42" t="e">
        <f t="shared" si="112"/>
        <v>#REF!</v>
      </c>
      <c r="AI1202" s="43" t="str">
        <f>_xll.BInterpol('Base IPCA'!$C$3:$C$13,'Base IPCA'!$E$3:$E$13,AH1202,"Cubic","Extrapolate=Linear","MultiX=Average","Skip=True","Sort=True")</f>
        <v>#N/A Invalid Parameter: Interpolation value</v>
      </c>
      <c r="AJ1202" s="43" t="str">
        <f>_xll.BInterpol('Base IPCA'!$C$3:$C$13,'Base IPCA'!$D$3:$D$13,AH1202,"Cubic","Extrapolate=Linear","MultiX=Average","Skip=True","Sort=True")</f>
        <v>#N/A Invalid Parameter: Interpolation value</v>
      </c>
    </row>
    <row r="1203" spans="34:36" x14ac:dyDescent="0.25">
      <c r="AH1203" s="42" t="e">
        <f t="shared" si="112"/>
        <v>#REF!</v>
      </c>
      <c r="AI1203" s="43" t="str">
        <f>_xll.BInterpol('Base IPCA'!$C$3:$C$13,'Base IPCA'!$E$3:$E$13,AH1203,"Cubic","Extrapolate=Linear","MultiX=Average","Skip=True","Sort=True")</f>
        <v>#N/A Invalid Parameter: Interpolation value</v>
      </c>
      <c r="AJ1203" s="43" t="str">
        <f>_xll.BInterpol('Base IPCA'!$C$3:$C$13,'Base IPCA'!$D$3:$D$13,AH1203,"Cubic","Extrapolate=Linear","MultiX=Average","Skip=True","Sort=True")</f>
        <v>#N/A Invalid Parameter: Interpolation value</v>
      </c>
    </row>
    <row r="1204" spans="34:36" x14ac:dyDescent="0.25">
      <c r="AH1204" s="42" t="e">
        <f t="shared" si="112"/>
        <v>#REF!</v>
      </c>
      <c r="AI1204" s="43" t="str">
        <f>_xll.BInterpol('Base IPCA'!$C$3:$C$13,'Base IPCA'!$E$3:$E$13,AH1204,"Cubic","Extrapolate=Linear","MultiX=Average","Skip=True","Sort=True")</f>
        <v>#N/A Invalid Parameter: Interpolation value</v>
      </c>
      <c r="AJ1204" s="43" t="str">
        <f>_xll.BInterpol('Base IPCA'!$C$3:$C$13,'Base IPCA'!$D$3:$D$13,AH1204,"Cubic","Extrapolate=Linear","MultiX=Average","Skip=True","Sort=True")</f>
        <v>#N/A Invalid Parameter: Interpolation value</v>
      </c>
    </row>
    <row r="1205" spans="34:36" x14ac:dyDescent="0.25">
      <c r="AH1205" s="42" t="e">
        <f t="shared" si="112"/>
        <v>#REF!</v>
      </c>
      <c r="AI1205" s="43" t="str">
        <f>_xll.BInterpol('Base IPCA'!$C$3:$C$13,'Base IPCA'!$E$3:$E$13,AH1205,"Cubic","Extrapolate=Linear","MultiX=Average","Skip=True","Sort=True")</f>
        <v>#N/A Invalid Parameter: Interpolation value</v>
      </c>
      <c r="AJ1205" s="43" t="str">
        <f>_xll.BInterpol('Base IPCA'!$C$3:$C$13,'Base IPCA'!$D$3:$D$13,AH1205,"Cubic","Extrapolate=Linear","MultiX=Average","Skip=True","Sort=True")</f>
        <v>#N/A Invalid Parameter: Interpolation value</v>
      </c>
    </row>
    <row r="1206" spans="34:36" x14ac:dyDescent="0.25">
      <c r="AH1206" s="42" t="e">
        <f t="shared" si="112"/>
        <v>#REF!</v>
      </c>
      <c r="AI1206" s="43" t="str">
        <f>_xll.BInterpol('Base IPCA'!$C$3:$C$13,'Base IPCA'!$E$3:$E$13,AH1206,"Cubic","Extrapolate=Linear","MultiX=Average","Skip=True","Sort=True")</f>
        <v>#N/A Invalid Parameter: Interpolation value</v>
      </c>
      <c r="AJ1206" s="43" t="str">
        <f>_xll.BInterpol('Base IPCA'!$C$3:$C$13,'Base IPCA'!$D$3:$D$13,AH1206,"Cubic","Extrapolate=Linear","MultiX=Average","Skip=True","Sort=True")</f>
        <v>#N/A Invalid Parameter: Interpolation value</v>
      </c>
    </row>
    <row r="1207" spans="34:36" x14ac:dyDescent="0.25">
      <c r="AH1207" s="42" t="e">
        <f t="shared" si="112"/>
        <v>#REF!</v>
      </c>
      <c r="AI1207" s="43" t="str">
        <f>_xll.BInterpol('Base IPCA'!$C$3:$C$13,'Base IPCA'!$E$3:$E$13,AH1207,"Cubic","Extrapolate=Linear","MultiX=Average","Skip=True","Sort=True")</f>
        <v>#N/A Invalid Parameter: Interpolation value</v>
      </c>
      <c r="AJ1207" s="43" t="str">
        <f>_xll.BInterpol('Base IPCA'!$C$3:$C$13,'Base IPCA'!$D$3:$D$13,AH1207,"Cubic","Extrapolate=Linear","MultiX=Average","Skip=True","Sort=True")</f>
        <v>#N/A Invalid Parameter: Interpolation value</v>
      </c>
    </row>
    <row r="1208" spans="34:36" x14ac:dyDescent="0.25">
      <c r="AH1208" s="42" t="e">
        <f t="shared" si="112"/>
        <v>#REF!</v>
      </c>
      <c r="AI1208" s="43" t="str">
        <f>_xll.BInterpol('Base IPCA'!$C$3:$C$13,'Base IPCA'!$E$3:$E$13,AH1208,"Cubic","Extrapolate=Linear","MultiX=Average","Skip=True","Sort=True")</f>
        <v>#N/A Invalid Parameter: Interpolation value</v>
      </c>
      <c r="AJ1208" s="43" t="str">
        <f>_xll.BInterpol('Base IPCA'!$C$3:$C$13,'Base IPCA'!$D$3:$D$13,AH1208,"Cubic","Extrapolate=Linear","MultiX=Average","Skip=True","Sort=True")</f>
        <v>#N/A Invalid Parameter: Interpolation value</v>
      </c>
    </row>
    <row r="1209" spans="34:36" x14ac:dyDescent="0.25">
      <c r="AH1209" s="42" t="e">
        <f t="shared" si="112"/>
        <v>#REF!</v>
      </c>
      <c r="AI1209" s="43" t="str">
        <f>_xll.BInterpol('Base IPCA'!$C$3:$C$13,'Base IPCA'!$E$3:$E$13,AH1209,"Cubic","Extrapolate=Linear","MultiX=Average","Skip=True","Sort=True")</f>
        <v>#N/A Invalid Parameter: Interpolation value</v>
      </c>
      <c r="AJ1209" s="43" t="str">
        <f>_xll.BInterpol('Base IPCA'!$C$3:$C$13,'Base IPCA'!$D$3:$D$13,AH1209,"Cubic","Extrapolate=Linear","MultiX=Average","Skip=True","Sort=True")</f>
        <v>#N/A Invalid Parameter: Interpolation value</v>
      </c>
    </row>
    <row r="1210" spans="34:36" x14ac:dyDescent="0.25">
      <c r="AH1210" s="42" t="e">
        <f t="shared" si="112"/>
        <v>#REF!</v>
      </c>
      <c r="AI1210" s="43" t="str">
        <f>_xll.BInterpol('Base IPCA'!$C$3:$C$13,'Base IPCA'!$E$3:$E$13,AH1210,"Cubic","Extrapolate=Linear","MultiX=Average","Skip=True","Sort=True")</f>
        <v>#N/A Invalid Parameter: Interpolation value</v>
      </c>
      <c r="AJ1210" s="43" t="str">
        <f>_xll.BInterpol('Base IPCA'!$C$3:$C$13,'Base IPCA'!$D$3:$D$13,AH1210,"Cubic","Extrapolate=Linear","MultiX=Average","Skip=True","Sort=True")</f>
        <v>#N/A Invalid Parameter: Interpolation value</v>
      </c>
    </row>
    <row r="1211" spans="34:36" x14ac:dyDescent="0.25">
      <c r="AH1211" s="42" t="e">
        <f t="shared" si="112"/>
        <v>#REF!</v>
      </c>
      <c r="AI1211" s="43" t="str">
        <f>_xll.BInterpol('Base IPCA'!$C$3:$C$13,'Base IPCA'!$E$3:$E$13,AH1211,"Cubic","Extrapolate=Linear","MultiX=Average","Skip=True","Sort=True")</f>
        <v>#N/A Invalid Parameter: Interpolation value</v>
      </c>
      <c r="AJ1211" s="43" t="str">
        <f>_xll.BInterpol('Base IPCA'!$C$3:$C$13,'Base IPCA'!$D$3:$D$13,AH1211,"Cubic","Extrapolate=Linear","MultiX=Average","Skip=True","Sort=True")</f>
        <v>#N/A Invalid Parameter: Interpolation value</v>
      </c>
    </row>
    <row r="1212" spans="34:36" x14ac:dyDescent="0.25">
      <c r="AH1212" s="42" t="e">
        <f t="shared" si="112"/>
        <v>#REF!</v>
      </c>
      <c r="AI1212" s="43" t="str">
        <f>_xll.BInterpol('Base IPCA'!$C$3:$C$13,'Base IPCA'!$E$3:$E$13,AH1212,"Cubic","Extrapolate=Linear","MultiX=Average","Skip=True","Sort=True")</f>
        <v>#N/A Invalid Parameter: Interpolation value</v>
      </c>
      <c r="AJ1212" s="43" t="str">
        <f>_xll.BInterpol('Base IPCA'!$C$3:$C$13,'Base IPCA'!$D$3:$D$13,AH1212,"Cubic","Extrapolate=Linear","MultiX=Average","Skip=True","Sort=True")</f>
        <v>#N/A Invalid Parameter: Interpolation value</v>
      </c>
    </row>
    <row r="1213" spans="34:36" x14ac:dyDescent="0.25">
      <c r="AH1213" s="42" t="e">
        <f t="shared" si="112"/>
        <v>#REF!</v>
      </c>
      <c r="AI1213" s="43" t="str">
        <f>_xll.BInterpol('Base IPCA'!$C$3:$C$13,'Base IPCA'!$E$3:$E$13,AH1213,"Cubic","Extrapolate=Linear","MultiX=Average","Skip=True","Sort=True")</f>
        <v>#N/A Invalid Parameter: Interpolation value</v>
      </c>
      <c r="AJ1213" s="43" t="str">
        <f>_xll.BInterpol('Base IPCA'!$C$3:$C$13,'Base IPCA'!$D$3:$D$13,AH1213,"Cubic","Extrapolate=Linear","MultiX=Average","Skip=True","Sort=True")</f>
        <v>#N/A Invalid Parameter: Interpolation value</v>
      </c>
    </row>
    <row r="1214" spans="34:36" x14ac:dyDescent="0.25">
      <c r="AH1214" s="42" t="e">
        <f t="shared" si="112"/>
        <v>#REF!</v>
      </c>
      <c r="AI1214" s="43" t="str">
        <f>_xll.BInterpol('Base IPCA'!$C$3:$C$13,'Base IPCA'!$E$3:$E$13,AH1214,"Cubic","Extrapolate=Linear","MultiX=Average","Skip=True","Sort=True")</f>
        <v>#N/A Invalid Parameter: Interpolation value</v>
      </c>
      <c r="AJ1214" s="43" t="str">
        <f>_xll.BInterpol('Base IPCA'!$C$3:$C$13,'Base IPCA'!$D$3:$D$13,AH1214,"Cubic","Extrapolate=Linear","MultiX=Average","Skip=True","Sort=True")</f>
        <v>#N/A Invalid Parameter: Interpolation value</v>
      </c>
    </row>
    <row r="1215" spans="34:36" x14ac:dyDescent="0.25">
      <c r="AH1215" s="42" t="e">
        <f t="shared" si="112"/>
        <v>#REF!</v>
      </c>
      <c r="AI1215" s="43" t="str">
        <f>_xll.BInterpol('Base IPCA'!$C$3:$C$13,'Base IPCA'!$E$3:$E$13,AH1215,"Cubic","Extrapolate=Linear","MultiX=Average","Skip=True","Sort=True")</f>
        <v>#N/A Invalid Parameter: Interpolation value</v>
      </c>
      <c r="AJ1215" s="43" t="str">
        <f>_xll.BInterpol('Base IPCA'!$C$3:$C$13,'Base IPCA'!$D$3:$D$13,AH1215,"Cubic","Extrapolate=Linear","MultiX=Average","Skip=True","Sort=True")</f>
        <v>#N/A Invalid Parameter: Interpolation value</v>
      </c>
    </row>
    <row r="1216" spans="34:36" x14ac:dyDescent="0.25">
      <c r="AH1216" s="42" t="e">
        <f t="shared" si="112"/>
        <v>#REF!</v>
      </c>
      <c r="AI1216" s="43" t="str">
        <f>_xll.BInterpol('Base IPCA'!$C$3:$C$13,'Base IPCA'!$E$3:$E$13,AH1216,"Cubic","Extrapolate=Linear","MultiX=Average","Skip=True","Sort=True")</f>
        <v>#N/A Invalid Parameter: Interpolation value</v>
      </c>
      <c r="AJ1216" s="43" t="str">
        <f>_xll.BInterpol('Base IPCA'!$C$3:$C$13,'Base IPCA'!$D$3:$D$13,AH1216,"Cubic","Extrapolate=Linear","MultiX=Average","Skip=True","Sort=True")</f>
        <v>#N/A Invalid Parameter: Interpolation value</v>
      </c>
    </row>
    <row r="1217" spans="34:36" x14ac:dyDescent="0.25">
      <c r="AH1217" s="42" t="e">
        <f t="shared" si="112"/>
        <v>#REF!</v>
      </c>
      <c r="AI1217" s="43" t="str">
        <f>_xll.BInterpol('Base IPCA'!$C$3:$C$13,'Base IPCA'!$E$3:$E$13,AH1217,"Cubic","Extrapolate=Linear","MultiX=Average","Skip=True","Sort=True")</f>
        <v>#N/A Invalid Parameter: Interpolation value</v>
      </c>
      <c r="AJ1217" s="43" t="str">
        <f>_xll.BInterpol('Base IPCA'!$C$3:$C$13,'Base IPCA'!$D$3:$D$13,AH1217,"Cubic","Extrapolate=Linear","MultiX=Average","Skip=True","Sort=True")</f>
        <v>#N/A Invalid Parameter: Interpolation value</v>
      </c>
    </row>
    <row r="1218" spans="34:36" x14ac:dyDescent="0.25">
      <c r="AH1218" s="42" t="e">
        <f t="shared" si="112"/>
        <v>#REF!</v>
      </c>
      <c r="AI1218" s="43" t="str">
        <f>_xll.BInterpol('Base IPCA'!$C$3:$C$13,'Base IPCA'!$E$3:$E$13,AH1218,"Cubic","Extrapolate=Linear","MultiX=Average","Skip=True","Sort=True")</f>
        <v>#N/A Invalid Parameter: Interpolation value</v>
      </c>
      <c r="AJ1218" s="43" t="str">
        <f>_xll.BInterpol('Base IPCA'!$C$3:$C$13,'Base IPCA'!$D$3:$D$13,AH1218,"Cubic","Extrapolate=Linear","MultiX=Average","Skip=True","Sort=True")</f>
        <v>#N/A Invalid Parameter: Interpolation value</v>
      </c>
    </row>
    <row r="1219" spans="34:36" x14ac:dyDescent="0.25">
      <c r="AH1219" s="42" t="e">
        <f t="shared" si="112"/>
        <v>#REF!</v>
      </c>
      <c r="AI1219" s="43" t="str">
        <f>_xll.BInterpol('Base IPCA'!$C$3:$C$13,'Base IPCA'!$E$3:$E$13,AH1219,"Cubic","Extrapolate=Linear","MultiX=Average","Skip=True","Sort=True")</f>
        <v>#N/A Invalid Parameter: Interpolation value</v>
      </c>
      <c r="AJ1219" s="43" t="str">
        <f>_xll.BInterpol('Base IPCA'!$C$3:$C$13,'Base IPCA'!$D$3:$D$13,AH1219,"Cubic","Extrapolate=Linear","MultiX=Average","Skip=True","Sort=True")</f>
        <v>#N/A Invalid Parameter: Interpolation value</v>
      </c>
    </row>
    <row r="1220" spans="34:36" x14ac:dyDescent="0.25">
      <c r="AH1220" s="42" t="e">
        <f t="shared" si="112"/>
        <v>#REF!</v>
      </c>
      <c r="AI1220" s="43" t="str">
        <f>_xll.BInterpol('Base IPCA'!$C$3:$C$13,'Base IPCA'!$E$3:$E$13,AH1220,"Cubic","Extrapolate=Linear","MultiX=Average","Skip=True","Sort=True")</f>
        <v>#N/A Invalid Parameter: Interpolation value</v>
      </c>
      <c r="AJ1220" s="43" t="str">
        <f>_xll.BInterpol('Base IPCA'!$C$3:$C$13,'Base IPCA'!$D$3:$D$13,AH1220,"Cubic","Extrapolate=Linear","MultiX=Average","Skip=True","Sort=True")</f>
        <v>#N/A Invalid Parameter: Interpolation value</v>
      </c>
    </row>
    <row r="1221" spans="34:36" x14ac:dyDescent="0.25">
      <c r="AH1221" s="42" t="e">
        <f t="shared" si="112"/>
        <v>#REF!</v>
      </c>
      <c r="AI1221" s="43" t="str">
        <f>_xll.BInterpol('Base IPCA'!$C$3:$C$13,'Base IPCA'!$E$3:$E$13,AH1221,"Cubic","Extrapolate=Linear","MultiX=Average","Skip=True","Sort=True")</f>
        <v>#N/A Invalid Parameter: Interpolation value</v>
      </c>
      <c r="AJ1221" s="43" t="str">
        <f>_xll.BInterpol('Base IPCA'!$C$3:$C$13,'Base IPCA'!$D$3:$D$13,AH1221,"Cubic","Extrapolate=Linear","MultiX=Average","Skip=True","Sort=True")</f>
        <v>#N/A Invalid Parameter: Interpolation value</v>
      </c>
    </row>
    <row r="1222" spans="34:36" x14ac:dyDescent="0.25">
      <c r="AH1222" s="42" t="e">
        <f t="shared" ref="AH1222:AH1285" si="113">AH1221+1</f>
        <v>#REF!</v>
      </c>
      <c r="AI1222" s="43" t="str">
        <f>_xll.BInterpol('Base IPCA'!$C$3:$C$13,'Base IPCA'!$E$3:$E$13,AH1222,"Cubic","Extrapolate=Linear","MultiX=Average","Skip=True","Sort=True")</f>
        <v>#N/A Invalid Parameter: Interpolation value</v>
      </c>
      <c r="AJ1222" s="43" t="str">
        <f>_xll.BInterpol('Base IPCA'!$C$3:$C$13,'Base IPCA'!$D$3:$D$13,AH1222,"Cubic","Extrapolate=Linear","MultiX=Average","Skip=True","Sort=True")</f>
        <v>#N/A Invalid Parameter: Interpolation value</v>
      </c>
    </row>
    <row r="1223" spans="34:36" x14ac:dyDescent="0.25">
      <c r="AH1223" s="42" t="e">
        <f t="shared" si="113"/>
        <v>#REF!</v>
      </c>
      <c r="AI1223" s="43" t="str">
        <f>_xll.BInterpol('Base IPCA'!$C$3:$C$13,'Base IPCA'!$E$3:$E$13,AH1223,"Cubic","Extrapolate=Linear","MultiX=Average","Skip=True","Sort=True")</f>
        <v>#N/A Invalid Parameter: Interpolation value</v>
      </c>
      <c r="AJ1223" s="43" t="str">
        <f>_xll.BInterpol('Base IPCA'!$C$3:$C$13,'Base IPCA'!$D$3:$D$13,AH1223,"Cubic","Extrapolate=Linear","MultiX=Average","Skip=True","Sort=True")</f>
        <v>#N/A Invalid Parameter: Interpolation value</v>
      </c>
    </row>
    <row r="1224" spans="34:36" x14ac:dyDescent="0.25">
      <c r="AH1224" s="42" t="e">
        <f t="shared" si="113"/>
        <v>#REF!</v>
      </c>
      <c r="AI1224" s="43" t="str">
        <f>_xll.BInterpol('Base IPCA'!$C$3:$C$13,'Base IPCA'!$E$3:$E$13,AH1224,"Cubic","Extrapolate=Linear","MultiX=Average","Skip=True","Sort=True")</f>
        <v>#N/A Invalid Parameter: Interpolation value</v>
      </c>
      <c r="AJ1224" s="43" t="str">
        <f>_xll.BInterpol('Base IPCA'!$C$3:$C$13,'Base IPCA'!$D$3:$D$13,AH1224,"Cubic","Extrapolate=Linear","MultiX=Average","Skip=True","Sort=True")</f>
        <v>#N/A Invalid Parameter: Interpolation value</v>
      </c>
    </row>
    <row r="1225" spans="34:36" x14ac:dyDescent="0.25">
      <c r="AH1225" s="42" t="e">
        <f t="shared" si="113"/>
        <v>#REF!</v>
      </c>
      <c r="AI1225" s="43" t="str">
        <f>_xll.BInterpol('Base IPCA'!$C$3:$C$13,'Base IPCA'!$E$3:$E$13,AH1225,"Cubic","Extrapolate=Linear","MultiX=Average","Skip=True","Sort=True")</f>
        <v>#N/A Invalid Parameter: Interpolation value</v>
      </c>
      <c r="AJ1225" s="43" t="str">
        <f>_xll.BInterpol('Base IPCA'!$C$3:$C$13,'Base IPCA'!$D$3:$D$13,AH1225,"Cubic","Extrapolate=Linear","MultiX=Average","Skip=True","Sort=True")</f>
        <v>#N/A Invalid Parameter: Interpolation value</v>
      </c>
    </row>
    <row r="1226" spans="34:36" x14ac:dyDescent="0.25">
      <c r="AH1226" s="42" t="e">
        <f t="shared" si="113"/>
        <v>#REF!</v>
      </c>
      <c r="AI1226" s="43" t="str">
        <f>_xll.BInterpol('Base IPCA'!$C$3:$C$13,'Base IPCA'!$E$3:$E$13,AH1226,"Cubic","Extrapolate=Linear","MultiX=Average","Skip=True","Sort=True")</f>
        <v>#N/A Invalid Parameter: Interpolation value</v>
      </c>
      <c r="AJ1226" s="43" t="str">
        <f>_xll.BInterpol('Base IPCA'!$C$3:$C$13,'Base IPCA'!$D$3:$D$13,AH1226,"Cubic","Extrapolate=Linear","MultiX=Average","Skip=True","Sort=True")</f>
        <v>#N/A Invalid Parameter: Interpolation value</v>
      </c>
    </row>
    <row r="1227" spans="34:36" x14ac:dyDescent="0.25">
      <c r="AH1227" s="42" t="e">
        <f t="shared" si="113"/>
        <v>#REF!</v>
      </c>
      <c r="AI1227" s="43" t="str">
        <f>_xll.BInterpol('Base IPCA'!$C$3:$C$13,'Base IPCA'!$E$3:$E$13,AH1227,"Cubic","Extrapolate=Linear","MultiX=Average","Skip=True","Sort=True")</f>
        <v>#N/A Invalid Parameter: Interpolation value</v>
      </c>
      <c r="AJ1227" s="43" t="str">
        <f>_xll.BInterpol('Base IPCA'!$C$3:$C$13,'Base IPCA'!$D$3:$D$13,AH1227,"Cubic","Extrapolate=Linear","MultiX=Average","Skip=True","Sort=True")</f>
        <v>#N/A Invalid Parameter: Interpolation value</v>
      </c>
    </row>
    <row r="1228" spans="34:36" x14ac:dyDescent="0.25">
      <c r="AH1228" s="42" t="e">
        <f t="shared" si="113"/>
        <v>#REF!</v>
      </c>
      <c r="AI1228" s="43" t="str">
        <f>_xll.BInterpol('Base IPCA'!$C$3:$C$13,'Base IPCA'!$E$3:$E$13,AH1228,"Cubic","Extrapolate=Linear","MultiX=Average","Skip=True","Sort=True")</f>
        <v>#N/A Invalid Parameter: Interpolation value</v>
      </c>
      <c r="AJ1228" s="43" t="str">
        <f>_xll.BInterpol('Base IPCA'!$C$3:$C$13,'Base IPCA'!$D$3:$D$13,AH1228,"Cubic","Extrapolate=Linear","MultiX=Average","Skip=True","Sort=True")</f>
        <v>#N/A Invalid Parameter: Interpolation value</v>
      </c>
    </row>
    <row r="1229" spans="34:36" x14ac:dyDescent="0.25">
      <c r="AH1229" s="42" t="e">
        <f t="shared" si="113"/>
        <v>#REF!</v>
      </c>
      <c r="AI1229" s="43" t="str">
        <f>_xll.BInterpol('Base IPCA'!$C$3:$C$13,'Base IPCA'!$E$3:$E$13,AH1229,"Cubic","Extrapolate=Linear","MultiX=Average","Skip=True","Sort=True")</f>
        <v>#N/A Invalid Parameter: Interpolation value</v>
      </c>
      <c r="AJ1229" s="43" t="str">
        <f>_xll.BInterpol('Base IPCA'!$C$3:$C$13,'Base IPCA'!$D$3:$D$13,AH1229,"Cubic","Extrapolate=Linear","MultiX=Average","Skip=True","Sort=True")</f>
        <v>#N/A Invalid Parameter: Interpolation value</v>
      </c>
    </row>
    <row r="1230" spans="34:36" x14ac:dyDescent="0.25">
      <c r="AH1230" s="42" t="e">
        <f t="shared" si="113"/>
        <v>#REF!</v>
      </c>
      <c r="AI1230" s="43" t="str">
        <f>_xll.BInterpol('Base IPCA'!$C$3:$C$13,'Base IPCA'!$E$3:$E$13,AH1230,"Cubic","Extrapolate=Linear","MultiX=Average","Skip=True","Sort=True")</f>
        <v>#N/A Invalid Parameter: Interpolation value</v>
      </c>
      <c r="AJ1230" s="43" t="str">
        <f>_xll.BInterpol('Base IPCA'!$C$3:$C$13,'Base IPCA'!$D$3:$D$13,AH1230,"Cubic","Extrapolate=Linear","MultiX=Average","Skip=True","Sort=True")</f>
        <v>#N/A Invalid Parameter: Interpolation value</v>
      </c>
    </row>
    <row r="1231" spans="34:36" x14ac:dyDescent="0.25">
      <c r="AH1231" s="42" t="e">
        <f t="shared" si="113"/>
        <v>#REF!</v>
      </c>
      <c r="AI1231" s="43" t="str">
        <f>_xll.BInterpol('Base IPCA'!$C$3:$C$13,'Base IPCA'!$E$3:$E$13,AH1231,"Cubic","Extrapolate=Linear","MultiX=Average","Skip=True","Sort=True")</f>
        <v>#N/A Invalid Parameter: Interpolation value</v>
      </c>
      <c r="AJ1231" s="43" t="str">
        <f>_xll.BInterpol('Base IPCA'!$C$3:$C$13,'Base IPCA'!$D$3:$D$13,AH1231,"Cubic","Extrapolate=Linear","MultiX=Average","Skip=True","Sort=True")</f>
        <v>#N/A Invalid Parameter: Interpolation value</v>
      </c>
    </row>
    <row r="1232" spans="34:36" x14ac:dyDescent="0.25">
      <c r="AH1232" s="42" t="e">
        <f t="shared" si="113"/>
        <v>#REF!</v>
      </c>
      <c r="AI1232" s="43" t="str">
        <f>_xll.BInterpol('Base IPCA'!$C$3:$C$13,'Base IPCA'!$E$3:$E$13,AH1232,"Cubic","Extrapolate=Linear","MultiX=Average","Skip=True","Sort=True")</f>
        <v>#N/A Invalid Parameter: Interpolation value</v>
      </c>
      <c r="AJ1232" s="43" t="str">
        <f>_xll.BInterpol('Base IPCA'!$C$3:$C$13,'Base IPCA'!$D$3:$D$13,AH1232,"Cubic","Extrapolate=Linear","MultiX=Average","Skip=True","Sort=True")</f>
        <v>#N/A Invalid Parameter: Interpolation value</v>
      </c>
    </row>
    <row r="1233" spans="34:36" x14ac:dyDescent="0.25">
      <c r="AH1233" s="42" t="e">
        <f t="shared" si="113"/>
        <v>#REF!</v>
      </c>
      <c r="AI1233" s="43" t="str">
        <f>_xll.BInterpol('Base IPCA'!$C$3:$C$13,'Base IPCA'!$E$3:$E$13,AH1233,"Cubic","Extrapolate=Linear","MultiX=Average","Skip=True","Sort=True")</f>
        <v>#N/A Invalid Parameter: Interpolation value</v>
      </c>
      <c r="AJ1233" s="43" t="str">
        <f>_xll.BInterpol('Base IPCA'!$C$3:$C$13,'Base IPCA'!$D$3:$D$13,AH1233,"Cubic","Extrapolate=Linear","MultiX=Average","Skip=True","Sort=True")</f>
        <v>#N/A Invalid Parameter: Interpolation value</v>
      </c>
    </row>
    <row r="1234" spans="34:36" x14ac:dyDescent="0.25">
      <c r="AH1234" s="42" t="e">
        <f t="shared" si="113"/>
        <v>#REF!</v>
      </c>
      <c r="AI1234" s="43" t="str">
        <f>_xll.BInterpol('Base IPCA'!$C$3:$C$13,'Base IPCA'!$E$3:$E$13,AH1234,"Cubic","Extrapolate=Linear","MultiX=Average","Skip=True","Sort=True")</f>
        <v>#N/A Invalid Parameter: Interpolation value</v>
      </c>
      <c r="AJ1234" s="43" t="str">
        <f>_xll.BInterpol('Base IPCA'!$C$3:$C$13,'Base IPCA'!$D$3:$D$13,AH1234,"Cubic","Extrapolate=Linear","MultiX=Average","Skip=True","Sort=True")</f>
        <v>#N/A Invalid Parameter: Interpolation value</v>
      </c>
    </row>
    <row r="1235" spans="34:36" x14ac:dyDescent="0.25">
      <c r="AH1235" s="42" t="e">
        <f t="shared" si="113"/>
        <v>#REF!</v>
      </c>
      <c r="AI1235" s="43" t="str">
        <f>_xll.BInterpol('Base IPCA'!$C$3:$C$13,'Base IPCA'!$E$3:$E$13,AH1235,"Cubic","Extrapolate=Linear","MultiX=Average","Skip=True","Sort=True")</f>
        <v>#N/A Invalid Parameter: Interpolation value</v>
      </c>
      <c r="AJ1235" s="43" t="str">
        <f>_xll.BInterpol('Base IPCA'!$C$3:$C$13,'Base IPCA'!$D$3:$D$13,AH1235,"Cubic","Extrapolate=Linear","MultiX=Average","Skip=True","Sort=True")</f>
        <v>#N/A Invalid Parameter: Interpolation value</v>
      </c>
    </row>
    <row r="1236" spans="34:36" x14ac:dyDescent="0.25">
      <c r="AH1236" s="42" t="e">
        <f t="shared" si="113"/>
        <v>#REF!</v>
      </c>
      <c r="AI1236" s="43" t="str">
        <f>_xll.BInterpol('Base IPCA'!$C$3:$C$13,'Base IPCA'!$E$3:$E$13,AH1236,"Cubic","Extrapolate=Linear","MultiX=Average","Skip=True","Sort=True")</f>
        <v>#N/A Invalid Parameter: Interpolation value</v>
      </c>
      <c r="AJ1236" s="43" t="str">
        <f>_xll.BInterpol('Base IPCA'!$C$3:$C$13,'Base IPCA'!$D$3:$D$13,AH1236,"Cubic","Extrapolate=Linear","MultiX=Average","Skip=True","Sort=True")</f>
        <v>#N/A Invalid Parameter: Interpolation value</v>
      </c>
    </row>
    <row r="1237" spans="34:36" x14ac:dyDescent="0.25">
      <c r="AH1237" s="42" t="e">
        <f t="shared" si="113"/>
        <v>#REF!</v>
      </c>
      <c r="AI1237" s="43" t="str">
        <f>_xll.BInterpol('Base IPCA'!$C$3:$C$13,'Base IPCA'!$E$3:$E$13,AH1237,"Cubic","Extrapolate=Linear","MultiX=Average","Skip=True","Sort=True")</f>
        <v>#N/A Invalid Parameter: Interpolation value</v>
      </c>
      <c r="AJ1237" s="43" t="str">
        <f>_xll.BInterpol('Base IPCA'!$C$3:$C$13,'Base IPCA'!$D$3:$D$13,AH1237,"Cubic","Extrapolate=Linear","MultiX=Average","Skip=True","Sort=True")</f>
        <v>#N/A Invalid Parameter: Interpolation value</v>
      </c>
    </row>
    <row r="1238" spans="34:36" x14ac:dyDescent="0.25">
      <c r="AH1238" s="42" t="e">
        <f t="shared" si="113"/>
        <v>#REF!</v>
      </c>
      <c r="AI1238" s="43" t="str">
        <f>_xll.BInterpol('Base IPCA'!$C$3:$C$13,'Base IPCA'!$E$3:$E$13,AH1238,"Cubic","Extrapolate=Linear","MultiX=Average","Skip=True","Sort=True")</f>
        <v>#N/A Invalid Parameter: Interpolation value</v>
      </c>
      <c r="AJ1238" s="43" t="str">
        <f>_xll.BInterpol('Base IPCA'!$C$3:$C$13,'Base IPCA'!$D$3:$D$13,AH1238,"Cubic","Extrapolate=Linear","MultiX=Average","Skip=True","Sort=True")</f>
        <v>#N/A Invalid Parameter: Interpolation value</v>
      </c>
    </row>
    <row r="1239" spans="34:36" x14ac:dyDescent="0.25">
      <c r="AH1239" s="42" t="e">
        <f t="shared" si="113"/>
        <v>#REF!</v>
      </c>
      <c r="AI1239" s="43" t="str">
        <f>_xll.BInterpol('Base IPCA'!$C$3:$C$13,'Base IPCA'!$E$3:$E$13,AH1239,"Cubic","Extrapolate=Linear","MultiX=Average","Skip=True","Sort=True")</f>
        <v>#N/A Invalid Parameter: Interpolation value</v>
      </c>
      <c r="AJ1239" s="43" t="str">
        <f>_xll.BInterpol('Base IPCA'!$C$3:$C$13,'Base IPCA'!$D$3:$D$13,AH1239,"Cubic","Extrapolate=Linear","MultiX=Average","Skip=True","Sort=True")</f>
        <v>#N/A Invalid Parameter: Interpolation value</v>
      </c>
    </row>
    <row r="1240" spans="34:36" x14ac:dyDescent="0.25">
      <c r="AH1240" s="42" t="e">
        <f t="shared" si="113"/>
        <v>#REF!</v>
      </c>
      <c r="AI1240" s="43" t="str">
        <f>_xll.BInterpol('Base IPCA'!$C$3:$C$13,'Base IPCA'!$E$3:$E$13,AH1240,"Cubic","Extrapolate=Linear","MultiX=Average","Skip=True","Sort=True")</f>
        <v>#N/A Invalid Parameter: Interpolation value</v>
      </c>
      <c r="AJ1240" s="43" t="str">
        <f>_xll.BInterpol('Base IPCA'!$C$3:$C$13,'Base IPCA'!$D$3:$D$13,AH1240,"Cubic","Extrapolate=Linear","MultiX=Average","Skip=True","Sort=True")</f>
        <v>#N/A Invalid Parameter: Interpolation value</v>
      </c>
    </row>
    <row r="1241" spans="34:36" x14ac:dyDescent="0.25">
      <c r="AH1241" s="42" t="e">
        <f t="shared" si="113"/>
        <v>#REF!</v>
      </c>
      <c r="AI1241" s="43" t="str">
        <f>_xll.BInterpol('Base IPCA'!$C$3:$C$13,'Base IPCA'!$E$3:$E$13,AH1241,"Cubic","Extrapolate=Linear","MultiX=Average","Skip=True","Sort=True")</f>
        <v>#N/A Invalid Parameter: Interpolation value</v>
      </c>
      <c r="AJ1241" s="43" t="str">
        <f>_xll.BInterpol('Base IPCA'!$C$3:$C$13,'Base IPCA'!$D$3:$D$13,AH1241,"Cubic","Extrapolate=Linear","MultiX=Average","Skip=True","Sort=True")</f>
        <v>#N/A Invalid Parameter: Interpolation value</v>
      </c>
    </row>
    <row r="1242" spans="34:36" x14ac:dyDescent="0.25">
      <c r="AH1242" s="42" t="e">
        <f t="shared" si="113"/>
        <v>#REF!</v>
      </c>
      <c r="AI1242" s="43" t="str">
        <f>_xll.BInterpol('Base IPCA'!$C$3:$C$13,'Base IPCA'!$E$3:$E$13,AH1242,"Cubic","Extrapolate=Linear","MultiX=Average","Skip=True","Sort=True")</f>
        <v>#N/A Invalid Parameter: Interpolation value</v>
      </c>
      <c r="AJ1242" s="43" t="str">
        <f>_xll.BInterpol('Base IPCA'!$C$3:$C$13,'Base IPCA'!$D$3:$D$13,AH1242,"Cubic","Extrapolate=Linear","MultiX=Average","Skip=True","Sort=True")</f>
        <v>#N/A Invalid Parameter: Interpolation value</v>
      </c>
    </row>
    <row r="1243" spans="34:36" x14ac:dyDescent="0.25">
      <c r="AH1243" s="42" t="e">
        <f t="shared" si="113"/>
        <v>#REF!</v>
      </c>
      <c r="AI1243" s="43" t="str">
        <f>_xll.BInterpol('Base IPCA'!$C$3:$C$13,'Base IPCA'!$E$3:$E$13,AH1243,"Cubic","Extrapolate=Linear","MultiX=Average","Skip=True","Sort=True")</f>
        <v>#N/A Invalid Parameter: Interpolation value</v>
      </c>
      <c r="AJ1243" s="43" t="str">
        <f>_xll.BInterpol('Base IPCA'!$C$3:$C$13,'Base IPCA'!$D$3:$D$13,AH1243,"Cubic","Extrapolate=Linear","MultiX=Average","Skip=True","Sort=True")</f>
        <v>#N/A Invalid Parameter: Interpolation value</v>
      </c>
    </row>
    <row r="1244" spans="34:36" x14ac:dyDescent="0.25">
      <c r="AH1244" s="42" t="e">
        <f t="shared" si="113"/>
        <v>#REF!</v>
      </c>
      <c r="AI1244" s="43" t="str">
        <f>_xll.BInterpol('Base IPCA'!$C$3:$C$13,'Base IPCA'!$E$3:$E$13,AH1244,"Cubic","Extrapolate=Linear","MultiX=Average","Skip=True","Sort=True")</f>
        <v>#N/A Invalid Parameter: Interpolation value</v>
      </c>
      <c r="AJ1244" s="43" t="str">
        <f>_xll.BInterpol('Base IPCA'!$C$3:$C$13,'Base IPCA'!$D$3:$D$13,AH1244,"Cubic","Extrapolate=Linear","MultiX=Average","Skip=True","Sort=True")</f>
        <v>#N/A Invalid Parameter: Interpolation value</v>
      </c>
    </row>
    <row r="1245" spans="34:36" x14ac:dyDescent="0.25">
      <c r="AH1245" s="42" t="e">
        <f t="shared" si="113"/>
        <v>#REF!</v>
      </c>
      <c r="AI1245" s="43" t="str">
        <f>_xll.BInterpol('Base IPCA'!$C$3:$C$13,'Base IPCA'!$E$3:$E$13,AH1245,"Cubic","Extrapolate=Linear","MultiX=Average","Skip=True","Sort=True")</f>
        <v>#N/A Invalid Parameter: Interpolation value</v>
      </c>
      <c r="AJ1245" s="43" t="str">
        <f>_xll.BInterpol('Base IPCA'!$C$3:$C$13,'Base IPCA'!$D$3:$D$13,AH1245,"Cubic","Extrapolate=Linear","MultiX=Average","Skip=True","Sort=True")</f>
        <v>#N/A Invalid Parameter: Interpolation value</v>
      </c>
    </row>
    <row r="1246" spans="34:36" x14ac:dyDescent="0.25">
      <c r="AH1246" s="42" t="e">
        <f t="shared" si="113"/>
        <v>#REF!</v>
      </c>
      <c r="AI1246" s="43" t="str">
        <f>_xll.BInterpol('Base IPCA'!$C$3:$C$13,'Base IPCA'!$E$3:$E$13,AH1246,"Cubic","Extrapolate=Linear","MultiX=Average","Skip=True","Sort=True")</f>
        <v>#N/A Invalid Parameter: Interpolation value</v>
      </c>
      <c r="AJ1246" s="43" t="str">
        <f>_xll.BInterpol('Base IPCA'!$C$3:$C$13,'Base IPCA'!$D$3:$D$13,AH1246,"Cubic","Extrapolate=Linear","MultiX=Average","Skip=True","Sort=True")</f>
        <v>#N/A Invalid Parameter: Interpolation value</v>
      </c>
    </row>
    <row r="1247" spans="34:36" x14ac:dyDescent="0.25">
      <c r="AH1247" s="42" t="e">
        <f t="shared" si="113"/>
        <v>#REF!</v>
      </c>
      <c r="AI1247" s="43" t="str">
        <f>_xll.BInterpol('Base IPCA'!$C$3:$C$13,'Base IPCA'!$E$3:$E$13,AH1247,"Cubic","Extrapolate=Linear","MultiX=Average","Skip=True","Sort=True")</f>
        <v>#N/A Invalid Parameter: Interpolation value</v>
      </c>
      <c r="AJ1247" s="43" t="str">
        <f>_xll.BInterpol('Base IPCA'!$C$3:$C$13,'Base IPCA'!$D$3:$D$13,AH1247,"Cubic","Extrapolate=Linear","MultiX=Average","Skip=True","Sort=True")</f>
        <v>#N/A Invalid Parameter: Interpolation value</v>
      </c>
    </row>
    <row r="1248" spans="34:36" x14ac:dyDescent="0.25">
      <c r="AH1248" s="42" t="e">
        <f t="shared" si="113"/>
        <v>#REF!</v>
      </c>
      <c r="AI1248" s="43" t="str">
        <f>_xll.BInterpol('Base IPCA'!$C$3:$C$13,'Base IPCA'!$E$3:$E$13,AH1248,"Cubic","Extrapolate=Linear","MultiX=Average","Skip=True","Sort=True")</f>
        <v>#N/A Invalid Parameter: Interpolation value</v>
      </c>
      <c r="AJ1248" s="43" t="str">
        <f>_xll.BInterpol('Base IPCA'!$C$3:$C$13,'Base IPCA'!$D$3:$D$13,AH1248,"Cubic","Extrapolate=Linear","MultiX=Average","Skip=True","Sort=True")</f>
        <v>#N/A Invalid Parameter: Interpolation value</v>
      </c>
    </row>
    <row r="1249" spans="34:36" x14ac:dyDescent="0.25">
      <c r="AH1249" s="42" t="e">
        <f t="shared" si="113"/>
        <v>#REF!</v>
      </c>
      <c r="AI1249" s="43" t="str">
        <f>_xll.BInterpol('Base IPCA'!$C$3:$C$13,'Base IPCA'!$E$3:$E$13,AH1249,"Cubic","Extrapolate=Linear","MultiX=Average","Skip=True","Sort=True")</f>
        <v>#N/A Invalid Parameter: Interpolation value</v>
      </c>
      <c r="AJ1249" s="43" t="str">
        <f>_xll.BInterpol('Base IPCA'!$C$3:$C$13,'Base IPCA'!$D$3:$D$13,AH1249,"Cubic","Extrapolate=Linear","MultiX=Average","Skip=True","Sort=True")</f>
        <v>#N/A Invalid Parameter: Interpolation value</v>
      </c>
    </row>
    <row r="1250" spans="34:36" x14ac:dyDescent="0.25">
      <c r="AH1250" s="42" t="e">
        <f t="shared" si="113"/>
        <v>#REF!</v>
      </c>
      <c r="AI1250" s="43" t="str">
        <f>_xll.BInterpol('Base IPCA'!$C$3:$C$13,'Base IPCA'!$E$3:$E$13,AH1250,"Cubic","Extrapolate=Linear","MultiX=Average","Skip=True","Sort=True")</f>
        <v>#N/A Invalid Parameter: Interpolation value</v>
      </c>
      <c r="AJ1250" s="43" t="str">
        <f>_xll.BInterpol('Base IPCA'!$C$3:$C$13,'Base IPCA'!$D$3:$D$13,AH1250,"Cubic","Extrapolate=Linear","MultiX=Average","Skip=True","Sort=True")</f>
        <v>#N/A Invalid Parameter: Interpolation value</v>
      </c>
    </row>
    <row r="1251" spans="34:36" x14ac:dyDescent="0.25">
      <c r="AH1251" s="42" t="e">
        <f t="shared" si="113"/>
        <v>#REF!</v>
      </c>
      <c r="AI1251" s="43" t="str">
        <f>_xll.BInterpol('Base IPCA'!$C$3:$C$13,'Base IPCA'!$E$3:$E$13,AH1251,"Cubic","Extrapolate=Linear","MultiX=Average","Skip=True","Sort=True")</f>
        <v>#N/A Invalid Parameter: Interpolation value</v>
      </c>
      <c r="AJ1251" s="43" t="str">
        <f>_xll.BInterpol('Base IPCA'!$C$3:$C$13,'Base IPCA'!$D$3:$D$13,AH1251,"Cubic","Extrapolate=Linear","MultiX=Average","Skip=True","Sort=True")</f>
        <v>#N/A Invalid Parameter: Interpolation value</v>
      </c>
    </row>
    <row r="1252" spans="34:36" x14ac:dyDescent="0.25">
      <c r="AH1252" s="42" t="e">
        <f t="shared" si="113"/>
        <v>#REF!</v>
      </c>
      <c r="AI1252" s="43" t="str">
        <f>_xll.BInterpol('Base IPCA'!$C$3:$C$13,'Base IPCA'!$E$3:$E$13,AH1252,"Cubic","Extrapolate=Linear","MultiX=Average","Skip=True","Sort=True")</f>
        <v>#N/A Invalid Parameter: Interpolation value</v>
      </c>
      <c r="AJ1252" s="43" t="str">
        <f>_xll.BInterpol('Base IPCA'!$C$3:$C$13,'Base IPCA'!$D$3:$D$13,AH1252,"Cubic","Extrapolate=Linear","MultiX=Average","Skip=True","Sort=True")</f>
        <v>#N/A Invalid Parameter: Interpolation value</v>
      </c>
    </row>
    <row r="1253" spans="34:36" x14ac:dyDescent="0.25">
      <c r="AH1253" s="42" t="e">
        <f t="shared" si="113"/>
        <v>#REF!</v>
      </c>
      <c r="AI1253" s="43" t="str">
        <f>_xll.BInterpol('Base IPCA'!$C$3:$C$13,'Base IPCA'!$E$3:$E$13,AH1253,"Cubic","Extrapolate=Linear","MultiX=Average","Skip=True","Sort=True")</f>
        <v>#N/A Invalid Parameter: Interpolation value</v>
      </c>
      <c r="AJ1253" s="43" t="str">
        <f>_xll.BInterpol('Base IPCA'!$C$3:$C$13,'Base IPCA'!$D$3:$D$13,AH1253,"Cubic","Extrapolate=Linear","MultiX=Average","Skip=True","Sort=True")</f>
        <v>#N/A Invalid Parameter: Interpolation value</v>
      </c>
    </row>
    <row r="1254" spans="34:36" x14ac:dyDescent="0.25">
      <c r="AH1254" s="42" t="e">
        <f t="shared" si="113"/>
        <v>#REF!</v>
      </c>
      <c r="AI1254" s="43" t="str">
        <f>_xll.BInterpol('Base IPCA'!$C$3:$C$13,'Base IPCA'!$E$3:$E$13,AH1254,"Cubic","Extrapolate=Linear","MultiX=Average","Skip=True","Sort=True")</f>
        <v>#N/A Invalid Parameter: Interpolation value</v>
      </c>
      <c r="AJ1254" s="43" t="str">
        <f>_xll.BInterpol('Base IPCA'!$C$3:$C$13,'Base IPCA'!$D$3:$D$13,AH1254,"Cubic","Extrapolate=Linear","MultiX=Average","Skip=True","Sort=True")</f>
        <v>#N/A Invalid Parameter: Interpolation value</v>
      </c>
    </row>
    <row r="1255" spans="34:36" x14ac:dyDescent="0.25">
      <c r="AH1255" s="42" t="e">
        <f t="shared" si="113"/>
        <v>#REF!</v>
      </c>
      <c r="AI1255" s="43" t="str">
        <f>_xll.BInterpol('Base IPCA'!$C$3:$C$13,'Base IPCA'!$E$3:$E$13,AH1255,"Cubic","Extrapolate=Linear","MultiX=Average","Skip=True","Sort=True")</f>
        <v>#N/A Invalid Parameter: Interpolation value</v>
      </c>
      <c r="AJ1255" s="43" t="str">
        <f>_xll.BInterpol('Base IPCA'!$C$3:$C$13,'Base IPCA'!$D$3:$D$13,AH1255,"Cubic","Extrapolate=Linear","MultiX=Average","Skip=True","Sort=True")</f>
        <v>#N/A Invalid Parameter: Interpolation value</v>
      </c>
    </row>
    <row r="1256" spans="34:36" x14ac:dyDescent="0.25">
      <c r="AH1256" s="42" t="e">
        <f t="shared" si="113"/>
        <v>#REF!</v>
      </c>
      <c r="AI1256" s="43" t="str">
        <f>_xll.BInterpol('Base IPCA'!$C$3:$C$13,'Base IPCA'!$E$3:$E$13,AH1256,"Cubic","Extrapolate=Linear","MultiX=Average","Skip=True","Sort=True")</f>
        <v>#N/A Invalid Parameter: Interpolation value</v>
      </c>
      <c r="AJ1256" s="43" t="str">
        <f>_xll.BInterpol('Base IPCA'!$C$3:$C$13,'Base IPCA'!$D$3:$D$13,AH1256,"Cubic","Extrapolate=Linear","MultiX=Average","Skip=True","Sort=True")</f>
        <v>#N/A Invalid Parameter: Interpolation value</v>
      </c>
    </row>
    <row r="1257" spans="34:36" x14ac:dyDescent="0.25">
      <c r="AH1257" s="42" t="e">
        <f t="shared" si="113"/>
        <v>#REF!</v>
      </c>
      <c r="AI1257" s="43" t="str">
        <f>_xll.BInterpol('Base IPCA'!$C$3:$C$13,'Base IPCA'!$E$3:$E$13,AH1257,"Cubic","Extrapolate=Linear","MultiX=Average","Skip=True","Sort=True")</f>
        <v>#N/A Invalid Parameter: Interpolation value</v>
      </c>
      <c r="AJ1257" s="43" t="str">
        <f>_xll.BInterpol('Base IPCA'!$C$3:$C$13,'Base IPCA'!$D$3:$D$13,AH1257,"Cubic","Extrapolate=Linear","MultiX=Average","Skip=True","Sort=True")</f>
        <v>#N/A Invalid Parameter: Interpolation value</v>
      </c>
    </row>
    <row r="1258" spans="34:36" x14ac:dyDescent="0.25">
      <c r="AH1258" s="42" t="e">
        <f t="shared" si="113"/>
        <v>#REF!</v>
      </c>
      <c r="AI1258" s="43" t="str">
        <f>_xll.BInterpol('Base IPCA'!$C$3:$C$13,'Base IPCA'!$E$3:$E$13,AH1258,"Cubic","Extrapolate=Linear","MultiX=Average","Skip=True","Sort=True")</f>
        <v>#N/A Invalid Parameter: Interpolation value</v>
      </c>
      <c r="AJ1258" s="43" t="str">
        <f>_xll.BInterpol('Base IPCA'!$C$3:$C$13,'Base IPCA'!$D$3:$D$13,AH1258,"Cubic","Extrapolate=Linear","MultiX=Average","Skip=True","Sort=True")</f>
        <v>#N/A Invalid Parameter: Interpolation value</v>
      </c>
    </row>
    <row r="1259" spans="34:36" x14ac:dyDescent="0.25">
      <c r="AH1259" s="42" t="e">
        <f t="shared" si="113"/>
        <v>#REF!</v>
      </c>
      <c r="AI1259" s="43" t="str">
        <f>_xll.BInterpol('Base IPCA'!$C$3:$C$13,'Base IPCA'!$E$3:$E$13,AH1259,"Cubic","Extrapolate=Linear","MultiX=Average","Skip=True","Sort=True")</f>
        <v>#N/A Invalid Parameter: Interpolation value</v>
      </c>
      <c r="AJ1259" s="43" t="str">
        <f>_xll.BInterpol('Base IPCA'!$C$3:$C$13,'Base IPCA'!$D$3:$D$13,AH1259,"Cubic","Extrapolate=Linear","MultiX=Average","Skip=True","Sort=True")</f>
        <v>#N/A Invalid Parameter: Interpolation value</v>
      </c>
    </row>
    <row r="1260" spans="34:36" x14ac:dyDescent="0.25">
      <c r="AH1260" s="42" t="e">
        <f t="shared" si="113"/>
        <v>#REF!</v>
      </c>
      <c r="AI1260" s="43" t="str">
        <f>_xll.BInterpol('Base IPCA'!$C$3:$C$13,'Base IPCA'!$E$3:$E$13,AH1260,"Cubic","Extrapolate=Linear","MultiX=Average","Skip=True","Sort=True")</f>
        <v>#N/A Invalid Parameter: Interpolation value</v>
      </c>
      <c r="AJ1260" s="43" t="str">
        <f>_xll.BInterpol('Base IPCA'!$C$3:$C$13,'Base IPCA'!$D$3:$D$13,AH1260,"Cubic","Extrapolate=Linear","MultiX=Average","Skip=True","Sort=True")</f>
        <v>#N/A Invalid Parameter: Interpolation value</v>
      </c>
    </row>
    <row r="1261" spans="34:36" x14ac:dyDescent="0.25">
      <c r="AH1261" s="42" t="e">
        <f t="shared" si="113"/>
        <v>#REF!</v>
      </c>
      <c r="AI1261" s="43" t="str">
        <f>_xll.BInterpol('Base IPCA'!$C$3:$C$13,'Base IPCA'!$E$3:$E$13,AH1261,"Cubic","Extrapolate=Linear","MultiX=Average","Skip=True","Sort=True")</f>
        <v>#N/A Invalid Parameter: Interpolation value</v>
      </c>
      <c r="AJ1261" s="43" t="str">
        <f>_xll.BInterpol('Base IPCA'!$C$3:$C$13,'Base IPCA'!$D$3:$D$13,AH1261,"Cubic","Extrapolate=Linear","MultiX=Average","Skip=True","Sort=True")</f>
        <v>#N/A Invalid Parameter: Interpolation value</v>
      </c>
    </row>
    <row r="1262" spans="34:36" x14ac:dyDescent="0.25">
      <c r="AH1262" s="42" t="e">
        <f t="shared" si="113"/>
        <v>#REF!</v>
      </c>
      <c r="AI1262" s="43" t="str">
        <f>_xll.BInterpol('Base IPCA'!$C$3:$C$13,'Base IPCA'!$E$3:$E$13,AH1262,"Cubic","Extrapolate=Linear","MultiX=Average","Skip=True","Sort=True")</f>
        <v>#N/A Invalid Parameter: Interpolation value</v>
      </c>
      <c r="AJ1262" s="43" t="str">
        <f>_xll.BInterpol('Base IPCA'!$C$3:$C$13,'Base IPCA'!$D$3:$D$13,AH1262,"Cubic","Extrapolate=Linear","MultiX=Average","Skip=True","Sort=True")</f>
        <v>#N/A Invalid Parameter: Interpolation value</v>
      </c>
    </row>
    <row r="1263" spans="34:36" x14ac:dyDescent="0.25">
      <c r="AH1263" s="42" t="e">
        <f t="shared" si="113"/>
        <v>#REF!</v>
      </c>
      <c r="AI1263" s="43" t="str">
        <f>_xll.BInterpol('Base IPCA'!$C$3:$C$13,'Base IPCA'!$E$3:$E$13,AH1263,"Cubic","Extrapolate=Linear","MultiX=Average","Skip=True","Sort=True")</f>
        <v>#N/A Invalid Parameter: Interpolation value</v>
      </c>
      <c r="AJ1263" s="43" t="str">
        <f>_xll.BInterpol('Base IPCA'!$C$3:$C$13,'Base IPCA'!$D$3:$D$13,AH1263,"Cubic","Extrapolate=Linear","MultiX=Average","Skip=True","Sort=True")</f>
        <v>#N/A Invalid Parameter: Interpolation value</v>
      </c>
    </row>
    <row r="1264" spans="34:36" x14ac:dyDescent="0.25">
      <c r="AH1264" s="42" t="e">
        <f t="shared" si="113"/>
        <v>#REF!</v>
      </c>
      <c r="AI1264" s="43" t="str">
        <f>_xll.BInterpol('Base IPCA'!$C$3:$C$13,'Base IPCA'!$E$3:$E$13,AH1264,"Cubic","Extrapolate=Linear","MultiX=Average","Skip=True","Sort=True")</f>
        <v>#N/A Invalid Parameter: Interpolation value</v>
      </c>
      <c r="AJ1264" s="43" t="str">
        <f>_xll.BInterpol('Base IPCA'!$C$3:$C$13,'Base IPCA'!$D$3:$D$13,AH1264,"Cubic","Extrapolate=Linear","MultiX=Average","Skip=True","Sort=True")</f>
        <v>#N/A Invalid Parameter: Interpolation value</v>
      </c>
    </row>
    <row r="1265" spans="34:36" x14ac:dyDescent="0.25">
      <c r="AH1265" s="42" t="e">
        <f t="shared" si="113"/>
        <v>#REF!</v>
      </c>
      <c r="AI1265" s="43" t="str">
        <f>_xll.BInterpol('Base IPCA'!$C$3:$C$13,'Base IPCA'!$E$3:$E$13,AH1265,"Cubic","Extrapolate=Linear","MultiX=Average","Skip=True","Sort=True")</f>
        <v>#N/A Invalid Parameter: Interpolation value</v>
      </c>
      <c r="AJ1265" s="43" t="str">
        <f>_xll.BInterpol('Base IPCA'!$C$3:$C$13,'Base IPCA'!$D$3:$D$13,AH1265,"Cubic","Extrapolate=Linear","MultiX=Average","Skip=True","Sort=True")</f>
        <v>#N/A Invalid Parameter: Interpolation value</v>
      </c>
    </row>
    <row r="1266" spans="34:36" x14ac:dyDescent="0.25">
      <c r="AH1266" s="42" t="e">
        <f t="shared" si="113"/>
        <v>#REF!</v>
      </c>
      <c r="AI1266" s="43" t="str">
        <f>_xll.BInterpol('Base IPCA'!$C$3:$C$13,'Base IPCA'!$E$3:$E$13,AH1266,"Cubic","Extrapolate=Linear","MultiX=Average","Skip=True","Sort=True")</f>
        <v>#N/A Invalid Parameter: Interpolation value</v>
      </c>
      <c r="AJ1266" s="43" t="str">
        <f>_xll.BInterpol('Base IPCA'!$C$3:$C$13,'Base IPCA'!$D$3:$D$13,AH1266,"Cubic","Extrapolate=Linear","MultiX=Average","Skip=True","Sort=True")</f>
        <v>#N/A Invalid Parameter: Interpolation value</v>
      </c>
    </row>
    <row r="1267" spans="34:36" x14ac:dyDescent="0.25">
      <c r="AH1267" s="42" t="e">
        <f t="shared" si="113"/>
        <v>#REF!</v>
      </c>
      <c r="AI1267" s="43" t="str">
        <f>_xll.BInterpol('Base IPCA'!$C$3:$C$13,'Base IPCA'!$E$3:$E$13,AH1267,"Cubic","Extrapolate=Linear","MultiX=Average","Skip=True","Sort=True")</f>
        <v>#N/A Invalid Parameter: Interpolation value</v>
      </c>
      <c r="AJ1267" s="43" t="str">
        <f>_xll.BInterpol('Base IPCA'!$C$3:$C$13,'Base IPCA'!$D$3:$D$13,AH1267,"Cubic","Extrapolate=Linear","MultiX=Average","Skip=True","Sort=True")</f>
        <v>#N/A Invalid Parameter: Interpolation value</v>
      </c>
    </row>
    <row r="1268" spans="34:36" x14ac:dyDescent="0.25">
      <c r="AH1268" s="42" t="e">
        <f t="shared" si="113"/>
        <v>#REF!</v>
      </c>
      <c r="AI1268" s="43" t="str">
        <f>_xll.BInterpol('Base IPCA'!$C$3:$C$13,'Base IPCA'!$E$3:$E$13,AH1268,"Cubic","Extrapolate=Linear","MultiX=Average","Skip=True","Sort=True")</f>
        <v>#N/A Invalid Parameter: Interpolation value</v>
      </c>
      <c r="AJ1268" s="43" t="str">
        <f>_xll.BInterpol('Base IPCA'!$C$3:$C$13,'Base IPCA'!$D$3:$D$13,AH1268,"Cubic","Extrapolate=Linear","MultiX=Average","Skip=True","Sort=True")</f>
        <v>#N/A Invalid Parameter: Interpolation value</v>
      </c>
    </row>
    <row r="1269" spans="34:36" x14ac:dyDescent="0.25">
      <c r="AH1269" s="42" t="e">
        <f t="shared" si="113"/>
        <v>#REF!</v>
      </c>
      <c r="AI1269" s="43" t="str">
        <f>_xll.BInterpol('Base IPCA'!$C$3:$C$13,'Base IPCA'!$E$3:$E$13,AH1269,"Cubic","Extrapolate=Linear","MultiX=Average","Skip=True","Sort=True")</f>
        <v>#N/A Invalid Parameter: Interpolation value</v>
      </c>
      <c r="AJ1269" s="43" t="str">
        <f>_xll.BInterpol('Base IPCA'!$C$3:$C$13,'Base IPCA'!$D$3:$D$13,AH1269,"Cubic","Extrapolate=Linear","MultiX=Average","Skip=True","Sort=True")</f>
        <v>#N/A Invalid Parameter: Interpolation value</v>
      </c>
    </row>
    <row r="1270" spans="34:36" x14ac:dyDescent="0.25">
      <c r="AH1270" s="42" t="e">
        <f t="shared" si="113"/>
        <v>#REF!</v>
      </c>
      <c r="AI1270" s="43" t="str">
        <f>_xll.BInterpol('Base IPCA'!$C$3:$C$13,'Base IPCA'!$E$3:$E$13,AH1270,"Cubic","Extrapolate=Linear","MultiX=Average","Skip=True","Sort=True")</f>
        <v>#N/A Invalid Parameter: Interpolation value</v>
      </c>
      <c r="AJ1270" s="43" t="str">
        <f>_xll.BInterpol('Base IPCA'!$C$3:$C$13,'Base IPCA'!$D$3:$D$13,AH1270,"Cubic","Extrapolate=Linear","MultiX=Average","Skip=True","Sort=True")</f>
        <v>#N/A Invalid Parameter: Interpolation value</v>
      </c>
    </row>
    <row r="1271" spans="34:36" x14ac:dyDescent="0.25">
      <c r="AH1271" s="42" t="e">
        <f t="shared" si="113"/>
        <v>#REF!</v>
      </c>
      <c r="AI1271" s="43" t="str">
        <f>_xll.BInterpol('Base IPCA'!$C$3:$C$13,'Base IPCA'!$E$3:$E$13,AH1271,"Cubic","Extrapolate=Linear","MultiX=Average","Skip=True","Sort=True")</f>
        <v>#N/A Invalid Parameter: Interpolation value</v>
      </c>
      <c r="AJ1271" s="43" t="str">
        <f>_xll.BInterpol('Base IPCA'!$C$3:$C$13,'Base IPCA'!$D$3:$D$13,AH1271,"Cubic","Extrapolate=Linear","MultiX=Average","Skip=True","Sort=True")</f>
        <v>#N/A Invalid Parameter: Interpolation value</v>
      </c>
    </row>
    <row r="1272" spans="34:36" x14ac:dyDescent="0.25">
      <c r="AH1272" s="42" t="e">
        <f t="shared" si="113"/>
        <v>#REF!</v>
      </c>
      <c r="AI1272" s="43" t="str">
        <f>_xll.BInterpol('Base IPCA'!$C$3:$C$13,'Base IPCA'!$E$3:$E$13,AH1272,"Cubic","Extrapolate=Linear","MultiX=Average","Skip=True","Sort=True")</f>
        <v>#N/A Invalid Parameter: Interpolation value</v>
      </c>
      <c r="AJ1272" s="43" t="str">
        <f>_xll.BInterpol('Base IPCA'!$C$3:$C$13,'Base IPCA'!$D$3:$D$13,AH1272,"Cubic","Extrapolate=Linear","MultiX=Average","Skip=True","Sort=True")</f>
        <v>#N/A Invalid Parameter: Interpolation value</v>
      </c>
    </row>
    <row r="1273" spans="34:36" x14ac:dyDescent="0.25">
      <c r="AH1273" s="42" t="e">
        <f t="shared" si="113"/>
        <v>#REF!</v>
      </c>
      <c r="AI1273" s="43" t="str">
        <f>_xll.BInterpol('Base IPCA'!$C$3:$C$13,'Base IPCA'!$E$3:$E$13,AH1273,"Cubic","Extrapolate=Linear","MultiX=Average","Skip=True","Sort=True")</f>
        <v>#N/A Invalid Parameter: Interpolation value</v>
      </c>
      <c r="AJ1273" s="43" t="str">
        <f>_xll.BInterpol('Base IPCA'!$C$3:$C$13,'Base IPCA'!$D$3:$D$13,AH1273,"Cubic","Extrapolate=Linear","MultiX=Average","Skip=True","Sort=True")</f>
        <v>#N/A Invalid Parameter: Interpolation value</v>
      </c>
    </row>
    <row r="1274" spans="34:36" x14ac:dyDescent="0.25">
      <c r="AH1274" s="42" t="e">
        <f t="shared" si="113"/>
        <v>#REF!</v>
      </c>
      <c r="AI1274" s="43" t="str">
        <f>_xll.BInterpol('Base IPCA'!$C$3:$C$13,'Base IPCA'!$E$3:$E$13,AH1274,"Cubic","Extrapolate=Linear","MultiX=Average","Skip=True","Sort=True")</f>
        <v>#N/A Invalid Parameter: Interpolation value</v>
      </c>
      <c r="AJ1274" s="43" t="str">
        <f>_xll.BInterpol('Base IPCA'!$C$3:$C$13,'Base IPCA'!$D$3:$D$13,AH1274,"Cubic","Extrapolate=Linear","MultiX=Average","Skip=True","Sort=True")</f>
        <v>#N/A Invalid Parameter: Interpolation value</v>
      </c>
    </row>
    <row r="1275" spans="34:36" x14ac:dyDescent="0.25">
      <c r="AH1275" s="42" t="e">
        <f t="shared" si="113"/>
        <v>#REF!</v>
      </c>
      <c r="AI1275" s="43" t="str">
        <f>_xll.BInterpol('Base IPCA'!$C$3:$C$13,'Base IPCA'!$E$3:$E$13,AH1275,"Cubic","Extrapolate=Linear","MultiX=Average","Skip=True","Sort=True")</f>
        <v>#N/A Invalid Parameter: Interpolation value</v>
      </c>
      <c r="AJ1275" s="43" t="str">
        <f>_xll.BInterpol('Base IPCA'!$C$3:$C$13,'Base IPCA'!$D$3:$D$13,AH1275,"Cubic","Extrapolate=Linear","MultiX=Average","Skip=True","Sort=True")</f>
        <v>#N/A Invalid Parameter: Interpolation value</v>
      </c>
    </row>
    <row r="1276" spans="34:36" x14ac:dyDescent="0.25">
      <c r="AH1276" s="42" t="e">
        <f t="shared" si="113"/>
        <v>#REF!</v>
      </c>
      <c r="AI1276" s="43" t="str">
        <f>_xll.BInterpol('Base IPCA'!$C$3:$C$13,'Base IPCA'!$E$3:$E$13,AH1276,"Cubic","Extrapolate=Linear","MultiX=Average","Skip=True","Sort=True")</f>
        <v>#N/A Invalid Parameter: Interpolation value</v>
      </c>
      <c r="AJ1276" s="43" t="str">
        <f>_xll.BInterpol('Base IPCA'!$C$3:$C$13,'Base IPCA'!$D$3:$D$13,AH1276,"Cubic","Extrapolate=Linear","MultiX=Average","Skip=True","Sort=True")</f>
        <v>#N/A Invalid Parameter: Interpolation value</v>
      </c>
    </row>
    <row r="1277" spans="34:36" x14ac:dyDescent="0.25">
      <c r="AH1277" s="42" t="e">
        <f t="shared" si="113"/>
        <v>#REF!</v>
      </c>
      <c r="AI1277" s="43" t="str">
        <f>_xll.BInterpol('Base IPCA'!$C$3:$C$13,'Base IPCA'!$E$3:$E$13,AH1277,"Cubic","Extrapolate=Linear","MultiX=Average","Skip=True","Sort=True")</f>
        <v>#N/A Invalid Parameter: Interpolation value</v>
      </c>
      <c r="AJ1277" s="43" t="str">
        <f>_xll.BInterpol('Base IPCA'!$C$3:$C$13,'Base IPCA'!$D$3:$D$13,AH1277,"Cubic","Extrapolate=Linear","MultiX=Average","Skip=True","Sort=True")</f>
        <v>#N/A Invalid Parameter: Interpolation value</v>
      </c>
    </row>
    <row r="1278" spans="34:36" x14ac:dyDescent="0.25">
      <c r="AH1278" s="42" t="e">
        <f t="shared" si="113"/>
        <v>#REF!</v>
      </c>
      <c r="AI1278" s="43" t="str">
        <f>_xll.BInterpol('Base IPCA'!$C$3:$C$13,'Base IPCA'!$E$3:$E$13,AH1278,"Cubic","Extrapolate=Linear","MultiX=Average","Skip=True","Sort=True")</f>
        <v>#N/A Invalid Parameter: Interpolation value</v>
      </c>
      <c r="AJ1278" s="43" t="str">
        <f>_xll.BInterpol('Base IPCA'!$C$3:$C$13,'Base IPCA'!$D$3:$D$13,AH1278,"Cubic","Extrapolate=Linear","MultiX=Average","Skip=True","Sort=True")</f>
        <v>#N/A Invalid Parameter: Interpolation value</v>
      </c>
    </row>
    <row r="1279" spans="34:36" x14ac:dyDescent="0.25">
      <c r="AH1279" s="42" t="e">
        <f t="shared" si="113"/>
        <v>#REF!</v>
      </c>
      <c r="AI1279" s="43" t="str">
        <f>_xll.BInterpol('Base IPCA'!$C$3:$C$13,'Base IPCA'!$E$3:$E$13,AH1279,"Cubic","Extrapolate=Linear","MultiX=Average","Skip=True","Sort=True")</f>
        <v>#N/A Invalid Parameter: Interpolation value</v>
      </c>
      <c r="AJ1279" s="43" t="str">
        <f>_xll.BInterpol('Base IPCA'!$C$3:$C$13,'Base IPCA'!$D$3:$D$13,AH1279,"Cubic","Extrapolate=Linear","MultiX=Average","Skip=True","Sort=True")</f>
        <v>#N/A Invalid Parameter: Interpolation value</v>
      </c>
    </row>
    <row r="1280" spans="34:36" x14ac:dyDescent="0.25">
      <c r="AH1280" s="42" t="e">
        <f t="shared" si="113"/>
        <v>#REF!</v>
      </c>
      <c r="AI1280" s="43" t="str">
        <f>_xll.BInterpol('Base IPCA'!$C$3:$C$13,'Base IPCA'!$E$3:$E$13,AH1280,"Cubic","Extrapolate=Linear","MultiX=Average","Skip=True","Sort=True")</f>
        <v>#N/A Invalid Parameter: Interpolation value</v>
      </c>
      <c r="AJ1280" s="43" t="str">
        <f>_xll.BInterpol('Base IPCA'!$C$3:$C$13,'Base IPCA'!$D$3:$D$13,AH1280,"Cubic","Extrapolate=Linear","MultiX=Average","Skip=True","Sort=True")</f>
        <v>#N/A Invalid Parameter: Interpolation value</v>
      </c>
    </row>
    <row r="1281" spans="34:36" x14ac:dyDescent="0.25">
      <c r="AH1281" s="42" t="e">
        <f t="shared" si="113"/>
        <v>#REF!</v>
      </c>
      <c r="AI1281" s="43" t="str">
        <f>_xll.BInterpol('Base IPCA'!$C$3:$C$13,'Base IPCA'!$E$3:$E$13,AH1281,"Cubic","Extrapolate=Linear","MultiX=Average","Skip=True","Sort=True")</f>
        <v>#N/A Invalid Parameter: Interpolation value</v>
      </c>
      <c r="AJ1281" s="43" t="str">
        <f>_xll.BInterpol('Base IPCA'!$C$3:$C$13,'Base IPCA'!$D$3:$D$13,AH1281,"Cubic","Extrapolate=Linear","MultiX=Average","Skip=True","Sort=True")</f>
        <v>#N/A Invalid Parameter: Interpolation value</v>
      </c>
    </row>
    <row r="1282" spans="34:36" x14ac:dyDescent="0.25">
      <c r="AH1282" s="42" t="e">
        <f t="shared" si="113"/>
        <v>#REF!</v>
      </c>
      <c r="AI1282" s="43" t="str">
        <f>_xll.BInterpol('Base IPCA'!$C$3:$C$13,'Base IPCA'!$E$3:$E$13,AH1282,"Cubic","Extrapolate=Linear","MultiX=Average","Skip=True","Sort=True")</f>
        <v>#N/A Invalid Parameter: Interpolation value</v>
      </c>
      <c r="AJ1282" s="43" t="str">
        <f>_xll.BInterpol('Base IPCA'!$C$3:$C$13,'Base IPCA'!$D$3:$D$13,AH1282,"Cubic","Extrapolate=Linear","MultiX=Average","Skip=True","Sort=True")</f>
        <v>#N/A Invalid Parameter: Interpolation value</v>
      </c>
    </row>
    <row r="1283" spans="34:36" x14ac:dyDescent="0.25">
      <c r="AH1283" s="42" t="e">
        <f t="shared" si="113"/>
        <v>#REF!</v>
      </c>
      <c r="AI1283" s="43" t="str">
        <f>_xll.BInterpol('Base IPCA'!$C$3:$C$13,'Base IPCA'!$E$3:$E$13,AH1283,"Cubic","Extrapolate=Linear","MultiX=Average","Skip=True","Sort=True")</f>
        <v>#N/A Invalid Parameter: Interpolation value</v>
      </c>
      <c r="AJ1283" s="43" t="str">
        <f>_xll.BInterpol('Base IPCA'!$C$3:$C$13,'Base IPCA'!$D$3:$D$13,AH1283,"Cubic","Extrapolate=Linear","MultiX=Average","Skip=True","Sort=True")</f>
        <v>#N/A Invalid Parameter: Interpolation value</v>
      </c>
    </row>
    <row r="1284" spans="34:36" x14ac:dyDescent="0.25">
      <c r="AH1284" s="42" t="e">
        <f t="shared" si="113"/>
        <v>#REF!</v>
      </c>
      <c r="AI1284" s="43" t="str">
        <f>_xll.BInterpol('Base IPCA'!$C$3:$C$13,'Base IPCA'!$E$3:$E$13,AH1284,"Cubic","Extrapolate=Linear","MultiX=Average","Skip=True","Sort=True")</f>
        <v>#N/A Invalid Parameter: Interpolation value</v>
      </c>
      <c r="AJ1284" s="43" t="str">
        <f>_xll.BInterpol('Base IPCA'!$C$3:$C$13,'Base IPCA'!$D$3:$D$13,AH1284,"Cubic","Extrapolate=Linear","MultiX=Average","Skip=True","Sort=True")</f>
        <v>#N/A Invalid Parameter: Interpolation value</v>
      </c>
    </row>
    <row r="1285" spans="34:36" x14ac:dyDescent="0.25">
      <c r="AH1285" s="42" t="e">
        <f t="shared" si="113"/>
        <v>#REF!</v>
      </c>
      <c r="AI1285" s="43" t="str">
        <f>_xll.BInterpol('Base IPCA'!$C$3:$C$13,'Base IPCA'!$E$3:$E$13,AH1285,"Cubic","Extrapolate=Linear","MultiX=Average","Skip=True","Sort=True")</f>
        <v>#N/A Invalid Parameter: Interpolation value</v>
      </c>
      <c r="AJ1285" s="43" t="str">
        <f>_xll.BInterpol('Base IPCA'!$C$3:$C$13,'Base IPCA'!$D$3:$D$13,AH1285,"Cubic","Extrapolate=Linear","MultiX=Average","Skip=True","Sort=True")</f>
        <v>#N/A Invalid Parameter: Interpolation value</v>
      </c>
    </row>
    <row r="1286" spans="34:36" x14ac:dyDescent="0.25">
      <c r="AH1286" s="42" t="e">
        <f t="shared" ref="AH1286:AH1349" si="114">AH1285+1</f>
        <v>#REF!</v>
      </c>
      <c r="AI1286" s="43" t="str">
        <f>_xll.BInterpol('Base IPCA'!$C$3:$C$13,'Base IPCA'!$E$3:$E$13,AH1286,"Cubic","Extrapolate=Linear","MultiX=Average","Skip=True","Sort=True")</f>
        <v>#N/A Invalid Parameter: Interpolation value</v>
      </c>
      <c r="AJ1286" s="43" t="str">
        <f>_xll.BInterpol('Base IPCA'!$C$3:$C$13,'Base IPCA'!$D$3:$D$13,AH1286,"Cubic","Extrapolate=Linear","MultiX=Average","Skip=True","Sort=True")</f>
        <v>#N/A Invalid Parameter: Interpolation value</v>
      </c>
    </row>
    <row r="1287" spans="34:36" x14ac:dyDescent="0.25">
      <c r="AH1287" s="42" t="e">
        <f t="shared" si="114"/>
        <v>#REF!</v>
      </c>
      <c r="AI1287" s="43" t="str">
        <f>_xll.BInterpol('Base IPCA'!$C$3:$C$13,'Base IPCA'!$E$3:$E$13,AH1287,"Cubic","Extrapolate=Linear","MultiX=Average","Skip=True","Sort=True")</f>
        <v>#N/A Invalid Parameter: Interpolation value</v>
      </c>
      <c r="AJ1287" s="43" t="str">
        <f>_xll.BInterpol('Base IPCA'!$C$3:$C$13,'Base IPCA'!$D$3:$D$13,AH1287,"Cubic","Extrapolate=Linear","MultiX=Average","Skip=True","Sort=True")</f>
        <v>#N/A Invalid Parameter: Interpolation value</v>
      </c>
    </row>
    <row r="1288" spans="34:36" x14ac:dyDescent="0.25">
      <c r="AH1288" s="42" t="e">
        <f t="shared" si="114"/>
        <v>#REF!</v>
      </c>
      <c r="AI1288" s="43" t="str">
        <f>_xll.BInterpol('Base IPCA'!$C$3:$C$13,'Base IPCA'!$E$3:$E$13,AH1288,"Cubic","Extrapolate=Linear","MultiX=Average","Skip=True","Sort=True")</f>
        <v>#N/A Invalid Parameter: Interpolation value</v>
      </c>
      <c r="AJ1288" s="43" t="str">
        <f>_xll.BInterpol('Base IPCA'!$C$3:$C$13,'Base IPCA'!$D$3:$D$13,AH1288,"Cubic","Extrapolate=Linear","MultiX=Average","Skip=True","Sort=True")</f>
        <v>#N/A Invalid Parameter: Interpolation value</v>
      </c>
    </row>
    <row r="1289" spans="34:36" x14ac:dyDescent="0.25">
      <c r="AH1289" s="42" t="e">
        <f t="shared" si="114"/>
        <v>#REF!</v>
      </c>
      <c r="AI1289" s="43" t="str">
        <f>_xll.BInterpol('Base IPCA'!$C$3:$C$13,'Base IPCA'!$E$3:$E$13,AH1289,"Cubic","Extrapolate=Linear","MultiX=Average","Skip=True","Sort=True")</f>
        <v>#N/A Invalid Parameter: Interpolation value</v>
      </c>
      <c r="AJ1289" s="43" t="str">
        <f>_xll.BInterpol('Base IPCA'!$C$3:$C$13,'Base IPCA'!$D$3:$D$13,AH1289,"Cubic","Extrapolate=Linear","MultiX=Average","Skip=True","Sort=True")</f>
        <v>#N/A Invalid Parameter: Interpolation value</v>
      </c>
    </row>
    <row r="1290" spans="34:36" x14ac:dyDescent="0.25">
      <c r="AH1290" s="42" t="e">
        <f t="shared" si="114"/>
        <v>#REF!</v>
      </c>
      <c r="AI1290" s="43" t="str">
        <f>_xll.BInterpol('Base IPCA'!$C$3:$C$13,'Base IPCA'!$E$3:$E$13,AH1290,"Cubic","Extrapolate=Linear","MultiX=Average","Skip=True","Sort=True")</f>
        <v>#N/A Invalid Parameter: Interpolation value</v>
      </c>
      <c r="AJ1290" s="43" t="str">
        <f>_xll.BInterpol('Base IPCA'!$C$3:$C$13,'Base IPCA'!$D$3:$D$13,AH1290,"Cubic","Extrapolate=Linear","MultiX=Average","Skip=True","Sort=True")</f>
        <v>#N/A Invalid Parameter: Interpolation value</v>
      </c>
    </row>
    <row r="1291" spans="34:36" x14ac:dyDescent="0.25">
      <c r="AH1291" s="42" t="e">
        <f t="shared" si="114"/>
        <v>#REF!</v>
      </c>
      <c r="AI1291" s="43" t="str">
        <f>_xll.BInterpol('Base IPCA'!$C$3:$C$13,'Base IPCA'!$E$3:$E$13,AH1291,"Cubic","Extrapolate=Linear","MultiX=Average","Skip=True","Sort=True")</f>
        <v>#N/A Invalid Parameter: Interpolation value</v>
      </c>
      <c r="AJ1291" s="43" t="str">
        <f>_xll.BInterpol('Base IPCA'!$C$3:$C$13,'Base IPCA'!$D$3:$D$13,AH1291,"Cubic","Extrapolate=Linear","MultiX=Average","Skip=True","Sort=True")</f>
        <v>#N/A Invalid Parameter: Interpolation value</v>
      </c>
    </row>
    <row r="1292" spans="34:36" x14ac:dyDescent="0.25">
      <c r="AH1292" s="42" t="e">
        <f t="shared" si="114"/>
        <v>#REF!</v>
      </c>
      <c r="AI1292" s="43" t="str">
        <f>_xll.BInterpol('Base IPCA'!$C$3:$C$13,'Base IPCA'!$E$3:$E$13,AH1292,"Cubic","Extrapolate=Linear","MultiX=Average","Skip=True","Sort=True")</f>
        <v>#N/A Invalid Parameter: Interpolation value</v>
      </c>
      <c r="AJ1292" s="43" t="str">
        <f>_xll.BInterpol('Base IPCA'!$C$3:$C$13,'Base IPCA'!$D$3:$D$13,AH1292,"Cubic","Extrapolate=Linear","MultiX=Average","Skip=True","Sort=True")</f>
        <v>#N/A Invalid Parameter: Interpolation value</v>
      </c>
    </row>
    <row r="1293" spans="34:36" x14ac:dyDescent="0.25">
      <c r="AH1293" s="42" t="e">
        <f t="shared" si="114"/>
        <v>#REF!</v>
      </c>
      <c r="AI1293" s="43" t="str">
        <f>_xll.BInterpol('Base IPCA'!$C$3:$C$13,'Base IPCA'!$E$3:$E$13,AH1293,"Cubic","Extrapolate=Linear","MultiX=Average","Skip=True","Sort=True")</f>
        <v>#N/A Invalid Parameter: Interpolation value</v>
      </c>
      <c r="AJ1293" s="43" t="str">
        <f>_xll.BInterpol('Base IPCA'!$C$3:$C$13,'Base IPCA'!$D$3:$D$13,AH1293,"Cubic","Extrapolate=Linear","MultiX=Average","Skip=True","Sort=True")</f>
        <v>#N/A Invalid Parameter: Interpolation value</v>
      </c>
    </row>
    <row r="1294" spans="34:36" x14ac:dyDescent="0.25">
      <c r="AH1294" s="42" t="e">
        <f t="shared" si="114"/>
        <v>#REF!</v>
      </c>
      <c r="AI1294" s="43" t="str">
        <f>_xll.BInterpol('Base IPCA'!$C$3:$C$13,'Base IPCA'!$E$3:$E$13,AH1294,"Cubic","Extrapolate=Linear","MultiX=Average","Skip=True","Sort=True")</f>
        <v>#N/A Invalid Parameter: Interpolation value</v>
      </c>
      <c r="AJ1294" s="43" t="str">
        <f>_xll.BInterpol('Base IPCA'!$C$3:$C$13,'Base IPCA'!$D$3:$D$13,AH1294,"Cubic","Extrapolate=Linear","MultiX=Average","Skip=True","Sort=True")</f>
        <v>#N/A Invalid Parameter: Interpolation value</v>
      </c>
    </row>
    <row r="1295" spans="34:36" x14ac:dyDescent="0.25">
      <c r="AH1295" s="42" t="e">
        <f t="shared" si="114"/>
        <v>#REF!</v>
      </c>
      <c r="AI1295" s="43" t="str">
        <f>_xll.BInterpol('Base IPCA'!$C$3:$C$13,'Base IPCA'!$E$3:$E$13,AH1295,"Cubic","Extrapolate=Linear","MultiX=Average","Skip=True","Sort=True")</f>
        <v>#N/A Invalid Parameter: Interpolation value</v>
      </c>
      <c r="AJ1295" s="43" t="str">
        <f>_xll.BInterpol('Base IPCA'!$C$3:$C$13,'Base IPCA'!$D$3:$D$13,AH1295,"Cubic","Extrapolate=Linear","MultiX=Average","Skip=True","Sort=True")</f>
        <v>#N/A Invalid Parameter: Interpolation value</v>
      </c>
    </row>
    <row r="1296" spans="34:36" x14ac:dyDescent="0.25">
      <c r="AH1296" s="42" t="e">
        <f t="shared" si="114"/>
        <v>#REF!</v>
      </c>
      <c r="AI1296" s="43" t="str">
        <f>_xll.BInterpol('Base IPCA'!$C$3:$C$13,'Base IPCA'!$E$3:$E$13,AH1296,"Cubic","Extrapolate=Linear","MultiX=Average","Skip=True","Sort=True")</f>
        <v>#N/A Invalid Parameter: Interpolation value</v>
      </c>
      <c r="AJ1296" s="43" t="str">
        <f>_xll.BInterpol('Base IPCA'!$C$3:$C$13,'Base IPCA'!$D$3:$D$13,AH1296,"Cubic","Extrapolate=Linear","MultiX=Average","Skip=True","Sort=True")</f>
        <v>#N/A Invalid Parameter: Interpolation value</v>
      </c>
    </row>
    <row r="1297" spans="34:36" x14ac:dyDescent="0.25">
      <c r="AH1297" s="42" t="e">
        <f t="shared" si="114"/>
        <v>#REF!</v>
      </c>
      <c r="AI1297" s="43" t="str">
        <f>_xll.BInterpol('Base IPCA'!$C$3:$C$13,'Base IPCA'!$E$3:$E$13,AH1297,"Cubic","Extrapolate=Linear","MultiX=Average","Skip=True","Sort=True")</f>
        <v>#N/A Invalid Parameter: Interpolation value</v>
      </c>
      <c r="AJ1297" s="43" t="str">
        <f>_xll.BInterpol('Base IPCA'!$C$3:$C$13,'Base IPCA'!$D$3:$D$13,AH1297,"Cubic","Extrapolate=Linear","MultiX=Average","Skip=True","Sort=True")</f>
        <v>#N/A Invalid Parameter: Interpolation value</v>
      </c>
    </row>
    <row r="1298" spans="34:36" x14ac:dyDescent="0.25">
      <c r="AH1298" s="42" t="e">
        <f t="shared" si="114"/>
        <v>#REF!</v>
      </c>
      <c r="AI1298" s="43" t="str">
        <f>_xll.BInterpol('Base IPCA'!$C$3:$C$13,'Base IPCA'!$E$3:$E$13,AH1298,"Cubic","Extrapolate=Linear","MultiX=Average","Skip=True","Sort=True")</f>
        <v>#N/A Invalid Parameter: Interpolation value</v>
      </c>
      <c r="AJ1298" s="43" t="str">
        <f>_xll.BInterpol('Base IPCA'!$C$3:$C$13,'Base IPCA'!$D$3:$D$13,AH1298,"Cubic","Extrapolate=Linear","MultiX=Average","Skip=True","Sort=True")</f>
        <v>#N/A Invalid Parameter: Interpolation value</v>
      </c>
    </row>
    <row r="1299" spans="34:36" x14ac:dyDescent="0.25">
      <c r="AH1299" s="42" t="e">
        <f t="shared" si="114"/>
        <v>#REF!</v>
      </c>
      <c r="AI1299" s="43" t="str">
        <f>_xll.BInterpol('Base IPCA'!$C$3:$C$13,'Base IPCA'!$E$3:$E$13,AH1299,"Cubic","Extrapolate=Linear","MultiX=Average","Skip=True","Sort=True")</f>
        <v>#N/A Invalid Parameter: Interpolation value</v>
      </c>
      <c r="AJ1299" s="43" t="str">
        <f>_xll.BInterpol('Base IPCA'!$C$3:$C$13,'Base IPCA'!$D$3:$D$13,AH1299,"Cubic","Extrapolate=Linear","MultiX=Average","Skip=True","Sort=True")</f>
        <v>#N/A Invalid Parameter: Interpolation value</v>
      </c>
    </row>
    <row r="1300" spans="34:36" x14ac:dyDescent="0.25">
      <c r="AH1300" s="42" t="e">
        <f t="shared" si="114"/>
        <v>#REF!</v>
      </c>
      <c r="AI1300" s="43" t="str">
        <f>_xll.BInterpol('Base IPCA'!$C$3:$C$13,'Base IPCA'!$E$3:$E$13,AH1300,"Cubic","Extrapolate=Linear","MultiX=Average","Skip=True","Sort=True")</f>
        <v>#N/A Invalid Parameter: Interpolation value</v>
      </c>
      <c r="AJ1300" s="43" t="str">
        <f>_xll.BInterpol('Base IPCA'!$C$3:$C$13,'Base IPCA'!$D$3:$D$13,AH1300,"Cubic","Extrapolate=Linear","MultiX=Average","Skip=True","Sort=True")</f>
        <v>#N/A Invalid Parameter: Interpolation value</v>
      </c>
    </row>
    <row r="1301" spans="34:36" x14ac:dyDescent="0.25">
      <c r="AH1301" s="42" t="e">
        <f t="shared" si="114"/>
        <v>#REF!</v>
      </c>
      <c r="AI1301" s="43" t="str">
        <f>_xll.BInterpol('Base IPCA'!$C$3:$C$13,'Base IPCA'!$E$3:$E$13,AH1301,"Cubic","Extrapolate=Linear","MultiX=Average","Skip=True","Sort=True")</f>
        <v>#N/A Invalid Parameter: Interpolation value</v>
      </c>
      <c r="AJ1301" s="43" t="str">
        <f>_xll.BInterpol('Base IPCA'!$C$3:$C$13,'Base IPCA'!$D$3:$D$13,AH1301,"Cubic","Extrapolate=Linear","MultiX=Average","Skip=True","Sort=True")</f>
        <v>#N/A Invalid Parameter: Interpolation value</v>
      </c>
    </row>
    <row r="1302" spans="34:36" x14ac:dyDescent="0.25">
      <c r="AH1302" s="42" t="e">
        <f t="shared" si="114"/>
        <v>#REF!</v>
      </c>
      <c r="AI1302" s="43" t="str">
        <f>_xll.BInterpol('Base IPCA'!$C$3:$C$13,'Base IPCA'!$E$3:$E$13,AH1302,"Cubic","Extrapolate=Linear","MultiX=Average","Skip=True","Sort=True")</f>
        <v>#N/A Invalid Parameter: Interpolation value</v>
      </c>
      <c r="AJ1302" s="43" t="str">
        <f>_xll.BInterpol('Base IPCA'!$C$3:$C$13,'Base IPCA'!$D$3:$D$13,AH1302,"Cubic","Extrapolate=Linear","MultiX=Average","Skip=True","Sort=True")</f>
        <v>#N/A Invalid Parameter: Interpolation value</v>
      </c>
    </row>
    <row r="1303" spans="34:36" x14ac:dyDescent="0.25">
      <c r="AH1303" s="42" t="e">
        <f t="shared" si="114"/>
        <v>#REF!</v>
      </c>
      <c r="AI1303" s="43" t="str">
        <f>_xll.BInterpol('Base IPCA'!$C$3:$C$13,'Base IPCA'!$E$3:$E$13,AH1303,"Cubic","Extrapolate=Linear","MultiX=Average","Skip=True","Sort=True")</f>
        <v>#N/A Invalid Parameter: Interpolation value</v>
      </c>
      <c r="AJ1303" s="43" t="str">
        <f>_xll.BInterpol('Base IPCA'!$C$3:$C$13,'Base IPCA'!$D$3:$D$13,AH1303,"Cubic","Extrapolate=Linear","MultiX=Average","Skip=True","Sort=True")</f>
        <v>#N/A Invalid Parameter: Interpolation value</v>
      </c>
    </row>
    <row r="1304" spans="34:36" x14ac:dyDescent="0.25">
      <c r="AH1304" s="42" t="e">
        <f t="shared" si="114"/>
        <v>#REF!</v>
      </c>
      <c r="AI1304" s="43" t="str">
        <f>_xll.BInterpol('Base IPCA'!$C$3:$C$13,'Base IPCA'!$E$3:$E$13,AH1304,"Cubic","Extrapolate=Linear","MultiX=Average","Skip=True","Sort=True")</f>
        <v>#N/A Invalid Parameter: Interpolation value</v>
      </c>
      <c r="AJ1304" s="43" t="str">
        <f>_xll.BInterpol('Base IPCA'!$C$3:$C$13,'Base IPCA'!$D$3:$D$13,AH1304,"Cubic","Extrapolate=Linear","MultiX=Average","Skip=True","Sort=True")</f>
        <v>#N/A Invalid Parameter: Interpolation value</v>
      </c>
    </row>
    <row r="1305" spans="34:36" x14ac:dyDescent="0.25">
      <c r="AH1305" s="42" t="e">
        <f t="shared" si="114"/>
        <v>#REF!</v>
      </c>
      <c r="AI1305" s="43" t="str">
        <f>_xll.BInterpol('Base IPCA'!$C$3:$C$13,'Base IPCA'!$E$3:$E$13,AH1305,"Cubic","Extrapolate=Linear","MultiX=Average","Skip=True","Sort=True")</f>
        <v>#N/A Invalid Parameter: Interpolation value</v>
      </c>
      <c r="AJ1305" s="43" t="str">
        <f>_xll.BInterpol('Base IPCA'!$C$3:$C$13,'Base IPCA'!$D$3:$D$13,AH1305,"Cubic","Extrapolate=Linear","MultiX=Average","Skip=True","Sort=True")</f>
        <v>#N/A Invalid Parameter: Interpolation value</v>
      </c>
    </row>
    <row r="1306" spans="34:36" x14ac:dyDescent="0.25">
      <c r="AH1306" s="42" t="e">
        <f t="shared" si="114"/>
        <v>#REF!</v>
      </c>
      <c r="AI1306" s="43" t="str">
        <f>_xll.BInterpol('Base IPCA'!$C$3:$C$13,'Base IPCA'!$E$3:$E$13,AH1306,"Cubic","Extrapolate=Linear","MultiX=Average","Skip=True","Sort=True")</f>
        <v>#N/A Invalid Parameter: Interpolation value</v>
      </c>
      <c r="AJ1306" s="43" t="str">
        <f>_xll.BInterpol('Base IPCA'!$C$3:$C$13,'Base IPCA'!$D$3:$D$13,AH1306,"Cubic","Extrapolate=Linear","MultiX=Average","Skip=True","Sort=True")</f>
        <v>#N/A Invalid Parameter: Interpolation value</v>
      </c>
    </row>
    <row r="1307" spans="34:36" x14ac:dyDescent="0.25">
      <c r="AH1307" s="42" t="e">
        <f t="shared" si="114"/>
        <v>#REF!</v>
      </c>
      <c r="AI1307" s="43" t="str">
        <f>_xll.BInterpol('Base IPCA'!$C$3:$C$13,'Base IPCA'!$E$3:$E$13,AH1307,"Cubic","Extrapolate=Linear","MultiX=Average","Skip=True","Sort=True")</f>
        <v>#N/A Invalid Parameter: Interpolation value</v>
      </c>
      <c r="AJ1307" s="43" t="str">
        <f>_xll.BInterpol('Base IPCA'!$C$3:$C$13,'Base IPCA'!$D$3:$D$13,AH1307,"Cubic","Extrapolate=Linear","MultiX=Average","Skip=True","Sort=True")</f>
        <v>#N/A Invalid Parameter: Interpolation value</v>
      </c>
    </row>
    <row r="1308" spans="34:36" x14ac:dyDescent="0.25">
      <c r="AH1308" s="42" t="e">
        <f t="shared" si="114"/>
        <v>#REF!</v>
      </c>
      <c r="AI1308" s="43" t="str">
        <f>_xll.BInterpol('Base IPCA'!$C$3:$C$13,'Base IPCA'!$E$3:$E$13,AH1308,"Cubic","Extrapolate=Linear","MultiX=Average","Skip=True","Sort=True")</f>
        <v>#N/A Invalid Parameter: Interpolation value</v>
      </c>
      <c r="AJ1308" s="43" t="str">
        <f>_xll.BInterpol('Base IPCA'!$C$3:$C$13,'Base IPCA'!$D$3:$D$13,AH1308,"Cubic","Extrapolate=Linear","MultiX=Average","Skip=True","Sort=True")</f>
        <v>#N/A Invalid Parameter: Interpolation value</v>
      </c>
    </row>
    <row r="1309" spans="34:36" x14ac:dyDescent="0.25">
      <c r="AH1309" s="42" t="e">
        <f t="shared" si="114"/>
        <v>#REF!</v>
      </c>
      <c r="AI1309" s="43" t="str">
        <f>_xll.BInterpol('Base IPCA'!$C$3:$C$13,'Base IPCA'!$E$3:$E$13,AH1309,"Cubic","Extrapolate=Linear","MultiX=Average","Skip=True","Sort=True")</f>
        <v>#N/A Invalid Parameter: Interpolation value</v>
      </c>
      <c r="AJ1309" s="43" t="str">
        <f>_xll.BInterpol('Base IPCA'!$C$3:$C$13,'Base IPCA'!$D$3:$D$13,AH1309,"Cubic","Extrapolate=Linear","MultiX=Average","Skip=True","Sort=True")</f>
        <v>#N/A Invalid Parameter: Interpolation value</v>
      </c>
    </row>
    <row r="1310" spans="34:36" x14ac:dyDescent="0.25">
      <c r="AH1310" s="42" t="e">
        <f t="shared" si="114"/>
        <v>#REF!</v>
      </c>
      <c r="AI1310" s="43" t="str">
        <f>_xll.BInterpol('Base IPCA'!$C$3:$C$13,'Base IPCA'!$E$3:$E$13,AH1310,"Cubic","Extrapolate=Linear","MultiX=Average","Skip=True","Sort=True")</f>
        <v>#N/A Invalid Parameter: Interpolation value</v>
      </c>
      <c r="AJ1310" s="43" t="str">
        <f>_xll.BInterpol('Base IPCA'!$C$3:$C$13,'Base IPCA'!$D$3:$D$13,AH1310,"Cubic","Extrapolate=Linear","MultiX=Average","Skip=True","Sort=True")</f>
        <v>#N/A Invalid Parameter: Interpolation value</v>
      </c>
    </row>
    <row r="1311" spans="34:36" x14ac:dyDescent="0.25">
      <c r="AH1311" s="42" t="e">
        <f t="shared" si="114"/>
        <v>#REF!</v>
      </c>
      <c r="AI1311" s="43" t="str">
        <f>_xll.BInterpol('Base IPCA'!$C$3:$C$13,'Base IPCA'!$E$3:$E$13,AH1311,"Cubic","Extrapolate=Linear","MultiX=Average","Skip=True","Sort=True")</f>
        <v>#N/A Invalid Parameter: Interpolation value</v>
      </c>
      <c r="AJ1311" s="43" t="str">
        <f>_xll.BInterpol('Base IPCA'!$C$3:$C$13,'Base IPCA'!$D$3:$D$13,AH1311,"Cubic","Extrapolate=Linear","MultiX=Average","Skip=True","Sort=True")</f>
        <v>#N/A Invalid Parameter: Interpolation value</v>
      </c>
    </row>
    <row r="1312" spans="34:36" x14ac:dyDescent="0.25">
      <c r="AH1312" s="42" t="e">
        <f t="shared" si="114"/>
        <v>#REF!</v>
      </c>
      <c r="AI1312" s="43" t="str">
        <f>_xll.BInterpol('Base IPCA'!$C$3:$C$13,'Base IPCA'!$E$3:$E$13,AH1312,"Cubic","Extrapolate=Linear","MultiX=Average","Skip=True","Sort=True")</f>
        <v>#N/A Invalid Parameter: Interpolation value</v>
      </c>
      <c r="AJ1312" s="43" t="str">
        <f>_xll.BInterpol('Base IPCA'!$C$3:$C$13,'Base IPCA'!$D$3:$D$13,AH1312,"Cubic","Extrapolate=Linear","MultiX=Average","Skip=True","Sort=True")</f>
        <v>#N/A Invalid Parameter: Interpolation value</v>
      </c>
    </row>
    <row r="1313" spans="34:36" x14ac:dyDescent="0.25">
      <c r="AH1313" s="42" t="e">
        <f t="shared" si="114"/>
        <v>#REF!</v>
      </c>
      <c r="AI1313" s="43" t="str">
        <f>_xll.BInterpol('Base IPCA'!$C$3:$C$13,'Base IPCA'!$E$3:$E$13,AH1313,"Cubic","Extrapolate=Linear","MultiX=Average","Skip=True","Sort=True")</f>
        <v>#N/A Invalid Parameter: Interpolation value</v>
      </c>
      <c r="AJ1313" s="43" t="str">
        <f>_xll.BInterpol('Base IPCA'!$C$3:$C$13,'Base IPCA'!$D$3:$D$13,AH1313,"Cubic","Extrapolate=Linear","MultiX=Average","Skip=True","Sort=True")</f>
        <v>#N/A Invalid Parameter: Interpolation value</v>
      </c>
    </row>
    <row r="1314" spans="34:36" x14ac:dyDescent="0.25">
      <c r="AH1314" s="42" t="e">
        <f t="shared" si="114"/>
        <v>#REF!</v>
      </c>
      <c r="AI1314" s="43" t="str">
        <f>_xll.BInterpol('Base IPCA'!$C$3:$C$13,'Base IPCA'!$E$3:$E$13,AH1314,"Cubic","Extrapolate=Linear","MultiX=Average","Skip=True","Sort=True")</f>
        <v>#N/A Invalid Parameter: Interpolation value</v>
      </c>
      <c r="AJ1314" s="43" t="str">
        <f>_xll.BInterpol('Base IPCA'!$C$3:$C$13,'Base IPCA'!$D$3:$D$13,AH1314,"Cubic","Extrapolate=Linear","MultiX=Average","Skip=True","Sort=True")</f>
        <v>#N/A Invalid Parameter: Interpolation value</v>
      </c>
    </row>
    <row r="1315" spans="34:36" x14ac:dyDescent="0.25">
      <c r="AH1315" s="42" t="e">
        <f t="shared" si="114"/>
        <v>#REF!</v>
      </c>
      <c r="AI1315" s="43" t="str">
        <f>_xll.BInterpol('Base IPCA'!$C$3:$C$13,'Base IPCA'!$E$3:$E$13,AH1315,"Cubic","Extrapolate=Linear","MultiX=Average","Skip=True","Sort=True")</f>
        <v>#N/A Invalid Parameter: Interpolation value</v>
      </c>
      <c r="AJ1315" s="43" t="str">
        <f>_xll.BInterpol('Base IPCA'!$C$3:$C$13,'Base IPCA'!$D$3:$D$13,AH1315,"Cubic","Extrapolate=Linear","MultiX=Average","Skip=True","Sort=True")</f>
        <v>#N/A Invalid Parameter: Interpolation value</v>
      </c>
    </row>
    <row r="1316" spans="34:36" x14ac:dyDescent="0.25">
      <c r="AH1316" s="42" t="e">
        <f t="shared" si="114"/>
        <v>#REF!</v>
      </c>
      <c r="AI1316" s="43" t="str">
        <f>_xll.BInterpol('Base IPCA'!$C$3:$C$13,'Base IPCA'!$E$3:$E$13,AH1316,"Cubic","Extrapolate=Linear","MultiX=Average","Skip=True","Sort=True")</f>
        <v>#N/A Invalid Parameter: Interpolation value</v>
      </c>
      <c r="AJ1316" s="43" t="str">
        <f>_xll.BInterpol('Base IPCA'!$C$3:$C$13,'Base IPCA'!$D$3:$D$13,AH1316,"Cubic","Extrapolate=Linear","MultiX=Average","Skip=True","Sort=True")</f>
        <v>#N/A Invalid Parameter: Interpolation value</v>
      </c>
    </row>
    <row r="1317" spans="34:36" x14ac:dyDescent="0.25">
      <c r="AH1317" s="42" t="e">
        <f t="shared" si="114"/>
        <v>#REF!</v>
      </c>
      <c r="AI1317" s="43" t="str">
        <f>_xll.BInterpol('Base IPCA'!$C$3:$C$13,'Base IPCA'!$E$3:$E$13,AH1317,"Cubic","Extrapolate=Linear","MultiX=Average","Skip=True","Sort=True")</f>
        <v>#N/A Invalid Parameter: Interpolation value</v>
      </c>
      <c r="AJ1317" s="43" t="str">
        <f>_xll.BInterpol('Base IPCA'!$C$3:$C$13,'Base IPCA'!$D$3:$D$13,AH1317,"Cubic","Extrapolate=Linear","MultiX=Average","Skip=True","Sort=True")</f>
        <v>#N/A Invalid Parameter: Interpolation value</v>
      </c>
    </row>
    <row r="1318" spans="34:36" x14ac:dyDescent="0.25">
      <c r="AH1318" s="42" t="e">
        <f t="shared" si="114"/>
        <v>#REF!</v>
      </c>
      <c r="AI1318" s="43" t="str">
        <f>_xll.BInterpol('Base IPCA'!$C$3:$C$13,'Base IPCA'!$E$3:$E$13,AH1318,"Cubic","Extrapolate=Linear","MultiX=Average","Skip=True","Sort=True")</f>
        <v>#N/A Invalid Parameter: Interpolation value</v>
      </c>
      <c r="AJ1318" s="43" t="str">
        <f>_xll.BInterpol('Base IPCA'!$C$3:$C$13,'Base IPCA'!$D$3:$D$13,AH1318,"Cubic","Extrapolate=Linear","MultiX=Average","Skip=True","Sort=True")</f>
        <v>#N/A Invalid Parameter: Interpolation value</v>
      </c>
    </row>
    <row r="1319" spans="34:36" x14ac:dyDescent="0.25">
      <c r="AH1319" s="42" t="e">
        <f t="shared" si="114"/>
        <v>#REF!</v>
      </c>
      <c r="AI1319" s="43" t="str">
        <f>_xll.BInterpol('Base IPCA'!$C$3:$C$13,'Base IPCA'!$E$3:$E$13,AH1319,"Cubic","Extrapolate=Linear","MultiX=Average","Skip=True","Sort=True")</f>
        <v>#N/A Invalid Parameter: Interpolation value</v>
      </c>
      <c r="AJ1319" s="43" t="str">
        <f>_xll.BInterpol('Base IPCA'!$C$3:$C$13,'Base IPCA'!$D$3:$D$13,AH1319,"Cubic","Extrapolate=Linear","MultiX=Average","Skip=True","Sort=True")</f>
        <v>#N/A Invalid Parameter: Interpolation value</v>
      </c>
    </row>
    <row r="1320" spans="34:36" x14ac:dyDescent="0.25">
      <c r="AH1320" s="42" t="e">
        <f t="shared" si="114"/>
        <v>#REF!</v>
      </c>
      <c r="AI1320" s="43" t="str">
        <f>_xll.BInterpol('Base IPCA'!$C$3:$C$13,'Base IPCA'!$E$3:$E$13,AH1320,"Cubic","Extrapolate=Linear","MultiX=Average","Skip=True","Sort=True")</f>
        <v>#N/A Invalid Parameter: Interpolation value</v>
      </c>
      <c r="AJ1320" s="43" t="str">
        <f>_xll.BInterpol('Base IPCA'!$C$3:$C$13,'Base IPCA'!$D$3:$D$13,AH1320,"Cubic","Extrapolate=Linear","MultiX=Average","Skip=True","Sort=True")</f>
        <v>#N/A Invalid Parameter: Interpolation value</v>
      </c>
    </row>
    <row r="1321" spans="34:36" x14ac:dyDescent="0.25">
      <c r="AH1321" s="42" t="e">
        <f t="shared" si="114"/>
        <v>#REF!</v>
      </c>
      <c r="AI1321" s="43" t="str">
        <f>_xll.BInterpol('Base IPCA'!$C$3:$C$13,'Base IPCA'!$E$3:$E$13,AH1321,"Cubic","Extrapolate=Linear","MultiX=Average","Skip=True","Sort=True")</f>
        <v>#N/A Invalid Parameter: Interpolation value</v>
      </c>
      <c r="AJ1321" s="43" t="str">
        <f>_xll.BInterpol('Base IPCA'!$C$3:$C$13,'Base IPCA'!$D$3:$D$13,AH1321,"Cubic","Extrapolate=Linear","MultiX=Average","Skip=True","Sort=True")</f>
        <v>#N/A Invalid Parameter: Interpolation value</v>
      </c>
    </row>
    <row r="1322" spans="34:36" x14ac:dyDescent="0.25">
      <c r="AH1322" s="42" t="e">
        <f t="shared" si="114"/>
        <v>#REF!</v>
      </c>
      <c r="AI1322" s="43" t="str">
        <f>_xll.BInterpol('Base IPCA'!$C$3:$C$13,'Base IPCA'!$E$3:$E$13,AH1322,"Cubic","Extrapolate=Linear","MultiX=Average","Skip=True","Sort=True")</f>
        <v>#N/A Invalid Parameter: Interpolation value</v>
      </c>
      <c r="AJ1322" s="43" t="str">
        <f>_xll.BInterpol('Base IPCA'!$C$3:$C$13,'Base IPCA'!$D$3:$D$13,AH1322,"Cubic","Extrapolate=Linear","MultiX=Average","Skip=True","Sort=True")</f>
        <v>#N/A Invalid Parameter: Interpolation value</v>
      </c>
    </row>
    <row r="1323" spans="34:36" x14ac:dyDescent="0.25">
      <c r="AH1323" s="42" t="e">
        <f t="shared" si="114"/>
        <v>#REF!</v>
      </c>
      <c r="AI1323" s="43" t="str">
        <f>_xll.BInterpol('Base IPCA'!$C$3:$C$13,'Base IPCA'!$E$3:$E$13,AH1323,"Cubic","Extrapolate=Linear","MultiX=Average","Skip=True","Sort=True")</f>
        <v>#N/A Invalid Parameter: Interpolation value</v>
      </c>
      <c r="AJ1323" s="43" t="str">
        <f>_xll.BInterpol('Base IPCA'!$C$3:$C$13,'Base IPCA'!$D$3:$D$13,AH1323,"Cubic","Extrapolate=Linear","MultiX=Average","Skip=True","Sort=True")</f>
        <v>#N/A Invalid Parameter: Interpolation value</v>
      </c>
    </row>
    <row r="1324" spans="34:36" x14ac:dyDescent="0.25">
      <c r="AH1324" s="42" t="e">
        <f t="shared" si="114"/>
        <v>#REF!</v>
      </c>
      <c r="AI1324" s="43" t="str">
        <f>_xll.BInterpol('Base IPCA'!$C$3:$C$13,'Base IPCA'!$E$3:$E$13,AH1324,"Cubic","Extrapolate=Linear","MultiX=Average","Skip=True","Sort=True")</f>
        <v>#N/A Invalid Parameter: Interpolation value</v>
      </c>
      <c r="AJ1324" s="43" t="str">
        <f>_xll.BInterpol('Base IPCA'!$C$3:$C$13,'Base IPCA'!$D$3:$D$13,AH1324,"Cubic","Extrapolate=Linear","MultiX=Average","Skip=True","Sort=True")</f>
        <v>#N/A Invalid Parameter: Interpolation value</v>
      </c>
    </row>
    <row r="1325" spans="34:36" x14ac:dyDescent="0.25">
      <c r="AH1325" s="42" t="e">
        <f t="shared" si="114"/>
        <v>#REF!</v>
      </c>
      <c r="AI1325" s="43" t="str">
        <f>_xll.BInterpol('Base IPCA'!$C$3:$C$13,'Base IPCA'!$E$3:$E$13,AH1325,"Cubic","Extrapolate=Linear","MultiX=Average","Skip=True","Sort=True")</f>
        <v>#N/A Invalid Parameter: Interpolation value</v>
      </c>
      <c r="AJ1325" s="43" t="str">
        <f>_xll.BInterpol('Base IPCA'!$C$3:$C$13,'Base IPCA'!$D$3:$D$13,AH1325,"Cubic","Extrapolate=Linear","MultiX=Average","Skip=True","Sort=True")</f>
        <v>#N/A Invalid Parameter: Interpolation value</v>
      </c>
    </row>
    <row r="1326" spans="34:36" x14ac:dyDescent="0.25">
      <c r="AH1326" s="42" t="e">
        <f t="shared" si="114"/>
        <v>#REF!</v>
      </c>
      <c r="AI1326" s="43" t="str">
        <f>_xll.BInterpol('Base IPCA'!$C$3:$C$13,'Base IPCA'!$E$3:$E$13,AH1326,"Cubic","Extrapolate=Linear","MultiX=Average","Skip=True","Sort=True")</f>
        <v>#N/A Invalid Parameter: Interpolation value</v>
      </c>
      <c r="AJ1326" s="43" t="str">
        <f>_xll.BInterpol('Base IPCA'!$C$3:$C$13,'Base IPCA'!$D$3:$D$13,AH1326,"Cubic","Extrapolate=Linear","MultiX=Average","Skip=True","Sort=True")</f>
        <v>#N/A Invalid Parameter: Interpolation value</v>
      </c>
    </row>
    <row r="1327" spans="34:36" x14ac:dyDescent="0.25">
      <c r="AH1327" s="42" t="e">
        <f t="shared" si="114"/>
        <v>#REF!</v>
      </c>
      <c r="AI1327" s="43" t="str">
        <f>_xll.BInterpol('Base IPCA'!$C$3:$C$13,'Base IPCA'!$E$3:$E$13,AH1327,"Cubic","Extrapolate=Linear","MultiX=Average","Skip=True","Sort=True")</f>
        <v>#N/A Invalid Parameter: Interpolation value</v>
      </c>
      <c r="AJ1327" s="43" t="str">
        <f>_xll.BInterpol('Base IPCA'!$C$3:$C$13,'Base IPCA'!$D$3:$D$13,AH1327,"Cubic","Extrapolate=Linear","MultiX=Average","Skip=True","Sort=True")</f>
        <v>#N/A Invalid Parameter: Interpolation value</v>
      </c>
    </row>
    <row r="1328" spans="34:36" x14ac:dyDescent="0.25">
      <c r="AH1328" s="42" t="e">
        <f t="shared" si="114"/>
        <v>#REF!</v>
      </c>
      <c r="AI1328" s="43" t="str">
        <f>_xll.BInterpol('Base IPCA'!$C$3:$C$13,'Base IPCA'!$E$3:$E$13,AH1328,"Cubic","Extrapolate=Linear","MultiX=Average","Skip=True","Sort=True")</f>
        <v>#N/A Invalid Parameter: Interpolation value</v>
      </c>
      <c r="AJ1328" s="43" t="str">
        <f>_xll.BInterpol('Base IPCA'!$C$3:$C$13,'Base IPCA'!$D$3:$D$13,AH1328,"Cubic","Extrapolate=Linear","MultiX=Average","Skip=True","Sort=True")</f>
        <v>#N/A Invalid Parameter: Interpolation value</v>
      </c>
    </row>
    <row r="1329" spans="34:36" x14ac:dyDescent="0.25">
      <c r="AH1329" s="42" t="e">
        <f t="shared" si="114"/>
        <v>#REF!</v>
      </c>
      <c r="AI1329" s="43" t="str">
        <f>_xll.BInterpol('Base IPCA'!$C$3:$C$13,'Base IPCA'!$E$3:$E$13,AH1329,"Cubic","Extrapolate=Linear","MultiX=Average","Skip=True","Sort=True")</f>
        <v>#N/A Invalid Parameter: Interpolation value</v>
      </c>
      <c r="AJ1329" s="43" t="str">
        <f>_xll.BInterpol('Base IPCA'!$C$3:$C$13,'Base IPCA'!$D$3:$D$13,AH1329,"Cubic","Extrapolate=Linear","MultiX=Average","Skip=True","Sort=True")</f>
        <v>#N/A Invalid Parameter: Interpolation value</v>
      </c>
    </row>
    <row r="1330" spans="34:36" x14ac:dyDescent="0.25">
      <c r="AH1330" s="42" t="e">
        <f t="shared" si="114"/>
        <v>#REF!</v>
      </c>
      <c r="AI1330" s="43" t="str">
        <f>_xll.BInterpol('Base IPCA'!$C$3:$C$13,'Base IPCA'!$E$3:$E$13,AH1330,"Cubic","Extrapolate=Linear","MultiX=Average","Skip=True","Sort=True")</f>
        <v>#N/A Invalid Parameter: Interpolation value</v>
      </c>
      <c r="AJ1330" s="43" t="str">
        <f>_xll.BInterpol('Base IPCA'!$C$3:$C$13,'Base IPCA'!$D$3:$D$13,AH1330,"Cubic","Extrapolate=Linear","MultiX=Average","Skip=True","Sort=True")</f>
        <v>#N/A Invalid Parameter: Interpolation value</v>
      </c>
    </row>
    <row r="1331" spans="34:36" x14ac:dyDescent="0.25">
      <c r="AH1331" s="42" t="e">
        <f t="shared" si="114"/>
        <v>#REF!</v>
      </c>
      <c r="AI1331" s="43" t="str">
        <f>_xll.BInterpol('Base IPCA'!$C$3:$C$13,'Base IPCA'!$E$3:$E$13,AH1331,"Cubic","Extrapolate=Linear","MultiX=Average","Skip=True","Sort=True")</f>
        <v>#N/A Invalid Parameter: Interpolation value</v>
      </c>
      <c r="AJ1331" s="43" t="str">
        <f>_xll.BInterpol('Base IPCA'!$C$3:$C$13,'Base IPCA'!$D$3:$D$13,AH1331,"Cubic","Extrapolate=Linear","MultiX=Average","Skip=True","Sort=True")</f>
        <v>#N/A Invalid Parameter: Interpolation value</v>
      </c>
    </row>
    <row r="1332" spans="34:36" x14ac:dyDescent="0.25">
      <c r="AH1332" s="42" t="e">
        <f t="shared" si="114"/>
        <v>#REF!</v>
      </c>
      <c r="AI1332" s="43" t="str">
        <f>_xll.BInterpol('Base IPCA'!$C$3:$C$13,'Base IPCA'!$E$3:$E$13,AH1332,"Cubic","Extrapolate=Linear","MultiX=Average","Skip=True","Sort=True")</f>
        <v>#N/A Invalid Parameter: Interpolation value</v>
      </c>
      <c r="AJ1332" s="43" t="str">
        <f>_xll.BInterpol('Base IPCA'!$C$3:$C$13,'Base IPCA'!$D$3:$D$13,AH1332,"Cubic","Extrapolate=Linear","MultiX=Average","Skip=True","Sort=True")</f>
        <v>#N/A Invalid Parameter: Interpolation value</v>
      </c>
    </row>
    <row r="1333" spans="34:36" x14ac:dyDescent="0.25">
      <c r="AH1333" s="42" t="e">
        <f t="shared" si="114"/>
        <v>#REF!</v>
      </c>
      <c r="AI1333" s="43" t="str">
        <f>_xll.BInterpol('Base IPCA'!$C$3:$C$13,'Base IPCA'!$E$3:$E$13,AH1333,"Cubic","Extrapolate=Linear","MultiX=Average","Skip=True","Sort=True")</f>
        <v>#N/A Invalid Parameter: Interpolation value</v>
      </c>
      <c r="AJ1333" s="43" t="str">
        <f>_xll.BInterpol('Base IPCA'!$C$3:$C$13,'Base IPCA'!$D$3:$D$13,AH1333,"Cubic","Extrapolate=Linear","MultiX=Average","Skip=True","Sort=True")</f>
        <v>#N/A Invalid Parameter: Interpolation value</v>
      </c>
    </row>
    <row r="1334" spans="34:36" x14ac:dyDescent="0.25">
      <c r="AH1334" s="42" t="e">
        <f t="shared" si="114"/>
        <v>#REF!</v>
      </c>
      <c r="AI1334" s="43" t="str">
        <f>_xll.BInterpol('Base IPCA'!$C$3:$C$13,'Base IPCA'!$E$3:$E$13,AH1334,"Cubic","Extrapolate=Linear","MultiX=Average","Skip=True","Sort=True")</f>
        <v>#N/A Invalid Parameter: Interpolation value</v>
      </c>
      <c r="AJ1334" s="43" t="str">
        <f>_xll.BInterpol('Base IPCA'!$C$3:$C$13,'Base IPCA'!$D$3:$D$13,AH1334,"Cubic","Extrapolate=Linear","MultiX=Average","Skip=True","Sort=True")</f>
        <v>#N/A Invalid Parameter: Interpolation value</v>
      </c>
    </row>
    <row r="1335" spans="34:36" x14ac:dyDescent="0.25">
      <c r="AH1335" s="42" t="e">
        <f t="shared" si="114"/>
        <v>#REF!</v>
      </c>
      <c r="AI1335" s="43" t="str">
        <f>_xll.BInterpol('Base IPCA'!$C$3:$C$13,'Base IPCA'!$E$3:$E$13,AH1335,"Cubic","Extrapolate=Linear","MultiX=Average","Skip=True","Sort=True")</f>
        <v>#N/A Invalid Parameter: Interpolation value</v>
      </c>
      <c r="AJ1335" s="43" t="str">
        <f>_xll.BInterpol('Base IPCA'!$C$3:$C$13,'Base IPCA'!$D$3:$D$13,AH1335,"Cubic","Extrapolate=Linear","MultiX=Average","Skip=True","Sort=True")</f>
        <v>#N/A Invalid Parameter: Interpolation value</v>
      </c>
    </row>
    <row r="1336" spans="34:36" x14ac:dyDescent="0.25">
      <c r="AH1336" s="42" t="e">
        <f t="shared" si="114"/>
        <v>#REF!</v>
      </c>
      <c r="AI1336" s="43" t="str">
        <f>_xll.BInterpol('Base IPCA'!$C$3:$C$13,'Base IPCA'!$E$3:$E$13,AH1336,"Cubic","Extrapolate=Linear","MultiX=Average","Skip=True","Sort=True")</f>
        <v>#N/A Invalid Parameter: Interpolation value</v>
      </c>
      <c r="AJ1336" s="43" t="str">
        <f>_xll.BInterpol('Base IPCA'!$C$3:$C$13,'Base IPCA'!$D$3:$D$13,AH1336,"Cubic","Extrapolate=Linear","MultiX=Average","Skip=True","Sort=True")</f>
        <v>#N/A Invalid Parameter: Interpolation value</v>
      </c>
    </row>
    <row r="1337" spans="34:36" x14ac:dyDescent="0.25">
      <c r="AH1337" s="42" t="e">
        <f t="shared" si="114"/>
        <v>#REF!</v>
      </c>
      <c r="AI1337" s="43" t="str">
        <f>_xll.BInterpol('Base IPCA'!$C$3:$C$13,'Base IPCA'!$E$3:$E$13,AH1337,"Cubic","Extrapolate=Linear","MultiX=Average","Skip=True","Sort=True")</f>
        <v>#N/A Invalid Parameter: Interpolation value</v>
      </c>
      <c r="AJ1337" s="43" t="str">
        <f>_xll.BInterpol('Base IPCA'!$C$3:$C$13,'Base IPCA'!$D$3:$D$13,AH1337,"Cubic","Extrapolate=Linear","MultiX=Average","Skip=True","Sort=True")</f>
        <v>#N/A Invalid Parameter: Interpolation value</v>
      </c>
    </row>
    <row r="1338" spans="34:36" x14ac:dyDescent="0.25">
      <c r="AH1338" s="42" t="e">
        <f t="shared" si="114"/>
        <v>#REF!</v>
      </c>
      <c r="AI1338" s="43" t="str">
        <f>_xll.BInterpol('Base IPCA'!$C$3:$C$13,'Base IPCA'!$E$3:$E$13,AH1338,"Cubic","Extrapolate=Linear","MultiX=Average","Skip=True","Sort=True")</f>
        <v>#N/A Invalid Parameter: Interpolation value</v>
      </c>
      <c r="AJ1338" s="43" t="str">
        <f>_xll.BInterpol('Base IPCA'!$C$3:$C$13,'Base IPCA'!$D$3:$D$13,AH1338,"Cubic","Extrapolate=Linear","MultiX=Average","Skip=True","Sort=True")</f>
        <v>#N/A Invalid Parameter: Interpolation value</v>
      </c>
    </row>
    <row r="1339" spans="34:36" x14ac:dyDescent="0.25">
      <c r="AH1339" s="42" t="e">
        <f t="shared" si="114"/>
        <v>#REF!</v>
      </c>
      <c r="AI1339" s="43" t="str">
        <f>_xll.BInterpol('Base IPCA'!$C$3:$C$13,'Base IPCA'!$E$3:$E$13,AH1339,"Cubic","Extrapolate=Linear","MultiX=Average","Skip=True","Sort=True")</f>
        <v>#N/A Invalid Parameter: Interpolation value</v>
      </c>
      <c r="AJ1339" s="43" t="str">
        <f>_xll.BInterpol('Base IPCA'!$C$3:$C$13,'Base IPCA'!$D$3:$D$13,AH1339,"Cubic","Extrapolate=Linear","MultiX=Average","Skip=True","Sort=True")</f>
        <v>#N/A Invalid Parameter: Interpolation value</v>
      </c>
    </row>
    <row r="1340" spans="34:36" x14ac:dyDescent="0.25">
      <c r="AH1340" s="42" t="e">
        <f t="shared" si="114"/>
        <v>#REF!</v>
      </c>
      <c r="AI1340" s="43" t="str">
        <f>_xll.BInterpol('Base IPCA'!$C$3:$C$13,'Base IPCA'!$E$3:$E$13,AH1340,"Cubic","Extrapolate=Linear","MultiX=Average","Skip=True","Sort=True")</f>
        <v>#N/A Invalid Parameter: Interpolation value</v>
      </c>
      <c r="AJ1340" s="43" t="str">
        <f>_xll.BInterpol('Base IPCA'!$C$3:$C$13,'Base IPCA'!$D$3:$D$13,AH1340,"Cubic","Extrapolate=Linear","MultiX=Average","Skip=True","Sort=True")</f>
        <v>#N/A Invalid Parameter: Interpolation value</v>
      </c>
    </row>
    <row r="1341" spans="34:36" x14ac:dyDescent="0.25">
      <c r="AH1341" s="42" t="e">
        <f t="shared" si="114"/>
        <v>#REF!</v>
      </c>
      <c r="AI1341" s="43" t="str">
        <f>_xll.BInterpol('Base IPCA'!$C$3:$C$13,'Base IPCA'!$E$3:$E$13,AH1341,"Cubic","Extrapolate=Linear","MultiX=Average","Skip=True","Sort=True")</f>
        <v>#N/A Invalid Parameter: Interpolation value</v>
      </c>
      <c r="AJ1341" s="43" t="str">
        <f>_xll.BInterpol('Base IPCA'!$C$3:$C$13,'Base IPCA'!$D$3:$D$13,AH1341,"Cubic","Extrapolate=Linear","MultiX=Average","Skip=True","Sort=True")</f>
        <v>#N/A Invalid Parameter: Interpolation value</v>
      </c>
    </row>
    <row r="1342" spans="34:36" x14ac:dyDescent="0.25">
      <c r="AH1342" s="42" t="e">
        <f t="shared" si="114"/>
        <v>#REF!</v>
      </c>
      <c r="AI1342" s="43" t="str">
        <f>_xll.BInterpol('Base IPCA'!$C$3:$C$13,'Base IPCA'!$E$3:$E$13,AH1342,"Cubic","Extrapolate=Linear","MultiX=Average","Skip=True","Sort=True")</f>
        <v>#N/A Invalid Parameter: Interpolation value</v>
      </c>
      <c r="AJ1342" s="43" t="str">
        <f>_xll.BInterpol('Base IPCA'!$C$3:$C$13,'Base IPCA'!$D$3:$D$13,AH1342,"Cubic","Extrapolate=Linear","MultiX=Average","Skip=True","Sort=True")</f>
        <v>#N/A Invalid Parameter: Interpolation value</v>
      </c>
    </row>
    <row r="1343" spans="34:36" x14ac:dyDescent="0.25">
      <c r="AH1343" s="42" t="e">
        <f t="shared" si="114"/>
        <v>#REF!</v>
      </c>
      <c r="AI1343" s="43" t="str">
        <f>_xll.BInterpol('Base IPCA'!$C$3:$C$13,'Base IPCA'!$E$3:$E$13,AH1343,"Cubic","Extrapolate=Linear","MultiX=Average","Skip=True","Sort=True")</f>
        <v>#N/A Invalid Parameter: Interpolation value</v>
      </c>
      <c r="AJ1343" s="43" t="str">
        <f>_xll.BInterpol('Base IPCA'!$C$3:$C$13,'Base IPCA'!$D$3:$D$13,AH1343,"Cubic","Extrapolate=Linear","MultiX=Average","Skip=True","Sort=True")</f>
        <v>#N/A Invalid Parameter: Interpolation value</v>
      </c>
    </row>
    <row r="1344" spans="34:36" x14ac:dyDescent="0.25">
      <c r="AH1344" s="42" t="e">
        <f t="shared" si="114"/>
        <v>#REF!</v>
      </c>
      <c r="AI1344" s="43" t="str">
        <f>_xll.BInterpol('Base IPCA'!$C$3:$C$13,'Base IPCA'!$E$3:$E$13,AH1344,"Cubic","Extrapolate=Linear","MultiX=Average","Skip=True","Sort=True")</f>
        <v>#N/A Invalid Parameter: Interpolation value</v>
      </c>
      <c r="AJ1344" s="43" t="str">
        <f>_xll.BInterpol('Base IPCA'!$C$3:$C$13,'Base IPCA'!$D$3:$D$13,AH1344,"Cubic","Extrapolate=Linear","MultiX=Average","Skip=True","Sort=True")</f>
        <v>#N/A Invalid Parameter: Interpolation value</v>
      </c>
    </row>
    <row r="1345" spans="34:36" x14ac:dyDescent="0.25">
      <c r="AH1345" s="42" t="e">
        <f t="shared" si="114"/>
        <v>#REF!</v>
      </c>
      <c r="AI1345" s="43" t="str">
        <f>_xll.BInterpol('Base IPCA'!$C$3:$C$13,'Base IPCA'!$E$3:$E$13,AH1345,"Cubic","Extrapolate=Linear","MultiX=Average","Skip=True","Sort=True")</f>
        <v>#N/A Invalid Parameter: Interpolation value</v>
      </c>
      <c r="AJ1345" s="43" t="str">
        <f>_xll.BInterpol('Base IPCA'!$C$3:$C$13,'Base IPCA'!$D$3:$D$13,AH1345,"Cubic","Extrapolate=Linear","MultiX=Average","Skip=True","Sort=True")</f>
        <v>#N/A Invalid Parameter: Interpolation value</v>
      </c>
    </row>
    <row r="1346" spans="34:36" x14ac:dyDescent="0.25">
      <c r="AH1346" s="42" t="e">
        <f t="shared" si="114"/>
        <v>#REF!</v>
      </c>
      <c r="AI1346" s="43" t="str">
        <f>_xll.BInterpol('Base IPCA'!$C$3:$C$13,'Base IPCA'!$E$3:$E$13,AH1346,"Cubic","Extrapolate=Linear","MultiX=Average","Skip=True","Sort=True")</f>
        <v>#N/A Invalid Parameter: Interpolation value</v>
      </c>
      <c r="AJ1346" s="43" t="str">
        <f>_xll.BInterpol('Base IPCA'!$C$3:$C$13,'Base IPCA'!$D$3:$D$13,AH1346,"Cubic","Extrapolate=Linear","MultiX=Average","Skip=True","Sort=True")</f>
        <v>#N/A Invalid Parameter: Interpolation value</v>
      </c>
    </row>
    <row r="1347" spans="34:36" x14ac:dyDescent="0.25">
      <c r="AH1347" s="42" t="e">
        <f t="shared" si="114"/>
        <v>#REF!</v>
      </c>
      <c r="AI1347" s="43" t="str">
        <f>_xll.BInterpol('Base IPCA'!$C$3:$C$13,'Base IPCA'!$E$3:$E$13,AH1347,"Cubic","Extrapolate=Linear","MultiX=Average","Skip=True","Sort=True")</f>
        <v>#N/A Invalid Parameter: Interpolation value</v>
      </c>
      <c r="AJ1347" s="43" t="str">
        <f>_xll.BInterpol('Base IPCA'!$C$3:$C$13,'Base IPCA'!$D$3:$D$13,AH1347,"Cubic","Extrapolate=Linear","MultiX=Average","Skip=True","Sort=True")</f>
        <v>#N/A Invalid Parameter: Interpolation value</v>
      </c>
    </row>
    <row r="1348" spans="34:36" x14ac:dyDescent="0.25">
      <c r="AH1348" s="42" t="e">
        <f t="shared" si="114"/>
        <v>#REF!</v>
      </c>
      <c r="AI1348" s="43" t="str">
        <f>_xll.BInterpol('Base IPCA'!$C$3:$C$13,'Base IPCA'!$E$3:$E$13,AH1348,"Cubic","Extrapolate=Linear","MultiX=Average","Skip=True","Sort=True")</f>
        <v>#N/A Invalid Parameter: Interpolation value</v>
      </c>
      <c r="AJ1348" s="43" t="str">
        <f>_xll.BInterpol('Base IPCA'!$C$3:$C$13,'Base IPCA'!$D$3:$D$13,AH1348,"Cubic","Extrapolate=Linear","MultiX=Average","Skip=True","Sort=True")</f>
        <v>#N/A Invalid Parameter: Interpolation value</v>
      </c>
    </row>
    <row r="1349" spans="34:36" x14ac:dyDescent="0.25">
      <c r="AH1349" s="42" t="e">
        <f t="shared" si="114"/>
        <v>#REF!</v>
      </c>
      <c r="AI1349" s="43" t="str">
        <f>_xll.BInterpol('Base IPCA'!$C$3:$C$13,'Base IPCA'!$E$3:$E$13,AH1349,"Cubic","Extrapolate=Linear","MultiX=Average","Skip=True","Sort=True")</f>
        <v>#N/A Invalid Parameter: Interpolation value</v>
      </c>
      <c r="AJ1349" s="43" t="str">
        <f>_xll.BInterpol('Base IPCA'!$C$3:$C$13,'Base IPCA'!$D$3:$D$13,AH1349,"Cubic","Extrapolate=Linear","MultiX=Average","Skip=True","Sort=True")</f>
        <v>#N/A Invalid Parameter: Interpolation value</v>
      </c>
    </row>
    <row r="1350" spans="34:36" x14ac:dyDescent="0.25">
      <c r="AH1350" s="42" t="e">
        <f t="shared" ref="AH1350:AH1413" si="115">AH1349+1</f>
        <v>#REF!</v>
      </c>
      <c r="AI1350" s="43" t="str">
        <f>_xll.BInterpol('Base IPCA'!$C$3:$C$13,'Base IPCA'!$E$3:$E$13,AH1350,"Cubic","Extrapolate=Linear","MultiX=Average","Skip=True","Sort=True")</f>
        <v>#N/A Invalid Parameter: Interpolation value</v>
      </c>
      <c r="AJ1350" s="43" t="str">
        <f>_xll.BInterpol('Base IPCA'!$C$3:$C$13,'Base IPCA'!$D$3:$D$13,AH1350,"Cubic","Extrapolate=Linear","MultiX=Average","Skip=True","Sort=True")</f>
        <v>#N/A Invalid Parameter: Interpolation value</v>
      </c>
    </row>
    <row r="1351" spans="34:36" x14ac:dyDescent="0.25">
      <c r="AH1351" s="42" t="e">
        <f t="shared" si="115"/>
        <v>#REF!</v>
      </c>
      <c r="AI1351" s="43" t="str">
        <f>_xll.BInterpol('Base IPCA'!$C$3:$C$13,'Base IPCA'!$E$3:$E$13,AH1351,"Cubic","Extrapolate=Linear","MultiX=Average","Skip=True","Sort=True")</f>
        <v>#N/A Invalid Parameter: Interpolation value</v>
      </c>
      <c r="AJ1351" s="43" t="str">
        <f>_xll.BInterpol('Base IPCA'!$C$3:$C$13,'Base IPCA'!$D$3:$D$13,AH1351,"Cubic","Extrapolate=Linear","MultiX=Average","Skip=True","Sort=True")</f>
        <v>#N/A Invalid Parameter: Interpolation value</v>
      </c>
    </row>
    <row r="1352" spans="34:36" x14ac:dyDescent="0.25">
      <c r="AH1352" s="42" t="e">
        <f t="shared" si="115"/>
        <v>#REF!</v>
      </c>
      <c r="AI1352" s="43" t="str">
        <f>_xll.BInterpol('Base IPCA'!$C$3:$C$13,'Base IPCA'!$E$3:$E$13,AH1352,"Cubic","Extrapolate=Linear","MultiX=Average","Skip=True","Sort=True")</f>
        <v>#N/A Invalid Parameter: Interpolation value</v>
      </c>
      <c r="AJ1352" s="43" t="str">
        <f>_xll.BInterpol('Base IPCA'!$C$3:$C$13,'Base IPCA'!$D$3:$D$13,AH1352,"Cubic","Extrapolate=Linear","MultiX=Average","Skip=True","Sort=True")</f>
        <v>#N/A Invalid Parameter: Interpolation value</v>
      </c>
    </row>
    <row r="1353" spans="34:36" x14ac:dyDescent="0.25">
      <c r="AH1353" s="42" t="e">
        <f t="shared" si="115"/>
        <v>#REF!</v>
      </c>
      <c r="AI1353" s="43" t="str">
        <f>_xll.BInterpol('Base IPCA'!$C$3:$C$13,'Base IPCA'!$E$3:$E$13,AH1353,"Cubic","Extrapolate=Linear","MultiX=Average","Skip=True","Sort=True")</f>
        <v>#N/A Invalid Parameter: Interpolation value</v>
      </c>
      <c r="AJ1353" s="43" t="str">
        <f>_xll.BInterpol('Base IPCA'!$C$3:$C$13,'Base IPCA'!$D$3:$D$13,AH1353,"Cubic","Extrapolate=Linear","MultiX=Average","Skip=True","Sort=True")</f>
        <v>#N/A Invalid Parameter: Interpolation value</v>
      </c>
    </row>
    <row r="1354" spans="34:36" x14ac:dyDescent="0.25">
      <c r="AH1354" s="42" t="e">
        <f t="shared" si="115"/>
        <v>#REF!</v>
      </c>
      <c r="AI1354" s="43" t="str">
        <f>_xll.BInterpol('Base IPCA'!$C$3:$C$13,'Base IPCA'!$E$3:$E$13,AH1354,"Cubic","Extrapolate=Linear","MultiX=Average","Skip=True","Sort=True")</f>
        <v>#N/A Invalid Parameter: Interpolation value</v>
      </c>
      <c r="AJ1354" s="43" t="str">
        <f>_xll.BInterpol('Base IPCA'!$C$3:$C$13,'Base IPCA'!$D$3:$D$13,AH1354,"Cubic","Extrapolate=Linear","MultiX=Average","Skip=True","Sort=True")</f>
        <v>#N/A Invalid Parameter: Interpolation value</v>
      </c>
    </row>
    <row r="1355" spans="34:36" x14ac:dyDescent="0.25">
      <c r="AH1355" s="42" t="e">
        <f t="shared" si="115"/>
        <v>#REF!</v>
      </c>
      <c r="AI1355" s="43" t="str">
        <f>_xll.BInterpol('Base IPCA'!$C$3:$C$13,'Base IPCA'!$E$3:$E$13,AH1355,"Cubic","Extrapolate=Linear","MultiX=Average","Skip=True","Sort=True")</f>
        <v>#N/A Invalid Parameter: Interpolation value</v>
      </c>
      <c r="AJ1355" s="43" t="str">
        <f>_xll.BInterpol('Base IPCA'!$C$3:$C$13,'Base IPCA'!$D$3:$D$13,AH1355,"Cubic","Extrapolate=Linear","MultiX=Average","Skip=True","Sort=True")</f>
        <v>#N/A Invalid Parameter: Interpolation value</v>
      </c>
    </row>
    <row r="1356" spans="34:36" x14ac:dyDescent="0.25">
      <c r="AH1356" s="42" t="e">
        <f t="shared" si="115"/>
        <v>#REF!</v>
      </c>
      <c r="AI1356" s="43" t="str">
        <f>_xll.BInterpol('Base IPCA'!$C$3:$C$13,'Base IPCA'!$E$3:$E$13,AH1356,"Cubic","Extrapolate=Linear","MultiX=Average","Skip=True","Sort=True")</f>
        <v>#N/A Invalid Parameter: Interpolation value</v>
      </c>
      <c r="AJ1356" s="43" t="str">
        <f>_xll.BInterpol('Base IPCA'!$C$3:$C$13,'Base IPCA'!$D$3:$D$13,AH1356,"Cubic","Extrapolate=Linear","MultiX=Average","Skip=True","Sort=True")</f>
        <v>#N/A Invalid Parameter: Interpolation value</v>
      </c>
    </row>
    <row r="1357" spans="34:36" x14ac:dyDescent="0.25">
      <c r="AH1357" s="42" t="e">
        <f t="shared" si="115"/>
        <v>#REF!</v>
      </c>
      <c r="AI1357" s="43" t="str">
        <f>_xll.BInterpol('Base IPCA'!$C$3:$C$13,'Base IPCA'!$E$3:$E$13,AH1357,"Cubic","Extrapolate=Linear","MultiX=Average","Skip=True","Sort=True")</f>
        <v>#N/A Invalid Parameter: Interpolation value</v>
      </c>
      <c r="AJ1357" s="43" t="str">
        <f>_xll.BInterpol('Base IPCA'!$C$3:$C$13,'Base IPCA'!$D$3:$D$13,AH1357,"Cubic","Extrapolate=Linear","MultiX=Average","Skip=True","Sort=True")</f>
        <v>#N/A Invalid Parameter: Interpolation value</v>
      </c>
    </row>
    <row r="1358" spans="34:36" x14ac:dyDescent="0.25">
      <c r="AH1358" s="42" t="e">
        <f t="shared" si="115"/>
        <v>#REF!</v>
      </c>
      <c r="AI1358" s="43" t="str">
        <f>_xll.BInterpol('Base IPCA'!$C$3:$C$13,'Base IPCA'!$E$3:$E$13,AH1358,"Cubic","Extrapolate=Linear","MultiX=Average","Skip=True","Sort=True")</f>
        <v>#N/A Invalid Parameter: Interpolation value</v>
      </c>
      <c r="AJ1358" s="43" t="str">
        <f>_xll.BInterpol('Base IPCA'!$C$3:$C$13,'Base IPCA'!$D$3:$D$13,AH1358,"Cubic","Extrapolate=Linear","MultiX=Average","Skip=True","Sort=True")</f>
        <v>#N/A Invalid Parameter: Interpolation value</v>
      </c>
    </row>
    <row r="1359" spans="34:36" x14ac:dyDescent="0.25">
      <c r="AH1359" s="42" t="e">
        <f t="shared" si="115"/>
        <v>#REF!</v>
      </c>
      <c r="AI1359" s="43" t="str">
        <f>_xll.BInterpol('Base IPCA'!$C$3:$C$13,'Base IPCA'!$E$3:$E$13,AH1359,"Cubic","Extrapolate=Linear","MultiX=Average","Skip=True","Sort=True")</f>
        <v>#N/A Invalid Parameter: Interpolation value</v>
      </c>
      <c r="AJ1359" s="43" t="str">
        <f>_xll.BInterpol('Base IPCA'!$C$3:$C$13,'Base IPCA'!$D$3:$D$13,AH1359,"Cubic","Extrapolate=Linear","MultiX=Average","Skip=True","Sort=True")</f>
        <v>#N/A Invalid Parameter: Interpolation value</v>
      </c>
    </row>
    <row r="1360" spans="34:36" x14ac:dyDescent="0.25">
      <c r="AH1360" s="42" t="e">
        <f t="shared" si="115"/>
        <v>#REF!</v>
      </c>
      <c r="AI1360" s="43" t="str">
        <f>_xll.BInterpol('Base IPCA'!$C$3:$C$13,'Base IPCA'!$E$3:$E$13,AH1360,"Cubic","Extrapolate=Linear","MultiX=Average","Skip=True","Sort=True")</f>
        <v>#N/A Invalid Parameter: Interpolation value</v>
      </c>
      <c r="AJ1360" s="43" t="str">
        <f>_xll.BInterpol('Base IPCA'!$C$3:$C$13,'Base IPCA'!$D$3:$D$13,AH1360,"Cubic","Extrapolate=Linear","MultiX=Average","Skip=True","Sort=True")</f>
        <v>#N/A Invalid Parameter: Interpolation value</v>
      </c>
    </row>
    <row r="1361" spans="34:36" x14ac:dyDescent="0.25">
      <c r="AH1361" s="42" t="e">
        <f t="shared" si="115"/>
        <v>#REF!</v>
      </c>
      <c r="AI1361" s="43" t="str">
        <f>_xll.BInterpol('Base IPCA'!$C$3:$C$13,'Base IPCA'!$E$3:$E$13,AH1361,"Cubic","Extrapolate=Linear","MultiX=Average","Skip=True","Sort=True")</f>
        <v>#N/A Invalid Parameter: Interpolation value</v>
      </c>
      <c r="AJ1361" s="43" t="str">
        <f>_xll.BInterpol('Base IPCA'!$C$3:$C$13,'Base IPCA'!$D$3:$D$13,AH1361,"Cubic","Extrapolate=Linear","MultiX=Average","Skip=True","Sort=True")</f>
        <v>#N/A Invalid Parameter: Interpolation value</v>
      </c>
    </row>
    <row r="1362" spans="34:36" x14ac:dyDescent="0.25">
      <c r="AH1362" s="42" t="e">
        <f t="shared" si="115"/>
        <v>#REF!</v>
      </c>
      <c r="AI1362" s="43" t="str">
        <f>_xll.BInterpol('Base IPCA'!$C$3:$C$13,'Base IPCA'!$E$3:$E$13,AH1362,"Cubic","Extrapolate=Linear","MultiX=Average","Skip=True","Sort=True")</f>
        <v>#N/A Invalid Parameter: Interpolation value</v>
      </c>
      <c r="AJ1362" s="43" t="str">
        <f>_xll.BInterpol('Base IPCA'!$C$3:$C$13,'Base IPCA'!$D$3:$D$13,AH1362,"Cubic","Extrapolate=Linear","MultiX=Average","Skip=True","Sort=True")</f>
        <v>#N/A Invalid Parameter: Interpolation value</v>
      </c>
    </row>
    <row r="1363" spans="34:36" x14ac:dyDescent="0.25">
      <c r="AH1363" s="42" t="e">
        <f t="shared" si="115"/>
        <v>#REF!</v>
      </c>
      <c r="AI1363" s="43" t="str">
        <f>_xll.BInterpol('Base IPCA'!$C$3:$C$13,'Base IPCA'!$E$3:$E$13,AH1363,"Cubic","Extrapolate=Linear","MultiX=Average","Skip=True","Sort=True")</f>
        <v>#N/A Invalid Parameter: Interpolation value</v>
      </c>
      <c r="AJ1363" s="43" t="str">
        <f>_xll.BInterpol('Base IPCA'!$C$3:$C$13,'Base IPCA'!$D$3:$D$13,AH1363,"Cubic","Extrapolate=Linear","MultiX=Average","Skip=True","Sort=True")</f>
        <v>#N/A Invalid Parameter: Interpolation value</v>
      </c>
    </row>
    <row r="1364" spans="34:36" x14ac:dyDescent="0.25">
      <c r="AH1364" s="42" t="e">
        <f t="shared" si="115"/>
        <v>#REF!</v>
      </c>
      <c r="AI1364" s="43" t="str">
        <f>_xll.BInterpol('Base IPCA'!$C$3:$C$13,'Base IPCA'!$E$3:$E$13,AH1364,"Cubic","Extrapolate=Linear","MultiX=Average","Skip=True","Sort=True")</f>
        <v>#N/A Invalid Parameter: Interpolation value</v>
      </c>
      <c r="AJ1364" s="43" t="str">
        <f>_xll.BInterpol('Base IPCA'!$C$3:$C$13,'Base IPCA'!$D$3:$D$13,AH1364,"Cubic","Extrapolate=Linear","MultiX=Average","Skip=True","Sort=True")</f>
        <v>#N/A Invalid Parameter: Interpolation value</v>
      </c>
    </row>
    <row r="1365" spans="34:36" x14ac:dyDescent="0.25">
      <c r="AH1365" s="42" t="e">
        <f t="shared" si="115"/>
        <v>#REF!</v>
      </c>
      <c r="AI1365" s="43" t="str">
        <f>_xll.BInterpol('Base IPCA'!$C$3:$C$13,'Base IPCA'!$E$3:$E$13,AH1365,"Cubic","Extrapolate=Linear","MultiX=Average","Skip=True","Sort=True")</f>
        <v>#N/A Invalid Parameter: Interpolation value</v>
      </c>
      <c r="AJ1365" s="43" t="str">
        <f>_xll.BInterpol('Base IPCA'!$C$3:$C$13,'Base IPCA'!$D$3:$D$13,AH1365,"Cubic","Extrapolate=Linear","MultiX=Average","Skip=True","Sort=True")</f>
        <v>#N/A Invalid Parameter: Interpolation value</v>
      </c>
    </row>
    <row r="1366" spans="34:36" x14ac:dyDescent="0.25">
      <c r="AH1366" s="42" t="e">
        <f t="shared" si="115"/>
        <v>#REF!</v>
      </c>
      <c r="AI1366" s="43" t="str">
        <f>_xll.BInterpol('Base IPCA'!$C$3:$C$13,'Base IPCA'!$E$3:$E$13,AH1366,"Cubic","Extrapolate=Linear","MultiX=Average","Skip=True","Sort=True")</f>
        <v>#N/A Invalid Parameter: Interpolation value</v>
      </c>
      <c r="AJ1366" s="43" t="str">
        <f>_xll.BInterpol('Base IPCA'!$C$3:$C$13,'Base IPCA'!$D$3:$D$13,AH1366,"Cubic","Extrapolate=Linear","MultiX=Average","Skip=True","Sort=True")</f>
        <v>#N/A Invalid Parameter: Interpolation value</v>
      </c>
    </row>
    <row r="1367" spans="34:36" x14ac:dyDescent="0.25">
      <c r="AH1367" s="42" t="e">
        <f t="shared" si="115"/>
        <v>#REF!</v>
      </c>
      <c r="AI1367" s="43" t="str">
        <f>_xll.BInterpol('Base IPCA'!$C$3:$C$13,'Base IPCA'!$E$3:$E$13,AH1367,"Cubic","Extrapolate=Linear","MultiX=Average","Skip=True","Sort=True")</f>
        <v>#N/A Invalid Parameter: Interpolation value</v>
      </c>
      <c r="AJ1367" s="43" t="str">
        <f>_xll.BInterpol('Base IPCA'!$C$3:$C$13,'Base IPCA'!$D$3:$D$13,AH1367,"Cubic","Extrapolate=Linear","MultiX=Average","Skip=True","Sort=True")</f>
        <v>#N/A Invalid Parameter: Interpolation value</v>
      </c>
    </row>
    <row r="1368" spans="34:36" x14ac:dyDescent="0.25">
      <c r="AH1368" s="42" t="e">
        <f t="shared" si="115"/>
        <v>#REF!</v>
      </c>
      <c r="AI1368" s="43" t="str">
        <f>_xll.BInterpol('Base IPCA'!$C$3:$C$13,'Base IPCA'!$E$3:$E$13,AH1368,"Cubic","Extrapolate=Linear","MultiX=Average","Skip=True","Sort=True")</f>
        <v>#N/A Invalid Parameter: Interpolation value</v>
      </c>
      <c r="AJ1368" s="43" t="str">
        <f>_xll.BInterpol('Base IPCA'!$C$3:$C$13,'Base IPCA'!$D$3:$D$13,AH1368,"Cubic","Extrapolate=Linear","MultiX=Average","Skip=True","Sort=True")</f>
        <v>#N/A Invalid Parameter: Interpolation value</v>
      </c>
    </row>
    <row r="1369" spans="34:36" x14ac:dyDescent="0.25">
      <c r="AH1369" s="42" t="e">
        <f t="shared" si="115"/>
        <v>#REF!</v>
      </c>
      <c r="AI1369" s="43" t="str">
        <f>_xll.BInterpol('Base IPCA'!$C$3:$C$13,'Base IPCA'!$E$3:$E$13,AH1369,"Cubic","Extrapolate=Linear","MultiX=Average","Skip=True","Sort=True")</f>
        <v>#N/A Invalid Parameter: Interpolation value</v>
      </c>
      <c r="AJ1369" s="43" t="str">
        <f>_xll.BInterpol('Base IPCA'!$C$3:$C$13,'Base IPCA'!$D$3:$D$13,AH1369,"Cubic","Extrapolate=Linear","MultiX=Average","Skip=True","Sort=True")</f>
        <v>#N/A Invalid Parameter: Interpolation value</v>
      </c>
    </row>
    <row r="1370" spans="34:36" x14ac:dyDescent="0.25">
      <c r="AH1370" s="42" t="e">
        <f t="shared" si="115"/>
        <v>#REF!</v>
      </c>
      <c r="AI1370" s="43" t="str">
        <f>_xll.BInterpol('Base IPCA'!$C$3:$C$13,'Base IPCA'!$E$3:$E$13,AH1370,"Cubic","Extrapolate=Linear","MultiX=Average","Skip=True","Sort=True")</f>
        <v>#N/A Invalid Parameter: Interpolation value</v>
      </c>
      <c r="AJ1370" s="43" t="str">
        <f>_xll.BInterpol('Base IPCA'!$C$3:$C$13,'Base IPCA'!$D$3:$D$13,AH1370,"Cubic","Extrapolate=Linear","MultiX=Average","Skip=True","Sort=True")</f>
        <v>#N/A Invalid Parameter: Interpolation value</v>
      </c>
    </row>
    <row r="1371" spans="34:36" x14ac:dyDescent="0.25">
      <c r="AH1371" s="42" t="e">
        <f t="shared" si="115"/>
        <v>#REF!</v>
      </c>
      <c r="AI1371" s="43" t="str">
        <f>_xll.BInterpol('Base IPCA'!$C$3:$C$13,'Base IPCA'!$E$3:$E$13,AH1371,"Cubic","Extrapolate=Linear","MultiX=Average","Skip=True","Sort=True")</f>
        <v>#N/A Invalid Parameter: Interpolation value</v>
      </c>
      <c r="AJ1371" s="43" t="str">
        <f>_xll.BInterpol('Base IPCA'!$C$3:$C$13,'Base IPCA'!$D$3:$D$13,AH1371,"Cubic","Extrapolate=Linear","MultiX=Average","Skip=True","Sort=True")</f>
        <v>#N/A Invalid Parameter: Interpolation value</v>
      </c>
    </row>
    <row r="1372" spans="34:36" x14ac:dyDescent="0.25">
      <c r="AH1372" s="42" t="e">
        <f t="shared" si="115"/>
        <v>#REF!</v>
      </c>
      <c r="AI1372" s="43" t="str">
        <f>_xll.BInterpol('Base IPCA'!$C$3:$C$13,'Base IPCA'!$E$3:$E$13,AH1372,"Cubic","Extrapolate=Linear","MultiX=Average","Skip=True","Sort=True")</f>
        <v>#N/A Invalid Parameter: Interpolation value</v>
      </c>
      <c r="AJ1372" s="43" t="str">
        <f>_xll.BInterpol('Base IPCA'!$C$3:$C$13,'Base IPCA'!$D$3:$D$13,AH1372,"Cubic","Extrapolate=Linear","MultiX=Average","Skip=True","Sort=True")</f>
        <v>#N/A Invalid Parameter: Interpolation value</v>
      </c>
    </row>
    <row r="1373" spans="34:36" x14ac:dyDescent="0.25">
      <c r="AH1373" s="42" t="e">
        <f t="shared" si="115"/>
        <v>#REF!</v>
      </c>
      <c r="AI1373" s="43" t="str">
        <f>_xll.BInterpol('Base IPCA'!$C$3:$C$13,'Base IPCA'!$E$3:$E$13,AH1373,"Cubic","Extrapolate=Linear","MultiX=Average","Skip=True","Sort=True")</f>
        <v>#N/A Invalid Parameter: Interpolation value</v>
      </c>
      <c r="AJ1373" s="43" t="str">
        <f>_xll.BInterpol('Base IPCA'!$C$3:$C$13,'Base IPCA'!$D$3:$D$13,AH1373,"Cubic","Extrapolate=Linear","MultiX=Average","Skip=True","Sort=True")</f>
        <v>#N/A Invalid Parameter: Interpolation value</v>
      </c>
    </row>
    <row r="1374" spans="34:36" x14ac:dyDescent="0.25">
      <c r="AH1374" s="42" t="e">
        <f t="shared" si="115"/>
        <v>#REF!</v>
      </c>
      <c r="AI1374" s="43" t="str">
        <f>_xll.BInterpol('Base IPCA'!$C$3:$C$13,'Base IPCA'!$E$3:$E$13,AH1374,"Cubic","Extrapolate=Linear","MultiX=Average","Skip=True","Sort=True")</f>
        <v>#N/A Invalid Parameter: Interpolation value</v>
      </c>
      <c r="AJ1374" s="43" t="str">
        <f>_xll.BInterpol('Base IPCA'!$C$3:$C$13,'Base IPCA'!$D$3:$D$13,AH1374,"Cubic","Extrapolate=Linear","MultiX=Average","Skip=True","Sort=True")</f>
        <v>#N/A Invalid Parameter: Interpolation value</v>
      </c>
    </row>
    <row r="1375" spans="34:36" x14ac:dyDescent="0.25">
      <c r="AH1375" s="42" t="e">
        <f t="shared" si="115"/>
        <v>#REF!</v>
      </c>
      <c r="AI1375" s="43" t="str">
        <f>_xll.BInterpol('Base IPCA'!$C$3:$C$13,'Base IPCA'!$E$3:$E$13,AH1375,"Cubic","Extrapolate=Linear","MultiX=Average","Skip=True","Sort=True")</f>
        <v>#N/A Invalid Parameter: Interpolation value</v>
      </c>
      <c r="AJ1375" s="43" t="str">
        <f>_xll.BInterpol('Base IPCA'!$C$3:$C$13,'Base IPCA'!$D$3:$D$13,AH1375,"Cubic","Extrapolate=Linear","MultiX=Average","Skip=True","Sort=True")</f>
        <v>#N/A Invalid Parameter: Interpolation value</v>
      </c>
    </row>
    <row r="1376" spans="34:36" x14ac:dyDescent="0.25">
      <c r="AH1376" s="42" t="e">
        <f t="shared" si="115"/>
        <v>#REF!</v>
      </c>
      <c r="AI1376" s="43" t="str">
        <f>_xll.BInterpol('Base IPCA'!$C$3:$C$13,'Base IPCA'!$E$3:$E$13,AH1376,"Cubic","Extrapolate=Linear","MultiX=Average","Skip=True","Sort=True")</f>
        <v>#N/A Invalid Parameter: Interpolation value</v>
      </c>
      <c r="AJ1376" s="43" t="str">
        <f>_xll.BInterpol('Base IPCA'!$C$3:$C$13,'Base IPCA'!$D$3:$D$13,AH1376,"Cubic","Extrapolate=Linear","MultiX=Average","Skip=True","Sort=True")</f>
        <v>#N/A Invalid Parameter: Interpolation value</v>
      </c>
    </row>
    <row r="1377" spans="34:36" x14ac:dyDescent="0.25">
      <c r="AH1377" s="42" t="e">
        <f t="shared" si="115"/>
        <v>#REF!</v>
      </c>
      <c r="AI1377" s="43" t="str">
        <f>_xll.BInterpol('Base IPCA'!$C$3:$C$13,'Base IPCA'!$E$3:$E$13,AH1377,"Cubic","Extrapolate=Linear","MultiX=Average","Skip=True","Sort=True")</f>
        <v>#N/A Invalid Parameter: Interpolation value</v>
      </c>
      <c r="AJ1377" s="43" t="str">
        <f>_xll.BInterpol('Base IPCA'!$C$3:$C$13,'Base IPCA'!$D$3:$D$13,AH1377,"Cubic","Extrapolate=Linear","MultiX=Average","Skip=True","Sort=True")</f>
        <v>#N/A Invalid Parameter: Interpolation value</v>
      </c>
    </row>
    <row r="1378" spans="34:36" x14ac:dyDescent="0.25">
      <c r="AH1378" s="42" t="e">
        <f t="shared" si="115"/>
        <v>#REF!</v>
      </c>
      <c r="AI1378" s="43" t="str">
        <f>_xll.BInterpol('Base IPCA'!$C$3:$C$13,'Base IPCA'!$E$3:$E$13,AH1378,"Cubic","Extrapolate=Linear","MultiX=Average","Skip=True","Sort=True")</f>
        <v>#N/A Invalid Parameter: Interpolation value</v>
      </c>
      <c r="AJ1378" s="43" t="str">
        <f>_xll.BInterpol('Base IPCA'!$C$3:$C$13,'Base IPCA'!$D$3:$D$13,AH1378,"Cubic","Extrapolate=Linear","MultiX=Average","Skip=True","Sort=True")</f>
        <v>#N/A Invalid Parameter: Interpolation value</v>
      </c>
    </row>
    <row r="1379" spans="34:36" x14ac:dyDescent="0.25">
      <c r="AH1379" s="42" t="e">
        <f t="shared" si="115"/>
        <v>#REF!</v>
      </c>
      <c r="AI1379" s="43" t="str">
        <f>_xll.BInterpol('Base IPCA'!$C$3:$C$13,'Base IPCA'!$E$3:$E$13,AH1379,"Cubic","Extrapolate=Linear","MultiX=Average","Skip=True","Sort=True")</f>
        <v>#N/A Invalid Parameter: Interpolation value</v>
      </c>
      <c r="AJ1379" s="43" t="str">
        <f>_xll.BInterpol('Base IPCA'!$C$3:$C$13,'Base IPCA'!$D$3:$D$13,AH1379,"Cubic","Extrapolate=Linear","MultiX=Average","Skip=True","Sort=True")</f>
        <v>#N/A Invalid Parameter: Interpolation value</v>
      </c>
    </row>
    <row r="1380" spans="34:36" x14ac:dyDescent="0.25">
      <c r="AH1380" s="42" t="e">
        <f t="shared" si="115"/>
        <v>#REF!</v>
      </c>
      <c r="AI1380" s="43" t="str">
        <f>_xll.BInterpol('Base IPCA'!$C$3:$C$13,'Base IPCA'!$E$3:$E$13,AH1380,"Cubic","Extrapolate=Linear","MultiX=Average","Skip=True","Sort=True")</f>
        <v>#N/A Invalid Parameter: Interpolation value</v>
      </c>
      <c r="AJ1380" s="43" t="str">
        <f>_xll.BInterpol('Base IPCA'!$C$3:$C$13,'Base IPCA'!$D$3:$D$13,AH1380,"Cubic","Extrapolate=Linear","MultiX=Average","Skip=True","Sort=True")</f>
        <v>#N/A Invalid Parameter: Interpolation value</v>
      </c>
    </row>
    <row r="1381" spans="34:36" x14ac:dyDescent="0.25">
      <c r="AH1381" s="42" t="e">
        <f t="shared" si="115"/>
        <v>#REF!</v>
      </c>
      <c r="AI1381" s="43" t="str">
        <f>_xll.BInterpol('Base IPCA'!$C$3:$C$13,'Base IPCA'!$E$3:$E$13,AH1381,"Cubic","Extrapolate=Linear","MultiX=Average","Skip=True","Sort=True")</f>
        <v>#N/A Invalid Parameter: Interpolation value</v>
      </c>
      <c r="AJ1381" s="43" t="str">
        <f>_xll.BInterpol('Base IPCA'!$C$3:$C$13,'Base IPCA'!$D$3:$D$13,AH1381,"Cubic","Extrapolate=Linear","MultiX=Average","Skip=True","Sort=True")</f>
        <v>#N/A Invalid Parameter: Interpolation value</v>
      </c>
    </row>
    <row r="1382" spans="34:36" x14ac:dyDescent="0.25">
      <c r="AH1382" s="42" t="e">
        <f t="shared" si="115"/>
        <v>#REF!</v>
      </c>
      <c r="AI1382" s="43" t="str">
        <f>_xll.BInterpol('Base IPCA'!$C$3:$C$13,'Base IPCA'!$E$3:$E$13,AH1382,"Cubic","Extrapolate=Linear","MultiX=Average","Skip=True","Sort=True")</f>
        <v>#N/A Invalid Parameter: Interpolation value</v>
      </c>
      <c r="AJ1382" s="43" t="str">
        <f>_xll.BInterpol('Base IPCA'!$C$3:$C$13,'Base IPCA'!$D$3:$D$13,AH1382,"Cubic","Extrapolate=Linear","MultiX=Average","Skip=True","Sort=True")</f>
        <v>#N/A Invalid Parameter: Interpolation value</v>
      </c>
    </row>
    <row r="1383" spans="34:36" x14ac:dyDescent="0.25">
      <c r="AH1383" s="42" t="e">
        <f t="shared" si="115"/>
        <v>#REF!</v>
      </c>
      <c r="AI1383" s="43" t="str">
        <f>_xll.BInterpol('Base IPCA'!$C$3:$C$13,'Base IPCA'!$E$3:$E$13,AH1383,"Cubic","Extrapolate=Linear","MultiX=Average","Skip=True","Sort=True")</f>
        <v>#N/A Invalid Parameter: Interpolation value</v>
      </c>
      <c r="AJ1383" s="43" t="str">
        <f>_xll.BInterpol('Base IPCA'!$C$3:$C$13,'Base IPCA'!$D$3:$D$13,AH1383,"Cubic","Extrapolate=Linear","MultiX=Average","Skip=True","Sort=True")</f>
        <v>#N/A Invalid Parameter: Interpolation value</v>
      </c>
    </row>
    <row r="1384" spans="34:36" x14ac:dyDescent="0.25">
      <c r="AH1384" s="42" t="e">
        <f t="shared" si="115"/>
        <v>#REF!</v>
      </c>
      <c r="AI1384" s="43" t="str">
        <f>_xll.BInterpol('Base IPCA'!$C$3:$C$13,'Base IPCA'!$E$3:$E$13,AH1384,"Cubic","Extrapolate=Linear","MultiX=Average","Skip=True","Sort=True")</f>
        <v>#N/A Invalid Parameter: Interpolation value</v>
      </c>
      <c r="AJ1384" s="43" t="str">
        <f>_xll.BInterpol('Base IPCA'!$C$3:$C$13,'Base IPCA'!$D$3:$D$13,AH1384,"Cubic","Extrapolate=Linear","MultiX=Average","Skip=True","Sort=True")</f>
        <v>#N/A Invalid Parameter: Interpolation value</v>
      </c>
    </row>
    <row r="1385" spans="34:36" x14ac:dyDescent="0.25">
      <c r="AH1385" s="42" t="e">
        <f t="shared" si="115"/>
        <v>#REF!</v>
      </c>
      <c r="AI1385" s="43" t="str">
        <f>_xll.BInterpol('Base IPCA'!$C$3:$C$13,'Base IPCA'!$E$3:$E$13,AH1385,"Cubic","Extrapolate=Linear","MultiX=Average","Skip=True","Sort=True")</f>
        <v>#N/A Invalid Parameter: Interpolation value</v>
      </c>
      <c r="AJ1385" s="43" t="str">
        <f>_xll.BInterpol('Base IPCA'!$C$3:$C$13,'Base IPCA'!$D$3:$D$13,AH1385,"Cubic","Extrapolate=Linear","MultiX=Average","Skip=True","Sort=True")</f>
        <v>#N/A Invalid Parameter: Interpolation value</v>
      </c>
    </row>
    <row r="1386" spans="34:36" x14ac:dyDescent="0.25">
      <c r="AH1386" s="42" t="e">
        <f t="shared" si="115"/>
        <v>#REF!</v>
      </c>
      <c r="AI1386" s="43" t="str">
        <f>_xll.BInterpol('Base IPCA'!$C$3:$C$13,'Base IPCA'!$E$3:$E$13,AH1386,"Cubic","Extrapolate=Linear","MultiX=Average","Skip=True","Sort=True")</f>
        <v>#N/A Invalid Parameter: Interpolation value</v>
      </c>
      <c r="AJ1386" s="43" t="str">
        <f>_xll.BInterpol('Base IPCA'!$C$3:$C$13,'Base IPCA'!$D$3:$D$13,AH1386,"Cubic","Extrapolate=Linear","MultiX=Average","Skip=True","Sort=True")</f>
        <v>#N/A Invalid Parameter: Interpolation value</v>
      </c>
    </row>
    <row r="1387" spans="34:36" x14ac:dyDescent="0.25">
      <c r="AH1387" s="42" t="e">
        <f t="shared" si="115"/>
        <v>#REF!</v>
      </c>
      <c r="AI1387" s="43" t="str">
        <f>_xll.BInterpol('Base IPCA'!$C$3:$C$13,'Base IPCA'!$E$3:$E$13,AH1387,"Cubic","Extrapolate=Linear","MultiX=Average","Skip=True","Sort=True")</f>
        <v>#N/A Invalid Parameter: Interpolation value</v>
      </c>
      <c r="AJ1387" s="43" t="str">
        <f>_xll.BInterpol('Base IPCA'!$C$3:$C$13,'Base IPCA'!$D$3:$D$13,AH1387,"Cubic","Extrapolate=Linear","MultiX=Average","Skip=True","Sort=True")</f>
        <v>#N/A Invalid Parameter: Interpolation value</v>
      </c>
    </row>
    <row r="1388" spans="34:36" x14ac:dyDescent="0.25">
      <c r="AH1388" s="42" t="e">
        <f t="shared" si="115"/>
        <v>#REF!</v>
      </c>
      <c r="AI1388" s="43" t="str">
        <f>_xll.BInterpol('Base IPCA'!$C$3:$C$13,'Base IPCA'!$E$3:$E$13,AH1388,"Cubic","Extrapolate=Linear","MultiX=Average","Skip=True","Sort=True")</f>
        <v>#N/A Invalid Parameter: Interpolation value</v>
      </c>
      <c r="AJ1388" s="43" t="str">
        <f>_xll.BInterpol('Base IPCA'!$C$3:$C$13,'Base IPCA'!$D$3:$D$13,AH1388,"Cubic","Extrapolate=Linear","MultiX=Average","Skip=True","Sort=True")</f>
        <v>#N/A Invalid Parameter: Interpolation value</v>
      </c>
    </row>
    <row r="1389" spans="34:36" x14ac:dyDescent="0.25">
      <c r="AH1389" s="42" t="e">
        <f t="shared" si="115"/>
        <v>#REF!</v>
      </c>
      <c r="AI1389" s="43" t="str">
        <f>_xll.BInterpol('Base IPCA'!$C$3:$C$13,'Base IPCA'!$E$3:$E$13,AH1389,"Cubic","Extrapolate=Linear","MultiX=Average","Skip=True","Sort=True")</f>
        <v>#N/A Invalid Parameter: Interpolation value</v>
      </c>
      <c r="AJ1389" s="43" t="str">
        <f>_xll.BInterpol('Base IPCA'!$C$3:$C$13,'Base IPCA'!$D$3:$D$13,AH1389,"Cubic","Extrapolate=Linear","MultiX=Average","Skip=True","Sort=True")</f>
        <v>#N/A Invalid Parameter: Interpolation value</v>
      </c>
    </row>
    <row r="1390" spans="34:36" x14ac:dyDescent="0.25">
      <c r="AH1390" s="42" t="e">
        <f t="shared" si="115"/>
        <v>#REF!</v>
      </c>
      <c r="AI1390" s="43" t="str">
        <f>_xll.BInterpol('Base IPCA'!$C$3:$C$13,'Base IPCA'!$E$3:$E$13,AH1390,"Cubic","Extrapolate=Linear","MultiX=Average","Skip=True","Sort=True")</f>
        <v>#N/A Invalid Parameter: Interpolation value</v>
      </c>
      <c r="AJ1390" s="43" t="str">
        <f>_xll.BInterpol('Base IPCA'!$C$3:$C$13,'Base IPCA'!$D$3:$D$13,AH1390,"Cubic","Extrapolate=Linear","MultiX=Average","Skip=True","Sort=True")</f>
        <v>#N/A Invalid Parameter: Interpolation value</v>
      </c>
    </row>
    <row r="1391" spans="34:36" x14ac:dyDescent="0.25">
      <c r="AH1391" s="42" t="e">
        <f t="shared" si="115"/>
        <v>#REF!</v>
      </c>
      <c r="AI1391" s="43" t="str">
        <f>_xll.BInterpol('Base IPCA'!$C$3:$C$13,'Base IPCA'!$E$3:$E$13,AH1391,"Cubic","Extrapolate=Linear","MultiX=Average","Skip=True","Sort=True")</f>
        <v>#N/A Invalid Parameter: Interpolation value</v>
      </c>
      <c r="AJ1391" s="43" t="str">
        <f>_xll.BInterpol('Base IPCA'!$C$3:$C$13,'Base IPCA'!$D$3:$D$13,AH1391,"Cubic","Extrapolate=Linear","MultiX=Average","Skip=True","Sort=True")</f>
        <v>#N/A Invalid Parameter: Interpolation value</v>
      </c>
    </row>
    <row r="1392" spans="34:36" x14ac:dyDescent="0.25">
      <c r="AH1392" s="42" t="e">
        <f t="shared" si="115"/>
        <v>#REF!</v>
      </c>
      <c r="AI1392" s="43" t="str">
        <f>_xll.BInterpol('Base IPCA'!$C$3:$C$13,'Base IPCA'!$E$3:$E$13,AH1392,"Cubic","Extrapolate=Linear","MultiX=Average","Skip=True","Sort=True")</f>
        <v>#N/A Invalid Parameter: Interpolation value</v>
      </c>
      <c r="AJ1392" s="43" t="str">
        <f>_xll.BInterpol('Base IPCA'!$C$3:$C$13,'Base IPCA'!$D$3:$D$13,AH1392,"Cubic","Extrapolate=Linear","MultiX=Average","Skip=True","Sort=True")</f>
        <v>#N/A Invalid Parameter: Interpolation value</v>
      </c>
    </row>
    <row r="1393" spans="34:36" x14ac:dyDescent="0.25">
      <c r="AH1393" s="42" t="e">
        <f t="shared" si="115"/>
        <v>#REF!</v>
      </c>
      <c r="AI1393" s="43" t="str">
        <f>_xll.BInterpol('Base IPCA'!$C$3:$C$13,'Base IPCA'!$E$3:$E$13,AH1393,"Cubic","Extrapolate=Linear","MultiX=Average","Skip=True","Sort=True")</f>
        <v>#N/A Invalid Parameter: Interpolation value</v>
      </c>
      <c r="AJ1393" s="43" t="str">
        <f>_xll.BInterpol('Base IPCA'!$C$3:$C$13,'Base IPCA'!$D$3:$D$13,AH1393,"Cubic","Extrapolate=Linear","MultiX=Average","Skip=True","Sort=True")</f>
        <v>#N/A Invalid Parameter: Interpolation value</v>
      </c>
    </row>
    <row r="1394" spans="34:36" x14ac:dyDescent="0.25">
      <c r="AH1394" s="42" t="e">
        <f t="shared" si="115"/>
        <v>#REF!</v>
      </c>
      <c r="AI1394" s="43" t="str">
        <f>_xll.BInterpol('Base IPCA'!$C$3:$C$13,'Base IPCA'!$E$3:$E$13,AH1394,"Cubic","Extrapolate=Linear","MultiX=Average","Skip=True","Sort=True")</f>
        <v>#N/A Invalid Parameter: Interpolation value</v>
      </c>
      <c r="AJ1394" s="43" t="str">
        <f>_xll.BInterpol('Base IPCA'!$C$3:$C$13,'Base IPCA'!$D$3:$D$13,AH1394,"Cubic","Extrapolate=Linear","MultiX=Average","Skip=True","Sort=True")</f>
        <v>#N/A Invalid Parameter: Interpolation value</v>
      </c>
    </row>
    <row r="1395" spans="34:36" x14ac:dyDescent="0.25">
      <c r="AH1395" s="42" t="e">
        <f t="shared" si="115"/>
        <v>#REF!</v>
      </c>
      <c r="AI1395" s="43" t="str">
        <f>_xll.BInterpol('Base IPCA'!$C$3:$C$13,'Base IPCA'!$E$3:$E$13,AH1395,"Cubic","Extrapolate=Linear","MultiX=Average","Skip=True","Sort=True")</f>
        <v>#N/A Invalid Parameter: Interpolation value</v>
      </c>
      <c r="AJ1395" s="43" t="str">
        <f>_xll.BInterpol('Base IPCA'!$C$3:$C$13,'Base IPCA'!$D$3:$D$13,AH1395,"Cubic","Extrapolate=Linear","MultiX=Average","Skip=True","Sort=True")</f>
        <v>#N/A Invalid Parameter: Interpolation value</v>
      </c>
    </row>
    <row r="1396" spans="34:36" x14ac:dyDescent="0.25">
      <c r="AH1396" s="42" t="e">
        <f t="shared" si="115"/>
        <v>#REF!</v>
      </c>
      <c r="AI1396" s="43" t="str">
        <f>_xll.BInterpol('Base IPCA'!$C$3:$C$13,'Base IPCA'!$E$3:$E$13,AH1396,"Cubic","Extrapolate=Linear","MultiX=Average","Skip=True","Sort=True")</f>
        <v>#N/A Invalid Parameter: Interpolation value</v>
      </c>
      <c r="AJ1396" s="43" t="str">
        <f>_xll.BInterpol('Base IPCA'!$C$3:$C$13,'Base IPCA'!$D$3:$D$13,AH1396,"Cubic","Extrapolate=Linear","MultiX=Average","Skip=True","Sort=True")</f>
        <v>#N/A Invalid Parameter: Interpolation value</v>
      </c>
    </row>
    <row r="1397" spans="34:36" x14ac:dyDescent="0.25">
      <c r="AH1397" s="42" t="e">
        <f t="shared" si="115"/>
        <v>#REF!</v>
      </c>
      <c r="AI1397" s="43" t="str">
        <f>_xll.BInterpol('Base IPCA'!$C$3:$C$13,'Base IPCA'!$E$3:$E$13,AH1397,"Cubic","Extrapolate=Linear","MultiX=Average","Skip=True","Sort=True")</f>
        <v>#N/A Invalid Parameter: Interpolation value</v>
      </c>
      <c r="AJ1397" s="43" t="str">
        <f>_xll.BInterpol('Base IPCA'!$C$3:$C$13,'Base IPCA'!$D$3:$D$13,AH1397,"Cubic","Extrapolate=Linear","MultiX=Average","Skip=True","Sort=True")</f>
        <v>#N/A Invalid Parameter: Interpolation value</v>
      </c>
    </row>
    <row r="1398" spans="34:36" x14ac:dyDescent="0.25">
      <c r="AH1398" s="42" t="e">
        <f t="shared" si="115"/>
        <v>#REF!</v>
      </c>
      <c r="AI1398" s="43" t="str">
        <f>_xll.BInterpol('Base IPCA'!$C$3:$C$13,'Base IPCA'!$E$3:$E$13,AH1398,"Cubic","Extrapolate=Linear","MultiX=Average","Skip=True","Sort=True")</f>
        <v>#N/A Invalid Parameter: Interpolation value</v>
      </c>
      <c r="AJ1398" s="43" t="str">
        <f>_xll.BInterpol('Base IPCA'!$C$3:$C$13,'Base IPCA'!$D$3:$D$13,AH1398,"Cubic","Extrapolate=Linear","MultiX=Average","Skip=True","Sort=True")</f>
        <v>#N/A Invalid Parameter: Interpolation value</v>
      </c>
    </row>
    <row r="1399" spans="34:36" x14ac:dyDescent="0.25">
      <c r="AH1399" s="42" t="e">
        <f t="shared" si="115"/>
        <v>#REF!</v>
      </c>
      <c r="AI1399" s="43" t="str">
        <f>_xll.BInterpol('Base IPCA'!$C$3:$C$13,'Base IPCA'!$E$3:$E$13,AH1399,"Cubic","Extrapolate=Linear","MultiX=Average","Skip=True","Sort=True")</f>
        <v>#N/A Invalid Parameter: Interpolation value</v>
      </c>
      <c r="AJ1399" s="43" t="str">
        <f>_xll.BInterpol('Base IPCA'!$C$3:$C$13,'Base IPCA'!$D$3:$D$13,AH1399,"Cubic","Extrapolate=Linear","MultiX=Average","Skip=True","Sort=True")</f>
        <v>#N/A Invalid Parameter: Interpolation value</v>
      </c>
    </row>
    <row r="1400" spans="34:36" x14ac:dyDescent="0.25">
      <c r="AH1400" s="42" t="e">
        <f t="shared" si="115"/>
        <v>#REF!</v>
      </c>
      <c r="AI1400" s="43" t="str">
        <f>_xll.BInterpol('Base IPCA'!$C$3:$C$13,'Base IPCA'!$E$3:$E$13,AH1400,"Cubic","Extrapolate=Linear","MultiX=Average","Skip=True","Sort=True")</f>
        <v>#N/A Invalid Parameter: Interpolation value</v>
      </c>
      <c r="AJ1400" s="43" t="str">
        <f>_xll.BInterpol('Base IPCA'!$C$3:$C$13,'Base IPCA'!$D$3:$D$13,AH1400,"Cubic","Extrapolate=Linear","MultiX=Average","Skip=True","Sort=True")</f>
        <v>#N/A Invalid Parameter: Interpolation value</v>
      </c>
    </row>
    <row r="1401" spans="34:36" x14ac:dyDescent="0.25">
      <c r="AH1401" s="42" t="e">
        <f t="shared" si="115"/>
        <v>#REF!</v>
      </c>
      <c r="AI1401" s="43" t="str">
        <f>_xll.BInterpol('Base IPCA'!$C$3:$C$13,'Base IPCA'!$E$3:$E$13,AH1401,"Cubic","Extrapolate=Linear","MultiX=Average","Skip=True","Sort=True")</f>
        <v>#N/A Invalid Parameter: Interpolation value</v>
      </c>
      <c r="AJ1401" s="43" t="str">
        <f>_xll.BInterpol('Base IPCA'!$C$3:$C$13,'Base IPCA'!$D$3:$D$13,AH1401,"Cubic","Extrapolate=Linear","MultiX=Average","Skip=True","Sort=True")</f>
        <v>#N/A Invalid Parameter: Interpolation value</v>
      </c>
    </row>
    <row r="1402" spans="34:36" x14ac:dyDescent="0.25">
      <c r="AH1402" s="42" t="e">
        <f t="shared" si="115"/>
        <v>#REF!</v>
      </c>
      <c r="AI1402" s="43" t="str">
        <f>_xll.BInterpol('Base IPCA'!$C$3:$C$13,'Base IPCA'!$E$3:$E$13,AH1402,"Cubic","Extrapolate=Linear","MultiX=Average","Skip=True","Sort=True")</f>
        <v>#N/A Invalid Parameter: Interpolation value</v>
      </c>
      <c r="AJ1402" s="43" t="str">
        <f>_xll.BInterpol('Base IPCA'!$C$3:$C$13,'Base IPCA'!$D$3:$D$13,AH1402,"Cubic","Extrapolate=Linear","MultiX=Average","Skip=True","Sort=True")</f>
        <v>#N/A Invalid Parameter: Interpolation value</v>
      </c>
    </row>
    <row r="1403" spans="34:36" x14ac:dyDescent="0.25">
      <c r="AH1403" s="42" t="e">
        <f t="shared" si="115"/>
        <v>#REF!</v>
      </c>
      <c r="AI1403" s="43" t="str">
        <f>_xll.BInterpol('Base IPCA'!$C$3:$C$13,'Base IPCA'!$E$3:$E$13,AH1403,"Cubic","Extrapolate=Linear","MultiX=Average","Skip=True","Sort=True")</f>
        <v>#N/A Invalid Parameter: Interpolation value</v>
      </c>
      <c r="AJ1403" s="43" t="str">
        <f>_xll.BInterpol('Base IPCA'!$C$3:$C$13,'Base IPCA'!$D$3:$D$13,AH1403,"Cubic","Extrapolate=Linear","MultiX=Average","Skip=True","Sort=True")</f>
        <v>#N/A Invalid Parameter: Interpolation value</v>
      </c>
    </row>
    <row r="1404" spans="34:36" x14ac:dyDescent="0.25">
      <c r="AH1404" s="42" t="e">
        <f t="shared" si="115"/>
        <v>#REF!</v>
      </c>
      <c r="AI1404" s="43" t="str">
        <f>_xll.BInterpol('Base IPCA'!$C$3:$C$13,'Base IPCA'!$E$3:$E$13,AH1404,"Cubic","Extrapolate=Linear","MultiX=Average","Skip=True","Sort=True")</f>
        <v>#N/A Invalid Parameter: Interpolation value</v>
      </c>
      <c r="AJ1404" s="43" t="str">
        <f>_xll.BInterpol('Base IPCA'!$C$3:$C$13,'Base IPCA'!$D$3:$D$13,AH1404,"Cubic","Extrapolate=Linear","MultiX=Average","Skip=True","Sort=True")</f>
        <v>#N/A Invalid Parameter: Interpolation value</v>
      </c>
    </row>
    <row r="1405" spans="34:36" x14ac:dyDescent="0.25">
      <c r="AH1405" s="42" t="e">
        <f t="shared" si="115"/>
        <v>#REF!</v>
      </c>
      <c r="AI1405" s="43" t="str">
        <f>_xll.BInterpol('Base IPCA'!$C$3:$C$13,'Base IPCA'!$E$3:$E$13,AH1405,"Cubic","Extrapolate=Linear","MultiX=Average","Skip=True","Sort=True")</f>
        <v>#N/A Invalid Parameter: Interpolation value</v>
      </c>
      <c r="AJ1405" s="43" t="str">
        <f>_xll.BInterpol('Base IPCA'!$C$3:$C$13,'Base IPCA'!$D$3:$D$13,AH1405,"Cubic","Extrapolate=Linear","MultiX=Average","Skip=True","Sort=True")</f>
        <v>#N/A Invalid Parameter: Interpolation value</v>
      </c>
    </row>
    <row r="1406" spans="34:36" x14ac:dyDescent="0.25">
      <c r="AH1406" s="42" t="e">
        <f t="shared" si="115"/>
        <v>#REF!</v>
      </c>
      <c r="AI1406" s="43" t="str">
        <f>_xll.BInterpol('Base IPCA'!$C$3:$C$13,'Base IPCA'!$E$3:$E$13,AH1406,"Cubic","Extrapolate=Linear","MultiX=Average","Skip=True","Sort=True")</f>
        <v>#N/A Invalid Parameter: Interpolation value</v>
      </c>
      <c r="AJ1406" s="43" t="str">
        <f>_xll.BInterpol('Base IPCA'!$C$3:$C$13,'Base IPCA'!$D$3:$D$13,AH1406,"Cubic","Extrapolate=Linear","MultiX=Average","Skip=True","Sort=True")</f>
        <v>#N/A Invalid Parameter: Interpolation value</v>
      </c>
    </row>
    <row r="1407" spans="34:36" x14ac:dyDescent="0.25">
      <c r="AH1407" s="42" t="e">
        <f t="shared" si="115"/>
        <v>#REF!</v>
      </c>
      <c r="AI1407" s="43" t="str">
        <f>_xll.BInterpol('Base IPCA'!$C$3:$C$13,'Base IPCA'!$E$3:$E$13,AH1407,"Cubic","Extrapolate=Linear","MultiX=Average","Skip=True","Sort=True")</f>
        <v>#N/A Invalid Parameter: Interpolation value</v>
      </c>
      <c r="AJ1407" s="43" t="str">
        <f>_xll.BInterpol('Base IPCA'!$C$3:$C$13,'Base IPCA'!$D$3:$D$13,AH1407,"Cubic","Extrapolate=Linear","MultiX=Average","Skip=True","Sort=True")</f>
        <v>#N/A Invalid Parameter: Interpolation value</v>
      </c>
    </row>
    <row r="1408" spans="34:36" x14ac:dyDescent="0.25">
      <c r="AH1408" s="42" t="e">
        <f t="shared" si="115"/>
        <v>#REF!</v>
      </c>
      <c r="AI1408" s="43" t="str">
        <f>_xll.BInterpol('Base IPCA'!$C$3:$C$13,'Base IPCA'!$E$3:$E$13,AH1408,"Cubic","Extrapolate=Linear","MultiX=Average","Skip=True","Sort=True")</f>
        <v>#N/A Invalid Parameter: Interpolation value</v>
      </c>
      <c r="AJ1408" s="43" t="str">
        <f>_xll.BInterpol('Base IPCA'!$C$3:$C$13,'Base IPCA'!$D$3:$D$13,AH1408,"Cubic","Extrapolate=Linear","MultiX=Average","Skip=True","Sort=True")</f>
        <v>#N/A Invalid Parameter: Interpolation value</v>
      </c>
    </row>
    <row r="1409" spans="34:36" x14ac:dyDescent="0.25">
      <c r="AH1409" s="42" t="e">
        <f t="shared" si="115"/>
        <v>#REF!</v>
      </c>
      <c r="AI1409" s="43" t="str">
        <f>_xll.BInterpol('Base IPCA'!$C$3:$C$13,'Base IPCA'!$E$3:$E$13,AH1409,"Cubic","Extrapolate=Linear","MultiX=Average","Skip=True","Sort=True")</f>
        <v>#N/A Invalid Parameter: Interpolation value</v>
      </c>
      <c r="AJ1409" s="43" t="str">
        <f>_xll.BInterpol('Base IPCA'!$C$3:$C$13,'Base IPCA'!$D$3:$D$13,AH1409,"Cubic","Extrapolate=Linear","MultiX=Average","Skip=True","Sort=True")</f>
        <v>#N/A Invalid Parameter: Interpolation value</v>
      </c>
    </row>
    <row r="1410" spans="34:36" x14ac:dyDescent="0.25">
      <c r="AH1410" s="42" t="e">
        <f t="shared" si="115"/>
        <v>#REF!</v>
      </c>
      <c r="AI1410" s="43" t="str">
        <f>_xll.BInterpol('Base IPCA'!$C$3:$C$13,'Base IPCA'!$E$3:$E$13,AH1410,"Cubic","Extrapolate=Linear","MultiX=Average","Skip=True","Sort=True")</f>
        <v>#N/A Invalid Parameter: Interpolation value</v>
      </c>
      <c r="AJ1410" s="43" t="str">
        <f>_xll.BInterpol('Base IPCA'!$C$3:$C$13,'Base IPCA'!$D$3:$D$13,AH1410,"Cubic","Extrapolate=Linear","MultiX=Average","Skip=True","Sort=True")</f>
        <v>#N/A Invalid Parameter: Interpolation value</v>
      </c>
    </row>
    <row r="1411" spans="34:36" x14ac:dyDescent="0.25">
      <c r="AH1411" s="42" t="e">
        <f t="shared" si="115"/>
        <v>#REF!</v>
      </c>
      <c r="AI1411" s="43" t="str">
        <f>_xll.BInterpol('Base IPCA'!$C$3:$C$13,'Base IPCA'!$E$3:$E$13,AH1411,"Cubic","Extrapolate=Linear","MultiX=Average","Skip=True","Sort=True")</f>
        <v>#N/A Invalid Parameter: Interpolation value</v>
      </c>
      <c r="AJ1411" s="43" t="str">
        <f>_xll.BInterpol('Base IPCA'!$C$3:$C$13,'Base IPCA'!$D$3:$D$13,AH1411,"Cubic","Extrapolate=Linear","MultiX=Average","Skip=True","Sort=True")</f>
        <v>#N/A Invalid Parameter: Interpolation value</v>
      </c>
    </row>
    <row r="1412" spans="34:36" x14ac:dyDescent="0.25">
      <c r="AH1412" s="42" t="e">
        <f t="shared" si="115"/>
        <v>#REF!</v>
      </c>
      <c r="AI1412" s="43" t="str">
        <f>_xll.BInterpol('Base IPCA'!$C$3:$C$13,'Base IPCA'!$E$3:$E$13,AH1412,"Cubic","Extrapolate=Linear","MultiX=Average","Skip=True","Sort=True")</f>
        <v>#N/A Invalid Parameter: Interpolation value</v>
      </c>
      <c r="AJ1412" s="43" t="str">
        <f>_xll.BInterpol('Base IPCA'!$C$3:$C$13,'Base IPCA'!$D$3:$D$13,AH1412,"Cubic","Extrapolate=Linear","MultiX=Average","Skip=True","Sort=True")</f>
        <v>#N/A Invalid Parameter: Interpolation value</v>
      </c>
    </row>
    <row r="1413" spans="34:36" x14ac:dyDescent="0.25">
      <c r="AH1413" s="42" t="e">
        <f t="shared" si="115"/>
        <v>#REF!</v>
      </c>
      <c r="AI1413" s="43" t="str">
        <f>_xll.BInterpol('Base IPCA'!$C$3:$C$13,'Base IPCA'!$E$3:$E$13,AH1413,"Cubic","Extrapolate=Linear","MultiX=Average","Skip=True","Sort=True")</f>
        <v>#N/A Invalid Parameter: Interpolation value</v>
      </c>
      <c r="AJ1413" s="43" t="str">
        <f>_xll.BInterpol('Base IPCA'!$C$3:$C$13,'Base IPCA'!$D$3:$D$13,AH1413,"Cubic","Extrapolate=Linear","MultiX=Average","Skip=True","Sort=True")</f>
        <v>#N/A Invalid Parameter: Interpolation value</v>
      </c>
    </row>
    <row r="1414" spans="34:36" x14ac:dyDescent="0.25">
      <c r="AH1414" s="42" t="e">
        <f t="shared" ref="AH1414:AH1477" si="116">AH1413+1</f>
        <v>#REF!</v>
      </c>
      <c r="AI1414" s="43" t="str">
        <f>_xll.BInterpol('Base IPCA'!$C$3:$C$13,'Base IPCA'!$E$3:$E$13,AH1414,"Cubic","Extrapolate=Linear","MultiX=Average","Skip=True","Sort=True")</f>
        <v>#N/A Invalid Parameter: Interpolation value</v>
      </c>
      <c r="AJ1414" s="43" t="str">
        <f>_xll.BInterpol('Base IPCA'!$C$3:$C$13,'Base IPCA'!$D$3:$D$13,AH1414,"Cubic","Extrapolate=Linear","MultiX=Average","Skip=True","Sort=True")</f>
        <v>#N/A Invalid Parameter: Interpolation value</v>
      </c>
    </row>
    <row r="1415" spans="34:36" x14ac:dyDescent="0.25">
      <c r="AH1415" s="42" t="e">
        <f t="shared" si="116"/>
        <v>#REF!</v>
      </c>
      <c r="AI1415" s="43" t="str">
        <f>_xll.BInterpol('Base IPCA'!$C$3:$C$13,'Base IPCA'!$E$3:$E$13,AH1415,"Cubic","Extrapolate=Linear","MultiX=Average","Skip=True","Sort=True")</f>
        <v>#N/A Invalid Parameter: Interpolation value</v>
      </c>
      <c r="AJ1415" s="43" t="str">
        <f>_xll.BInterpol('Base IPCA'!$C$3:$C$13,'Base IPCA'!$D$3:$D$13,AH1415,"Cubic","Extrapolate=Linear","MultiX=Average","Skip=True","Sort=True")</f>
        <v>#N/A Invalid Parameter: Interpolation value</v>
      </c>
    </row>
    <row r="1416" spans="34:36" x14ac:dyDescent="0.25">
      <c r="AH1416" s="42" t="e">
        <f t="shared" si="116"/>
        <v>#REF!</v>
      </c>
      <c r="AI1416" s="43" t="str">
        <f>_xll.BInterpol('Base IPCA'!$C$3:$C$13,'Base IPCA'!$E$3:$E$13,AH1416,"Cubic","Extrapolate=Linear","MultiX=Average","Skip=True","Sort=True")</f>
        <v>#N/A Invalid Parameter: Interpolation value</v>
      </c>
      <c r="AJ1416" s="43" t="str">
        <f>_xll.BInterpol('Base IPCA'!$C$3:$C$13,'Base IPCA'!$D$3:$D$13,AH1416,"Cubic","Extrapolate=Linear","MultiX=Average","Skip=True","Sort=True")</f>
        <v>#N/A Invalid Parameter: Interpolation value</v>
      </c>
    </row>
    <row r="1417" spans="34:36" x14ac:dyDescent="0.25">
      <c r="AH1417" s="42" t="e">
        <f t="shared" si="116"/>
        <v>#REF!</v>
      </c>
      <c r="AI1417" s="43" t="str">
        <f>_xll.BInterpol('Base IPCA'!$C$3:$C$13,'Base IPCA'!$E$3:$E$13,AH1417,"Cubic","Extrapolate=Linear","MultiX=Average","Skip=True","Sort=True")</f>
        <v>#N/A Invalid Parameter: Interpolation value</v>
      </c>
      <c r="AJ1417" s="43" t="str">
        <f>_xll.BInterpol('Base IPCA'!$C$3:$C$13,'Base IPCA'!$D$3:$D$13,AH1417,"Cubic","Extrapolate=Linear","MultiX=Average","Skip=True","Sort=True")</f>
        <v>#N/A Invalid Parameter: Interpolation value</v>
      </c>
    </row>
    <row r="1418" spans="34:36" x14ac:dyDescent="0.25">
      <c r="AH1418" s="42" t="e">
        <f t="shared" si="116"/>
        <v>#REF!</v>
      </c>
      <c r="AI1418" s="43" t="str">
        <f>_xll.BInterpol('Base IPCA'!$C$3:$C$13,'Base IPCA'!$E$3:$E$13,AH1418,"Cubic","Extrapolate=Linear","MultiX=Average","Skip=True","Sort=True")</f>
        <v>#N/A Invalid Parameter: Interpolation value</v>
      </c>
      <c r="AJ1418" s="43" t="str">
        <f>_xll.BInterpol('Base IPCA'!$C$3:$C$13,'Base IPCA'!$D$3:$D$13,AH1418,"Cubic","Extrapolate=Linear","MultiX=Average","Skip=True","Sort=True")</f>
        <v>#N/A Invalid Parameter: Interpolation value</v>
      </c>
    </row>
    <row r="1419" spans="34:36" x14ac:dyDescent="0.25">
      <c r="AH1419" s="42" t="e">
        <f t="shared" si="116"/>
        <v>#REF!</v>
      </c>
      <c r="AI1419" s="43" t="str">
        <f>_xll.BInterpol('Base IPCA'!$C$3:$C$13,'Base IPCA'!$E$3:$E$13,AH1419,"Cubic","Extrapolate=Linear","MultiX=Average","Skip=True","Sort=True")</f>
        <v>#N/A Invalid Parameter: Interpolation value</v>
      </c>
      <c r="AJ1419" s="43" t="str">
        <f>_xll.BInterpol('Base IPCA'!$C$3:$C$13,'Base IPCA'!$D$3:$D$13,AH1419,"Cubic","Extrapolate=Linear","MultiX=Average","Skip=True","Sort=True")</f>
        <v>#N/A Invalid Parameter: Interpolation value</v>
      </c>
    </row>
    <row r="1420" spans="34:36" x14ac:dyDescent="0.25">
      <c r="AH1420" s="42" t="e">
        <f t="shared" si="116"/>
        <v>#REF!</v>
      </c>
      <c r="AI1420" s="43" t="str">
        <f>_xll.BInterpol('Base IPCA'!$C$3:$C$13,'Base IPCA'!$E$3:$E$13,AH1420,"Cubic","Extrapolate=Linear","MultiX=Average","Skip=True","Sort=True")</f>
        <v>#N/A Invalid Parameter: Interpolation value</v>
      </c>
      <c r="AJ1420" s="43" t="str">
        <f>_xll.BInterpol('Base IPCA'!$C$3:$C$13,'Base IPCA'!$D$3:$D$13,AH1420,"Cubic","Extrapolate=Linear","MultiX=Average","Skip=True","Sort=True")</f>
        <v>#N/A Invalid Parameter: Interpolation value</v>
      </c>
    </row>
    <row r="1421" spans="34:36" x14ac:dyDescent="0.25">
      <c r="AH1421" s="42" t="e">
        <f t="shared" si="116"/>
        <v>#REF!</v>
      </c>
      <c r="AI1421" s="43" t="str">
        <f>_xll.BInterpol('Base IPCA'!$C$3:$C$13,'Base IPCA'!$E$3:$E$13,AH1421,"Cubic","Extrapolate=Linear","MultiX=Average","Skip=True","Sort=True")</f>
        <v>#N/A Invalid Parameter: Interpolation value</v>
      </c>
      <c r="AJ1421" s="43" t="str">
        <f>_xll.BInterpol('Base IPCA'!$C$3:$C$13,'Base IPCA'!$D$3:$D$13,AH1421,"Cubic","Extrapolate=Linear","MultiX=Average","Skip=True","Sort=True")</f>
        <v>#N/A Invalid Parameter: Interpolation value</v>
      </c>
    </row>
    <row r="1422" spans="34:36" x14ac:dyDescent="0.25">
      <c r="AH1422" s="42" t="e">
        <f t="shared" si="116"/>
        <v>#REF!</v>
      </c>
      <c r="AI1422" s="43" t="str">
        <f>_xll.BInterpol('Base IPCA'!$C$3:$C$13,'Base IPCA'!$E$3:$E$13,AH1422,"Cubic","Extrapolate=Linear","MultiX=Average","Skip=True","Sort=True")</f>
        <v>#N/A Invalid Parameter: Interpolation value</v>
      </c>
      <c r="AJ1422" s="43" t="str">
        <f>_xll.BInterpol('Base IPCA'!$C$3:$C$13,'Base IPCA'!$D$3:$D$13,AH1422,"Cubic","Extrapolate=Linear","MultiX=Average","Skip=True","Sort=True")</f>
        <v>#N/A Invalid Parameter: Interpolation value</v>
      </c>
    </row>
    <row r="1423" spans="34:36" x14ac:dyDescent="0.25">
      <c r="AH1423" s="42" t="e">
        <f t="shared" si="116"/>
        <v>#REF!</v>
      </c>
      <c r="AI1423" s="43" t="str">
        <f>_xll.BInterpol('Base IPCA'!$C$3:$C$13,'Base IPCA'!$E$3:$E$13,AH1423,"Cubic","Extrapolate=Linear","MultiX=Average","Skip=True","Sort=True")</f>
        <v>#N/A Invalid Parameter: Interpolation value</v>
      </c>
      <c r="AJ1423" s="43" t="str">
        <f>_xll.BInterpol('Base IPCA'!$C$3:$C$13,'Base IPCA'!$D$3:$D$13,AH1423,"Cubic","Extrapolate=Linear","MultiX=Average","Skip=True","Sort=True")</f>
        <v>#N/A Invalid Parameter: Interpolation value</v>
      </c>
    </row>
    <row r="1424" spans="34:36" x14ac:dyDescent="0.25">
      <c r="AH1424" s="42" t="e">
        <f t="shared" si="116"/>
        <v>#REF!</v>
      </c>
      <c r="AI1424" s="43" t="str">
        <f>_xll.BInterpol('Base IPCA'!$C$3:$C$13,'Base IPCA'!$E$3:$E$13,AH1424,"Cubic","Extrapolate=Linear","MultiX=Average","Skip=True","Sort=True")</f>
        <v>#N/A Invalid Parameter: Interpolation value</v>
      </c>
      <c r="AJ1424" s="43" t="str">
        <f>_xll.BInterpol('Base IPCA'!$C$3:$C$13,'Base IPCA'!$D$3:$D$13,AH1424,"Cubic","Extrapolate=Linear","MultiX=Average","Skip=True","Sort=True")</f>
        <v>#N/A Invalid Parameter: Interpolation value</v>
      </c>
    </row>
    <row r="1425" spans="34:36" x14ac:dyDescent="0.25">
      <c r="AH1425" s="42" t="e">
        <f t="shared" si="116"/>
        <v>#REF!</v>
      </c>
      <c r="AI1425" s="43" t="str">
        <f>_xll.BInterpol('Base IPCA'!$C$3:$C$13,'Base IPCA'!$E$3:$E$13,AH1425,"Cubic","Extrapolate=Linear","MultiX=Average","Skip=True","Sort=True")</f>
        <v>#N/A Invalid Parameter: Interpolation value</v>
      </c>
      <c r="AJ1425" s="43" t="str">
        <f>_xll.BInterpol('Base IPCA'!$C$3:$C$13,'Base IPCA'!$D$3:$D$13,AH1425,"Cubic","Extrapolate=Linear","MultiX=Average","Skip=True","Sort=True")</f>
        <v>#N/A Invalid Parameter: Interpolation value</v>
      </c>
    </row>
    <row r="1426" spans="34:36" x14ac:dyDescent="0.25">
      <c r="AH1426" s="42" t="e">
        <f t="shared" si="116"/>
        <v>#REF!</v>
      </c>
      <c r="AI1426" s="43" t="str">
        <f>_xll.BInterpol('Base IPCA'!$C$3:$C$13,'Base IPCA'!$E$3:$E$13,AH1426,"Cubic","Extrapolate=Linear","MultiX=Average","Skip=True","Sort=True")</f>
        <v>#N/A Invalid Parameter: Interpolation value</v>
      </c>
      <c r="AJ1426" s="43" t="str">
        <f>_xll.BInterpol('Base IPCA'!$C$3:$C$13,'Base IPCA'!$D$3:$D$13,AH1426,"Cubic","Extrapolate=Linear","MultiX=Average","Skip=True","Sort=True")</f>
        <v>#N/A Invalid Parameter: Interpolation value</v>
      </c>
    </row>
    <row r="1427" spans="34:36" x14ac:dyDescent="0.25">
      <c r="AH1427" s="42" t="e">
        <f t="shared" si="116"/>
        <v>#REF!</v>
      </c>
      <c r="AI1427" s="43" t="str">
        <f>_xll.BInterpol('Base IPCA'!$C$3:$C$13,'Base IPCA'!$E$3:$E$13,AH1427,"Cubic","Extrapolate=Linear","MultiX=Average","Skip=True","Sort=True")</f>
        <v>#N/A Invalid Parameter: Interpolation value</v>
      </c>
      <c r="AJ1427" s="43" t="str">
        <f>_xll.BInterpol('Base IPCA'!$C$3:$C$13,'Base IPCA'!$D$3:$D$13,AH1427,"Cubic","Extrapolate=Linear","MultiX=Average","Skip=True","Sort=True")</f>
        <v>#N/A Invalid Parameter: Interpolation value</v>
      </c>
    </row>
    <row r="1428" spans="34:36" x14ac:dyDescent="0.25">
      <c r="AH1428" s="42" t="e">
        <f t="shared" si="116"/>
        <v>#REF!</v>
      </c>
      <c r="AI1428" s="43" t="str">
        <f>_xll.BInterpol('Base IPCA'!$C$3:$C$13,'Base IPCA'!$E$3:$E$13,AH1428,"Cubic","Extrapolate=Linear","MultiX=Average","Skip=True","Sort=True")</f>
        <v>#N/A Invalid Parameter: Interpolation value</v>
      </c>
      <c r="AJ1428" s="43" t="str">
        <f>_xll.BInterpol('Base IPCA'!$C$3:$C$13,'Base IPCA'!$D$3:$D$13,AH1428,"Cubic","Extrapolate=Linear","MultiX=Average","Skip=True","Sort=True")</f>
        <v>#N/A Invalid Parameter: Interpolation value</v>
      </c>
    </row>
    <row r="1429" spans="34:36" x14ac:dyDescent="0.25">
      <c r="AH1429" s="42" t="e">
        <f t="shared" si="116"/>
        <v>#REF!</v>
      </c>
      <c r="AI1429" s="43" t="str">
        <f>_xll.BInterpol('Base IPCA'!$C$3:$C$13,'Base IPCA'!$E$3:$E$13,AH1429,"Cubic","Extrapolate=Linear","MultiX=Average","Skip=True","Sort=True")</f>
        <v>#N/A Invalid Parameter: Interpolation value</v>
      </c>
      <c r="AJ1429" s="43" t="str">
        <f>_xll.BInterpol('Base IPCA'!$C$3:$C$13,'Base IPCA'!$D$3:$D$13,AH1429,"Cubic","Extrapolate=Linear","MultiX=Average","Skip=True","Sort=True")</f>
        <v>#N/A Invalid Parameter: Interpolation value</v>
      </c>
    </row>
    <row r="1430" spans="34:36" x14ac:dyDescent="0.25">
      <c r="AH1430" s="42" t="e">
        <f t="shared" si="116"/>
        <v>#REF!</v>
      </c>
      <c r="AI1430" s="43" t="str">
        <f>_xll.BInterpol('Base IPCA'!$C$3:$C$13,'Base IPCA'!$E$3:$E$13,AH1430,"Cubic","Extrapolate=Linear","MultiX=Average","Skip=True","Sort=True")</f>
        <v>#N/A Invalid Parameter: Interpolation value</v>
      </c>
      <c r="AJ1430" s="43" t="str">
        <f>_xll.BInterpol('Base IPCA'!$C$3:$C$13,'Base IPCA'!$D$3:$D$13,AH1430,"Cubic","Extrapolate=Linear","MultiX=Average","Skip=True","Sort=True")</f>
        <v>#N/A Invalid Parameter: Interpolation value</v>
      </c>
    </row>
    <row r="1431" spans="34:36" x14ac:dyDescent="0.25">
      <c r="AH1431" s="42" t="e">
        <f t="shared" si="116"/>
        <v>#REF!</v>
      </c>
      <c r="AI1431" s="43" t="str">
        <f>_xll.BInterpol('Base IPCA'!$C$3:$C$13,'Base IPCA'!$E$3:$E$13,AH1431,"Cubic","Extrapolate=Linear","MultiX=Average","Skip=True","Sort=True")</f>
        <v>#N/A Invalid Parameter: Interpolation value</v>
      </c>
      <c r="AJ1431" s="43" t="str">
        <f>_xll.BInterpol('Base IPCA'!$C$3:$C$13,'Base IPCA'!$D$3:$D$13,AH1431,"Cubic","Extrapolate=Linear","MultiX=Average","Skip=True","Sort=True")</f>
        <v>#N/A Invalid Parameter: Interpolation value</v>
      </c>
    </row>
    <row r="1432" spans="34:36" x14ac:dyDescent="0.25">
      <c r="AH1432" s="42" t="e">
        <f t="shared" si="116"/>
        <v>#REF!</v>
      </c>
      <c r="AI1432" s="43" t="str">
        <f>_xll.BInterpol('Base IPCA'!$C$3:$C$13,'Base IPCA'!$E$3:$E$13,AH1432,"Cubic","Extrapolate=Linear","MultiX=Average","Skip=True","Sort=True")</f>
        <v>#N/A Invalid Parameter: Interpolation value</v>
      </c>
      <c r="AJ1432" s="43" t="str">
        <f>_xll.BInterpol('Base IPCA'!$C$3:$C$13,'Base IPCA'!$D$3:$D$13,AH1432,"Cubic","Extrapolate=Linear","MultiX=Average","Skip=True","Sort=True")</f>
        <v>#N/A Invalid Parameter: Interpolation value</v>
      </c>
    </row>
    <row r="1433" spans="34:36" x14ac:dyDescent="0.25">
      <c r="AH1433" s="42" t="e">
        <f t="shared" si="116"/>
        <v>#REF!</v>
      </c>
      <c r="AI1433" s="43" t="str">
        <f>_xll.BInterpol('Base IPCA'!$C$3:$C$13,'Base IPCA'!$E$3:$E$13,AH1433,"Cubic","Extrapolate=Linear","MultiX=Average","Skip=True","Sort=True")</f>
        <v>#N/A Invalid Parameter: Interpolation value</v>
      </c>
      <c r="AJ1433" s="43" t="str">
        <f>_xll.BInterpol('Base IPCA'!$C$3:$C$13,'Base IPCA'!$D$3:$D$13,AH1433,"Cubic","Extrapolate=Linear","MultiX=Average","Skip=True","Sort=True")</f>
        <v>#N/A Invalid Parameter: Interpolation value</v>
      </c>
    </row>
    <row r="1434" spans="34:36" x14ac:dyDescent="0.25">
      <c r="AH1434" s="42" t="e">
        <f t="shared" si="116"/>
        <v>#REF!</v>
      </c>
      <c r="AI1434" s="43" t="str">
        <f>_xll.BInterpol('Base IPCA'!$C$3:$C$13,'Base IPCA'!$E$3:$E$13,AH1434,"Cubic","Extrapolate=Linear","MultiX=Average","Skip=True","Sort=True")</f>
        <v>#N/A Invalid Parameter: Interpolation value</v>
      </c>
      <c r="AJ1434" s="43" t="str">
        <f>_xll.BInterpol('Base IPCA'!$C$3:$C$13,'Base IPCA'!$D$3:$D$13,AH1434,"Cubic","Extrapolate=Linear","MultiX=Average","Skip=True","Sort=True")</f>
        <v>#N/A Invalid Parameter: Interpolation value</v>
      </c>
    </row>
    <row r="1435" spans="34:36" x14ac:dyDescent="0.25">
      <c r="AH1435" s="42" t="e">
        <f t="shared" si="116"/>
        <v>#REF!</v>
      </c>
      <c r="AI1435" s="43" t="str">
        <f>_xll.BInterpol('Base IPCA'!$C$3:$C$13,'Base IPCA'!$E$3:$E$13,AH1435,"Cubic","Extrapolate=Linear","MultiX=Average","Skip=True","Sort=True")</f>
        <v>#N/A Invalid Parameter: Interpolation value</v>
      </c>
      <c r="AJ1435" s="43" t="str">
        <f>_xll.BInterpol('Base IPCA'!$C$3:$C$13,'Base IPCA'!$D$3:$D$13,AH1435,"Cubic","Extrapolate=Linear","MultiX=Average","Skip=True","Sort=True")</f>
        <v>#N/A Invalid Parameter: Interpolation value</v>
      </c>
    </row>
    <row r="1436" spans="34:36" x14ac:dyDescent="0.25">
      <c r="AH1436" s="42" t="e">
        <f t="shared" si="116"/>
        <v>#REF!</v>
      </c>
      <c r="AI1436" s="43" t="str">
        <f>_xll.BInterpol('Base IPCA'!$C$3:$C$13,'Base IPCA'!$E$3:$E$13,AH1436,"Cubic","Extrapolate=Linear","MultiX=Average","Skip=True","Sort=True")</f>
        <v>#N/A Invalid Parameter: Interpolation value</v>
      </c>
      <c r="AJ1436" s="43" t="str">
        <f>_xll.BInterpol('Base IPCA'!$C$3:$C$13,'Base IPCA'!$D$3:$D$13,AH1436,"Cubic","Extrapolate=Linear","MultiX=Average","Skip=True","Sort=True")</f>
        <v>#N/A Invalid Parameter: Interpolation value</v>
      </c>
    </row>
    <row r="1437" spans="34:36" x14ac:dyDescent="0.25">
      <c r="AH1437" s="42" t="e">
        <f t="shared" si="116"/>
        <v>#REF!</v>
      </c>
      <c r="AI1437" s="43" t="str">
        <f>_xll.BInterpol('Base IPCA'!$C$3:$C$13,'Base IPCA'!$E$3:$E$13,AH1437,"Cubic","Extrapolate=Linear","MultiX=Average","Skip=True","Sort=True")</f>
        <v>#N/A Invalid Parameter: Interpolation value</v>
      </c>
      <c r="AJ1437" s="43" t="str">
        <f>_xll.BInterpol('Base IPCA'!$C$3:$C$13,'Base IPCA'!$D$3:$D$13,AH1437,"Cubic","Extrapolate=Linear","MultiX=Average","Skip=True","Sort=True")</f>
        <v>#N/A Invalid Parameter: Interpolation value</v>
      </c>
    </row>
    <row r="1438" spans="34:36" x14ac:dyDescent="0.25">
      <c r="AH1438" s="42" t="e">
        <f t="shared" si="116"/>
        <v>#REF!</v>
      </c>
      <c r="AI1438" s="43" t="str">
        <f>_xll.BInterpol('Base IPCA'!$C$3:$C$13,'Base IPCA'!$E$3:$E$13,AH1438,"Cubic","Extrapolate=Linear","MultiX=Average","Skip=True","Sort=True")</f>
        <v>#N/A Invalid Parameter: Interpolation value</v>
      </c>
      <c r="AJ1438" s="43" t="str">
        <f>_xll.BInterpol('Base IPCA'!$C$3:$C$13,'Base IPCA'!$D$3:$D$13,AH1438,"Cubic","Extrapolate=Linear","MultiX=Average","Skip=True","Sort=True")</f>
        <v>#N/A Invalid Parameter: Interpolation value</v>
      </c>
    </row>
    <row r="1439" spans="34:36" x14ac:dyDescent="0.25">
      <c r="AH1439" s="42" t="e">
        <f t="shared" si="116"/>
        <v>#REF!</v>
      </c>
      <c r="AI1439" s="43" t="str">
        <f>_xll.BInterpol('Base IPCA'!$C$3:$C$13,'Base IPCA'!$E$3:$E$13,AH1439,"Cubic","Extrapolate=Linear","MultiX=Average","Skip=True","Sort=True")</f>
        <v>#N/A Invalid Parameter: Interpolation value</v>
      </c>
      <c r="AJ1439" s="43" t="str">
        <f>_xll.BInterpol('Base IPCA'!$C$3:$C$13,'Base IPCA'!$D$3:$D$13,AH1439,"Cubic","Extrapolate=Linear","MultiX=Average","Skip=True","Sort=True")</f>
        <v>#N/A Invalid Parameter: Interpolation value</v>
      </c>
    </row>
    <row r="1440" spans="34:36" x14ac:dyDescent="0.25">
      <c r="AH1440" s="42" t="e">
        <f t="shared" si="116"/>
        <v>#REF!</v>
      </c>
      <c r="AI1440" s="43" t="str">
        <f>_xll.BInterpol('Base IPCA'!$C$3:$C$13,'Base IPCA'!$E$3:$E$13,AH1440,"Cubic","Extrapolate=Linear","MultiX=Average","Skip=True","Sort=True")</f>
        <v>#N/A Invalid Parameter: Interpolation value</v>
      </c>
      <c r="AJ1440" s="43" t="str">
        <f>_xll.BInterpol('Base IPCA'!$C$3:$C$13,'Base IPCA'!$D$3:$D$13,AH1440,"Cubic","Extrapolate=Linear","MultiX=Average","Skip=True","Sort=True")</f>
        <v>#N/A Invalid Parameter: Interpolation value</v>
      </c>
    </row>
    <row r="1441" spans="34:36" x14ac:dyDescent="0.25">
      <c r="AH1441" s="42" t="e">
        <f t="shared" si="116"/>
        <v>#REF!</v>
      </c>
      <c r="AI1441" s="43" t="str">
        <f>_xll.BInterpol('Base IPCA'!$C$3:$C$13,'Base IPCA'!$E$3:$E$13,AH1441,"Cubic","Extrapolate=Linear","MultiX=Average","Skip=True","Sort=True")</f>
        <v>#N/A Invalid Parameter: Interpolation value</v>
      </c>
      <c r="AJ1441" s="43" t="str">
        <f>_xll.BInterpol('Base IPCA'!$C$3:$C$13,'Base IPCA'!$D$3:$D$13,AH1441,"Cubic","Extrapolate=Linear","MultiX=Average","Skip=True","Sort=True")</f>
        <v>#N/A Invalid Parameter: Interpolation value</v>
      </c>
    </row>
    <row r="1442" spans="34:36" x14ac:dyDescent="0.25">
      <c r="AH1442" s="42" t="e">
        <f t="shared" si="116"/>
        <v>#REF!</v>
      </c>
      <c r="AI1442" s="43" t="str">
        <f>_xll.BInterpol('Base IPCA'!$C$3:$C$13,'Base IPCA'!$E$3:$E$13,AH1442,"Cubic","Extrapolate=Linear","MultiX=Average","Skip=True","Sort=True")</f>
        <v>#N/A Invalid Parameter: Interpolation value</v>
      </c>
      <c r="AJ1442" s="43" t="str">
        <f>_xll.BInterpol('Base IPCA'!$C$3:$C$13,'Base IPCA'!$D$3:$D$13,AH1442,"Cubic","Extrapolate=Linear","MultiX=Average","Skip=True","Sort=True")</f>
        <v>#N/A Invalid Parameter: Interpolation value</v>
      </c>
    </row>
    <row r="1443" spans="34:36" x14ac:dyDescent="0.25">
      <c r="AH1443" s="42" t="e">
        <f t="shared" si="116"/>
        <v>#REF!</v>
      </c>
      <c r="AI1443" s="43" t="str">
        <f>_xll.BInterpol('Base IPCA'!$C$3:$C$13,'Base IPCA'!$E$3:$E$13,AH1443,"Cubic","Extrapolate=Linear","MultiX=Average","Skip=True","Sort=True")</f>
        <v>#N/A Invalid Parameter: Interpolation value</v>
      </c>
      <c r="AJ1443" s="43" t="str">
        <f>_xll.BInterpol('Base IPCA'!$C$3:$C$13,'Base IPCA'!$D$3:$D$13,AH1443,"Cubic","Extrapolate=Linear","MultiX=Average","Skip=True","Sort=True")</f>
        <v>#N/A Invalid Parameter: Interpolation value</v>
      </c>
    </row>
    <row r="1444" spans="34:36" x14ac:dyDescent="0.25">
      <c r="AH1444" s="42" t="e">
        <f t="shared" si="116"/>
        <v>#REF!</v>
      </c>
      <c r="AI1444" s="43" t="str">
        <f>_xll.BInterpol('Base IPCA'!$C$3:$C$13,'Base IPCA'!$E$3:$E$13,AH1444,"Cubic","Extrapolate=Linear","MultiX=Average","Skip=True","Sort=True")</f>
        <v>#N/A Invalid Parameter: Interpolation value</v>
      </c>
      <c r="AJ1444" s="43" t="str">
        <f>_xll.BInterpol('Base IPCA'!$C$3:$C$13,'Base IPCA'!$D$3:$D$13,AH1444,"Cubic","Extrapolate=Linear","MultiX=Average","Skip=True","Sort=True")</f>
        <v>#N/A Invalid Parameter: Interpolation value</v>
      </c>
    </row>
    <row r="1445" spans="34:36" x14ac:dyDescent="0.25">
      <c r="AH1445" s="42" t="e">
        <f t="shared" si="116"/>
        <v>#REF!</v>
      </c>
      <c r="AI1445" s="43" t="str">
        <f>_xll.BInterpol('Base IPCA'!$C$3:$C$13,'Base IPCA'!$E$3:$E$13,AH1445,"Cubic","Extrapolate=Linear","MultiX=Average","Skip=True","Sort=True")</f>
        <v>#N/A Invalid Parameter: Interpolation value</v>
      </c>
      <c r="AJ1445" s="43" t="str">
        <f>_xll.BInterpol('Base IPCA'!$C$3:$C$13,'Base IPCA'!$D$3:$D$13,AH1445,"Cubic","Extrapolate=Linear","MultiX=Average","Skip=True","Sort=True")</f>
        <v>#N/A Invalid Parameter: Interpolation value</v>
      </c>
    </row>
    <row r="1446" spans="34:36" x14ac:dyDescent="0.25">
      <c r="AH1446" s="42" t="e">
        <f t="shared" si="116"/>
        <v>#REF!</v>
      </c>
      <c r="AI1446" s="43" t="str">
        <f>_xll.BInterpol('Base IPCA'!$C$3:$C$13,'Base IPCA'!$E$3:$E$13,AH1446,"Cubic","Extrapolate=Linear","MultiX=Average","Skip=True","Sort=True")</f>
        <v>#N/A Invalid Parameter: Interpolation value</v>
      </c>
      <c r="AJ1446" s="43" t="str">
        <f>_xll.BInterpol('Base IPCA'!$C$3:$C$13,'Base IPCA'!$D$3:$D$13,AH1446,"Cubic","Extrapolate=Linear","MultiX=Average","Skip=True","Sort=True")</f>
        <v>#N/A Invalid Parameter: Interpolation value</v>
      </c>
    </row>
    <row r="1447" spans="34:36" x14ac:dyDescent="0.25">
      <c r="AH1447" s="42" t="e">
        <f t="shared" si="116"/>
        <v>#REF!</v>
      </c>
      <c r="AI1447" s="43" t="str">
        <f>_xll.BInterpol('Base IPCA'!$C$3:$C$13,'Base IPCA'!$E$3:$E$13,AH1447,"Cubic","Extrapolate=Linear","MultiX=Average","Skip=True","Sort=True")</f>
        <v>#N/A Invalid Parameter: Interpolation value</v>
      </c>
      <c r="AJ1447" s="43" t="str">
        <f>_xll.BInterpol('Base IPCA'!$C$3:$C$13,'Base IPCA'!$D$3:$D$13,AH1447,"Cubic","Extrapolate=Linear","MultiX=Average","Skip=True","Sort=True")</f>
        <v>#N/A Invalid Parameter: Interpolation value</v>
      </c>
    </row>
    <row r="1448" spans="34:36" x14ac:dyDescent="0.25">
      <c r="AH1448" s="42" t="e">
        <f t="shared" si="116"/>
        <v>#REF!</v>
      </c>
      <c r="AI1448" s="43" t="str">
        <f>_xll.BInterpol('Base IPCA'!$C$3:$C$13,'Base IPCA'!$E$3:$E$13,AH1448,"Cubic","Extrapolate=Linear","MultiX=Average","Skip=True","Sort=True")</f>
        <v>#N/A Invalid Parameter: Interpolation value</v>
      </c>
      <c r="AJ1448" s="43" t="str">
        <f>_xll.BInterpol('Base IPCA'!$C$3:$C$13,'Base IPCA'!$D$3:$D$13,AH1448,"Cubic","Extrapolate=Linear","MultiX=Average","Skip=True","Sort=True")</f>
        <v>#N/A Invalid Parameter: Interpolation value</v>
      </c>
    </row>
    <row r="1449" spans="34:36" x14ac:dyDescent="0.25">
      <c r="AH1449" s="42" t="e">
        <f t="shared" si="116"/>
        <v>#REF!</v>
      </c>
      <c r="AI1449" s="43" t="str">
        <f>_xll.BInterpol('Base IPCA'!$C$3:$C$13,'Base IPCA'!$E$3:$E$13,AH1449,"Cubic","Extrapolate=Linear","MultiX=Average","Skip=True","Sort=True")</f>
        <v>#N/A Invalid Parameter: Interpolation value</v>
      </c>
      <c r="AJ1449" s="43" t="str">
        <f>_xll.BInterpol('Base IPCA'!$C$3:$C$13,'Base IPCA'!$D$3:$D$13,AH1449,"Cubic","Extrapolate=Linear","MultiX=Average","Skip=True","Sort=True")</f>
        <v>#N/A Invalid Parameter: Interpolation value</v>
      </c>
    </row>
    <row r="1450" spans="34:36" x14ac:dyDescent="0.25">
      <c r="AH1450" s="42" t="e">
        <f t="shared" si="116"/>
        <v>#REF!</v>
      </c>
      <c r="AI1450" s="43" t="str">
        <f>_xll.BInterpol('Base IPCA'!$C$3:$C$13,'Base IPCA'!$E$3:$E$13,AH1450,"Cubic","Extrapolate=Linear","MultiX=Average","Skip=True","Sort=True")</f>
        <v>#N/A Invalid Parameter: Interpolation value</v>
      </c>
      <c r="AJ1450" s="43" t="str">
        <f>_xll.BInterpol('Base IPCA'!$C$3:$C$13,'Base IPCA'!$D$3:$D$13,AH1450,"Cubic","Extrapolate=Linear","MultiX=Average","Skip=True","Sort=True")</f>
        <v>#N/A Invalid Parameter: Interpolation value</v>
      </c>
    </row>
    <row r="1451" spans="34:36" x14ac:dyDescent="0.25">
      <c r="AH1451" s="42" t="e">
        <f t="shared" si="116"/>
        <v>#REF!</v>
      </c>
      <c r="AI1451" s="43" t="str">
        <f>_xll.BInterpol('Base IPCA'!$C$3:$C$13,'Base IPCA'!$E$3:$E$13,AH1451,"Cubic","Extrapolate=Linear","MultiX=Average","Skip=True","Sort=True")</f>
        <v>#N/A Invalid Parameter: Interpolation value</v>
      </c>
      <c r="AJ1451" s="43" t="str">
        <f>_xll.BInterpol('Base IPCA'!$C$3:$C$13,'Base IPCA'!$D$3:$D$13,AH1451,"Cubic","Extrapolate=Linear","MultiX=Average","Skip=True","Sort=True")</f>
        <v>#N/A Invalid Parameter: Interpolation value</v>
      </c>
    </row>
    <row r="1452" spans="34:36" x14ac:dyDescent="0.25">
      <c r="AH1452" s="42" t="e">
        <f t="shared" si="116"/>
        <v>#REF!</v>
      </c>
      <c r="AI1452" s="43" t="str">
        <f>_xll.BInterpol('Base IPCA'!$C$3:$C$13,'Base IPCA'!$E$3:$E$13,AH1452,"Cubic","Extrapolate=Linear","MultiX=Average","Skip=True","Sort=True")</f>
        <v>#N/A Invalid Parameter: Interpolation value</v>
      </c>
      <c r="AJ1452" s="43" t="str">
        <f>_xll.BInterpol('Base IPCA'!$C$3:$C$13,'Base IPCA'!$D$3:$D$13,AH1452,"Cubic","Extrapolate=Linear","MultiX=Average","Skip=True","Sort=True")</f>
        <v>#N/A Invalid Parameter: Interpolation value</v>
      </c>
    </row>
    <row r="1453" spans="34:36" x14ac:dyDescent="0.25">
      <c r="AH1453" s="42" t="e">
        <f t="shared" si="116"/>
        <v>#REF!</v>
      </c>
      <c r="AI1453" s="43" t="str">
        <f>_xll.BInterpol('Base IPCA'!$C$3:$C$13,'Base IPCA'!$E$3:$E$13,AH1453,"Cubic","Extrapolate=Linear","MultiX=Average","Skip=True","Sort=True")</f>
        <v>#N/A Invalid Parameter: Interpolation value</v>
      </c>
      <c r="AJ1453" s="43" t="str">
        <f>_xll.BInterpol('Base IPCA'!$C$3:$C$13,'Base IPCA'!$D$3:$D$13,AH1453,"Cubic","Extrapolate=Linear","MultiX=Average","Skip=True","Sort=True")</f>
        <v>#N/A Invalid Parameter: Interpolation value</v>
      </c>
    </row>
    <row r="1454" spans="34:36" x14ac:dyDescent="0.25">
      <c r="AH1454" s="42" t="e">
        <f t="shared" si="116"/>
        <v>#REF!</v>
      </c>
      <c r="AI1454" s="43" t="str">
        <f>_xll.BInterpol('Base IPCA'!$C$3:$C$13,'Base IPCA'!$E$3:$E$13,AH1454,"Cubic","Extrapolate=Linear","MultiX=Average","Skip=True","Sort=True")</f>
        <v>#N/A Invalid Parameter: Interpolation value</v>
      </c>
      <c r="AJ1454" s="43" t="str">
        <f>_xll.BInterpol('Base IPCA'!$C$3:$C$13,'Base IPCA'!$D$3:$D$13,AH1454,"Cubic","Extrapolate=Linear","MultiX=Average","Skip=True","Sort=True")</f>
        <v>#N/A Invalid Parameter: Interpolation value</v>
      </c>
    </row>
    <row r="1455" spans="34:36" x14ac:dyDescent="0.25">
      <c r="AH1455" s="42" t="e">
        <f t="shared" si="116"/>
        <v>#REF!</v>
      </c>
      <c r="AI1455" s="43" t="str">
        <f>_xll.BInterpol('Base IPCA'!$C$3:$C$13,'Base IPCA'!$E$3:$E$13,AH1455,"Cubic","Extrapolate=Linear","MultiX=Average","Skip=True","Sort=True")</f>
        <v>#N/A Invalid Parameter: Interpolation value</v>
      </c>
      <c r="AJ1455" s="43" t="str">
        <f>_xll.BInterpol('Base IPCA'!$C$3:$C$13,'Base IPCA'!$D$3:$D$13,AH1455,"Cubic","Extrapolate=Linear","MultiX=Average","Skip=True","Sort=True")</f>
        <v>#N/A Invalid Parameter: Interpolation value</v>
      </c>
    </row>
    <row r="1456" spans="34:36" x14ac:dyDescent="0.25">
      <c r="AH1456" s="42" t="e">
        <f t="shared" si="116"/>
        <v>#REF!</v>
      </c>
      <c r="AI1456" s="43" t="str">
        <f>_xll.BInterpol('Base IPCA'!$C$3:$C$13,'Base IPCA'!$E$3:$E$13,AH1456,"Cubic","Extrapolate=Linear","MultiX=Average","Skip=True","Sort=True")</f>
        <v>#N/A Invalid Parameter: Interpolation value</v>
      </c>
      <c r="AJ1456" s="43" t="str">
        <f>_xll.BInterpol('Base IPCA'!$C$3:$C$13,'Base IPCA'!$D$3:$D$13,AH1456,"Cubic","Extrapolate=Linear","MultiX=Average","Skip=True","Sort=True")</f>
        <v>#N/A Invalid Parameter: Interpolation value</v>
      </c>
    </row>
    <row r="1457" spans="34:36" x14ac:dyDescent="0.25">
      <c r="AH1457" s="42" t="e">
        <f t="shared" si="116"/>
        <v>#REF!</v>
      </c>
      <c r="AI1457" s="43" t="str">
        <f>_xll.BInterpol('Base IPCA'!$C$3:$C$13,'Base IPCA'!$E$3:$E$13,AH1457,"Cubic","Extrapolate=Linear","MultiX=Average","Skip=True","Sort=True")</f>
        <v>#N/A Invalid Parameter: Interpolation value</v>
      </c>
      <c r="AJ1457" s="43" t="str">
        <f>_xll.BInterpol('Base IPCA'!$C$3:$C$13,'Base IPCA'!$D$3:$D$13,AH1457,"Cubic","Extrapolate=Linear","MultiX=Average","Skip=True","Sort=True")</f>
        <v>#N/A Invalid Parameter: Interpolation value</v>
      </c>
    </row>
    <row r="1458" spans="34:36" x14ac:dyDescent="0.25">
      <c r="AH1458" s="42" t="e">
        <f t="shared" si="116"/>
        <v>#REF!</v>
      </c>
      <c r="AI1458" s="43" t="str">
        <f>_xll.BInterpol('Base IPCA'!$C$3:$C$13,'Base IPCA'!$E$3:$E$13,AH1458,"Cubic","Extrapolate=Linear","MultiX=Average","Skip=True","Sort=True")</f>
        <v>#N/A Invalid Parameter: Interpolation value</v>
      </c>
      <c r="AJ1458" s="43" t="str">
        <f>_xll.BInterpol('Base IPCA'!$C$3:$C$13,'Base IPCA'!$D$3:$D$13,AH1458,"Cubic","Extrapolate=Linear","MultiX=Average","Skip=True","Sort=True")</f>
        <v>#N/A Invalid Parameter: Interpolation value</v>
      </c>
    </row>
    <row r="1459" spans="34:36" x14ac:dyDescent="0.25">
      <c r="AH1459" s="42" t="e">
        <f t="shared" si="116"/>
        <v>#REF!</v>
      </c>
      <c r="AI1459" s="43" t="str">
        <f>_xll.BInterpol('Base IPCA'!$C$3:$C$13,'Base IPCA'!$E$3:$E$13,AH1459,"Cubic","Extrapolate=Linear","MultiX=Average","Skip=True","Sort=True")</f>
        <v>#N/A Invalid Parameter: Interpolation value</v>
      </c>
      <c r="AJ1459" s="43" t="str">
        <f>_xll.BInterpol('Base IPCA'!$C$3:$C$13,'Base IPCA'!$D$3:$D$13,AH1459,"Cubic","Extrapolate=Linear","MultiX=Average","Skip=True","Sort=True")</f>
        <v>#N/A Invalid Parameter: Interpolation value</v>
      </c>
    </row>
    <row r="1460" spans="34:36" x14ac:dyDescent="0.25">
      <c r="AH1460" s="42" t="e">
        <f t="shared" si="116"/>
        <v>#REF!</v>
      </c>
      <c r="AI1460" s="43" t="str">
        <f>_xll.BInterpol('Base IPCA'!$C$3:$C$13,'Base IPCA'!$E$3:$E$13,AH1460,"Cubic","Extrapolate=Linear","MultiX=Average","Skip=True","Sort=True")</f>
        <v>#N/A Invalid Parameter: Interpolation value</v>
      </c>
      <c r="AJ1460" s="43" t="str">
        <f>_xll.BInterpol('Base IPCA'!$C$3:$C$13,'Base IPCA'!$D$3:$D$13,AH1460,"Cubic","Extrapolate=Linear","MultiX=Average","Skip=True","Sort=True")</f>
        <v>#N/A Invalid Parameter: Interpolation value</v>
      </c>
    </row>
    <row r="1461" spans="34:36" x14ac:dyDescent="0.25">
      <c r="AH1461" s="42" t="e">
        <f t="shared" si="116"/>
        <v>#REF!</v>
      </c>
      <c r="AI1461" s="43" t="str">
        <f>_xll.BInterpol('Base IPCA'!$C$3:$C$13,'Base IPCA'!$E$3:$E$13,AH1461,"Cubic","Extrapolate=Linear","MultiX=Average","Skip=True","Sort=True")</f>
        <v>#N/A Invalid Parameter: Interpolation value</v>
      </c>
      <c r="AJ1461" s="43" t="str">
        <f>_xll.BInterpol('Base IPCA'!$C$3:$C$13,'Base IPCA'!$D$3:$D$13,AH1461,"Cubic","Extrapolate=Linear","MultiX=Average","Skip=True","Sort=True")</f>
        <v>#N/A Invalid Parameter: Interpolation value</v>
      </c>
    </row>
    <row r="1462" spans="34:36" x14ac:dyDescent="0.25">
      <c r="AH1462" s="42" t="e">
        <f t="shared" si="116"/>
        <v>#REF!</v>
      </c>
      <c r="AI1462" s="43" t="str">
        <f>_xll.BInterpol('Base IPCA'!$C$3:$C$13,'Base IPCA'!$E$3:$E$13,AH1462,"Cubic","Extrapolate=Linear","MultiX=Average","Skip=True","Sort=True")</f>
        <v>#N/A Invalid Parameter: Interpolation value</v>
      </c>
      <c r="AJ1462" s="43" t="str">
        <f>_xll.BInterpol('Base IPCA'!$C$3:$C$13,'Base IPCA'!$D$3:$D$13,AH1462,"Cubic","Extrapolate=Linear","MultiX=Average","Skip=True","Sort=True")</f>
        <v>#N/A Invalid Parameter: Interpolation value</v>
      </c>
    </row>
    <row r="1463" spans="34:36" x14ac:dyDescent="0.25">
      <c r="AH1463" s="42" t="e">
        <f t="shared" si="116"/>
        <v>#REF!</v>
      </c>
      <c r="AI1463" s="43" t="str">
        <f>_xll.BInterpol('Base IPCA'!$C$3:$C$13,'Base IPCA'!$E$3:$E$13,AH1463,"Cubic","Extrapolate=Linear","MultiX=Average","Skip=True","Sort=True")</f>
        <v>#N/A Invalid Parameter: Interpolation value</v>
      </c>
      <c r="AJ1463" s="43" t="str">
        <f>_xll.BInterpol('Base IPCA'!$C$3:$C$13,'Base IPCA'!$D$3:$D$13,AH1463,"Cubic","Extrapolate=Linear","MultiX=Average","Skip=True","Sort=True")</f>
        <v>#N/A Invalid Parameter: Interpolation value</v>
      </c>
    </row>
    <row r="1464" spans="34:36" x14ac:dyDescent="0.25">
      <c r="AH1464" s="42" t="e">
        <f t="shared" si="116"/>
        <v>#REF!</v>
      </c>
      <c r="AI1464" s="43" t="str">
        <f>_xll.BInterpol('Base IPCA'!$C$3:$C$13,'Base IPCA'!$E$3:$E$13,AH1464,"Cubic","Extrapolate=Linear","MultiX=Average","Skip=True","Sort=True")</f>
        <v>#N/A Invalid Parameter: Interpolation value</v>
      </c>
      <c r="AJ1464" s="43" t="str">
        <f>_xll.BInterpol('Base IPCA'!$C$3:$C$13,'Base IPCA'!$D$3:$D$13,AH1464,"Cubic","Extrapolate=Linear","MultiX=Average","Skip=True","Sort=True")</f>
        <v>#N/A Invalid Parameter: Interpolation value</v>
      </c>
    </row>
    <row r="1465" spans="34:36" x14ac:dyDescent="0.25">
      <c r="AH1465" s="42" t="e">
        <f t="shared" si="116"/>
        <v>#REF!</v>
      </c>
      <c r="AI1465" s="43" t="str">
        <f>_xll.BInterpol('Base IPCA'!$C$3:$C$13,'Base IPCA'!$E$3:$E$13,AH1465,"Cubic","Extrapolate=Linear","MultiX=Average","Skip=True","Sort=True")</f>
        <v>#N/A Invalid Parameter: Interpolation value</v>
      </c>
      <c r="AJ1465" s="43" t="str">
        <f>_xll.BInterpol('Base IPCA'!$C$3:$C$13,'Base IPCA'!$D$3:$D$13,AH1465,"Cubic","Extrapolate=Linear","MultiX=Average","Skip=True","Sort=True")</f>
        <v>#N/A Invalid Parameter: Interpolation value</v>
      </c>
    </row>
    <row r="1466" spans="34:36" x14ac:dyDescent="0.25">
      <c r="AH1466" s="42" t="e">
        <f t="shared" si="116"/>
        <v>#REF!</v>
      </c>
      <c r="AI1466" s="43" t="str">
        <f>_xll.BInterpol('Base IPCA'!$C$3:$C$13,'Base IPCA'!$E$3:$E$13,AH1466,"Cubic","Extrapolate=Linear","MultiX=Average","Skip=True","Sort=True")</f>
        <v>#N/A Invalid Parameter: Interpolation value</v>
      </c>
      <c r="AJ1466" s="43" t="str">
        <f>_xll.BInterpol('Base IPCA'!$C$3:$C$13,'Base IPCA'!$D$3:$D$13,AH1466,"Cubic","Extrapolate=Linear","MultiX=Average","Skip=True","Sort=True")</f>
        <v>#N/A Invalid Parameter: Interpolation value</v>
      </c>
    </row>
    <row r="1467" spans="34:36" x14ac:dyDescent="0.25">
      <c r="AH1467" s="42" t="e">
        <f t="shared" si="116"/>
        <v>#REF!</v>
      </c>
      <c r="AI1467" s="43" t="str">
        <f>_xll.BInterpol('Base IPCA'!$C$3:$C$13,'Base IPCA'!$E$3:$E$13,AH1467,"Cubic","Extrapolate=Linear","MultiX=Average","Skip=True","Sort=True")</f>
        <v>#N/A Invalid Parameter: Interpolation value</v>
      </c>
      <c r="AJ1467" s="43" t="str">
        <f>_xll.BInterpol('Base IPCA'!$C$3:$C$13,'Base IPCA'!$D$3:$D$13,AH1467,"Cubic","Extrapolate=Linear","MultiX=Average","Skip=True","Sort=True")</f>
        <v>#N/A Invalid Parameter: Interpolation value</v>
      </c>
    </row>
    <row r="1468" spans="34:36" x14ac:dyDescent="0.25">
      <c r="AH1468" s="42" t="e">
        <f t="shared" si="116"/>
        <v>#REF!</v>
      </c>
      <c r="AI1468" s="43" t="str">
        <f>_xll.BInterpol('Base IPCA'!$C$3:$C$13,'Base IPCA'!$E$3:$E$13,AH1468,"Cubic","Extrapolate=Linear","MultiX=Average","Skip=True","Sort=True")</f>
        <v>#N/A Invalid Parameter: Interpolation value</v>
      </c>
      <c r="AJ1468" s="43" t="str">
        <f>_xll.BInterpol('Base IPCA'!$C$3:$C$13,'Base IPCA'!$D$3:$D$13,AH1468,"Cubic","Extrapolate=Linear","MultiX=Average","Skip=True","Sort=True")</f>
        <v>#N/A Invalid Parameter: Interpolation value</v>
      </c>
    </row>
    <row r="1469" spans="34:36" x14ac:dyDescent="0.25">
      <c r="AH1469" s="42" t="e">
        <f t="shared" si="116"/>
        <v>#REF!</v>
      </c>
      <c r="AI1469" s="43" t="str">
        <f>_xll.BInterpol('Base IPCA'!$C$3:$C$13,'Base IPCA'!$E$3:$E$13,AH1469,"Cubic","Extrapolate=Linear","MultiX=Average","Skip=True","Sort=True")</f>
        <v>#N/A Invalid Parameter: Interpolation value</v>
      </c>
      <c r="AJ1469" s="43" t="str">
        <f>_xll.BInterpol('Base IPCA'!$C$3:$C$13,'Base IPCA'!$D$3:$D$13,AH1469,"Cubic","Extrapolate=Linear","MultiX=Average","Skip=True","Sort=True")</f>
        <v>#N/A Invalid Parameter: Interpolation value</v>
      </c>
    </row>
    <row r="1470" spans="34:36" x14ac:dyDescent="0.25">
      <c r="AH1470" s="42" t="e">
        <f t="shared" si="116"/>
        <v>#REF!</v>
      </c>
      <c r="AI1470" s="43" t="str">
        <f>_xll.BInterpol('Base IPCA'!$C$3:$C$13,'Base IPCA'!$E$3:$E$13,AH1470,"Cubic","Extrapolate=Linear","MultiX=Average","Skip=True","Sort=True")</f>
        <v>#N/A Invalid Parameter: Interpolation value</v>
      </c>
      <c r="AJ1470" s="43" t="str">
        <f>_xll.BInterpol('Base IPCA'!$C$3:$C$13,'Base IPCA'!$D$3:$D$13,AH1470,"Cubic","Extrapolate=Linear","MultiX=Average","Skip=True","Sort=True")</f>
        <v>#N/A Invalid Parameter: Interpolation value</v>
      </c>
    </row>
    <row r="1471" spans="34:36" x14ac:dyDescent="0.25">
      <c r="AH1471" s="42" t="e">
        <f t="shared" si="116"/>
        <v>#REF!</v>
      </c>
      <c r="AI1471" s="43" t="str">
        <f>_xll.BInterpol('Base IPCA'!$C$3:$C$13,'Base IPCA'!$E$3:$E$13,AH1471,"Cubic","Extrapolate=Linear","MultiX=Average","Skip=True","Sort=True")</f>
        <v>#N/A Invalid Parameter: Interpolation value</v>
      </c>
      <c r="AJ1471" s="43" t="str">
        <f>_xll.BInterpol('Base IPCA'!$C$3:$C$13,'Base IPCA'!$D$3:$D$13,AH1471,"Cubic","Extrapolate=Linear","MultiX=Average","Skip=True","Sort=True")</f>
        <v>#N/A Invalid Parameter: Interpolation value</v>
      </c>
    </row>
    <row r="1472" spans="34:36" x14ac:dyDescent="0.25">
      <c r="AH1472" s="42" t="e">
        <f t="shared" si="116"/>
        <v>#REF!</v>
      </c>
      <c r="AI1472" s="43" t="str">
        <f>_xll.BInterpol('Base IPCA'!$C$3:$C$13,'Base IPCA'!$E$3:$E$13,AH1472,"Cubic","Extrapolate=Linear","MultiX=Average","Skip=True","Sort=True")</f>
        <v>#N/A Invalid Parameter: Interpolation value</v>
      </c>
      <c r="AJ1472" s="43" t="str">
        <f>_xll.BInterpol('Base IPCA'!$C$3:$C$13,'Base IPCA'!$D$3:$D$13,AH1472,"Cubic","Extrapolate=Linear","MultiX=Average","Skip=True","Sort=True")</f>
        <v>#N/A Invalid Parameter: Interpolation value</v>
      </c>
    </row>
    <row r="1473" spans="34:36" x14ac:dyDescent="0.25">
      <c r="AH1473" s="42" t="e">
        <f t="shared" si="116"/>
        <v>#REF!</v>
      </c>
      <c r="AI1473" s="43" t="str">
        <f>_xll.BInterpol('Base IPCA'!$C$3:$C$13,'Base IPCA'!$E$3:$E$13,AH1473,"Cubic","Extrapolate=Linear","MultiX=Average","Skip=True","Sort=True")</f>
        <v>#N/A Invalid Parameter: Interpolation value</v>
      </c>
      <c r="AJ1473" s="43" t="str">
        <f>_xll.BInterpol('Base IPCA'!$C$3:$C$13,'Base IPCA'!$D$3:$D$13,AH1473,"Cubic","Extrapolate=Linear","MultiX=Average","Skip=True","Sort=True")</f>
        <v>#N/A Invalid Parameter: Interpolation value</v>
      </c>
    </row>
    <row r="1474" spans="34:36" x14ac:dyDescent="0.25">
      <c r="AH1474" s="42" t="e">
        <f t="shared" si="116"/>
        <v>#REF!</v>
      </c>
      <c r="AI1474" s="43" t="str">
        <f>_xll.BInterpol('Base IPCA'!$C$3:$C$13,'Base IPCA'!$E$3:$E$13,AH1474,"Cubic","Extrapolate=Linear","MultiX=Average","Skip=True","Sort=True")</f>
        <v>#N/A Invalid Parameter: Interpolation value</v>
      </c>
      <c r="AJ1474" s="43" t="str">
        <f>_xll.BInterpol('Base IPCA'!$C$3:$C$13,'Base IPCA'!$D$3:$D$13,AH1474,"Cubic","Extrapolate=Linear","MultiX=Average","Skip=True","Sort=True")</f>
        <v>#N/A Invalid Parameter: Interpolation value</v>
      </c>
    </row>
    <row r="1475" spans="34:36" x14ac:dyDescent="0.25">
      <c r="AH1475" s="42" t="e">
        <f t="shared" si="116"/>
        <v>#REF!</v>
      </c>
      <c r="AI1475" s="43" t="str">
        <f>_xll.BInterpol('Base IPCA'!$C$3:$C$13,'Base IPCA'!$E$3:$E$13,AH1475,"Cubic","Extrapolate=Linear","MultiX=Average","Skip=True","Sort=True")</f>
        <v>#N/A Invalid Parameter: Interpolation value</v>
      </c>
      <c r="AJ1475" s="43" t="str">
        <f>_xll.BInterpol('Base IPCA'!$C$3:$C$13,'Base IPCA'!$D$3:$D$13,AH1475,"Cubic","Extrapolate=Linear","MultiX=Average","Skip=True","Sort=True")</f>
        <v>#N/A Invalid Parameter: Interpolation value</v>
      </c>
    </row>
    <row r="1476" spans="34:36" x14ac:dyDescent="0.25">
      <c r="AH1476" s="42" t="e">
        <f t="shared" si="116"/>
        <v>#REF!</v>
      </c>
      <c r="AI1476" s="43" t="str">
        <f>_xll.BInterpol('Base IPCA'!$C$3:$C$13,'Base IPCA'!$E$3:$E$13,AH1476,"Cubic","Extrapolate=Linear","MultiX=Average","Skip=True","Sort=True")</f>
        <v>#N/A Invalid Parameter: Interpolation value</v>
      </c>
      <c r="AJ1476" s="43" t="str">
        <f>_xll.BInterpol('Base IPCA'!$C$3:$C$13,'Base IPCA'!$D$3:$D$13,AH1476,"Cubic","Extrapolate=Linear","MultiX=Average","Skip=True","Sort=True")</f>
        <v>#N/A Invalid Parameter: Interpolation value</v>
      </c>
    </row>
    <row r="1477" spans="34:36" x14ac:dyDescent="0.25">
      <c r="AH1477" s="42" t="e">
        <f t="shared" si="116"/>
        <v>#REF!</v>
      </c>
      <c r="AI1477" s="43" t="str">
        <f>_xll.BInterpol('Base IPCA'!$C$3:$C$13,'Base IPCA'!$E$3:$E$13,AH1477,"Cubic","Extrapolate=Linear","MultiX=Average","Skip=True","Sort=True")</f>
        <v>#N/A Invalid Parameter: Interpolation value</v>
      </c>
      <c r="AJ1477" s="43" t="str">
        <f>_xll.BInterpol('Base IPCA'!$C$3:$C$13,'Base IPCA'!$D$3:$D$13,AH1477,"Cubic","Extrapolate=Linear","MultiX=Average","Skip=True","Sort=True")</f>
        <v>#N/A Invalid Parameter: Interpolation value</v>
      </c>
    </row>
    <row r="1478" spans="34:36" x14ac:dyDescent="0.25">
      <c r="AH1478" s="42" t="e">
        <f t="shared" ref="AH1478:AH1541" si="117">AH1477+1</f>
        <v>#REF!</v>
      </c>
      <c r="AI1478" s="43" t="str">
        <f>_xll.BInterpol('Base IPCA'!$C$3:$C$13,'Base IPCA'!$E$3:$E$13,AH1478,"Cubic","Extrapolate=Linear","MultiX=Average","Skip=True","Sort=True")</f>
        <v>#N/A Invalid Parameter: Interpolation value</v>
      </c>
      <c r="AJ1478" s="43" t="str">
        <f>_xll.BInterpol('Base IPCA'!$C$3:$C$13,'Base IPCA'!$D$3:$D$13,AH1478,"Cubic","Extrapolate=Linear","MultiX=Average","Skip=True","Sort=True")</f>
        <v>#N/A Invalid Parameter: Interpolation value</v>
      </c>
    </row>
    <row r="1479" spans="34:36" x14ac:dyDescent="0.25">
      <c r="AH1479" s="42" t="e">
        <f t="shared" si="117"/>
        <v>#REF!</v>
      </c>
      <c r="AI1479" s="43" t="str">
        <f>_xll.BInterpol('Base IPCA'!$C$3:$C$13,'Base IPCA'!$E$3:$E$13,AH1479,"Cubic","Extrapolate=Linear","MultiX=Average","Skip=True","Sort=True")</f>
        <v>#N/A Invalid Parameter: Interpolation value</v>
      </c>
      <c r="AJ1479" s="43" t="str">
        <f>_xll.BInterpol('Base IPCA'!$C$3:$C$13,'Base IPCA'!$D$3:$D$13,AH1479,"Cubic","Extrapolate=Linear","MultiX=Average","Skip=True","Sort=True")</f>
        <v>#N/A Invalid Parameter: Interpolation value</v>
      </c>
    </row>
    <row r="1480" spans="34:36" x14ac:dyDescent="0.25">
      <c r="AH1480" s="42" t="e">
        <f t="shared" si="117"/>
        <v>#REF!</v>
      </c>
      <c r="AI1480" s="43" t="str">
        <f>_xll.BInterpol('Base IPCA'!$C$3:$C$13,'Base IPCA'!$E$3:$E$13,AH1480,"Cubic","Extrapolate=Linear","MultiX=Average","Skip=True","Sort=True")</f>
        <v>#N/A Invalid Parameter: Interpolation value</v>
      </c>
      <c r="AJ1480" s="43" t="str">
        <f>_xll.BInterpol('Base IPCA'!$C$3:$C$13,'Base IPCA'!$D$3:$D$13,AH1480,"Cubic","Extrapolate=Linear","MultiX=Average","Skip=True","Sort=True")</f>
        <v>#N/A Invalid Parameter: Interpolation value</v>
      </c>
    </row>
    <row r="1481" spans="34:36" x14ac:dyDescent="0.25">
      <c r="AH1481" s="42" t="e">
        <f t="shared" si="117"/>
        <v>#REF!</v>
      </c>
      <c r="AI1481" s="43" t="str">
        <f>_xll.BInterpol('Base IPCA'!$C$3:$C$13,'Base IPCA'!$E$3:$E$13,AH1481,"Cubic","Extrapolate=Linear","MultiX=Average","Skip=True","Sort=True")</f>
        <v>#N/A Invalid Parameter: Interpolation value</v>
      </c>
      <c r="AJ1481" s="43" t="str">
        <f>_xll.BInterpol('Base IPCA'!$C$3:$C$13,'Base IPCA'!$D$3:$D$13,AH1481,"Cubic","Extrapolate=Linear","MultiX=Average","Skip=True","Sort=True")</f>
        <v>#N/A Invalid Parameter: Interpolation value</v>
      </c>
    </row>
    <row r="1482" spans="34:36" x14ac:dyDescent="0.25">
      <c r="AH1482" s="42" t="e">
        <f t="shared" si="117"/>
        <v>#REF!</v>
      </c>
      <c r="AI1482" s="43" t="str">
        <f>_xll.BInterpol('Base IPCA'!$C$3:$C$13,'Base IPCA'!$E$3:$E$13,AH1482,"Cubic","Extrapolate=Linear","MultiX=Average","Skip=True","Sort=True")</f>
        <v>#N/A Invalid Parameter: Interpolation value</v>
      </c>
      <c r="AJ1482" s="43" t="str">
        <f>_xll.BInterpol('Base IPCA'!$C$3:$C$13,'Base IPCA'!$D$3:$D$13,AH1482,"Cubic","Extrapolate=Linear","MultiX=Average","Skip=True","Sort=True")</f>
        <v>#N/A Invalid Parameter: Interpolation value</v>
      </c>
    </row>
    <row r="1483" spans="34:36" x14ac:dyDescent="0.25">
      <c r="AH1483" s="42" t="e">
        <f t="shared" si="117"/>
        <v>#REF!</v>
      </c>
      <c r="AI1483" s="43" t="str">
        <f>_xll.BInterpol('Base IPCA'!$C$3:$C$13,'Base IPCA'!$E$3:$E$13,AH1483,"Cubic","Extrapolate=Linear","MultiX=Average","Skip=True","Sort=True")</f>
        <v>#N/A Invalid Parameter: Interpolation value</v>
      </c>
      <c r="AJ1483" s="43" t="str">
        <f>_xll.BInterpol('Base IPCA'!$C$3:$C$13,'Base IPCA'!$D$3:$D$13,AH1483,"Cubic","Extrapolate=Linear","MultiX=Average","Skip=True","Sort=True")</f>
        <v>#N/A Invalid Parameter: Interpolation value</v>
      </c>
    </row>
    <row r="1484" spans="34:36" x14ac:dyDescent="0.25">
      <c r="AH1484" s="42" t="e">
        <f t="shared" si="117"/>
        <v>#REF!</v>
      </c>
      <c r="AI1484" s="43" t="str">
        <f>_xll.BInterpol('Base IPCA'!$C$3:$C$13,'Base IPCA'!$E$3:$E$13,AH1484,"Cubic","Extrapolate=Linear","MultiX=Average","Skip=True","Sort=True")</f>
        <v>#N/A Invalid Parameter: Interpolation value</v>
      </c>
      <c r="AJ1484" s="43" t="str">
        <f>_xll.BInterpol('Base IPCA'!$C$3:$C$13,'Base IPCA'!$D$3:$D$13,AH1484,"Cubic","Extrapolate=Linear","MultiX=Average","Skip=True","Sort=True")</f>
        <v>#N/A Invalid Parameter: Interpolation value</v>
      </c>
    </row>
    <row r="1485" spans="34:36" x14ac:dyDescent="0.25">
      <c r="AH1485" s="42" t="e">
        <f t="shared" si="117"/>
        <v>#REF!</v>
      </c>
      <c r="AI1485" s="43" t="str">
        <f>_xll.BInterpol('Base IPCA'!$C$3:$C$13,'Base IPCA'!$E$3:$E$13,AH1485,"Cubic","Extrapolate=Linear","MultiX=Average","Skip=True","Sort=True")</f>
        <v>#N/A Invalid Parameter: Interpolation value</v>
      </c>
      <c r="AJ1485" s="43" t="str">
        <f>_xll.BInterpol('Base IPCA'!$C$3:$C$13,'Base IPCA'!$D$3:$D$13,AH1485,"Cubic","Extrapolate=Linear","MultiX=Average","Skip=True","Sort=True")</f>
        <v>#N/A Invalid Parameter: Interpolation value</v>
      </c>
    </row>
    <row r="1486" spans="34:36" x14ac:dyDescent="0.25">
      <c r="AH1486" s="42" t="e">
        <f t="shared" si="117"/>
        <v>#REF!</v>
      </c>
      <c r="AI1486" s="43" t="str">
        <f>_xll.BInterpol('Base IPCA'!$C$3:$C$13,'Base IPCA'!$E$3:$E$13,AH1486,"Cubic","Extrapolate=Linear","MultiX=Average","Skip=True","Sort=True")</f>
        <v>#N/A Invalid Parameter: Interpolation value</v>
      </c>
      <c r="AJ1486" s="43" t="str">
        <f>_xll.BInterpol('Base IPCA'!$C$3:$C$13,'Base IPCA'!$D$3:$D$13,AH1486,"Cubic","Extrapolate=Linear","MultiX=Average","Skip=True","Sort=True")</f>
        <v>#N/A Invalid Parameter: Interpolation value</v>
      </c>
    </row>
    <row r="1487" spans="34:36" x14ac:dyDescent="0.25">
      <c r="AH1487" s="42" t="e">
        <f t="shared" si="117"/>
        <v>#REF!</v>
      </c>
      <c r="AI1487" s="43" t="str">
        <f>_xll.BInterpol('Base IPCA'!$C$3:$C$13,'Base IPCA'!$E$3:$E$13,AH1487,"Cubic","Extrapolate=Linear","MultiX=Average","Skip=True","Sort=True")</f>
        <v>#N/A Invalid Parameter: Interpolation value</v>
      </c>
      <c r="AJ1487" s="43" t="str">
        <f>_xll.BInterpol('Base IPCA'!$C$3:$C$13,'Base IPCA'!$D$3:$D$13,AH1487,"Cubic","Extrapolate=Linear","MultiX=Average","Skip=True","Sort=True")</f>
        <v>#N/A Invalid Parameter: Interpolation value</v>
      </c>
    </row>
    <row r="1488" spans="34:36" x14ac:dyDescent="0.25">
      <c r="AH1488" s="42" t="e">
        <f t="shared" si="117"/>
        <v>#REF!</v>
      </c>
      <c r="AI1488" s="43" t="str">
        <f>_xll.BInterpol('Base IPCA'!$C$3:$C$13,'Base IPCA'!$E$3:$E$13,AH1488,"Cubic","Extrapolate=Linear","MultiX=Average","Skip=True","Sort=True")</f>
        <v>#N/A Invalid Parameter: Interpolation value</v>
      </c>
      <c r="AJ1488" s="43" t="str">
        <f>_xll.BInterpol('Base IPCA'!$C$3:$C$13,'Base IPCA'!$D$3:$D$13,AH1488,"Cubic","Extrapolate=Linear","MultiX=Average","Skip=True","Sort=True")</f>
        <v>#N/A Invalid Parameter: Interpolation value</v>
      </c>
    </row>
    <row r="1489" spans="34:36" x14ac:dyDescent="0.25">
      <c r="AH1489" s="42" t="e">
        <f t="shared" si="117"/>
        <v>#REF!</v>
      </c>
      <c r="AI1489" s="43" t="str">
        <f>_xll.BInterpol('Base IPCA'!$C$3:$C$13,'Base IPCA'!$E$3:$E$13,AH1489,"Cubic","Extrapolate=Linear","MultiX=Average","Skip=True","Sort=True")</f>
        <v>#N/A Invalid Parameter: Interpolation value</v>
      </c>
      <c r="AJ1489" s="43" t="str">
        <f>_xll.BInterpol('Base IPCA'!$C$3:$C$13,'Base IPCA'!$D$3:$D$13,AH1489,"Cubic","Extrapolate=Linear","MultiX=Average","Skip=True","Sort=True")</f>
        <v>#N/A Invalid Parameter: Interpolation value</v>
      </c>
    </row>
    <row r="1490" spans="34:36" x14ac:dyDescent="0.25">
      <c r="AH1490" s="42" t="e">
        <f t="shared" si="117"/>
        <v>#REF!</v>
      </c>
      <c r="AI1490" s="43" t="str">
        <f>_xll.BInterpol('Base IPCA'!$C$3:$C$13,'Base IPCA'!$E$3:$E$13,AH1490,"Cubic","Extrapolate=Linear","MultiX=Average","Skip=True","Sort=True")</f>
        <v>#N/A Invalid Parameter: Interpolation value</v>
      </c>
      <c r="AJ1490" s="43" t="str">
        <f>_xll.BInterpol('Base IPCA'!$C$3:$C$13,'Base IPCA'!$D$3:$D$13,AH1490,"Cubic","Extrapolate=Linear","MultiX=Average","Skip=True","Sort=True")</f>
        <v>#N/A Invalid Parameter: Interpolation value</v>
      </c>
    </row>
    <row r="1491" spans="34:36" x14ac:dyDescent="0.25">
      <c r="AH1491" s="42" t="e">
        <f t="shared" si="117"/>
        <v>#REF!</v>
      </c>
      <c r="AI1491" s="43" t="str">
        <f>_xll.BInterpol('Base IPCA'!$C$3:$C$13,'Base IPCA'!$E$3:$E$13,AH1491,"Cubic","Extrapolate=Linear","MultiX=Average","Skip=True","Sort=True")</f>
        <v>#N/A Invalid Parameter: Interpolation value</v>
      </c>
      <c r="AJ1491" s="43" t="str">
        <f>_xll.BInterpol('Base IPCA'!$C$3:$C$13,'Base IPCA'!$D$3:$D$13,AH1491,"Cubic","Extrapolate=Linear","MultiX=Average","Skip=True","Sort=True")</f>
        <v>#N/A Invalid Parameter: Interpolation value</v>
      </c>
    </row>
    <row r="1492" spans="34:36" x14ac:dyDescent="0.25">
      <c r="AH1492" s="42" t="e">
        <f t="shared" si="117"/>
        <v>#REF!</v>
      </c>
      <c r="AI1492" s="43" t="str">
        <f>_xll.BInterpol('Base IPCA'!$C$3:$C$13,'Base IPCA'!$E$3:$E$13,AH1492,"Cubic","Extrapolate=Linear","MultiX=Average","Skip=True","Sort=True")</f>
        <v>#N/A Invalid Parameter: Interpolation value</v>
      </c>
      <c r="AJ1492" s="43" t="str">
        <f>_xll.BInterpol('Base IPCA'!$C$3:$C$13,'Base IPCA'!$D$3:$D$13,AH1492,"Cubic","Extrapolate=Linear","MultiX=Average","Skip=True","Sort=True")</f>
        <v>#N/A Invalid Parameter: Interpolation value</v>
      </c>
    </row>
    <row r="1493" spans="34:36" x14ac:dyDescent="0.25">
      <c r="AH1493" s="42" t="e">
        <f t="shared" si="117"/>
        <v>#REF!</v>
      </c>
      <c r="AI1493" s="43" t="str">
        <f>_xll.BInterpol('Base IPCA'!$C$3:$C$13,'Base IPCA'!$E$3:$E$13,AH1493,"Cubic","Extrapolate=Linear","MultiX=Average","Skip=True","Sort=True")</f>
        <v>#N/A Invalid Parameter: Interpolation value</v>
      </c>
      <c r="AJ1493" s="43" t="str">
        <f>_xll.BInterpol('Base IPCA'!$C$3:$C$13,'Base IPCA'!$D$3:$D$13,AH1493,"Cubic","Extrapolate=Linear","MultiX=Average","Skip=True","Sort=True")</f>
        <v>#N/A Invalid Parameter: Interpolation value</v>
      </c>
    </row>
    <row r="1494" spans="34:36" x14ac:dyDescent="0.25">
      <c r="AH1494" s="42" t="e">
        <f t="shared" si="117"/>
        <v>#REF!</v>
      </c>
      <c r="AI1494" s="43" t="str">
        <f>_xll.BInterpol('Base IPCA'!$C$3:$C$13,'Base IPCA'!$E$3:$E$13,AH1494,"Cubic","Extrapolate=Linear","MultiX=Average","Skip=True","Sort=True")</f>
        <v>#N/A Invalid Parameter: Interpolation value</v>
      </c>
      <c r="AJ1494" s="43" t="str">
        <f>_xll.BInterpol('Base IPCA'!$C$3:$C$13,'Base IPCA'!$D$3:$D$13,AH1494,"Cubic","Extrapolate=Linear","MultiX=Average","Skip=True","Sort=True")</f>
        <v>#N/A Invalid Parameter: Interpolation value</v>
      </c>
    </row>
    <row r="1495" spans="34:36" x14ac:dyDescent="0.25">
      <c r="AH1495" s="42" t="e">
        <f t="shared" si="117"/>
        <v>#REF!</v>
      </c>
      <c r="AI1495" s="43" t="str">
        <f>_xll.BInterpol('Base IPCA'!$C$3:$C$13,'Base IPCA'!$E$3:$E$13,AH1495,"Cubic","Extrapolate=Linear","MultiX=Average","Skip=True","Sort=True")</f>
        <v>#N/A Invalid Parameter: Interpolation value</v>
      </c>
      <c r="AJ1495" s="43" t="str">
        <f>_xll.BInterpol('Base IPCA'!$C$3:$C$13,'Base IPCA'!$D$3:$D$13,AH1495,"Cubic","Extrapolate=Linear","MultiX=Average","Skip=True","Sort=True")</f>
        <v>#N/A Invalid Parameter: Interpolation value</v>
      </c>
    </row>
    <row r="1496" spans="34:36" x14ac:dyDescent="0.25">
      <c r="AH1496" s="42" t="e">
        <f t="shared" si="117"/>
        <v>#REF!</v>
      </c>
      <c r="AI1496" s="43" t="str">
        <f>_xll.BInterpol('Base IPCA'!$C$3:$C$13,'Base IPCA'!$E$3:$E$13,AH1496,"Cubic","Extrapolate=Linear","MultiX=Average","Skip=True","Sort=True")</f>
        <v>#N/A Invalid Parameter: Interpolation value</v>
      </c>
      <c r="AJ1496" s="43" t="str">
        <f>_xll.BInterpol('Base IPCA'!$C$3:$C$13,'Base IPCA'!$D$3:$D$13,AH1496,"Cubic","Extrapolate=Linear","MultiX=Average","Skip=True","Sort=True")</f>
        <v>#N/A Invalid Parameter: Interpolation value</v>
      </c>
    </row>
    <row r="1497" spans="34:36" x14ac:dyDescent="0.25">
      <c r="AH1497" s="42" t="e">
        <f t="shared" si="117"/>
        <v>#REF!</v>
      </c>
      <c r="AI1497" s="43" t="str">
        <f>_xll.BInterpol('Base IPCA'!$C$3:$C$13,'Base IPCA'!$E$3:$E$13,AH1497,"Cubic","Extrapolate=Linear","MultiX=Average","Skip=True","Sort=True")</f>
        <v>#N/A Invalid Parameter: Interpolation value</v>
      </c>
      <c r="AJ1497" s="43" t="str">
        <f>_xll.BInterpol('Base IPCA'!$C$3:$C$13,'Base IPCA'!$D$3:$D$13,AH1497,"Cubic","Extrapolate=Linear","MultiX=Average","Skip=True","Sort=True")</f>
        <v>#N/A Invalid Parameter: Interpolation value</v>
      </c>
    </row>
    <row r="1498" spans="34:36" x14ac:dyDescent="0.25">
      <c r="AH1498" s="42" t="e">
        <f t="shared" si="117"/>
        <v>#REF!</v>
      </c>
      <c r="AI1498" s="43" t="str">
        <f>_xll.BInterpol('Base IPCA'!$C$3:$C$13,'Base IPCA'!$E$3:$E$13,AH1498,"Cubic","Extrapolate=Linear","MultiX=Average","Skip=True","Sort=True")</f>
        <v>#N/A Invalid Parameter: Interpolation value</v>
      </c>
      <c r="AJ1498" s="43" t="str">
        <f>_xll.BInterpol('Base IPCA'!$C$3:$C$13,'Base IPCA'!$D$3:$D$13,AH1498,"Cubic","Extrapolate=Linear","MultiX=Average","Skip=True","Sort=True")</f>
        <v>#N/A Invalid Parameter: Interpolation value</v>
      </c>
    </row>
    <row r="1499" spans="34:36" x14ac:dyDescent="0.25">
      <c r="AH1499" s="42" t="e">
        <f t="shared" si="117"/>
        <v>#REF!</v>
      </c>
      <c r="AI1499" s="43" t="str">
        <f>_xll.BInterpol('Base IPCA'!$C$3:$C$13,'Base IPCA'!$E$3:$E$13,AH1499,"Cubic","Extrapolate=Linear","MultiX=Average","Skip=True","Sort=True")</f>
        <v>#N/A Invalid Parameter: Interpolation value</v>
      </c>
      <c r="AJ1499" s="43" t="str">
        <f>_xll.BInterpol('Base IPCA'!$C$3:$C$13,'Base IPCA'!$D$3:$D$13,AH1499,"Cubic","Extrapolate=Linear","MultiX=Average","Skip=True","Sort=True")</f>
        <v>#N/A Invalid Parameter: Interpolation value</v>
      </c>
    </row>
    <row r="1500" spans="34:36" x14ac:dyDescent="0.25">
      <c r="AH1500" s="42" t="e">
        <f t="shared" si="117"/>
        <v>#REF!</v>
      </c>
      <c r="AI1500" s="43" t="str">
        <f>_xll.BInterpol('Base IPCA'!$C$3:$C$13,'Base IPCA'!$E$3:$E$13,AH1500,"Cubic","Extrapolate=Linear","MultiX=Average","Skip=True","Sort=True")</f>
        <v>#N/A Invalid Parameter: Interpolation value</v>
      </c>
      <c r="AJ1500" s="43" t="str">
        <f>_xll.BInterpol('Base IPCA'!$C$3:$C$13,'Base IPCA'!$D$3:$D$13,AH1500,"Cubic","Extrapolate=Linear","MultiX=Average","Skip=True","Sort=True")</f>
        <v>#N/A Invalid Parameter: Interpolation value</v>
      </c>
    </row>
    <row r="1501" spans="34:36" x14ac:dyDescent="0.25">
      <c r="AH1501" s="42" t="e">
        <f t="shared" si="117"/>
        <v>#REF!</v>
      </c>
      <c r="AI1501" s="43" t="str">
        <f>_xll.BInterpol('Base IPCA'!$C$3:$C$13,'Base IPCA'!$E$3:$E$13,AH1501,"Cubic","Extrapolate=Linear","MultiX=Average","Skip=True","Sort=True")</f>
        <v>#N/A Invalid Parameter: Interpolation value</v>
      </c>
      <c r="AJ1501" s="43" t="str">
        <f>_xll.BInterpol('Base IPCA'!$C$3:$C$13,'Base IPCA'!$D$3:$D$13,AH1501,"Cubic","Extrapolate=Linear","MultiX=Average","Skip=True","Sort=True")</f>
        <v>#N/A Invalid Parameter: Interpolation value</v>
      </c>
    </row>
    <row r="1502" spans="34:36" x14ac:dyDescent="0.25">
      <c r="AH1502" s="42" t="e">
        <f t="shared" si="117"/>
        <v>#REF!</v>
      </c>
      <c r="AI1502" s="43" t="str">
        <f>_xll.BInterpol('Base IPCA'!$C$3:$C$13,'Base IPCA'!$E$3:$E$13,AH1502,"Cubic","Extrapolate=Linear","MultiX=Average","Skip=True","Sort=True")</f>
        <v>#N/A Invalid Parameter: Interpolation value</v>
      </c>
      <c r="AJ1502" s="43" t="str">
        <f>_xll.BInterpol('Base IPCA'!$C$3:$C$13,'Base IPCA'!$D$3:$D$13,AH1502,"Cubic","Extrapolate=Linear","MultiX=Average","Skip=True","Sort=True")</f>
        <v>#N/A Invalid Parameter: Interpolation value</v>
      </c>
    </row>
    <row r="1503" spans="34:36" x14ac:dyDescent="0.25">
      <c r="AH1503" s="42" t="e">
        <f t="shared" si="117"/>
        <v>#REF!</v>
      </c>
      <c r="AI1503" s="43" t="str">
        <f>_xll.BInterpol('Base IPCA'!$C$3:$C$13,'Base IPCA'!$E$3:$E$13,AH1503,"Cubic","Extrapolate=Linear","MultiX=Average","Skip=True","Sort=True")</f>
        <v>#N/A Invalid Parameter: Interpolation value</v>
      </c>
      <c r="AJ1503" s="43" t="str">
        <f>_xll.BInterpol('Base IPCA'!$C$3:$C$13,'Base IPCA'!$D$3:$D$13,AH1503,"Cubic","Extrapolate=Linear","MultiX=Average","Skip=True","Sort=True")</f>
        <v>#N/A Invalid Parameter: Interpolation value</v>
      </c>
    </row>
    <row r="1504" spans="34:36" x14ac:dyDescent="0.25">
      <c r="AH1504" s="42" t="e">
        <f t="shared" si="117"/>
        <v>#REF!</v>
      </c>
      <c r="AI1504" s="43" t="str">
        <f>_xll.BInterpol('Base IPCA'!$C$3:$C$13,'Base IPCA'!$E$3:$E$13,AH1504,"Cubic","Extrapolate=Linear","MultiX=Average","Skip=True","Sort=True")</f>
        <v>#N/A Invalid Parameter: Interpolation value</v>
      </c>
      <c r="AJ1504" s="43" t="str">
        <f>_xll.BInterpol('Base IPCA'!$C$3:$C$13,'Base IPCA'!$D$3:$D$13,AH1504,"Cubic","Extrapolate=Linear","MultiX=Average","Skip=True","Sort=True")</f>
        <v>#N/A Invalid Parameter: Interpolation value</v>
      </c>
    </row>
    <row r="1505" spans="34:36" x14ac:dyDescent="0.25">
      <c r="AH1505" s="42" t="e">
        <f t="shared" si="117"/>
        <v>#REF!</v>
      </c>
      <c r="AI1505" s="43" t="str">
        <f>_xll.BInterpol('Base IPCA'!$C$3:$C$13,'Base IPCA'!$E$3:$E$13,AH1505,"Cubic","Extrapolate=Linear","MultiX=Average","Skip=True","Sort=True")</f>
        <v>#N/A Invalid Parameter: Interpolation value</v>
      </c>
      <c r="AJ1505" s="43" t="str">
        <f>_xll.BInterpol('Base IPCA'!$C$3:$C$13,'Base IPCA'!$D$3:$D$13,AH1505,"Cubic","Extrapolate=Linear","MultiX=Average","Skip=True","Sort=True")</f>
        <v>#N/A Invalid Parameter: Interpolation value</v>
      </c>
    </row>
    <row r="1506" spans="34:36" x14ac:dyDescent="0.25">
      <c r="AH1506" s="42" t="e">
        <f t="shared" si="117"/>
        <v>#REF!</v>
      </c>
      <c r="AI1506" s="43" t="str">
        <f>_xll.BInterpol('Base IPCA'!$C$3:$C$13,'Base IPCA'!$E$3:$E$13,AH1506,"Cubic","Extrapolate=Linear","MultiX=Average","Skip=True","Sort=True")</f>
        <v>#N/A Invalid Parameter: Interpolation value</v>
      </c>
      <c r="AJ1506" s="43" t="str">
        <f>_xll.BInterpol('Base IPCA'!$C$3:$C$13,'Base IPCA'!$D$3:$D$13,AH1506,"Cubic","Extrapolate=Linear","MultiX=Average","Skip=True","Sort=True")</f>
        <v>#N/A Invalid Parameter: Interpolation value</v>
      </c>
    </row>
    <row r="1507" spans="34:36" x14ac:dyDescent="0.25">
      <c r="AH1507" s="42" t="e">
        <f t="shared" si="117"/>
        <v>#REF!</v>
      </c>
      <c r="AI1507" s="43" t="str">
        <f>_xll.BInterpol('Base IPCA'!$C$3:$C$13,'Base IPCA'!$E$3:$E$13,AH1507,"Cubic","Extrapolate=Linear","MultiX=Average","Skip=True","Sort=True")</f>
        <v>#N/A Invalid Parameter: Interpolation value</v>
      </c>
      <c r="AJ1507" s="43" t="str">
        <f>_xll.BInterpol('Base IPCA'!$C$3:$C$13,'Base IPCA'!$D$3:$D$13,AH1507,"Cubic","Extrapolate=Linear","MultiX=Average","Skip=True","Sort=True")</f>
        <v>#N/A Invalid Parameter: Interpolation value</v>
      </c>
    </row>
    <row r="1508" spans="34:36" x14ac:dyDescent="0.25">
      <c r="AH1508" s="42" t="e">
        <f t="shared" si="117"/>
        <v>#REF!</v>
      </c>
      <c r="AI1508" s="43" t="str">
        <f>_xll.BInterpol('Base IPCA'!$C$3:$C$13,'Base IPCA'!$E$3:$E$13,AH1508,"Cubic","Extrapolate=Linear","MultiX=Average","Skip=True","Sort=True")</f>
        <v>#N/A Invalid Parameter: Interpolation value</v>
      </c>
      <c r="AJ1508" s="43" t="str">
        <f>_xll.BInterpol('Base IPCA'!$C$3:$C$13,'Base IPCA'!$D$3:$D$13,AH1508,"Cubic","Extrapolate=Linear","MultiX=Average","Skip=True","Sort=True")</f>
        <v>#N/A Invalid Parameter: Interpolation value</v>
      </c>
    </row>
    <row r="1509" spans="34:36" x14ac:dyDescent="0.25">
      <c r="AH1509" s="42" t="e">
        <f t="shared" si="117"/>
        <v>#REF!</v>
      </c>
      <c r="AI1509" s="43" t="str">
        <f>_xll.BInterpol('Base IPCA'!$C$3:$C$13,'Base IPCA'!$E$3:$E$13,AH1509,"Cubic","Extrapolate=Linear","MultiX=Average","Skip=True","Sort=True")</f>
        <v>#N/A Invalid Parameter: Interpolation value</v>
      </c>
      <c r="AJ1509" s="43" t="str">
        <f>_xll.BInterpol('Base IPCA'!$C$3:$C$13,'Base IPCA'!$D$3:$D$13,AH1509,"Cubic","Extrapolate=Linear","MultiX=Average","Skip=True","Sort=True")</f>
        <v>#N/A Invalid Parameter: Interpolation value</v>
      </c>
    </row>
    <row r="1510" spans="34:36" x14ac:dyDescent="0.25">
      <c r="AH1510" s="42" t="e">
        <f t="shared" si="117"/>
        <v>#REF!</v>
      </c>
      <c r="AI1510" s="43" t="str">
        <f>_xll.BInterpol('Base IPCA'!$C$3:$C$13,'Base IPCA'!$E$3:$E$13,AH1510,"Cubic","Extrapolate=Linear","MultiX=Average","Skip=True","Sort=True")</f>
        <v>#N/A Invalid Parameter: Interpolation value</v>
      </c>
      <c r="AJ1510" s="43" t="str">
        <f>_xll.BInterpol('Base IPCA'!$C$3:$C$13,'Base IPCA'!$D$3:$D$13,AH1510,"Cubic","Extrapolate=Linear","MultiX=Average","Skip=True","Sort=True")</f>
        <v>#N/A Invalid Parameter: Interpolation value</v>
      </c>
    </row>
    <row r="1511" spans="34:36" x14ac:dyDescent="0.25">
      <c r="AH1511" s="42" t="e">
        <f t="shared" si="117"/>
        <v>#REF!</v>
      </c>
      <c r="AI1511" s="43" t="str">
        <f>_xll.BInterpol('Base IPCA'!$C$3:$C$13,'Base IPCA'!$E$3:$E$13,AH1511,"Cubic","Extrapolate=Linear","MultiX=Average","Skip=True","Sort=True")</f>
        <v>#N/A Invalid Parameter: Interpolation value</v>
      </c>
      <c r="AJ1511" s="43" t="str">
        <f>_xll.BInterpol('Base IPCA'!$C$3:$C$13,'Base IPCA'!$D$3:$D$13,AH1511,"Cubic","Extrapolate=Linear","MultiX=Average","Skip=True","Sort=True")</f>
        <v>#N/A Invalid Parameter: Interpolation value</v>
      </c>
    </row>
    <row r="1512" spans="34:36" x14ac:dyDescent="0.25">
      <c r="AH1512" s="42" t="e">
        <f t="shared" si="117"/>
        <v>#REF!</v>
      </c>
      <c r="AI1512" s="43" t="str">
        <f>_xll.BInterpol('Base IPCA'!$C$3:$C$13,'Base IPCA'!$E$3:$E$13,AH1512,"Cubic","Extrapolate=Linear","MultiX=Average","Skip=True","Sort=True")</f>
        <v>#N/A Invalid Parameter: Interpolation value</v>
      </c>
      <c r="AJ1512" s="43" t="str">
        <f>_xll.BInterpol('Base IPCA'!$C$3:$C$13,'Base IPCA'!$D$3:$D$13,AH1512,"Cubic","Extrapolate=Linear","MultiX=Average","Skip=True","Sort=True")</f>
        <v>#N/A Invalid Parameter: Interpolation value</v>
      </c>
    </row>
    <row r="1513" spans="34:36" x14ac:dyDescent="0.25">
      <c r="AH1513" s="42" t="e">
        <f t="shared" si="117"/>
        <v>#REF!</v>
      </c>
      <c r="AI1513" s="43" t="str">
        <f>_xll.BInterpol('Base IPCA'!$C$3:$C$13,'Base IPCA'!$E$3:$E$13,AH1513,"Cubic","Extrapolate=Linear","MultiX=Average","Skip=True","Sort=True")</f>
        <v>#N/A Invalid Parameter: Interpolation value</v>
      </c>
      <c r="AJ1513" s="43" t="str">
        <f>_xll.BInterpol('Base IPCA'!$C$3:$C$13,'Base IPCA'!$D$3:$D$13,AH1513,"Cubic","Extrapolate=Linear","MultiX=Average","Skip=True","Sort=True")</f>
        <v>#N/A Invalid Parameter: Interpolation value</v>
      </c>
    </row>
    <row r="1514" spans="34:36" x14ac:dyDescent="0.25">
      <c r="AH1514" s="42" t="e">
        <f t="shared" si="117"/>
        <v>#REF!</v>
      </c>
      <c r="AI1514" s="43" t="str">
        <f>_xll.BInterpol('Base IPCA'!$C$3:$C$13,'Base IPCA'!$E$3:$E$13,AH1514,"Cubic","Extrapolate=Linear","MultiX=Average","Skip=True","Sort=True")</f>
        <v>#N/A Invalid Parameter: Interpolation value</v>
      </c>
      <c r="AJ1514" s="43" t="str">
        <f>_xll.BInterpol('Base IPCA'!$C$3:$C$13,'Base IPCA'!$D$3:$D$13,AH1514,"Cubic","Extrapolate=Linear","MultiX=Average","Skip=True","Sort=True")</f>
        <v>#N/A Invalid Parameter: Interpolation value</v>
      </c>
    </row>
    <row r="1515" spans="34:36" x14ac:dyDescent="0.25">
      <c r="AH1515" s="42" t="e">
        <f t="shared" si="117"/>
        <v>#REF!</v>
      </c>
      <c r="AI1515" s="43" t="str">
        <f>_xll.BInterpol('Base IPCA'!$C$3:$C$13,'Base IPCA'!$E$3:$E$13,AH1515,"Cubic","Extrapolate=Linear","MultiX=Average","Skip=True","Sort=True")</f>
        <v>#N/A Invalid Parameter: Interpolation value</v>
      </c>
      <c r="AJ1515" s="43" t="str">
        <f>_xll.BInterpol('Base IPCA'!$C$3:$C$13,'Base IPCA'!$D$3:$D$13,AH1515,"Cubic","Extrapolate=Linear","MultiX=Average","Skip=True","Sort=True")</f>
        <v>#N/A Invalid Parameter: Interpolation value</v>
      </c>
    </row>
    <row r="1516" spans="34:36" x14ac:dyDescent="0.25">
      <c r="AH1516" s="42" t="e">
        <f t="shared" si="117"/>
        <v>#REF!</v>
      </c>
      <c r="AI1516" s="43" t="str">
        <f>_xll.BInterpol('Base IPCA'!$C$3:$C$13,'Base IPCA'!$E$3:$E$13,AH1516,"Cubic","Extrapolate=Linear","MultiX=Average","Skip=True","Sort=True")</f>
        <v>#N/A Invalid Parameter: Interpolation value</v>
      </c>
      <c r="AJ1516" s="43" t="str">
        <f>_xll.BInterpol('Base IPCA'!$C$3:$C$13,'Base IPCA'!$D$3:$D$13,AH1516,"Cubic","Extrapolate=Linear","MultiX=Average","Skip=True","Sort=True")</f>
        <v>#N/A Invalid Parameter: Interpolation value</v>
      </c>
    </row>
    <row r="1517" spans="34:36" x14ac:dyDescent="0.25">
      <c r="AH1517" s="42" t="e">
        <f t="shared" si="117"/>
        <v>#REF!</v>
      </c>
      <c r="AI1517" s="43" t="str">
        <f>_xll.BInterpol('Base IPCA'!$C$3:$C$13,'Base IPCA'!$E$3:$E$13,AH1517,"Cubic","Extrapolate=Linear","MultiX=Average","Skip=True","Sort=True")</f>
        <v>#N/A Invalid Parameter: Interpolation value</v>
      </c>
      <c r="AJ1517" s="43" t="str">
        <f>_xll.BInterpol('Base IPCA'!$C$3:$C$13,'Base IPCA'!$D$3:$D$13,AH1517,"Cubic","Extrapolate=Linear","MultiX=Average","Skip=True","Sort=True")</f>
        <v>#N/A Invalid Parameter: Interpolation value</v>
      </c>
    </row>
    <row r="1518" spans="34:36" x14ac:dyDescent="0.25">
      <c r="AH1518" s="42" t="e">
        <f t="shared" si="117"/>
        <v>#REF!</v>
      </c>
      <c r="AI1518" s="43" t="str">
        <f>_xll.BInterpol('Base IPCA'!$C$3:$C$13,'Base IPCA'!$E$3:$E$13,AH1518,"Cubic","Extrapolate=Linear","MultiX=Average","Skip=True","Sort=True")</f>
        <v>#N/A Invalid Parameter: Interpolation value</v>
      </c>
      <c r="AJ1518" s="43" t="str">
        <f>_xll.BInterpol('Base IPCA'!$C$3:$C$13,'Base IPCA'!$D$3:$D$13,AH1518,"Cubic","Extrapolate=Linear","MultiX=Average","Skip=True","Sort=True")</f>
        <v>#N/A Invalid Parameter: Interpolation value</v>
      </c>
    </row>
    <row r="1519" spans="34:36" x14ac:dyDescent="0.25">
      <c r="AH1519" s="42" t="e">
        <f t="shared" si="117"/>
        <v>#REF!</v>
      </c>
      <c r="AI1519" s="43" t="str">
        <f>_xll.BInterpol('Base IPCA'!$C$3:$C$13,'Base IPCA'!$E$3:$E$13,AH1519,"Cubic","Extrapolate=Linear","MultiX=Average","Skip=True","Sort=True")</f>
        <v>#N/A Invalid Parameter: Interpolation value</v>
      </c>
      <c r="AJ1519" s="43" t="str">
        <f>_xll.BInterpol('Base IPCA'!$C$3:$C$13,'Base IPCA'!$D$3:$D$13,AH1519,"Cubic","Extrapolate=Linear","MultiX=Average","Skip=True","Sort=True")</f>
        <v>#N/A Invalid Parameter: Interpolation value</v>
      </c>
    </row>
    <row r="1520" spans="34:36" x14ac:dyDescent="0.25">
      <c r="AH1520" s="42" t="e">
        <f t="shared" si="117"/>
        <v>#REF!</v>
      </c>
      <c r="AI1520" s="43" t="str">
        <f>_xll.BInterpol('Base IPCA'!$C$3:$C$13,'Base IPCA'!$E$3:$E$13,AH1520,"Cubic","Extrapolate=Linear","MultiX=Average","Skip=True","Sort=True")</f>
        <v>#N/A Invalid Parameter: Interpolation value</v>
      </c>
      <c r="AJ1520" s="43" t="str">
        <f>_xll.BInterpol('Base IPCA'!$C$3:$C$13,'Base IPCA'!$D$3:$D$13,AH1520,"Cubic","Extrapolate=Linear","MultiX=Average","Skip=True","Sort=True")</f>
        <v>#N/A Invalid Parameter: Interpolation value</v>
      </c>
    </row>
    <row r="1521" spans="34:36" x14ac:dyDescent="0.25">
      <c r="AH1521" s="42" t="e">
        <f t="shared" si="117"/>
        <v>#REF!</v>
      </c>
      <c r="AI1521" s="43" t="str">
        <f>_xll.BInterpol('Base IPCA'!$C$3:$C$13,'Base IPCA'!$E$3:$E$13,AH1521,"Cubic","Extrapolate=Linear","MultiX=Average","Skip=True","Sort=True")</f>
        <v>#N/A Invalid Parameter: Interpolation value</v>
      </c>
      <c r="AJ1521" s="43" t="str">
        <f>_xll.BInterpol('Base IPCA'!$C$3:$C$13,'Base IPCA'!$D$3:$D$13,AH1521,"Cubic","Extrapolate=Linear","MultiX=Average","Skip=True","Sort=True")</f>
        <v>#N/A Invalid Parameter: Interpolation value</v>
      </c>
    </row>
    <row r="1522" spans="34:36" x14ac:dyDescent="0.25">
      <c r="AH1522" s="42" t="e">
        <f t="shared" si="117"/>
        <v>#REF!</v>
      </c>
      <c r="AI1522" s="43" t="str">
        <f>_xll.BInterpol('Base IPCA'!$C$3:$C$13,'Base IPCA'!$E$3:$E$13,AH1522,"Cubic","Extrapolate=Linear","MultiX=Average","Skip=True","Sort=True")</f>
        <v>#N/A Invalid Parameter: Interpolation value</v>
      </c>
      <c r="AJ1522" s="43" t="str">
        <f>_xll.BInterpol('Base IPCA'!$C$3:$C$13,'Base IPCA'!$D$3:$D$13,AH1522,"Cubic","Extrapolate=Linear","MultiX=Average","Skip=True","Sort=True")</f>
        <v>#N/A Invalid Parameter: Interpolation value</v>
      </c>
    </row>
    <row r="1523" spans="34:36" x14ac:dyDescent="0.25">
      <c r="AH1523" s="42" t="e">
        <f t="shared" si="117"/>
        <v>#REF!</v>
      </c>
      <c r="AI1523" s="43" t="str">
        <f>_xll.BInterpol('Base IPCA'!$C$3:$C$13,'Base IPCA'!$E$3:$E$13,AH1523,"Cubic","Extrapolate=Linear","MultiX=Average","Skip=True","Sort=True")</f>
        <v>#N/A Invalid Parameter: Interpolation value</v>
      </c>
      <c r="AJ1523" s="43" t="str">
        <f>_xll.BInterpol('Base IPCA'!$C$3:$C$13,'Base IPCA'!$D$3:$D$13,AH1523,"Cubic","Extrapolate=Linear","MultiX=Average","Skip=True","Sort=True")</f>
        <v>#N/A Invalid Parameter: Interpolation value</v>
      </c>
    </row>
    <row r="1524" spans="34:36" x14ac:dyDescent="0.25">
      <c r="AH1524" s="42" t="e">
        <f t="shared" si="117"/>
        <v>#REF!</v>
      </c>
      <c r="AI1524" s="43" t="str">
        <f>_xll.BInterpol('Base IPCA'!$C$3:$C$13,'Base IPCA'!$E$3:$E$13,AH1524,"Cubic","Extrapolate=Linear","MultiX=Average","Skip=True","Sort=True")</f>
        <v>#N/A Invalid Parameter: Interpolation value</v>
      </c>
      <c r="AJ1524" s="43" t="str">
        <f>_xll.BInterpol('Base IPCA'!$C$3:$C$13,'Base IPCA'!$D$3:$D$13,AH1524,"Cubic","Extrapolate=Linear","MultiX=Average","Skip=True","Sort=True")</f>
        <v>#N/A Invalid Parameter: Interpolation value</v>
      </c>
    </row>
    <row r="1525" spans="34:36" x14ac:dyDescent="0.25">
      <c r="AH1525" s="42" t="e">
        <f t="shared" si="117"/>
        <v>#REF!</v>
      </c>
      <c r="AI1525" s="43" t="str">
        <f>_xll.BInterpol('Base IPCA'!$C$3:$C$13,'Base IPCA'!$E$3:$E$13,AH1525,"Cubic","Extrapolate=Linear","MultiX=Average","Skip=True","Sort=True")</f>
        <v>#N/A Invalid Parameter: Interpolation value</v>
      </c>
      <c r="AJ1525" s="43" t="str">
        <f>_xll.BInterpol('Base IPCA'!$C$3:$C$13,'Base IPCA'!$D$3:$D$13,AH1525,"Cubic","Extrapolate=Linear","MultiX=Average","Skip=True","Sort=True")</f>
        <v>#N/A Invalid Parameter: Interpolation value</v>
      </c>
    </row>
    <row r="1526" spans="34:36" x14ac:dyDescent="0.25">
      <c r="AH1526" s="42" t="e">
        <f t="shared" si="117"/>
        <v>#REF!</v>
      </c>
      <c r="AI1526" s="43" t="str">
        <f>_xll.BInterpol('Base IPCA'!$C$3:$C$13,'Base IPCA'!$E$3:$E$13,AH1526,"Cubic","Extrapolate=Linear","MultiX=Average","Skip=True","Sort=True")</f>
        <v>#N/A Invalid Parameter: Interpolation value</v>
      </c>
      <c r="AJ1526" s="43" t="str">
        <f>_xll.BInterpol('Base IPCA'!$C$3:$C$13,'Base IPCA'!$D$3:$D$13,AH1526,"Cubic","Extrapolate=Linear","MultiX=Average","Skip=True","Sort=True")</f>
        <v>#N/A Invalid Parameter: Interpolation value</v>
      </c>
    </row>
    <row r="1527" spans="34:36" x14ac:dyDescent="0.25">
      <c r="AH1527" s="42" t="e">
        <f t="shared" si="117"/>
        <v>#REF!</v>
      </c>
      <c r="AI1527" s="43" t="str">
        <f>_xll.BInterpol('Base IPCA'!$C$3:$C$13,'Base IPCA'!$E$3:$E$13,AH1527,"Cubic","Extrapolate=Linear","MultiX=Average","Skip=True","Sort=True")</f>
        <v>#N/A Invalid Parameter: Interpolation value</v>
      </c>
      <c r="AJ1527" s="43" t="str">
        <f>_xll.BInterpol('Base IPCA'!$C$3:$C$13,'Base IPCA'!$D$3:$D$13,AH1527,"Cubic","Extrapolate=Linear","MultiX=Average","Skip=True","Sort=True")</f>
        <v>#N/A Invalid Parameter: Interpolation value</v>
      </c>
    </row>
    <row r="1528" spans="34:36" x14ac:dyDescent="0.25">
      <c r="AH1528" s="42" t="e">
        <f t="shared" si="117"/>
        <v>#REF!</v>
      </c>
      <c r="AI1528" s="43" t="str">
        <f>_xll.BInterpol('Base IPCA'!$C$3:$C$13,'Base IPCA'!$E$3:$E$13,AH1528,"Cubic","Extrapolate=Linear","MultiX=Average","Skip=True","Sort=True")</f>
        <v>#N/A Invalid Parameter: Interpolation value</v>
      </c>
      <c r="AJ1528" s="43" t="str">
        <f>_xll.BInterpol('Base IPCA'!$C$3:$C$13,'Base IPCA'!$D$3:$D$13,AH1528,"Cubic","Extrapolate=Linear","MultiX=Average","Skip=True","Sort=True")</f>
        <v>#N/A Invalid Parameter: Interpolation value</v>
      </c>
    </row>
    <row r="1529" spans="34:36" x14ac:dyDescent="0.25">
      <c r="AH1529" s="42" t="e">
        <f t="shared" si="117"/>
        <v>#REF!</v>
      </c>
      <c r="AI1529" s="43" t="str">
        <f>_xll.BInterpol('Base IPCA'!$C$3:$C$13,'Base IPCA'!$E$3:$E$13,AH1529,"Cubic","Extrapolate=Linear","MultiX=Average","Skip=True","Sort=True")</f>
        <v>#N/A Invalid Parameter: Interpolation value</v>
      </c>
      <c r="AJ1529" s="43" t="str">
        <f>_xll.BInterpol('Base IPCA'!$C$3:$C$13,'Base IPCA'!$D$3:$D$13,AH1529,"Cubic","Extrapolate=Linear","MultiX=Average","Skip=True","Sort=True")</f>
        <v>#N/A Invalid Parameter: Interpolation value</v>
      </c>
    </row>
    <row r="1530" spans="34:36" x14ac:dyDescent="0.25">
      <c r="AH1530" s="42" t="e">
        <f t="shared" si="117"/>
        <v>#REF!</v>
      </c>
      <c r="AI1530" s="43" t="str">
        <f>_xll.BInterpol('Base IPCA'!$C$3:$C$13,'Base IPCA'!$E$3:$E$13,AH1530,"Cubic","Extrapolate=Linear","MultiX=Average","Skip=True","Sort=True")</f>
        <v>#N/A Invalid Parameter: Interpolation value</v>
      </c>
      <c r="AJ1530" s="43" t="str">
        <f>_xll.BInterpol('Base IPCA'!$C$3:$C$13,'Base IPCA'!$D$3:$D$13,AH1530,"Cubic","Extrapolate=Linear","MultiX=Average","Skip=True","Sort=True")</f>
        <v>#N/A Invalid Parameter: Interpolation value</v>
      </c>
    </row>
    <row r="1531" spans="34:36" x14ac:dyDescent="0.25">
      <c r="AH1531" s="42" t="e">
        <f t="shared" si="117"/>
        <v>#REF!</v>
      </c>
      <c r="AI1531" s="43" t="str">
        <f>_xll.BInterpol('Base IPCA'!$C$3:$C$13,'Base IPCA'!$E$3:$E$13,AH1531,"Cubic","Extrapolate=Linear","MultiX=Average","Skip=True","Sort=True")</f>
        <v>#N/A Invalid Parameter: Interpolation value</v>
      </c>
      <c r="AJ1531" s="43" t="str">
        <f>_xll.BInterpol('Base IPCA'!$C$3:$C$13,'Base IPCA'!$D$3:$D$13,AH1531,"Cubic","Extrapolate=Linear","MultiX=Average","Skip=True","Sort=True")</f>
        <v>#N/A Invalid Parameter: Interpolation value</v>
      </c>
    </row>
    <row r="1532" spans="34:36" x14ac:dyDescent="0.25">
      <c r="AH1532" s="42" t="e">
        <f t="shared" si="117"/>
        <v>#REF!</v>
      </c>
      <c r="AI1532" s="43" t="str">
        <f>_xll.BInterpol('Base IPCA'!$C$3:$C$13,'Base IPCA'!$E$3:$E$13,AH1532,"Cubic","Extrapolate=Linear","MultiX=Average","Skip=True","Sort=True")</f>
        <v>#N/A Invalid Parameter: Interpolation value</v>
      </c>
      <c r="AJ1532" s="43" t="str">
        <f>_xll.BInterpol('Base IPCA'!$C$3:$C$13,'Base IPCA'!$D$3:$D$13,AH1532,"Cubic","Extrapolate=Linear","MultiX=Average","Skip=True","Sort=True")</f>
        <v>#N/A Invalid Parameter: Interpolation value</v>
      </c>
    </row>
    <row r="1533" spans="34:36" x14ac:dyDescent="0.25">
      <c r="AH1533" s="42" t="e">
        <f t="shared" si="117"/>
        <v>#REF!</v>
      </c>
      <c r="AI1533" s="43" t="str">
        <f>_xll.BInterpol('Base IPCA'!$C$3:$C$13,'Base IPCA'!$E$3:$E$13,AH1533,"Cubic","Extrapolate=Linear","MultiX=Average","Skip=True","Sort=True")</f>
        <v>#N/A Invalid Parameter: Interpolation value</v>
      </c>
      <c r="AJ1533" s="43" t="str">
        <f>_xll.BInterpol('Base IPCA'!$C$3:$C$13,'Base IPCA'!$D$3:$D$13,AH1533,"Cubic","Extrapolate=Linear","MultiX=Average","Skip=True","Sort=True")</f>
        <v>#N/A Invalid Parameter: Interpolation value</v>
      </c>
    </row>
    <row r="1534" spans="34:36" x14ac:dyDescent="0.25">
      <c r="AH1534" s="42" t="e">
        <f t="shared" si="117"/>
        <v>#REF!</v>
      </c>
      <c r="AI1534" s="43" t="str">
        <f>_xll.BInterpol('Base IPCA'!$C$3:$C$13,'Base IPCA'!$E$3:$E$13,AH1534,"Cubic","Extrapolate=Linear","MultiX=Average","Skip=True","Sort=True")</f>
        <v>#N/A Invalid Parameter: Interpolation value</v>
      </c>
      <c r="AJ1534" s="43" t="str">
        <f>_xll.BInterpol('Base IPCA'!$C$3:$C$13,'Base IPCA'!$D$3:$D$13,AH1534,"Cubic","Extrapolate=Linear","MultiX=Average","Skip=True","Sort=True")</f>
        <v>#N/A Invalid Parameter: Interpolation value</v>
      </c>
    </row>
    <row r="1535" spans="34:36" x14ac:dyDescent="0.25">
      <c r="AH1535" s="42" t="e">
        <f t="shared" si="117"/>
        <v>#REF!</v>
      </c>
      <c r="AI1535" s="43" t="str">
        <f>_xll.BInterpol('Base IPCA'!$C$3:$C$13,'Base IPCA'!$E$3:$E$13,AH1535,"Cubic","Extrapolate=Linear","MultiX=Average","Skip=True","Sort=True")</f>
        <v>#N/A Invalid Parameter: Interpolation value</v>
      </c>
      <c r="AJ1535" s="43" t="str">
        <f>_xll.BInterpol('Base IPCA'!$C$3:$C$13,'Base IPCA'!$D$3:$D$13,AH1535,"Cubic","Extrapolate=Linear","MultiX=Average","Skip=True","Sort=True")</f>
        <v>#N/A Invalid Parameter: Interpolation value</v>
      </c>
    </row>
    <row r="1536" spans="34:36" x14ac:dyDescent="0.25">
      <c r="AH1536" s="42" t="e">
        <f t="shared" si="117"/>
        <v>#REF!</v>
      </c>
      <c r="AI1536" s="43" t="str">
        <f>_xll.BInterpol('Base IPCA'!$C$3:$C$13,'Base IPCA'!$E$3:$E$13,AH1536,"Cubic","Extrapolate=Linear","MultiX=Average","Skip=True","Sort=True")</f>
        <v>#N/A Invalid Parameter: Interpolation value</v>
      </c>
      <c r="AJ1536" s="43" t="str">
        <f>_xll.BInterpol('Base IPCA'!$C$3:$C$13,'Base IPCA'!$D$3:$D$13,AH1536,"Cubic","Extrapolate=Linear","MultiX=Average","Skip=True","Sort=True")</f>
        <v>#N/A Invalid Parameter: Interpolation value</v>
      </c>
    </row>
    <row r="1537" spans="34:36" x14ac:dyDescent="0.25">
      <c r="AH1537" s="42" t="e">
        <f t="shared" si="117"/>
        <v>#REF!</v>
      </c>
      <c r="AI1537" s="43" t="str">
        <f>_xll.BInterpol('Base IPCA'!$C$3:$C$13,'Base IPCA'!$E$3:$E$13,AH1537,"Cubic","Extrapolate=Linear","MultiX=Average","Skip=True","Sort=True")</f>
        <v>#N/A Invalid Parameter: Interpolation value</v>
      </c>
      <c r="AJ1537" s="43" t="str">
        <f>_xll.BInterpol('Base IPCA'!$C$3:$C$13,'Base IPCA'!$D$3:$D$13,AH1537,"Cubic","Extrapolate=Linear","MultiX=Average","Skip=True","Sort=True")</f>
        <v>#N/A Invalid Parameter: Interpolation value</v>
      </c>
    </row>
    <row r="1538" spans="34:36" x14ac:dyDescent="0.25">
      <c r="AH1538" s="42" t="e">
        <f t="shared" si="117"/>
        <v>#REF!</v>
      </c>
      <c r="AI1538" s="43" t="str">
        <f>_xll.BInterpol('Base IPCA'!$C$3:$C$13,'Base IPCA'!$E$3:$E$13,AH1538,"Cubic","Extrapolate=Linear","MultiX=Average","Skip=True","Sort=True")</f>
        <v>#N/A Invalid Parameter: Interpolation value</v>
      </c>
      <c r="AJ1538" s="43" t="str">
        <f>_xll.BInterpol('Base IPCA'!$C$3:$C$13,'Base IPCA'!$D$3:$D$13,AH1538,"Cubic","Extrapolate=Linear","MultiX=Average","Skip=True","Sort=True")</f>
        <v>#N/A Invalid Parameter: Interpolation value</v>
      </c>
    </row>
    <row r="1539" spans="34:36" x14ac:dyDescent="0.25">
      <c r="AH1539" s="42" t="e">
        <f t="shared" si="117"/>
        <v>#REF!</v>
      </c>
      <c r="AI1539" s="43" t="str">
        <f>_xll.BInterpol('Base IPCA'!$C$3:$C$13,'Base IPCA'!$E$3:$E$13,AH1539,"Cubic","Extrapolate=Linear","MultiX=Average","Skip=True","Sort=True")</f>
        <v>#N/A Invalid Parameter: Interpolation value</v>
      </c>
      <c r="AJ1539" s="43" t="str">
        <f>_xll.BInterpol('Base IPCA'!$C$3:$C$13,'Base IPCA'!$D$3:$D$13,AH1539,"Cubic","Extrapolate=Linear","MultiX=Average","Skip=True","Sort=True")</f>
        <v>#N/A Invalid Parameter: Interpolation value</v>
      </c>
    </row>
    <row r="1540" spans="34:36" x14ac:dyDescent="0.25">
      <c r="AH1540" s="42" t="e">
        <f t="shared" si="117"/>
        <v>#REF!</v>
      </c>
      <c r="AI1540" s="43" t="str">
        <f>_xll.BInterpol('Base IPCA'!$C$3:$C$13,'Base IPCA'!$E$3:$E$13,AH1540,"Cubic","Extrapolate=Linear","MultiX=Average","Skip=True","Sort=True")</f>
        <v>#N/A Invalid Parameter: Interpolation value</v>
      </c>
      <c r="AJ1540" s="43" t="str">
        <f>_xll.BInterpol('Base IPCA'!$C$3:$C$13,'Base IPCA'!$D$3:$D$13,AH1540,"Cubic","Extrapolate=Linear","MultiX=Average","Skip=True","Sort=True")</f>
        <v>#N/A Invalid Parameter: Interpolation value</v>
      </c>
    </row>
    <row r="1541" spans="34:36" x14ac:dyDescent="0.25">
      <c r="AH1541" s="42" t="e">
        <f t="shared" si="117"/>
        <v>#REF!</v>
      </c>
      <c r="AI1541" s="43" t="str">
        <f>_xll.BInterpol('Base IPCA'!$C$3:$C$13,'Base IPCA'!$E$3:$E$13,AH1541,"Cubic","Extrapolate=Linear","MultiX=Average","Skip=True","Sort=True")</f>
        <v>#N/A Invalid Parameter: Interpolation value</v>
      </c>
      <c r="AJ1541" s="43" t="str">
        <f>_xll.BInterpol('Base IPCA'!$C$3:$C$13,'Base IPCA'!$D$3:$D$13,AH1541,"Cubic","Extrapolate=Linear","MultiX=Average","Skip=True","Sort=True")</f>
        <v>#N/A Invalid Parameter: Interpolation value</v>
      </c>
    </row>
    <row r="1542" spans="34:36" x14ac:dyDescent="0.25">
      <c r="AH1542" s="42" t="e">
        <f t="shared" ref="AH1542:AH1605" si="118">AH1541+1</f>
        <v>#REF!</v>
      </c>
      <c r="AI1542" s="43" t="str">
        <f>_xll.BInterpol('Base IPCA'!$C$3:$C$13,'Base IPCA'!$E$3:$E$13,AH1542,"Cubic","Extrapolate=Linear","MultiX=Average","Skip=True","Sort=True")</f>
        <v>#N/A Invalid Parameter: Interpolation value</v>
      </c>
      <c r="AJ1542" s="43" t="str">
        <f>_xll.BInterpol('Base IPCA'!$C$3:$C$13,'Base IPCA'!$D$3:$D$13,AH1542,"Cubic","Extrapolate=Linear","MultiX=Average","Skip=True","Sort=True")</f>
        <v>#N/A Invalid Parameter: Interpolation value</v>
      </c>
    </row>
    <row r="1543" spans="34:36" x14ac:dyDescent="0.25">
      <c r="AH1543" s="42" t="e">
        <f t="shared" si="118"/>
        <v>#REF!</v>
      </c>
      <c r="AI1543" s="43" t="str">
        <f>_xll.BInterpol('Base IPCA'!$C$3:$C$13,'Base IPCA'!$E$3:$E$13,AH1543,"Cubic","Extrapolate=Linear","MultiX=Average","Skip=True","Sort=True")</f>
        <v>#N/A Invalid Parameter: Interpolation value</v>
      </c>
      <c r="AJ1543" s="43" t="str">
        <f>_xll.BInterpol('Base IPCA'!$C$3:$C$13,'Base IPCA'!$D$3:$D$13,AH1543,"Cubic","Extrapolate=Linear","MultiX=Average","Skip=True","Sort=True")</f>
        <v>#N/A Invalid Parameter: Interpolation value</v>
      </c>
    </row>
    <row r="1544" spans="34:36" x14ac:dyDescent="0.25">
      <c r="AH1544" s="42" t="e">
        <f t="shared" si="118"/>
        <v>#REF!</v>
      </c>
      <c r="AI1544" s="43" t="str">
        <f>_xll.BInterpol('Base IPCA'!$C$3:$C$13,'Base IPCA'!$E$3:$E$13,AH1544,"Cubic","Extrapolate=Linear","MultiX=Average","Skip=True","Sort=True")</f>
        <v>#N/A Invalid Parameter: Interpolation value</v>
      </c>
      <c r="AJ1544" s="43" t="str">
        <f>_xll.BInterpol('Base IPCA'!$C$3:$C$13,'Base IPCA'!$D$3:$D$13,AH1544,"Cubic","Extrapolate=Linear","MultiX=Average","Skip=True","Sort=True")</f>
        <v>#N/A Invalid Parameter: Interpolation value</v>
      </c>
    </row>
    <row r="1545" spans="34:36" x14ac:dyDescent="0.25">
      <c r="AH1545" s="42" t="e">
        <f t="shared" si="118"/>
        <v>#REF!</v>
      </c>
      <c r="AI1545" s="43" t="str">
        <f>_xll.BInterpol('Base IPCA'!$C$3:$C$13,'Base IPCA'!$E$3:$E$13,AH1545,"Cubic","Extrapolate=Linear","MultiX=Average","Skip=True","Sort=True")</f>
        <v>#N/A Invalid Parameter: Interpolation value</v>
      </c>
      <c r="AJ1545" s="43" t="str">
        <f>_xll.BInterpol('Base IPCA'!$C$3:$C$13,'Base IPCA'!$D$3:$D$13,AH1545,"Cubic","Extrapolate=Linear","MultiX=Average","Skip=True","Sort=True")</f>
        <v>#N/A Invalid Parameter: Interpolation value</v>
      </c>
    </row>
    <row r="1546" spans="34:36" x14ac:dyDescent="0.25">
      <c r="AH1546" s="42" t="e">
        <f t="shared" si="118"/>
        <v>#REF!</v>
      </c>
      <c r="AI1546" s="43" t="str">
        <f>_xll.BInterpol('Base IPCA'!$C$3:$C$13,'Base IPCA'!$E$3:$E$13,AH1546,"Cubic","Extrapolate=Linear","MultiX=Average","Skip=True","Sort=True")</f>
        <v>#N/A Invalid Parameter: Interpolation value</v>
      </c>
      <c r="AJ1546" s="43" t="str">
        <f>_xll.BInterpol('Base IPCA'!$C$3:$C$13,'Base IPCA'!$D$3:$D$13,AH1546,"Cubic","Extrapolate=Linear","MultiX=Average","Skip=True","Sort=True")</f>
        <v>#N/A Invalid Parameter: Interpolation value</v>
      </c>
    </row>
    <row r="1547" spans="34:36" x14ac:dyDescent="0.25">
      <c r="AH1547" s="42" t="e">
        <f t="shared" si="118"/>
        <v>#REF!</v>
      </c>
      <c r="AI1547" s="43" t="str">
        <f>_xll.BInterpol('Base IPCA'!$C$3:$C$13,'Base IPCA'!$E$3:$E$13,AH1547,"Cubic","Extrapolate=Linear","MultiX=Average","Skip=True","Sort=True")</f>
        <v>#N/A Invalid Parameter: Interpolation value</v>
      </c>
      <c r="AJ1547" s="43" t="str">
        <f>_xll.BInterpol('Base IPCA'!$C$3:$C$13,'Base IPCA'!$D$3:$D$13,AH1547,"Cubic","Extrapolate=Linear","MultiX=Average","Skip=True","Sort=True")</f>
        <v>#N/A Invalid Parameter: Interpolation value</v>
      </c>
    </row>
    <row r="1548" spans="34:36" x14ac:dyDescent="0.25">
      <c r="AH1548" s="42" t="e">
        <f t="shared" si="118"/>
        <v>#REF!</v>
      </c>
      <c r="AI1548" s="43" t="str">
        <f>_xll.BInterpol('Base IPCA'!$C$3:$C$13,'Base IPCA'!$E$3:$E$13,AH1548,"Cubic","Extrapolate=Linear","MultiX=Average","Skip=True","Sort=True")</f>
        <v>#N/A Invalid Parameter: Interpolation value</v>
      </c>
      <c r="AJ1548" s="43" t="str">
        <f>_xll.BInterpol('Base IPCA'!$C$3:$C$13,'Base IPCA'!$D$3:$D$13,AH1548,"Cubic","Extrapolate=Linear","MultiX=Average","Skip=True","Sort=True")</f>
        <v>#N/A Invalid Parameter: Interpolation value</v>
      </c>
    </row>
    <row r="1549" spans="34:36" x14ac:dyDescent="0.25">
      <c r="AH1549" s="42" t="e">
        <f t="shared" si="118"/>
        <v>#REF!</v>
      </c>
      <c r="AI1549" s="43" t="str">
        <f>_xll.BInterpol('Base IPCA'!$C$3:$C$13,'Base IPCA'!$E$3:$E$13,AH1549,"Cubic","Extrapolate=Linear","MultiX=Average","Skip=True","Sort=True")</f>
        <v>#N/A Invalid Parameter: Interpolation value</v>
      </c>
      <c r="AJ1549" s="43" t="str">
        <f>_xll.BInterpol('Base IPCA'!$C$3:$C$13,'Base IPCA'!$D$3:$D$13,AH1549,"Cubic","Extrapolate=Linear","MultiX=Average","Skip=True","Sort=True")</f>
        <v>#N/A Invalid Parameter: Interpolation value</v>
      </c>
    </row>
    <row r="1550" spans="34:36" x14ac:dyDescent="0.25">
      <c r="AH1550" s="42" t="e">
        <f t="shared" si="118"/>
        <v>#REF!</v>
      </c>
      <c r="AI1550" s="43" t="str">
        <f>_xll.BInterpol('Base IPCA'!$C$3:$C$13,'Base IPCA'!$E$3:$E$13,AH1550,"Cubic","Extrapolate=Linear","MultiX=Average","Skip=True","Sort=True")</f>
        <v>#N/A Invalid Parameter: Interpolation value</v>
      </c>
      <c r="AJ1550" s="43" t="str">
        <f>_xll.BInterpol('Base IPCA'!$C$3:$C$13,'Base IPCA'!$D$3:$D$13,AH1550,"Cubic","Extrapolate=Linear","MultiX=Average","Skip=True","Sort=True")</f>
        <v>#N/A Invalid Parameter: Interpolation value</v>
      </c>
    </row>
    <row r="1551" spans="34:36" x14ac:dyDescent="0.25">
      <c r="AH1551" s="42" t="e">
        <f t="shared" si="118"/>
        <v>#REF!</v>
      </c>
      <c r="AI1551" s="43" t="str">
        <f>_xll.BInterpol('Base IPCA'!$C$3:$C$13,'Base IPCA'!$E$3:$E$13,AH1551,"Cubic","Extrapolate=Linear","MultiX=Average","Skip=True","Sort=True")</f>
        <v>#N/A Invalid Parameter: Interpolation value</v>
      </c>
      <c r="AJ1551" s="43" t="str">
        <f>_xll.BInterpol('Base IPCA'!$C$3:$C$13,'Base IPCA'!$D$3:$D$13,AH1551,"Cubic","Extrapolate=Linear","MultiX=Average","Skip=True","Sort=True")</f>
        <v>#N/A Invalid Parameter: Interpolation value</v>
      </c>
    </row>
    <row r="1552" spans="34:36" x14ac:dyDescent="0.25">
      <c r="AH1552" s="42" t="e">
        <f t="shared" si="118"/>
        <v>#REF!</v>
      </c>
      <c r="AI1552" s="43" t="str">
        <f>_xll.BInterpol('Base IPCA'!$C$3:$C$13,'Base IPCA'!$E$3:$E$13,AH1552,"Cubic","Extrapolate=Linear","MultiX=Average","Skip=True","Sort=True")</f>
        <v>#N/A Invalid Parameter: Interpolation value</v>
      </c>
      <c r="AJ1552" s="43" t="str">
        <f>_xll.BInterpol('Base IPCA'!$C$3:$C$13,'Base IPCA'!$D$3:$D$13,AH1552,"Cubic","Extrapolate=Linear","MultiX=Average","Skip=True","Sort=True")</f>
        <v>#N/A Invalid Parameter: Interpolation value</v>
      </c>
    </row>
    <row r="1553" spans="34:36" x14ac:dyDescent="0.25">
      <c r="AH1553" s="42" t="e">
        <f t="shared" si="118"/>
        <v>#REF!</v>
      </c>
      <c r="AI1553" s="43" t="str">
        <f>_xll.BInterpol('Base IPCA'!$C$3:$C$13,'Base IPCA'!$E$3:$E$13,AH1553,"Cubic","Extrapolate=Linear","MultiX=Average","Skip=True","Sort=True")</f>
        <v>#N/A Invalid Parameter: Interpolation value</v>
      </c>
      <c r="AJ1553" s="43" t="str">
        <f>_xll.BInterpol('Base IPCA'!$C$3:$C$13,'Base IPCA'!$D$3:$D$13,AH1553,"Cubic","Extrapolate=Linear","MultiX=Average","Skip=True","Sort=True")</f>
        <v>#N/A Invalid Parameter: Interpolation value</v>
      </c>
    </row>
    <row r="1554" spans="34:36" x14ac:dyDescent="0.25">
      <c r="AH1554" s="42" t="e">
        <f t="shared" si="118"/>
        <v>#REF!</v>
      </c>
      <c r="AI1554" s="43" t="str">
        <f>_xll.BInterpol('Base IPCA'!$C$3:$C$13,'Base IPCA'!$E$3:$E$13,AH1554,"Cubic","Extrapolate=Linear","MultiX=Average","Skip=True","Sort=True")</f>
        <v>#N/A Invalid Parameter: Interpolation value</v>
      </c>
      <c r="AJ1554" s="43" t="str">
        <f>_xll.BInterpol('Base IPCA'!$C$3:$C$13,'Base IPCA'!$D$3:$D$13,AH1554,"Cubic","Extrapolate=Linear","MultiX=Average","Skip=True","Sort=True")</f>
        <v>#N/A Invalid Parameter: Interpolation value</v>
      </c>
    </row>
    <row r="1555" spans="34:36" x14ac:dyDescent="0.25">
      <c r="AH1555" s="42" t="e">
        <f t="shared" si="118"/>
        <v>#REF!</v>
      </c>
      <c r="AI1555" s="43" t="str">
        <f>_xll.BInterpol('Base IPCA'!$C$3:$C$13,'Base IPCA'!$E$3:$E$13,AH1555,"Cubic","Extrapolate=Linear","MultiX=Average","Skip=True","Sort=True")</f>
        <v>#N/A Invalid Parameter: Interpolation value</v>
      </c>
      <c r="AJ1555" s="43" t="str">
        <f>_xll.BInterpol('Base IPCA'!$C$3:$C$13,'Base IPCA'!$D$3:$D$13,AH1555,"Cubic","Extrapolate=Linear","MultiX=Average","Skip=True","Sort=True")</f>
        <v>#N/A Invalid Parameter: Interpolation value</v>
      </c>
    </row>
    <row r="1556" spans="34:36" x14ac:dyDescent="0.25">
      <c r="AH1556" s="42" t="e">
        <f t="shared" si="118"/>
        <v>#REF!</v>
      </c>
      <c r="AI1556" s="43" t="str">
        <f>_xll.BInterpol('Base IPCA'!$C$3:$C$13,'Base IPCA'!$E$3:$E$13,AH1556,"Cubic","Extrapolate=Linear","MultiX=Average","Skip=True","Sort=True")</f>
        <v>#N/A Invalid Parameter: Interpolation value</v>
      </c>
      <c r="AJ1556" s="43" t="str">
        <f>_xll.BInterpol('Base IPCA'!$C$3:$C$13,'Base IPCA'!$D$3:$D$13,AH1556,"Cubic","Extrapolate=Linear","MultiX=Average","Skip=True","Sort=True")</f>
        <v>#N/A Invalid Parameter: Interpolation value</v>
      </c>
    </row>
    <row r="1557" spans="34:36" x14ac:dyDescent="0.25">
      <c r="AH1557" s="42" t="e">
        <f t="shared" si="118"/>
        <v>#REF!</v>
      </c>
      <c r="AI1557" s="43" t="str">
        <f>_xll.BInterpol('Base IPCA'!$C$3:$C$13,'Base IPCA'!$E$3:$E$13,AH1557,"Cubic","Extrapolate=Linear","MultiX=Average","Skip=True","Sort=True")</f>
        <v>#N/A Invalid Parameter: Interpolation value</v>
      </c>
      <c r="AJ1557" s="43" t="str">
        <f>_xll.BInterpol('Base IPCA'!$C$3:$C$13,'Base IPCA'!$D$3:$D$13,AH1557,"Cubic","Extrapolate=Linear","MultiX=Average","Skip=True","Sort=True")</f>
        <v>#N/A Invalid Parameter: Interpolation value</v>
      </c>
    </row>
    <row r="1558" spans="34:36" x14ac:dyDescent="0.25">
      <c r="AH1558" s="42" t="e">
        <f t="shared" si="118"/>
        <v>#REF!</v>
      </c>
      <c r="AI1558" s="43" t="str">
        <f>_xll.BInterpol('Base IPCA'!$C$3:$C$13,'Base IPCA'!$E$3:$E$13,AH1558,"Cubic","Extrapolate=Linear","MultiX=Average","Skip=True","Sort=True")</f>
        <v>#N/A Invalid Parameter: Interpolation value</v>
      </c>
      <c r="AJ1558" s="43" t="str">
        <f>_xll.BInterpol('Base IPCA'!$C$3:$C$13,'Base IPCA'!$D$3:$D$13,AH1558,"Cubic","Extrapolate=Linear","MultiX=Average","Skip=True","Sort=True")</f>
        <v>#N/A Invalid Parameter: Interpolation value</v>
      </c>
    </row>
    <row r="1559" spans="34:36" x14ac:dyDescent="0.25">
      <c r="AH1559" s="42" t="e">
        <f t="shared" si="118"/>
        <v>#REF!</v>
      </c>
      <c r="AI1559" s="43" t="str">
        <f>_xll.BInterpol('Base IPCA'!$C$3:$C$13,'Base IPCA'!$E$3:$E$13,AH1559,"Cubic","Extrapolate=Linear","MultiX=Average","Skip=True","Sort=True")</f>
        <v>#N/A Invalid Parameter: Interpolation value</v>
      </c>
      <c r="AJ1559" s="43" t="str">
        <f>_xll.BInterpol('Base IPCA'!$C$3:$C$13,'Base IPCA'!$D$3:$D$13,AH1559,"Cubic","Extrapolate=Linear","MultiX=Average","Skip=True","Sort=True")</f>
        <v>#N/A Invalid Parameter: Interpolation value</v>
      </c>
    </row>
    <row r="1560" spans="34:36" x14ac:dyDescent="0.25">
      <c r="AH1560" s="42" t="e">
        <f t="shared" si="118"/>
        <v>#REF!</v>
      </c>
      <c r="AI1560" s="43" t="str">
        <f>_xll.BInterpol('Base IPCA'!$C$3:$C$13,'Base IPCA'!$E$3:$E$13,AH1560,"Cubic","Extrapolate=Linear","MultiX=Average","Skip=True","Sort=True")</f>
        <v>#N/A Invalid Parameter: Interpolation value</v>
      </c>
      <c r="AJ1560" s="43" t="str">
        <f>_xll.BInterpol('Base IPCA'!$C$3:$C$13,'Base IPCA'!$D$3:$D$13,AH1560,"Cubic","Extrapolate=Linear","MultiX=Average","Skip=True","Sort=True")</f>
        <v>#N/A Invalid Parameter: Interpolation value</v>
      </c>
    </row>
    <row r="1561" spans="34:36" x14ac:dyDescent="0.25">
      <c r="AH1561" s="42" t="e">
        <f t="shared" si="118"/>
        <v>#REF!</v>
      </c>
      <c r="AI1561" s="43" t="str">
        <f>_xll.BInterpol('Base IPCA'!$C$3:$C$13,'Base IPCA'!$E$3:$E$13,AH1561,"Cubic","Extrapolate=Linear","MultiX=Average","Skip=True","Sort=True")</f>
        <v>#N/A Invalid Parameter: Interpolation value</v>
      </c>
      <c r="AJ1561" s="43" t="str">
        <f>_xll.BInterpol('Base IPCA'!$C$3:$C$13,'Base IPCA'!$D$3:$D$13,AH1561,"Cubic","Extrapolate=Linear","MultiX=Average","Skip=True","Sort=True")</f>
        <v>#N/A Invalid Parameter: Interpolation value</v>
      </c>
    </row>
    <row r="1562" spans="34:36" x14ac:dyDescent="0.25">
      <c r="AH1562" s="42" t="e">
        <f t="shared" si="118"/>
        <v>#REF!</v>
      </c>
      <c r="AI1562" s="43" t="str">
        <f>_xll.BInterpol('Base IPCA'!$C$3:$C$13,'Base IPCA'!$E$3:$E$13,AH1562,"Cubic","Extrapolate=Linear","MultiX=Average","Skip=True","Sort=True")</f>
        <v>#N/A Invalid Parameter: Interpolation value</v>
      </c>
      <c r="AJ1562" s="43" t="str">
        <f>_xll.BInterpol('Base IPCA'!$C$3:$C$13,'Base IPCA'!$D$3:$D$13,AH1562,"Cubic","Extrapolate=Linear","MultiX=Average","Skip=True","Sort=True")</f>
        <v>#N/A Invalid Parameter: Interpolation value</v>
      </c>
    </row>
    <row r="1563" spans="34:36" x14ac:dyDescent="0.25">
      <c r="AH1563" s="42" t="e">
        <f t="shared" si="118"/>
        <v>#REF!</v>
      </c>
      <c r="AI1563" s="43" t="str">
        <f>_xll.BInterpol('Base IPCA'!$C$3:$C$13,'Base IPCA'!$E$3:$E$13,AH1563,"Cubic","Extrapolate=Linear","MultiX=Average","Skip=True","Sort=True")</f>
        <v>#N/A Invalid Parameter: Interpolation value</v>
      </c>
      <c r="AJ1563" s="43" t="str">
        <f>_xll.BInterpol('Base IPCA'!$C$3:$C$13,'Base IPCA'!$D$3:$D$13,AH1563,"Cubic","Extrapolate=Linear","MultiX=Average","Skip=True","Sort=True")</f>
        <v>#N/A Invalid Parameter: Interpolation value</v>
      </c>
    </row>
    <row r="1564" spans="34:36" x14ac:dyDescent="0.25">
      <c r="AH1564" s="42" t="e">
        <f t="shared" si="118"/>
        <v>#REF!</v>
      </c>
      <c r="AI1564" s="43" t="str">
        <f>_xll.BInterpol('Base IPCA'!$C$3:$C$13,'Base IPCA'!$E$3:$E$13,AH1564,"Cubic","Extrapolate=Linear","MultiX=Average","Skip=True","Sort=True")</f>
        <v>#N/A Invalid Parameter: Interpolation value</v>
      </c>
      <c r="AJ1564" s="43" t="str">
        <f>_xll.BInterpol('Base IPCA'!$C$3:$C$13,'Base IPCA'!$D$3:$D$13,AH1564,"Cubic","Extrapolate=Linear","MultiX=Average","Skip=True","Sort=True")</f>
        <v>#N/A Invalid Parameter: Interpolation value</v>
      </c>
    </row>
    <row r="1565" spans="34:36" x14ac:dyDescent="0.25">
      <c r="AH1565" s="42" t="e">
        <f t="shared" si="118"/>
        <v>#REF!</v>
      </c>
      <c r="AI1565" s="43" t="str">
        <f>_xll.BInterpol('Base IPCA'!$C$3:$C$13,'Base IPCA'!$E$3:$E$13,AH1565,"Cubic","Extrapolate=Linear","MultiX=Average","Skip=True","Sort=True")</f>
        <v>#N/A Invalid Parameter: Interpolation value</v>
      </c>
      <c r="AJ1565" s="43" t="str">
        <f>_xll.BInterpol('Base IPCA'!$C$3:$C$13,'Base IPCA'!$D$3:$D$13,AH1565,"Cubic","Extrapolate=Linear","MultiX=Average","Skip=True","Sort=True")</f>
        <v>#N/A Invalid Parameter: Interpolation value</v>
      </c>
    </row>
    <row r="1566" spans="34:36" x14ac:dyDescent="0.25">
      <c r="AH1566" s="42" t="e">
        <f t="shared" si="118"/>
        <v>#REF!</v>
      </c>
      <c r="AI1566" s="43" t="str">
        <f>_xll.BInterpol('Base IPCA'!$C$3:$C$13,'Base IPCA'!$E$3:$E$13,AH1566,"Cubic","Extrapolate=Linear","MultiX=Average","Skip=True","Sort=True")</f>
        <v>#N/A Invalid Parameter: Interpolation value</v>
      </c>
      <c r="AJ1566" s="43" t="str">
        <f>_xll.BInterpol('Base IPCA'!$C$3:$C$13,'Base IPCA'!$D$3:$D$13,AH1566,"Cubic","Extrapolate=Linear","MultiX=Average","Skip=True","Sort=True")</f>
        <v>#N/A Invalid Parameter: Interpolation value</v>
      </c>
    </row>
    <row r="1567" spans="34:36" x14ac:dyDescent="0.25">
      <c r="AH1567" s="42" t="e">
        <f t="shared" si="118"/>
        <v>#REF!</v>
      </c>
      <c r="AI1567" s="43" t="str">
        <f>_xll.BInterpol('Base IPCA'!$C$3:$C$13,'Base IPCA'!$E$3:$E$13,AH1567,"Cubic","Extrapolate=Linear","MultiX=Average","Skip=True","Sort=True")</f>
        <v>#N/A Invalid Parameter: Interpolation value</v>
      </c>
      <c r="AJ1567" s="43" t="str">
        <f>_xll.BInterpol('Base IPCA'!$C$3:$C$13,'Base IPCA'!$D$3:$D$13,AH1567,"Cubic","Extrapolate=Linear","MultiX=Average","Skip=True","Sort=True")</f>
        <v>#N/A Invalid Parameter: Interpolation value</v>
      </c>
    </row>
    <row r="1568" spans="34:36" x14ac:dyDescent="0.25">
      <c r="AH1568" s="42" t="e">
        <f t="shared" si="118"/>
        <v>#REF!</v>
      </c>
      <c r="AI1568" s="43" t="str">
        <f>_xll.BInterpol('Base IPCA'!$C$3:$C$13,'Base IPCA'!$E$3:$E$13,AH1568,"Cubic","Extrapolate=Linear","MultiX=Average","Skip=True","Sort=True")</f>
        <v>#N/A Invalid Parameter: Interpolation value</v>
      </c>
      <c r="AJ1568" s="43" t="str">
        <f>_xll.BInterpol('Base IPCA'!$C$3:$C$13,'Base IPCA'!$D$3:$D$13,AH1568,"Cubic","Extrapolate=Linear","MultiX=Average","Skip=True","Sort=True")</f>
        <v>#N/A Invalid Parameter: Interpolation value</v>
      </c>
    </row>
    <row r="1569" spans="34:36" x14ac:dyDescent="0.25">
      <c r="AH1569" s="42" t="e">
        <f t="shared" si="118"/>
        <v>#REF!</v>
      </c>
      <c r="AI1569" s="43" t="str">
        <f>_xll.BInterpol('Base IPCA'!$C$3:$C$13,'Base IPCA'!$E$3:$E$13,AH1569,"Cubic","Extrapolate=Linear","MultiX=Average","Skip=True","Sort=True")</f>
        <v>#N/A Invalid Parameter: Interpolation value</v>
      </c>
      <c r="AJ1569" s="43" t="str">
        <f>_xll.BInterpol('Base IPCA'!$C$3:$C$13,'Base IPCA'!$D$3:$D$13,AH1569,"Cubic","Extrapolate=Linear","MultiX=Average","Skip=True","Sort=True")</f>
        <v>#N/A Invalid Parameter: Interpolation value</v>
      </c>
    </row>
    <row r="1570" spans="34:36" x14ac:dyDescent="0.25">
      <c r="AH1570" s="42" t="e">
        <f t="shared" si="118"/>
        <v>#REF!</v>
      </c>
      <c r="AI1570" s="43" t="str">
        <f>_xll.BInterpol('Base IPCA'!$C$3:$C$13,'Base IPCA'!$E$3:$E$13,AH1570,"Cubic","Extrapolate=Linear","MultiX=Average","Skip=True","Sort=True")</f>
        <v>#N/A Invalid Parameter: Interpolation value</v>
      </c>
      <c r="AJ1570" s="43" t="str">
        <f>_xll.BInterpol('Base IPCA'!$C$3:$C$13,'Base IPCA'!$D$3:$D$13,AH1570,"Cubic","Extrapolate=Linear","MultiX=Average","Skip=True","Sort=True")</f>
        <v>#N/A Invalid Parameter: Interpolation value</v>
      </c>
    </row>
    <row r="1571" spans="34:36" x14ac:dyDescent="0.25">
      <c r="AH1571" s="42" t="e">
        <f t="shared" si="118"/>
        <v>#REF!</v>
      </c>
      <c r="AI1571" s="43" t="str">
        <f>_xll.BInterpol('Base IPCA'!$C$3:$C$13,'Base IPCA'!$E$3:$E$13,AH1571,"Cubic","Extrapolate=Linear","MultiX=Average","Skip=True","Sort=True")</f>
        <v>#N/A Invalid Parameter: Interpolation value</v>
      </c>
      <c r="AJ1571" s="43" t="str">
        <f>_xll.BInterpol('Base IPCA'!$C$3:$C$13,'Base IPCA'!$D$3:$D$13,AH1571,"Cubic","Extrapolate=Linear","MultiX=Average","Skip=True","Sort=True")</f>
        <v>#N/A Invalid Parameter: Interpolation value</v>
      </c>
    </row>
    <row r="1572" spans="34:36" x14ac:dyDescent="0.25">
      <c r="AH1572" s="42" t="e">
        <f t="shared" si="118"/>
        <v>#REF!</v>
      </c>
      <c r="AI1572" s="43" t="str">
        <f>_xll.BInterpol('Base IPCA'!$C$3:$C$13,'Base IPCA'!$E$3:$E$13,AH1572,"Cubic","Extrapolate=Linear","MultiX=Average","Skip=True","Sort=True")</f>
        <v>#N/A Invalid Parameter: Interpolation value</v>
      </c>
      <c r="AJ1572" s="43" t="str">
        <f>_xll.BInterpol('Base IPCA'!$C$3:$C$13,'Base IPCA'!$D$3:$D$13,AH1572,"Cubic","Extrapolate=Linear","MultiX=Average","Skip=True","Sort=True")</f>
        <v>#N/A Invalid Parameter: Interpolation value</v>
      </c>
    </row>
    <row r="1573" spans="34:36" x14ac:dyDescent="0.25">
      <c r="AH1573" s="42" t="e">
        <f t="shared" si="118"/>
        <v>#REF!</v>
      </c>
      <c r="AI1573" s="43" t="str">
        <f>_xll.BInterpol('Base IPCA'!$C$3:$C$13,'Base IPCA'!$E$3:$E$13,AH1573,"Cubic","Extrapolate=Linear","MultiX=Average","Skip=True","Sort=True")</f>
        <v>#N/A Invalid Parameter: Interpolation value</v>
      </c>
      <c r="AJ1573" s="43" t="str">
        <f>_xll.BInterpol('Base IPCA'!$C$3:$C$13,'Base IPCA'!$D$3:$D$13,AH1573,"Cubic","Extrapolate=Linear","MultiX=Average","Skip=True","Sort=True")</f>
        <v>#N/A Invalid Parameter: Interpolation value</v>
      </c>
    </row>
    <row r="1574" spans="34:36" x14ac:dyDescent="0.25">
      <c r="AH1574" s="42" t="e">
        <f t="shared" si="118"/>
        <v>#REF!</v>
      </c>
      <c r="AI1574" s="43" t="str">
        <f>_xll.BInterpol('Base IPCA'!$C$3:$C$13,'Base IPCA'!$E$3:$E$13,AH1574,"Cubic","Extrapolate=Linear","MultiX=Average","Skip=True","Sort=True")</f>
        <v>#N/A Invalid Parameter: Interpolation value</v>
      </c>
      <c r="AJ1574" s="43" t="str">
        <f>_xll.BInterpol('Base IPCA'!$C$3:$C$13,'Base IPCA'!$D$3:$D$13,AH1574,"Cubic","Extrapolate=Linear","MultiX=Average","Skip=True","Sort=True")</f>
        <v>#N/A Invalid Parameter: Interpolation value</v>
      </c>
    </row>
    <row r="1575" spans="34:36" x14ac:dyDescent="0.25">
      <c r="AH1575" s="42" t="e">
        <f t="shared" si="118"/>
        <v>#REF!</v>
      </c>
      <c r="AI1575" s="43" t="str">
        <f>_xll.BInterpol('Base IPCA'!$C$3:$C$13,'Base IPCA'!$E$3:$E$13,AH1575,"Cubic","Extrapolate=Linear","MultiX=Average","Skip=True","Sort=True")</f>
        <v>#N/A Invalid Parameter: Interpolation value</v>
      </c>
      <c r="AJ1575" s="43" t="str">
        <f>_xll.BInterpol('Base IPCA'!$C$3:$C$13,'Base IPCA'!$D$3:$D$13,AH1575,"Cubic","Extrapolate=Linear","MultiX=Average","Skip=True","Sort=True")</f>
        <v>#N/A Invalid Parameter: Interpolation value</v>
      </c>
    </row>
    <row r="1576" spans="34:36" x14ac:dyDescent="0.25">
      <c r="AH1576" s="42" t="e">
        <f t="shared" si="118"/>
        <v>#REF!</v>
      </c>
      <c r="AI1576" s="43" t="str">
        <f>_xll.BInterpol('Base IPCA'!$C$3:$C$13,'Base IPCA'!$E$3:$E$13,AH1576,"Cubic","Extrapolate=Linear","MultiX=Average","Skip=True","Sort=True")</f>
        <v>#N/A Invalid Parameter: Interpolation value</v>
      </c>
      <c r="AJ1576" s="43" t="str">
        <f>_xll.BInterpol('Base IPCA'!$C$3:$C$13,'Base IPCA'!$D$3:$D$13,AH1576,"Cubic","Extrapolate=Linear","MultiX=Average","Skip=True","Sort=True")</f>
        <v>#N/A Invalid Parameter: Interpolation value</v>
      </c>
    </row>
    <row r="1577" spans="34:36" x14ac:dyDescent="0.25">
      <c r="AH1577" s="42" t="e">
        <f t="shared" si="118"/>
        <v>#REF!</v>
      </c>
      <c r="AI1577" s="43" t="str">
        <f>_xll.BInterpol('Base IPCA'!$C$3:$C$13,'Base IPCA'!$E$3:$E$13,AH1577,"Cubic","Extrapolate=Linear","MultiX=Average","Skip=True","Sort=True")</f>
        <v>#N/A Invalid Parameter: Interpolation value</v>
      </c>
      <c r="AJ1577" s="43" t="str">
        <f>_xll.BInterpol('Base IPCA'!$C$3:$C$13,'Base IPCA'!$D$3:$D$13,AH1577,"Cubic","Extrapolate=Linear","MultiX=Average","Skip=True","Sort=True")</f>
        <v>#N/A Invalid Parameter: Interpolation value</v>
      </c>
    </row>
    <row r="1578" spans="34:36" x14ac:dyDescent="0.25">
      <c r="AH1578" s="42" t="e">
        <f t="shared" si="118"/>
        <v>#REF!</v>
      </c>
      <c r="AI1578" s="43" t="str">
        <f>_xll.BInterpol('Base IPCA'!$C$3:$C$13,'Base IPCA'!$E$3:$E$13,AH1578,"Cubic","Extrapolate=Linear","MultiX=Average","Skip=True","Sort=True")</f>
        <v>#N/A Invalid Parameter: Interpolation value</v>
      </c>
      <c r="AJ1578" s="43" t="str">
        <f>_xll.BInterpol('Base IPCA'!$C$3:$C$13,'Base IPCA'!$D$3:$D$13,AH1578,"Cubic","Extrapolate=Linear","MultiX=Average","Skip=True","Sort=True")</f>
        <v>#N/A Invalid Parameter: Interpolation value</v>
      </c>
    </row>
    <row r="1579" spans="34:36" x14ac:dyDescent="0.25">
      <c r="AH1579" s="42" t="e">
        <f t="shared" si="118"/>
        <v>#REF!</v>
      </c>
      <c r="AI1579" s="43" t="str">
        <f>_xll.BInterpol('Base IPCA'!$C$3:$C$13,'Base IPCA'!$E$3:$E$13,AH1579,"Cubic","Extrapolate=Linear","MultiX=Average","Skip=True","Sort=True")</f>
        <v>#N/A Invalid Parameter: Interpolation value</v>
      </c>
      <c r="AJ1579" s="43" t="str">
        <f>_xll.BInterpol('Base IPCA'!$C$3:$C$13,'Base IPCA'!$D$3:$D$13,AH1579,"Cubic","Extrapolate=Linear","MultiX=Average","Skip=True","Sort=True")</f>
        <v>#N/A Invalid Parameter: Interpolation value</v>
      </c>
    </row>
    <row r="1580" spans="34:36" x14ac:dyDescent="0.25">
      <c r="AH1580" s="42" t="e">
        <f t="shared" si="118"/>
        <v>#REF!</v>
      </c>
      <c r="AI1580" s="43" t="str">
        <f>_xll.BInterpol('Base IPCA'!$C$3:$C$13,'Base IPCA'!$E$3:$E$13,AH1580,"Cubic","Extrapolate=Linear","MultiX=Average","Skip=True","Sort=True")</f>
        <v>#N/A Invalid Parameter: Interpolation value</v>
      </c>
      <c r="AJ1580" s="43" t="str">
        <f>_xll.BInterpol('Base IPCA'!$C$3:$C$13,'Base IPCA'!$D$3:$D$13,AH1580,"Cubic","Extrapolate=Linear","MultiX=Average","Skip=True","Sort=True")</f>
        <v>#N/A Invalid Parameter: Interpolation value</v>
      </c>
    </row>
    <row r="1581" spans="34:36" x14ac:dyDescent="0.25">
      <c r="AH1581" s="42" t="e">
        <f t="shared" si="118"/>
        <v>#REF!</v>
      </c>
      <c r="AI1581" s="43" t="str">
        <f>_xll.BInterpol('Base IPCA'!$C$3:$C$13,'Base IPCA'!$E$3:$E$13,AH1581,"Cubic","Extrapolate=Linear","MultiX=Average","Skip=True","Sort=True")</f>
        <v>#N/A Invalid Parameter: Interpolation value</v>
      </c>
      <c r="AJ1581" s="43" t="str">
        <f>_xll.BInterpol('Base IPCA'!$C$3:$C$13,'Base IPCA'!$D$3:$D$13,AH1581,"Cubic","Extrapolate=Linear","MultiX=Average","Skip=True","Sort=True")</f>
        <v>#N/A Invalid Parameter: Interpolation value</v>
      </c>
    </row>
    <row r="1582" spans="34:36" x14ac:dyDescent="0.25">
      <c r="AH1582" s="42" t="e">
        <f t="shared" si="118"/>
        <v>#REF!</v>
      </c>
      <c r="AI1582" s="43" t="str">
        <f>_xll.BInterpol('Base IPCA'!$C$3:$C$13,'Base IPCA'!$E$3:$E$13,AH1582,"Cubic","Extrapolate=Linear","MultiX=Average","Skip=True","Sort=True")</f>
        <v>#N/A Invalid Parameter: Interpolation value</v>
      </c>
      <c r="AJ1582" s="43" t="str">
        <f>_xll.BInterpol('Base IPCA'!$C$3:$C$13,'Base IPCA'!$D$3:$D$13,AH1582,"Cubic","Extrapolate=Linear","MultiX=Average","Skip=True","Sort=True")</f>
        <v>#N/A Invalid Parameter: Interpolation value</v>
      </c>
    </row>
    <row r="1583" spans="34:36" x14ac:dyDescent="0.25">
      <c r="AH1583" s="42" t="e">
        <f t="shared" si="118"/>
        <v>#REF!</v>
      </c>
      <c r="AI1583" s="43" t="str">
        <f>_xll.BInterpol('Base IPCA'!$C$3:$C$13,'Base IPCA'!$E$3:$E$13,AH1583,"Cubic","Extrapolate=Linear","MultiX=Average","Skip=True","Sort=True")</f>
        <v>#N/A Invalid Parameter: Interpolation value</v>
      </c>
      <c r="AJ1583" s="43" t="str">
        <f>_xll.BInterpol('Base IPCA'!$C$3:$C$13,'Base IPCA'!$D$3:$D$13,AH1583,"Cubic","Extrapolate=Linear","MultiX=Average","Skip=True","Sort=True")</f>
        <v>#N/A Invalid Parameter: Interpolation value</v>
      </c>
    </row>
    <row r="1584" spans="34:36" x14ac:dyDescent="0.25">
      <c r="AH1584" s="42" t="e">
        <f t="shared" si="118"/>
        <v>#REF!</v>
      </c>
      <c r="AI1584" s="43" t="str">
        <f>_xll.BInterpol('Base IPCA'!$C$3:$C$13,'Base IPCA'!$E$3:$E$13,AH1584,"Cubic","Extrapolate=Linear","MultiX=Average","Skip=True","Sort=True")</f>
        <v>#N/A Invalid Parameter: Interpolation value</v>
      </c>
      <c r="AJ1584" s="43" t="str">
        <f>_xll.BInterpol('Base IPCA'!$C$3:$C$13,'Base IPCA'!$D$3:$D$13,AH1584,"Cubic","Extrapolate=Linear","MultiX=Average","Skip=True","Sort=True")</f>
        <v>#N/A Invalid Parameter: Interpolation value</v>
      </c>
    </row>
    <row r="1585" spans="34:36" x14ac:dyDescent="0.25">
      <c r="AH1585" s="42" t="e">
        <f t="shared" si="118"/>
        <v>#REF!</v>
      </c>
      <c r="AI1585" s="43" t="str">
        <f>_xll.BInterpol('Base IPCA'!$C$3:$C$13,'Base IPCA'!$E$3:$E$13,AH1585,"Cubic","Extrapolate=Linear","MultiX=Average","Skip=True","Sort=True")</f>
        <v>#N/A Invalid Parameter: Interpolation value</v>
      </c>
      <c r="AJ1585" s="43" t="str">
        <f>_xll.BInterpol('Base IPCA'!$C$3:$C$13,'Base IPCA'!$D$3:$D$13,AH1585,"Cubic","Extrapolate=Linear","MultiX=Average","Skip=True","Sort=True")</f>
        <v>#N/A Invalid Parameter: Interpolation value</v>
      </c>
    </row>
    <row r="1586" spans="34:36" x14ac:dyDescent="0.25">
      <c r="AH1586" s="42" t="e">
        <f t="shared" si="118"/>
        <v>#REF!</v>
      </c>
      <c r="AI1586" s="43" t="str">
        <f>_xll.BInterpol('Base IPCA'!$C$3:$C$13,'Base IPCA'!$E$3:$E$13,AH1586,"Cubic","Extrapolate=Linear","MultiX=Average","Skip=True","Sort=True")</f>
        <v>#N/A Invalid Parameter: Interpolation value</v>
      </c>
      <c r="AJ1586" s="43" t="str">
        <f>_xll.BInterpol('Base IPCA'!$C$3:$C$13,'Base IPCA'!$D$3:$D$13,AH1586,"Cubic","Extrapolate=Linear","MultiX=Average","Skip=True","Sort=True")</f>
        <v>#N/A Invalid Parameter: Interpolation value</v>
      </c>
    </row>
    <row r="1587" spans="34:36" x14ac:dyDescent="0.25">
      <c r="AH1587" s="42" t="e">
        <f t="shared" si="118"/>
        <v>#REF!</v>
      </c>
      <c r="AI1587" s="43" t="str">
        <f>_xll.BInterpol('Base IPCA'!$C$3:$C$13,'Base IPCA'!$E$3:$E$13,AH1587,"Cubic","Extrapolate=Linear","MultiX=Average","Skip=True","Sort=True")</f>
        <v>#N/A Invalid Parameter: Interpolation value</v>
      </c>
      <c r="AJ1587" s="43" t="str">
        <f>_xll.BInterpol('Base IPCA'!$C$3:$C$13,'Base IPCA'!$D$3:$D$13,AH1587,"Cubic","Extrapolate=Linear","MultiX=Average","Skip=True","Sort=True")</f>
        <v>#N/A Invalid Parameter: Interpolation value</v>
      </c>
    </row>
    <row r="1588" spans="34:36" x14ac:dyDescent="0.25">
      <c r="AH1588" s="42" t="e">
        <f t="shared" si="118"/>
        <v>#REF!</v>
      </c>
      <c r="AI1588" s="43" t="str">
        <f>_xll.BInterpol('Base IPCA'!$C$3:$C$13,'Base IPCA'!$E$3:$E$13,AH1588,"Cubic","Extrapolate=Linear","MultiX=Average","Skip=True","Sort=True")</f>
        <v>#N/A Invalid Parameter: Interpolation value</v>
      </c>
      <c r="AJ1588" s="43" t="str">
        <f>_xll.BInterpol('Base IPCA'!$C$3:$C$13,'Base IPCA'!$D$3:$D$13,AH1588,"Cubic","Extrapolate=Linear","MultiX=Average","Skip=True","Sort=True")</f>
        <v>#N/A Invalid Parameter: Interpolation value</v>
      </c>
    </row>
    <row r="1589" spans="34:36" x14ac:dyDescent="0.25">
      <c r="AH1589" s="42" t="e">
        <f t="shared" si="118"/>
        <v>#REF!</v>
      </c>
      <c r="AI1589" s="43" t="str">
        <f>_xll.BInterpol('Base IPCA'!$C$3:$C$13,'Base IPCA'!$E$3:$E$13,AH1589,"Cubic","Extrapolate=Linear","MultiX=Average","Skip=True","Sort=True")</f>
        <v>#N/A Invalid Parameter: Interpolation value</v>
      </c>
      <c r="AJ1589" s="43" t="str">
        <f>_xll.BInterpol('Base IPCA'!$C$3:$C$13,'Base IPCA'!$D$3:$D$13,AH1589,"Cubic","Extrapolate=Linear","MultiX=Average","Skip=True","Sort=True")</f>
        <v>#N/A Invalid Parameter: Interpolation value</v>
      </c>
    </row>
    <row r="1590" spans="34:36" x14ac:dyDescent="0.25">
      <c r="AH1590" s="42" t="e">
        <f t="shared" si="118"/>
        <v>#REF!</v>
      </c>
      <c r="AI1590" s="43" t="str">
        <f>_xll.BInterpol('Base IPCA'!$C$3:$C$13,'Base IPCA'!$E$3:$E$13,AH1590,"Cubic","Extrapolate=Linear","MultiX=Average","Skip=True","Sort=True")</f>
        <v>#N/A Invalid Parameter: Interpolation value</v>
      </c>
      <c r="AJ1590" s="43" t="str">
        <f>_xll.BInterpol('Base IPCA'!$C$3:$C$13,'Base IPCA'!$D$3:$D$13,AH1590,"Cubic","Extrapolate=Linear","MultiX=Average","Skip=True","Sort=True")</f>
        <v>#N/A Invalid Parameter: Interpolation value</v>
      </c>
    </row>
    <row r="1591" spans="34:36" x14ac:dyDescent="0.25">
      <c r="AH1591" s="42" t="e">
        <f t="shared" si="118"/>
        <v>#REF!</v>
      </c>
      <c r="AI1591" s="43" t="str">
        <f>_xll.BInterpol('Base IPCA'!$C$3:$C$13,'Base IPCA'!$E$3:$E$13,AH1591,"Cubic","Extrapolate=Linear","MultiX=Average","Skip=True","Sort=True")</f>
        <v>#N/A Invalid Parameter: Interpolation value</v>
      </c>
      <c r="AJ1591" s="43" t="str">
        <f>_xll.BInterpol('Base IPCA'!$C$3:$C$13,'Base IPCA'!$D$3:$D$13,AH1591,"Cubic","Extrapolate=Linear","MultiX=Average","Skip=True","Sort=True")</f>
        <v>#N/A Invalid Parameter: Interpolation value</v>
      </c>
    </row>
    <row r="1592" spans="34:36" x14ac:dyDescent="0.25">
      <c r="AH1592" s="42" t="e">
        <f t="shared" si="118"/>
        <v>#REF!</v>
      </c>
      <c r="AI1592" s="43" t="str">
        <f>_xll.BInterpol('Base IPCA'!$C$3:$C$13,'Base IPCA'!$E$3:$E$13,AH1592,"Cubic","Extrapolate=Linear","MultiX=Average","Skip=True","Sort=True")</f>
        <v>#N/A Invalid Parameter: Interpolation value</v>
      </c>
      <c r="AJ1592" s="43" t="str">
        <f>_xll.BInterpol('Base IPCA'!$C$3:$C$13,'Base IPCA'!$D$3:$D$13,AH1592,"Cubic","Extrapolate=Linear","MultiX=Average","Skip=True","Sort=True")</f>
        <v>#N/A Invalid Parameter: Interpolation value</v>
      </c>
    </row>
    <row r="1593" spans="34:36" x14ac:dyDescent="0.25">
      <c r="AH1593" s="42" t="e">
        <f t="shared" si="118"/>
        <v>#REF!</v>
      </c>
      <c r="AI1593" s="43" t="str">
        <f>_xll.BInterpol('Base IPCA'!$C$3:$C$13,'Base IPCA'!$E$3:$E$13,AH1593,"Cubic","Extrapolate=Linear","MultiX=Average","Skip=True","Sort=True")</f>
        <v>#N/A Invalid Parameter: Interpolation value</v>
      </c>
      <c r="AJ1593" s="43" t="str">
        <f>_xll.BInterpol('Base IPCA'!$C$3:$C$13,'Base IPCA'!$D$3:$D$13,AH1593,"Cubic","Extrapolate=Linear","MultiX=Average","Skip=True","Sort=True")</f>
        <v>#N/A Invalid Parameter: Interpolation value</v>
      </c>
    </row>
    <row r="1594" spans="34:36" x14ac:dyDescent="0.25">
      <c r="AH1594" s="42" t="e">
        <f t="shared" si="118"/>
        <v>#REF!</v>
      </c>
      <c r="AI1594" s="43" t="str">
        <f>_xll.BInterpol('Base IPCA'!$C$3:$C$13,'Base IPCA'!$E$3:$E$13,AH1594,"Cubic","Extrapolate=Linear","MultiX=Average","Skip=True","Sort=True")</f>
        <v>#N/A Invalid Parameter: Interpolation value</v>
      </c>
      <c r="AJ1594" s="43" t="str">
        <f>_xll.BInterpol('Base IPCA'!$C$3:$C$13,'Base IPCA'!$D$3:$D$13,AH1594,"Cubic","Extrapolate=Linear","MultiX=Average","Skip=True","Sort=True")</f>
        <v>#N/A Invalid Parameter: Interpolation value</v>
      </c>
    </row>
    <row r="1595" spans="34:36" x14ac:dyDescent="0.25">
      <c r="AH1595" s="42" t="e">
        <f t="shared" si="118"/>
        <v>#REF!</v>
      </c>
      <c r="AI1595" s="43" t="str">
        <f>_xll.BInterpol('Base IPCA'!$C$3:$C$13,'Base IPCA'!$E$3:$E$13,AH1595,"Cubic","Extrapolate=Linear","MultiX=Average","Skip=True","Sort=True")</f>
        <v>#N/A Invalid Parameter: Interpolation value</v>
      </c>
      <c r="AJ1595" s="43" t="str">
        <f>_xll.BInterpol('Base IPCA'!$C$3:$C$13,'Base IPCA'!$D$3:$D$13,AH1595,"Cubic","Extrapolate=Linear","MultiX=Average","Skip=True","Sort=True")</f>
        <v>#N/A Invalid Parameter: Interpolation value</v>
      </c>
    </row>
    <row r="1596" spans="34:36" x14ac:dyDescent="0.25">
      <c r="AH1596" s="42" t="e">
        <f t="shared" si="118"/>
        <v>#REF!</v>
      </c>
      <c r="AI1596" s="43" t="str">
        <f>_xll.BInterpol('Base IPCA'!$C$3:$C$13,'Base IPCA'!$E$3:$E$13,AH1596,"Cubic","Extrapolate=Linear","MultiX=Average","Skip=True","Sort=True")</f>
        <v>#N/A Invalid Parameter: Interpolation value</v>
      </c>
      <c r="AJ1596" s="43" t="str">
        <f>_xll.BInterpol('Base IPCA'!$C$3:$C$13,'Base IPCA'!$D$3:$D$13,AH1596,"Cubic","Extrapolate=Linear","MultiX=Average","Skip=True","Sort=True")</f>
        <v>#N/A Invalid Parameter: Interpolation value</v>
      </c>
    </row>
    <row r="1597" spans="34:36" x14ac:dyDescent="0.25">
      <c r="AH1597" s="42" t="e">
        <f t="shared" si="118"/>
        <v>#REF!</v>
      </c>
      <c r="AI1597" s="43" t="str">
        <f>_xll.BInterpol('Base IPCA'!$C$3:$C$13,'Base IPCA'!$E$3:$E$13,AH1597,"Cubic","Extrapolate=Linear","MultiX=Average","Skip=True","Sort=True")</f>
        <v>#N/A Invalid Parameter: Interpolation value</v>
      </c>
      <c r="AJ1597" s="43" t="str">
        <f>_xll.BInterpol('Base IPCA'!$C$3:$C$13,'Base IPCA'!$D$3:$D$13,AH1597,"Cubic","Extrapolate=Linear","MultiX=Average","Skip=True","Sort=True")</f>
        <v>#N/A Invalid Parameter: Interpolation value</v>
      </c>
    </row>
    <row r="1598" spans="34:36" x14ac:dyDescent="0.25">
      <c r="AH1598" s="42" t="e">
        <f t="shared" si="118"/>
        <v>#REF!</v>
      </c>
      <c r="AI1598" s="43" t="str">
        <f>_xll.BInterpol('Base IPCA'!$C$3:$C$13,'Base IPCA'!$E$3:$E$13,AH1598,"Cubic","Extrapolate=Linear","MultiX=Average","Skip=True","Sort=True")</f>
        <v>#N/A Invalid Parameter: Interpolation value</v>
      </c>
      <c r="AJ1598" s="43" t="str">
        <f>_xll.BInterpol('Base IPCA'!$C$3:$C$13,'Base IPCA'!$D$3:$D$13,AH1598,"Cubic","Extrapolate=Linear","MultiX=Average","Skip=True","Sort=True")</f>
        <v>#N/A Invalid Parameter: Interpolation value</v>
      </c>
    </row>
    <row r="1599" spans="34:36" x14ac:dyDescent="0.25">
      <c r="AH1599" s="42" t="e">
        <f t="shared" si="118"/>
        <v>#REF!</v>
      </c>
      <c r="AI1599" s="43" t="str">
        <f>_xll.BInterpol('Base IPCA'!$C$3:$C$13,'Base IPCA'!$E$3:$E$13,AH1599,"Cubic","Extrapolate=Linear","MultiX=Average","Skip=True","Sort=True")</f>
        <v>#N/A Invalid Parameter: Interpolation value</v>
      </c>
      <c r="AJ1599" s="43" t="str">
        <f>_xll.BInterpol('Base IPCA'!$C$3:$C$13,'Base IPCA'!$D$3:$D$13,AH1599,"Cubic","Extrapolate=Linear","MultiX=Average","Skip=True","Sort=True")</f>
        <v>#N/A Invalid Parameter: Interpolation value</v>
      </c>
    </row>
    <row r="1600" spans="34:36" x14ac:dyDescent="0.25">
      <c r="AH1600" s="42" t="e">
        <f t="shared" si="118"/>
        <v>#REF!</v>
      </c>
      <c r="AI1600" s="43" t="str">
        <f>_xll.BInterpol('Base IPCA'!$C$3:$C$13,'Base IPCA'!$E$3:$E$13,AH1600,"Cubic","Extrapolate=Linear","MultiX=Average","Skip=True","Sort=True")</f>
        <v>#N/A Invalid Parameter: Interpolation value</v>
      </c>
      <c r="AJ1600" s="43" t="str">
        <f>_xll.BInterpol('Base IPCA'!$C$3:$C$13,'Base IPCA'!$D$3:$D$13,AH1600,"Cubic","Extrapolate=Linear","MultiX=Average","Skip=True","Sort=True")</f>
        <v>#N/A Invalid Parameter: Interpolation value</v>
      </c>
    </row>
    <row r="1601" spans="34:36" x14ac:dyDescent="0.25">
      <c r="AH1601" s="42" t="e">
        <f t="shared" si="118"/>
        <v>#REF!</v>
      </c>
      <c r="AI1601" s="43" t="str">
        <f>_xll.BInterpol('Base IPCA'!$C$3:$C$13,'Base IPCA'!$E$3:$E$13,AH1601,"Cubic","Extrapolate=Linear","MultiX=Average","Skip=True","Sort=True")</f>
        <v>#N/A Invalid Parameter: Interpolation value</v>
      </c>
      <c r="AJ1601" s="43" t="str">
        <f>_xll.BInterpol('Base IPCA'!$C$3:$C$13,'Base IPCA'!$D$3:$D$13,AH1601,"Cubic","Extrapolate=Linear","MultiX=Average","Skip=True","Sort=True")</f>
        <v>#N/A Invalid Parameter: Interpolation value</v>
      </c>
    </row>
    <row r="1602" spans="34:36" x14ac:dyDescent="0.25">
      <c r="AH1602" s="42" t="e">
        <f t="shared" si="118"/>
        <v>#REF!</v>
      </c>
      <c r="AI1602" s="43" t="str">
        <f>_xll.BInterpol('Base IPCA'!$C$3:$C$13,'Base IPCA'!$E$3:$E$13,AH1602,"Cubic","Extrapolate=Linear","MultiX=Average","Skip=True","Sort=True")</f>
        <v>#N/A Invalid Parameter: Interpolation value</v>
      </c>
      <c r="AJ1602" s="43" t="str">
        <f>_xll.BInterpol('Base IPCA'!$C$3:$C$13,'Base IPCA'!$D$3:$D$13,AH1602,"Cubic","Extrapolate=Linear","MultiX=Average","Skip=True","Sort=True")</f>
        <v>#N/A Invalid Parameter: Interpolation value</v>
      </c>
    </row>
    <row r="1603" spans="34:36" x14ac:dyDescent="0.25">
      <c r="AH1603" s="42" t="e">
        <f t="shared" si="118"/>
        <v>#REF!</v>
      </c>
      <c r="AI1603" s="43" t="str">
        <f>_xll.BInterpol('Base IPCA'!$C$3:$C$13,'Base IPCA'!$E$3:$E$13,AH1603,"Cubic","Extrapolate=Linear","MultiX=Average","Skip=True","Sort=True")</f>
        <v>#N/A Invalid Parameter: Interpolation value</v>
      </c>
      <c r="AJ1603" s="43" t="str">
        <f>_xll.BInterpol('Base IPCA'!$C$3:$C$13,'Base IPCA'!$D$3:$D$13,AH1603,"Cubic","Extrapolate=Linear","MultiX=Average","Skip=True","Sort=True")</f>
        <v>#N/A Invalid Parameter: Interpolation value</v>
      </c>
    </row>
    <row r="1604" spans="34:36" x14ac:dyDescent="0.25">
      <c r="AH1604" s="42" t="e">
        <f t="shared" si="118"/>
        <v>#REF!</v>
      </c>
      <c r="AI1604" s="43" t="str">
        <f>_xll.BInterpol('Base IPCA'!$C$3:$C$13,'Base IPCA'!$E$3:$E$13,AH1604,"Cubic","Extrapolate=Linear","MultiX=Average","Skip=True","Sort=True")</f>
        <v>#N/A Invalid Parameter: Interpolation value</v>
      </c>
      <c r="AJ1604" s="43" t="str">
        <f>_xll.BInterpol('Base IPCA'!$C$3:$C$13,'Base IPCA'!$D$3:$D$13,AH1604,"Cubic","Extrapolate=Linear","MultiX=Average","Skip=True","Sort=True")</f>
        <v>#N/A Invalid Parameter: Interpolation value</v>
      </c>
    </row>
    <row r="1605" spans="34:36" x14ac:dyDescent="0.25">
      <c r="AH1605" s="42" t="e">
        <f t="shared" si="118"/>
        <v>#REF!</v>
      </c>
      <c r="AI1605" s="43" t="str">
        <f>_xll.BInterpol('Base IPCA'!$C$3:$C$13,'Base IPCA'!$E$3:$E$13,AH1605,"Cubic","Extrapolate=Linear","MultiX=Average","Skip=True","Sort=True")</f>
        <v>#N/A Invalid Parameter: Interpolation value</v>
      </c>
      <c r="AJ1605" s="43" t="str">
        <f>_xll.BInterpol('Base IPCA'!$C$3:$C$13,'Base IPCA'!$D$3:$D$13,AH1605,"Cubic","Extrapolate=Linear","MultiX=Average","Skip=True","Sort=True")</f>
        <v>#N/A Invalid Parameter: Interpolation value</v>
      </c>
    </row>
    <row r="1606" spans="34:36" x14ac:dyDescent="0.25">
      <c r="AH1606" s="42" t="e">
        <f t="shared" ref="AH1606:AH1669" si="119">AH1605+1</f>
        <v>#REF!</v>
      </c>
      <c r="AI1606" s="43" t="str">
        <f>_xll.BInterpol('Base IPCA'!$C$3:$C$13,'Base IPCA'!$E$3:$E$13,AH1606,"Cubic","Extrapolate=Linear","MultiX=Average","Skip=True","Sort=True")</f>
        <v>#N/A Invalid Parameter: Interpolation value</v>
      </c>
      <c r="AJ1606" s="43" t="str">
        <f>_xll.BInterpol('Base IPCA'!$C$3:$C$13,'Base IPCA'!$D$3:$D$13,AH1606,"Cubic","Extrapolate=Linear","MultiX=Average","Skip=True","Sort=True")</f>
        <v>#N/A Invalid Parameter: Interpolation value</v>
      </c>
    </row>
    <row r="1607" spans="34:36" x14ac:dyDescent="0.25">
      <c r="AH1607" s="42" t="e">
        <f t="shared" si="119"/>
        <v>#REF!</v>
      </c>
      <c r="AI1607" s="43" t="str">
        <f>_xll.BInterpol('Base IPCA'!$C$3:$C$13,'Base IPCA'!$E$3:$E$13,AH1607,"Cubic","Extrapolate=Linear","MultiX=Average","Skip=True","Sort=True")</f>
        <v>#N/A Invalid Parameter: Interpolation value</v>
      </c>
      <c r="AJ1607" s="43" t="str">
        <f>_xll.BInterpol('Base IPCA'!$C$3:$C$13,'Base IPCA'!$D$3:$D$13,AH1607,"Cubic","Extrapolate=Linear","MultiX=Average","Skip=True","Sort=True")</f>
        <v>#N/A Invalid Parameter: Interpolation value</v>
      </c>
    </row>
    <row r="1608" spans="34:36" x14ac:dyDescent="0.25">
      <c r="AH1608" s="42" t="e">
        <f t="shared" si="119"/>
        <v>#REF!</v>
      </c>
      <c r="AI1608" s="43" t="str">
        <f>_xll.BInterpol('Base IPCA'!$C$3:$C$13,'Base IPCA'!$E$3:$E$13,AH1608,"Cubic","Extrapolate=Linear","MultiX=Average","Skip=True","Sort=True")</f>
        <v>#N/A Invalid Parameter: Interpolation value</v>
      </c>
      <c r="AJ1608" s="43" t="str">
        <f>_xll.BInterpol('Base IPCA'!$C$3:$C$13,'Base IPCA'!$D$3:$D$13,AH1608,"Cubic","Extrapolate=Linear","MultiX=Average","Skip=True","Sort=True")</f>
        <v>#N/A Invalid Parameter: Interpolation value</v>
      </c>
    </row>
    <row r="1609" spans="34:36" x14ac:dyDescent="0.25">
      <c r="AH1609" s="42" t="e">
        <f t="shared" si="119"/>
        <v>#REF!</v>
      </c>
      <c r="AI1609" s="43" t="str">
        <f>_xll.BInterpol('Base IPCA'!$C$3:$C$13,'Base IPCA'!$E$3:$E$13,AH1609,"Cubic","Extrapolate=Linear","MultiX=Average","Skip=True","Sort=True")</f>
        <v>#N/A Invalid Parameter: Interpolation value</v>
      </c>
      <c r="AJ1609" s="43" t="str">
        <f>_xll.BInterpol('Base IPCA'!$C$3:$C$13,'Base IPCA'!$D$3:$D$13,AH1609,"Cubic","Extrapolate=Linear","MultiX=Average","Skip=True","Sort=True")</f>
        <v>#N/A Invalid Parameter: Interpolation value</v>
      </c>
    </row>
    <row r="1610" spans="34:36" x14ac:dyDescent="0.25">
      <c r="AH1610" s="42" t="e">
        <f t="shared" si="119"/>
        <v>#REF!</v>
      </c>
      <c r="AI1610" s="43" t="str">
        <f>_xll.BInterpol('Base IPCA'!$C$3:$C$13,'Base IPCA'!$E$3:$E$13,AH1610,"Cubic","Extrapolate=Linear","MultiX=Average","Skip=True","Sort=True")</f>
        <v>#N/A Invalid Parameter: Interpolation value</v>
      </c>
      <c r="AJ1610" s="43" t="str">
        <f>_xll.BInterpol('Base IPCA'!$C$3:$C$13,'Base IPCA'!$D$3:$D$13,AH1610,"Cubic","Extrapolate=Linear","MultiX=Average","Skip=True","Sort=True")</f>
        <v>#N/A Invalid Parameter: Interpolation value</v>
      </c>
    </row>
    <row r="1611" spans="34:36" x14ac:dyDescent="0.25">
      <c r="AH1611" s="42" t="e">
        <f t="shared" si="119"/>
        <v>#REF!</v>
      </c>
      <c r="AI1611" s="43" t="str">
        <f>_xll.BInterpol('Base IPCA'!$C$3:$C$13,'Base IPCA'!$E$3:$E$13,AH1611,"Cubic","Extrapolate=Linear","MultiX=Average","Skip=True","Sort=True")</f>
        <v>#N/A Invalid Parameter: Interpolation value</v>
      </c>
      <c r="AJ1611" s="43" t="str">
        <f>_xll.BInterpol('Base IPCA'!$C$3:$C$13,'Base IPCA'!$D$3:$D$13,AH1611,"Cubic","Extrapolate=Linear","MultiX=Average","Skip=True","Sort=True")</f>
        <v>#N/A Invalid Parameter: Interpolation value</v>
      </c>
    </row>
    <row r="1612" spans="34:36" x14ac:dyDescent="0.25">
      <c r="AH1612" s="42" t="e">
        <f t="shared" si="119"/>
        <v>#REF!</v>
      </c>
      <c r="AI1612" s="43" t="str">
        <f>_xll.BInterpol('Base IPCA'!$C$3:$C$13,'Base IPCA'!$E$3:$E$13,AH1612,"Cubic","Extrapolate=Linear","MultiX=Average","Skip=True","Sort=True")</f>
        <v>#N/A Invalid Parameter: Interpolation value</v>
      </c>
      <c r="AJ1612" s="43" t="str">
        <f>_xll.BInterpol('Base IPCA'!$C$3:$C$13,'Base IPCA'!$D$3:$D$13,AH1612,"Cubic","Extrapolate=Linear","MultiX=Average","Skip=True","Sort=True")</f>
        <v>#N/A Invalid Parameter: Interpolation value</v>
      </c>
    </row>
    <row r="1613" spans="34:36" x14ac:dyDescent="0.25">
      <c r="AH1613" s="42" t="e">
        <f t="shared" si="119"/>
        <v>#REF!</v>
      </c>
      <c r="AI1613" s="43" t="str">
        <f>_xll.BInterpol('Base IPCA'!$C$3:$C$13,'Base IPCA'!$E$3:$E$13,AH1613,"Cubic","Extrapolate=Linear","MultiX=Average","Skip=True","Sort=True")</f>
        <v>#N/A Invalid Parameter: Interpolation value</v>
      </c>
      <c r="AJ1613" s="43" t="str">
        <f>_xll.BInterpol('Base IPCA'!$C$3:$C$13,'Base IPCA'!$D$3:$D$13,AH1613,"Cubic","Extrapolate=Linear","MultiX=Average","Skip=True","Sort=True")</f>
        <v>#N/A Invalid Parameter: Interpolation value</v>
      </c>
    </row>
    <row r="1614" spans="34:36" x14ac:dyDescent="0.25">
      <c r="AH1614" s="42" t="e">
        <f t="shared" si="119"/>
        <v>#REF!</v>
      </c>
      <c r="AI1614" s="43" t="str">
        <f>_xll.BInterpol('Base IPCA'!$C$3:$C$13,'Base IPCA'!$E$3:$E$13,AH1614,"Cubic","Extrapolate=Linear","MultiX=Average","Skip=True","Sort=True")</f>
        <v>#N/A Invalid Parameter: Interpolation value</v>
      </c>
      <c r="AJ1614" s="43" t="str">
        <f>_xll.BInterpol('Base IPCA'!$C$3:$C$13,'Base IPCA'!$D$3:$D$13,AH1614,"Cubic","Extrapolate=Linear","MultiX=Average","Skip=True","Sort=True")</f>
        <v>#N/A Invalid Parameter: Interpolation value</v>
      </c>
    </row>
    <row r="1615" spans="34:36" x14ac:dyDescent="0.25">
      <c r="AH1615" s="42" t="e">
        <f t="shared" si="119"/>
        <v>#REF!</v>
      </c>
      <c r="AI1615" s="43" t="str">
        <f>_xll.BInterpol('Base IPCA'!$C$3:$C$13,'Base IPCA'!$E$3:$E$13,AH1615,"Cubic","Extrapolate=Linear","MultiX=Average","Skip=True","Sort=True")</f>
        <v>#N/A Invalid Parameter: Interpolation value</v>
      </c>
      <c r="AJ1615" s="43" t="str">
        <f>_xll.BInterpol('Base IPCA'!$C$3:$C$13,'Base IPCA'!$D$3:$D$13,AH1615,"Cubic","Extrapolate=Linear","MultiX=Average","Skip=True","Sort=True")</f>
        <v>#N/A Invalid Parameter: Interpolation value</v>
      </c>
    </row>
    <row r="1616" spans="34:36" x14ac:dyDescent="0.25">
      <c r="AH1616" s="42" t="e">
        <f t="shared" si="119"/>
        <v>#REF!</v>
      </c>
      <c r="AI1616" s="43" t="str">
        <f>_xll.BInterpol('Base IPCA'!$C$3:$C$13,'Base IPCA'!$E$3:$E$13,AH1616,"Cubic","Extrapolate=Linear","MultiX=Average","Skip=True","Sort=True")</f>
        <v>#N/A Invalid Parameter: Interpolation value</v>
      </c>
      <c r="AJ1616" s="43" t="str">
        <f>_xll.BInterpol('Base IPCA'!$C$3:$C$13,'Base IPCA'!$D$3:$D$13,AH1616,"Cubic","Extrapolate=Linear","MultiX=Average","Skip=True","Sort=True")</f>
        <v>#N/A Invalid Parameter: Interpolation value</v>
      </c>
    </row>
    <row r="1617" spans="34:36" x14ac:dyDescent="0.25">
      <c r="AH1617" s="42" t="e">
        <f t="shared" si="119"/>
        <v>#REF!</v>
      </c>
      <c r="AI1617" s="43" t="str">
        <f>_xll.BInterpol('Base IPCA'!$C$3:$C$13,'Base IPCA'!$E$3:$E$13,AH1617,"Cubic","Extrapolate=Linear","MultiX=Average","Skip=True","Sort=True")</f>
        <v>#N/A Invalid Parameter: Interpolation value</v>
      </c>
      <c r="AJ1617" s="43" t="str">
        <f>_xll.BInterpol('Base IPCA'!$C$3:$C$13,'Base IPCA'!$D$3:$D$13,AH1617,"Cubic","Extrapolate=Linear","MultiX=Average","Skip=True","Sort=True")</f>
        <v>#N/A Invalid Parameter: Interpolation value</v>
      </c>
    </row>
    <row r="1618" spans="34:36" x14ac:dyDescent="0.25">
      <c r="AH1618" s="42" t="e">
        <f t="shared" si="119"/>
        <v>#REF!</v>
      </c>
      <c r="AI1618" s="43" t="str">
        <f>_xll.BInterpol('Base IPCA'!$C$3:$C$13,'Base IPCA'!$E$3:$E$13,AH1618,"Cubic","Extrapolate=Linear","MultiX=Average","Skip=True","Sort=True")</f>
        <v>#N/A Invalid Parameter: Interpolation value</v>
      </c>
      <c r="AJ1618" s="43" t="str">
        <f>_xll.BInterpol('Base IPCA'!$C$3:$C$13,'Base IPCA'!$D$3:$D$13,AH1618,"Cubic","Extrapolate=Linear","MultiX=Average","Skip=True","Sort=True")</f>
        <v>#N/A Invalid Parameter: Interpolation value</v>
      </c>
    </row>
    <row r="1619" spans="34:36" x14ac:dyDescent="0.25">
      <c r="AH1619" s="42" t="e">
        <f t="shared" si="119"/>
        <v>#REF!</v>
      </c>
      <c r="AI1619" s="43" t="str">
        <f>_xll.BInterpol('Base IPCA'!$C$3:$C$13,'Base IPCA'!$E$3:$E$13,AH1619,"Cubic","Extrapolate=Linear","MultiX=Average","Skip=True","Sort=True")</f>
        <v>#N/A Invalid Parameter: Interpolation value</v>
      </c>
      <c r="AJ1619" s="43" t="str">
        <f>_xll.BInterpol('Base IPCA'!$C$3:$C$13,'Base IPCA'!$D$3:$D$13,AH1619,"Cubic","Extrapolate=Linear","MultiX=Average","Skip=True","Sort=True")</f>
        <v>#N/A Invalid Parameter: Interpolation value</v>
      </c>
    </row>
    <row r="1620" spans="34:36" x14ac:dyDescent="0.25">
      <c r="AH1620" s="42" t="e">
        <f t="shared" si="119"/>
        <v>#REF!</v>
      </c>
      <c r="AI1620" s="43" t="str">
        <f>_xll.BInterpol('Base IPCA'!$C$3:$C$13,'Base IPCA'!$E$3:$E$13,AH1620,"Cubic","Extrapolate=Linear","MultiX=Average","Skip=True","Sort=True")</f>
        <v>#N/A Invalid Parameter: Interpolation value</v>
      </c>
      <c r="AJ1620" s="43" t="str">
        <f>_xll.BInterpol('Base IPCA'!$C$3:$C$13,'Base IPCA'!$D$3:$D$13,AH1620,"Cubic","Extrapolate=Linear","MultiX=Average","Skip=True","Sort=True")</f>
        <v>#N/A Invalid Parameter: Interpolation value</v>
      </c>
    </row>
    <row r="1621" spans="34:36" x14ac:dyDescent="0.25">
      <c r="AH1621" s="42" t="e">
        <f t="shared" si="119"/>
        <v>#REF!</v>
      </c>
      <c r="AI1621" s="43" t="str">
        <f>_xll.BInterpol('Base IPCA'!$C$3:$C$13,'Base IPCA'!$E$3:$E$13,AH1621,"Cubic","Extrapolate=Linear","MultiX=Average","Skip=True","Sort=True")</f>
        <v>#N/A Invalid Parameter: Interpolation value</v>
      </c>
      <c r="AJ1621" s="43" t="str">
        <f>_xll.BInterpol('Base IPCA'!$C$3:$C$13,'Base IPCA'!$D$3:$D$13,AH1621,"Cubic","Extrapolate=Linear","MultiX=Average","Skip=True","Sort=True")</f>
        <v>#N/A Invalid Parameter: Interpolation value</v>
      </c>
    </row>
    <row r="1622" spans="34:36" x14ac:dyDescent="0.25">
      <c r="AH1622" s="42" t="e">
        <f t="shared" si="119"/>
        <v>#REF!</v>
      </c>
      <c r="AI1622" s="43" t="str">
        <f>_xll.BInterpol('Base IPCA'!$C$3:$C$13,'Base IPCA'!$E$3:$E$13,AH1622,"Cubic","Extrapolate=Linear","MultiX=Average","Skip=True","Sort=True")</f>
        <v>#N/A Invalid Parameter: Interpolation value</v>
      </c>
      <c r="AJ1622" s="43" t="str">
        <f>_xll.BInterpol('Base IPCA'!$C$3:$C$13,'Base IPCA'!$D$3:$D$13,AH1622,"Cubic","Extrapolate=Linear","MultiX=Average","Skip=True","Sort=True")</f>
        <v>#N/A Invalid Parameter: Interpolation value</v>
      </c>
    </row>
    <row r="1623" spans="34:36" x14ac:dyDescent="0.25">
      <c r="AH1623" s="42" t="e">
        <f t="shared" si="119"/>
        <v>#REF!</v>
      </c>
      <c r="AI1623" s="43" t="str">
        <f>_xll.BInterpol('Base IPCA'!$C$3:$C$13,'Base IPCA'!$E$3:$E$13,AH1623,"Cubic","Extrapolate=Linear","MultiX=Average","Skip=True","Sort=True")</f>
        <v>#N/A Invalid Parameter: Interpolation value</v>
      </c>
      <c r="AJ1623" s="43" t="str">
        <f>_xll.BInterpol('Base IPCA'!$C$3:$C$13,'Base IPCA'!$D$3:$D$13,AH1623,"Cubic","Extrapolate=Linear","MultiX=Average","Skip=True","Sort=True")</f>
        <v>#N/A Invalid Parameter: Interpolation value</v>
      </c>
    </row>
    <row r="1624" spans="34:36" x14ac:dyDescent="0.25">
      <c r="AH1624" s="42" t="e">
        <f t="shared" si="119"/>
        <v>#REF!</v>
      </c>
      <c r="AI1624" s="43" t="str">
        <f>_xll.BInterpol('Base IPCA'!$C$3:$C$13,'Base IPCA'!$E$3:$E$13,AH1624,"Cubic","Extrapolate=Linear","MultiX=Average","Skip=True","Sort=True")</f>
        <v>#N/A Invalid Parameter: Interpolation value</v>
      </c>
      <c r="AJ1624" s="43" t="str">
        <f>_xll.BInterpol('Base IPCA'!$C$3:$C$13,'Base IPCA'!$D$3:$D$13,AH1624,"Cubic","Extrapolate=Linear","MultiX=Average","Skip=True","Sort=True")</f>
        <v>#N/A Invalid Parameter: Interpolation value</v>
      </c>
    </row>
    <row r="1625" spans="34:36" x14ac:dyDescent="0.25">
      <c r="AH1625" s="42" t="e">
        <f t="shared" si="119"/>
        <v>#REF!</v>
      </c>
      <c r="AI1625" s="43" t="str">
        <f>_xll.BInterpol('Base IPCA'!$C$3:$C$13,'Base IPCA'!$E$3:$E$13,AH1625,"Cubic","Extrapolate=Linear","MultiX=Average","Skip=True","Sort=True")</f>
        <v>#N/A Invalid Parameter: Interpolation value</v>
      </c>
      <c r="AJ1625" s="43" t="str">
        <f>_xll.BInterpol('Base IPCA'!$C$3:$C$13,'Base IPCA'!$D$3:$D$13,AH1625,"Cubic","Extrapolate=Linear","MultiX=Average","Skip=True","Sort=True")</f>
        <v>#N/A Invalid Parameter: Interpolation value</v>
      </c>
    </row>
    <row r="1626" spans="34:36" x14ac:dyDescent="0.25">
      <c r="AH1626" s="42" t="e">
        <f t="shared" si="119"/>
        <v>#REF!</v>
      </c>
      <c r="AI1626" s="43" t="str">
        <f>_xll.BInterpol('Base IPCA'!$C$3:$C$13,'Base IPCA'!$E$3:$E$13,AH1626,"Cubic","Extrapolate=Linear","MultiX=Average","Skip=True","Sort=True")</f>
        <v>#N/A Invalid Parameter: Interpolation value</v>
      </c>
      <c r="AJ1626" s="43" t="str">
        <f>_xll.BInterpol('Base IPCA'!$C$3:$C$13,'Base IPCA'!$D$3:$D$13,AH1626,"Cubic","Extrapolate=Linear","MultiX=Average","Skip=True","Sort=True")</f>
        <v>#N/A Invalid Parameter: Interpolation value</v>
      </c>
    </row>
    <row r="1627" spans="34:36" x14ac:dyDescent="0.25">
      <c r="AH1627" s="42" t="e">
        <f t="shared" si="119"/>
        <v>#REF!</v>
      </c>
      <c r="AI1627" s="43" t="str">
        <f>_xll.BInterpol('Base IPCA'!$C$3:$C$13,'Base IPCA'!$E$3:$E$13,AH1627,"Cubic","Extrapolate=Linear","MultiX=Average","Skip=True","Sort=True")</f>
        <v>#N/A Invalid Parameter: Interpolation value</v>
      </c>
      <c r="AJ1627" s="43" t="str">
        <f>_xll.BInterpol('Base IPCA'!$C$3:$C$13,'Base IPCA'!$D$3:$D$13,AH1627,"Cubic","Extrapolate=Linear","MultiX=Average","Skip=True","Sort=True")</f>
        <v>#N/A Invalid Parameter: Interpolation value</v>
      </c>
    </row>
    <row r="1628" spans="34:36" x14ac:dyDescent="0.25">
      <c r="AH1628" s="42" t="e">
        <f t="shared" si="119"/>
        <v>#REF!</v>
      </c>
      <c r="AI1628" s="43" t="str">
        <f>_xll.BInterpol('Base IPCA'!$C$3:$C$13,'Base IPCA'!$E$3:$E$13,AH1628,"Cubic","Extrapolate=Linear","MultiX=Average","Skip=True","Sort=True")</f>
        <v>#N/A Invalid Parameter: Interpolation value</v>
      </c>
      <c r="AJ1628" s="43" t="str">
        <f>_xll.BInterpol('Base IPCA'!$C$3:$C$13,'Base IPCA'!$D$3:$D$13,AH1628,"Cubic","Extrapolate=Linear","MultiX=Average","Skip=True","Sort=True")</f>
        <v>#N/A Invalid Parameter: Interpolation value</v>
      </c>
    </row>
    <row r="1629" spans="34:36" x14ac:dyDescent="0.25">
      <c r="AH1629" s="42" t="e">
        <f t="shared" si="119"/>
        <v>#REF!</v>
      </c>
      <c r="AI1629" s="43" t="str">
        <f>_xll.BInterpol('Base IPCA'!$C$3:$C$13,'Base IPCA'!$E$3:$E$13,AH1629,"Cubic","Extrapolate=Linear","MultiX=Average","Skip=True","Sort=True")</f>
        <v>#N/A Invalid Parameter: Interpolation value</v>
      </c>
      <c r="AJ1629" s="43" t="str">
        <f>_xll.BInterpol('Base IPCA'!$C$3:$C$13,'Base IPCA'!$D$3:$D$13,AH1629,"Cubic","Extrapolate=Linear","MultiX=Average","Skip=True","Sort=True")</f>
        <v>#N/A Invalid Parameter: Interpolation value</v>
      </c>
    </row>
    <row r="1630" spans="34:36" x14ac:dyDescent="0.25">
      <c r="AH1630" s="42" t="e">
        <f t="shared" si="119"/>
        <v>#REF!</v>
      </c>
      <c r="AI1630" s="43" t="str">
        <f>_xll.BInterpol('Base IPCA'!$C$3:$C$13,'Base IPCA'!$E$3:$E$13,AH1630,"Cubic","Extrapolate=Linear","MultiX=Average","Skip=True","Sort=True")</f>
        <v>#N/A Invalid Parameter: Interpolation value</v>
      </c>
      <c r="AJ1630" s="43" t="str">
        <f>_xll.BInterpol('Base IPCA'!$C$3:$C$13,'Base IPCA'!$D$3:$D$13,AH1630,"Cubic","Extrapolate=Linear","MultiX=Average","Skip=True","Sort=True")</f>
        <v>#N/A Invalid Parameter: Interpolation value</v>
      </c>
    </row>
    <row r="1631" spans="34:36" x14ac:dyDescent="0.25">
      <c r="AH1631" s="42" t="e">
        <f t="shared" si="119"/>
        <v>#REF!</v>
      </c>
      <c r="AI1631" s="43" t="str">
        <f>_xll.BInterpol('Base IPCA'!$C$3:$C$13,'Base IPCA'!$E$3:$E$13,AH1631,"Cubic","Extrapolate=Linear","MultiX=Average","Skip=True","Sort=True")</f>
        <v>#N/A Invalid Parameter: Interpolation value</v>
      </c>
      <c r="AJ1631" s="43" t="str">
        <f>_xll.BInterpol('Base IPCA'!$C$3:$C$13,'Base IPCA'!$D$3:$D$13,AH1631,"Cubic","Extrapolate=Linear","MultiX=Average","Skip=True","Sort=True")</f>
        <v>#N/A Invalid Parameter: Interpolation value</v>
      </c>
    </row>
    <row r="1632" spans="34:36" x14ac:dyDescent="0.25">
      <c r="AH1632" s="42" t="e">
        <f t="shared" si="119"/>
        <v>#REF!</v>
      </c>
      <c r="AI1632" s="43" t="str">
        <f>_xll.BInterpol('Base IPCA'!$C$3:$C$13,'Base IPCA'!$E$3:$E$13,AH1632,"Cubic","Extrapolate=Linear","MultiX=Average","Skip=True","Sort=True")</f>
        <v>#N/A Invalid Parameter: Interpolation value</v>
      </c>
      <c r="AJ1632" s="43" t="str">
        <f>_xll.BInterpol('Base IPCA'!$C$3:$C$13,'Base IPCA'!$D$3:$D$13,AH1632,"Cubic","Extrapolate=Linear","MultiX=Average","Skip=True","Sort=True")</f>
        <v>#N/A Invalid Parameter: Interpolation value</v>
      </c>
    </row>
    <row r="1633" spans="34:36" x14ac:dyDescent="0.25">
      <c r="AH1633" s="42" t="e">
        <f t="shared" si="119"/>
        <v>#REF!</v>
      </c>
      <c r="AI1633" s="43" t="str">
        <f>_xll.BInterpol('Base IPCA'!$C$3:$C$13,'Base IPCA'!$E$3:$E$13,AH1633,"Cubic","Extrapolate=Linear","MultiX=Average","Skip=True","Sort=True")</f>
        <v>#N/A Invalid Parameter: Interpolation value</v>
      </c>
      <c r="AJ1633" s="43" t="str">
        <f>_xll.BInterpol('Base IPCA'!$C$3:$C$13,'Base IPCA'!$D$3:$D$13,AH1633,"Cubic","Extrapolate=Linear","MultiX=Average","Skip=True","Sort=True")</f>
        <v>#N/A Invalid Parameter: Interpolation value</v>
      </c>
    </row>
    <row r="1634" spans="34:36" x14ac:dyDescent="0.25">
      <c r="AH1634" s="42" t="e">
        <f t="shared" si="119"/>
        <v>#REF!</v>
      </c>
      <c r="AI1634" s="43" t="str">
        <f>_xll.BInterpol('Base IPCA'!$C$3:$C$13,'Base IPCA'!$E$3:$E$13,AH1634,"Cubic","Extrapolate=Linear","MultiX=Average","Skip=True","Sort=True")</f>
        <v>#N/A Invalid Parameter: Interpolation value</v>
      </c>
      <c r="AJ1634" s="43" t="str">
        <f>_xll.BInterpol('Base IPCA'!$C$3:$C$13,'Base IPCA'!$D$3:$D$13,AH1634,"Cubic","Extrapolate=Linear","MultiX=Average","Skip=True","Sort=True")</f>
        <v>#N/A Invalid Parameter: Interpolation value</v>
      </c>
    </row>
    <row r="1635" spans="34:36" x14ac:dyDescent="0.25">
      <c r="AH1635" s="42" t="e">
        <f t="shared" si="119"/>
        <v>#REF!</v>
      </c>
      <c r="AI1635" s="43" t="str">
        <f>_xll.BInterpol('Base IPCA'!$C$3:$C$13,'Base IPCA'!$E$3:$E$13,AH1635,"Cubic","Extrapolate=Linear","MultiX=Average","Skip=True","Sort=True")</f>
        <v>#N/A Invalid Parameter: Interpolation value</v>
      </c>
      <c r="AJ1635" s="43" t="str">
        <f>_xll.BInterpol('Base IPCA'!$C$3:$C$13,'Base IPCA'!$D$3:$D$13,AH1635,"Cubic","Extrapolate=Linear","MultiX=Average","Skip=True","Sort=True")</f>
        <v>#N/A Invalid Parameter: Interpolation value</v>
      </c>
    </row>
    <row r="1636" spans="34:36" x14ac:dyDescent="0.25">
      <c r="AH1636" s="42" t="e">
        <f t="shared" si="119"/>
        <v>#REF!</v>
      </c>
      <c r="AI1636" s="43" t="str">
        <f>_xll.BInterpol('Base IPCA'!$C$3:$C$13,'Base IPCA'!$E$3:$E$13,AH1636,"Cubic","Extrapolate=Linear","MultiX=Average","Skip=True","Sort=True")</f>
        <v>#N/A Invalid Parameter: Interpolation value</v>
      </c>
      <c r="AJ1636" s="43" t="str">
        <f>_xll.BInterpol('Base IPCA'!$C$3:$C$13,'Base IPCA'!$D$3:$D$13,AH1636,"Cubic","Extrapolate=Linear","MultiX=Average","Skip=True","Sort=True")</f>
        <v>#N/A Invalid Parameter: Interpolation value</v>
      </c>
    </row>
    <row r="1637" spans="34:36" x14ac:dyDescent="0.25">
      <c r="AH1637" s="42" t="e">
        <f t="shared" si="119"/>
        <v>#REF!</v>
      </c>
      <c r="AI1637" s="43" t="str">
        <f>_xll.BInterpol('Base IPCA'!$C$3:$C$13,'Base IPCA'!$E$3:$E$13,AH1637,"Cubic","Extrapolate=Linear","MultiX=Average","Skip=True","Sort=True")</f>
        <v>#N/A Invalid Parameter: Interpolation value</v>
      </c>
      <c r="AJ1637" s="43" t="str">
        <f>_xll.BInterpol('Base IPCA'!$C$3:$C$13,'Base IPCA'!$D$3:$D$13,AH1637,"Cubic","Extrapolate=Linear","MultiX=Average","Skip=True","Sort=True")</f>
        <v>#N/A Invalid Parameter: Interpolation value</v>
      </c>
    </row>
    <row r="1638" spans="34:36" x14ac:dyDescent="0.25">
      <c r="AH1638" s="42" t="e">
        <f t="shared" si="119"/>
        <v>#REF!</v>
      </c>
      <c r="AI1638" s="43" t="str">
        <f>_xll.BInterpol('Base IPCA'!$C$3:$C$13,'Base IPCA'!$E$3:$E$13,AH1638,"Cubic","Extrapolate=Linear","MultiX=Average","Skip=True","Sort=True")</f>
        <v>#N/A Invalid Parameter: Interpolation value</v>
      </c>
      <c r="AJ1638" s="43" t="str">
        <f>_xll.BInterpol('Base IPCA'!$C$3:$C$13,'Base IPCA'!$D$3:$D$13,AH1638,"Cubic","Extrapolate=Linear","MultiX=Average","Skip=True","Sort=True")</f>
        <v>#N/A Invalid Parameter: Interpolation value</v>
      </c>
    </row>
    <row r="1639" spans="34:36" x14ac:dyDescent="0.25">
      <c r="AH1639" s="42" t="e">
        <f t="shared" si="119"/>
        <v>#REF!</v>
      </c>
      <c r="AI1639" s="43" t="str">
        <f>_xll.BInterpol('Base IPCA'!$C$3:$C$13,'Base IPCA'!$E$3:$E$13,AH1639,"Cubic","Extrapolate=Linear","MultiX=Average","Skip=True","Sort=True")</f>
        <v>#N/A Invalid Parameter: Interpolation value</v>
      </c>
      <c r="AJ1639" s="43" t="str">
        <f>_xll.BInterpol('Base IPCA'!$C$3:$C$13,'Base IPCA'!$D$3:$D$13,AH1639,"Cubic","Extrapolate=Linear","MultiX=Average","Skip=True","Sort=True")</f>
        <v>#N/A Invalid Parameter: Interpolation value</v>
      </c>
    </row>
    <row r="1640" spans="34:36" x14ac:dyDescent="0.25">
      <c r="AH1640" s="42" t="e">
        <f t="shared" si="119"/>
        <v>#REF!</v>
      </c>
      <c r="AI1640" s="43" t="str">
        <f>_xll.BInterpol('Base IPCA'!$C$3:$C$13,'Base IPCA'!$E$3:$E$13,AH1640,"Cubic","Extrapolate=Linear","MultiX=Average","Skip=True","Sort=True")</f>
        <v>#N/A Invalid Parameter: Interpolation value</v>
      </c>
      <c r="AJ1640" s="43" t="str">
        <f>_xll.BInterpol('Base IPCA'!$C$3:$C$13,'Base IPCA'!$D$3:$D$13,AH1640,"Cubic","Extrapolate=Linear","MultiX=Average","Skip=True","Sort=True")</f>
        <v>#N/A Invalid Parameter: Interpolation value</v>
      </c>
    </row>
    <row r="1641" spans="34:36" x14ac:dyDescent="0.25">
      <c r="AH1641" s="42" t="e">
        <f t="shared" si="119"/>
        <v>#REF!</v>
      </c>
      <c r="AI1641" s="43" t="str">
        <f>_xll.BInterpol('Base IPCA'!$C$3:$C$13,'Base IPCA'!$E$3:$E$13,AH1641,"Cubic","Extrapolate=Linear","MultiX=Average","Skip=True","Sort=True")</f>
        <v>#N/A Invalid Parameter: Interpolation value</v>
      </c>
      <c r="AJ1641" s="43" t="str">
        <f>_xll.BInterpol('Base IPCA'!$C$3:$C$13,'Base IPCA'!$D$3:$D$13,AH1641,"Cubic","Extrapolate=Linear","MultiX=Average","Skip=True","Sort=True")</f>
        <v>#N/A Invalid Parameter: Interpolation value</v>
      </c>
    </row>
    <row r="1642" spans="34:36" x14ac:dyDescent="0.25">
      <c r="AH1642" s="42" t="e">
        <f t="shared" si="119"/>
        <v>#REF!</v>
      </c>
      <c r="AI1642" s="43" t="str">
        <f>_xll.BInterpol('Base IPCA'!$C$3:$C$13,'Base IPCA'!$E$3:$E$13,AH1642,"Cubic","Extrapolate=Linear","MultiX=Average","Skip=True","Sort=True")</f>
        <v>#N/A Invalid Parameter: Interpolation value</v>
      </c>
      <c r="AJ1642" s="43" t="str">
        <f>_xll.BInterpol('Base IPCA'!$C$3:$C$13,'Base IPCA'!$D$3:$D$13,AH1642,"Cubic","Extrapolate=Linear","MultiX=Average","Skip=True","Sort=True")</f>
        <v>#N/A Invalid Parameter: Interpolation value</v>
      </c>
    </row>
    <row r="1643" spans="34:36" x14ac:dyDescent="0.25">
      <c r="AH1643" s="42" t="e">
        <f t="shared" si="119"/>
        <v>#REF!</v>
      </c>
      <c r="AI1643" s="43" t="str">
        <f>_xll.BInterpol('Base IPCA'!$C$3:$C$13,'Base IPCA'!$E$3:$E$13,AH1643,"Cubic","Extrapolate=Linear","MultiX=Average","Skip=True","Sort=True")</f>
        <v>#N/A Invalid Parameter: Interpolation value</v>
      </c>
      <c r="AJ1643" s="43" t="str">
        <f>_xll.BInterpol('Base IPCA'!$C$3:$C$13,'Base IPCA'!$D$3:$D$13,AH1643,"Cubic","Extrapolate=Linear","MultiX=Average","Skip=True","Sort=True")</f>
        <v>#N/A Invalid Parameter: Interpolation value</v>
      </c>
    </row>
    <row r="1644" spans="34:36" x14ac:dyDescent="0.25">
      <c r="AH1644" s="42" t="e">
        <f t="shared" si="119"/>
        <v>#REF!</v>
      </c>
      <c r="AI1644" s="43" t="str">
        <f>_xll.BInterpol('Base IPCA'!$C$3:$C$13,'Base IPCA'!$E$3:$E$13,AH1644,"Cubic","Extrapolate=Linear","MultiX=Average","Skip=True","Sort=True")</f>
        <v>#N/A Invalid Parameter: Interpolation value</v>
      </c>
      <c r="AJ1644" s="43" t="str">
        <f>_xll.BInterpol('Base IPCA'!$C$3:$C$13,'Base IPCA'!$D$3:$D$13,AH1644,"Cubic","Extrapolate=Linear","MultiX=Average","Skip=True","Sort=True")</f>
        <v>#N/A Invalid Parameter: Interpolation value</v>
      </c>
    </row>
    <row r="1645" spans="34:36" x14ac:dyDescent="0.25">
      <c r="AH1645" s="42" t="e">
        <f t="shared" si="119"/>
        <v>#REF!</v>
      </c>
      <c r="AI1645" s="43" t="str">
        <f>_xll.BInterpol('Base IPCA'!$C$3:$C$13,'Base IPCA'!$E$3:$E$13,AH1645,"Cubic","Extrapolate=Linear","MultiX=Average","Skip=True","Sort=True")</f>
        <v>#N/A Invalid Parameter: Interpolation value</v>
      </c>
      <c r="AJ1645" s="43" t="str">
        <f>_xll.BInterpol('Base IPCA'!$C$3:$C$13,'Base IPCA'!$D$3:$D$13,AH1645,"Cubic","Extrapolate=Linear","MultiX=Average","Skip=True","Sort=True")</f>
        <v>#N/A Invalid Parameter: Interpolation value</v>
      </c>
    </row>
    <row r="1646" spans="34:36" x14ac:dyDescent="0.25">
      <c r="AH1646" s="42" t="e">
        <f t="shared" si="119"/>
        <v>#REF!</v>
      </c>
      <c r="AI1646" s="43" t="str">
        <f>_xll.BInterpol('Base IPCA'!$C$3:$C$13,'Base IPCA'!$E$3:$E$13,AH1646,"Cubic","Extrapolate=Linear","MultiX=Average","Skip=True","Sort=True")</f>
        <v>#N/A Invalid Parameter: Interpolation value</v>
      </c>
      <c r="AJ1646" s="43" t="str">
        <f>_xll.BInterpol('Base IPCA'!$C$3:$C$13,'Base IPCA'!$D$3:$D$13,AH1646,"Cubic","Extrapolate=Linear","MultiX=Average","Skip=True","Sort=True")</f>
        <v>#N/A Invalid Parameter: Interpolation value</v>
      </c>
    </row>
    <row r="1647" spans="34:36" x14ac:dyDescent="0.25">
      <c r="AH1647" s="42" t="e">
        <f t="shared" si="119"/>
        <v>#REF!</v>
      </c>
      <c r="AI1647" s="43" t="str">
        <f>_xll.BInterpol('Base IPCA'!$C$3:$C$13,'Base IPCA'!$E$3:$E$13,AH1647,"Cubic","Extrapolate=Linear","MultiX=Average","Skip=True","Sort=True")</f>
        <v>#N/A Invalid Parameter: Interpolation value</v>
      </c>
      <c r="AJ1647" s="43" t="str">
        <f>_xll.BInterpol('Base IPCA'!$C$3:$C$13,'Base IPCA'!$D$3:$D$13,AH1647,"Cubic","Extrapolate=Linear","MultiX=Average","Skip=True","Sort=True")</f>
        <v>#N/A Invalid Parameter: Interpolation value</v>
      </c>
    </row>
    <row r="1648" spans="34:36" x14ac:dyDescent="0.25">
      <c r="AH1648" s="42" t="e">
        <f t="shared" si="119"/>
        <v>#REF!</v>
      </c>
      <c r="AI1648" s="43" t="str">
        <f>_xll.BInterpol('Base IPCA'!$C$3:$C$13,'Base IPCA'!$E$3:$E$13,AH1648,"Cubic","Extrapolate=Linear","MultiX=Average","Skip=True","Sort=True")</f>
        <v>#N/A Invalid Parameter: Interpolation value</v>
      </c>
      <c r="AJ1648" s="43" t="str">
        <f>_xll.BInterpol('Base IPCA'!$C$3:$C$13,'Base IPCA'!$D$3:$D$13,AH1648,"Cubic","Extrapolate=Linear","MultiX=Average","Skip=True","Sort=True")</f>
        <v>#N/A Invalid Parameter: Interpolation value</v>
      </c>
    </row>
    <row r="1649" spans="34:36" x14ac:dyDescent="0.25">
      <c r="AH1649" s="42" t="e">
        <f t="shared" si="119"/>
        <v>#REF!</v>
      </c>
      <c r="AI1649" s="43" t="str">
        <f>_xll.BInterpol('Base IPCA'!$C$3:$C$13,'Base IPCA'!$E$3:$E$13,AH1649,"Cubic","Extrapolate=Linear","MultiX=Average","Skip=True","Sort=True")</f>
        <v>#N/A Invalid Parameter: Interpolation value</v>
      </c>
      <c r="AJ1649" s="43" t="str">
        <f>_xll.BInterpol('Base IPCA'!$C$3:$C$13,'Base IPCA'!$D$3:$D$13,AH1649,"Cubic","Extrapolate=Linear","MultiX=Average","Skip=True","Sort=True")</f>
        <v>#N/A Invalid Parameter: Interpolation value</v>
      </c>
    </row>
    <row r="1650" spans="34:36" x14ac:dyDescent="0.25">
      <c r="AH1650" s="42" t="e">
        <f t="shared" si="119"/>
        <v>#REF!</v>
      </c>
      <c r="AI1650" s="43" t="str">
        <f>_xll.BInterpol('Base IPCA'!$C$3:$C$13,'Base IPCA'!$E$3:$E$13,AH1650,"Cubic","Extrapolate=Linear","MultiX=Average","Skip=True","Sort=True")</f>
        <v>#N/A Invalid Parameter: Interpolation value</v>
      </c>
      <c r="AJ1650" s="43" t="str">
        <f>_xll.BInterpol('Base IPCA'!$C$3:$C$13,'Base IPCA'!$D$3:$D$13,AH1650,"Cubic","Extrapolate=Linear","MultiX=Average","Skip=True","Sort=True")</f>
        <v>#N/A Invalid Parameter: Interpolation value</v>
      </c>
    </row>
    <row r="1651" spans="34:36" x14ac:dyDescent="0.25">
      <c r="AH1651" s="42" t="e">
        <f t="shared" si="119"/>
        <v>#REF!</v>
      </c>
      <c r="AI1651" s="43" t="str">
        <f>_xll.BInterpol('Base IPCA'!$C$3:$C$13,'Base IPCA'!$E$3:$E$13,AH1651,"Cubic","Extrapolate=Linear","MultiX=Average","Skip=True","Sort=True")</f>
        <v>#N/A Invalid Parameter: Interpolation value</v>
      </c>
      <c r="AJ1651" s="43" t="str">
        <f>_xll.BInterpol('Base IPCA'!$C$3:$C$13,'Base IPCA'!$D$3:$D$13,AH1651,"Cubic","Extrapolate=Linear","MultiX=Average","Skip=True","Sort=True")</f>
        <v>#N/A Invalid Parameter: Interpolation value</v>
      </c>
    </row>
    <row r="1652" spans="34:36" x14ac:dyDescent="0.25">
      <c r="AH1652" s="42" t="e">
        <f t="shared" si="119"/>
        <v>#REF!</v>
      </c>
      <c r="AI1652" s="43" t="str">
        <f>_xll.BInterpol('Base IPCA'!$C$3:$C$13,'Base IPCA'!$E$3:$E$13,AH1652,"Cubic","Extrapolate=Linear","MultiX=Average","Skip=True","Sort=True")</f>
        <v>#N/A Invalid Parameter: Interpolation value</v>
      </c>
      <c r="AJ1652" s="43" t="str">
        <f>_xll.BInterpol('Base IPCA'!$C$3:$C$13,'Base IPCA'!$D$3:$D$13,AH1652,"Cubic","Extrapolate=Linear","MultiX=Average","Skip=True","Sort=True")</f>
        <v>#N/A Invalid Parameter: Interpolation value</v>
      </c>
    </row>
    <row r="1653" spans="34:36" x14ac:dyDescent="0.25">
      <c r="AH1653" s="42" t="e">
        <f t="shared" si="119"/>
        <v>#REF!</v>
      </c>
      <c r="AI1653" s="43" t="str">
        <f>_xll.BInterpol('Base IPCA'!$C$3:$C$13,'Base IPCA'!$E$3:$E$13,AH1653,"Cubic","Extrapolate=Linear","MultiX=Average","Skip=True","Sort=True")</f>
        <v>#N/A Invalid Parameter: Interpolation value</v>
      </c>
      <c r="AJ1653" s="43" t="str">
        <f>_xll.BInterpol('Base IPCA'!$C$3:$C$13,'Base IPCA'!$D$3:$D$13,AH1653,"Cubic","Extrapolate=Linear","MultiX=Average","Skip=True","Sort=True")</f>
        <v>#N/A Invalid Parameter: Interpolation value</v>
      </c>
    </row>
    <row r="1654" spans="34:36" x14ac:dyDescent="0.25">
      <c r="AH1654" s="42" t="e">
        <f t="shared" si="119"/>
        <v>#REF!</v>
      </c>
      <c r="AI1654" s="43" t="str">
        <f>_xll.BInterpol('Base IPCA'!$C$3:$C$13,'Base IPCA'!$E$3:$E$13,AH1654,"Cubic","Extrapolate=Linear","MultiX=Average","Skip=True","Sort=True")</f>
        <v>#N/A Invalid Parameter: Interpolation value</v>
      </c>
      <c r="AJ1654" s="43" t="str">
        <f>_xll.BInterpol('Base IPCA'!$C$3:$C$13,'Base IPCA'!$D$3:$D$13,AH1654,"Cubic","Extrapolate=Linear","MultiX=Average","Skip=True","Sort=True")</f>
        <v>#N/A Invalid Parameter: Interpolation value</v>
      </c>
    </row>
    <row r="1655" spans="34:36" x14ac:dyDescent="0.25">
      <c r="AH1655" s="42" t="e">
        <f t="shared" si="119"/>
        <v>#REF!</v>
      </c>
      <c r="AI1655" s="43" t="str">
        <f>_xll.BInterpol('Base IPCA'!$C$3:$C$13,'Base IPCA'!$E$3:$E$13,AH1655,"Cubic","Extrapolate=Linear","MultiX=Average","Skip=True","Sort=True")</f>
        <v>#N/A Invalid Parameter: Interpolation value</v>
      </c>
      <c r="AJ1655" s="43" t="str">
        <f>_xll.BInterpol('Base IPCA'!$C$3:$C$13,'Base IPCA'!$D$3:$D$13,AH1655,"Cubic","Extrapolate=Linear","MultiX=Average","Skip=True","Sort=True")</f>
        <v>#N/A Invalid Parameter: Interpolation value</v>
      </c>
    </row>
    <row r="1656" spans="34:36" x14ac:dyDescent="0.25">
      <c r="AH1656" s="42" t="e">
        <f t="shared" si="119"/>
        <v>#REF!</v>
      </c>
      <c r="AI1656" s="43" t="str">
        <f>_xll.BInterpol('Base IPCA'!$C$3:$C$13,'Base IPCA'!$E$3:$E$13,AH1656,"Cubic","Extrapolate=Linear","MultiX=Average","Skip=True","Sort=True")</f>
        <v>#N/A Invalid Parameter: Interpolation value</v>
      </c>
      <c r="AJ1656" s="43" t="str">
        <f>_xll.BInterpol('Base IPCA'!$C$3:$C$13,'Base IPCA'!$D$3:$D$13,AH1656,"Cubic","Extrapolate=Linear","MultiX=Average","Skip=True","Sort=True")</f>
        <v>#N/A Invalid Parameter: Interpolation value</v>
      </c>
    </row>
    <row r="1657" spans="34:36" x14ac:dyDescent="0.25">
      <c r="AH1657" s="42" t="e">
        <f t="shared" si="119"/>
        <v>#REF!</v>
      </c>
      <c r="AI1657" s="43" t="str">
        <f>_xll.BInterpol('Base IPCA'!$C$3:$C$13,'Base IPCA'!$E$3:$E$13,AH1657,"Cubic","Extrapolate=Linear","MultiX=Average","Skip=True","Sort=True")</f>
        <v>#N/A Invalid Parameter: Interpolation value</v>
      </c>
      <c r="AJ1657" s="43" t="str">
        <f>_xll.BInterpol('Base IPCA'!$C$3:$C$13,'Base IPCA'!$D$3:$D$13,AH1657,"Cubic","Extrapolate=Linear","MultiX=Average","Skip=True","Sort=True")</f>
        <v>#N/A Invalid Parameter: Interpolation value</v>
      </c>
    </row>
    <row r="1658" spans="34:36" x14ac:dyDescent="0.25">
      <c r="AH1658" s="42" t="e">
        <f t="shared" si="119"/>
        <v>#REF!</v>
      </c>
      <c r="AI1658" s="43" t="str">
        <f>_xll.BInterpol('Base IPCA'!$C$3:$C$13,'Base IPCA'!$E$3:$E$13,AH1658,"Cubic","Extrapolate=Linear","MultiX=Average","Skip=True","Sort=True")</f>
        <v>#N/A Invalid Parameter: Interpolation value</v>
      </c>
      <c r="AJ1658" s="43" t="str">
        <f>_xll.BInterpol('Base IPCA'!$C$3:$C$13,'Base IPCA'!$D$3:$D$13,AH1658,"Cubic","Extrapolate=Linear","MultiX=Average","Skip=True","Sort=True")</f>
        <v>#N/A Invalid Parameter: Interpolation value</v>
      </c>
    </row>
    <row r="1659" spans="34:36" x14ac:dyDescent="0.25">
      <c r="AH1659" s="42" t="e">
        <f t="shared" si="119"/>
        <v>#REF!</v>
      </c>
      <c r="AI1659" s="43" t="str">
        <f>_xll.BInterpol('Base IPCA'!$C$3:$C$13,'Base IPCA'!$E$3:$E$13,AH1659,"Cubic","Extrapolate=Linear","MultiX=Average","Skip=True","Sort=True")</f>
        <v>#N/A Invalid Parameter: Interpolation value</v>
      </c>
      <c r="AJ1659" s="43" t="str">
        <f>_xll.BInterpol('Base IPCA'!$C$3:$C$13,'Base IPCA'!$D$3:$D$13,AH1659,"Cubic","Extrapolate=Linear","MultiX=Average","Skip=True","Sort=True")</f>
        <v>#N/A Invalid Parameter: Interpolation value</v>
      </c>
    </row>
    <row r="1660" spans="34:36" x14ac:dyDescent="0.25">
      <c r="AH1660" s="42" t="e">
        <f t="shared" si="119"/>
        <v>#REF!</v>
      </c>
      <c r="AI1660" s="43" t="str">
        <f>_xll.BInterpol('Base IPCA'!$C$3:$C$13,'Base IPCA'!$E$3:$E$13,AH1660,"Cubic","Extrapolate=Linear","MultiX=Average","Skip=True","Sort=True")</f>
        <v>#N/A Invalid Parameter: Interpolation value</v>
      </c>
      <c r="AJ1660" s="43" t="str">
        <f>_xll.BInterpol('Base IPCA'!$C$3:$C$13,'Base IPCA'!$D$3:$D$13,AH1660,"Cubic","Extrapolate=Linear","MultiX=Average","Skip=True","Sort=True")</f>
        <v>#N/A Invalid Parameter: Interpolation value</v>
      </c>
    </row>
    <row r="1661" spans="34:36" x14ac:dyDescent="0.25">
      <c r="AH1661" s="42" t="e">
        <f t="shared" si="119"/>
        <v>#REF!</v>
      </c>
      <c r="AI1661" s="43" t="str">
        <f>_xll.BInterpol('Base IPCA'!$C$3:$C$13,'Base IPCA'!$E$3:$E$13,AH1661,"Cubic","Extrapolate=Linear","MultiX=Average","Skip=True","Sort=True")</f>
        <v>#N/A Invalid Parameter: Interpolation value</v>
      </c>
      <c r="AJ1661" s="43" t="str">
        <f>_xll.BInterpol('Base IPCA'!$C$3:$C$13,'Base IPCA'!$D$3:$D$13,AH1661,"Cubic","Extrapolate=Linear","MultiX=Average","Skip=True","Sort=True")</f>
        <v>#N/A Invalid Parameter: Interpolation value</v>
      </c>
    </row>
    <row r="1662" spans="34:36" x14ac:dyDescent="0.25">
      <c r="AH1662" s="42" t="e">
        <f t="shared" si="119"/>
        <v>#REF!</v>
      </c>
      <c r="AI1662" s="43" t="str">
        <f>_xll.BInterpol('Base IPCA'!$C$3:$C$13,'Base IPCA'!$E$3:$E$13,AH1662,"Cubic","Extrapolate=Linear","MultiX=Average","Skip=True","Sort=True")</f>
        <v>#N/A Invalid Parameter: Interpolation value</v>
      </c>
      <c r="AJ1662" s="43" t="str">
        <f>_xll.BInterpol('Base IPCA'!$C$3:$C$13,'Base IPCA'!$D$3:$D$13,AH1662,"Cubic","Extrapolate=Linear","MultiX=Average","Skip=True","Sort=True")</f>
        <v>#N/A Invalid Parameter: Interpolation value</v>
      </c>
    </row>
    <row r="1663" spans="34:36" x14ac:dyDescent="0.25">
      <c r="AH1663" s="42" t="e">
        <f t="shared" si="119"/>
        <v>#REF!</v>
      </c>
      <c r="AI1663" s="43" t="str">
        <f>_xll.BInterpol('Base IPCA'!$C$3:$C$13,'Base IPCA'!$E$3:$E$13,AH1663,"Cubic","Extrapolate=Linear","MultiX=Average","Skip=True","Sort=True")</f>
        <v>#N/A Invalid Parameter: Interpolation value</v>
      </c>
      <c r="AJ1663" s="43" t="str">
        <f>_xll.BInterpol('Base IPCA'!$C$3:$C$13,'Base IPCA'!$D$3:$D$13,AH1663,"Cubic","Extrapolate=Linear","MultiX=Average","Skip=True","Sort=True")</f>
        <v>#N/A Invalid Parameter: Interpolation value</v>
      </c>
    </row>
    <row r="1664" spans="34:36" x14ac:dyDescent="0.25">
      <c r="AH1664" s="42" t="e">
        <f t="shared" si="119"/>
        <v>#REF!</v>
      </c>
      <c r="AI1664" s="43" t="str">
        <f>_xll.BInterpol('Base IPCA'!$C$3:$C$13,'Base IPCA'!$E$3:$E$13,AH1664,"Cubic","Extrapolate=Linear","MultiX=Average","Skip=True","Sort=True")</f>
        <v>#N/A Invalid Parameter: Interpolation value</v>
      </c>
      <c r="AJ1664" s="43" t="str">
        <f>_xll.BInterpol('Base IPCA'!$C$3:$C$13,'Base IPCA'!$D$3:$D$13,AH1664,"Cubic","Extrapolate=Linear","MultiX=Average","Skip=True","Sort=True")</f>
        <v>#N/A Invalid Parameter: Interpolation value</v>
      </c>
    </row>
    <row r="1665" spans="34:36" x14ac:dyDescent="0.25">
      <c r="AH1665" s="42" t="e">
        <f t="shared" si="119"/>
        <v>#REF!</v>
      </c>
      <c r="AI1665" s="43" t="str">
        <f>_xll.BInterpol('Base IPCA'!$C$3:$C$13,'Base IPCA'!$E$3:$E$13,AH1665,"Cubic","Extrapolate=Linear","MultiX=Average","Skip=True","Sort=True")</f>
        <v>#N/A Invalid Parameter: Interpolation value</v>
      </c>
      <c r="AJ1665" s="43" t="str">
        <f>_xll.BInterpol('Base IPCA'!$C$3:$C$13,'Base IPCA'!$D$3:$D$13,AH1665,"Cubic","Extrapolate=Linear","MultiX=Average","Skip=True","Sort=True")</f>
        <v>#N/A Invalid Parameter: Interpolation value</v>
      </c>
    </row>
    <row r="1666" spans="34:36" x14ac:dyDescent="0.25">
      <c r="AH1666" s="42" t="e">
        <f t="shared" si="119"/>
        <v>#REF!</v>
      </c>
      <c r="AI1666" s="43" t="str">
        <f>_xll.BInterpol('Base IPCA'!$C$3:$C$13,'Base IPCA'!$E$3:$E$13,AH1666,"Cubic","Extrapolate=Linear","MultiX=Average","Skip=True","Sort=True")</f>
        <v>#N/A Invalid Parameter: Interpolation value</v>
      </c>
      <c r="AJ1666" s="43" t="str">
        <f>_xll.BInterpol('Base IPCA'!$C$3:$C$13,'Base IPCA'!$D$3:$D$13,AH1666,"Cubic","Extrapolate=Linear","MultiX=Average","Skip=True","Sort=True")</f>
        <v>#N/A Invalid Parameter: Interpolation value</v>
      </c>
    </row>
    <row r="1667" spans="34:36" x14ac:dyDescent="0.25">
      <c r="AH1667" s="42" t="e">
        <f t="shared" si="119"/>
        <v>#REF!</v>
      </c>
      <c r="AI1667" s="43" t="str">
        <f>_xll.BInterpol('Base IPCA'!$C$3:$C$13,'Base IPCA'!$E$3:$E$13,AH1667,"Cubic","Extrapolate=Linear","MultiX=Average","Skip=True","Sort=True")</f>
        <v>#N/A Invalid Parameter: Interpolation value</v>
      </c>
      <c r="AJ1667" s="43" t="str">
        <f>_xll.BInterpol('Base IPCA'!$C$3:$C$13,'Base IPCA'!$D$3:$D$13,AH1667,"Cubic","Extrapolate=Linear","MultiX=Average","Skip=True","Sort=True")</f>
        <v>#N/A Invalid Parameter: Interpolation value</v>
      </c>
    </row>
    <row r="1668" spans="34:36" x14ac:dyDescent="0.25">
      <c r="AH1668" s="42" t="e">
        <f t="shared" si="119"/>
        <v>#REF!</v>
      </c>
      <c r="AI1668" s="43" t="str">
        <f>_xll.BInterpol('Base IPCA'!$C$3:$C$13,'Base IPCA'!$E$3:$E$13,AH1668,"Cubic","Extrapolate=Linear","MultiX=Average","Skip=True","Sort=True")</f>
        <v>#N/A Invalid Parameter: Interpolation value</v>
      </c>
      <c r="AJ1668" s="43" t="str">
        <f>_xll.BInterpol('Base IPCA'!$C$3:$C$13,'Base IPCA'!$D$3:$D$13,AH1668,"Cubic","Extrapolate=Linear","MultiX=Average","Skip=True","Sort=True")</f>
        <v>#N/A Invalid Parameter: Interpolation value</v>
      </c>
    </row>
    <row r="1669" spans="34:36" x14ac:dyDescent="0.25">
      <c r="AH1669" s="42" t="e">
        <f t="shared" si="119"/>
        <v>#REF!</v>
      </c>
      <c r="AI1669" s="43" t="str">
        <f>_xll.BInterpol('Base IPCA'!$C$3:$C$13,'Base IPCA'!$E$3:$E$13,AH1669,"Cubic","Extrapolate=Linear","MultiX=Average","Skip=True","Sort=True")</f>
        <v>#N/A Invalid Parameter: Interpolation value</v>
      </c>
      <c r="AJ1669" s="43" t="str">
        <f>_xll.BInterpol('Base IPCA'!$C$3:$C$13,'Base IPCA'!$D$3:$D$13,AH1669,"Cubic","Extrapolate=Linear","MultiX=Average","Skip=True","Sort=True")</f>
        <v>#N/A Invalid Parameter: Interpolation value</v>
      </c>
    </row>
    <row r="1670" spans="34:36" x14ac:dyDescent="0.25">
      <c r="AH1670" s="42" t="e">
        <f t="shared" ref="AH1670:AH1733" si="120">AH1669+1</f>
        <v>#REF!</v>
      </c>
      <c r="AI1670" s="43" t="str">
        <f>_xll.BInterpol('Base IPCA'!$C$3:$C$13,'Base IPCA'!$E$3:$E$13,AH1670,"Cubic","Extrapolate=Linear","MultiX=Average","Skip=True","Sort=True")</f>
        <v>#N/A Invalid Parameter: Interpolation value</v>
      </c>
      <c r="AJ1670" s="43" t="str">
        <f>_xll.BInterpol('Base IPCA'!$C$3:$C$13,'Base IPCA'!$D$3:$D$13,AH1670,"Cubic","Extrapolate=Linear","MultiX=Average","Skip=True","Sort=True")</f>
        <v>#N/A Invalid Parameter: Interpolation value</v>
      </c>
    </row>
    <row r="1671" spans="34:36" x14ac:dyDescent="0.25">
      <c r="AH1671" s="42" t="e">
        <f t="shared" si="120"/>
        <v>#REF!</v>
      </c>
      <c r="AI1671" s="43" t="str">
        <f>_xll.BInterpol('Base IPCA'!$C$3:$C$13,'Base IPCA'!$E$3:$E$13,AH1671,"Cubic","Extrapolate=Linear","MultiX=Average","Skip=True","Sort=True")</f>
        <v>#N/A Invalid Parameter: Interpolation value</v>
      </c>
      <c r="AJ1671" s="43" t="str">
        <f>_xll.BInterpol('Base IPCA'!$C$3:$C$13,'Base IPCA'!$D$3:$D$13,AH1671,"Cubic","Extrapolate=Linear","MultiX=Average","Skip=True","Sort=True")</f>
        <v>#N/A Invalid Parameter: Interpolation value</v>
      </c>
    </row>
    <row r="1672" spans="34:36" x14ac:dyDescent="0.25">
      <c r="AH1672" s="42" t="e">
        <f t="shared" si="120"/>
        <v>#REF!</v>
      </c>
      <c r="AI1672" s="43" t="str">
        <f>_xll.BInterpol('Base IPCA'!$C$3:$C$13,'Base IPCA'!$E$3:$E$13,AH1672,"Cubic","Extrapolate=Linear","MultiX=Average","Skip=True","Sort=True")</f>
        <v>#N/A Invalid Parameter: Interpolation value</v>
      </c>
      <c r="AJ1672" s="43" t="str">
        <f>_xll.BInterpol('Base IPCA'!$C$3:$C$13,'Base IPCA'!$D$3:$D$13,AH1672,"Cubic","Extrapolate=Linear","MultiX=Average","Skip=True","Sort=True")</f>
        <v>#N/A Invalid Parameter: Interpolation value</v>
      </c>
    </row>
    <row r="1673" spans="34:36" x14ac:dyDescent="0.25">
      <c r="AH1673" s="42" t="e">
        <f t="shared" si="120"/>
        <v>#REF!</v>
      </c>
      <c r="AI1673" s="43" t="str">
        <f>_xll.BInterpol('Base IPCA'!$C$3:$C$13,'Base IPCA'!$E$3:$E$13,AH1673,"Cubic","Extrapolate=Linear","MultiX=Average","Skip=True","Sort=True")</f>
        <v>#N/A Invalid Parameter: Interpolation value</v>
      </c>
      <c r="AJ1673" s="43" t="str">
        <f>_xll.BInterpol('Base IPCA'!$C$3:$C$13,'Base IPCA'!$D$3:$D$13,AH1673,"Cubic","Extrapolate=Linear","MultiX=Average","Skip=True","Sort=True")</f>
        <v>#N/A Invalid Parameter: Interpolation value</v>
      </c>
    </row>
    <row r="1674" spans="34:36" x14ac:dyDescent="0.25">
      <c r="AH1674" s="42" t="e">
        <f t="shared" si="120"/>
        <v>#REF!</v>
      </c>
      <c r="AI1674" s="43" t="str">
        <f>_xll.BInterpol('Base IPCA'!$C$3:$C$13,'Base IPCA'!$E$3:$E$13,AH1674,"Cubic","Extrapolate=Linear","MultiX=Average","Skip=True","Sort=True")</f>
        <v>#N/A Invalid Parameter: Interpolation value</v>
      </c>
      <c r="AJ1674" s="43" t="str">
        <f>_xll.BInterpol('Base IPCA'!$C$3:$C$13,'Base IPCA'!$D$3:$D$13,AH1674,"Cubic","Extrapolate=Linear","MultiX=Average","Skip=True","Sort=True")</f>
        <v>#N/A Invalid Parameter: Interpolation value</v>
      </c>
    </row>
    <row r="1675" spans="34:36" x14ac:dyDescent="0.25">
      <c r="AH1675" s="42" t="e">
        <f t="shared" si="120"/>
        <v>#REF!</v>
      </c>
      <c r="AI1675" s="43" t="str">
        <f>_xll.BInterpol('Base IPCA'!$C$3:$C$13,'Base IPCA'!$E$3:$E$13,AH1675,"Cubic","Extrapolate=Linear","MultiX=Average","Skip=True","Sort=True")</f>
        <v>#N/A Invalid Parameter: Interpolation value</v>
      </c>
      <c r="AJ1675" s="43" t="str">
        <f>_xll.BInterpol('Base IPCA'!$C$3:$C$13,'Base IPCA'!$D$3:$D$13,AH1675,"Cubic","Extrapolate=Linear","MultiX=Average","Skip=True","Sort=True")</f>
        <v>#N/A Invalid Parameter: Interpolation value</v>
      </c>
    </row>
    <row r="1676" spans="34:36" x14ac:dyDescent="0.25">
      <c r="AH1676" s="42" t="e">
        <f t="shared" si="120"/>
        <v>#REF!</v>
      </c>
      <c r="AI1676" s="43" t="str">
        <f>_xll.BInterpol('Base IPCA'!$C$3:$C$13,'Base IPCA'!$E$3:$E$13,AH1676,"Cubic","Extrapolate=Linear","MultiX=Average","Skip=True","Sort=True")</f>
        <v>#N/A Invalid Parameter: Interpolation value</v>
      </c>
      <c r="AJ1676" s="43" t="str">
        <f>_xll.BInterpol('Base IPCA'!$C$3:$C$13,'Base IPCA'!$D$3:$D$13,AH1676,"Cubic","Extrapolate=Linear","MultiX=Average","Skip=True","Sort=True")</f>
        <v>#N/A Invalid Parameter: Interpolation value</v>
      </c>
    </row>
    <row r="1677" spans="34:36" x14ac:dyDescent="0.25">
      <c r="AH1677" s="42" t="e">
        <f t="shared" si="120"/>
        <v>#REF!</v>
      </c>
      <c r="AI1677" s="43" t="str">
        <f>_xll.BInterpol('Base IPCA'!$C$3:$C$13,'Base IPCA'!$E$3:$E$13,AH1677,"Cubic","Extrapolate=Linear","MultiX=Average","Skip=True","Sort=True")</f>
        <v>#N/A Invalid Parameter: Interpolation value</v>
      </c>
      <c r="AJ1677" s="43" t="str">
        <f>_xll.BInterpol('Base IPCA'!$C$3:$C$13,'Base IPCA'!$D$3:$D$13,AH1677,"Cubic","Extrapolate=Linear","MultiX=Average","Skip=True","Sort=True")</f>
        <v>#N/A Invalid Parameter: Interpolation value</v>
      </c>
    </row>
    <row r="1678" spans="34:36" x14ac:dyDescent="0.25">
      <c r="AH1678" s="42" t="e">
        <f t="shared" si="120"/>
        <v>#REF!</v>
      </c>
      <c r="AI1678" s="43" t="str">
        <f>_xll.BInterpol('Base IPCA'!$C$3:$C$13,'Base IPCA'!$E$3:$E$13,AH1678,"Cubic","Extrapolate=Linear","MultiX=Average","Skip=True","Sort=True")</f>
        <v>#N/A Invalid Parameter: Interpolation value</v>
      </c>
      <c r="AJ1678" s="43" t="str">
        <f>_xll.BInterpol('Base IPCA'!$C$3:$C$13,'Base IPCA'!$D$3:$D$13,AH1678,"Cubic","Extrapolate=Linear","MultiX=Average","Skip=True","Sort=True")</f>
        <v>#N/A Invalid Parameter: Interpolation value</v>
      </c>
    </row>
    <row r="1679" spans="34:36" x14ac:dyDescent="0.25">
      <c r="AH1679" s="42" t="e">
        <f t="shared" si="120"/>
        <v>#REF!</v>
      </c>
      <c r="AI1679" s="43" t="str">
        <f>_xll.BInterpol('Base IPCA'!$C$3:$C$13,'Base IPCA'!$E$3:$E$13,AH1679,"Cubic","Extrapolate=Linear","MultiX=Average","Skip=True","Sort=True")</f>
        <v>#N/A Invalid Parameter: Interpolation value</v>
      </c>
      <c r="AJ1679" s="43" t="str">
        <f>_xll.BInterpol('Base IPCA'!$C$3:$C$13,'Base IPCA'!$D$3:$D$13,AH1679,"Cubic","Extrapolate=Linear","MultiX=Average","Skip=True","Sort=True")</f>
        <v>#N/A Invalid Parameter: Interpolation value</v>
      </c>
    </row>
    <row r="1680" spans="34:36" x14ac:dyDescent="0.25">
      <c r="AH1680" s="42" t="e">
        <f t="shared" si="120"/>
        <v>#REF!</v>
      </c>
      <c r="AI1680" s="43" t="str">
        <f>_xll.BInterpol('Base IPCA'!$C$3:$C$13,'Base IPCA'!$E$3:$E$13,AH1680,"Cubic","Extrapolate=Linear","MultiX=Average","Skip=True","Sort=True")</f>
        <v>#N/A Invalid Parameter: Interpolation value</v>
      </c>
      <c r="AJ1680" s="43" t="str">
        <f>_xll.BInterpol('Base IPCA'!$C$3:$C$13,'Base IPCA'!$D$3:$D$13,AH1680,"Cubic","Extrapolate=Linear","MultiX=Average","Skip=True","Sort=True")</f>
        <v>#N/A Invalid Parameter: Interpolation value</v>
      </c>
    </row>
    <row r="1681" spans="34:36" x14ac:dyDescent="0.25">
      <c r="AH1681" s="42" t="e">
        <f t="shared" si="120"/>
        <v>#REF!</v>
      </c>
      <c r="AI1681" s="43" t="str">
        <f>_xll.BInterpol('Base IPCA'!$C$3:$C$13,'Base IPCA'!$E$3:$E$13,AH1681,"Cubic","Extrapolate=Linear","MultiX=Average","Skip=True","Sort=True")</f>
        <v>#N/A Invalid Parameter: Interpolation value</v>
      </c>
      <c r="AJ1681" s="43" t="str">
        <f>_xll.BInterpol('Base IPCA'!$C$3:$C$13,'Base IPCA'!$D$3:$D$13,AH1681,"Cubic","Extrapolate=Linear","MultiX=Average","Skip=True","Sort=True")</f>
        <v>#N/A Invalid Parameter: Interpolation value</v>
      </c>
    </row>
    <row r="1682" spans="34:36" x14ac:dyDescent="0.25">
      <c r="AH1682" s="42" t="e">
        <f t="shared" si="120"/>
        <v>#REF!</v>
      </c>
      <c r="AI1682" s="43" t="str">
        <f>_xll.BInterpol('Base IPCA'!$C$3:$C$13,'Base IPCA'!$E$3:$E$13,AH1682,"Cubic","Extrapolate=Linear","MultiX=Average","Skip=True","Sort=True")</f>
        <v>#N/A Invalid Parameter: Interpolation value</v>
      </c>
      <c r="AJ1682" s="43" t="str">
        <f>_xll.BInterpol('Base IPCA'!$C$3:$C$13,'Base IPCA'!$D$3:$D$13,AH1682,"Cubic","Extrapolate=Linear","MultiX=Average","Skip=True","Sort=True")</f>
        <v>#N/A Invalid Parameter: Interpolation value</v>
      </c>
    </row>
    <row r="1683" spans="34:36" x14ac:dyDescent="0.25">
      <c r="AH1683" s="42" t="e">
        <f t="shared" si="120"/>
        <v>#REF!</v>
      </c>
      <c r="AI1683" s="43" t="str">
        <f>_xll.BInterpol('Base IPCA'!$C$3:$C$13,'Base IPCA'!$E$3:$E$13,AH1683,"Cubic","Extrapolate=Linear","MultiX=Average","Skip=True","Sort=True")</f>
        <v>#N/A Invalid Parameter: Interpolation value</v>
      </c>
      <c r="AJ1683" s="43" t="str">
        <f>_xll.BInterpol('Base IPCA'!$C$3:$C$13,'Base IPCA'!$D$3:$D$13,AH1683,"Cubic","Extrapolate=Linear","MultiX=Average","Skip=True","Sort=True")</f>
        <v>#N/A Invalid Parameter: Interpolation value</v>
      </c>
    </row>
    <row r="1684" spans="34:36" x14ac:dyDescent="0.25">
      <c r="AH1684" s="42" t="e">
        <f t="shared" si="120"/>
        <v>#REF!</v>
      </c>
      <c r="AI1684" s="43" t="str">
        <f>_xll.BInterpol('Base IPCA'!$C$3:$C$13,'Base IPCA'!$E$3:$E$13,AH1684,"Cubic","Extrapolate=Linear","MultiX=Average","Skip=True","Sort=True")</f>
        <v>#N/A Invalid Parameter: Interpolation value</v>
      </c>
      <c r="AJ1684" s="43" t="str">
        <f>_xll.BInterpol('Base IPCA'!$C$3:$C$13,'Base IPCA'!$D$3:$D$13,AH1684,"Cubic","Extrapolate=Linear","MultiX=Average","Skip=True","Sort=True")</f>
        <v>#N/A Invalid Parameter: Interpolation value</v>
      </c>
    </row>
    <row r="1685" spans="34:36" x14ac:dyDescent="0.25">
      <c r="AH1685" s="42" t="e">
        <f t="shared" si="120"/>
        <v>#REF!</v>
      </c>
      <c r="AI1685" s="43" t="str">
        <f>_xll.BInterpol('Base IPCA'!$C$3:$C$13,'Base IPCA'!$E$3:$E$13,AH1685,"Cubic","Extrapolate=Linear","MultiX=Average","Skip=True","Sort=True")</f>
        <v>#N/A Invalid Parameter: Interpolation value</v>
      </c>
      <c r="AJ1685" s="43" t="str">
        <f>_xll.BInterpol('Base IPCA'!$C$3:$C$13,'Base IPCA'!$D$3:$D$13,AH1685,"Cubic","Extrapolate=Linear","MultiX=Average","Skip=True","Sort=True")</f>
        <v>#N/A Invalid Parameter: Interpolation value</v>
      </c>
    </row>
    <row r="1686" spans="34:36" x14ac:dyDescent="0.25">
      <c r="AH1686" s="42" t="e">
        <f t="shared" si="120"/>
        <v>#REF!</v>
      </c>
      <c r="AI1686" s="43" t="str">
        <f>_xll.BInterpol('Base IPCA'!$C$3:$C$13,'Base IPCA'!$E$3:$E$13,AH1686,"Cubic","Extrapolate=Linear","MultiX=Average","Skip=True","Sort=True")</f>
        <v>#N/A Invalid Parameter: Interpolation value</v>
      </c>
      <c r="AJ1686" s="43" t="str">
        <f>_xll.BInterpol('Base IPCA'!$C$3:$C$13,'Base IPCA'!$D$3:$D$13,AH1686,"Cubic","Extrapolate=Linear","MultiX=Average","Skip=True","Sort=True")</f>
        <v>#N/A Invalid Parameter: Interpolation value</v>
      </c>
    </row>
    <row r="1687" spans="34:36" x14ac:dyDescent="0.25">
      <c r="AH1687" s="42" t="e">
        <f t="shared" si="120"/>
        <v>#REF!</v>
      </c>
      <c r="AI1687" s="43" t="str">
        <f>_xll.BInterpol('Base IPCA'!$C$3:$C$13,'Base IPCA'!$E$3:$E$13,AH1687,"Cubic","Extrapolate=Linear","MultiX=Average","Skip=True","Sort=True")</f>
        <v>#N/A Invalid Parameter: Interpolation value</v>
      </c>
      <c r="AJ1687" s="43" t="str">
        <f>_xll.BInterpol('Base IPCA'!$C$3:$C$13,'Base IPCA'!$D$3:$D$13,AH1687,"Cubic","Extrapolate=Linear","MultiX=Average","Skip=True","Sort=True")</f>
        <v>#N/A Invalid Parameter: Interpolation value</v>
      </c>
    </row>
    <row r="1688" spans="34:36" x14ac:dyDescent="0.25">
      <c r="AH1688" s="42" t="e">
        <f t="shared" si="120"/>
        <v>#REF!</v>
      </c>
      <c r="AI1688" s="43" t="str">
        <f>_xll.BInterpol('Base IPCA'!$C$3:$C$13,'Base IPCA'!$E$3:$E$13,AH1688,"Cubic","Extrapolate=Linear","MultiX=Average","Skip=True","Sort=True")</f>
        <v>#N/A Invalid Parameter: Interpolation value</v>
      </c>
      <c r="AJ1688" s="43" t="str">
        <f>_xll.BInterpol('Base IPCA'!$C$3:$C$13,'Base IPCA'!$D$3:$D$13,AH1688,"Cubic","Extrapolate=Linear","MultiX=Average","Skip=True","Sort=True")</f>
        <v>#N/A Invalid Parameter: Interpolation value</v>
      </c>
    </row>
    <row r="1689" spans="34:36" x14ac:dyDescent="0.25">
      <c r="AH1689" s="42" t="e">
        <f t="shared" si="120"/>
        <v>#REF!</v>
      </c>
      <c r="AI1689" s="43" t="str">
        <f>_xll.BInterpol('Base IPCA'!$C$3:$C$13,'Base IPCA'!$E$3:$E$13,AH1689,"Cubic","Extrapolate=Linear","MultiX=Average","Skip=True","Sort=True")</f>
        <v>#N/A Invalid Parameter: Interpolation value</v>
      </c>
      <c r="AJ1689" s="43" t="str">
        <f>_xll.BInterpol('Base IPCA'!$C$3:$C$13,'Base IPCA'!$D$3:$D$13,AH1689,"Cubic","Extrapolate=Linear","MultiX=Average","Skip=True","Sort=True")</f>
        <v>#N/A Invalid Parameter: Interpolation value</v>
      </c>
    </row>
    <row r="1690" spans="34:36" x14ac:dyDescent="0.25">
      <c r="AH1690" s="42" t="e">
        <f t="shared" si="120"/>
        <v>#REF!</v>
      </c>
      <c r="AI1690" s="43" t="str">
        <f>_xll.BInterpol('Base IPCA'!$C$3:$C$13,'Base IPCA'!$E$3:$E$13,AH1690,"Cubic","Extrapolate=Linear","MultiX=Average","Skip=True","Sort=True")</f>
        <v>#N/A Invalid Parameter: Interpolation value</v>
      </c>
      <c r="AJ1690" s="43" t="str">
        <f>_xll.BInterpol('Base IPCA'!$C$3:$C$13,'Base IPCA'!$D$3:$D$13,AH1690,"Cubic","Extrapolate=Linear","MultiX=Average","Skip=True","Sort=True")</f>
        <v>#N/A Invalid Parameter: Interpolation value</v>
      </c>
    </row>
    <row r="1691" spans="34:36" x14ac:dyDescent="0.25">
      <c r="AH1691" s="42" t="e">
        <f t="shared" si="120"/>
        <v>#REF!</v>
      </c>
      <c r="AI1691" s="43" t="str">
        <f>_xll.BInterpol('Base IPCA'!$C$3:$C$13,'Base IPCA'!$E$3:$E$13,AH1691,"Cubic","Extrapolate=Linear","MultiX=Average","Skip=True","Sort=True")</f>
        <v>#N/A Invalid Parameter: Interpolation value</v>
      </c>
      <c r="AJ1691" s="43" t="str">
        <f>_xll.BInterpol('Base IPCA'!$C$3:$C$13,'Base IPCA'!$D$3:$D$13,AH1691,"Cubic","Extrapolate=Linear","MultiX=Average","Skip=True","Sort=True")</f>
        <v>#N/A Invalid Parameter: Interpolation value</v>
      </c>
    </row>
    <row r="1692" spans="34:36" x14ac:dyDescent="0.25">
      <c r="AH1692" s="42" t="e">
        <f t="shared" si="120"/>
        <v>#REF!</v>
      </c>
      <c r="AI1692" s="43" t="str">
        <f>_xll.BInterpol('Base IPCA'!$C$3:$C$13,'Base IPCA'!$E$3:$E$13,AH1692,"Cubic","Extrapolate=Linear","MultiX=Average","Skip=True","Sort=True")</f>
        <v>#N/A Invalid Parameter: Interpolation value</v>
      </c>
      <c r="AJ1692" s="43" t="str">
        <f>_xll.BInterpol('Base IPCA'!$C$3:$C$13,'Base IPCA'!$D$3:$D$13,AH1692,"Cubic","Extrapolate=Linear","MultiX=Average","Skip=True","Sort=True")</f>
        <v>#N/A Invalid Parameter: Interpolation value</v>
      </c>
    </row>
    <row r="1693" spans="34:36" x14ac:dyDescent="0.25">
      <c r="AH1693" s="42" t="e">
        <f t="shared" si="120"/>
        <v>#REF!</v>
      </c>
      <c r="AI1693" s="43" t="str">
        <f>_xll.BInterpol('Base IPCA'!$C$3:$C$13,'Base IPCA'!$E$3:$E$13,AH1693,"Cubic","Extrapolate=Linear","MultiX=Average","Skip=True","Sort=True")</f>
        <v>#N/A Invalid Parameter: Interpolation value</v>
      </c>
      <c r="AJ1693" s="43" t="str">
        <f>_xll.BInterpol('Base IPCA'!$C$3:$C$13,'Base IPCA'!$D$3:$D$13,AH1693,"Cubic","Extrapolate=Linear","MultiX=Average","Skip=True","Sort=True")</f>
        <v>#N/A Invalid Parameter: Interpolation value</v>
      </c>
    </row>
    <row r="1694" spans="34:36" x14ac:dyDescent="0.25">
      <c r="AH1694" s="42" t="e">
        <f t="shared" si="120"/>
        <v>#REF!</v>
      </c>
      <c r="AI1694" s="43" t="str">
        <f>_xll.BInterpol('Base IPCA'!$C$3:$C$13,'Base IPCA'!$E$3:$E$13,AH1694,"Cubic","Extrapolate=Linear","MultiX=Average","Skip=True","Sort=True")</f>
        <v>#N/A Invalid Parameter: Interpolation value</v>
      </c>
      <c r="AJ1694" s="43" t="str">
        <f>_xll.BInterpol('Base IPCA'!$C$3:$C$13,'Base IPCA'!$D$3:$D$13,AH1694,"Cubic","Extrapolate=Linear","MultiX=Average","Skip=True","Sort=True")</f>
        <v>#N/A Invalid Parameter: Interpolation value</v>
      </c>
    </row>
    <row r="1695" spans="34:36" x14ac:dyDescent="0.25">
      <c r="AH1695" s="42" t="e">
        <f t="shared" si="120"/>
        <v>#REF!</v>
      </c>
      <c r="AI1695" s="43" t="str">
        <f>_xll.BInterpol('Base IPCA'!$C$3:$C$13,'Base IPCA'!$E$3:$E$13,AH1695,"Cubic","Extrapolate=Linear","MultiX=Average","Skip=True","Sort=True")</f>
        <v>#N/A Invalid Parameter: Interpolation value</v>
      </c>
      <c r="AJ1695" s="43" t="str">
        <f>_xll.BInterpol('Base IPCA'!$C$3:$C$13,'Base IPCA'!$D$3:$D$13,AH1695,"Cubic","Extrapolate=Linear","MultiX=Average","Skip=True","Sort=True")</f>
        <v>#N/A Invalid Parameter: Interpolation value</v>
      </c>
    </row>
    <row r="1696" spans="34:36" x14ac:dyDescent="0.25">
      <c r="AH1696" s="42" t="e">
        <f t="shared" si="120"/>
        <v>#REF!</v>
      </c>
      <c r="AI1696" s="43" t="str">
        <f>_xll.BInterpol('Base IPCA'!$C$3:$C$13,'Base IPCA'!$E$3:$E$13,AH1696,"Cubic","Extrapolate=Linear","MultiX=Average","Skip=True","Sort=True")</f>
        <v>#N/A Invalid Parameter: Interpolation value</v>
      </c>
      <c r="AJ1696" s="43" t="str">
        <f>_xll.BInterpol('Base IPCA'!$C$3:$C$13,'Base IPCA'!$D$3:$D$13,AH1696,"Cubic","Extrapolate=Linear","MultiX=Average","Skip=True","Sort=True")</f>
        <v>#N/A Invalid Parameter: Interpolation value</v>
      </c>
    </row>
    <row r="1697" spans="34:36" x14ac:dyDescent="0.25">
      <c r="AH1697" s="42" t="e">
        <f t="shared" si="120"/>
        <v>#REF!</v>
      </c>
      <c r="AI1697" s="43" t="str">
        <f>_xll.BInterpol('Base IPCA'!$C$3:$C$13,'Base IPCA'!$E$3:$E$13,AH1697,"Cubic","Extrapolate=Linear","MultiX=Average","Skip=True","Sort=True")</f>
        <v>#N/A Invalid Parameter: Interpolation value</v>
      </c>
      <c r="AJ1697" s="43" t="str">
        <f>_xll.BInterpol('Base IPCA'!$C$3:$C$13,'Base IPCA'!$D$3:$D$13,AH1697,"Cubic","Extrapolate=Linear","MultiX=Average","Skip=True","Sort=True")</f>
        <v>#N/A Invalid Parameter: Interpolation value</v>
      </c>
    </row>
    <row r="1698" spans="34:36" x14ac:dyDescent="0.25">
      <c r="AH1698" s="42" t="e">
        <f t="shared" si="120"/>
        <v>#REF!</v>
      </c>
      <c r="AI1698" s="43" t="str">
        <f>_xll.BInterpol('Base IPCA'!$C$3:$C$13,'Base IPCA'!$E$3:$E$13,AH1698,"Cubic","Extrapolate=Linear","MultiX=Average","Skip=True","Sort=True")</f>
        <v>#N/A Invalid Parameter: Interpolation value</v>
      </c>
      <c r="AJ1698" s="43" t="str">
        <f>_xll.BInterpol('Base IPCA'!$C$3:$C$13,'Base IPCA'!$D$3:$D$13,AH1698,"Cubic","Extrapolate=Linear","MultiX=Average","Skip=True","Sort=True")</f>
        <v>#N/A Invalid Parameter: Interpolation value</v>
      </c>
    </row>
    <row r="1699" spans="34:36" x14ac:dyDescent="0.25">
      <c r="AH1699" s="42" t="e">
        <f t="shared" si="120"/>
        <v>#REF!</v>
      </c>
      <c r="AI1699" s="43" t="str">
        <f>_xll.BInterpol('Base IPCA'!$C$3:$C$13,'Base IPCA'!$E$3:$E$13,AH1699,"Cubic","Extrapolate=Linear","MultiX=Average","Skip=True","Sort=True")</f>
        <v>#N/A Invalid Parameter: Interpolation value</v>
      </c>
      <c r="AJ1699" s="43" t="str">
        <f>_xll.BInterpol('Base IPCA'!$C$3:$C$13,'Base IPCA'!$D$3:$D$13,AH1699,"Cubic","Extrapolate=Linear","MultiX=Average","Skip=True","Sort=True")</f>
        <v>#N/A Invalid Parameter: Interpolation value</v>
      </c>
    </row>
    <row r="1700" spans="34:36" x14ac:dyDescent="0.25">
      <c r="AH1700" s="42" t="e">
        <f t="shared" si="120"/>
        <v>#REF!</v>
      </c>
      <c r="AI1700" s="43" t="str">
        <f>_xll.BInterpol('Base IPCA'!$C$3:$C$13,'Base IPCA'!$E$3:$E$13,AH1700,"Cubic","Extrapolate=Linear","MultiX=Average","Skip=True","Sort=True")</f>
        <v>#N/A Invalid Parameter: Interpolation value</v>
      </c>
      <c r="AJ1700" s="43" t="str">
        <f>_xll.BInterpol('Base IPCA'!$C$3:$C$13,'Base IPCA'!$D$3:$D$13,AH1700,"Cubic","Extrapolate=Linear","MultiX=Average","Skip=True","Sort=True")</f>
        <v>#N/A Invalid Parameter: Interpolation value</v>
      </c>
    </row>
    <row r="1701" spans="34:36" x14ac:dyDescent="0.25">
      <c r="AH1701" s="42" t="e">
        <f t="shared" si="120"/>
        <v>#REF!</v>
      </c>
      <c r="AI1701" s="43" t="str">
        <f>_xll.BInterpol('Base IPCA'!$C$3:$C$13,'Base IPCA'!$E$3:$E$13,AH1701,"Cubic","Extrapolate=Linear","MultiX=Average","Skip=True","Sort=True")</f>
        <v>#N/A Invalid Parameter: Interpolation value</v>
      </c>
      <c r="AJ1701" s="43" t="str">
        <f>_xll.BInterpol('Base IPCA'!$C$3:$C$13,'Base IPCA'!$D$3:$D$13,AH1701,"Cubic","Extrapolate=Linear","MultiX=Average","Skip=True","Sort=True")</f>
        <v>#N/A Invalid Parameter: Interpolation value</v>
      </c>
    </row>
    <row r="1702" spans="34:36" x14ac:dyDescent="0.25">
      <c r="AH1702" s="42" t="e">
        <f t="shared" si="120"/>
        <v>#REF!</v>
      </c>
      <c r="AI1702" s="43" t="str">
        <f>_xll.BInterpol('Base IPCA'!$C$3:$C$13,'Base IPCA'!$E$3:$E$13,AH1702,"Cubic","Extrapolate=Linear","MultiX=Average","Skip=True","Sort=True")</f>
        <v>#N/A Invalid Parameter: Interpolation value</v>
      </c>
      <c r="AJ1702" s="43" t="str">
        <f>_xll.BInterpol('Base IPCA'!$C$3:$C$13,'Base IPCA'!$D$3:$D$13,AH1702,"Cubic","Extrapolate=Linear","MultiX=Average","Skip=True","Sort=True")</f>
        <v>#N/A Invalid Parameter: Interpolation value</v>
      </c>
    </row>
    <row r="1703" spans="34:36" x14ac:dyDescent="0.25">
      <c r="AH1703" s="42" t="e">
        <f t="shared" si="120"/>
        <v>#REF!</v>
      </c>
      <c r="AI1703" s="43" t="str">
        <f>_xll.BInterpol('Base IPCA'!$C$3:$C$13,'Base IPCA'!$E$3:$E$13,AH1703,"Cubic","Extrapolate=Linear","MultiX=Average","Skip=True","Sort=True")</f>
        <v>#N/A Invalid Parameter: Interpolation value</v>
      </c>
      <c r="AJ1703" s="43" t="str">
        <f>_xll.BInterpol('Base IPCA'!$C$3:$C$13,'Base IPCA'!$D$3:$D$13,AH1703,"Cubic","Extrapolate=Linear","MultiX=Average","Skip=True","Sort=True")</f>
        <v>#N/A Invalid Parameter: Interpolation value</v>
      </c>
    </row>
    <row r="1704" spans="34:36" x14ac:dyDescent="0.25">
      <c r="AH1704" s="42" t="e">
        <f t="shared" si="120"/>
        <v>#REF!</v>
      </c>
      <c r="AI1704" s="43" t="str">
        <f>_xll.BInterpol('Base IPCA'!$C$3:$C$13,'Base IPCA'!$E$3:$E$13,AH1704,"Cubic","Extrapolate=Linear","MultiX=Average","Skip=True","Sort=True")</f>
        <v>#N/A Invalid Parameter: Interpolation value</v>
      </c>
      <c r="AJ1704" s="43" t="str">
        <f>_xll.BInterpol('Base IPCA'!$C$3:$C$13,'Base IPCA'!$D$3:$D$13,AH1704,"Cubic","Extrapolate=Linear","MultiX=Average","Skip=True","Sort=True")</f>
        <v>#N/A Invalid Parameter: Interpolation value</v>
      </c>
    </row>
    <row r="1705" spans="34:36" x14ac:dyDescent="0.25">
      <c r="AH1705" s="42" t="e">
        <f t="shared" si="120"/>
        <v>#REF!</v>
      </c>
      <c r="AI1705" s="43" t="str">
        <f>_xll.BInterpol('Base IPCA'!$C$3:$C$13,'Base IPCA'!$E$3:$E$13,AH1705,"Cubic","Extrapolate=Linear","MultiX=Average","Skip=True","Sort=True")</f>
        <v>#N/A Invalid Parameter: Interpolation value</v>
      </c>
      <c r="AJ1705" s="43" t="str">
        <f>_xll.BInterpol('Base IPCA'!$C$3:$C$13,'Base IPCA'!$D$3:$D$13,AH1705,"Cubic","Extrapolate=Linear","MultiX=Average","Skip=True","Sort=True")</f>
        <v>#N/A Invalid Parameter: Interpolation value</v>
      </c>
    </row>
    <row r="1706" spans="34:36" x14ac:dyDescent="0.25">
      <c r="AH1706" s="42" t="e">
        <f t="shared" si="120"/>
        <v>#REF!</v>
      </c>
      <c r="AI1706" s="43" t="str">
        <f>_xll.BInterpol('Base IPCA'!$C$3:$C$13,'Base IPCA'!$E$3:$E$13,AH1706,"Cubic","Extrapolate=Linear","MultiX=Average","Skip=True","Sort=True")</f>
        <v>#N/A Invalid Parameter: Interpolation value</v>
      </c>
      <c r="AJ1706" s="43" t="str">
        <f>_xll.BInterpol('Base IPCA'!$C$3:$C$13,'Base IPCA'!$D$3:$D$13,AH1706,"Cubic","Extrapolate=Linear","MultiX=Average","Skip=True","Sort=True")</f>
        <v>#N/A Invalid Parameter: Interpolation value</v>
      </c>
    </row>
    <row r="1707" spans="34:36" x14ac:dyDescent="0.25">
      <c r="AH1707" s="42" t="e">
        <f t="shared" si="120"/>
        <v>#REF!</v>
      </c>
      <c r="AI1707" s="43" t="str">
        <f>_xll.BInterpol('Base IPCA'!$C$3:$C$13,'Base IPCA'!$E$3:$E$13,AH1707,"Cubic","Extrapolate=Linear","MultiX=Average","Skip=True","Sort=True")</f>
        <v>#N/A Invalid Parameter: Interpolation value</v>
      </c>
      <c r="AJ1707" s="43" t="str">
        <f>_xll.BInterpol('Base IPCA'!$C$3:$C$13,'Base IPCA'!$D$3:$D$13,AH1707,"Cubic","Extrapolate=Linear","MultiX=Average","Skip=True","Sort=True")</f>
        <v>#N/A Invalid Parameter: Interpolation value</v>
      </c>
    </row>
    <row r="1708" spans="34:36" x14ac:dyDescent="0.25">
      <c r="AH1708" s="42" t="e">
        <f t="shared" si="120"/>
        <v>#REF!</v>
      </c>
      <c r="AI1708" s="43" t="str">
        <f>_xll.BInterpol('Base IPCA'!$C$3:$C$13,'Base IPCA'!$E$3:$E$13,AH1708,"Cubic","Extrapolate=Linear","MultiX=Average","Skip=True","Sort=True")</f>
        <v>#N/A Invalid Parameter: Interpolation value</v>
      </c>
      <c r="AJ1708" s="43" t="str">
        <f>_xll.BInterpol('Base IPCA'!$C$3:$C$13,'Base IPCA'!$D$3:$D$13,AH1708,"Cubic","Extrapolate=Linear","MultiX=Average","Skip=True","Sort=True")</f>
        <v>#N/A Invalid Parameter: Interpolation value</v>
      </c>
    </row>
    <row r="1709" spans="34:36" x14ac:dyDescent="0.25">
      <c r="AH1709" s="42" t="e">
        <f t="shared" si="120"/>
        <v>#REF!</v>
      </c>
      <c r="AI1709" s="43" t="str">
        <f>_xll.BInterpol('Base IPCA'!$C$3:$C$13,'Base IPCA'!$E$3:$E$13,AH1709,"Cubic","Extrapolate=Linear","MultiX=Average","Skip=True","Sort=True")</f>
        <v>#N/A Invalid Parameter: Interpolation value</v>
      </c>
      <c r="AJ1709" s="43" t="str">
        <f>_xll.BInterpol('Base IPCA'!$C$3:$C$13,'Base IPCA'!$D$3:$D$13,AH1709,"Cubic","Extrapolate=Linear","MultiX=Average","Skip=True","Sort=True")</f>
        <v>#N/A Invalid Parameter: Interpolation value</v>
      </c>
    </row>
    <row r="1710" spans="34:36" x14ac:dyDescent="0.25">
      <c r="AH1710" s="42" t="e">
        <f t="shared" si="120"/>
        <v>#REF!</v>
      </c>
      <c r="AI1710" s="43" t="str">
        <f>_xll.BInterpol('Base IPCA'!$C$3:$C$13,'Base IPCA'!$E$3:$E$13,AH1710,"Cubic","Extrapolate=Linear","MultiX=Average","Skip=True","Sort=True")</f>
        <v>#N/A Invalid Parameter: Interpolation value</v>
      </c>
      <c r="AJ1710" s="43" t="str">
        <f>_xll.BInterpol('Base IPCA'!$C$3:$C$13,'Base IPCA'!$D$3:$D$13,AH1710,"Cubic","Extrapolate=Linear","MultiX=Average","Skip=True","Sort=True")</f>
        <v>#N/A Invalid Parameter: Interpolation value</v>
      </c>
    </row>
    <row r="1711" spans="34:36" x14ac:dyDescent="0.25">
      <c r="AH1711" s="42" t="e">
        <f t="shared" si="120"/>
        <v>#REF!</v>
      </c>
      <c r="AI1711" s="43" t="str">
        <f>_xll.BInterpol('Base IPCA'!$C$3:$C$13,'Base IPCA'!$E$3:$E$13,AH1711,"Cubic","Extrapolate=Linear","MultiX=Average","Skip=True","Sort=True")</f>
        <v>#N/A Invalid Parameter: Interpolation value</v>
      </c>
      <c r="AJ1711" s="43" t="str">
        <f>_xll.BInterpol('Base IPCA'!$C$3:$C$13,'Base IPCA'!$D$3:$D$13,AH1711,"Cubic","Extrapolate=Linear","MultiX=Average","Skip=True","Sort=True")</f>
        <v>#N/A Invalid Parameter: Interpolation value</v>
      </c>
    </row>
    <row r="1712" spans="34:36" x14ac:dyDescent="0.25">
      <c r="AH1712" s="42" t="e">
        <f t="shared" si="120"/>
        <v>#REF!</v>
      </c>
      <c r="AI1712" s="43" t="str">
        <f>_xll.BInterpol('Base IPCA'!$C$3:$C$13,'Base IPCA'!$E$3:$E$13,AH1712,"Cubic","Extrapolate=Linear","MultiX=Average","Skip=True","Sort=True")</f>
        <v>#N/A Invalid Parameter: Interpolation value</v>
      </c>
      <c r="AJ1712" s="43" t="str">
        <f>_xll.BInterpol('Base IPCA'!$C$3:$C$13,'Base IPCA'!$D$3:$D$13,AH1712,"Cubic","Extrapolate=Linear","MultiX=Average","Skip=True","Sort=True")</f>
        <v>#N/A Invalid Parameter: Interpolation value</v>
      </c>
    </row>
    <row r="1713" spans="34:36" x14ac:dyDescent="0.25">
      <c r="AH1713" s="42" t="e">
        <f t="shared" si="120"/>
        <v>#REF!</v>
      </c>
      <c r="AI1713" s="43" t="str">
        <f>_xll.BInterpol('Base IPCA'!$C$3:$C$13,'Base IPCA'!$E$3:$E$13,AH1713,"Cubic","Extrapolate=Linear","MultiX=Average","Skip=True","Sort=True")</f>
        <v>#N/A Invalid Parameter: Interpolation value</v>
      </c>
      <c r="AJ1713" s="43" t="str">
        <f>_xll.BInterpol('Base IPCA'!$C$3:$C$13,'Base IPCA'!$D$3:$D$13,AH1713,"Cubic","Extrapolate=Linear","MultiX=Average","Skip=True","Sort=True")</f>
        <v>#N/A Invalid Parameter: Interpolation value</v>
      </c>
    </row>
    <row r="1714" spans="34:36" x14ac:dyDescent="0.25">
      <c r="AH1714" s="42" t="e">
        <f t="shared" si="120"/>
        <v>#REF!</v>
      </c>
      <c r="AI1714" s="43" t="str">
        <f>_xll.BInterpol('Base IPCA'!$C$3:$C$13,'Base IPCA'!$E$3:$E$13,AH1714,"Cubic","Extrapolate=Linear","MultiX=Average","Skip=True","Sort=True")</f>
        <v>#N/A Invalid Parameter: Interpolation value</v>
      </c>
      <c r="AJ1714" s="43" t="str">
        <f>_xll.BInterpol('Base IPCA'!$C$3:$C$13,'Base IPCA'!$D$3:$D$13,AH1714,"Cubic","Extrapolate=Linear","MultiX=Average","Skip=True","Sort=True")</f>
        <v>#N/A Invalid Parameter: Interpolation value</v>
      </c>
    </row>
    <row r="1715" spans="34:36" x14ac:dyDescent="0.25">
      <c r="AH1715" s="42" t="e">
        <f t="shared" si="120"/>
        <v>#REF!</v>
      </c>
      <c r="AI1715" s="43" t="str">
        <f>_xll.BInterpol('Base IPCA'!$C$3:$C$13,'Base IPCA'!$E$3:$E$13,AH1715,"Cubic","Extrapolate=Linear","MultiX=Average","Skip=True","Sort=True")</f>
        <v>#N/A Invalid Parameter: Interpolation value</v>
      </c>
      <c r="AJ1715" s="43" t="str">
        <f>_xll.BInterpol('Base IPCA'!$C$3:$C$13,'Base IPCA'!$D$3:$D$13,AH1715,"Cubic","Extrapolate=Linear","MultiX=Average","Skip=True","Sort=True")</f>
        <v>#N/A Invalid Parameter: Interpolation value</v>
      </c>
    </row>
    <row r="1716" spans="34:36" x14ac:dyDescent="0.25">
      <c r="AH1716" s="42" t="e">
        <f t="shared" si="120"/>
        <v>#REF!</v>
      </c>
      <c r="AI1716" s="43" t="str">
        <f>_xll.BInterpol('Base IPCA'!$C$3:$C$13,'Base IPCA'!$E$3:$E$13,AH1716,"Cubic","Extrapolate=Linear","MultiX=Average","Skip=True","Sort=True")</f>
        <v>#N/A Invalid Parameter: Interpolation value</v>
      </c>
      <c r="AJ1716" s="43" t="str">
        <f>_xll.BInterpol('Base IPCA'!$C$3:$C$13,'Base IPCA'!$D$3:$D$13,AH1716,"Cubic","Extrapolate=Linear","MultiX=Average","Skip=True","Sort=True")</f>
        <v>#N/A Invalid Parameter: Interpolation value</v>
      </c>
    </row>
    <row r="1717" spans="34:36" x14ac:dyDescent="0.25">
      <c r="AH1717" s="42" t="e">
        <f t="shared" si="120"/>
        <v>#REF!</v>
      </c>
      <c r="AI1717" s="43" t="str">
        <f>_xll.BInterpol('Base IPCA'!$C$3:$C$13,'Base IPCA'!$E$3:$E$13,AH1717,"Cubic","Extrapolate=Linear","MultiX=Average","Skip=True","Sort=True")</f>
        <v>#N/A Invalid Parameter: Interpolation value</v>
      </c>
      <c r="AJ1717" s="43" t="str">
        <f>_xll.BInterpol('Base IPCA'!$C$3:$C$13,'Base IPCA'!$D$3:$D$13,AH1717,"Cubic","Extrapolate=Linear","MultiX=Average","Skip=True","Sort=True")</f>
        <v>#N/A Invalid Parameter: Interpolation value</v>
      </c>
    </row>
    <row r="1718" spans="34:36" x14ac:dyDescent="0.25">
      <c r="AH1718" s="42" t="e">
        <f t="shared" si="120"/>
        <v>#REF!</v>
      </c>
      <c r="AI1718" s="43" t="str">
        <f>_xll.BInterpol('Base IPCA'!$C$3:$C$13,'Base IPCA'!$E$3:$E$13,AH1718,"Cubic","Extrapolate=Linear","MultiX=Average","Skip=True","Sort=True")</f>
        <v>#N/A Invalid Parameter: Interpolation value</v>
      </c>
      <c r="AJ1718" s="43" t="str">
        <f>_xll.BInterpol('Base IPCA'!$C$3:$C$13,'Base IPCA'!$D$3:$D$13,AH1718,"Cubic","Extrapolate=Linear","MultiX=Average","Skip=True","Sort=True")</f>
        <v>#N/A Invalid Parameter: Interpolation value</v>
      </c>
    </row>
    <row r="1719" spans="34:36" x14ac:dyDescent="0.25">
      <c r="AH1719" s="42" t="e">
        <f t="shared" si="120"/>
        <v>#REF!</v>
      </c>
      <c r="AI1719" s="43" t="str">
        <f>_xll.BInterpol('Base IPCA'!$C$3:$C$13,'Base IPCA'!$E$3:$E$13,AH1719,"Cubic","Extrapolate=Linear","MultiX=Average","Skip=True","Sort=True")</f>
        <v>#N/A Invalid Parameter: Interpolation value</v>
      </c>
      <c r="AJ1719" s="43" t="str">
        <f>_xll.BInterpol('Base IPCA'!$C$3:$C$13,'Base IPCA'!$D$3:$D$13,AH1719,"Cubic","Extrapolate=Linear","MultiX=Average","Skip=True","Sort=True")</f>
        <v>#N/A Invalid Parameter: Interpolation value</v>
      </c>
    </row>
    <row r="1720" spans="34:36" x14ac:dyDescent="0.25">
      <c r="AH1720" s="42" t="e">
        <f t="shared" si="120"/>
        <v>#REF!</v>
      </c>
      <c r="AI1720" s="43" t="str">
        <f>_xll.BInterpol('Base IPCA'!$C$3:$C$13,'Base IPCA'!$E$3:$E$13,AH1720,"Cubic","Extrapolate=Linear","MultiX=Average","Skip=True","Sort=True")</f>
        <v>#N/A Invalid Parameter: Interpolation value</v>
      </c>
      <c r="AJ1720" s="43" t="str">
        <f>_xll.BInterpol('Base IPCA'!$C$3:$C$13,'Base IPCA'!$D$3:$D$13,AH1720,"Cubic","Extrapolate=Linear","MultiX=Average","Skip=True","Sort=True")</f>
        <v>#N/A Invalid Parameter: Interpolation value</v>
      </c>
    </row>
    <row r="1721" spans="34:36" x14ac:dyDescent="0.25">
      <c r="AH1721" s="42" t="e">
        <f t="shared" si="120"/>
        <v>#REF!</v>
      </c>
      <c r="AI1721" s="43" t="str">
        <f>_xll.BInterpol('Base IPCA'!$C$3:$C$13,'Base IPCA'!$E$3:$E$13,AH1721,"Cubic","Extrapolate=Linear","MultiX=Average","Skip=True","Sort=True")</f>
        <v>#N/A Invalid Parameter: Interpolation value</v>
      </c>
      <c r="AJ1721" s="43" t="str">
        <f>_xll.BInterpol('Base IPCA'!$C$3:$C$13,'Base IPCA'!$D$3:$D$13,AH1721,"Cubic","Extrapolate=Linear","MultiX=Average","Skip=True","Sort=True")</f>
        <v>#N/A Invalid Parameter: Interpolation value</v>
      </c>
    </row>
    <row r="1722" spans="34:36" x14ac:dyDescent="0.25">
      <c r="AH1722" s="42" t="e">
        <f t="shared" si="120"/>
        <v>#REF!</v>
      </c>
      <c r="AI1722" s="43" t="str">
        <f>_xll.BInterpol('Base IPCA'!$C$3:$C$13,'Base IPCA'!$E$3:$E$13,AH1722,"Cubic","Extrapolate=Linear","MultiX=Average","Skip=True","Sort=True")</f>
        <v>#N/A Invalid Parameter: Interpolation value</v>
      </c>
      <c r="AJ1722" s="43" t="str">
        <f>_xll.BInterpol('Base IPCA'!$C$3:$C$13,'Base IPCA'!$D$3:$D$13,AH1722,"Cubic","Extrapolate=Linear","MultiX=Average","Skip=True","Sort=True")</f>
        <v>#N/A Invalid Parameter: Interpolation value</v>
      </c>
    </row>
    <row r="1723" spans="34:36" x14ac:dyDescent="0.25">
      <c r="AH1723" s="42" t="e">
        <f t="shared" si="120"/>
        <v>#REF!</v>
      </c>
      <c r="AI1723" s="43" t="str">
        <f>_xll.BInterpol('Base IPCA'!$C$3:$C$13,'Base IPCA'!$E$3:$E$13,AH1723,"Cubic","Extrapolate=Linear","MultiX=Average","Skip=True","Sort=True")</f>
        <v>#N/A Invalid Parameter: Interpolation value</v>
      </c>
      <c r="AJ1723" s="43" t="str">
        <f>_xll.BInterpol('Base IPCA'!$C$3:$C$13,'Base IPCA'!$D$3:$D$13,AH1723,"Cubic","Extrapolate=Linear","MultiX=Average","Skip=True","Sort=True")</f>
        <v>#N/A Invalid Parameter: Interpolation value</v>
      </c>
    </row>
    <row r="1724" spans="34:36" x14ac:dyDescent="0.25">
      <c r="AH1724" s="42" t="e">
        <f t="shared" si="120"/>
        <v>#REF!</v>
      </c>
      <c r="AI1724" s="43" t="str">
        <f>_xll.BInterpol('Base IPCA'!$C$3:$C$13,'Base IPCA'!$E$3:$E$13,AH1724,"Cubic","Extrapolate=Linear","MultiX=Average","Skip=True","Sort=True")</f>
        <v>#N/A Invalid Parameter: Interpolation value</v>
      </c>
      <c r="AJ1724" s="43" t="str">
        <f>_xll.BInterpol('Base IPCA'!$C$3:$C$13,'Base IPCA'!$D$3:$D$13,AH1724,"Cubic","Extrapolate=Linear","MultiX=Average","Skip=True","Sort=True")</f>
        <v>#N/A Invalid Parameter: Interpolation value</v>
      </c>
    </row>
    <row r="1725" spans="34:36" x14ac:dyDescent="0.25">
      <c r="AH1725" s="42" t="e">
        <f t="shared" si="120"/>
        <v>#REF!</v>
      </c>
      <c r="AI1725" s="43" t="str">
        <f>_xll.BInterpol('Base IPCA'!$C$3:$C$13,'Base IPCA'!$E$3:$E$13,AH1725,"Cubic","Extrapolate=Linear","MultiX=Average","Skip=True","Sort=True")</f>
        <v>#N/A Invalid Parameter: Interpolation value</v>
      </c>
      <c r="AJ1725" s="43" t="str">
        <f>_xll.BInterpol('Base IPCA'!$C$3:$C$13,'Base IPCA'!$D$3:$D$13,AH1725,"Cubic","Extrapolate=Linear","MultiX=Average","Skip=True","Sort=True")</f>
        <v>#N/A Invalid Parameter: Interpolation value</v>
      </c>
    </row>
    <row r="1726" spans="34:36" x14ac:dyDescent="0.25">
      <c r="AH1726" s="42" t="e">
        <f t="shared" si="120"/>
        <v>#REF!</v>
      </c>
      <c r="AI1726" s="43" t="str">
        <f>_xll.BInterpol('Base IPCA'!$C$3:$C$13,'Base IPCA'!$E$3:$E$13,AH1726,"Cubic","Extrapolate=Linear","MultiX=Average","Skip=True","Sort=True")</f>
        <v>#N/A Invalid Parameter: Interpolation value</v>
      </c>
      <c r="AJ1726" s="43" t="str">
        <f>_xll.BInterpol('Base IPCA'!$C$3:$C$13,'Base IPCA'!$D$3:$D$13,AH1726,"Cubic","Extrapolate=Linear","MultiX=Average","Skip=True","Sort=True")</f>
        <v>#N/A Invalid Parameter: Interpolation value</v>
      </c>
    </row>
    <row r="1727" spans="34:36" x14ac:dyDescent="0.25">
      <c r="AH1727" s="42" t="e">
        <f t="shared" si="120"/>
        <v>#REF!</v>
      </c>
      <c r="AI1727" s="43" t="str">
        <f>_xll.BInterpol('Base IPCA'!$C$3:$C$13,'Base IPCA'!$E$3:$E$13,AH1727,"Cubic","Extrapolate=Linear","MultiX=Average","Skip=True","Sort=True")</f>
        <v>#N/A Invalid Parameter: Interpolation value</v>
      </c>
      <c r="AJ1727" s="43" t="str">
        <f>_xll.BInterpol('Base IPCA'!$C$3:$C$13,'Base IPCA'!$D$3:$D$13,AH1727,"Cubic","Extrapolate=Linear","MultiX=Average","Skip=True","Sort=True")</f>
        <v>#N/A Invalid Parameter: Interpolation value</v>
      </c>
    </row>
    <row r="1728" spans="34:36" x14ac:dyDescent="0.25">
      <c r="AH1728" s="42" t="e">
        <f t="shared" si="120"/>
        <v>#REF!</v>
      </c>
      <c r="AI1728" s="43" t="str">
        <f>_xll.BInterpol('Base IPCA'!$C$3:$C$13,'Base IPCA'!$E$3:$E$13,AH1728,"Cubic","Extrapolate=Linear","MultiX=Average","Skip=True","Sort=True")</f>
        <v>#N/A Invalid Parameter: Interpolation value</v>
      </c>
      <c r="AJ1728" s="43" t="str">
        <f>_xll.BInterpol('Base IPCA'!$C$3:$C$13,'Base IPCA'!$D$3:$D$13,AH1728,"Cubic","Extrapolate=Linear","MultiX=Average","Skip=True","Sort=True")</f>
        <v>#N/A Invalid Parameter: Interpolation value</v>
      </c>
    </row>
    <row r="1729" spans="34:36" x14ac:dyDescent="0.25">
      <c r="AH1729" s="42" t="e">
        <f t="shared" si="120"/>
        <v>#REF!</v>
      </c>
      <c r="AI1729" s="43" t="str">
        <f>_xll.BInterpol('Base IPCA'!$C$3:$C$13,'Base IPCA'!$E$3:$E$13,AH1729,"Cubic","Extrapolate=Linear","MultiX=Average","Skip=True","Sort=True")</f>
        <v>#N/A Invalid Parameter: Interpolation value</v>
      </c>
      <c r="AJ1729" s="43" t="str">
        <f>_xll.BInterpol('Base IPCA'!$C$3:$C$13,'Base IPCA'!$D$3:$D$13,AH1729,"Cubic","Extrapolate=Linear","MultiX=Average","Skip=True","Sort=True")</f>
        <v>#N/A Invalid Parameter: Interpolation value</v>
      </c>
    </row>
    <row r="1730" spans="34:36" x14ac:dyDescent="0.25">
      <c r="AH1730" s="42" t="e">
        <f t="shared" si="120"/>
        <v>#REF!</v>
      </c>
      <c r="AI1730" s="43" t="str">
        <f>_xll.BInterpol('Base IPCA'!$C$3:$C$13,'Base IPCA'!$E$3:$E$13,AH1730,"Cubic","Extrapolate=Linear","MultiX=Average","Skip=True","Sort=True")</f>
        <v>#N/A Invalid Parameter: Interpolation value</v>
      </c>
      <c r="AJ1730" s="43" t="str">
        <f>_xll.BInterpol('Base IPCA'!$C$3:$C$13,'Base IPCA'!$D$3:$D$13,AH1730,"Cubic","Extrapolate=Linear","MultiX=Average","Skip=True","Sort=True")</f>
        <v>#N/A Invalid Parameter: Interpolation value</v>
      </c>
    </row>
    <row r="1731" spans="34:36" x14ac:dyDescent="0.25">
      <c r="AH1731" s="42" t="e">
        <f t="shared" si="120"/>
        <v>#REF!</v>
      </c>
      <c r="AI1731" s="43" t="str">
        <f>_xll.BInterpol('Base IPCA'!$C$3:$C$13,'Base IPCA'!$E$3:$E$13,AH1731,"Cubic","Extrapolate=Linear","MultiX=Average","Skip=True","Sort=True")</f>
        <v>#N/A Invalid Parameter: Interpolation value</v>
      </c>
      <c r="AJ1731" s="43" t="str">
        <f>_xll.BInterpol('Base IPCA'!$C$3:$C$13,'Base IPCA'!$D$3:$D$13,AH1731,"Cubic","Extrapolate=Linear","MultiX=Average","Skip=True","Sort=True")</f>
        <v>#N/A Invalid Parameter: Interpolation value</v>
      </c>
    </row>
    <row r="1732" spans="34:36" x14ac:dyDescent="0.25">
      <c r="AH1732" s="42" t="e">
        <f t="shared" si="120"/>
        <v>#REF!</v>
      </c>
      <c r="AI1732" s="43" t="str">
        <f>_xll.BInterpol('Base IPCA'!$C$3:$C$13,'Base IPCA'!$E$3:$E$13,AH1732,"Cubic","Extrapolate=Linear","MultiX=Average","Skip=True","Sort=True")</f>
        <v>#N/A Invalid Parameter: Interpolation value</v>
      </c>
      <c r="AJ1732" s="43" t="str">
        <f>_xll.BInterpol('Base IPCA'!$C$3:$C$13,'Base IPCA'!$D$3:$D$13,AH1732,"Cubic","Extrapolate=Linear","MultiX=Average","Skip=True","Sort=True")</f>
        <v>#N/A Invalid Parameter: Interpolation value</v>
      </c>
    </row>
    <row r="1733" spans="34:36" x14ac:dyDescent="0.25">
      <c r="AH1733" s="42" t="e">
        <f t="shared" si="120"/>
        <v>#REF!</v>
      </c>
      <c r="AI1733" s="43" t="str">
        <f>_xll.BInterpol('Base IPCA'!$C$3:$C$13,'Base IPCA'!$E$3:$E$13,AH1733,"Cubic","Extrapolate=Linear","MultiX=Average","Skip=True","Sort=True")</f>
        <v>#N/A Invalid Parameter: Interpolation value</v>
      </c>
      <c r="AJ1733" s="43" t="str">
        <f>_xll.BInterpol('Base IPCA'!$C$3:$C$13,'Base IPCA'!$D$3:$D$13,AH1733,"Cubic","Extrapolate=Linear","MultiX=Average","Skip=True","Sort=True")</f>
        <v>#N/A Invalid Parameter: Interpolation value</v>
      </c>
    </row>
    <row r="1734" spans="34:36" x14ac:dyDescent="0.25">
      <c r="AH1734" s="42" t="e">
        <f t="shared" ref="AH1734:AH1797" si="121">AH1733+1</f>
        <v>#REF!</v>
      </c>
      <c r="AI1734" s="43" t="str">
        <f>_xll.BInterpol('Base IPCA'!$C$3:$C$13,'Base IPCA'!$E$3:$E$13,AH1734,"Cubic","Extrapolate=Linear","MultiX=Average","Skip=True","Sort=True")</f>
        <v>#N/A Invalid Parameter: Interpolation value</v>
      </c>
      <c r="AJ1734" s="43" t="str">
        <f>_xll.BInterpol('Base IPCA'!$C$3:$C$13,'Base IPCA'!$D$3:$D$13,AH1734,"Cubic","Extrapolate=Linear","MultiX=Average","Skip=True","Sort=True")</f>
        <v>#N/A Invalid Parameter: Interpolation value</v>
      </c>
    </row>
    <row r="1735" spans="34:36" x14ac:dyDescent="0.25">
      <c r="AH1735" s="42" t="e">
        <f t="shared" si="121"/>
        <v>#REF!</v>
      </c>
      <c r="AI1735" s="43" t="str">
        <f>_xll.BInterpol('Base IPCA'!$C$3:$C$13,'Base IPCA'!$E$3:$E$13,AH1735,"Cubic","Extrapolate=Linear","MultiX=Average","Skip=True","Sort=True")</f>
        <v>#N/A Invalid Parameter: Interpolation value</v>
      </c>
      <c r="AJ1735" s="43" t="str">
        <f>_xll.BInterpol('Base IPCA'!$C$3:$C$13,'Base IPCA'!$D$3:$D$13,AH1735,"Cubic","Extrapolate=Linear","MultiX=Average","Skip=True","Sort=True")</f>
        <v>#N/A Invalid Parameter: Interpolation value</v>
      </c>
    </row>
    <row r="1736" spans="34:36" x14ac:dyDescent="0.25">
      <c r="AH1736" s="42" t="e">
        <f t="shared" si="121"/>
        <v>#REF!</v>
      </c>
      <c r="AI1736" s="43" t="str">
        <f>_xll.BInterpol('Base IPCA'!$C$3:$C$13,'Base IPCA'!$E$3:$E$13,AH1736,"Cubic","Extrapolate=Linear","MultiX=Average","Skip=True","Sort=True")</f>
        <v>#N/A Invalid Parameter: Interpolation value</v>
      </c>
      <c r="AJ1736" s="43" t="str">
        <f>_xll.BInterpol('Base IPCA'!$C$3:$C$13,'Base IPCA'!$D$3:$D$13,AH1736,"Cubic","Extrapolate=Linear","MultiX=Average","Skip=True","Sort=True")</f>
        <v>#N/A Invalid Parameter: Interpolation value</v>
      </c>
    </row>
    <row r="1737" spans="34:36" x14ac:dyDescent="0.25">
      <c r="AH1737" s="42" t="e">
        <f t="shared" si="121"/>
        <v>#REF!</v>
      </c>
      <c r="AI1737" s="43" t="str">
        <f>_xll.BInterpol('Base IPCA'!$C$3:$C$13,'Base IPCA'!$E$3:$E$13,AH1737,"Cubic","Extrapolate=Linear","MultiX=Average","Skip=True","Sort=True")</f>
        <v>#N/A Invalid Parameter: Interpolation value</v>
      </c>
      <c r="AJ1737" s="43" t="str">
        <f>_xll.BInterpol('Base IPCA'!$C$3:$C$13,'Base IPCA'!$D$3:$D$13,AH1737,"Cubic","Extrapolate=Linear","MultiX=Average","Skip=True","Sort=True")</f>
        <v>#N/A Invalid Parameter: Interpolation value</v>
      </c>
    </row>
    <row r="1738" spans="34:36" x14ac:dyDescent="0.25">
      <c r="AH1738" s="42" t="e">
        <f t="shared" si="121"/>
        <v>#REF!</v>
      </c>
      <c r="AI1738" s="43" t="str">
        <f>_xll.BInterpol('Base IPCA'!$C$3:$C$13,'Base IPCA'!$E$3:$E$13,AH1738,"Cubic","Extrapolate=Linear","MultiX=Average","Skip=True","Sort=True")</f>
        <v>#N/A Invalid Parameter: Interpolation value</v>
      </c>
      <c r="AJ1738" s="43" t="str">
        <f>_xll.BInterpol('Base IPCA'!$C$3:$C$13,'Base IPCA'!$D$3:$D$13,AH1738,"Cubic","Extrapolate=Linear","MultiX=Average","Skip=True","Sort=True")</f>
        <v>#N/A Invalid Parameter: Interpolation value</v>
      </c>
    </row>
    <row r="1739" spans="34:36" x14ac:dyDescent="0.25">
      <c r="AH1739" s="42" t="e">
        <f t="shared" si="121"/>
        <v>#REF!</v>
      </c>
      <c r="AI1739" s="43" t="str">
        <f>_xll.BInterpol('Base IPCA'!$C$3:$C$13,'Base IPCA'!$E$3:$E$13,AH1739,"Cubic","Extrapolate=Linear","MultiX=Average","Skip=True","Sort=True")</f>
        <v>#N/A Invalid Parameter: Interpolation value</v>
      </c>
      <c r="AJ1739" s="43" t="str">
        <f>_xll.BInterpol('Base IPCA'!$C$3:$C$13,'Base IPCA'!$D$3:$D$13,AH1739,"Cubic","Extrapolate=Linear","MultiX=Average","Skip=True","Sort=True")</f>
        <v>#N/A Invalid Parameter: Interpolation value</v>
      </c>
    </row>
    <row r="1740" spans="34:36" x14ac:dyDescent="0.25">
      <c r="AH1740" s="42" t="e">
        <f t="shared" si="121"/>
        <v>#REF!</v>
      </c>
      <c r="AI1740" s="43" t="str">
        <f>_xll.BInterpol('Base IPCA'!$C$3:$C$13,'Base IPCA'!$E$3:$E$13,AH1740,"Cubic","Extrapolate=Linear","MultiX=Average","Skip=True","Sort=True")</f>
        <v>#N/A Invalid Parameter: Interpolation value</v>
      </c>
      <c r="AJ1740" s="43" t="str">
        <f>_xll.BInterpol('Base IPCA'!$C$3:$C$13,'Base IPCA'!$D$3:$D$13,AH1740,"Cubic","Extrapolate=Linear","MultiX=Average","Skip=True","Sort=True")</f>
        <v>#N/A Invalid Parameter: Interpolation value</v>
      </c>
    </row>
    <row r="1741" spans="34:36" x14ac:dyDescent="0.25">
      <c r="AH1741" s="42" t="e">
        <f t="shared" si="121"/>
        <v>#REF!</v>
      </c>
      <c r="AI1741" s="43" t="str">
        <f>_xll.BInterpol('Base IPCA'!$C$3:$C$13,'Base IPCA'!$E$3:$E$13,AH1741,"Cubic","Extrapolate=Linear","MultiX=Average","Skip=True","Sort=True")</f>
        <v>#N/A Invalid Parameter: Interpolation value</v>
      </c>
      <c r="AJ1741" s="43" t="str">
        <f>_xll.BInterpol('Base IPCA'!$C$3:$C$13,'Base IPCA'!$D$3:$D$13,AH1741,"Cubic","Extrapolate=Linear","MultiX=Average","Skip=True","Sort=True")</f>
        <v>#N/A Invalid Parameter: Interpolation value</v>
      </c>
    </row>
    <row r="1742" spans="34:36" x14ac:dyDescent="0.25">
      <c r="AH1742" s="42" t="e">
        <f t="shared" si="121"/>
        <v>#REF!</v>
      </c>
      <c r="AI1742" s="43" t="str">
        <f>_xll.BInterpol('Base IPCA'!$C$3:$C$13,'Base IPCA'!$E$3:$E$13,AH1742,"Cubic","Extrapolate=Linear","MultiX=Average","Skip=True","Sort=True")</f>
        <v>#N/A Invalid Parameter: Interpolation value</v>
      </c>
      <c r="AJ1742" s="43" t="str">
        <f>_xll.BInterpol('Base IPCA'!$C$3:$C$13,'Base IPCA'!$D$3:$D$13,AH1742,"Cubic","Extrapolate=Linear","MultiX=Average","Skip=True","Sort=True")</f>
        <v>#N/A Invalid Parameter: Interpolation value</v>
      </c>
    </row>
    <row r="1743" spans="34:36" x14ac:dyDescent="0.25">
      <c r="AH1743" s="42" t="e">
        <f t="shared" si="121"/>
        <v>#REF!</v>
      </c>
      <c r="AI1743" s="43" t="str">
        <f>_xll.BInterpol('Base IPCA'!$C$3:$C$13,'Base IPCA'!$E$3:$E$13,AH1743,"Cubic","Extrapolate=Linear","MultiX=Average","Skip=True","Sort=True")</f>
        <v>#N/A Invalid Parameter: Interpolation value</v>
      </c>
      <c r="AJ1743" s="43" t="str">
        <f>_xll.BInterpol('Base IPCA'!$C$3:$C$13,'Base IPCA'!$D$3:$D$13,AH1743,"Cubic","Extrapolate=Linear","MultiX=Average","Skip=True","Sort=True")</f>
        <v>#N/A Invalid Parameter: Interpolation value</v>
      </c>
    </row>
    <row r="1744" spans="34:36" x14ac:dyDescent="0.25">
      <c r="AH1744" s="42" t="e">
        <f t="shared" si="121"/>
        <v>#REF!</v>
      </c>
      <c r="AI1744" s="43" t="str">
        <f>_xll.BInterpol('Base IPCA'!$C$3:$C$13,'Base IPCA'!$E$3:$E$13,AH1744,"Cubic","Extrapolate=Linear","MultiX=Average","Skip=True","Sort=True")</f>
        <v>#N/A Invalid Parameter: Interpolation value</v>
      </c>
      <c r="AJ1744" s="43" t="str">
        <f>_xll.BInterpol('Base IPCA'!$C$3:$C$13,'Base IPCA'!$D$3:$D$13,AH1744,"Cubic","Extrapolate=Linear","MultiX=Average","Skip=True","Sort=True")</f>
        <v>#N/A Invalid Parameter: Interpolation value</v>
      </c>
    </row>
    <row r="1745" spans="34:36" x14ac:dyDescent="0.25">
      <c r="AH1745" s="42" t="e">
        <f t="shared" si="121"/>
        <v>#REF!</v>
      </c>
      <c r="AI1745" s="43" t="str">
        <f>_xll.BInterpol('Base IPCA'!$C$3:$C$13,'Base IPCA'!$E$3:$E$13,AH1745,"Cubic","Extrapolate=Linear","MultiX=Average","Skip=True","Sort=True")</f>
        <v>#N/A Invalid Parameter: Interpolation value</v>
      </c>
      <c r="AJ1745" s="43" t="str">
        <f>_xll.BInterpol('Base IPCA'!$C$3:$C$13,'Base IPCA'!$D$3:$D$13,AH1745,"Cubic","Extrapolate=Linear","MultiX=Average","Skip=True","Sort=True")</f>
        <v>#N/A Invalid Parameter: Interpolation value</v>
      </c>
    </row>
    <row r="1746" spans="34:36" x14ac:dyDescent="0.25">
      <c r="AH1746" s="42" t="e">
        <f t="shared" si="121"/>
        <v>#REF!</v>
      </c>
      <c r="AI1746" s="43" t="str">
        <f>_xll.BInterpol('Base IPCA'!$C$3:$C$13,'Base IPCA'!$E$3:$E$13,AH1746,"Cubic","Extrapolate=Linear","MultiX=Average","Skip=True","Sort=True")</f>
        <v>#N/A Invalid Parameter: Interpolation value</v>
      </c>
      <c r="AJ1746" s="43" t="str">
        <f>_xll.BInterpol('Base IPCA'!$C$3:$C$13,'Base IPCA'!$D$3:$D$13,AH1746,"Cubic","Extrapolate=Linear","MultiX=Average","Skip=True","Sort=True")</f>
        <v>#N/A Invalid Parameter: Interpolation value</v>
      </c>
    </row>
    <row r="1747" spans="34:36" x14ac:dyDescent="0.25">
      <c r="AH1747" s="42" t="e">
        <f t="shared" si="121"/>
        <v>#REF!</v>
      </c>
      <c r="AI1747" s="43" t="str">
        <f>_xll.BInterpol('Base IPCA'!$C$3:$C$13,'Base IPCA'!$E$3:$E$13,AH1747,"Cubic","Extrapolate=Linear","MultiX=Average","Skip=True","Sort=True")</f>
        <v>#N/A Invalid Parameter: Interpolation value</v>
      </c>
      <c r="AJ1747" s="43" t="str">
        <f>_xll.BInterpol('Base IPCA'!$C$3:$C$13,'Base IPCA'!$D$3:$D$13,AH1747,"Cubic","Extrapolate=Linear","MultiX=Average","Skip=True","Sort=True")</f>
        <v>#N/A Invalid Parameter: Interpolation value</v>
      </c>
    </row>
    <row r="1748" spans="34:36" x14ac:dyDescent="0.25">
      <c r="AH1748" s="42" t="e">
        <f t="shared" si="121"/>
        <v>#REF!</v>
      </c>
      <c r="AI1748" s="43" t="str">
        <f>_xll.BInterpol('Base IPCA'!$C$3:$C$13,'Base IPCA'!$E$3:$E$13,AH1748,"Cubic","Extrapolate=Linear","MultiX=Average","Skip=True","Sort=True")</f>
        <v>#N/A Invalid Parameter: Interpolation value</v>
      </c>
      <c r="AJ1748" s="43" t="str">
        <f>_xll.BInterpol('Base IPCA'!$C$3:$C$13,'Base IPCA'!$D$3:$D$13,AH1748,"Cubic","Extrapolate=Linear","MultiX=Average","Skip=True","Sort=True")</f>
        <v>#N/A Invalid Parameter: Interpolation value</v>
      </c>
    </row>
    <row r="1749" spans="34:36" x14ac:dyDescent="0.25">
      <c r="AH1749" s="42" t="e">
        <f t="shared" si="121"/>
        <v>#REF!</v>
      </c>
      <c r="AI1749" s="43" t="str">
        <f>_xll.BInterpol('Base IPCA'!$C$3:$C$13,'Base IPCA'!$E$3:$E$13,AH1749,"Cubic","Extrapolate=Linear","MultiX=Average","Skip=True","Sort=True")</f>
        <v>#N/A Invalid Parameter: Interpolation value</v>
      </c>
      <c r="AJ1749" s="43" t="str">
        <f>_xll.BInterpol('Base IPCA'!$C$3:$C$13,'Base IPCA'!$D$3:$D$13,AH1749,"Cubic","Extrapolate=Linear","MultiX=Average","Skip=True","Sort=True")</f>
        <v>#N/A Invalid Parameter: Interpolation value</v>
      </c>
    </row>
    <row r="1750" spans="34:36" x14ac:dyDescent="0.25">
      <c r="AH1750" s="42" t="e">
        <f t="shared" si="121"/>
        <v>#REF!</v>
      </c>
      <c r="AI1750" s="43" t="str">
        <f>_xll.BInterpol('Base IPCA'!$C$3:$C$13,'Base IPCA'!$E$3:$E$13,AH1750,"Cubic","Extrapolate=Linear","MultiX=Average","Skip=True","Sort=True")</f>
        <v>#N/A Invalid Parameter: Interpolation value</v>
      </c>
      <c r="AJ1750" s="43" t="str">
        <f>_xll.BInterpol('Base IPCA'!$C$3:$C$13,'Base IPCA'!$D$3:$D$13,AH1750,"Cubic","Extrapolate=Linear","MultiX=Average","Skip=True","Sort=True")</f>
        <v>#N/A Invalid Parameter: Interpolation value</v>
      </c>
    </row>
    <row r="1751" spans="34:36" x14ac:dyDescent="0.25">
      <c r="AH1751" s="42" t="e">
        <f t="shared" si="121"/>
        <v>#REF!</v>
      </c>
      <c r="AI1751" s="43" t="str">
        <f>_xll.BInterpol('Base IPCA'!$C$3:$C$13,'Base IPCA'!$E$3:$E$13,AH1751,"Cubic","Extrapolate=Linear","MultiX=Average","Skip=True","Sort=True")</f>
        <v>#N/A Invalid Parameter: Interpolation value</v>
      </c>
      <c r="AJ1751" s="43" t="str">
        <f>_xll.BInterpol('Base IPCA'!$C$3:$C$13,'Base IPCA'!$D$3:$D$13,AH1751,"Cubic","Extrapolate=Linear","MultiX=Average","Skip=True","Sort=True")</f>
        <v>#N/A Invalid Parameter: Interpolation value</v>
      </c>
    </row>
    <row r="1752" spans="34:36" x14ac:dyDescent="0.25">
      <c r="AH1752" s="42" t="e">
        <f t="shared" si="121"/>
        <v>#REF!</v>
      </c>
      <c r="AI1752" s="43" t="str">
        <f>_xll.BInterpol('Base IPCA'!$C$3:$C$13,'Base IPCA'!$E$3:$E$13,AH1752,"Cubic","Extrapolate=Linear","MultiX=Average","Skip=True","Sort=True")</f>
        <v>#N/A Invalid Parameter: Interpolation value</v>
      </c>
      <c r="AJ1752" s="43" t="str">
        <f>_xll.BInterpol('Base IPCA'!$C$3:$C$13,'Base IPCA'!$D$3:$D$13,AH1752,"Cubic","Extrapolate=Linear","MultiX=Average","Skip=True","Sort=True")</f>
        <v>#N/A Invalid Parameter: Interpolation value</v>
      </c>
    </row>
    <row r="1753" spans="34:36" x14ac:dyDescent="0.25">
      <c r="AH1753" s="42" t="e">
        <f t="shared" si="121"/>
        <v>#REF!</v>
      </c>
      <c r="AI1753" s="43" t="str">
        <f>_xll.BInterpol('Base IPCA'!$C$3:$C$13,'Base IPCA'!$E$3:$E$13,AH1753,"Cubic","Extrapolate=Linear","MultiX=Average","Skip=True","Sort=True")</f>
        <v>#N/A Invalid Parameter: Interpolation value</v>
      </c>
      <c r="AJ1753" s="43" t="str">
        <f>_xll.BInterpol('Base IPCA'!$C$3:$C$13,'Base IPCA'!$D$3:$D$13,AH1753,"Cubic","Extrapolate=Linear","MultiX=Average","Skip=True","Sort=True")</f>
        <v>#N/A Invalid Parameter: Interpolation value</v>
      </c>
    </row>
    <row r="1754" spans="34:36" x14ac:dyDescent="0.25">
      <c r="AH1754" s="42" t="e">
        <f t="shared" si="121"/>
        <v>#REF!</v>
      </c>
      <c r="AI1754" s="43" t="str">
        <f>_xll.BInterpol('Base IPCA'!$C$3:$C$13,'Base IPCA'!$E$3:$E$13,AH1754,"Cubic","Extrapolate=Linear","MultiX=Average","Skip=True","Sort=True")</f>
        <v>#N/A Invalid Parameter: Interpolation value</v>
      </c>
      <c r="AJ1754" s="43" t="str">
        <f>_xll.BInterpol('Base IPCA'!$C$3:$C$13,'Base IPCA'!$D$3:$D$13,AH1754,"Cubic","Extrapolate=Linear","MultiX=Average","Skip=True","Sort=True")</f>
        <v>#N/A Invalid Parameter: Interpolation value</v>
      </c>
    </row>
    <row r="1755" spans="34:36" x14ac:dyDescent="0.25">
      <c r="AH1755" s="42" t="e">
        <f t="shared" si="121"/>
        <v>#REF!</v>
      </c>
      <c r="AI1755" s="43" t="str">
        <f>_xll.BInterpol('Base IPCA'!$C$3:$C$13,'Base IPCA'!$E$3:$E$13,AH1755,"Cubic","Extrapolate=Linear","MultiX=Average","Skip=True","Sort=True")</f>
        <v>#N/A Invalid Parameter: Interpolation value</v>
      </c>
      <c r="AJ1755" s="43" t="str">
        <f>_xll.BInterpol('Base IPCA'!$C$3:$C$13,'Base IPCA'!$D$3:$D$13,AH1755,"Cubic","Extrapolate=Linear","MultiX=Average","Skip=True","Sort=True")</f>
        <v>#N/A Invalid Parameter: Interpolation value</v>
      </c>
    </row>
    <row r="1756" spans="34:36" x14ac:dyDescent="0.25">
      <c r="AH1756" s="42" t="e">
        <f t="shared" si="121"/>
        <v>#REF!</v>
      </c>
      <c r="AI1756" s="43" t="str">
        <f>_xll.BInterpol('Base IPCA'!$C$3:$C$13,'Base IPCA'!$E$3:$E$13,AH1756,"Cubic","Extrapolate=Linear","MultiX=Average","Skip=True","Sort=True")</f>
        <v>#N/A Invalid Parameter: Interpolation value</v>
      </c>
      <c r="AJ1756" s="43" t="str">
        <f>_xll.BInterpol('Base IPCA'!$C$3:$C$13,'Base IPCA'!$D$3:$D$13,AH1756,"Cubic","Extrapolate=Linear","MultiX=Average","Skip=True","Sort=True")</f>
        <v>#N/A Invalid Parameter: Interpolation value</v>
      </c>
    </row>
    <row r="1757" spans="34:36" x14ac:dyDescent="0.25">
      <c r="AH1757" s="42" t="e">
        <f t="shared" si="121"/>
        <v>#REF!</v>
      </c>
      <c r="AI1757" s="43" t="str">
        <f>_xll.BInterpol('Base IPCA'!$C$3:$C$13,'Base IPCA'!$E$3:$E$13,AH1757,"Cubic","Extrapolate=Linear","MultiX=Average","Skip=True","Sort=True")</f>
        <v>#N/A Invalid Parameter: Interpolation value</v>
      </c>
      <c r="AJ1757" s="43" t="str">
        <f>_xll.BInterpol('Base IPCA'!$C$3:$C$13,'Base IPCA'!$D$3:$D$13,AH1757,"Cubic","Extrapolate=Linear","MultiX=Average","Skip=True","Sort=True")</f>
        <v>#N/A Invalid Parameter: Interpolation value</v>
      </c>
    </row>
    <row r="1758" spans="34:36" x14ac:dyDescent="0.25">
      <c r="AH1758" s="42" t="e">
        <f t="shared" si="121"/>
        <v>#REF!</v>
      </c>
      <c r="AI1758" s="43" t="str">
        <f>_xll.BInterpol('Base IPCA'!$C$3:$C$13,'Base IPCA'!$E$3:$E$13,AH1758,"Cubic","Extrapolate=Linear","MultiX=Average","Skip=True","Sort=True")</f>
        <v>#N/A Invalid Parameter: Interpolation value</v>
      </c>
      <c r="AJ1758" s="43" t="str">
        <f>_xll.BInterpol('Base IPCA'!$C$3:$C$13,'Base IPCA'!$D$3:$D$13,AH1758,"Cubic","Extrapolate=Linear","MultiX=Average","Skip=True","Sort=True")</f>
        <v>#N/A Invalid Parameter: Interpolation value</v>
      </c>
    </row>
    <row r="1759" spans="34:36" x14ac:dyDescent="0.25">
      <c r="AH1759" s="42" t="e">
        <f t="shared" si="121"/>
        <v>#REF!</v>
      </c>
      <c r="AI1759" s="43" t="str">
        <f>_xll.BInterpol('Base IPCA'!$C$3:$C$13,'Base IPCA'!$E$3:$E$13,AH1759,"Cubic","Extrapolate=Linear","MultiX=Average","Skip=True","Sort=True")</f>
        <v>#N/A Invalid Parameter: Interpolation value</v>
      </c>
      <c r="AJ1759" s="43" t="str">
        <f>_xll.BInterpol('Base IPCA'!$C$3:$C$13,'Base IPCA'!$D$3:$D$13,AH1759,"Cubic","Extrapolate=Linear","MultiX=Average","Skip=True","Sort=True")</f>
        <v>#N/A Invalid Parameter: Interpolation value</v>
      </c>
    </row>
    <row r="1760" spans="34:36" x14ac:dyDescent="0.25">
      <c r="AH1760" s="42" t="e">
        <f t="shared" si="121"/>
        <v>#REF!</v>
      </c>
      <c r="AI1760" s="43" t="str">
        <f>_xll.BInterpol('Base IPCA'!$C$3:$C$13,'Base IPCA'!$E$3:$E$13,AH1760,"Cubic","Extrapolate=Linear","MultiX=Average","Skip=True","Sort=True")</f>
        <v>#N/A Invalid Parameter: Interpolation value</v>
      </c>
      <c r="AJ1760" s="43" t="str">
        <f>_xll.BInterpol('Base IPCA'!$C$3:$C$13,'Base IPCA'!$D$3:$D$13,AH1760,"Cubic","Extrapolate=Linear","MultiX=Average","Skip=True","Sort=True")</f>
        <v>#N/A Invalid Parameter: Interpolation value</v>
      </c>
    </row>
    <row r="1761" spans="34:36" x14ac:dyDescent="0.25">
      <c r="AH1761" s="42" t="e">
        <f t="shared" si="121"/>
        <v>#REF!</v>
      </c>
      <c r="AI1761" s="43" t="str">
        <f>_xll.BInterpol('Base IPCA'!$C$3:$C$13,'Base IPCA'!$E$3:$E$13,AH1761,"Cubic","Extrapolate=Linear","MultiX=Average","Skip=True","Sort=True")</f>
        <v>#N/A Invalid Parameter: Interpolation value</v>
      </c>
      <c r="AJ1761" s="43" t="str">
        <f>_xll.BInterpol('Base IPCA'!$C$3:$C$13,'Base IPCA'!$D$3:$D$13,AH1761,"Cubic","Extrapolate=Linear","MultiX=Average","Skip=True","Sort=True")</f>
        <v>#N/A Invalid Parameter: Interpolation value</v>
      </c>
    </row>
    <row r="1762" spans="34:36" x14ac:dyDescent="0.25">
      <c r="AH1762" s="42" t="e">
        <f t="shared" si="121"/>
        <v>#REF!</v>
      </c>
      <c r="AI1762" s="43" t="str">
        <f>_xll.BInterpol('Base IPCA'!$C$3:$C$13,'Base IPCA'!$E$3:$E$13,AH1762,"Cubic","Extrapolate=Linear","MultiX=Average","Skip=True","Sort=True")</f>
        <v>#N/A Invalid Parameter: Interpolation value</v>
      </c>
      <c r="AJ1762" s="43" t="str">
        <f>_xll.BInterpol('Base IPCA'!$C$3:$C$13,'Base IPCA'!$D$3:$D$13,AH1762,"Cubic","Extrapolate=Linear","MultiX=Average","Skip=True","Sort=True")</f>
        <v>#N/A Invalid Parameter: Interpolation value</v>
      </c>
    </row>
    <row r="1763" spans="34:36" x14ac:dyDescent="0.25">
      <c r="AH1763" s="42" t="e">
        <f t="shared" si="121"/>
        <v>#REF!</v>
      </c>
      <c r="AI1763" s="43" t="str">
        <f>_xll.BInterpol('Base IPCA'!$C$3:$C$13,'Base IPCA'!$E$3:$E$13,AH1763,"Cubic","Extrapolate=Linear","MultiX=Average","Skip=True","Sort=True")</f>
        <v>#N/A Invalid Parameter: Interpolation value</v>
      </c>
      <c r="AJ1763" s="43" t="str">
        <f>_xll.BInterpol('Base IPCA'!$C$3:$C$13,'Base IPCA'!$D$3:$D$13,AH1763,"Cubic","Extrapolate=Linear","MultiX=Average","Skip=True","Sort=True")</f>
        <v>#N/A Invalid Parameter: Interpolation value</v>
      </c>
    </row>
    <row r="1764" spans="34:36" x14ac:dyDescent="0.25">
      <c r="AH1764" s="42" t="e">
        <f t="shared" si="121"/>
        <v>#REF!</v>
      </c>
      <c r="AI1764" s="43" t="str">
        <f>_xll.BInterpol('Base IPCA'!$C$3:$C$13,'Base IPCA'!$E$3:$E$13,AH1764,"Cubic","Extrapolate=Linear","MultiX=Average","Skip=True","Sort=True")</f>
        <v>#N/A Invalid Parameter: Interpolation value</v>
      </c>
      <c r="AJ1764" s="43" t="str">
        <f>_xll.BInterpol('Base IPCA'!$C$3:$C$13,'Base IPCA'!$D$3:$D$13,AH1764,"Cubic","Extrapolate=Linear","MultiX=Average","Skip=True","Sort=True")</f>
        <v>#N/A Invalid Parameter: Interpolation value</v>
      </c>
    </row>
    <row r="1765" spans="34:36" x14ac:dyDescent="0.25">
      <c r="AH1765" s="42" t="e">
        <f t="shared" si="121"/>
        <v>#REF!</v>
      </c>
      <c r="AI1765" s="43" t="str">
        <f>_xll.BInterpol('Base IPCA'!$C$3:$C$13,'Base IPCA'!$E$3:$E$13,AH1765,"Cubic","Extrapolate=Linear","MultiX=Average","Skip=True","Sort=True")</f>
        <v>#N/A Invalid Parameter: Interpolation value</v>
      </c>
      <c r="AJ1765" s="43" t="str">
        <f>_xll.BInterpol('Base IPCA'!$C$3:$C$13,'Base IPCA'!$D$3:$D$13,AH1765,"Cubic","Extrapolate=Linear","MultiX=Average","Skip=True","Sort=True")</f>
        <v>#N/A Invalid Parameter: Interpolation value</v>
      </c>
    </row>
    <row r="1766" spans="34:36" x14ac:dyDescent="0.25">
      <c r="AH1766" s="42" t="e">
        <f t="shared" si="121"/>
        <v>#REF!</v>
      </c>
      <c r="AI1766" s="43" t="str">
        <f>_xll.BInterpol('Base IPCA'!$C$3:$C$13,'Base IPCA'!$E$3:$E$13,AH1766,"Cubic","Extrapolate=Linear","MultiX=Average","Skip=True","Sort=True")</f>
        <v>#N/A Invalid Parameter: Interpolation value</v>
      </c>
      <c r="AJ1766" s="43" t="str">
        <f>_xll.BInterpol('Base IPCA'!$C$3:$C$13,'Base IPCA'!$D$3:$D$13,AH1766,"Cubic","Extrapolate=Linear","MultiX=Average","Skip=True","Sort=True")</f>
        <v>#N/A Invalid Parameter: Interpolation value</v>
      </c>
    </row>
    <row r="1767" spans="34:36" x14ac:dyDescent="0.25">
      <c r="AH1767" s="42" t="e">
        <f t="shared" si="121"/>
        <v>#REF!</v>
      </c>
      <c r="AI1767" s="43" t="str">
        <f>_xll.BInterpol('Base IPCA'!$C$3:$C$13,'Base IPCA'!$E$3:$E$13,AH1767,"Cubic","Extrapolate=Linear","MultiX=Average","Skip=True","Sort=True")</f>
        <v>#N/A Invalid Parameter: Interpolation value</v>
      </c>
      <c r="AJ1767" s="43" t="str">
        <f>_xll.BInterpol('Base IPCA'!$C$3:$C$13,'Base IPCA'!$D$3:$D$13,AH1767,"Cubic","Extrapolate=Linear","MultiX=Average","Skip=True","Sort=True")</f>
        <v>#N/A Invalid Parameter: Interpolation value</v>
      </c>
    </row>
    <row r="1768" spans="34:36" x14ac:dyDescent="0.25">
      <c r="AH1768" s="42" t="e">
        <f t="shared" si="121"/>
        <v>#REF!</v>
      </c>
      <c r="AI1768" s="43" t="str">
        <f>_xll.BInterpol('Base IPCA'!$C$3:$C$13,'Base IPCA'!$E$3:$E$13,AH1768,"Cubic","Extrapolate=Linear","MultiX=Average","Skip=True","Sort=True")</f>
        <v>#N/A Invalid Parameter: Interpolation value</v>
      </c>
      <c r="AJ1768" s="43" t="str">
        <f>_xll.BInterpol('Base IPCA'!$C$3:$C$13,'Base IPCA'!$D$3:$D$13,AH1768,"Cubic","Extrapolate=Linear","MultiX=Average","Skip=True","Sort=True")</f>
        <v>#N/A Invalid Parameter: Interpolation value</v>
      </c>
    </row>
    <row r="1769" spans="34:36" x14ac:dyDescent="0.25">
      <c r="AH1769" s="42" t="e">
        <f t="shared" si="121"/>
        <v>#REF!</v>
      </c>
      <c r="AI1769" s="43" t="str">
        <f>_xll.BInterpol('Base IPCA'!$C$3:$C$13,'Base IPCA'!$E$3:$E$13,AH1769,"Cubic","Extrapolate=Linear","MultiX=Average","Skip=True","Sort=True")</f>
        <v>#N/A Invalid Parameter: Interpolation value</v>
      </c>
      <c r="AJ1769" s="43" t="str">
        <f>_xll.BInterpol('Base IPCA'!$C$3:$C$13,'Base IPCA'!$D$3:$D$13,AH1769,"Cubic","Extrapolate=Linear","MultiX=Average","Skip=True","Sort=True")</f>
        <v>#N/A Invalid Parameter: Interpolation value</v>
      </c>
    </row>
    <row r="1770" spans="34:36" x14ac:dyDescent="0.25">
      <c r="AH1770" s="42" t="e">
        <f t="shared" si="121"/>
        <v>#REF!</v>
      </c>
      <c r="AI1770" s="43" t="str">
        <f>_xll.BInterpol('Base IPCA'!$C$3:$C$13,'Base IPCA'!$E$3:$E$13,AH1770,"Cubic","Extrapolate=Linear","MultiX=Average","Skip=True","Sort=True")</f>
        <v>#N/A Invalid Parameter: Interpolation value</v>
      </c>
      <c r="AJ1770" s="43" t="str">
        <f>_xll.BInterpol('Base IPCA'!$C$3:$C$13,'Base IPCA'!$D$3:$D$13,AH1770,"Cubic","Extrapolate=Linear","MultiX=Average","Skip=True","Sort=True")</f>
        <v>#N/A Invalid Parameter: Interpolation value</v>
      </c>
    </row>
    <row r="1771" spans="34:36" x14ac:dyDescent="0.25">
      <c r="AH1771" s="42" t="e">
        <f t="shared" si="121"/>
        <v>#REF!</v>
      </c>
      <c r="AI1771" s="43" t="str">
        <f>_xll.BInterpol('Base IPCA'!$C$3:$C$13,'Base IPCA'!$E$3:$E$13,AH1771,"Cubic","Extrapolate=Linear","MultiX=Average","Skip=True","Sort=True")</f>
        <v>#N/A Invalid Parameter: Interpolation value</v>
      </c>
      <c r="AJ1771" s="43" t="str">
        <f>_xll.BInterpol('Base IPCA'!$C$3:$C$13,'Base IPCA'!$D$3:$D$13,AH1771,"Cubic","Extrapolate=Linear","MultiX=Average","Skip=True","Sort=True")</f>
        <v>#N/A Invalid Parameter: Interpolation value</v>
      </c>
    </row>
    <row r="1772" spans="34:36" x14ac:dyDescent="0.25">
      <c r="AH1772" s="42" t="e">
        <f t="shared" si="121"/>
        <v>#REF!</v>
      </c>
      <c r="AI1772" s="43" t="str">
        <f>_xll.BInterpol('Base IPCA'!$C$3:$C$13,'Base IPCA'!$E$3:$E$13,AH1772,"Cubic","Extrapolate=Linear","MultiX=Average","Skip=True","Sort=True")</f>
        <v>#N/A Invalid Parameter: Interpolation value</v>
      </c>
      <c r="AJ1772" s="43" t="str">
        <f>_xll.BInterpol('Base IPCA'!$C$3:$C$13,'Base IPCA'!$D$3:$D$13,AH1772,"Cubic","Extrapolate=Linear","MultiX=Average","Skip=True","Sort=True")</f>
        <v>#N/A Invalid Parameter: Interpolation value</v>
      </c>
    </row>
    <row r="1773" spans="34:36" x14ac:dyDescent="0.25">
      <c r="AH1773" s="42" t="e">
        <f t="shared" si="121"/>
        <v>#REF!</v>
      </c>
      <c r="AI1773" s="43" t="str">
        <f>_xll.BInterpol('Base IPCA'!$C$3:$C$13,'Base IPCA'!$E$3:$E$13,AH1773,"Cubic","Extrapolate=Linear","MultiX=Average","Skip=True","Sort=True")</f>
        <v>#N/A Invalid Parameter: Interpolation value</v>
      </c>
      <c r="AJ1773" s="43" t="str">
        <f>_xll.BInterpol('Base IPCA'!$C$3:$C$13,'Base IPCA'!$D$3:$D$13,AH1773,"Cubic","Extrapolate=Linear","MultiX=Average","Skip=True","Sort=True")</f>
        <v>#N/A Invalid Parameter: Interpolation value</v>
      </c>
    </row>
    <row r="1774" spans="34:36" x14ac:dyDescent="0.25">
      <c r="AH1774" s="42" t="e">
        <f t="shared" si="121"/>
        <v>#REF!</v>
      </c>
      <c r="AI1774" s="43" t="str">
        <f>_xll.BInterpol('Base IPCA'!$C$3:$C$13,'Base IPCA'!$E$3:$E$13,AH1774,"Cubic","Extrapolate=Linear","MultiX=Average","Skip=True","Sort=True")</f>
        <v>#N/A Invalid Parameter: Interpolation value</v>
      </c>
      <c r="AJ1774" s="43" t="str">
        <f>_xll.BInterpol('Base IPCA'!$C$3:$C$13,'Base IPCA'!$D$3:$D$13,AH1774,"Cubic","Extrapolate=Linear","MultiX=Average","Skip=True","Sort=True")</f>
        <v>#N/A Invalid Parameter: Interpolation value</v>
      </c>
    </row>
    <row r="1775" spans="34:36" x14ac:dyDescent="0.25">
      <c r="AH1775" s="42" t="e">
        <f t="shared" si="121"/>
        <v>#REF!</v>
      </c>
      <c r="AI1775" s="43" t="str">
        <f>_xll.BInterpol('Base IPCA'!$C$3:$C$13,'Base IPCA'!$E$3:$E$13,AH1775,"Cubic","Extrapolate=Linear","MultiX=Average","Skip=True","Sort=True")</f>
        <v>#N/A Invalid Parameter: Interpolation value</v>
      </c>
      <c r="AJ1775" s="43" t="str">
        <f>_xll.BInterpol('Base IPCA'!$C$3:$C$13,'Base IPCA'!$D$3:$D$13,AH1775,"Cubic","Extrapolate=Linear","MultiX=Average","Skip=True","Sort=True")</f>
        <v>#N/A Invalid Parameter: Interpolation value</v>
      </c>
    </row>
    <row r="1776" spans="34:36" x14ac:dyDescent="0.25">
      <c r="AH1776" s="42" t="e">
        <f t="shared" si="121"/>
        <v>#REF!</v>
      </c>
      <c r="AI1776" s="43" t="str">
        <f>_xll.BInterpol('Base IPCA'!$C$3:$C$13,'Base IPCA'!$E$3:$E$13,AH1776,"Cubic","Extrapolate=Linear","MultiX=Average","Skip=True","Sort=True")</f>
        <v>#N/A Invalid Parameter: Interpolation value</v>
      </c>
      <c r="AJ1776" s="43" t="str">
        <f>_xll.BInterpol('Base IPCA'!$C$3:$C$13,'Base IPCA'!$D$3:$D$13,AH1776,"Cubic","Extrapolate=Linear","MultiX=Average","Skip=True","Sort=True")</f>
        <v>#N/A Invalid Parameter: Interpolation value</v>
      </c>
    </row>
    <row r="1777" spans="34:36" x14ac:dyDescent="0.25">
      <c r="AH1777" s="42" t="e">
        <f t="shared" si="121"/>
        <v>#REF!</v>
      </c>
      <c r="AI1777" s="43" t="str">
        <f>_xll.BInterpol('Base IPCA'!$C$3:$C$13,'Base IPCA'!$E$3:$E$13,AH1777,"Cubic","Extrapolate=Linear","MultiX=Average","Skip=True","Sort=True")</f>
        <v>#N/A Invalid Parameter: Interpolation value</v>
      </c>
      <c r="AJ1777" s="43" t="str">
        <f>_xll.BInterpol('Base IPCA'!$C$3:$C$13,'Base IPCA'!$D$3:$D$13,AH1777,"Cubic","Extrapolate=Linear","MultiX=Average","Skip=True","Sort=True")</f>
        <v>#N/A Invalid Parameter: Interpolation value</v>
      </c>
    </row>
    <row r="1778" spans="34:36" x14ac:dyDescent="0.25">
      <c r="AH1778" s="42" t="e">
        <f t="shared" si="121"/>
        <v>#REF!</v>
      </c>
      <c r="AI1778" s="43" t="str">
        <f>_xll.BInterpol('Base IPCA'!$C$3:$C$13,'Base IPCA'!$E$3:$E$13,AH1778,"Cubic","Extrapolate=Linear","MultiX=Average","Skip=True","Sort=True")</f>
        <v>#N/A Invalid Parameter: Interpolation value</v>
      </c>
      <c r="AJ1778" s="43" t="str">
        <f>_xll.BInterpol('Base IPCA'!$C$3:$C$13,'Base IPCA'!$D$3:$D$13,AH1778,"Cubic","Extrapolate=Linear","MultiX=Average","Skip=True","Sort=True")</f>
        <v>#N/A Invalid Parameter: Interpolation value</v>
      </c>
    </row>
    <row r="1779" spans="34:36" x14ac:dyDescent="0.25">
      <c r="AH1779" s="42" t="e">
        <f t="shared" si="121"/>
        <v>#REF!</v>
      </c>
      <c r="AI1779" s="43" t="str">
        <f>_xll.BInterpol('Base IPCA'!$C$3:$C$13,'Base IPCA'!$E$3:$E$13,AH1779,"Cubic","Extrapolate=Linear","MultiX=Average","Skip=True","Sort=True")</f>
        <v>#N/A Invalid Parameter: Interpolation value</v>
      </c>
      <c r="AJ1779" s="43" t="str">
        <f>_xll.BInterpol('Base IPCA'!$C$3:$C$13,'Base IPCA'!$D$3:$D$13,AH1779,"Cubic","Extrapolate=Linear","MultiX=Average","Skip=True","Sort=True")</f>
        <v>#N/A Invalid Parameter: Interpolation value</v>
      </c>
    </row>
    <row r="1780" spans="34:36" x14ac:dyDescent="0.25">
      <c r="AH1780" s="42" t="e">
        <f t="shared" si="121"/>
        <v>#REF!</v>
      </c>
      <c r="AI1780" s="43" t="str">
        <f>_xll.BInterpol('Base IPCA'!$C$3:$C$13,'Base IPCA'!$E$3:$E$13,AH1780,"Cubic","Extrapolate=Linear","MultiX=Average","Skip=True","Sort=True")</f>
        <v>#N/A Invalid Parameter: Interpolation value</v>
      </c>
      <c r="AJ1780" s="43" t="str">
        <f>_xll.BInterpol('Base IPCA'!$C$3:$C$13,'Base IPCA'!$D$3:$D$13,AH1780,"Cubic","Extrapolate=Linear","MultiX=Average","Skip=True","Sort=True")</f>
        <v>#N/A Invalid Parameter: Interpolation value</v>
      </c>
    </row>
    <row r="1781" spans="34:36" x14ac:dyDescent="0.25">
      <c r="AH1781" s="42" t="e">
        <f t="shared" si="121"/>
        <v>#REF!</v>
      </c>
      <c r="AI1781" s="43" t="str">
        <f>_xll.BInterpol('Base IPCA'!$C$3:$C$13,'Base IPCA'!$E$3:$E$13,AH1781,"Cubic","Extrapolate=Linear","MultiX=Average","Skip=True","Sort=True")</f>
        <v>#N/A Invalid Parameter: Interpolation value</v>
      </c>
      <c r="AJ1781" s="43" t="str">
        <f>_xll.BInterpol('Base IPCA'!$C$3:$C$13,'Base IPCA'!$D$3:$D$13,AH1781,"Cubic","Extrapolate=Linear","MultiX=Average","Skip=True","Sort=True")</f>
        <v>#N/A Invalid Parameter: Interpolation value</v>
      </c>
    </row>
    <row r="1782" spans="34:36" x14ac:dyDescent="0.25">
      <c r="AH1782" s="42" t="e">
        <f t="shared" si="121"/>
        <v>#REF!</v>
      </c>
      <c r="AI1782" s="43" t="str">
        <f>_xll.BInterpol('Base IPCA'!$C$3:$C$13,'Base IPCA'!$E$3:$E$13,AH1782,"Cubic","Extrapolate=Linear","MultiX=Average","Skip=True","Sort=True")</f>
        <v>#N/A Invalid Parameter: Interpolation value</v>
      </c>
      <c r="AJ1782" s="43" t="str">
        <f>_xll.BInterpol('Base IPCA'!$C$3:$C$13,'Base IPCA'!$D$3:$D$13,AH1782,"Cubic","Extrapolate=Linear","MultiX=Average","Skip=True","Sort=True")</f>
        <v>#N/A Invalid Parameter: Interpolation value</v>
      </c>
    </row>
    <row r="1783" spans="34:36" x14ac:dyDescent="0.25">
      <c r="AH1783" s="42" t="e">
        <f t="shared" si="121"/>
        <v>#REF!</v>
      </c>
      <c r="AI1783" s="43" t="str">
        <f>_xll.BInterpol('Base IPCA'!$C$3:$C$13,'Base IPCA'!$E$3:$E$13,AH1783,"Cubic","Extrapolate=Linear","MultiX=Average","Skip=True","Sort=True")</f>
        <v>#N/A Invalid Parameter: Interpolation value</v>
      </c>
      <c r="AJ1783" s="43" t="str">
        <f>_xll.BInterpol('Base IPCA'!$C$3:$C$13,'Base IPCA'!$D$3:$D$13,AH1783,"Cubic","Extrapolate=Linear","MultiX=Average","Skip=True","Sort=True")</f>
        <v>#N/A Invalid Parameter: Interpolation value</v>
      </c>
    </row>
    <row r="1784" spans="34:36" x14ac:dyDescent="0.25">
      <c r="AH1784" s="42" t="e">
        <f t="shared" si="121"/>
        <v>#REF!</v>
      </c>
      <c r="AI1784" s="43" t="str">
        <f>_xll.BInterpol('Base IPCA'!$C$3:$C$13,'Base IPCA'!$E$3:$E$13,AH1784,"Cubic","Extrapolate=Linear","MultiX=Average","Skip=True","Sort=True")</f>
        <v>#N/A Invalid Parameter: Interpolation value</v>
      </c>
      <c r="AJ1784" s="43" t="str">
        <f>_xll.BInterpol('Base IPCA'!$C$3:$C$13,'Base IPCA'!$D$3:$D$13,AH1784,"Cubic","Extrapolate=Linear","MultiX=Average","Skip=True","Sort=True")</f>
        <v>#N/A Invalid Parameter: Interpolation value</v>
      </c>
    </row>
    <row r="1785" spans="34:36" x14ac:dyDescent="0.25">
      <c r="AH1785" s="42" t="e">
        <f t="shared" si="121"/>
        <v>#REF!</v>
      </c>
      <c r="AI1785" s="43" t="str">
        <f>_xll.BInterpol('Base IPCA'!$C$3:$C$13,'Base IPCA'!$E$3:$E$13,AH1785,"Cubic","Extrapolate=Linear","MultiX=Average","Skip=True","Sort=True")</f>
        <v>#N/A Invalid Parameter: Interpolation value</v>
      </c>
      <c r="AJ1785" s="43" t="str">
        <f>_xll.BInterpol('Base IPCA'!$C$3:$C$13,'Base IPCA'!$D$3:$D$13,AH1785,"Cubic","Extrapolate=Linear","MultiX=Average","Skip=True","Sort=True")</f>
        <v>#N/A Invalid Parameter: Interpolation value</v>
      </c>
    </row>
    <row r="1786" spans="34:36" x14ac:dyDescent="0.25">
      <c r="AH1786" s="42" t="e">
        <f t="shared" si="121"/>
        <v>#REF!</v>
      </c>
      <c r="AI1786" s="43" t="str">
        <f>_xll.BInterpol('Base IPCA'!$C$3:$C$13,'Base IPCA'!$E$3:$E$13,AH1786,"Cubic","Extrapolate=Linear","MultiX=Average","Skip=True","Sort=True")</f>
        <v>#N/A Invalid Parameter: Interpolation value</v>
      </c>
      <c r="AJ1786" s="43" t="str">
        <f>_xll.BInterpol('Base IPCA'!$C$3:$C$13,'Base IPCA'!$D$3:$D$13,AH1786,"Cubic","Extrapolate=Linear","MultiX=Average","Skip=True","Sort=True")</f>
        <v>#N/A Invalid Parameter: Interpolation value</v>
      </c>
    </row>
    <row r="1787" spans="34:36" x14ac:dyDescent="0.25">
      <c r="AH1787" s="42" t="e">
        <f t="shared" si="121"/>
        <v>#REF!</v>
      </c>
      <c r="AI1787" s="43" t="str">
        <f>_xll.BInterpol('Base IPCA'!$C$3:$C$13,'Base IPCA'!$E$3:$E$13,AH1787,"Cubic","Extrapolate=Linear","MultiX=Average","Skip=True","Sort=True")</f>
        <v>#N/A Invalid Parameter: Interpolation value</v>
      </c>
      <c r="AJ1787" s="43" t="str">
        <f>_xll.BInterpol('Base IPCA'!$C$3:$C$13,'Base IPCA'!$D$3:$D$13,AH1787,"Cubic","Extrapolate=Linear","MultiX=Average","Skip=True","Sort=True")</f>
        <v>#N/A Invalid Parameter: Interpolation value</v>
      </c>
    </row>
    <row r="1788" spans="34:36" x14ac:dyDescent="0.25">
      <c r="AH1788" s="42" t="e">
        <f t="shared" si="121"/>
        <v>#REF!</v>
      </c>
      <c r="AI1788" s="43" t="str">
        <f>_xll.BInterpol('Base IPCA'!$C$3:$C$13,'Base IPCA'!$E$3:$E$13,AH1788,"Cubic","Extrapolate=Linear","MultiX=Average","Skip=True","Sort=True")</f>
        <v>#N/A Invalid Parameter: Interpolation value</v>
      </c>
      <c r="AJ1788" s="43" t="str">
        <f>_xll.BInterpol('Base IPCA'!$C$3:$C$13,'Base IPCA'!$D$3:$D$13,AH1788,"Cubic","Extrapolate=Linear","MultiX=Average","Skip=True","Sort=True")</f>
        <v>#N/A Invalid Parameter: Interpolation value</v>
      </c>
    </row>
    <row r="1789" spans="34:36" x14ac:dyDescent="0.25">
      <c r="AH1789" s="42" t="e">
        <f t="shared" si="121"/>
        <v>#REF!</v>
      </c>
      <c r="AI1789" s="43" t="str">
        <f>_xll.BInterpol('Base IPCA'!$C$3:$C$13,'Base IPCA'!$E$3:$E$13,AH1789,"Cubic","Extrapolate=Linear","MultiX=Average","Skip=True","Sort=True")</f>
        <v>#N/A Invalid Parameter: Interpolation value</v>
      </c>
      <c r="AJ1789" s="43" t="str">
        <f>_xll.BInterpol('Base IPCA'!$C$3:$C$13,'Base IPCA'!$D$3:$D$13,AH1789,"Cubic","Extrapolate=Linear","MultiX=Average","Skip=True","Sort=True")</f>
        <v>#N/A Invalid Parameter: Interpolation value</v>
      </c>
    </row>
    <row r="1790" spans="34:36" x14ac:dyDescent="0.25">
      <c r="AH1790" s="42" t="e">
        <f t="shared" si="121"/>
        <v>#REF!</v>
      </c>
      <c r="AI1790" s="43" t="str">
        <f>_xll.BInterpol('Base IPCA'!$C$3:$C$13,'Base IPCA'!$E$3:$E$13,AH1790,"Cubic","Extrapolate=Linear","MultiX=Average","Skip=True","Sort=True")</f>
        <v>#N/A Invalid Parameter: Interpolation value</v>
      </c>
      <c r="AJ1790" s="43" t="str">
        <f>_xll.BInterpol('Base IPCA'!$C$3:$C$13,'Base IPCA'!$D$3:$D$13,AH1790,"Cubic","Extrapolate=Linear","MultiX=Average","Skip=True","Sort=True")</f>
        <v>#N/A Invalid Parameter: Interpolation value</v>
      </c>
    </row>
    <row r="1791" spans="34:36" x14ac:dyDescent="0.25">
      <c r="AH1791" s="42" t="e">
        <f t="shared" si="121"/>
        <v>#REF!</v>
      </c>
      <c r="AI1791" s="43" t="str">
        <f>_xll.BInterpol('Base IPCA'!$C$3:$C$13,'Base IPCA'!$E$3:$E$13,AH1791,"Cubic","Extrapolate=Linear","MultiX=Average","Skip=True","Sort=True")</f>
        <v>#N/A Invalid Parameter: Interpolation value</v>
      </c>
      <c r="AJ1791" s="43" t="str">
        <f>_xll.BInterpol('Base IPCA'!$C$3:$C$13,'Base IPCA'!$D$3:$D$13,AH1791,"Cubic","Extrapolate=Linear","MultiX=Average","Skip=True","Sort=True")</f>
        <v>#N/A Invalid Parameter: Interpolation value</v>
      </c>
    </row>
    <row r="1792" spans="34:36" x14ac:dyDescent="0.25">
      <c r="AH1792" s="42" t="e">
        <f t="shared" si="121"/>
        <v>#REF!</v>
      </c>
      <c r="AI1792" s="43" t="str">
        <f>_xll.BInterpol('Base IPCA'!$C$3:$C$13,'Base IPCA'!$E$3:$E$13,AH1792,"Cubic","Extrapolate=Linear","MultiX=Average","Skip=True","Sort=True")</f>
        <v>#N/A Invalid Parameter: Interpolation value</v>
      </c>
      <c r="AJ1792" s="43" t="str">
        <f>_xll.BInterpol('Base IPCA'!$C$3:$C$13,'Base IPCA'!$D$3:$D$13,AH1792,"Cubic","Extrapolate=Linear","MultiX=Average","Skip=True","Sort=True")</f>
        <v>#N/A Invalid Parameter: Interpolation value</v>
      </c>
    </row>
    <row r="1793" spans="34:36" x14ac:dyDescent="0.25">
      <c r="AH1793" s="42" t="e">
        <f t="shared" si="121"/>
        <v>#REF!</v>
      </c>
      <c r="AI1793" s="43" t="str">
        <f>_xll.BInterpol('Base IPCA'!$C$3:$C$13,'Base IPCA'!$E$3:$E$13,AH1793,"Cubic","Extrapolate=Linear","MultiX=Average","Skip=True","Sort=True")</f>
        <v>#N/A Invalid Parameter: Interpolation value</v>
      </c>
      <c r="AJ1793" s="43" t="str">
        <f>_xll.BInterpol('Base IPCA'!$C$3:$C$13,'Base IPCA'!$D$3:$D$13,AH1793,"Cubic","Extrapolate=Linear","MultiX=Average","Skip=True","Sort=True")</f>
        <v>#N/A Invalid Parameter: Interpolation value</v>
      </c>
    </row>
    <row r="1794" spans="34:36" x14ac:dyDescent="0.25">
      <c r="AH1794" s="42" t="e">
        <f t="shared" si="121"/>
        <v>#REF!</v>
      </c>
      <c r="AI1794" s="43" t="str">
        <f>_xll.BInterpol('Base IPCA'!$C$3:$C$13,'Base IPCA'!$E$3:$E$13,AH1794,"Cubic","Extrapolate=Linear","MultiX=Average","Skip=True","Sort=True")</f>
        <v>#N/A Invalid Parameter: Interpolation value</v>
      </c>
      <c r="AJ1794" s="43" t="str">
        <f>_xll.BInterpol('Base IPCA'!$C$3:$C$13,'Base IPCA'!$D$3:$D$13,AH1794,"Cubic","Extrapolate=Linear","MultiX=Average","Skip=True","Sort=True")</f>
        <v>#N/A Invalid Parameter: Interpolation value</v>
      </c>
    </row>
    <row r="1795" spans="34:36" x14ac:dyDescent="0.25">
      <c r="AH1795" s="42" t="e">
        <f t="shared" si="121"/>
        <v>#REF!</v>
      </c>
      <c r="AI1795" s="43" t="str">
        <f>_xll.BInterpol('Base IPCA'!$C$3:$C$13,'Base IPCA'!$E$3:$E$13,AH1795,"Cubic","Extrapolate=Linear","MultiX=Average","Skip=True","Sort=True")</f>
        <v>#N/A Invalid Parameter: Interpolation value</v>
      </c>
      <c r="AJ1795" s="43" t="str">
        <f>_xll.BInterpol('Base IPCA'!$C$3:$C$13,'Base IPCA'!$D$3:$D$13,AH1795,"Cubic","Extrapolate=Linear","MultiX=Average","Skip=True","Sort=True")</f>
        <v>#N/A Invalid Parameter: Interpolation value</v>
      </c>
    </row>
    <row r="1796" spans="34:36" x14ac:dyDescent="0.25">
      <c r="AH1796" s="42" t="e">
        <f t="shared" si="121"/>
        <v>#REF!</v>
      </c>
      <c r="AI1796" s="43" t="str">
        <f>_xll.BInterpol('Base IPCA'!$C$3:$C$13,'Base IPCA'!$E$3:$E$13,AH1796,"Cubic","Extrapolate=Linear","MultiX=Average","Skip=True","Sort=True")</f>
        <v>#N/A Invalid Parameter: Interpolation value</v>
      </c>
      <c r="AJ1796" s="43" t="str">
        <f>_xll.BInterpol('Base IPCA'!$C$3:$C$13,'Base IPCA'!$D$3:$D$13,AH1796,"Cubic","Extrapolate=Linear","MultiX=Average","Skip=True","Sort=True")</f>
        <v>#N/A Invalid Parameter: Interpolation value</v>
      </c>
    </row>
    <row r="1797" spans="34:36" x14ac:dyDescent="0.25">
      <c r="AH1797" s="42" t="e">
        <f t="shared" si="121"/>
        <v>#REF!</v>
      </c>
      <c r="AI1797" s="43" t="str">
        <f>_xll.BInterpol('Base IPCA'!$C$3:$C$13,'Base IPCA'!$E$3:$E$13,AH1797,"Cubic","Extrapolate=Linear","MultiX=Average","Skip=True","Sort=True")</f>
        <v>#N/A Invalid Parameter: Interpolation value</v>
      </c>
      <c r="AJ1797" s="43" t="str">
        <f>_xll.BInterpol('Base IPCA'!$C$3:$C$13,'Base IPCA'!$D$3:$D$13,AH1797,"Cubic","Extrapolate=Linear","MultiX=Average","Skip=True","Sort=True")</f>
        <v>#N/A Invalid Parameter: Interpolation value</v>
      </c>
    </row>
    <row r="1798" spans="34:36" x14ac:dyDescent="0.25">
      <c r="AH1798" s="42" t="e">
        <f t="shared" ref="AH1798:AH1861" si="122">AH1797+1</f>
        <v>#REF!</v>
      </c>
      <c r="AI1798" s="43" t="str">
        <f>_xll.BInterpol('Base IPCA'!$C$3:$C$13,'Base IPCA'!$E$3:$E$13,AH1798,"Cubic","Extrapolate=Linear","MultiX=Average","Skip=True","Sort=True")</f>
        <v>#N/A Invalid Parameter: Interpolation value</v>
      </c>
      <c r="AJ1798" s="43" t="str">
        <f>_xll.BInterpol('Base IPCA'!$C$3:$C$13,'Base IPCA'!$D$3:$D$13,AH1798,"Cubic","Extrapolate=Linear","MultiX=Average","Skip=True","Sort=True")</f>
        <v>#N/A Invalid Parameter: Interpolation value</v>
      </c>
    </row>
    <row r="1799" spans="34:36" x14ac:dyDescent="0.25">
      <c r="AH1799" s="42" t="e">
        <f t="shared" si="122"/>
        <v>#REF!</v>
      </c>
      <c r="AI1799" s="43" t="str">
        <f>_xll.BInterpol('Base IPCA'!$C$3:$C$13,'Base IPCA'!$E$3:$E$13,AH1799,"Cubic","Extrapolate=Linear","MultiX=Average","Skip=True","Sort=True")</f>
        <v>#N/A Invalid Parameter: Interpolation value</v>
      </c>
      <c r="AJ1799" s="43" t="str">
        <f>_xll.BInterpol('Base IPCA'!$C$3:$C$13,'Base IPCA'!$D$3:$D$13,AH1799,"Cubic","Extrapolate=Linear","MultiX=Average","Skip=True","Sort=True")</f>
        <v>#N/A Invalid Parameter: Interpolation value</v>
      </c>
    </row>
    <row r="1800" spans="34:36" x14ac:dyDescent="0.25">
      <c r="AH1800" s="42" t="e">
        <f t="shared" si="122"/>
        <v>#REF!</v>
      </c>
      <c r="AI1800" s="43" t="str">
        <f>_xll.BInterpol('Base IPCA'!$C$3:$C$13,'Base IPCA'!$E$3:$E$13,AH1800,"Cubic","Extrapolate=Linear","MultiX=Average","Skip=True","Sort=True")</f>
        <v>#N/A Invalid Parameter: Interpolation value</v>
      </c>
      <c r="AJ1800" s="43" t="str">
        <f>_xll.BInterpol('Base IPCA'!$C$3:$C$13,'Base IPCA'!$D$3:$D$13,AH1800,"Cubic","Extrapolate=Linear","MultiX=Average","Skip=True","Sort=True")</f>
        <v>#N/A Invalid Parameter: Interpolation value</v>
      </c>
    </row>
    <row r="1801" spans="34:36" x14ac:dyDescent="0.25">
      <c r="AH1801" s="42" t="e">
        <f t="shared" si="122"/>
        <v>#REF!</v>
      </c>
      <c r="AI1801" s="43" t="str">
        <f>_xll.BInterpol('Base IPCA'!$C$3:$C$13,'Base IPCA'!$E$3:$E$13,AH1801,"Cubic","Extrapolate=Linear","MultiX=Average","Skip=True","Sort=True")</f>
        <v>#N/A Invalid Parameter: Interpolation value</v>
      </c>
      <c r="AJ1801" s="43" t="str">
        <f>_xll.BInterpol('Base IPCA'!$C$3:$C$13,'Base IPCA'!$D$3:$D$13,AH1801,"Cubic","Extrapolate=Linear","MultiX=Average","Skip=True","Sort=True")</f>
        <v>#N/A Invalid Parameter: Interpolation value</v>
      </c>
    </row>
    <row r="1802" spans="34:36" x14ac:dyDescent="0.25">
      <c r="AH1802" s="42" t="e">
        <f t="shared" si="122"/>
        <v>#REF!</v>
      </c>
      <c r="AI1802" s="43" t="str">
        <f>_xll.BInterpol('Base IPCA'!$C$3:$C$13,'Base IPCA'!$E$3:$E$13,AH1802,"Cubic","Extrapolate=Linear","MultiX=Average","Skip=True","Sort=True")</f>
        <v>#N/A Invalid Parameter: Interpolation value</v>
      </c>
      <c r="AJ1802" s="43" t="str">
        <f>_xll.BInterpol('Base IPCA'!$C$3:$C$13,'Base IPCA'!$D$3:$D$13,AH1802,"Cubic","Extrapolate=Linear","MultiX=Average","Skip=True","Sort=True")</f>
        <v>#N/A Invalid Parameter: Interpolation value</v>
      </c>
    </row>
    <row r="1803" spans="34:36" x14ac:dyDescent="0.25">
      <c r="AH1803" s="42" t="e">
        <f t="shared" si="122"/>
        <v>#REF!</v>
      </c>
      <c r="AI1803" s="43" t="str">
        <f>_xll.BInterpol('Base IPCA'!$C$3:$C$13,'Base IPCA'!$E$3:$E$13,AH1803,"Cubic","Extrapolate=Linear","MultiX=Average","Skip=True","Sort=True")</f>
        <v>#N/A Invalid Parameter: Interpolation value</v>
      </c>
      <c r="AJ1803" s="43" t="str">
        <f>_xll.BInterpol('Base IPCA'!$C$3:$C$13,'Base IPCA'!$D$3:$D$13,AH1803,"Cubic","Extrapolate=Linear","MultiX=Average","Skip=True","Sort=True")</f>
        <v>#N/A Invalid Parameter: Interpolation value</v>
      </c>
    </row>
    <row r="1804" spans="34:36" x14ac:dyDescent="0.25">
      <c r="AH1804" s="42" t="e">
        <f t="shared" si="122"/>
        <v>#REF!</v>
      </c>
      <c r="AI1804" s="43" t="str">
        <f>_xll.BInterpol('Base IPCA'!$C$3:$C$13,'Base IPCA'!$E$3:$E$13,AH1804,"Cubic","Extrapolate=Linear","MultiX=Average","Skip=True","Sort=True")</f>
        <v>#N/A Invalid Parameter: Interpolation value</v>
      </c>
      <c r="AJ1804" s="43" t="str">
        <f>_xll.BInterpol('Base IPCA'!$C$3:$C$13,'Base IPCA'!$D$3:$D$13,AH1804,"Cubic","Extrapolate=Linear","MultiX=Average","Skip=True","Sort=True")</f>
        <v>#N/A Invalid Parameter: Interpolation value</v>
      </c>
    </row>
    <row r="1805" spans="34:36" x14ac:dyDescent="0.25">
      <c r="AH1805" s="42" t="e">
        <f t="shared" si="122"/>
        <v>#REF!</v>
      </c>
      <c r="AI1805" s="43" t="str">
        <f>_xll.BInterpol('Base IPCA'!$C$3:$C$13,'Base IPCA'!$E$3:$E$13,AH1805,"Cubic","Extrapolate=Linear","MultiX=Average","Skip=True","Sort=True")</f>
        <v>#N/A Invalid Parameter: Interpolation value</v>
      </c>
      <c r="AJ1805" s="43" t="str">
        <f>_xll.BInterpol('Base IPCA'!$C$3:$C$13,'Base IPCA'!$D$3:$D$13,AH1805,"Cubic","Extrapolate=Linear","MultiX=Average","Skip=True","Sort=True")</f>
        <v>#N/A Invalid Parameter: Interpolation value</v>
      </c>
    </row>
    <row r="1806" spans="34:36" x14ac:dyDescent="0.25">
      <c r="AH1806" s="42" t="e">
        <f t="shared" si="122"/>
        <v>#REF!</v>
      </c>
      <c r="AI1806" s="43" t="str">
        <f>_xll.BInterpol('Base IPCA'!$C$3:$C$13,'Base IPCA'!$E$3:$E$13,AH1806,"Cubic","Extrapolate=Linear","MultiX=Average","Skip=True","Sort=True")</f>
        <v>#N/A Invalid Parameter: Interpolation value</v>
      </c>
      <c r="AJ1806" s="43" t="str">
        <f>_xll.BInterpol('Base IPCA'!$C$3:$C$13,'Base IPCA'!$D$3:$D$13,AH1806,"Cubic","Extrapolate=Linear","MultiX=Average","Skip=True","Sort=True")</f>
        <v>#N/A Invalid Parameter: Interpolation value</v>
      </c>
    </row>
    <row r="1807" spans="34:36" x14ac:dyDescent="0.25">
      <c r="AH1807" s="42" t="e">
        <f t="shared" si="122"/>
        <v>#REF!</v>
      </c>
      <c r="AI1807" s="43" t="str">
        <f>_xll.BInterpol('Base IPCA'!$C$3:$C$13,'Base IPCA'!$E$3:$E$13,AH1807,"Cubic","Extrapolate=Linear","MultiX=Average","Skip=True","Sort=True")</f>
        <v>#N/A Invalid Parameter: Interpolation value</v>
      </c>
      <c r="AJ1807" s="43" t="str">
        <f>_xll.BInterpol('Base IPCA'!$C$3:$C$13,'Base IPCA'!$D$3:$D$13,AH1807,"Cubic","Extrapolate=Linear","MultiX=Average","Skip=True","Sort=True")</f>
        <v>#N/A Invalid Parameter: Interpolation value</v>
      </c>
    </row>
    <row r="1808" spans="34:36" x14ac:dyDescent="0.25">
      <c r="AH1808" s="42" t="e">
        <f t="shared" si="122"/>
        <v>#REF!</v>
      </c>
      <c r="AI1808" s="43" t="str">
        <f>_xll.BInterpol('Base IPCA'!$C$3:$C$13,'Base IPCA'!$E$3:$E$13,AH1808,"Cubic","Extrapolate=Linear","MultiX=Average","Skip=True","Sort=True")</f>
        <v>#N/A Invalid Parameter: Interpolation value</v>
      </c>
      <c r="AJ1808" s="43" t="str">
        <f>_xll.BInterpol('Base IPCA'!$C$3:$C$13,'Base IPCA'!$D$3:$D$13,AH1808,"Cubic","Extrapolate=Linear","MultiX=Average","Skip=True","Sort=True")</f>
        <v>#N/A Invalid Parameter: Interpolation value</v>
      </c>
    </row>
    <row r="1809" spans="34:36" x14ac:dyDescent="0.25">
      <c r="AH1809" s="42" t="e">
        <f t="shared" si="122"/>
        <v>#REF!</v>
      </c>
      <c r="AI1809" s="43" t="str">
        <f>_xll.BInterpol('Base IPCA'!$C$3:$C$13,'Base IPCA'!$E$3:$E$13,AH1809,"Cubic","Extrapolate=Linear","MultiX=Average","Skip=True","Sort=True")</f>
        <v>#N/A Invalid Parameter: Interpolation value</v>
      </c>
      <c r="AJ1809" s="43" t="str">
        <f>_xll.BInterpol('Base IPCA'!$C$3:$C$13,'Base IPCA'!$D$3:$D$13,AH1809,"Cubic","Extrapolate=Linear","MultiX=Average","Skip=True","Sort=True")</f>
        <v>#N/A Invalid Parameter: Interpolation value</v>
      </c>
    </row>
    <row r="1810" spans="34:36" x14ac:dyDescent="0.25">
      <c r="AH1810" s="42" t="e">
        <f t="shared" si="122"/>
        <v>#REF!</v>
      </c>
      <c r="AI1810" s="43" t="str">
        <f>_xll.BInterpol('Base IPCA'!$C$3:$C$13,'Base IPCA'!$E$3:$E$13,AH1810,"Cubic","Extrapolate=Linear","MultiX=Average","Skip=True","Sort=True")</f>
        <v>#N/A Invalid Parameter: Interpolation value</v>
      </c>
      <c r="AJ1810" s="43" t="str">
        <f>_xll.BInterpol('Base IPCA'!$C$3:$C$13,'Base IPCA'!$D$3:$D$13,AH1810,"Cubic","Extrapolate=Linear","MultiX=Average","Skip=True","Sort=True")</f>
        <v>#N/A Invalid Parameter: Interpolation value</v>
      </c>
    </row>
    <row r="1811" spans="34:36" x14ac:dyDescent="0.25">
      <c r="AH1811" s="42" t="e">
        <f t="shared" si="122"/>
        <v>#REF!</v>
      </c>
      <c r="AI1811" s="43" t="str">
        <f>_xll.BInterpol('Base IPCA'!$C$3:$C$13,'Base IPCA'!$E$3:$E$13,AH1811,"Cubic","Extrapolate=Linear","MultiX=Average","Skip=True","Sort=True")</f>
        <v>#N/A Invalid Parameter: Interpolation value</v>
      </c>
      <c r="AJ1811" s="43" t="str">
        <f>_xll.BInterpol('Base IPCA'!$C$3:$C$13,'Base IPCA'!$D$3:$D$13,AH1811,"Cubic","Extrapolate=Linear","MultiX=Average","Skip=True","Sort=True")</f>
        <v>#N/A Invalid Parameter: Interpolation value</v>
      </c>
    </row>
    <row r="1812" spans="34:36" x14ac:dyDescent="0.25">
      <c r="AH1812" s="42" t="e">
        <f t="shared" si="122"/>
        <v>#REF!</v>
      </c>
      <c r="AI1812" s="43" t="str">
        <f>_xll.BInterpol('Base IPCA'!$C$3:$C$13,'Base IPCA'!$E$3:$E$13,AH1812,"Cubic","Extrapolate=Linear","MultiX=Average","Skip=True","Sort=True")</f>
        <v>#N/A Invalid Parameter: Interpolation value</v>
      </c>
      <c r="AJ1812" s="43" t="str">
        <f>_xll.BInterpol('Base IPCA'!$C$3:$C$13,'Base IPCA'!$D$3:$D$13,AH1812,"Cubic","Extrapolate=Linear","MultiX=Average","Skip=True","Sort=True")</f>
        <v>#N/A Invalid Parameter: Interpolation value</v>
      </c>
    </row>
    <row r="1813" spans="34:36" x14ac:dyDescent="0.25">
      <c r="AH1813" s="42" t="e">
        <f t="shared" si="122"/>
        <v>#REF!</v>
      </c>
      <c r="AI1813" s="43" t="str">
        <f>_xll.BInterpol('Base IPCA'!$C$3:$C$13,'Base IPCA'!$E$3:$E$13,AH1813,"Cubic","Extrapolate=Linear","MultiX=Average","Skip=True","Sort=True")</f>
        <v>#N/A Invalid Parameter: Interpolation value</v>
      </c>
      <c r="AJ1813" s="43" t="str">
        <f>_xll.BInterpol('Base IPCA'!$C$3:$C$13,'Base IPCA'!$D$3:$D$13,AH1813,"Cubic","Extrapolate=Linear","MultiX=Average","Skip=True","Sort=True")</f>
        <v>#N/A Invalid Parameter: Interpolation value</v>
      </c>
    </row>
    <row r="1814" spans="34:36" x14ac:dyDescent="0.25">
      <c r="AH1814" s="42" t="e">
        <f t="shared" si="122"/>
        <v>#REF!</v>
      </c>
      <c r="AI1814" s="43" t="str">
        <f>_xll.BInterpol('Base IPCA'!$C$3:$C$13,'Base IPCA'!$E$3:$E$13,AH1814,"Cubic","Extrapolate=Linear","MultiX=Average","Skip=True","Sort=True")</f>
        <v>#N/A Invalid Parameter: Interpolation value</v>
      </c>
      <c r="AJ1814" s="43" t="str">
        <f>_xll.BInterpol('Base IPCA'!$C$3:$C$13,'Base IPCA'!$D$3:$D$13,AH1814,"Cubic","Extrapolate=Linear","MultiX=Average","Skip=True","Sort=True")</f>
        <v>#N/A Invalid Parameter: Interpolation value</v>
      </c>
    </row>
    <row r="1815" spans="34:36" x14ac:dyDescent="0.25">
      <c r="AH1815" s="42" t="e">
        <f t="shared" si="122"/>
        <v>#REF!</v>
      </c>
      <c r="AI1815" s="43" t="str">
        <f>_xll.BInterpol('Base IPCA'!$C$3:$C$13,'Base IPCA'!$E$3:$E$13,AH1815,"Cubic","Extrapolate=Linear","MultiX=Average","Skip=True","Sort=True")</f>
        <v>#N/A Invalid Parameter: Interpolation value</v>
      </c>
      <c r="AJ1815" s="43" t="str">
        <f>_xll.BInterpol('Base IPCA'!$C$3:$C$13,'Base IPCA'!$D$3:$D$13,AH1815,"Cubic","Extrapolate=Linear","MultiX=Average","Skip=True","Sort=True")</f>
        <v>#N/A Invalid Parameter: Interpolation value</v>
      </c>
    </row>
    <row r="1816" spans="34:36" x14ac:dyDescent="0.25">
      <c r="AH1816" s="42" t="e">
        <f t="shared" si="122"/>
        <v>#REF!</v>
      </c>
      <c r="AI1816" s="43" t="str">
        <f>_xll.BInterpol('Base IPCA'!$C$3:$C$13,'Base IPCA'!$E$3:$E$13,AH1816,"Cubic","Extrapolate=Linear","MultiX=Average","Skip=True","Sort=True")</f>
        <v>#N/A Invalid Parameter: Interpolation value</v>
      </c>
      <c r="AJ1816" s="43" t="str">
        <f>_xll.BInterpol('Base IPCA'!$C$3:$C$13,'Base IPCA'!$D$3:$D$13,AH1816,"Cubic","Extrapolate=Linear","MultiX=Average","Skip=True","Sort=True")</f>
        <v>#N/A Invalid Parameter: Interpolation value</v>
      </c>
    </row>
    <row r="1817" spans="34:36" x14ac:dyDescent="0.25">
      <c r="AH1817" s="42" t="e">
        <f t="shared" si="122"/>
        <v>#REF!</v>
      </c>
      <c r="AI1817" s="43" t="str">
        <f>_xll.BInterpol('Base IPCA'!$C$3:$C$13,'Base IPCA'!$E$3:$E$13,AH1817,"Cubic","Extrapolate=Linear","MultiX=Average","Skip=True","Sort=True")</f>
        <v>#N/A Invalid Parameter: Interpolation value</v>
      </c>
      <c r="AJ1817" s="43" t="str">
        <f>_xll.BInterpol('Base IPCA'!$C$3:$C$13,'Base IPCA'!$D$3:$D$13,AH1817,"Cubic","Extrapolate=Linear","MultiX=Average","Skip=True","Sort=True")</f>
        <v>#N/A Invalid Parameter: Interpolation value</v>
      </c>
    </row>
    <row r="1818" spans="34:36" x14ac:dyDescent="0.25">
      <c r="AH1818" s="42" t="e">
        <f t="shared" si="122"/>
        <v>#REF!</v>
      </c>
      <c r="AI1818" s="43" t="str">
        <f>_xll.BInterpol('Base IPCA'!$C$3:$C$13,'Base IPCA'!$E$3:$E$13,AH1818,"Cubic","Extrapolate=Linear","MultiX=Average","Skip=True","Sort=True")</f>
        <v>#N/A Invalid Parameter: Interpolation value</v>
      </c>
      <c r="AJ1818" s="43" t="str">
        <f>_xll.BInterpol('Base IPCA'!$C$3:$C$13,'Base IPCA'!$D$3:$D$13,AH1818,"Cubic","Extrapolate=Linear","MultiX=Average","Skip=True","Sort=True")</f>
        <v>#N/A Invalid Parameter: Interpolation value</v>
      </c>
    </row>
    <row r="1819" spans="34:36" x14ac:dyDescent="0.25">
      <c r="AH1819" s="42" t="e">
        <f t="shared" si="122"/>
        <v>#REF!</v>
      </c>
      <c r="AI1819" s="43" t="str">
        <f>_xll.BInterpol('Base IPCA'!$C$3:$C$13,'Base IPCA'!$E$3:$E$13,AH1819,"Cubic","Extrapolate=Linear","MultiX=Average","Skip=True","Sort=True")</f>
        <v>#N/A Invalid Parameter: Interpolation value</v>
      </c>
      <c r="AJ1819" s="43" t="str">
        <f>_xll.BInterpol('Base IPCA'!$C$3:$C$13,'Base IPCA'!$D$3:$D$13,AH1819,"Cubic","Extrapolate=Linear","MultiX=Average","Skip=True","Sort=True")</f>
        <v>#N/A Invalid Parameter: Interpolation value</v>
      </c>
    </row>
    <row r="1820" spans="34:36" x14ac:dyDescent="0.25">
      <c r="AH1820" s="42" t="e">
        <f t="shared" si="122"/>
        <v>#REF!</v>
      </c>
      <c r="AI1820" s="43" t="str">
        <f>_xll.BInterpol('Base IPCA'!$C$3:$C$13,'Base IPCA'!$E$3:$E$13,AH1820,"Cubic","Extrapolate=Linear","MultiX=Average","Skip=True","Sort=True")</f>
        <v>#N/A Invalid Parameter: Interpolation value</v>
      </c>
      <c r="AJ1820" s="43" t="str">
        <f>_xll.BInterpol('Base IPCA'!$C$3:$C$13,'Base IPCA'!$D$3:$D$13,AH1820,"Cubic","Extrapolate=Linear","MultiX=Average","Skip=True","Sort=True")</f>
        <v>#N/A Invalid Parameter: Interpolation value</v>
      </c>
    </row>
    <row r="1821" spans="34:36" x14ac:dyDescent="0.25">
      <c r="AH1821" s="42" t="e">
        <f t="shared" si="122"/>
        <v>#REF!</v>
      </c>
      <c r="AI1821" s="43" t="str">
        <f>_xll.BInterpol('Base IPCA'!$C$3:$C$13,'Base IPCA'!$E$3:$E$13,AH1821,"Cubic","Extrapolate=Linear","MultiX=Average","Skip=True","Sort=True")</f>
        <v>#N/A Invalid Parameter: Interpolation value</v>
      </c>
      <c r="AJ1821" s="43" t="str">
        <f>_xll.BInterpol('Base IPCA'!$C$3:$C$13,'Base IPCA'!$D$3:$D$13,AH1821,"Cubic","Extrapolate=Linear","MultiX=Average","Skip=True","Sort=True")</f>
        <v>#N/A Invalid Parameter: Interpolation value</v>
      </c>
    </row>
    <row r="1822" spans="34:36" x14ac:dyDescent="0.25">
      <c r="AH1822" s="42" t="e">
        <f t="shared" si="122"/>
        <v>#REF!</v>
      </c>
      <c r="AI1822" s="43" t="str">
        <f>_xll.BInterpol('Base IPCA'!$C$3:$C$13,'Base IPCA'!$E$3:$E$13,AH1822,"Cubic","Extrapolate=Linear","MultiX=Average","Skip=True","Sort=True")</f>
        <v>#N/A Invalid Parameter: Interpolation value</v>
      </c>
      <c r="AJ1822" s="43" t="str">
        <f>_xll.BInterpol('Base IPCA'!$C$3:$C$13,'Base IPCA'!$D$3:$D$13,AH1822,"Cubic","Extrapolate=Linear","MultiX=Average","Skip=True","Sort=True")</f>
        <v>#N/A Invalid Parameter: Interpolation value</v>
      </c>
    </row>
    <row r="1823" spans="34:36" x14ac:dyDescent="0.25">
      <c r="AH1823" s="42" t="e">
        <f t="shared" si="122"/>
        <v>#REF!</v>
      </c>
      <c r="AI1823" s="43" t="str">
        <f>_xll.BInterpol('Base IPCA'!$C$3:$C$13,'Base IPCA'!$E$3:$E$13,AH1823,"Cubic","Extrapolate=Linear","MultiX=Average","Skip=True","Sort=True")</f>
        <v>#N/A Invalid Parameter: Interpolation value</v>
      </c>
      <c r="AJ1823" s="43" t="str">
        <f>_xll.BInterpol('Base IPCA'!$C$3:$C$13,'Base IPCA'!$D$3:$D$13,AH1823,"Cubic","Extrapolate=Linear","MultiX=Average","Skip=True","Sort=True")</f>
        <v>#N/A Invalid Parameter: Interpolation value</v>
      </c>
    </row>
    <row r="1824" spans="34:36" x14ac:dyDescent="0.25">
      <c r="AH1824" s="42" t="e">
        <f t="shared" si="122"/>
        <v>#REF!</v>
      </c>
      <c r="AI1824" s="43" t="str">
        <f>_xll.BInterpol('Base IPCA'!$C$3:$C$13,'Base IPCA'!$E$3:$E$13,AH1824,"Cubic","Extrapolate=Linear","MultiX=Average","Skip=True","Sort=True")</f>
        <v>#N/A Invalid Parameter: Interpolation value</v>
      </c>
      <c r="AJ1824" s="43" t="str">
        <f>_xll.BInterpol('Base IPCA'!$C$3:$C$13,'Base IPCA'!$D$3:$D$13,AH1824,"Cubic","Extrapolate=Linear","MultiX=Average","Skip=True","Sort=True")</f>
        <v>#N/A Invalid Parameter: Interpolation value</v>
      </c>
    </row>
    <row r="1825" spans="34:36" x14ac:dyDescent="0.25">
      <c r="AH1825" s="42" t="e">
        <f t="shared" si="122"/>
        <v>#REF!</v>
      </c>
      <c r="AI1825" s="43" t="str">
        <f>_xll.BInterpol('Base IPCA'!$C$3:$C$13,'Base IPCA'!$E$3:$E$13,AH1825,"Cubic","Extrapolate=Linear","MultiX=Average","Skip=True","Sort=True")</f>
        <v>#N/A Invalid Parameter: Interpolation value</v>
      </c>
      <c r="AJ1825" s="43" t="str">
        <f>_xll.BInterpol('Base IPCA'!$C$3:$C$13,'Base IPCA'!$D$3:$D$13,AH1825,"Cubic","Extrapolate=Linear","MultiX=Average","Skip=True","Sort=True")</f>
        <v>#N/A Invalid Parameter: Interpolation value</v>
      </c>
    </row>
    <row r="1826" spans="34:36" x14ac:dyDescent="0.25">
      <c r="AH1826" s="42" t="e">
        <f t="shared" si="122"/>
        <v>#REF!</v>
      </c>
      <c r="AI1826" s="43" t="str">
        <f>_xll.BInterpol('Base IPCA'!$C$3:$C$13,'Base IPCA'!$E$3:$E$13,AH1826,"Cubic","Extrapolate=Linear","MultiX=Average","Skip=True","Sort=True")</f>
        <v>#N/A Invalid Parameter: Interpolation value</v>
      </c>
      <c r="AJ1826" s="43" t="str">
        <f>_xll.BInterpol('Base IPCA'!$C$3:$C$13,'Base IPCA'!$D$3:$D$13,AH1826,"Cubic","Extrapolate=Linear","MultiX=Average","Skip=True","Sort=True")</f>
        <v>#N/A Invalid Parameter: Interpolation value</v>
      </c>
    </row>
    <row r="1827" spans="34:36" x14ac:dyDescent="0.25">
      <c r="AH1827" s="42" t="e">
        <f t="shared" si="122"/>
        <v>#REF!</v>
      </c>
      <c r="AI1827" s="43" t="str">
        <f>_xll.BInterpol('Base IPCA'!$C$3:$C$13,'Base IPCA'!$E$3:$E$13,AH1827,"Cubic","Extrapolate=Linear","MultiX=Average","Skip=True","Sort=True")</f>
        <v>#N/A Invalid Parameter: Interpolation value</v>
      </c>
      <c r="AJ1827" s="43" t="str">
        <f>_xll.BInterpol('Base IPCA'!$C$3:$C$13,'Base IPCA'!$D$3:$D$13,AH1827,"Cubic","Extrapolate=Linear","MultiX=Average","Skip=True","Sort=True")</f>
        <v>#N/A Invalid Parameter: Interpolation value</v>
      </c>
    </row>
    <row r="1828" spans="34:36" x14ac:dyDescent="0.25">
      <c r="AH1828" s="42" t="e">
        <f t="shared" si="122"/>
        <v>#REF!</v>
      </c>
      <c r="AI1828" s="43" t="str">
        <f>_xll.BInterpol('Base IPCA'!$C$3:$C$13,'Base IPCA'!$E$3:$E$13,AH1828,"Cubic","Extrapolate=Linear","MultiX=Average","Skip=True","Sort=True")</f>
        <v>#N/A Invalid Parameter: Interpolation value</v>
      </c>
      <c r="AJ1828" s="43" t="str">
        <f>_xll.BInterpol('Base IPCA'!$C$3:$C$13,'Base IPCA'!$D$3:$D$13,AH1828,"Cubic","Extrapolate=Linear","MultiX=Average","Skip=True","Sort=True")</f>
        <v>#N/A Invalid Parameter: Interpolation value</v>
      </c>
    </row>
    <row r="1829" spans="34:36" x14ac:dyDescent="0.25">
      <c r="AH1829" s="42" t="e">
        <f t="shared" si="122"/>
        <v>#REF!</v>
      </c>
      <c r="AI1829" s="43" t="str">
        <f>_xll.BInterpol('Base IPCA'!$C$3:$C$13,'Base IPCA'!$E$3:$E$13,AH1829,"Cubic","Extrapolate=Linear","MultiX=Average","Skip=True","Sort=True")</f>
        <v>#N/A Invalid Parameter: Interpolation value</v>
      </c>
      <c r="AJ1829" s="43" t="str">
        <f>_xll.BInterpol('Base IPCA'!$C$3:$C$13,'Base IPCA'!$D$3:$D$13,AH1829,"Cubic","Extrapolate=Linear","MultiX=Average","Skip=True","Sort=True")</f>
        <v>#N/A Invalid Parameter: Interpolation value</v>
      </c>
    </row>
    <row r="1830" spans="34:36" x14ac:dyDescent="0.25">
      <c r="AH1830" s="42" t="e">
        <f t="shared" si="122"/>
        <v>#REF!</v>
      </c>
      <c r="AI1830" s="43" t="str">
        <f>_xll.BInterpol('Base IPCA'!$C$3:$C$13,'Base IPCA'!$E$3:$E$13,AH1830,"Cubic","Extrapolate=Linear","MultiX=Average","Skip=True","Sort=True")</f>
        <v>#N/A Invalid Parameter: Interpolation value</v>
      </c>
      <c r="AJ1830" s="43" t="str">
        <f>_xll.BInterpol('Base IPCA'!$C$3:$C$13,'Base IPCA'!$D$3:$D$13,AH1830,"Cubic","Extrapolate=Linear","MultiX=Average","Skip=True","Sort=True")</f>
        <v>#N/A Invalid Parameter: Interpolation value</v>
      </c>
    </row>
    <row r="1831" spans="34:36" x14ac:dyDescent="0.25">
      <c r="AH1831" s="42" t="e">
        <f t="shared" si="122"/>
        <v>#REF!</v>
      </c>
      <c r="AI1831" s="43" t="str">
        <f>_xll.BInterpol('Base IPCA'!$C$3:$C$13,'Base IPCA'!$E$3:$E$13,AH1831,"Cubic","Extrapolate=Linear","MultiX=Average","Skip=True","Sort=True")</f>
        <v>#N/A Invalid Parameter: Interpolation value</v>
      </c>
      <c r="AJ1831" s="43" t="str">
        <f>_xll.BInterpol('Base IPCA'!$C$3:$C$13,'Base IPCA'!$D$3:$D$13,AH1831,"Cubic","Extrapolate=Linear","MultiX=Average","Skip=True","Sort=True")</f>
        <v>#N/A Invalid Parameter: Interpolation value</v>
      </c>
    </row>
    <row r="1832" spans="34:36" x14ac:dyDescent="0.25">
      <c r="AH1832" s="42" t="e">
        <f t="shared" si="122"/>
        <v>#REF!</v>
      </c>
      <c r="AI1832" s="43" t="str">
        <f>_xll.BInterpol('Base IPCA'!$C$3:$C$13,'Base IPCA'!$E$3:$E$13,AH1832,"Cubic","Extrapolate=Linear","MultiX=Average","Skip=True","Sort=True")</f>
        <v>#N/A Invalid Parameter: Interpolation value</v>
      </c>
      <c r="AJ1832" s="43" t="str">
        <f>_xll.BInterpol('Base IPCA'!$C$3:$C$13,'Base IPCA'!$D$3:$D$13,AH1832,"Cubic","Extrapolate=Linear","MultiX=Average","Skip=True","Sort=True")</f>
        <v>#N/A Invalid Parameter: Interpolation value</v>
      </c>
    </row>
    <row r="1833" spans="34:36" x14ac:dyDescent="0.25">
      <c r="AH1833" s="42" t="e">
        <f t="shared" si="122"/>
        <v>#REF!</v>
      </c>
      <c r="AI1833" s="43" t="str">
        <f>_xll.BInterpol('Base IPCA'!$C$3:$C$13,'Base IPCA'!$E$3:$E$13,AH1833,"Cubic","Extrapolate=Linear","MultiX=Average","Skip=True","Sort=True")</f>
        <v>#N/A Invalid Parameter: Interpolation value</v>
      </c>
      <c r="AJ1833" s="43" t="str">
        <f>_xll.BInterpol('Base IPCA'!$C$3:$C$13,'Base IPCA'!$D$3:$D$13,AH1833,"Cubic","Extrapolate=Linear","MultiX=Average","Skip=True","Sort=True")</f>
        <v>#N/A Invalid Parameter: Interpolation value</v>
      </c>
    </row>
    <row r="1834" spans="34:36" x14ac:dyDescent="0.25">
      <c r="AH1834" s="42" t="e">
        <f t="shared" si="122"/>
        <v>#REF!</v>
      </c>
      <c r="AI1834" s="43" t="str">
        <f>_xll.BInterpol('Base IPCA'!$C$3:$C$13,'Base IPCA'!$E$3:$E$13,AH1834,"Cubic","Extrapolate=Linear","MultiX=Average","Skip=True","Sort=True")</f>
        <v>#N/A Invalid Parameter: Interpolation value</v>
      </c>
      <c r="AJ1834" s="43" t="str">
        <f>_xll.BInterpol('Base IPCA'!$C$3:$C$13,'Base IPCA'!$D$3:$D$13,AH1834,"Cubic","Extrapolate=Linear","MultiX=Average","Skip=True","Sort=True")</f>
        <v>#N/A Invalid Parameter: Interpolation value</v>
      </c>
    </row>
    <row r="1835" spans="34:36" x14ac:dyDescent="0.25">
      <c r="AH1835" s="42" t="e">
        <f t="shared" si="122"/>
        <v>#REF!</v>
      </c>
      <c r="AI1835" s="43" t="str">
        <f>_xll.BInterpol('Base IPCA'!$C$3:$C$13,'Base IPCA'!$E$3:$E$13,AH1835,"Cubic","Extrapolate=Linear","MultiX=Average","Skip=True","Sort=True")</f>
        <v>#N/A Invalid Parameter: Interpolation value</v>
      </c>
      <c r="AJ1835" s="43" t="str">
        <f>_xll.BInterpol('Base IPCA'!$C$3:$C$13,'Base IPCA'!$D$3:$D$13,AH1835,"Cubic","Extrapolate=Linear","MultiX=Average","Skip=True","Sort=True")</f>
        <v>#N/A Invalid Parameter: Interpolation value</v>
      </c>
    </row>
    <row r="1836" spans="34:36" x14ac:dyDescent="0.25">
      <c r="AH1836" s="42" t="e">
        <f t="shared" si="122"/>
        <v>#REF!</v>
      </c>
      <c r="AI1836" s="43" t="str">
        <f>_xll.BInterpol('Base IPCA'!$C$3:$C$13,'Base IPCA'!$E$3:$E$13,AH1836,"Cubic","Extrapolate=Linear","MultiX=Average","Skip=True","Sort=True")</f>
        <v>#N/A Invalid Parameter: Interpolation value</v>
      </c>
      <c r="AJ1836" s="43" t="str">
        <f>_xll.BInterpol('Base IPCA'!$C$3:$C$13,'Base IPCA'!$D$3:$D$13,AH1836,"Cubic","Extrapolate=Linear","MultiX=Average","Skip=True","Sort=True")</f>
        <v>#N/A Invalid Parameter: Interpolation value</v>
      </c>
    </row>
    <row r="1837" spans="34:36" x14ac:dyDescent="0.25">
      <c r="AH1837" s="42" t="e">
        <f t="shared" si="122"/>
        <v>#REF!</v>
      </c>
      <c r="AI1837" s="43" t="str">
        <f>_xll.BInterpol('Base IPCA'!$C$3:$C$13,'Base IPCA'!$E$3:$E$13,AH1837,"Cubic","Extrapolate=Linear","MultiX=Average","Skip=True","Sort=True")</f>
        <v>#N/A Invalid Parameter: Interpolation value</v>
      </c>
      <c r="AJ1837" s="43" t="str">
        <f>_xll.BInterpol('Base IPCA'!$C$3:$C$13,'Base IPCA'!$D$3:$D$13,AH1837,"Cubic","Extrapolate=Linear","MultiX=Average","Skip=True","Sort=True")</f>
        <v>#N/A Invalid Parameter: Interpolation value</v>
      </c>
    </row>
    <row r="1838" spans="34:36" x14ac:dyDescent="0.25">
      <c r="AH1838" s="42" t="e">
        <f t="shared" si="122"/>
        <v>#REF!</v>
      </c>
      <c r="AI1838" s="43" t="str">
        <f>_xll.BInterpol('Base IPCA'!$C$3:$C$13,'Base IPCA'!$E$3:$E$13,AH1838,"Cubic","Extrapolate=Linear","MultiX=Average","Skip=True","Sort=True")</f>
        <v>#N/A Invalid Parameter: Interpolation value</v>
      </c>
      <c r="AJ1838" s="43" t="str">
        <f>_xll.BInterpol('Base IPCA'!$C$3:$C$13,'Base IPCA'!$D$3:$D$13,AH1838,"Cubic","Extrapolate=Linear","MultiX=Average","Skip=True","Sort=True")</f>
        <v>#N/A Invalid Parameter: Interpolation value</v>
      </c>
    </row>
    <row r="1839" spans="34:36" x14ac:dyDescent="0.25">
      <c r="AH1839" s="42" t="e">
        <f t="shared" si="122"/>
        <v>#REF!</v>
      </c>
      <c r="AI1839" s="43" t="str">
        <f>_xll.BInterpol('Base IPCA'!$C$3:$C$13,'Base IPCA'!$E$3:$E$13,AH1839,"Cubic","Extrapolate=Linear","MultiX=Average","Skip=True","Sort=True")</f>
        <v>#N/A Invalid Parameter: Interpolation value</v>
      </c>
      <c r="AJ1839" s="43" t="str">
        <f>_xll.BInterpol('Base IPCA'!$C$3:$C$13,'Base IPCA'!$D$3:$D$13,AH1839,"Cubic","Extrapolate=Linear","MultiX=Average","Skip=True","Sort=True")</f>
        <v>#N/A Invalid Parameter: Interpolation value</v>
      </c>
    </row>
    <row r="1840" spans="34:36" x14ac:dyDescent="0.25">
      <c r="AH1840" s="42" t="e">
        <f t="shared" si="122"/>
        <v>#REF!</v>
      </c>
      <c r="AI1840" s="43" t="str">
        <f>_xll.BInterpol('Base IPCA'!$C$3:$C$13,'Base IPCA'!$E$3:$E$13,AH1840,"Cubic","Extrapolate=Linear","MultiX=Average","Skip=True","Sort=True")</f>
        <v>#N/A Invalid Parameter: Interpolation value</v>
      </c>
      <c r="AJ1840" s="43" t="str">
        <f>_xll.BInterpol('Base IPCA'!$C$3:$C$13,'Base IPCA'!$D$3:$D$13,AH1840,"Cubic","Extrapolate=Linear","MultiX=Average","Skip=True","Sort=True")</f>
        <v>#N/A Invalid Parameter: Interpolation value</v>
      </c>
    </row>
    <row r="1841" spans="34:36" x14ac:dyDescent="0.25">
      <c r="AH1841" s="42" t="e">
        <f t="shared" si="122"/>
        <v>#REF!</v>
      </c>
      <c r="AI1841" s="43" t="str">
        <f>_xll.BInterpol('Base IPCA'!$C$3:$C$13,'Base IPCA'!$E$3:$E$13,AH1841,"Cubic","Extrapolate=Linear","MultiX=Average","Skip=True","Sort=True")</f>
        <v>#N/A Invalid Parameter: Interpolation value</v>
      </c>
      <c r="AJ1841" s="43" t="str">
        <f>_xll.BInterpol('Base IPCA'!$C$3:$C$13,'Base IPCA'!$D$3:$D$13,AH1841,"Cubic","Extrapolate=Linear","MultiX=Average","Skip=True","Sort=True")</f>
        <v>#N/A Invalid Parameter: Interpolation value</v>
      </c>
    </row>
    <row r="1842" spans="34:36" x14ac:dyDescent="0.25">
      <c r="AH1842" s="42" t="e">
        <f t="shared" si="122"/>
        <v>#REF!</v>
      </c>
      <c r="AI1842" s="43" t="str">
        <f>_xll.BInterpol('Base IPCA'!$C$3:$C$13,'Base IPCA'!$E$3:$E$13,AH1842,"Cubic","Extrapolate=Linear","MultiX=Average","Skip=True","Sort=True")</f>
        <v>#N/A Invalid Parameter: Interpolation value</v>
      </c>
      <c r="AJ1842" s="43" t="str">
        <f>_xll.BInterpol('Base IPCA'!$C$3:$C$13,'Base IPCA'!$D$3:$D$13,AH1842,"Cubic","Extrapolate=Linear","MultiX=Average","Skip=True","Sort=True")</f>
        <v>#N/A Invalid Parameter: Interpolation value</v>
      </c>
    </row>
    <row r="1843" spans="34:36" x14ac:dyDescent="0.25">
      <c r="AH1843" s="42" t="e">
        <f t="shared" si="122"/>
        <v>#REF!</v>
      </c>
      <c r="AI1843" s="43" t="str">
        <f>_xll.BInterpol('Base IPCA'!$C$3:$C$13,'Base IPCA'!$E$3:$E$13,AH1843,"Cubic","Extrapolate=Linear","MultiX=Average","Skip=True","Sort=True")</f>
        <v>#N/A Invalid Parameter: Interpolation value</v>
      </c>
      <c r="AJ1843" s="43" t="str">
        <f>_xll.BInterpol('Base IPCA'!$C$3:$C$13,'Base IPCA'!$D$3:$D$13,AH1843,"Cubic","Extrapolate=Linear","MultiX=Average","Skip=True","Sort=True")</f>
        <v>#N/A Invalid Parameter: Interpolation value</v>
      </c>
    </row>
    <row r="1844" spans="34:36" x14ac:dyDescent="0.25">
      <c r="AH1844" s="42" t="e">
        <f t="shared" si="122"/>
        <v>#REF!</v>
      </c>
      <c r="AI1844" s="43" t="str">
        <f>_xll.BInterpol('Base IPCA'!$C$3:$C$13,'Base IPCA'!$E$3:$E$13,AH1844,"Cubic","Extrapolate=Linear","MultiX=Average","Skip=True","Sort=True")</f>
        <v>#N/A Invalid Parameter: Interpolation value</v>
      </c>
      <c r="AJ1844" s="43" t="str">
        <f>_xll.BInterpol('Base IPCA'!$C$3:$C$13,'Base IPCA'!$D$3:$D$13,AH1844,"Cubic","Extrapolate=Linear","MultiX=Average","Skip=True","Sort=True")</f>
        <v>#N/A Invalid Parameter: Interpolation value</v>
      </c>
    </row>
    <row r="1845" spans="34:36" x14ac:dyDescent="0.25">
      <c r="AH1845" s="42" t="e">
        <f t="shared" si="122"/>
        <v>#REF!</v>
      </c>
      <c r="AI1845" s="43" t="str">
        <f>_xll.BInterpol('Base IPCA'!$C$3:$C$13,'Base IPCA'!$E$3:$E$13,AH1845,"Cubic","Extrapolate=Linear","MultiX=Average","Skip=True","Sort=True")</f>
        <v>#N/A Invalid Parameter: Interpolation value</v>
      </c>
      <c r="AJ1845" s="43" t="str">
        <f>_xll.BInterpol('Base IPCA'!$C$3:$C$13,'Base IPCA'!$D$3:$D$13,AH1845,"Cubic","Extrapolate=Linear","MultiX=Average","Skip=True","Sort=True")</f>
        <v>#N/A Invalid Parameter: Interpolation value</v>
      </c>
    </row>
    <row r="1846" spans="34:36" x14ac:dyDescent="0.25">
      <c r="AH1846" s="42" t="e">
        <f t="shared" si="122"/>
        <v>#REF!</v>
      </c>
      <c r="AI1846" s="43" t="str">
        <f>_xll.BInterpol('Base IPCA'!$C$3:$C$13,'Base IPCA'!$E$3:$E$13,AH1846,"Cubic","Extrapolate=Linear","MultiX=Average","Skip=True","Sort=True")</f>
        <v>#N/A Invalid Parameter: Interpolation value</v>
      </c>
      <c r="AJ1846" s="43" t="str">
        <f>_xll.BInterpol('Base IPCA'!$C$3:$C$13,'Base IPCA'!$D$3:$D$13,AH1846,"Cubic","Extrapolate=Linear","MultiX=Average","Skip=True","Sort=True")</f>
        <v>#N/A Invalid Parameter: Interpolation value</v>
      </c>
    </row>
    <row r="1847" spans="34:36" x14ac:dyDescent="0.25">
      <c r="AH1847" s="42" t="e">
        <f t="shared" si="122"/>
        <v>#REF!</v>
      </c>
      <c r="AI1847" s="43" t="str">
        <f>_xll.BInterpol('Base IPCA'!$C$3:$C$13,'Base IPCA'!$E$3:$E$13,AH1847,"Cubic","Extrapolate=Linear","MultiX=Average","Skip=True","Sort=True")</f>
        <v>#N/A Invalid Parameter: Interpolation value</v>
      </c>
      <c r="AJ1847" s="43" t="str">
        <f>_xll.BInterpol('Base IPCA'!$C$3:$C$13,'Base IPCA'!$D$3:$D$13,AH1847,"Cubic","Extrapolate=Linear","MultiX=Average","Skip=True","Sort=True")</f>
        <v>#N/A Invalid Parameter: Interpolation value</v>
      </c>
    </row>
    <row r="1848" spans="34:36" x14ac:dyDescent="0.25">
      <c r="AH1848" s="42" t="e">
        <f t="shared" si="122"/>
        <v>#REF!</v>
      </c>
      <c r="AI1848" s="43" t="str">
        <f>_xll.BInterpol('Base IPCA'!$C$3:$C$13,'Base IPCA'!$E$3:$E$13,AH1848,"Cubic","Extrapolate=Linear","MultiX=Average","Skip=True","Sort=True")</f>
        <v>#N/A Invalid Parameter: Interpolation value</v>
      </c>
      <c r="AJ1848" s="43" t="str">
        <f>_xll.BInterpol('Base IPCA'!$C$3:$C$13,'Base IPCA'!$D$3:$D$13,AH1848,"Cubic","Extrapolate=Linear","MultiX=Average","Skip=True","Sort=True")</f>
        <v>#N/A Invalid Parameter: Interpolation value</v>
      </c>
    </row>
    <row r="1849" spans="34:36" x14ac:dyDescent="0.25">
      <c r="AH1849" s="42" t="e">
        <f t="shared" si="122"/>
        <v>#REF!</v>
      </c>
      <c r="AI1849" s="43" t="str">
        <f>_xll.BInterpol('Base IPCA'!$C$3:$C$13,'Base IPCA'!$E$3:$E$13,AH1849,"Cubic","Extrapolate=Linear","MultiX=Average","Skip=True","Sort=True")</f>
        <v>#N/A Invalid Parameter: Interpolation value</v>
      </c>
      <c r="AJ1849" s="43" t="str">
        <f>_xll.BInterpol('Base IPCA'!$C$3:$C$13,'Base IPCA'!$D$3:$D$13,AH1849,"Cubic","Extrapolate=Linear","MultiX=Average","Skip=True","Sort=True")</f>
        <v>#N/A Invalid Parameter: Interpolation value</v>
      </c>
    </row>
    <row r="1850" spans="34:36" x14ac:dyDescent="0.25">
      <c r="AH1850" s="42" t="e">
        <f t="shared" si="122"/>
        <v>#REF!</v>
      </c>
      <c r="AI1850" s="43" t="str">
        <f>_xll.BInterpol('Base IPCA'!$C$3:$C$13,'Base IPCA'!$E$3:$E$13,AH1850,"Cubic","Extrapolate=Linear","MultiX=Average","Skip=True","Sort=True")</f>
        <v>#N/A Invalid Parameter: Interpolation value</v>
      </c>
      <c r="AJ1850" s="43" t="str">
        <f>_xll.BInterpol('Base IPCA'!$C$3:$C$13,'Base IPCA'!$D$3:$D$13,AH1850,"Cubic","Extrapolate=Linear","MultiX=Average","Skip=True","Sort=True")</f>
        <v>#N/A Invalid Parameter: Interpolation value</v>
      </c>
    </row>
    <row r="1851" spans="34:36" x14ac:dyDescent="0.25">
      <c r="AH1851" s="42" t="e">
        <f t="shared" si="122"/>
        <v>#REF!</v>
      </c>
      <c r="AI1851" s="43" t="str">
        <f>_xll.BInterpol('Base IPCA'!$C$3:$C$13,'Base IPCA'!$E$3:$E$13,AH1851,"Cubic","Extrapolate=Linear","MultiX=Average","Skip=True","Sort=True")</f>
        <v>#N/A Invalid Parameter: Interpolation value</v>
      </c>
      <c r="AJ1851" s="43" t="str">
        <f>_xll.BInterpol('Base IPCA'!$C$3:$C$13,'Base IPCA'!$D$3:$D$13,AH1851,"Cubic","Extrapolate=Linear","MultiX=Average","Skip=True","Sort=True")</f>
        <v>#N/A Invalid Parameter: Interpolation value</v>
      </c>
    </row>
    <row r="1852" spans="34:36" x14ac:dyDescent="0.25">
      <c r="AH1852" s="42" t="e">
        <f t="shared" si="122"/>
        <v>#REF!</v>
      </c>
      <c r="AI1852" s="43" t="str">
        <f>_xll.BInterpol('Base IPCA'!$C$3:$C$13,'Base IPCA'!$E$3:$E$13,AH1852,"Cubic","Extrapolate=Linear","MultiX=Average","Skip=True","Sort=True")</f>
        <v>#N/A Invalid Parameter: Interpolation value</v>
      </c>
      <c r="AJ1852" s="43" t="str">
        <f>_xll.BInterpol('Base IPCA'!$C$3:$C$13,'Base IPCA'!$D$3:$D$13,AH1852,"Cubic","Extrapolate=Linear","MultiX=Average","Skip=True","Sort=True")</f>
        <v>#N/A Invalid Parameter: Interpolation value</v>
      </c>
    </row>
    <row r="1853" spans="34:36" x14ac:dyDescent="0.25">
      <c r="AH1853" s="42" t="e">
        <f t="shared" si="122"/>
        <v>#REF!</v>
      </c>
      <c r="AI1853" s="43" t="str">
        <f>_xll.BInterpol('Base IPCA'!$C$3:$C$13,'Base IPCA'!$E$3:$E$13,AH1853,"Cubic","Extrapolate=Linear","MultiX=Average","Skip=True","Sort=True")</f>
        <v>#N/A Invalid Parameter: Interpolation value</v>
      </c>
      <c r="AJ1853" s="43" t="str">
        <f>_xll.BInterpol('Base IPCA'!$C$3:$C$13,'Base IPCA'!$D$3:$D$13,AH1853,"Cubic","Extrapolate=Linear","MultiX=Average","Skip=True","Sort=True")</f>
        <v>#N/A Invalid Parameter: Interpolation value</v>
      </c>
    </row>
    <row r="1854" spans="34:36" x14ac:dyDescent="0.25">
      <c r="AH1854" s="42" t="e">
        <f t="shared" si="122"/>
        <v>#REF!</v>
      </c>
      <c r="AI1854" s="43" t="str">
        <f>_xll.BInterpol('Base IPCA'!$C$3:$C$13,'Base IPCA'!$E$3:$E$13,AH1854,"Cubic","Extrapolate=Linear","MultiX=Average","Skip=True","Sort=True")</f>
        <v>#N/A Invalid Parameter: Interpolation value</v>
      </c>
      <c r="AJ1854" s="43" t="str">
        <f>_xll.BInterpol('Base IPCA'!$C$3:$C$13,'Base IPCA'!$D$3:$D$13,AH1854,"Cubic","Extrapolate=Linear","MultiX=Average","Skip=True","Sort=True")</f>
        <v>#N/A Invalid Parameter: Interpolation value</v>
      </c>
    </row>
    <row r="1855" spans="34:36" x14ac:dyDescent="0.25">
      <c r="AH1855" s="42" t="e">
        <f t="shared" si="122"/>
        <v>#REF!</v>
      </c>
      <c r="AI1855" s="43" t="str">
        <f>_xll.BInterpol('Base IPCA'!$C$3:$C$13,'Base IPCA'!$E$3:$E$13,AH1855,"Cubic","Extrapolate=Linear","MultiX=Average","Skip=True","Sort=True")</f>
        <v>#N/A Invalid Parameter: Interpolation value</v>
      </c>
      <c r="AJ1855" s="43" t="str">
        <f>_xll.BInterpol('Base IPCA'!$C$3:$C$13,'Base IPCA'!$D$3:$D$13,AH1855,"Cubic","Extrapolate=Linear","MultiX=Average","Skip=True","Sort=True")</f>
        <v>#N/A Invalid Parameter: Interpolation value</v>
      </c>
    </row>
    <row r="1856" spans="34:36" x14ac:dyDescent="0.25">
      <c r="AH1856" s="42" t="e">
        <f t="shared" si="122"/>
        <v>#REF!</v>
      </c>
      <c r="AI1856" s="43" t="str">
        <f>_xll.BInterpol('Base IPCA'!$C$3:$C$13,'Base IPCA'!$E$3:$E$13,AH1856,"Cubic","Extrapolate=Linear","MultiX=Average","Skip=True","Sort=True")</f>
        <v>#N/A Invalid Parameter: Interpolation value</v>
      </c>
      <c r="AJ1856" s="43" t="str">
        <f>_xll.BInterpol('Base IPCA'!$C$3:$C$13,'Base IPCA'!$D$3:$D$13,AH1856,"Cubic","Extrapolate=Linear","MultiX=Average","Skip=True","Sort=True")</f>
        <v>#N/A Invalid Parameter: Interpolation value</v>
      </c>
    </row>
    <row r="1857" spans="34:36" x14ac:dyDescent="0.25">
      <c r="AH1857" s="42" t="e">
        <f t="shared" si="122"/>
        <v>#REF!</v>
      </c>
      <c r="AI1857" s="43" t="str">
        <f>_xll.BInterpol('Base IPCA'!$C$3:$C$13,'Base IPCA'!$E$3:$E$13,AH1857,"Cubic","Extrapolate=Linear","MultiX=Average","Skip=True","Sort=True")</f>
        <v>#N/A Invalid Parameter: Interpolation value</v>
      </c>
      <c r="AJ1857" s="43" t="str">
        <f>_xll.BInterpol('Base IPCA'!$C$3:$C$13,'Base IPCA'!$D$3:$D$13,AH1857,"Cubic","Extrapolate=Linear","MultiX=Average","Skip=True","Sort=True")</f>
        <v>#N/A Invalid Parameter: Interpolation value</v>
      </c>
    </row>
    <row r="1858" spans="34:36" x14ac:dyDescent="0.25">
      <c r="AH1858" s="42" t="e">
        <f t="shared" si="122"/>
        <v>#REF!</v>
      </c>
      <c r="AI1858" s="43" t="str">
        <f>_xll.BInterpol('Base IPCA'!$C$3:$C$13,'Base IPCA'!$E$3:$E$13,AH1858,"Cubic","Extrapolate=Linear","MultiX=Average","Skip=True","Sort=True")</f>
        <v>#N/A Invalid Parameter: Interpolation value</v>
      </c>
      <c r="AJ1858" s="43" t="str">
        <f>_xll.BInterpol('Base IPCA'!$C$3:$C$13,'Base IPCA'!$D$3:$D$13,AH1858,"Cubic","Extrapolate=Linear","MultiX=Average","Skip=True","Sort=True")</f>
        <v>#N/A Invalid Parameter: Interpolation value</v>
      </c>
    </row>
    <row r="1859" spans="34:36" x14ac:dyDescent="0.25">
      <c r="AH1859" s="42" t="e">
        <f t="shared" si="122"/>
        <v>#REF!</v>
      </c>
      <c r="AI1859" s="43" t="str">
        <f>_xll.BInterpol('Base IPCA'!$C$3:$C$13,'Base IPCA'!$E$3:$E$13,AH1859,"Cubic","Extrapolate=Linear","MultiX=Average","Skip=True","Sort=True")</f>
        <v>#N/A Invalid Parameter: Interpolation value</v>
      </c>
      <c r="AJ1859" s="43" t="str">
        <f>_xll.BInterpol('Base IPCA'!$C$3:$C$13,'Base IPCA'!$D$3:$D$13,AH1859,"Cubic","Extrapolate=Linear","MultiX=Average","Skip=True","Sort=True")</f>
        <v>#N/A Invalid Parameter: Interpolation value</v>
      </c>
    </row>
    <row r="1860" spans="34:36" x14ac:dyDescent="0.25">
      <c r="AH1860" s="42" t="e">
        <f t="shared" si="122"/>
        <v>#REF!</v>
      </c>
      <c r="AI1860" s="43" t="str">
        <f>_xll.BInterpol('Base IPCA'!$C$3:$C$13,'Base IPCA'!$E$3:$E$13,AH1860,"Cubic","Extrapolate=Linear","MultiX=Average","Skip=True","Sort=True")</f>
        <v>#N/A Invalid Parameter: Interpolation value</v>
      </c>
      <c r="AJ1860" s="43" t="str">
        <f>_xll.BInterpol('Base IPCA'!$C$3:$C$13,'Base IPCA'!$D$3:$D$13,AH1860,"Cubic","Extrapolate=Linear","MultiX=Average","Skip=True","Sort=True")</f>
        <v>#N/A Invalid Parameter: Interpolation value</v>
      </c>
    </row>
    <row r="1861" spans="34:36" x14ac:dyDescent="0.25">
      <c r="AH1861" s="42" t="e">
        <f t="shared" si="122"/>
        <v>#REF!</v>
      </c>
      <c r="AI1861" s="43" t="str">
        <f>_xll.BInterpol('Base IPCA'!$C$3:$C$13,'Base IPCA'!$E$3:$E$13,AH1861,"Cubic","Extrapolate=Linear","MultiX=Average","Skip=True","Sort=True")</f>
        <v>#N/A Invalid Parameter: Interpolation value</v>
      </c>
      <c r="AJ1861" s="43" t="str">
        <f>_xll.BInterpol('Base IPCA'!$C$3:$C$13,'Base IPCA'!$D$3:$D$13,AH1861,"Cubic","Extrapolate=Linear","MultiX=Average","Skip=True","Sort=True")</f>
        <v>#N/A Invalid Parameter: Interpolation value</v>
      </c>
    </row>
    <row r="1862" spans="34:36" x14ac:dyDescent="0.25">
      <c r="AH1862" s="42" t="e">
        <f t="shared" ref="AH1862:AH1925" si="123">AH1861+1</f>
        <v>#REF!</v>
      </c>
      <c r="AI1862" s="43" t="str">
        <f>_xll.BInterpol('Base IPCA'!$C$3:$C$13,'Base IPCA'!$E$3:$E$13,AH1862,"Cubic","Extrapolate=Linear","MultiX=Average","Skip=True","Sort=True")</f>
        <v>#N/A Invalid Parameter: Interpolation value</v>
      </c>
      <c r="AJ1862" s="43" t="str">
        <f>_xll.BInterpol('Base IPCA'!$C$3:$C$13,'Base IPCA'!$D$3:$D$13,AH1862,"Cubic","Extrapolate=Linear","MultiX=Average","Skip=True","Sort=True")</f>
        <v>#N/A Invalid Parameter: Interpolation value</v>
      </c>
    </row>
    <row r="1863" spans="34:36" x14ac:dyDescent="0.25">
      <c r="AH1863" s="42" t="e">
        <f t="shared" si="123"/>
        <v>#REF!</v>
      </c>
      <c r="AI1863" s="43" t="str">
        <f>_xll.BInterpol('Base IPCA'!$C$3:$C$13,'Base IPCA'!$E$3:$E$13,AH1863,"Cubic","Extrapolate=Linear","MultiX=Average","Skip=True","Sort=True")</f>
        <v>#N/A Invalid Parameter: Interpolation value</v>
      </c>
      <c r="AJ1863" s="43" t="str">
        <f>_xll.BInterpol('Base IPCA'!$C$3:$C$13,'Base IPCA'!$D$3:$D$13,AH1863,"Cubic","Extrapolate=Linear","MultiX=Average","Skip=True","Sort=True")</f>
        <v>#N/A Invalid Parameter: Interpolation value</v>
      </c>
    </row>
    <row r="1864" spans="34:36" x14ac:dyDescent="0.25">
      <c r="AH1864" s="42" t="e">
        <f t="shared" si="123"/>
        <v>#REF!</v>
      </c>
      <c r="AI1864" s="43" t="str">
        <f>_xll.BInterpol('Base IPCA'!$C$3:$C$13,'Base IPCA'!$E$3:$E$13,AH1864,"Cubic","Extrapolate=Linear","MultiX=Average","Skip=True","Sort=True")</f>
        <v>#N/A Invalid Parameter: Interpolation value</v>
      </c>
      <c r="AJ1864" s="43" t="str">
        <f>_xll.BInterpol('Base IPCA'!$C$3:$C$13,'Base IPCA'!$D$3:$D$13,AH1864,"Cubic","Extrapolate=Linear","MultiX=Average","Skip=True","Sort=True")</f>
        <v>#N/A Invalid Parameter: Interpolation value</v>
      </c>
    </row>
    <row r="1865" spans="34:36" x14ac:dyDescent="0.25">
      <c r="AH1865" s="42" t="e">
        <f t="shared" si="123"/>
        <v>#REF!</v>
      </c>
      <c r="AI1865" s="43" t="str">
        <f>_xll.BInterpol('Base IPCA'!$C$3:$C$13,'Base IPCA'!$E$3:$E$13,AH1865,"Cubic","Extrapolate=Linear","MultiX=Average","Skip=True","Sort=True")</f>
        <v>#N/A Invalid Parameter: Interpolation value</v>
      </c>
      <c r="AJ1865" s="43" t="str">
        <f>_xll.BInterpol('Base IPCA'!$C$3:$C$13,'Base IPCA'!$D$3:$D$13,AH1865,"Cubic","Extrapolate=Linear","MultiX=Average","Skip=True","Sort=True")</f>
        <v>#N/A Invalid Parameter: Interpolation value</v>
      </c>
    </row>
    <row r="1866" spans="34:36" x14ac:dyDescent="0.25">
      <c r="AH1866" s="42" t="e">
        <f t="shared" si="123"/>
        <v>#REF!</v>
      </c>
      <c r="AI1866" s="43" t="str">
        <f>_xll.BInterpol('Base IPCA'!$C$3:$C$13,'Base IPCA'!$E$3:$E$13,AH1866,"Cubic","Extrapolate=Linear","MultiX=Average","Skip=True","Sort=True")</f>
        <v>#N/A Invalid Parameter: Interpolation value</v>
      </c>
      <c r="AJ1866" s="43" t="str">
        <f>_xll.BInterpol('Base IPCA'!$C$3:$C$13,'Base IPCA'!$D$3:$D$13,AH1866,"Cubic","Extrapolate=Linear","MultiX=Average","Skip=True","Sort=True")</f>
        <v>#N/A Invalid Parameter: Interpolation value</v>
      </c>
    </row>
    <row r="1867" spans="34:36" x14ac:dyDescent="0.25">
      <c r="AH1867" s="42" t="e">
        <f t="shared" si="123"/>
        <v>#REF!</v>
      </c>
      <c r="AI1867" s="43" t="str">
        <f>_xll.BInterpol('Base IPCA'!$C$3:$C$13,'Base IPCA'!$E$3:$E$13,AH1867,"Cubic","Extrapolate=Linear","MultiX=Average","Skip=True","Sort=True")</f>
        <v>#N/A Invalid Parameter: Interpolation value</v>
      </c>
      <c r="AJ1867" s="43" t="str">
        <f>_xll.BInterpol('Base IPCA'!$C$3:$C$13,'Base IPCA'!$D$3:$D$13,AH1867,"Cubic","Extrapolate=Linear","MultiX=Average","Skip=True","Sort=True")</f>
        <v>#N/A Invalid Parameter: Interpolation value</v>
      </c>
    </row>
    <row r="1868" spans="34:36" x14ac:dyDescent="0.25">
      <c r="AH1868" s="42" t="e">
        <f t="shared" si="123"/>
        <v>#REF!</v>
      </c>
      <c r="AI1868" s="43" t="str">
        <f>_xll.BInterpol('Base IPCA'!$C$3:$C$13,'Base IPCA'!$E$3:$E$13,AH1868,"Cubic","Extrapolate=Linear","MultiX=Average","Skip=True","Sort=True")</f>
        <v>#N/A Invalid Parameter: Interpolation value</v>
      </c>
      <c r="AJ1868" s="43" t="str">
        <f>_xll.BInterpol('Base IPCA'!$C$3:$C$13,'Base IPCA'!$D$3:$D$13,AH1868,"Cubic","Extrapolate=Linear","MultiX=Average","Skip=True","Sort=True")</f>
        <v>#N/A Invalid Parameter: Interpolation value</v>
      </c>
    </row>
    <row r="1869" spans="34:36" x14ac:dyDescent="0.25">
      <c r="AH1869" s="42" t="e">
        <f t="shared" si="123"/>
        <v>#REF!</v>
      </c>
      <c r="AI1869" s="43" t="str">
        <f>_xll.BInterpol('Base IPCA'!$C$3:$C$13,'Base IPCA'!$E$3:$E$13,AH1869,"Cubic","Extrapolate=Linear","MultiX=Average","Skip=True","Sort=True")</f>
        <v>#N/A Invalid Parameter: Interpolation value</v>
      </c>
      <c r="AJ1869" s="43" t="str">
        <f>_xll.BInterpol('Base IPCA'!$C$3:$C$13,'Base IPCA'!$D$3:$D$13,AH1869,"Cubic","Extrapolate=Linear","MultiX=Average","Skip=True","Sort=True")</f>
        <v>#N/A Invalid Parameter: Interpolation value</v>
      </c>
    </row>
    <row r="1870" spans="34:36" x14ac:dyDescent="0.25">
      <c r="AH1870" s="42" t="e">
        <f t="shared" si="123"/>
        <v>#REF!</v>
      </c>
      <c r="AI1870" s="43" t="str">
        <f>_xll.BInterpol('Base IPCA'!$C$3:$C$13,'Base IPCA'!$E$3:$E$13,AH1870,"Cubic","Extrapolate=Linear","MultiX=Average","Skip=True","Sort=True")</f>
        <v>#N/A Invalid Parameter: Interpolation value</v>
      </c>
      <c r="AJ1870" s="43" t="str">
        <f>_xll.BInterpol('Base IPCA'!$C$3:$C$13,'Base IPCA'!$D$3:$D$13,AH1870,"Cubic","Extrapolate=Linear","MultiX=Average","Skip=True","Sort=True")</f>
        <v>#N/A Invalid Parameter: Interpolation value</v>
      </c>
    </row>
    <row r="1871" spans="34:36" x14ac:dyDescent="0.25">
      <c r="AH1871" s="42" t="e">
        <f t="shared" si="123"/>
        <v>#REF!</v>
      </c>
      <c r="AI1871" s="43" t="str">
        <f>_xll.BInterpol('Base IPCA'!$C$3:$C$13,'Base IPCA'!$E$3:$E$13,AH1871,"Cubic","Extrapolate=Linear","MultiX=Average","Skip=True","Sort=True")</f>
        <v>#N/A Invalid Parameter: Interpolation value</v>
      </c>
      <c r="AJ1871" s="43" t="str">
        <f>_xll.BInterpol('Base IPCA'!$C$3:$C$13,'Base IPCA'!$D$3:$D$13,AH1871,"Cubic","Extrapolate=Linear","MultiX=Average","Skip=True","Sort=True")</f>
        <v>#N/A Invalid Parameter: Interpolation value</v>
      </c>
    </row>
    <row r="1872" spans="34:36" x14ac:dyDescent="0.25">
      <c r="AH1872" s="42" t="e">
        <f t="shared" si="123"/>
        <v>#REF!</v>
      </c>
      <c r="AI1872" s="43" t="str">
        <f>_xll.BInterpol('Base IPCA'!$C$3:$C$13,'Base IPCA'!$E$3:$E$13,AH1872,"Cubic","Extrapolate=Linear","MultiX=Average","Skip=True","Sort=True")</f>
        <v>#N/A Invalid Parameter: Interpolation value</v>
      </c>
      <c r="AJ1872" s="43" t="str">
        <f>_xll.BInterpol('Base IPCA'!$C$3:$C$13,'Base IPCA'!$D$3:$D$13,AH1872,"Cubic","Extrapolate=Linear","MultiX=Average","Skip=True","Sort=True")</f>
        <v>#N/A Invalid Parameter: Interpolation value</v>
      </c>
    </row>
    <row r="1873" spans="34:36" x14ac:dyDescent="0.25">
      <c r="AH1873" s="42" t="e">
        <f t="shared" si="123"/>
        <v>#REF!</v>
      </c>
      <c r="AI1873" s="43" t="str">
        <f>_xll.BInterpol('Base IPCA'!$C$3:$C$13,'Base IPCA'!$E$3:$E$13,AH1873,"Cubic","Extrapolate=Linear","MultiX=Average","Skip=True","Sort=True")</f>
        <v>#N/A Invalid Parameter: Interpolation value</v>
      </c>
      <c r="AJ1873" s="43" t="str">
        <f>_xll.BInterpol('Base IPCA'!$C$3:$C$13,'Base IPCA'!$D$3:$D$13,AH1873,"Cubic","Extrapolate=Linear","MultiX=Average","Skip=True","Sort=True")</f>
        <v>#N/A Invalid Parameter: Interpolation value</v>
      </c>
    </row>
    <row r="1874" spans="34:36" x14ac:dyDescent="0.25">
      <c r="AH1874" s="42" t="e">
        <f t="shared" si="123"/>
        <v>#REF!</v>
      </c>
      <c r="AI1874" s="43" t="str">
        <f>_xll.BInterpol('Base IPCA'!$C$3:$C$13,'Base IPCA'!$E$3:$E$13,AH1874,"Cubic","Extrapolate=Linear","MultiX=Average","Skip=True","Sort=True")</f>
        <v>#N/A Invalid Parameter: Interpolation value</v>
      </c>
      <c r="AJ1874" s="43" t="str">
        <f>_xll.BInterpol('Base IPCA'!$C$3:$C$13,'Base IPCA'!$D$3:$D$13,AH1874,"Cubic","Extrapolate=Linear","MultiX=Average","Skip=True","Sort=True")</f>
        <v>#N/A Invalid Parameter: Interpolation value</v>
      </c>
    </row>
    <row r="1875" spans="34:36" x14ac:dyDescent="0.25">
      <c r="AH1875" s="42" t="e">
        <f t="shared" si="123"/>
        <v>#REF!</v>
      </c>
      <c r="AI1875" s="43" t="str">
        <f>_xll.BInterpol('Base IPCA'!$C$3:$C$13,'Base IPCA'!$E$3:$E$13,AH1875,"Cubic","Extrapolate=Linear","MultiX=Average","Skip=True","Sort=True")</f>
        <v>#N/A Invalid Parameter: Interpolation value</v>
      </c>
      <c r="AJ1875" s="43" t="str">
        <f>_xll.BInterpol('Base IPCA'!$C$3:$C$13,'Base IPCA'!$D$3:$D$13,AH1875,"Cubic","Extrapolate=Linear","MultiX=Average","Skip=True","Sort=True")</f>
        <v>#N/A Invalid Parameter: Interpolation value</v>
      </c>
    </row>
    <row r="1876" spans="34:36" x14ac:dyDescent="0.25">
      <c r="AH1876" s="42" t="e">
        <f t="shared" si="123"/>
        <v>#REF!</v>
      </c>
      <c r="AI1876" s="43" t="str">
        <f>_xll.BInterpol('Base IPCA'!$C$3:$C$13,'Base IPCA'!$E$3:$E$13,AH1876,"Cubic","Extrapolate=Linear","MultiX=Average","Skip=True","Sort=True")</f>
        <v>#N/A Invalid Parameter: Interpolation value</v>
      </c>
      <c r="AJ1876" s="43" t="str">
        <f>_xll.BInterpol('Base IPCA'!$C$3:$C$13,'Base IPCA'!$D$3:$D$13,AH1876,"Cubic","Extrapolate=Linear","MultiX=Average","Skip=True","Sort=True")</f>
        <v>#N/A Invalid Parameter: Interpolation value</v>
      </c>
    </row>
    <row r="1877" spans="34:36" x14ac:dyDescent="0.25">
      <c r="AH1877" s="42" t="e">
        <f t="shared" si="123"/>
        <v>#REF!</v>
      </c>
      <c r="AI1877" s="43" t="str">
        <f>_xll.BInterpol('Base IPCA'!$C$3:$C$13,'Base IPCA'!$E$3:$E$13,AH1877,"Cubic","Extrapolate=Linear","MultiX=Average","Skip=True","Sort=True")</f>
        <v>#N/A Invalid Parameter: Interpolation value</v>
      </c>
      <c r="AJ1877" s="43" t="str">
        <f>_xll.BInterpol('Base IPCA'!$C$3:$C$13,'Base IPCA'!$D$3:$D$13,AH1877,"Cubic","Extrapolate=Linear","MultiX=Average","Skip=True","Sort=True")</f>
        <v>#N/A Invalid Parameter: Interpolation value</v>
      </c>
    </row>
    <row r="1878" spans="34:36" x14ac:dyDescent="0.25">
      <c r="AH1878" s="42" t="e">
        <f t="shared" si="123"/>
        <v>#REF!</v>
      </c>
      <c r="AI1878" s="43" t="str">
        <f>_xll.BInterpol('Base IPCA'!$C$3:$C$13,'Base IPCA'!$E$3:$E$13,AH1878,"Cubic","Extrapolate=Linear","MultiX=Average","Skip=True","Sort=True")</f>
        <v>#N/A Invalid Parameter: Interpolation value</v>
      </c>
      <c r="AJ1878" s="43" t="str">
        <f>_xll.BInterpol('Base IPCA'!$C$3:$C$13,'Base IPCA'!$D$3:$D$13,AH1878,"Cubic","Extrapolate=Linear","MultiX=Average","Skip=True","Sort=True")</f>
        <v>#N/A Invalid Parameter: Interpolation value</v>
      </c>
    </row>
    <row r="1879" spans="34:36" x14ac:dyDescent="0.25">
      <c r="AH1879" s="42" t="e">
        <f t="shared" si="123"/>
        <v>#REF!</v>
      </c>
      <c r="AI1879" s="43" t="str">
        <f>_xll.BInterpol('Base IPCA'!$C$3:$C$13,'Base IPCA'!$E$3:$E$13,AH1879,"Cubic","Extrapolate=Linear","MultiX=Average","Skip=True","Sort=True")</f>
        <v>#N/A Invalid Parameter: Interpolation value</v>
      </c>
      <c r="AJ1879" s="43" t="str">
        <f>_xll.BInterpol('Base IPCA'!$C$3:$C$13,'Base IPCA'!$D$3:$D$13,AH1879,"Cubic","Extrapolate=Linear","MultiX=Average","Skip=True","Sort=True")</f>
        <v>#N/A Invalid Parameter: Interpolation value</v>
      </c>
    </row>
    <row r="1880" spans="34:36" x14ac:dyDescent="0.25">
      <c r="AH1880" s="42" t="e">
        <f t="shared" si="123"/>
        <v>#REF!</v>
      </c>
      <c r="AI1880" s="43" t="str">
        <f>_xll.BInterpol('Base IPCA'!$C$3:$C$13,'Base IPCA'!$E$3:$E$13,AH1880,"Cubic","Extrapolate=Linear","MultiX=Average","Skip=True","Sort=True")</f>
        <v>#N/A Invalid Parameter: Interpolation value</v>
      </c>
      <c r="AJ1880" s="43" t="str">
        <f>_xll.BInterpol('Base IPCA'!$C$3:$C$13,'Base IPCA'!$D$3:$D$13,AH1880,"Cubic","Extrapolate=Linear","MultiX=Average","Skip=True","Sort=True")</f>
        <v>#N/A Invalid Parameter: Interpolation value</v>
      </c>
    </row>
    <row r="1881" spans="34:36" x14ac:dyDescent="0.25">
      <c r="AH1881" s="42" t="e">
        <f t="shared" si="123"/>
        <v>#REF!</v>
      </c>
      <c r="AI1881" s="43" t="str">
        <f>_xll.BInterpol('Base IPCA'!$C$3:$C$13,'Base IPCA'!$E$3:$E$13,AH1881,"Cubic","Extrapolate=Linear","MultiX=Average","Skip=True","Sort=True")</f>
        <v>#N/A Invalid Parameter: Interpolation value</v>
      </c>
      <c r="AJ1881" s="43" t="str">
        <f>_xll.BInterpol('Base IPCA'!$C$3:$C$13,'Base IPCA'!$D$3:$D$13,AH1881,"Cubic","Extrapolate=Linear","MultiX=Average","Skip=True","Sort=True")</f>
        <v>#N/A Invalid Parameter: Interpolation value</v>
      </c>
    </row>
    <row r="1882" spans="34:36" x14ac:dyDescent="0.25">
      <c r="AH1882" s="42" t="e">
        <f t="shared" si="123"/>
        <v>#REF!</v>
      </c>
      <c r="AI1882" s="43" t="str">
        <f>_xll.BInterpol('Base IPCA'!$C$3:$C$13,'Base IPCA'!$E$3:$E$13,AH1882,"Cubic","Extrapolate=Linear","MultiX=Average","Skip=True","Sort=True")</f>
        <v>#N/A Invalid Parameter: Interpolation value</v>
      </c>
      <c r="AJ1882" s="43" t="str">
        <f>_xll.BInterpol('Base IPCA'!$C$3:$C$13,'Base IPCA'!$D$3:$D$13,AH1882,"Cubic","Extrapolate=Linear","MultiX=Average","Skip=True","Sort=True")</f>
        <v>#N/A Invalid Parameter: Interpolation value</v>
      </c>
    </row>
    <row r="1883" spans="34:36" x14ac:dyDescent="0.25">
      <c r="AH1883" s="42" t="e">
        <f t="shared" si="123"/>
        <v>#REF!</v>
      </c>
      <c r="AI1883" s="43" t="str">
        <f>_xll.BInterpol('Base IPCA'!$C$3:$C$13,'Base IPCA'!$E$3:$E$13,AH1883,"Cubic","Extrapolate=Linear","MultiX=Average","Skip=True","Sort=True")</f>
        <v>#N/A Invalid Parameter: Interpolation value</v>
      </c>
      <c r="AJ1883" s="43" t="str">
        <f>_xll.BInterpol('Base IPCA'!$C$3:$C$13,'Base IPCA'!$D$3:$D$13,AH1883,"Cubic","Extrapolate=Linear","MultiX=Average","Skip=True","Sort=True")</f>
        <v>#N/A Invalid Parameter: Interpolation value</v>
      </c>
    </row>
    <row r="1884" spans="34:36" x14ac:dyDescent="0.25">
      <c r="AH1884" s="42" t="e">
        <f t="shared" si="123"/>
        <v>#REF!</v>
      </c>
      <c r="AI1884" s="43" t="str">
        <f>_xll.BInterpol('Base IPCA'!$C$3:$C$13,'Base IPCA'!$E$3:$E$13,AH1884,"Cubic","Extrapolate=Linear","MultiX=Average","Skip=True","Sort=True")</f>
        <v>#N/A Invalid Parameter: Interpolation value</v>
      </c>
      <c r="AJ1884" s="43" t="str">
        <f>_xll.BInterpol('Base IPCA'!$C$3:$C$13,'Base IPCA'!$D$3:$D$13,AH1884,"Cubic","Extrapolate=Linear","MultiX=Average","Skip=True","Sort=True")</f>
        <v>#N/A Invalid Parameter: Interpolation value</v>
      </c>
    </row>
    <row r="1885" spans="34:36" x14ac:dyDescent="0.25">
      <c r="AH1885" s="42" t="e">
        <f t="shared" si="123"/>
        <v>#REF!</v>
      </c>
      <c r="AI1885" s="43" t="str">
        <f>_xll.BInterpol('Base IPCA'!$C$3:$C$13,'Base IPCA'!$E$3:$E$13,AH1885,"Cubic","Extrapolate=Linear","MultiX=Average","Skip=True","Sort=True")</f>
        <v>#N/A Invalid Parameter: Interpolation value</v>
      </c>
      <c r="AJ1885" s="43" t="str">
        <f>_xll.BInterpol('Base IPCA'!$C$3:$C$13,'Base IPCA'!$D$3:$D$13,AH1885,"Cubic","Extrapolate=Linear","MultiX=Average","Skip=True","Sort=True")</f>
        <v>#N/A Invalid Parameter: Interpolation value</v>
      </c>
    </row>
    <row r="1886" spans="34:36" x14ac:dyDescent="0.25">
      <c r="AH1886" s="42" t="e">
        <f t="shared" si="123"/>
        <v>#REF!</v>
      </c>
      <c r="AI1886" s="43" t="str">
        <f>_xll.BInterpol('Base IPCA'!$C$3:$C$13,'Base IPCA'!$E$3:$E$13,AH1886,"Cubic","Extrapolate=Linear","MultiX=Average","Skip=True","Sort=True")</f>
        <v>#N/A Invalid Parameter: Interpolation value</v>
      </c>
      <c r="AJ1886" s="43" t="str">
        <f>_xll.BInterpol('Base IPCA'!$C$3:$C$13,'Base IPCA'!$D$3:$D$13,AH1886,"Cubic","Extrapolate=Linear","MultiX=Average","Skip=True","Sort=True")</f>
        <v>#N/A Invalid Parameter: Interpolation value</v>
      </c>
    </row>
    <row r="1887" spans="34:36" x14ac:dyDescent="0.25">
      <c r="AH1887" s="42" t="e">
        <f t="shared" si="123"/>
        <v>#REF!</v>
      </c>
      <c r="AI1887" s="43" t="str">
        <f>_xll.BInterpol('Base IPCA'!$C$3:$C$13,'Base IPCA'!$E$3:$E$13,AH1887,"Cubic","Extrapolate=Linear","MultiX=Average","Skip=True","Sort=True")</f>
        <v>#N/A Invalid Parameter: Interpolation value</v>
      </c>
      <c r="AJ1887" s="43" t="str">
        <f>_xll.BInterpol('Base IPCA'!$C$3:$C$13,'Base IPCA'!$D$3:$D$13,AH1887,"Cubic","Extrapolate=Linear","MultiX=Average","Skip=True","Sort=True")</f>
        <v>#N/A Invalid Parameter: Interpolation value</v>
      </c>
    </row>
    <row r="1888" spans="34:36" x14ac:dyDescent="0.25">
      <c r="AH1888" s="42" t="e">
        <f t="shared" si="123"/>
        <v>#REF!</v>
      </c>
      <c r="AI1888" s="43" t="str">
        <f>_xll.BInterpol('Base IPCA'!$C$3:$C$13,'Base IPCA'!$E$3:$E$13,AH1888,"Cubic","Extrapolate=Linear","MultiX=Average","Skip=True","Sort=True")</f>
        <v>#N/A Invalid Parameter: Interpolation value</v>
      </c>
      <c r="AJ1888" s="43" t="str">
        <f>_xll.BInterpol('Base IPCA'!$C$3:$C$13,'Base IPCA'!$D$3:$D$13,AH1888,"Cubic","Extrapolate=Linear","MultiX=Average","Skip=True","Sort=True")</f>
        <v>#N/A Invalid Parameter: Interpolation value</v>
      </c>
    </row>
    <row r="1889" spans="34:36" x14ac:dyDescent="0.25">
      <c r="AH1889" s="42" t="e">
        <f t="shared" si="123"/>
        <v>#REF!</v>
      </c>
      <c r="AI1889" s="43" t="str">
        <f>_xll.BInterpol('Base IPCA'!$C$3:$C$13,'Base IPCA'!$E$3:$E$13,AH1889,"Cubic","Extrapolate=Linear","MultiX=Average","Skip=True","Sort=True")</f>
        <v>#N/A Invalid Parameter: Interpolation value</v>
      </c>
      <c r="AJ1889" s="43" t="str">
        <f>_xll.BInterpol('Base IPCA'!$C$3:$C$13,'Base IPCA'!$D$3:$D$13,AH1889,"Cubic","Extrapolate=Linear","MultiX=Average","Skip=True","Sort=True")</f>
        <v>#N/A Invalid Parameter: Interpolation value</v>
      </c>
    </row>
    <row r="1890" spans="34:36" x14ac:dyDescent="0.25">
      <c r="AH1890" s="42" t="e">
        <f t="shared" si="123"/>
        <v>#REF!</v>
      </c>
      <c r="AI1890" s="43" t="str">
        <f>_xll.BInterpol('Base IPCA'!$C$3:$C$13,'Base IPCA'!$E$3:$E$13,AH1890,"Cubic","Extrapolate=Linear","MultiX=Average","Skip=True","Sort=True")</f>
        <v>#N/A Invalid Parameter: Interpolation value</v>
      </c>
      <c r="AJ1890" s="43" t="str">
        <f>_xll.BInterpol('Base IPCA'!$C$3:$C$13,'Base IPCA'!$D$3:$D$13,AH1890,"Cubic","Extrapolate=Linear","MultiX=Average","Skip=True","Sort=True")</f>
        <v>#N/A Invalid Parameter: Interpolation value</v>
      </c>
    </row>
    <row r="1891" spans="34:36" x14ac:dyDescent="0.25">
      <c r="AH1891" s="42" t="e">
        <f t="shared" si="123"/>
        <v>#REF!</v>
      </c>
      <c r="AI1891" s="43" t="str">
        <f>_xll.BInterpol('Base IPCA'!$C$3:$C$13,'Base IPCA'!$E$3:$E$13,AH1891,"Cubic","Extrapolate=Linear","MultiX=Average","Skip=True","Sort=True")</f>
        <v>#N/A Invalid Parameter: Interpolation value</v>
      </c>
      <c r="AJ1891" s="43" t="str">
        <f>_xll.BInterpol('Base IPCA'!$C$3:$C$13,'Base IPCA'!$D$3:$D$13,AH1891,"Cubic","Extrapolate=Linear","MultiX=Average","Skip=True","Sort=True")</f>
        <v>#N/A Invalid Parameter: Interpolation value</v>
      </c>
    </row>
    <row r="1892" spans="34:36" x14ac:dyDescent="0.25">
      <c r="AH1892" s="42" t="e">
        <f t="shared" si="123"/>
        <v>#REF!</v>
      </c>
      <c r="AI1892" s="43" t="str">
        <f>_xll.BInterpol('Base IPCA'!$C$3:$C$13,'Base IPCA'!$E$3:$E$13,AH1892,"Cubic","Extrapolate=Linear","MultiX=Average","Skip=True","Sort=True")</f>
        <v>#N/A Invalid Parameter: Interpolation value</v>
      </c>
      <c r="AJ1892" s="43" t="str">
        <f>_xll.BInterpol('Base IPCA'!$C$3:$C$13,'Base IPCA'!$D$3:$D$13,AH1892,"Cubic","Extrapolate=Linear","MultiX=Average","Skip=True","Sort=True")</f>
        <v>#N/A Invalid Parameter: Interpolation value</v>
      </c>
    </row>
    <row r="1893" spans="34:36" x14ac:dyDescent="0.25">
      <c r="AH1893" s="42" t="e">
        <f t="shared" si="123"/>
        <v>#REF!</v>
      </c>
      <c r="AI1893" s="43" t="str">
        <f>_xll.BInterpol('Base IPCA'!$C$3:$C$13,'Base IPCA'!$E$3:$E$13,AH1893,"Cubic","Extrapolate=Linear","MultiX=Average","Skip=True","Sort=True")</f>
        <v>#N/A Invalid Parameter: Interpolation value</v>
      </c>
      <c r="AJ1893" s="43" t="str">
        <f>_xll.BInterpol('Base IPCA'!$C$3:$C$13,'Base IPCA'!$D$3:$D$13,AH1893,"Cubic","Extrapolate=Linear","MultiX=Average","Skip=True","Sort=True")</f>
        <v>#N/A Invalid Parameter: Interpolation value</v>
      </c>
    </row>
    <row r="1894" spans="34:36" x14ac:dyDescent="0.25">
      <c r="AH1894" s="42" t="e">
        <f t="shared" si="123"/>
        <v>#REF!</v>
      </c>
      <c r="AI1894" s="43" t="str">
        <f>_xll.BInterpol('Base IPCA'!$C$3:$C$13,'Base IPCA'!$E$3:$E$13,AH1894,"Cubic","Extrapolate=Linear","MultiX=Average","Skip=True","Sort=True")</f>
        <v>#N/A Invalid Parameter: Interpolation value</v>
      </c>
      <c r="AJ1894" s="43" t="str">
        <f>_xll.BInterpol('Base IPCA'!$C$3:$C$13,'Base IPCA'!$D$3:$D$13,AH1894,"Cubic","Extrapolate=Linear","MultiX=Average","Skip=True","Sort=True")</f>
        <v>#N/A Invalid Parameter: Interpolation value</v>
      </c>
    </row>
    <row r="1895" spans="34:36" x14ac:dyDescent="0.25">
      <c r="AH1895" s="42" t="e">
        <f t="shared" si="123"/>
        <v>#REF!</v>
      </c>
      <c r="AI1895" s="43" t="str">
        <f>_xll.BInterpol('Base IPCA'!$C$3:$C$13,'Base IPCA'!$E$3:$E$13,AH1895,"Cubic","Extrapolate=Linear","MultiX=Average","Skip=True","Sort=True")</f>
        <v>#N/A Invalid Parameter: Interpolation value</v>
      </c>
      <c r="AJ1895" s="43" t="str">
        <f>_xll.BInterpol('Base IPCA'!$C$3:$C$13,'Base IPCA'!$D$3:$D$13,AH1895,"Cubic","Extrapolate=Linear","MultiX=Average","Skip=True","Sort=True")</f>
        <v>#N/A Invalid Parameter: Interpolation value</v>
      </c>
    </row>
    <row r="1896" spans="34:36" x14ac:dyDescent="0.25">
      <c r="AH1896" s="42" t="e">
        <f t="shared" si="123"/>
        <v>#REF!</v>
      </c>
      <c r="AI1896" s="43" t="str">
        <f>_xll.BInterpol('Base IPCA'!$C$3:$C$13,'Base IPCA'!$E$3:$E$13,AH1896,"Cubic","Extrapolate=Linear","MultiX=Average","Skip=True","Sort=True")</f>
        <v>#N/A Invalid Parameter: Interpolation value</v>
      </c>
      <c r="AJ1896" s="43" t="str">
        <f>_xll.BInterpol('Base IPCA'!$C$3:$C$13,'Base IPCA'!$D$3:$D$13,AH1896,"Cubic","Extrapolate=Linear","MultiX=Average","Skip=True","Sort=True")</f>
        <v>#N/A Invalid Parameter: Interpolation value</v>
      </c>
    </row>
    <row r="1897" spans="34:36" x14ac:dyDescent="0.25">
      <c r="AH1897" s="42" t="e">
        <f t="shared" si="123"/>
        <v>#REF!</v>
      </c>
      <c r="AI1897" s="43" t="str">
        <f>_xll.BInterpol('Base IPCA'!$C$3:$C$13,'Base IPCA'!$E$3:$E$13,AH1897,"Cubic","Extrapolate=Linear","MultiX=Average","Skip=True","Sort=True")</f>
        <v>#N/A Invalid Parameter: Interpolation value</v>
      </c>
      <c r="AJ1897" s="43" t="str">
        <f>_xll.BInterpol('Base IPCA'!$C$3:$C$13,'Base IPCA'!$D$3:$D$13,AH1897,"Cubic","Extrapolate=Linear","MultiX=Average","Skip=True","Sort=True")</f>
        <v>#N/A Invalid Parameter: Interpolation value</v>
      </c>
    </row>
    <row r="1898" spans="34:36" x14ac:dyDescent="0.25">
      <c r="AH1898" s="42" t="e">
        <f t="shared" si="123"/>
        <v>#REF!</v>
      </c>
      <c r="AI1898" s="43" t="str">
        <f>_xll.BInterpol('Base IPCA'!$C$3:$C$13,'Base IPCA'!$E$3:$E$13,AH1898,"Cubic","Extrapolate=Linear","MultiX=Average","Skip=True","Sort=True")</f>
        <v>#N/A Invalid Parameter: Interpolation value</v>
      </c>
      <c r="AJ1898" s="43" t="str">
        <f>_xll.BInterpol('Base IPCA'!$C$3:$C$13,'Base IPCA'!$D$3:$D$13,AH1898,"Cubic","Extrapolate=Linear","MultiX=Average","Skip=True","Sort=True")</f>
        <v>#N/A Invalid Parameter: Interpolation value</v>
      </c>
    </row>
    <row r="1899" spans="34:36" x14ac:dyDescent="0.25">
      <c r="AH1899" s="42" t="e">
        <f t="shared" si="123"/>
        <v>#REF!</v>
      </c>
      <c r="AI1899" s="43" t="str">
        <f>_xll.BInterpol('Base IPCA'!$C$3:$C$13,'Base IPCA'!$E$3:$E$13,AH1899,"Cubic","Extrapolate=Linear","MultiX=Average","Skip=True","Sort=True")</f>
        <v>#N/A Invalid Parameter: Interpolation value</v>
      </c>
      <c r="AJ1899" s="43" t="str">
        <f>_xll.BInterpol('Base IPCA'!$C$3:$C$13,'Base IPCA'!$D$3:$D$13,AH1899,"Cubic","Extrapolate=Linear","MultiX=Average","Skip=True","Sort=True")</f>
        <v>#N/A Invalid Parameter: Interpolation value</v>
      </c>
    </row>
    <row r="1900" spans="34:36" x14ac:dyDescent="0.25">
      <c r="AH1900" s="42" t="e">
        <f t="shared" si="123"/>
        <v>#REF!</v>
      </c>
      <c r="AI1900" s="43" t="str">
        <f>_xll.BInterpol('Base IPCA'!$C$3:$C$13,'Base IPCA'!$E$3:$E$13,AH1900,"Cubic","Extrapolate=Linear","MultiX=Average","Skip=True","Sort=True")</f>
        <v>#N/A Invalid Parameter: Interpolation value</v>
      </c>
      <c r="AJ1900" s="43" t="str">
        <f>_xll.BInterpol('Base IPCA'!$C$3:$C$13,'Base IPCA'!$D$3:$D$13,AH1900,"Cubic","Extrapolate=Linear","MultiX=Average","Skip=True","Sort=True")</f>
        <v>#N/A Invalid Parameter: Interpolation value</v>
      </c>
    </row>
    <row r="1901" spans="34:36" x14ac:dyDescent="0.25">
      <c r="AH1901" s="42" t="e">
        <f t="shared" si="123"/>
        <v>#REF!</v>
      </c>
      <c r="AI1901" s="43" t="str">
        <f>_xll.BInterpol('Base IPCA'!$C$3:$C$13,'Base IPCA'!$E$3:$E$13,AH1901,"Cubic","Extrapolate=Linear","MultiX=Average","Skip=True","Sort=True")</f>
        <v>#N/A Invalid Parameter: Interpolation value</v>
      </c>
      <c r="AJ1901" s="43" t="str">
        <f>_xll.BInterpol('Base IPCA'!$C$3:$C$13,'Base IPCA'!$D$3:$D$13,AH1901,"Cubic","Extrapolate=Linear","MultiX=Average","Skip=True","Sort=True")</f>
        <v>#N/A Invalid Parameter: Interpolation value</v>
      </c>
    </row>
    <row r="1902" spans="34:36" x14ac:dyDescent="0.25">
      <c r="AH1902" s="42" t="e">
        <f t="shared" si="123"/>
        <v>#REF!</v>
      </c>
      <c r="AI1902" s="43" t="str">
        <f>_xll.BInterpol('Base IPCA'!$C$3:$C$13,'Base IPCA'!$E$3:$E$13,AH1902,"Cubic","Extrapolate=Linear","MultiX=Average","Skip=True","Sort=True")</f>
        <v>#N/A Invalid Parameter: Interpolation value</v>
      </c>
      <c r="AJ1902" s="43" t="str">
        <f>_xll.BInterpol('Base IPCA'!$C$3:$C$13,'Base IPCA'!$D$3:$D$13,AH1902,"Cubic","Extrapolate=Linear","MultiX=Average","Skip=True","Sort=True")</f>
        <v>#N/A Invalid Parameter: Interpolation value</v>
      </c>
    </row>
    <row r="1903" spans="34:36" x14ac:dyDescent="0.25">
      <c r="AH1903" s="42" t="e">
        <f t="shared" si="123"/>
        <v>#REF!</v>
      </c>
      <c r="AI1903" s="43" t="str">
        <f>_xll.BInterpol('Base IPCA'!$C$3:$C$13,'Base IPCA'!$E$3:$E$13,AH1903,"Cubic","Extrapolate=Linear","MultiX=Average","Skip=True","Sort=True")</f>
        <v>#N/A Invalid Parameter: Interpolation value</v>
      </c>
      <c r="AJ1903" s="43" t="str">
        <f>_xll.BInterpol('Base IPCA'!$C$3:$C$13,'Base IPCA'!$D$3:$D$13,AH1903,"Cubic","Extrapolate=Linear","MultiX=Average","Skip=True","Sort=True")</f>
        <v>#N/A Invalid Parameter: Interpolation value</v>
      </c>
    </row>
    <row r="1904" spans="34:36" x14ac:dyDescent="0.25">
      <c r="AH1904" s="42" t="e">
        <f t="shared" si="123"/>
        <v>#REF!</v>
      </c>
      <c r="AI1904" s="43" t="str">
        <f>_xll.BInterpol('Base IPCA'!$C$3:$C$13,'Base IPCA'!$E$3:$E$13,AH1904,"Cubic","Extrapolate=Linear","MultiX=Average","Skip=True","Sort=True")</f>
        <v>#N/A Invalid Parameter: Interpolation value</v>
      </c>
      <c r="AJ1904" s="43" t="str">
        <f>_xll.BInterpol('Base IPCA'!$C$3:$C$13,'Base IPCA'!$D$3:$D$13,AH1904,"Cubic","Extrapolate=Linear","MultiX=Average","Skip=True","Sort=True")</f>
        <v>#N/A Invalid Parameter: Interpolation value</v>
      </c>
    </row>
    <row r="1905" spans="34:36" x14ac:dyDescent="0.25">
      <c r="AH1905" s="42" t="e">
        <f t="shared" si="123"/>
        <v>#REF!</v>
      </c>
      <c r="AI1905" s="43" t="str">
        <f>_xll.BInterpol('Base IPCA'!$C$3:$C$13,'Base IPCA'!$E$3:$E$13,AH1905,"Cubic","Extrapolate=Linear","MultiX=Average","Skip=True","Sort=True")</f>
        <v>#N/A Invalid Parameter: Interpolation value</v>
      </c>
      <c r="AJ1905" s="43" t="str">
        <f>_xll.BInterpol('Base IPCA'!$C$3:$C$13,'Base IPCA'!$D$3:$D$13,AH1905,"Cubic","Extrapolate=Linear","MultiX=Average","Skip=True","Sort=True")</f>
        <v>#N/A Invalid Parameter: Interpolation value</v>
      </c>
    </row>
    <row r="1906" spans="34:36" x14ac:dyDescent="0.25">
      <c r="AH1906" s="42" t="e">
        <f t="shared" si="123"/>
        <v>#REF!</v>
      </c>
      <c r="AI1906" s="43" t="str">
        <f>_xll.BInterpol('Base IPCA'!$C$3:$C$13,'Base IPCA'!$E$3:$E$13,AH1906,"Cubic","Extrapolate=Linear","MultiX=Average","Skip=True","Sort=True")</f>
        <v>#N/A Invalid Parameter: Interpolation value</v>
      </c>
      <c r="AJ1906" s="43" t="str">
        <f>_xll.BInterpol('Base IPCA'!$C$3:$C$13,'Base IPCA'!$D$3:$D$13,AH1906,"Cubic","Extrapolate=Linear","MultiX=Average","Skip=True","Sort=True")</f>
        <v>#N/A Invalid Parameter: Interpolation value</v>
      </c>
    </row>
    <row r="1907" spans="34:36" x14ac:dyDescent="0.25">
      <c r="AH1907" s="42" t="e">
        <f t="shared" si="123"/>
        <v>#REF!</v>
      </c>
      <c r="AI1907" s="43" t="str">
        <f>_xll.BInterpol('Base IPCA'!$C$3:$C$13,'Base IPCA'!$E$3:$E$13,AH1907,"Cubic","Extrapolate=Linear","MultiX=Average","Skip=True","Sort=True")</f>
        <v>#N/A Invalid Parameter: Interpolation value</v>
      </c>
      <c r="AJ1907" s="43" t="str">
        <f>_xll.BInterpol('Base IPCA'!$C$3:$C$13,'Base IPCA'!$D$3:$D$13,AH1907,"Cubic","Extrapolate=Linear","MultiX=Average","Skip=True","Sort=True")</f>
        <v>#N/A Invalid Parameter: Interpolation value</v>
      </c>
    </row>
    <row r="1908" spans="34:36" x14ac:dyDescent="0.25">
      <c r="AH1908" s="42" t="e">
        <f t="shared" si="123"/>
        <v>#REF!</v>
      </c>
      <c r="AI1908" s="43" t="str">
        <f>_xll.BInterpol('Base IPCA'!$C$3:$C$13,'Base IPCA'!$E$3:$E$13,AH1908,"Cubic","Extrapolate=Linear","MultiX=Average","Skip=True","Sort=True")</f>
        <v>#N/A Invalid Parameter: Interpolation value</v>
      </c>
      <c r="AJ1908" s="43" t="str">
        <f>_xll.BInterpol('Base IPCA'!$C$3:$C$13,'Base IPCA'!$D$3:$D$13,AH1908,"Cubic","Extrapolate=Linear","MultiX=Average","Skip=True","Sort=True")</f>
        <v>#N/A Invalid Parameter: Interpolation value</v>
      </c>
    </row>
    <row r="1909" spans="34:36" x14ac:dyDescent="0.25">
      <c r="AH1909" s="42" t="e">
        <f t="shared" si="123"/>
        <v>#REF!</v>
      </c>
      <c r="AI1909" s="43" t="str">
        <f>_xll.BInterpol('Base IPCA'!$C$3:$C$13,'Base IPCA'!$E$3:$E$13,AH1909,"Cubic","Extrapolate=Linear","MultiX=Average","Skip=True","Sort=True")</f>
        <v>#N/A Invalid Parameter: Interpolation value</v>
      </c>
      <c r="AJ1909" s="43" t="str">
        <f>_xll.BInterpol('Base IPCA'!$C$3:$C$13,'Base IPCA'!$D$3:$D$13,AH1909,"Cubic","Extrapolate=Linear","MultiX=Average","Skip=True","Sort=True")</f>
        <v>#N/A Invalid Parameter: Interpolation value</v>
      </c>
    </row>
    <row r="1910" spans="34:36" x14ac:dyDescent="0.25">
      <c r="AH1910" s="42" t="e">
        <f t="shared" si="123"/>
        <v>#REF!</v>
      </c>
      <c r="AI1910" s="43" t="str">
        <f>_xll.BInterpol('Base IPCA'!$C$3:$C$13,'Base IPCA'!$E$3:$E$13,AH1910,"Cubic","Extrapolate=Linear","MultiX=Average","Skip=True","Sort=True")</f>
        <v>#N/A Invalid Parameter: Interpolation value</v>
      </c>
      <c r="AJ1910" s="43" t="str">
        <f>_xll.BInterpol('Base IPCA'!$C$3:$C$13,'Base IPCA'!$D$3:$D$13,AH1910,"Cubic","Extrapolate=Linear","MultiX=Average","Skip=True","Sort=True")</f>
        <v>#N/A Invalid Parameter: Interpolation value</v>
      </c>
    </row>
    <row r="1911" spans="34:36" x14ac:dyDescent="0.25">
      <c r="AH1911" s="42" t="e">
        <f t="shared" si="123"/>
        <v>#REF!</v>
      </c>
      <c r="AI1911" s="43" t="str">
        <f>_xll.BInterpol('Base IPCA'!$C$3:$C$13,'Base IPCA'!$E$3:$E$13,AH1911,"Cubic","Extrapolate=Linear","MultiX=Average","Skip=True","Sort=True")</f>
        <v>#N/A Invalid Parameter: Interpolation value</v>
      </c>
      <c r="AJ1911" s="43" t="str">
        <f>_xll.BInterpol('Base IPCA'!$C$3:$C$13,'Base IPCA'!$D$3:$D$13,AH1911,"Cubic","Extrapolate=Linear","MultiX=Average","Skip=True","Sort=True")</f>
        <v>#N/A Invalid Parameter: Interpolation value</v>
      </c>
    </row>
    <row r="1912" spans="34:36" x14ac:dyDescent="0.25">
      <c r="AH1912" s="42" t="e">
        <f t="shared" si="123"/>
        <v>#REF!</v>
      </c>
      <c r="AI1912" s="43" t="str">
        <f>_xll.BInterpol('Base IPCA'!$C$3:$C$13,'Base IPCA'!$E$3:$E$13,AH1912,"Cubic","Extrapolate=Linear","MultiX=Average","Skip=True","Sort=True")</f>
        <v>#N/A Invalid Parameter: Interpolation value</v>
      </c>
      <c r="AJ1912" s="43" t="str">
        <f>_xll.BInterpol('Base IPCA'!$C$3:$C$13,'Base IPCA'!$D$3:$D$13,AH1912,"Cubic","Extrapolate=Linear","MultiX=Average","Skip=True","Sort=True")</f>
        <v>#N/A Invalid Parameter: Interpolation value</v>
      </c>
    </row>
    <row r="1913" spans="34:36" x14ac:dyDescent="0.25">
      <c r="AH1913" s="42" t="e">
        <f t="shared" si="123"/>
        <v>#REF!</v>
      </c>
      <c r="AI1913" s="43" t="str">
        <f>_xll.BInterpol('Base IPCA'!$C$3:$C$13,'Base IPCA'!$E$3:$E$13,AH1913,"Cubic","Extrapolate=Linear","MultiX=Average","Skip=True","Sort=True")</f>
        <v>#N/A Invalid Parameter: Interpolation value</v>
      </c>
      <c r="AJ1913" s="43" t="str">
        <f>_xll.BInterpol('Base IPCA'!$C$3:$C$13,'Base IPCA'!$D$3:$D$13,AH1913,"Cubic","Extrapolate=Linear","MultiX=Average","Skip=True","Sort=True")</f>
        <v>#N/A Invalid Parameter: Interpolation value</v>
      </c>
    </row>
    <row r="1914" spans="34:36" x14ac:dyDescent="0.25">
      <c r="AH1914" s="42" t="e">
        <f t="shared" si="123"/>
        <v>#REF!</v>
      </c>
      <c r="AI1914" s="43" t="str">
        <f>_xll.BInterpol('Base IPCA'!$C$3:$C$13,'Base IPCA'!$E$3:$E$13,AH1914,"Cubic","Extrapolate=Linear","MultiX=Average","Skip=True","Sort=True")</f>
        <v>#N/A Invalid Parameter: Interpolation value</v>
      </c>
      <c r="AJ1914" s="43" t="str">
        <f>_xll.BInterpol('Base IPCA'!$C$3:$C$13,'Base IPCA'!$D$3:$D$13,AH1914,"Cubic","Extrapolate=Linear","MultiX=Average","Skip=True","Sort=True")</f>
        <v>#N/A Invalid Parameter: Interpolation value</v>
      </c>
    </row>
    <row r="1915" spans="34:36" x14ac:dyDescent="0.25">
      <c r="AH1915" s="42" t="e">
        <f t="shared" si="123"/>
        <v>#REF!</v>
      </c>
      <c r="AI1915" s="43" t="str">
        <f>_xll.BInterpol('Base IPCA'!$C$3:$C$13,'Base IPCA'!$E$3:$E$13,AH1915,"Cubic","Extrapolate=Linear","MultiX=Average","Skip=True","Sort=True")</f>
        <v>#N/A Invalid Parameter: Interpolation value</v>
      </c>
      <c r="AJ1915" s="43" t="str">
        <f>_xll.BInterpol('Base IPCA'!$C$3:$C$13,'Base IPCA'!$D$3:$D$13,AH1915,"Cubic","Extrapolate=Linear","MultiX=Average","Skip=True","Sort=True")</f>
        <v>#N/A Invalid Parameter: Interpolation value</v>
      </c>
    </row>
    <row r="1916" spans="34:36" x14ac:dyDescent="0.25">
      <c r="AH1916" s="42" t="e">
        <f t="shared" si="123"/>
        <v>#REF!</v>
      </c>
      <c r="AI1916" s="43" t="str">
        <f>_xll.BInterpol('Base IPCA'!$C$3:$C$13,'Base IPCA'!$E$3:$E$13,AH1916,"Cubic","Extrapolate=Linear","MultiX=Average","Skip=True","Sort=True")</f>
        <v>#N/A Invalid Parameter: Interpolation value</v>
      </c>
      <c r="AJ1916" s="43" t="str">
        <f>_xll.BInterpol('Base IPCA'!$C$3:$C$13,'Base IPCA'!$D$3:$D$13,AH1916,"Cubic","Extrapolate=Linear","MultiX=Average","Skip=True","Sort=True")</f>
        <v>#N/A Invalid Parameter: Interpolation value</v>
      </c>
    </row>
    <row r="1917" spans="34:36" x14ac:dyDescent="0.25">
      <c r="AH1917" s="42" t="e">
        <f t="shared" si="123"/>
        <v>#REF!</v>
      </c>
      <c r="AI1917" s="43" t="str">
        <f>_xll.BInterpol('Base IPCA'!$C$3:$C$13,'Base IPCA'!$E$3:$E$13,AH1917,"Cubic","Extrapolate=Linear","MultiX=Average","Skip=True","Sort=True")</f>
        <v>#N/A Invalid Parameter: Interpolation value</v>
      </c>
      <c r="AJ1917" s="43" t="str">
        <f>_xll.BInterpol('Base IPCA'!$C$3:$C$13,'Base IPCA'!$D$3:$D$13,AH1917,"Cubic","Extrapolate=Linear","MultiX=Average","Skip=True","Sort=True")</f>
        <v>#N/A Invalid Parameter: Interpolation value</v>
      </c>
    </row>
    <row r="1918" spans="34:36" x14ac:dyDescent="0.25">
      <c r="AH1918" s="42" t="e">
        <f t="shared" si="123"/>
        <v>#REF!</v>
      </c>
      <c r="AI1918" s="43" t="str">
        <f>_xll.BInterpol('Base IPCA'!$C$3:$C$13,'Base IPCA'!$E$3:$E$13,AH1918,"Cubic","Extrapolate=Linear","MultiX=Average","Skip=True","Sort=True")</f>
        <v>#N/A Invalid Parameter: Interpolation value</v>
      </c>
      <c r="AJ1918" s="43" t="str">
        <f>_xll.BInterpol('Base IPCA'!$C$3:$C$13,'Base IPCA'!$D$3:$D$13,AH1918,"Cubic","Extrapolate=Linear","MultiX=Average","Skip=True","Sort=True")</f>
        <v>#N/A Invalid Parameter: Interpolation value</v>
      </c>
    </row>
    <row r="1919" spans="34:36" x14ac:dyDescent="0.25">
      <c r="AH1919" s="42" t="e">
        <f t="shared" si="123"/>
        <v>#REF!</v>
      </c>
      <c r="AI1919" s="43" t="str">
        <f>_xll.BInterpol('Base IPCA'!$C$3:$C$13,'Base IPCA'!$E$3:$E$13,AH1919,"Cubic","Extrapolate=Linear","MultiX=Average","Skip=True","Sort=True")</f>
        <v>#N/A Invalid Parameter: Interpolation value</v>
      </c>
      <c r="AJ1919" s="43" t="str">
        <f>_xll.BInterpol('Base IPCA'!$C$3:$C$13,'Base IPCA'!$D$3:$D$13,AH1919,"Cubic","Extrapolate=Linear","MultiX=Average","Skip=True","Sort=True")</f>
        <v>#N/A Invalid Parameter: Interpolation value</v>
      </c>
    </row>
    <row r="1920" spans="34:36" x14ac:dyDescent="0.25">
      <c r="AH1920" s="42" t="e">
        <f t="shared" si="123"/>
        <v>#REF!</v>
      </c>
      <c r="AI1920" s="43" t="str">
        <f>_xll.BInterpol('Base IPCA'!$C$3:$C$13,'Base IPCA'!$E$3:$E$13,AH1920,"Cubic","Extrapolate=Linear","MultiX=Average","Skip=True","Sort=True")</f>
        <v>#N/A Invalid Parameter: Interpolation value</v>
      </c>
      <c r="AJ1920" s="43" t="str">
        <f>_xll.BInterpol('Base IPCA'!$C$3:$C$13,'Base IPCA'!$D$3:$D$13,AH1920,"Cubic","Extrapolate=Linear","MultiX=Average","Skip=True","Sort=True")</f>
        <v>#N/A Invalid Parameter: Interpolation value</v>
      </c>
    </row>
    <row r="1921" spans="34:36" x14ac:dyDescent="0.25">
      <c r="AH1921" s="42" t="e">
        <f t="shared" si="123"/>
        <v>#REF!</v>
      </c>
      <c r="AI1921" s="43" t="str">
        <f>_xll.BInterpol('Base IPCA'!$C$3:$C$13,'Base IPCA'!$E$3:$E$13,AH1921,"Cubic","Extrapolate=Linear","MultiX=Average","Skip=True","Sort=True")</f>
        <v>#N/A Invalid Parameter: Interpolation value</v>
      </c>
      <c r="AJ1921" s="43" t="str">
        <f>_xll.BInterpol('Base IPCA'!$C$3:$C$13,'Base IPCA'!$D$3:$D$13,AH1921,"Cubic","Extrapolate=Linear","MultiX=Average","Skip=True","Sort=True")</f>
        <v>#N/A Invalid Parameter: Interpolation value</v>
      </c>
    </row>
    <row r="1922" spans="34:36" x14ac:dyDescent="0.25">
      <c r="AH1922" s="42" t="e">
        <f t="shared" si="123"/>
        <v>#REF!</v>
      </c>
      <c r="AI1922" s="43" t="str">
        <f>_xll.BInterpol('Base IPCA'!$C$3:$C$13,'Base IPCA'!$E$3:$E$13,AH1922,"Cubic","Extrapolate=Linear","MultiX=Average","Skip=True","Sort=True")</f>
        <v>#N/A Invalid Parameter: Interpolation value</v>
      </c>
      <c r="AJ1922" s="43" t="str">
        <f>_xll.BInterpol('Base IPCA'!$C$3:$C$13,'Base IPCA'!$D$3:$D$13,AH1922,"Cubic","Extrapolate=Linear","MultiX=Average","Skip=True","Sort=True")</f>
        <v>#N/A Invalid Parameter: Interpolation value</v>
      </c>
    </row>
    <row r="1923" spans="34:36" x14ac:dyDescent="0.25">
      <c r="AH1923" s="42" t="e">
        <f t="shared" si="123"/>
        <v>#REF!</v>
      </c>
      <c r="AI1923" s="43" t="str">
        <f>_xll.BInterpol('Base IPCA'!$C$3:$C$13,'Base IPCA'!$E$3:$E$13,AH1923,"Cubic","Extrapolate=Linear","MultiX=Average","Skip=True","Sort=True")</f>
        <v>#N/A Invalid Parameter: Interpolation value</v>
      </c>
      <c r="AJ1923" s="43" t="str">
        <f>_xll.BInterpol('Base IPCA'!$C$3:$C$13,'Base IPCA'!$D$3:$D$13,AH1923,"Cubic","Extrapolate=Linear","MultiX=Average","Skip=True","Sort=True")</f>
        <v>#N/A Invalid Parameter: Interpolation value</v>
      </c>
    </row>
    <row r="1924" spans="34:36" x14ac:dyDescent="0.25">
      <c r="AH1924" s="42" t="e">
        <f t="shared" si="123"/>
        <v>#REF!</v>
      </c>
      <c r="AI1924" s="43" t="str">
        <f>_xll.BInterpol('Base IPCA'!$C$3:$C$13,'Base IPCA'!$E$3:$E$13,AH1924,"Cubic","Extrapolate=Linear","MultiX=Average","Skip=True","Sort=True")</f>
        <v>#N/A Invalid Parameter: Interpolation value</v>
      </c>
      <c r="AJ1924" s="43" t="str">
        <f>_xll.BInterpol('Base IPCA'!$C$3:$C$13,'Base IPCA'!$D$3:$D$13,AH1924,"Cubic","Extrapolate=Linear","MultiX=Average","Skip=True","Sort=True")</f>
        <v>#N/A Invalid Parameter: Interpolation value</v>
      </c>
    </row>
    <row r="1925" spans="34:36" x14ac:dyDescent="0.25">
      <c r="AH1925" s="42" t="e">
        <f t="shared" si="123"/>
        <v>#REF!</v>
      </c>
      <c r="AI1925" s="43" t="str">
        <f>_xll.BInterpol('Base IPCA'!$C$3:$C$13,'Base IPCA'!$E$3:$E$13,AH1925,"Cubic","Extrapolate=Linear","MultiX=Average","Skip=True","Sort=True")</f>
        <v>#N/A Invalid Parameter: Interpolation value</v>
      </c>
      <c r="AJ1925" s="43" t="str">
        <f>_xll.BInterpol('Base IPCA'!$C$3:$C$13,'Base IPCA'!$D$3:$D$13,AH1925,"Cubic","Extrapolate=Linear","MultiX=Average","Skip=True","Sort=True")</f>
        <v>#N/A Invalid Parameter: Interpolation value</v>
      </c>
    </row>
    <row r="1926" spans="34:36" x14ac:dyDescent="0.25">
      <c r="AH1926" s="42" t="e">
        <f t="shared" ref="AH1926:AH1989" si="124">AH1925+1</f>
        <v>#REF!</v>
      </c>
      <c r="AI1926" s="43" t="str">
        <f>_xll.BInterpol('Base IPCA'!$C$3:$C$13,'Base IPCA'!$E$3:$E$13,AH1926,"Cubic","Extrapolate=Linear","MultiX=Average","Skip=True","Sort=True")</f>
        <v>#N/A Invalid Parameter: Interpolation value</v>
      </c>
      <c r="AJ1926" s="43" t="str">
        <f>_xll.BInterpol('Base IPCA'!$C$3:$C$13,'Base IPCA'!$D$3:$D$13,AH1926,"Cubic","Extrapolate=Linear","MultiX=Average","Skip=True","Sort=True")</f>
        <v>#N/A Invalid Parameter: Interpolation value</v>
      </c>
    </row>
    <row r="1927" spans="34:36" x14ac:dyDescent="0.25">
      <c r="AH1927" s="42" t="e">
        <f t="shared" si="124"/>
        <v>#REF!</v>
      </c>
      <c r="AI1927" s="43" t="str">
        <f>_xll.BInterpol('Base IPCA'!$C$3:$C$13,'Base IPCA'!$E$3:$E$13,AH1927,"Cubic","Extrapolate=Linear","MultiX=Average","Skip=True","Sort=True")</f>
        <v>#N/A Invalid Parameter: Interpolation value</v>
      </c>
      <c r="AJ1927" s="43" t="str">
        <f>_xll.BInterpol('Base IPCA'!$C$3:$C$13,'Base IPCA'!$D$3:$D$13,AH1927,"Cubic","Extrapolate=Linear","MultiX=Average","Skip=True","Sort=True")</f>
        <v>#N/A Invalid Parameter: Interpolation value</v>
      </c>
    </row>
    <row r="1928" spans="34:36" x14ac:dyDescent="0.25">
      <c r="AH1928" s="42" t="e">
        <f t="shared" si="124"/>
        <v>#REF!</v>
      </c>
      <c r="AI1928" s="43" t="str">
        <f>_xll.BInterpol('Base IPCA'!$C$3:$C$13,'Base IPCA'!$E$3:$E$13,AH1928,"Cubic","Extrapolate=Linear","MultiX=Average","Skip=True","Sort=True")</f>
        <v>#N/A Invalid Parameter: Interpolation value</v>
      </c>
      <c r="AJ1928" s="43" t="str">
        <f>_xll.BInterpol('Base IPCA'!$C$3:$C$13,'Base IPCA'!$D$3:$D$13,AH1928,"Cubic","Extrapolate=Linear","MultiX=Average","Skip=True","Sort=True")</f>
        <v>#N/A Invalid Parameter: Interpolation value</v>
      </c>
    </row>
    <row r="1929" spans="34:36" x14ac:dyDescent="0.25">
      <c r="AH1929" s="42" t="e">
        <f t="shared" si="124"/>
        <v>#REF!</v>
      </c>
      <c r="AI1929" s="43" t="str">
        <f>_xll.BInterpol('Base IPCA'!$C$3:$C$13,'Base IPCA'!$E$3:$E$13,AH1929,"Cubic","Extrapolate=Linear","MultiX=Average","Skip=True","Sort=True")</f>
        <v>#N/A Invalid Parameter: Interpolation value</v>
      </c>
      <c r="AJ1929" s="43" t="str">
        <f>_xll.BInterpol('Base IPCA'!$C$3:$C$13,'Base IPCA'!$D$3:$D$13,AH1929,"Cubic","Extrapolate=Linear","MultiX=Average","Skip=True","Sort=True")</f>
        <v>#N/A Invalid Parameter: Interpolation value</v>
      </c>
    </row>
    <row r="1930" spans="34:36" x14ac:dyDescent="0.25">
      <c r="AH1930" s="42" t="e">
        <f t="shared" si="124"/>
        <v>#REF!</v>
      </c>
      <c r="AI1930" s="43" t="str">
        <f>_xll.BInterpol('Base IPCA'!$C$3:$C$13,'Base IPCA'!$E$3:$E$13,AH1930,"Cubic","Extrapolate=Linear","MultiX=Average","Skip=True","Sort=True")</f>
        <v>#N/A Invalid Parameter: Interpolation value</v>
      </c>
      <c r="AJ1930" s="43" t="str">
        <f>_xll.BInterpol('Base IPCA'!$C$3:$C$13,'Base IPCA'!$D$3:$D$13,AH1930,"Cubic","Extrapolate=Linear","MultiX=Average","Skip=True","Sort=True")</f>
        <v>#N/A Invalid Parameter: Interpolation value</v>
      </c>
    </row>
    <row r="1931" spans="34:36" x14ac:dyDescent="0.25">
      <c r="AH1931" s="42" t="e">
        <f t="shared" si="124"/>
        <v>#REF!</v>
      </c>
      <c r="AI1931" s="43" t="str">
        <f>_xll.BInterpol('Base IPCA'!$C$3:$C$13,'Base IPCA'!$E$3:$E$13,AH1931,"Cubic","Extrapolate=Linear","MultiX=Average","Skip=True","Sort=True")</f>
        <v>#N/A Invalid Parameter: Interpolation value</v>
      </c>
      <c r="AJ1931" s="43" t="str">
        <f>_xll.BInterpol('Base IPCA'!$C$3:$C$13,'Base IPCA'!$D$3:$D$13,AH1931,"Cubic","Extrapolate=Linear","MultiX=Average","Skip=True","Sort=True")</f>
        <v>#N/A Invalid Parameter: Interpolation value</v>
      </c>
    </row>
    <row r="1932" spans="34:36" x14ac:dyDescent="0.25">
      <c r="AH1932" s="42" t="e">
        <f t="shared" si="124"/>
        <v>#REF!</v>
      </c>
      <c r="AI1932" s="43" t="str">
        <f>_xll.BInterpol('Base IPCA'!$C$3:$C$13,'Base IPCA'!$E$3:$E$13,AH1932,"Cubic","Extrapolate=Linear","MultiX=Average","Skip=True","Sort=True")</f>
        <v>#N/A Invalid Parameter: Interpolation value</v>
      </c>
      <c r="AJ1932" s="43" t="str">
        <f>_xll.BInterpol('Base IPCA'!$C$3:$C$13,'Base IPCA'!$D$3:$D$13,AH1932,"Cubic","Extrapolate=Linear","MultiX=Average","Skip=True","Sort=True")</f>
        <v>#N/A Invalid Parameter: Interpolation value</v>
      </c>
    </row>
    <row r="1933" spans="34:36" x14ac:dyDescent="0.25">
      <c r="AH1933" s="42" t="e">
        <f t="shared" si="124"/>
        <v>#REF!</v>
      </c>
      <c r="AI1933" s="43" t="str">
        <f>_xll.BInterpol('Base IPCA'!$C$3:$C$13,'Base IPCA'!$E$3:$E$13,AH1933,"Cubic","Extrapolate=Linear","MultiX=Average","Skip=True","Sort=True")</f>
        <v>#N/A Invalid Parameter: Interpolation value</v>
      </c>
      <c r="AJ1933" s="43" t="str">
        <f>_xll.BInterpol('Base IPCA'!$C$3:$C$13,'Base IPCA'!$D$3:$D$13,AH1933,"Cubic","Extrapolate=Linear","MultiX=Average","Skip=True","Sort=True")</f>
        <v>#N/A Invalid Parameter: Interpolation value</v>
      </c>
    </row>
    <row r="1934" spans="34:36" x14ac:dyDescent="0.25">
      <c r="AH1934" s="42" t="e">
        <f t="shared" si="124"/>
        <v>#REF!</v>
      </c>
      <c r="AI1934" s="43" t="str">
        <f>_xll.BInterpol('Base IPCA'!$C$3:$C$13,'Base IPCA'!$E$3:$E$13,AH1934,"Cubic","Extrapolate=Linear","MultiX=Average","Skip=True","Sort=True")</f>
        <v>#N/A Invalid Parameter: Interpolation value</v>
      </c>
      <c r="AJ1934" s="43" t="str">
        <f>_xll.BInterpol('Base IPCA'!$C$3:$C$13,'Base IPCA'!$D$3:$D$13,AH1934,"Cubic","Extrapolate=Linear","MultiX=Average","Skip=True","Sort=True")</f>
        <v>#N/A Invalid Parameter: Interpolation value</v>
      </c>
    </row>
    <row r="1935" spans="34:36" x14ac:dyDescent="0.25">
      <c r="AH1935" s="42" t="e">
        <f t="shared" si="124"/>
        <v>#REF!</v>
      </c>
      <c r="AI1935" s="43" t="str">
        <f>_xll.BInterpol('Base IPCA'!$C$3:$C$13,'Base IPCA'!$E$3:$E$13,AH1935,"Cubic","Extrapolate=Linear","MultiX=Average","Skip=True","Sort=True")</f>
        <v>#N/A Invalid Parameter: Interpolation value</v>
      </c>
      <c r="AJ1935" s="43" t="str">
        <f>_xll.BInterpol('Base IPCA'!$C$3:$C$13,'Base IPCA'!$D$3:$D$13,AH1935,"Cubic","Extrapolate=Linear","MultiX=Average","Skip=True","Sort=True")</f>
        <v>#N/A Invalid Parameter: Interpolation value</v>
      </c>
    </row>
    <row r="1936" spans="34:36" x14ac:dyDescent="0.25">
      <c r="AH1936" s="42" t="e">
        <f t="shared" si="124"/>
        <v>#REF!</v>
      </c>
      <c r="AI1936" s="43" t="str">
        <f>_xll.BInterpol('Base IPCA'!$C$3:$C$13,'Base IPCA'!$E$3:$E$13,AH1936,"Cubic","Extrapolate=Linear","MultiX=Average","Skip=True","Sort=True")</f>
        <v>#N/A Invalid Parameter: Interpolation value</v>
      </c>
      <c r="AJ1936" s="43" t="str">
        <f>_xll.BInterpol('Base IPCA'!$C$3:$C$13,'Base IPCA'!$D$3:$D$13,AH1936,"Cubic","Extrapolate=Linear","MultiX=Average","Skip=True","Sort=True")</f>
        <v>#N/A Invalid Parameter: Interpolation value</v>
      </c>
    </row>
    <row r="1937" spans="34:36" x14ac:dyDescent="0.25">
      <c r="AH1937" s="42" t="e">
        <f t="shared" si="124"/>
        <v>#REF!</v>
      </c>
      <c r="AI1937" s="43" t="str">
        <f>_xll.BInterpol('Base IPCA'!$C$3:$C$13,'Base IPCA'!$E$3:$E$13,AH1937,"Cubic","Extrapolate=Linear","MultiX=Average","Skip=True","Sort=True")</f>
        <v>#N/A Invalid Parameter: Interpolation value</v>
      </c>
      <c r="AJ1937" s="43" t="str">
        <f>_xll.BInterpol('Base IPCA'!$C$3:$C$13,'Base IPCA'!$D$3:$D$13,AH1937,"Cubic","Extrapolate=Linear","MultiX=Average","Skip=True","Sort=True")</f>
        <v>#N/A Invalid Parameter: Interpolation value</v>
      </c>
    </row>
    <row r="1938" spans="34:36" x14ac:dyDescent="0.25">
      <c r="AH1938" s="42" t="e">
        <f t="shared" si="124"/>
        <v>#REF!</v>
      </c>
      <c r="AI1938" s="43" t="str">
        <f>_xll.BInterpol('Base IPCA'!$C$3:$C$13,'Base IPCA'!$E$3:$E$13,AH1938,"Cubic","Extrapolate=Linear","MultiX=Average","Skip=True","Sort=True")</f>
        <v>#N/A Invalid Parameter: Interpolation value</v>
      </c>
      <c r="AJ1938" s="43" t="str">
        <f>_xll.BInterpol('Base IPCA'!$C$3:$C$13,'Base IPCA'!$D$3:$D$13,AH1938,"Cubic","Extrapolate=Linear","MultiX=Average","Skip=True","Sort=True")</f>
        <v>#N/A Invalid Parameter: Interpolation value</v>
      </c>
    </row>
    <row r="1939" spans="34:36" x14ac:dyDescent="0.25">
      <c r="AH1939" s="42" t="e">
        <f t="shared" si="124"/>
        <v>#REF!</v>
      </c>
      <c r="AI1939" s="43" t="str">
        <f>_xll.BInterpol('Base IPCA'!$C$3:$C$13,'Base IPCA'!$E$3:$E$13,AH1939,"Cubic","Extrapolate=Linear","MultiX=Average","Skip=True","Sort=True")</f>
        <v>#N/A Invalid Parameter: Interpolation value</v>
      </c>
      <c r="AJ1939" s="43" t="str">
        <f>_xll.BInterpol('Base IPCA'!$C$3:$C$13,'Base IPCA'!$D$3:$D$13,AH1939,"Cubic","Extrapolate=Linear","MultiX=Average","Skip=True","Sort=True")</f>
        <v>#N/A Invalid Parameter: Interpolation value</v>
      </c>
    </row>
    <row r="1940" spans="34:36" x14ac:dyDescent="0.25">
      <c r="AH1940" s="42" t="e">
        <f t="shared" si="124"/>
        <v>#REF!</v>
      </c>
      <c r="AI1940" s="43" t="str">
        <f>_xll.BInterpol('Base IPCA'!$C$3:$C$13,'Base IPCA'!$E$3:$E$13,AH1940,"Cubic","Extrapolate=Linear","MultiX=Average","Skip=True","Sort=True")</f>
        <v>#N/A Invalid Parameter: Interpolation value</v>
      </c>
      <c r="AJ1940" s="43" t="str">
        <f>_xll.BInterpol('Base IPCA'!$C$3:$C$13,'Base IPCA'!$D$3:$D$13,AH1940,"Cubic","Extrapolate=Linear","MultiX=Average","Skip=True","Sort=True")</f>
        <v>#N/A Invalid Parameter: Interpolation value</v>
      </c>
    </row>
    <row r="1941" spans="34:36" x14ac:dyDescent="0.25">
      <c r="AH1941" s="42" t="e">
        <f t="shared" si="124"/>
        <v>#REF!</v>
      </c>
      <c r="AI1941" s="43" t="str">
        <f>_xll.BInterpol('Base IPCA'!$C$3:$C$13,'Base IPCA'!$E$3:$E$13,AH1941,"Cubic","Extrapolate=Linear","MultiX=Average","Skip=True","Sort=True")</f>
        <v>#N/A Invalid Parameter: Interpolation value</v>
      </c>
      <c r="AJ1941" s="43" t="str">
        <f>_xll.BInterpol('Base IPCA'!$C$3:$C$13,'Base IPCA'!$D$3:$D$13,AH1941,"Cubic","Extrapolate=Linear","MultiX=Average","Skip=True","Sort=True")</f>
        <v>#N/A Invalid Parameter: Interpolation value</v>
      </c>
    </row>
    <row r="1942" spans="34:36" x14ac:dyDescent="0.25">
      <c r="AH1942" s="42" t="e">
        <f t="shared" si="124"/>
        <v>#REF!</v>
      </c>
      <c r="AI1942" s="43" t="str">
        <f>_xll.BInterpol('Base IPCA'!$C$3:$C$13,'Base IPCA'!$E$3:$E$13,AH1942,"Cubic","Extrapolate=Linear","MultiX=Average","Skip=True","Sort=True")</f>
        <v>#N/A Invalid Parameter: Interpolation value</v>
      </c>
      <c r="AJ1942" s="43" t="str">
        <f>_xll.BInterpol('Base IPCA'!$C$3:$C$13,'Base IPCA'!$D$3:$D$13,AH1942,"Cubic","Extrapolate=Linear","MultiX=Average","Skip=True","Sort=True")</f>
        <v>#N/A Invalid Parameter: Interpolation value</v>
      </c>
    </row>
    <row r="1943" spans="34:36" x14ac:dyDescent="0.25">
      <c r="AH1943" s="42" t="e">
        <f t="shared" si="124"/>
        <v>#REF!</v>
      </c>
      <c r="AI1943" s="43" t="str">
        <f>_xll.BInterpol('Base IPCA'!$C$3:$C$13,'Base IPCA'!$E$3:$E$13,AH1943,"Cubic","Extrapolate=Linear","MultiX=Average","Skip=True","Sort=True")</f>
        <v>#N/A Invalid Parameter: Interpolation value</v>
      </c>
      <c r="AJ1943" s="43" t="str">
        <f>_xll.BInterpol('Base IPCA'!$C$3:$C$13,'Base IPCA'!$D$3:$D$13,AH1943,"Cubic","Extrapolate=Linear","MultiX=Average","Skip=True","Sort=True")</f>
        <v>#N/A Invalid Parameter: Interpolation value</v>
      </c>
    </row>
    <row r="1944" spans="34:36" x14ac:dyDescent="0.25">
      <c r="AH1944" s="42" t="e">
        <f t="shared" si="124"/>
        <v>#REF!</v>
      </c>
      <c r="AI1944" s="43" t="str">
        <f>_xll.BInterpol('Base IPCA'!$C$3:$C$13,'Base IPCA'!$E$3:$E$13,AH1944,"Cubic","Extrapolate=Linear","MultiX=Average","Skip=True","Sort=True")</f>
        <v>#N/A Invalid Parameter: Interpolation value</v>
      </c>
      <c r="AJ1944" s="43" t="str">
        <f>_xll.BInterpol('Base IPCA'!$C$3:$C$13,'Base IPCA'!$D$3:$D$13,AH1944,"Cubic","Extrapolate=Linear","MultiX=Average","Skip=True","Sort=True")</f>
        <v>#N/A Invalid Parameter: Interpolation value</v>
      </c>
    </row>
    <row r="1945" spans="34:36" x14ac:dyDescent="0.25">
      <c r="AH1945" s="42" t="e">
        <f t="shared" si="124"/>
        <v>#REF!</v>
      </c>
      <c r="AI1945" s="43" t="str">
        <f>_xll.BInterpol('Base IPCA'!$C$3:$C$13,'Base IPCA'!$E$3:$E$13,AH1945,"Cubic","Extrapolate=Linear","MultiX=Average","Skip=True","Sort=True")</f>
        <v>#N/A Invalid Parameter: Interpolation value</v>
      </c>
      <c r="AJ1945" s="43" t="str">
        <f>_xll.BInterpol('Base IPCA'!$C$3:$C$13,'Base IPCA'!$D$3:$D$13,AH1945,"Cubic","Extrapolate=Linear","MultiX=Average","Skip=True","Sort=True")</f>
        <v>#N/A Invalid Parameter: Interpolation value</v>
      </c>
    </row>
    <row r="1946" spans="34:36" x14ac:dyDescent="0.25">
      <c r="AH1946" s="42" t="e">
        <f t="shared" si="124"/>
        <v>#REF!</v>
      </c>
      <c r="AI1946" s="43" t="str">
        <f>_xll.BInterpol('Base IPCA'!$C$3:$C$13,'Base IPCA'!$E$3:$E$13,AH1946,"Cubic","Extrapolate=Linear","MultiX=Average","Skip=True","Sort=True")</f>
        <v>#N/A Invalid Parameter: Interpolation value</v>
      </c>
      <c r="AJ1946" s="43" t="str">
        <f>_xll.BInterpol('Base IPCA'!$C$3:$C$13,'Base IPCA'!$D$3:$D$13,AH1946,"Cubic","Extrapolate=Linear","MultiX=Average","Skip=True","Sort=True")</f>
        <v>#N/A Invalid Parameter: Interpolation value</v>
      </c>
    </row>
    <row r="1947" spans="34:36" x14ac:dyDescent="0.25">
      <c r="AH1947" s="42" t="e">
        <f t="shared" si="124"/>
        <v>#REF!</v>
      </c>
      <c r="AI1947" s="43" t="str">
        <f>_xll.BInterpol('Base IPCA'!$C$3:$C$13,'Base IPCA'!$E$3:$E$13,AH1947,"Cubic","Extrapolate=Linear","MultiX=Average","Skip=True","Sort=True")</f>
        <v>#N/A Invalid Parameter: Interpolation value</v>
      </c>
      <c r="AJ1947" s="43" t="str">
        <f>_xll.BInterpol('Base IPCA'!$C$3:$C$13,'Base IPCA'!$D$3:$D$13,AH1947,"Cubic","Extrapolate=Linear","MultiX=Average","Skip=True","Sort=True")</f>
        <v>#N/A Invalid Parameter: Interpolation value</v>
      </c>
    </row>
    <row r="1948" spans="34:36" x14ac:dyDescent="0.25">
      <c r="AH1948" s="42" t="e">
        <f t="shared" si="124"/>
        <v>#REF!</v>
      </c>
      <c r="AI1948" s="43" t="str">
        <f>_xll.BInterpol('Base IPCA'!$C$3:$C$13,'Base IPCA'!$E$3:$E$13,AH1948,"Cubic","Extrapolate=Linear","MultiX=Average","Skip=True","Sort=True")</f>
        <v>#N/A Invalid Parameter: Interpolation value</v>
      </c>
      <c r="AJ1948" s="43" t="str">
        <f>_xll.BInterpol('Base IPCA'!$C$3:$C$13,'Base IPCA'!$D$3:$D$13,AH1948,"Cubic","Extrapolate=Linear","MultiX=Average","Skip=True","Sort=True")</f>
        <v>#N/A Invalid Parameter: Interpolation value</v>
      </c>
    </row>
    <row r="1949" spans="34:36" x14ac:dyDescent="0.25">
      <c r="AH1949" s="42" t="e">
        <f t="shared" si="124"/>
        <v>#REF!</v>
      </c>
      <c r="AI1949" s="43" t="str">
        <f>_xll.BInterpol('Base IPCA'!$C$3:$C$13,'Base IPCA'!$E$3:$E$13,AH1949,"Cubic","Extrapolate=Linear","MultiX=Average","Skip=True","Sort=True")</f>
        <v>#N/A Invalid Parameter: Interpolation value</v>
      </c>
      <c r="AJ1949" s="43" t="str">
        <f>_xll.BInterpol('Base IPCA'!$C$3:$C$13,'Base IPCA'!$D$3:$D$13,AH1949,"Cubic","Extrapolate=Linear","MultiX=Average","Skip=True","Sort=True")</f>
        <v>#N/A Invalid Parameter: Interpolation value</v>
      </c>
    </row>
    <row r="1950" spans="34:36" x14ac:dyDescent="0.25">
      <c r="AH1950" s="42" t="e">
        <f t="shared" si="124"/>
        <v>#REF!</v>
      </c>
      <c r="AI1950" s="43" t="str">
        <f>_xll.BInterpol('Base IPCA'!$C$3:$C$13,'Base IPCA'!$E$3:$E$13,AH1950,"Cubic","Extrapolate=Linear","MultiX=Average","Skip=True","Sort=True")</f>
        <v>#N/A Invalid Parameter: Interpolation value</v>
      </c>
      <c r="AJ1950" s="43" t="str">
        <f>_xll.BInterpol('Base IPCA'!$C$3:$C$13,'Base IPCA'!$D$3:$D$13,AH1950,"Cubic","Extrapolate=Linear","MultiX=Average","Skip=True","Sort=True")</f>
        <v>#N/A Invalid Parameter: Interpolation value</v>
      </c>
    </row>
    <row r="1951" spans="34:36" x14ac:dyDescent="0.25">
      <c r="AH1951" s="42" t="e">
        <f t="shared" si="124"/>
        <v>#REF!</v>
      </c>
      <c r="AI1951" s="43" t="str">
        <f>_xll.BInterpol('Base IPCA'!$C$3:$C$13,'Base IPCA'!$E$3:$E$13,AH1951,"Cubic","Extrapolate=Linear","MultiX=Average","Skip=True","Sort=True")</f>
        <v>#N/A Invalid Parameter: Interpolation value</v>
      </c>
      <c r="AJ1951" s="43" t="str">
        <f>_xll.BInterpol('Base IPCA'!$C$3:$C$13,'Base IPCA'!$D$3:$D$13,AH1951,"Cubic","Extrapolate=Linear","MultiX=Average","Skip=True","Sort=True")</f>
        <v>#N/A Invalid Parameter: Interpolation value</v>
      </c>
    </row>
    <row r="1952" spans="34:36" x14ac:dyDescent="0.25">
      <c r="AH1952" s="42" t="e">
        <f t="shared" si="124"/>
        <v>#REF!</v>
      </c>
      <c r="AI1952" s="43" t="str">
        <f>_xll.BInterpol('Base IPCA'!$C$3:$C$13,'Base IPCA'!$E$3:$E$13,AH1952,"Cubic","Extrapolate=Linear","MultiX=Average","Skip=True","Sort=True")</f>
        <v>#N/A Invalid Parameter: Interpolation value</v>
      </c>
      <c r="AJ1952" s="43" t="str">
        <f>_xll.BInterpol('Base IPCA'!$C$3:$C$13,'Base IPCA'!$D$3:$D$13,AH1952,"Cubic","Extrapolate=Linear","MultiX=Average","Skip=True","Sort=True")</f>
        <v>#N/A Invalid Parameter: Interpolation value</v>
      </c>
    </row>
    <row r="1953" spans="34:36" x14ac:dyDescent="0.25">
      <c r="AH1953" s="42" t="e">
        <f t="shared" si="124"/>
        <v>#REF!</v>
      </c>
      <c r="AI1953" s="43" t="str">
        <f>_xll.BInterpol('Base IPCA'!$C$3:$C$13,'Base IPCA'!$E$3:$E$13,AH1953,"Cubic","Extrapolate=Linear","MultiX=Average","Skip=True","Sort=True")</f>
        <v>#N/A Invalid Parameter: Interpolation value</v>
      </c>
      <c r="AJ1953" s="43" t="str">
        <f>_xll.BInterpol('Base IPCA'!$C$3:$C$13,'Base IPCA'!$D$3:$D$13,AH1953,"Cubic","Extrapolate=Linear","MultiX=Average","Skip=True","Sort=True")</f>
        <v>#N/A Invalid Parameter: Interpolation value</v>
      </c>
    </row>
    <row r="1954" spans="34:36" x14ac:dyDescent="0.25">
      <c r="AH1954" s="42" t="e">
        <f t="shared" si="124"/>
        <v>#REF!</v>
      </c>
      <c r="AI1954" s="43" t="str">
        <f>_xll.BInterpol('Base IPCA'!$C$3:$C$13,'Base IPCA'!$E$3:$E$13,AH1954,"Cubic","Extrapolate=Linear","MultiX=Average","Skip=True","Sort=True")</f>
        <v>#N/A Invalid Parameter: Interpolation value</v>
      </c>
      <c r="AJ1954" s="43" t="str">
        <f>_xll.BInterpol('Base IPCA'!$C$3:$C$13,'Base IPCA'!$D$3:$D$13,AH1954,"Cubic","Extrapolate=Linear","MultiX=Average","Skip=True","Sort=True")</f>
        <v>#N/A Invalid Parameter: Interpolation value</v>
      </c>
    </row>
    <row r="1955" spans="34:36" x14ac:dyDescent="0.25">
      <c r="AH1955" s="42" t="e">
        <f t="shared" si="124"/>
        <v>#REF!</v>
      </c>
      <c r="AI1955" s="43" t="str">
        <f>_xll.BInterpol('Base IPCA'!$C$3:$C$13,'Base IPCA'!$E$3:$E$13,AH1955,"Cubic","Extrapolate=Linear","MultiX=Average","Skip=True","Sort=True")</f>
        <v>#N/A Invalid Parameter: Interpolation value</v>
      </c>
      <c r="AJ1955" s="43" t="str">
        <f>_xll.BInterpol('Base IPCA'!$C$3:$C$13,'Base IPCA'!$D$3:$D$13,AH1955,"Cubic","Extrapolate=Linear","MultiX=Average","Skip=True","Sort=True")</f>
        <v>#N/A Invalid Parameter: Interpolation value</v>
      </c>
    </row>
    <row r="1956" spans="34:36" x14ac:dyDescent="0.25">
      <c r="AH1956" s="42" t="e">
        <f t="shared" si="124"/>
        <v>#REF!</v>
      </c>
      <c r="AI1956" s="43" t="str">
        <f>_xll.BInterpol('Base IPCA'!$C$3:$C$13,'Base IPCA'!$E$3:$E$13,AH1956,"Cubic","Extrapolate=Linear","MultiX=Average","Skip=True","Sort=True")</f>
        <v>#N/A Invalid Parameter: Interpolation value</v>
      </c>
      <c r="AJ1956" s="43" t="str">
        <f>_xll.BInterpol('Base IPCA'!$C$3:$C$13,'Base IPCA'!$D$3:$D$13,AH1956,"Cubic","Extrapolate=Linear","MultiX=Average","Skip=True","Sort=True")</f>
        <v>#N/A Invalid Parameter: Interpolation value</v>
      </c>
    </row>
    <row r="1957" spans="34:36" x14ac:dyDescent="0.25">
      <c r="AH1957" s="42" t="e">
        <f t="shared" si="124"/>
        <v>#REF!</v>
      </c>
      <c r="AI1957" s="43" t="str">
        <f>_xll.BInterpol('Base IPCA'!$C$3:$C$13,'Base IPCA'!$E$3:$E$13,AH1957,"Cubic","Extrapolate=Linear","MultiX=Average","Skip=True","Sort=True")</f>
        <v>#N/A Invalid Parameter: Interpolation value</v>
      </c>
      <c r="AJ1957" s="43" t="str">
        <f>_xll.BInterpol('Base IPCA'!$C$3:$C$13,'Base IPCA'!$D$3:$D$13,AH1957,"Cubic","Extrapolate=Linear","MultiX=Average","Skip=True","Sort=True")</f>
        <v>#N/A Invalid Parameter: Interpolation value</v>
      </c>
    </row>
    <row r="1958" spans="34:36" x14ac:dyDescent="0.25">
      <c r="AH1958" s="42" t="e">
        <f t="shared" si="124"/>
        <v>#REF!</v>
      </c>
      <c r="AI1958" s="43" t="str">
        <f>_xll.BInterpol('Base IPCA'!$C$3:$C$13,'Base IPCA'!$E$3:$E$13,AH1958,"Cubic","Extrapolate=Linear","MultiX=Average","Skip=True","Sort=True")</f>
        <v>#N/A Invalid Parameter: Interpolation value</v>
      </c>
      <c r="AJ1958" s="43" t="str">
        <f>_xll.BInterpol('Base IPCA'!$C$3:$C$13,'Base IPCA'!$D$3:$D$13,AH1958,"Cubic","Extrapolate=Linear","MultiX=Average","Skip=True","Sort=True")</f>
        <v>#N/A Invalid Parameter: Interpolation value</v>
      </c>
    </row>
    <row r="1959" spans="34:36" x14ac:dyDescent="0.25">
      <c r="AH1959" s="42" t="e">
        <f t="shared" si="124"/>
        <v>#REF!</v>
      </c>
      <c r="AI1959" s="43" t="str">
        <f>_xll.BInterpol('Base IPCA'!$C$3:$C$13,'Base IPCA'!$E$3:$E$13,AH1959,"Cubic","Extrapolate=Linear","MultiX=Average","Skip=True","Sort=True")</f>
        <v>#N/A Invalid Parameter: Interpolation value</v>
      </c>
      <c r="AJ1959" s="43" t="str">
        <f>_xll.BInterpol('Base IPCA'!$C$3:$C$13,'Base IPCA'!$D$3:$D$13,AH1959,"Cubic","Extrapolate=Linear","MultiX=Average","Skip=True","Sort=True")</f>
        <v>#N/A Invalid Parameter: Interpolation value</v>
      </c>
    </row>
    <row r="1960" spans="34:36" x14ac:dyDescent="0.25">
      <c r="AH1960" s="42" t="e">
        <f t="shared" si="124"/>
        <v>#REF!</v>
      </c>
      <c r="AI1960" s="43" t="str">
        <f>_xll.BInterpol('Base IPCA'!$C$3:$C$13,'Base IPCA'!$E$3:$E$13,AH1960,"Cubic","Extrapolate=Linear","MultiX=Average","Skip=True","Sort=True")</f>
        <v>#N/A Invalid Parameter: Interpolation value</v>
      </c>
      <c r="AJ1960" s="43" t="str">
        <f>_xll.BInterpol('Base IPCA'!$C$3:$C$13,'Base IPCA'!$D$3:$D$13,AH1960,"Cubic","Extrapolate=Linear","MultiX=Average","Skip=True","Sort=True")</f>
        <v>#N/A Invalid Parameter: Interpolation value</v>
      </c>
    </row>
    <row r="1961" spans="34:36" x14ac:dyDescent="0.25">
      <c r="AH1961" s="42" t="e">
        <f t="shared" si="124"/>
        <v>#REF!</v>
      </c>
      <c r="AI1961" s="43" t="str">
        <f>_xll.BInterpol('Base IPCA'!$C$3:$C$13,'Base IPCA'!$E$3:$E$13,AH1961,"Cubic","Extrapolate=Linear","MultiX=Average","Skip=True","Sort=True")</f>
        <v>#N/A Invalid Parameter: Interpolation value</v>
      </c>
      <c r="AJ1961" s="43" t="str">
        <f>_xll.BInterpol('Base IPCA'!$C$3:$C$13,'Base IPCA'!$D$3:$D$13,AH1961,"Cubic","Extrapolate=Linear","MultiX=Average","Skip=True","Sort=True")</f>
        <v>#N/A Invalid Parameter: Interpolation value</v>
      </c>
    </row>
    <row r="1962" spans="34:36" x14ac:dyDescent="0.25">
      <c r="AH1962" s="42" t="e">
        <f t="shared" si="124"/>
        <v>#REF!</v>
      </c>
      <c r="AI1962" s="43" t="str">
        <f>_xll.BInterpol('Base IPCA'!$C$3:$C$13,'Base IPCA'!$E$3:$E$13,AH1962,"Cubic","Extrapolate=Linear","MultiX=Average","Skip=True","Sort=True")</f>
        <v>#N/A Invalid Parameter: Interpolation value</v>
      </c>
      <c r="AJ1962" s="43" t="str">
        <f>_xll.BInterpol('Base IPCA'!$C$3:$C$13,'Base IPCA'!$D$3:$D$13,AH1962,"Cubic","Extrapolate=Linear","MultiX=Average","Skip=True","Sort=True")</f>
        <v>#N/A Invalid Parameter: Interpolation value</v>
      </c>
    </row>
    <row r="1963" spans="34:36" x14ac:dyDescent="0.25">
      <c r="AH1963" s="42" t="e">
        <f t="shared" si="124"/>
        <v>#REF!</v>
      </c>
      <c r="AI1963" s="43" t="str">
        <f>_xll.BInterpol('Base IPCA'!$C$3:$C$13,'Base IPCA'!$E$3:$E$13,AH1963,"Cubic","Extrapolate=Linear","MultiX=Average","Skip=True","Sort=True")</f>
        <v>#N/A Invalid Parameter: Interpolation value</v>
      </c>
      <c r="AJ1963" s="43" t="str">
        <f>_xll.BInterpol('Base IPCA'!$C$3:$C$13,'Base IPCA'!$D$3:$D$13,AH1963,"Cubic","Extrapolate=Linear","MultiX=Average","Skip=True","Sort=True")</f>
        <v>#N/A Invalid Parameter: Interpolation value</v>
      </c>
    </row>
    <row r="1964" spans="34:36" x14ac:dyDescent="0.25">
      <c r="AH1964" s="42" t="e">
        <f t="shared" si="124"/>
        <v>#REF!</v>
      </c>
      <c r="AI1964" s="43" t="str">
        <f>_xll.BInterpol('Base IPCA'!$C$3:$C$13,'Base IPCA'!$E$3:$E$13,AH1964,"Cubic","Extrapolate=Linear","MultiX=Average","Skip=True","Sort=True")</f>
        <v>#N/A Invalid Parameter: Interpolation value</v>
      </c>
      <c r="AJ1964" s="43" t="str">
        <f>_xll.BInterpol('Base IPCA'!$C$3:$C$13,'Base IPCA'!$D$3:$D$13,AH1964,"Cubic","Extrapolate=Linear","MultiX=Average","Skip=True","Sort=True")</f>
        <v>#N/A Invalid Parameter: Interpolation value</v>
      </c>
    </row>
    <row r="1965" spans="34:36" x14ac:dyDescent="0.25">
      <c r="AH1965" s="42" t="e">
        <f t="shared" si="124"/>
        <v>#REF!</v>
      </c>
      <c r="AI1965" s="43" t="str">
        <f>_xll.BInterpol('Base IPCA'!$C$3:$C$13,'Base IPCA'!$E$3:$E$13,AH1965,"Cubic","Extrapolate=Linear","MultiX=Average","Skip=True","Sort=True")</f>
        <v>#N/A Invalid Parameter: Interpolation value</v>
      </c>
      <c r="AJ1965" s="43" t="str">
        <f>_xll.BInterpol('Base IPCA'!$C$3:$C$13,'Base IPCA'!$D$3:$D$13,AH1965,"Cubic","Extrapolate=Linear","MultiX=Average","Skip=True","Sort=True")</f>
        <v>#N/A Invalid Parameter: Interpolation value</v>
      </c>
    </row>
    <row r="1966" spans="34:36" x14ac:dyDescent="0.25">
      <c r="AH1966" s="42" t="e">
        <f t="shared" si="124"/>
        <v>#REF!</v>
      </c>
      <c r="AI1966" s="43" t="str">
        <f>_xll.BInterpol('Base IPCA'!$C$3:$C$13,'Base IPCA'!$E$3:$E$13,AH1966,"Cubic","Extrapolate=Linear","MultiX=Average","Skip=True","Sort=True")</f>
        <v>#N/A Invalid Parameter: Interpolation value</v>
      </c>
      <c r="AJ1966" s="43" t="str">
        <f>_xll.BInterpol('Base IPCA'!$C$3:$C$13,'Base IPCA'!$D$3:$D$13,AH1966,"Cubic","Extrapolate=Linear","MultiX=Average","Skip=True","Sort=True")</f>
        <v>#N/A Invalid Parameter: Interpolation value</v>
      </c>
    </row>
    <row r="1967" spans="34:36" x14ac:dyDescent="0.25">
      <c r="AH1967" s="42" t="e">
        <f t="shared" si="124"/>
        <v>#REF!</v>
      </c>
      <c r="AI1967" s="43" t="str">
        <f>_xll.BInterpol('Base IPCA'!$C$3:$C$13,'Base IPCA'!$E$3:$E$13,AH1967,"Cubic","Extrapolate=Linear","MultiX=Average","Skip=True","Sort=True")</f>
        <v>#N/A Invalid Parameter: Interpolation value</v>
      </c>
      <c r="AJ1967" s="43" t="str">
        <f>_xll.BInterpol('Base IPCA'!$C$3:$C$13,'Base IPCA'!$D$3:$D$13,AH1967,"Cubic","Extrapolate=Linear","MultiX=Average","Skip=True","Sort=True")</f>
        <v>#N/A Invalid Parameter: Interpolation value</v>
      </c>
    </row>
    <row r="1968" spans="34:36" x14ac:dyDescent="0.25">
      <c r="AH1968" s="42" t="e">
        <f t="shared" si="124"/>
        <v>#REF!</v>
      </c>
      <c r="AI1968" s="43" t="str">
        <f>_xll.BInterpol('Base IPCA'!$C$3:$C$13,'Base IPCA'!$E$3:$E$13,AH1968,"Cubic","Extrapolate=Linear","MultiX=Average","Skip=True","Sort=True")</f>
        <v>#N/A Invalid Parameter: Interpolation value</v>
      </c>
      <c r="AJ1968" s="43" t="str">
        <f>_xll.BInterpol('Base IPCA'!$C$3:$C$13,'Base IPCA'!$D$3:$D$13,AH1968,"Cubic","Extrapolate=Linear","MultiX=Average","Skip=True","Sort=True")</f>
        <v>#N/A Invalid Parameter: Interpolation value</v>
      </c>
    </row>
    <row r="1969" spans="34:36" x14ac:dyDescent="0.25">
      <c r="AH1969" s="42" t="e">
        <f t="shared" si="124"/>
        <v>#REF!</v>
      </c>
      <c r="AI1969" s="43" t="str">
        <f>_xll.BInterpol('Base IPCA'!$C$3:$C$13,'Base IPCA'!$E$3:$E$13,AH1969,"Cubic","Extrapolate=Linear","MultiX=Average","Skip=True","Sort=True")</f>
        <v>#N/A Invalid Parameter: Interpolation value</v>
      </c>
      <c r="AJ1969" s="43" t="str">
        <f>_xll.BInterpol('Base IPCA'!$C$3:$C$13,'Base IPCA'!$D$3:$D$13,AH1969,"Cubic","Extrapolate=Linear","MultiX=Average","Skip=True","Sort=True")</f>
        <v>#N/A Invalid Parameter: Interpolation value</v>
      </c>
    </row>
    <row r="1970" spans="34:36" x14ac:dyDescent="0.25">
      <c r="AH1970" s="42" t="e">
        <f t="shared" si="124"/>
        <v>#REF!</v>
      </c>
      <c r="AI1970" s="43" t="str">
        <f>_xll.BInterpol('Base IPCA'!$C$3:$C$13,'Base IPCA'!$E$3:$E$13,AH1970,"Cubic","Extrapolate=Linear","MultiX=Average","Skip=True","Sort=True")</f>
        <v>#N/A Invalid Parameter: Interpolation value</v>
      </c>
      <c r="AJ1970" s="43" t="str">
        <f>_xll.BInterpol('Base IPCA'!$C$3:$C$13,'Base IPCA'!$D$3:$D$13,AH1970,"Cubic","Extrapolate=Linear","MultiX=Average","Skip=True","Sort=True")</f>
        <v>#N/A Invalid Parameter: Interpolation value</v>
      </c>
    </row>
    <row r="1971" spans="34:36" x14ac:dyDescent="0.25">
      <c r="AH1971" s="42" t="e">
        <f t="shared" si="124"/>
        <v>#REF!</v>
      </c>
      <c r="AI1971" s="43" t="str">
        <f>_xll.BInterpol('Base IPCA'!$C$3:$C$13,'Base IPCA'!$E$3:$E$13,AH1971,"Cubic","Extrapolate=Linear","MultiX=Average","Skip=True","Sort=True")</f>
        <v>#N/A Invalid Parameter: Interpolation value</v>
      </c>
      <c r="AJ1971" s="43" t="str">
        <f>_xll.BInterpol('Base IPCA'!$C$3:$C$13,'Base IPCA'!$D$3:$D$13,AH1971,"Cubic","Extrapolate=Linear","MultiX=Average","Skip=True","Sort=True")</f>
        <v>#N/A Invalid Parameter: Interpolation value</v>
      </c>
    </row>
    <row r="1972" spans="34:36" x14ac:dyDescent="0.25">
      <c r="AH1972" s="42" t="e">
        <f t="shared" si="124"/>
        <v>#REF!</v>
      </c>
      <c r="AI1972" s="43" t="str">
        <f>_xll.BInterpol('Base IPCA'!$C$3:$C$13,'Base IPCA'!$E$3:$E$13,AH1972,"Cubic","Extrapolate=Linear","MultiX=Average","Skip=True","Sort=True")</f>
        <v>#N/A Invalid Parameter: Interpolation value</v>
      </c>
      <c r="AJ1972" s="43" t="str">
        <f>_xll.BInterpol('Base IPCA'!$C$3:$C$13,'Base IPCA'!$D$3:$D$13,AH1972,"Cubic","Extrapolate=Linear","MultiX=Average","Skip=True","Sort=True")</f>
        <v>#N/A Invalid Parameter: Interpolation value</v>
      </c>
    </row>
    <row r="1973" spans="34:36" x14ac:dyDescent="0.25">
      <c r="AH1973" s="42" t="e">
        <f t="shared" si="124"/>
        <v>#REF!</v>
      </c>
      <c r="AI1973" s="43" t="str">
        <f>_xll.BInterpol('Base IPCA'!$C$3:$C$13,'Base IPCA'!$E$3:$E$13,AH1973,"Cubic","Extrapolate=Linear","MultiX=Average","Skip=True","Sort=True")</f>
        <v>#N/A Invalid Parameter: Interpolation value</v>
      </c>
      <c r="AJ1973" s="43" t="str">
        <f>_xll.BInterpol('Base IPCA'!$C$3:$C$13,'Base IPCA'!$D$3:$D$13,AH1973,"Cubic","Extrapolate=Linear","MultiX=Average","Skip=True","Sort=True")</f>
        <v>#N/A Invalid Parameter: Interpolation value</v>
      </c>
    </row>
    <row r="1974" spans="34:36" x14ac:dyDescent="0.25">
      <c r="AH1974" s="42" t="e">
        <f t="shared" si="124"/>
        <v>#REF!</v>
      </c>
      <c r="AI1974" s="43" t="str">
        <f>_xll.BInterpol('Base IPCA'!$C$3:$C$13,'Base IPCA'!$E$3:$E$13,AH1974,"Cubic","Extrapolate=Linear","MultiX=Average","Skip=True","Sort=True")</f>
        <v>#N/A Invalid Parameter: Interpolation value</v>
      </c>
      <c r="AJ1974" s="43" t="str">
        <f>_xll.BInterpol('Base IPCA'!$C$3:$C$13,'Base IPCA'!$D$3:$D$13,AH1974,"Cubic","Extrapolate=Linear","MultiX=Average","Skip=True","Sort=True")</f>
        <v>#N/A Invalid Parameter: Interpolation value</v>
      </c>
    </row>
    <row r="1975" spans="34:36" x14ac:dyDescent="0.25">
      <c r="AH1975" s="42" t="e">
        <f t="shared" si="124"/>
        <v>#REF!</v>
      </c>
      <c r="AI1975" s="43" t="str">
        <f>_xll.BInterpol('Base IPCA'!$C$3:$C$13,'Base IPCA'!$E$3:$E$13,AH1975,"Cubic","Extrapolate=Linear","MultiX=Average","Skip=True","Sort=True")</f>
        <v>#N/A Invalid Parameter: Interpolation value</v>
      </c>
      <c r="AJ1975" s="43" t="str">
        <f>_xll.BInterpol('Base IPCA'!$C$3:$C$13,'Base IPCA'!$D$3:$D$13,AH1975,"Cubic","Extrapolate=Linear","MultiX=Average","Skip=True","Sort=True")</f>
        <v>#N/A Invalid Parameter: Interpolation value</v>
      </c>
    </row>
    <row r="1976" spans="34:36" x14ac:dyDescent="0.25">
      <c r="AH1976" s="42" t="e">
        <f t="shared" si="124"/>
        <v>#REF!</v>
      </c>
      <c r="AI1976" s="43" t="str">
        <f>_xll.BInterpol('Base IPCA'!$C$3:$C$13,'Base IPCA'!$E$3:$E$13,AH1976,"Cubic","Extrapolate=Linear","MultiX=Average","Skip=True","Sort=True")</f>
        <v>#N/A Invalid Parameter: Interpolation value</v>
      </c>
      <c r="AJ1976" s="43" t="str">
        <f>_xll.BInterpol('Base IPCA'!$C$3:$C$13,'Base IPCA'!$D$3:$D$13,AH1976,"Cubic","Extrapolate=Linear","MultiX=Average","Skip=True","Sort=True")</f>
        <v>#N/A Invalid Parameter: Interpolation value</v>
      </c>
    </row>
    <row r="1977" spans="34:36" x14ac:dyDescent="0.25">
      <c r="AH1977" s="42" t="e">
        <f t="shared" si="124"/>
        <v>#REF!</v>
      </c>
      <c r="AI1977" s="43" t="str">
        <f>_xll.BInterpol('Base IPCA'!$C$3:$C$13,'Base IPCA'!$E$3:$E$13,AH1977,"Cubic","Extrapolate=Linear","MultiX=Average","Skip=True","Sort=True")</f>
        <v>#N/A Invalid Parameter: Interpolation value</v>
      </c>
      <c r="AJ1977" s="43" t="str">
        <f>_xll.BInterpol('Base IPCA'!$C$3:$C$13,'Base IPCA'!$D$3:$D$13,AH1977,"Cubic","Extrapolate=Linear","MultiX=Average","Skip=True","Sort=True")</f>
        <v>#N/A Invalid Parameter: Interpolation value</v>
      </c>
    </row>
    <row r="1978" spans="34:36" x14ac:dyDescent="0.25">
      <c r="AH1978" s="42" t="e">
        <f t="shared" si="124"/>
        <v>#REF!</v>
      </c>
      <c r="AI1978" s="43" t="str">
        <f>_xll.BInterpol('Base IPCA'!$C$3:$C$13,'Base IPCA'!$E$3:$E$13,AH1978,"Cubic","Extrapolate=Linear","MultiX=Average","Skip=True","Sort=True")</f>
        <v>#N/A Invalid Parameter: Interpolation value</v>
      </c>
      <c r="AJ1978" s="43" t="str">
        <f>_xll.BInterpol('Base IPCA'!$C$3:$C$13,'Base IPCA'!$D$3:$D$13,AH1978,"Cubic","Extrapolate=Linear","MultiX=Average","Skip=True","Sort=True")</f>
        <v>#N/A Invalid Parameter: Interpolation value</v>
      </c>
    </row>
    <row r="1979" spans="34:36" x14ac:dyDescent="0.25">
      <c r="AH1979" s="42" t="e">
        <f t="shared" si="124"/>
        <v>#REF!</v>
      </c>
      <c r="AI1979" s="43" t="str">
        <f>_xll.BInterpol('Base IPCA'!$C$3:$C$13,'Base IPCA'!$E$3:$E$13,AH1979,"Cubic","Extrapolate=Linear","MultiX=Average","Skip=True","Sort=True")</f>
        <v>#N/A Invalid Parameter: Interpolation value</v>
      </c>
      <c r="AJ1979" s="43" t="str">
        <f>_xll.BInterpol('Base IPCA'!$C$3:$C$13,'Base IPCA'!$D$3:$D$13,AH1979,"Cubic","Extrapolate=Linear","MultiX=Average","Skip=True","Sort=True")</f>
        <v>#N/A Invalid Parameter: Interpolation value</v>
      </c>
    </row>
    <row r="1980" spans="34:36" x14ac:dyDescent="0.25">
      <c r="AH1980" s="42" t="e">
        <f t="shared" si="124"/>
        <v>#REF!</v>
      </c>
      <c r="AI1980" s="43" t="str">
        <f>_xll.BInterpol('Base IPCA'!$C$3:$C$13,'Base IPCA'!$E$3:$E$13,AH1980,"Cubic","Extrapolate=Linear","MultiX=Average","Skip=True","Sort=True")</f>
        <v>#N/A Invalid Parameter: Interpolation value</v>
      </c>
      <c r="AJ1980" s="43" t="str">
        <f>_xll.BInterpol('Base IPCA'!$C$3:$C$13,'Base IPCA'!$D$3:$D$13,AH1980,"Cubic","Extrapolate=Linear","MultiX=Average","Skip=True","Sort=True")</f>
        <v>#N/A Invalid Parameter: Interpolation value</v>
      </c>
    </row>
    <row r="1981" spans="34:36" x14ac:dyDescent="0.25">
      <c r="AH1981" s="42" t="e">
        <f t="shared" si="124"/>
        <v>#REF!</v>
      </c>
      <c r="AI1981" s="43" t="str">
        <f>_xll.BInterpol('Base IPCA'!$C$3:$C$13,'Base IPCA'!$E$3:$E$13,AH1981,"Cubic","Extrapolate=Linear","MultiX=Average","Skip=True","Sort=True")</f>
        <v>#N/A Invalid Parameter: Interpolation value</v>
      </c>
      <c r="AJ1981" s="43" t="str">
        <f>_xll.BInterpol('Base IPCA'!$C$3:$C$13,'Base IPCA'!$D$3:$D$13,AH1981,"Cubic","Extrapolate=Linear","MultiX=Average","Skip=True","Sort=True")</f>
        <v>#N/A Invalid Parameter: Interpolation value</v>
      </c>
    </row>
    <row r="1982" spans="34:36" x14ac:dyDescent="0.25">
      <c r="AH1982" s="42" t="e">
        <f t="shared" si="124"/>
        <v>#REF!</v>
      </c>
      <c r="AI1982" s="43" t="str">
        <f>_xll.BInterpol('Base IPCA'!$C$3:$C$13,'Base IPCA'!$E$3:$E$13,AH1982,"Cubic","Extrapolate=Linear","MultiX=Average","Skip=True","Sort=True")</f>
        <v>#N/A Invalid Parameter: Interpolation value</v>
      </c>
      <c r="AJ1982" s="43" t="str">
        <f>_xll.BInterpol('Base IPCA'!$C$3:$C$13,'Base IPCA'!$D$3:$D$13,AH1982,"Cubic","Extrapolate=Linear","MultiX=Average","Skip=True","Sort=True")</f>
        <v>#N/A Invalid Parameter: Interpolation value</v>
      </c>
    </row>
    <row r="1983" spans="34:36" x14ac:dyDescent="0.25">
      <c r="AH1983" s="42" t="e">
        <f t="shared" si="124"/>
        <v>#REF!</v>
      </c>
      <c r="AI1983" s="43" t="str">
        <f>_xll.BInterpol('Base IPCA'!$C$3:$C$13,'Base IPCA'!$E$3:$E$13,AH1983,"Cubic","Extrapolate=Linear","MultiX=Average","Skip=True","Sort=True")</f>
        <v>#N/A Invalid Parameter: Interpolation value</v>
      </c>
      <c r="AJ1983" s="43" t="str">
        <f>_xll.BInterpol('Base IPCA'!$C$3:$C$13,'Base IPCA'!$D$3:$D$13,AH1983,"Cubic","Extrapolate=Linear","MultiX=Average","Skip=True","Sort=True")</f>
        <v>#N/A Invalid Parameter: Interpolation value</v>
      </c>
    </row>
    <row r="1984" spans="34:36" x14ac:dyDescent="0.25">
      <c r="AH1984" s="42" t="e">
        <f t="shared" si="124"/>
        <v>#REF!</v>
      </c>
      <c r="AI1984" s="43" t="str">
        <f>_xll.BInterpol('Base IPCA'!$C$3:$C$13,'Base IPCA'!$E$3:$E$13,AH1984,"Cubic","Extrapolate=Linear","MultiX=Average","Skip=True","Sort=True")</f>
        <v>#N/A Invalid Parameter: Interpolation value</v>
      </c>
      <c r="AJ1984" s="43" t="str">
        <f>_xll.BInterpol('Base IPCA'!$C$3:$C$13,'Base IPCA'!$D$3:$D$13,AH1984,"Cubic","Extrapolate=Linear","MultiX=Average","Skip=True","Sort=True")</f>
        <v>#N/A Invalid Parameter: Interpolation value</v>
      </c>
    </row>
    <row r="1985" spans="34:36" x14ac:dyDescent="0.25">
      <c r="AH1985" s="42" t="e">
        <f t="shared" si="124"/>
        <v>#REF!</v>
      </c>
      <c r="AI1985" s="43" t="str">
        <f>_xll.BInterpol('Base IPCA'!$C$3:$C$13,'Base IPCA'!$E$3:$E$13,AH1985,"Cubic","Extrapolate=Linear","MultiX=Average","Skip=True","Sort=True")</f>
        <v>#N/A Invalid Parameter: Interpolation value</v>
      </c>
      <c r="AJ1985" s="43" t="str">
        <f>_xll.BInterpol('Base IPCA'!$C$3:$C$13,'Base IPCA'!$D$3:$D$13,AH1985,"Cubic","Extrapolate=Linear","MultiX=Average","Skip=True","Sort=True")</f>
        <v>#N/A Invalid Parameter: Interpolation value</v>
      </c>
    </row>
    <row r="1986" spans="34:36" x14ac:dyDescent="0.25">
      <c r="AH1986" s="42" t="e">
        <f t="shared" si="124"/>
        <v>#REF!</v>
      </c>
      <c r="AI1986" s="43" t="str">
        <f>_xll.BInterpol('Base IPCA'!$C$3:$C$13,'Base IPCA'!$E$3:$E$13,AH1986,"Cubic","Extrapolate=Linear","MultiX=Average","Skip=True","Sort=True")</f>
        <v>#N/A Invalid Parameter: Interpolation value</v>
      </c>
      <c r="AJ1986" s="43" t="str">
        <f>_xll.BInterpol('Base IPCA'!$C$3:$C$13,'Base IPCA'!$D$3:$D$13,AH1986,"Cubic","Extrapolate=Linear","MultiX=Average","Skip=True","Sort=True")</f>
        <v>#N/A Invalid Parameter: Interpolation value</v>
      </c>
    </row>
    <row r="1987" spans="34:36" x14ac:dyDescent="0.25">
      <c r="AH1987" s="42" t="e">
        <f t="shared" si="124"/>
        <v>#REF!</v>
      </c>
      <c r="AI1987" s="43" t="str">
        <f>_xll.BInterpol('Base IPCA'!$C$3:$C$13,'Base IPCA'!$E$3:$E$13,AH1987,"Cubic","Extrapolate=Linear","MultiX=Average","Skip=True","Sort=True")</f>
        <v>#N/A Invalid Parameter: Interpolation value</v>
      </c>
      <c r="AJ1987" s="43" t="str">
        <f>_xll.BInterpol('Base IPCA'!$C$3:$C$13,'Base IPCA'!$D$3:$D$13,AH1987,"Cubic","Extrapolate=Linear","MultiX=Average","Skip=True","Sort=True")</f>
        <v>#N/A Invalid Parameter: Interpolation value</v>
      </c>
    </row>
    <row r="1988" spans="34:36" x14ac:dyDescent="0.25">
      <c r="AH1988" s="42" t="e">
        <f t="shared" si="124"/>
        <v>#REF!</v>
      </c>
      <c r="AI1988" s="43" t="str">
        <f>_xll.BInterpol('Base IPCA'!$C$3:$C$13,'Base IPCA'!$E$3:$E$13,AH1988,"Cubic","Extrapolate=Linear","MultiX=Average","Skip=True","Sort=True")</f>
        <v>#N/A Invalid Parameter: Interpolation value</v>
      </c>
      <c r="AJ1988" s="43" t="str">
        <f>_xll.BInterpol('Base IPCA'!$C$3:$C$13,'Base IPCA'!$D$3:$D$13,AH1988,"Cubic","Extrapolate=Linear","MultiX=Average","Skip=True","Sort=True")</f>
        <v>#N/A Invalid Parameter: Interpolation value</v>
      </c>
    </row>
    <row r="1989" spans="34:36" x14ac:dyDescent="0.25">
      <c r="AH1989" s="42" t="e">
        <f t="shared" si="124"/>
        <v>#REF!</v>
      </c>
      <c r="AI1989" s="43" t="str">
        <f>_xll.BInterpol('Base IPCA'!$C$3:$C$13,'Base IPCA'!$E$3:$E$13,AH1989,"Cubic","Extrapolate=Linear","MultiX=Average","Skip=True","Sort=True")</f>
        <v>#N/A Invalid Parameter: Interpolation value</v>
      </c>
      <c r="AJ1989" s="43" t="str">
        <f>_xll.BInterpol('Base IPCA'!$C$3:$C$13,'Base IPCA'!$D$3:$D$13,AH1989,"Cubic","Extrapolate=Linear","MultiX=Average","Skip=True","Sort=True")</f>
        <v>#N/A Invalid Parameter: Interpolation value</v>
      </c>
    </row>
    <row r="1990" spans="34:36" x14ac:dyDescent="0.25">
      <c r="AH1990" s="42" t="e">
        <f t="shared" ref="AH1990:AH2053" si="125">AH1989+1</f>
        <v>#REF!</v>
      </c>
      <c r="AI1990" s="43" t="str">
        <f>_xll.BInterpol('Base IPCA'!$C$3:$C$13,'Base IPCA'!$E$3:$E$13,AH1990,"Cubic","Extrapolate=Linear","MultiX=Average","Skip=True","Sort=True")</f>
        <v>#N/A Invalid Parameter: Interpolation value</v>
      </c>
      <c r="AJ1990" s="43" t="str">
        <f>_xll.BInterpol('Base IPCA'!$C$3:$C$13,'Base IPCA'!$D$3:$D$13,AH1990,"Cubic","Extrapolate=Linear","MultiX=Average","Skip=True","Sort=True")</f>
        <v>#N/A Invalid Parameter: Interpolation value</v>
      </c>
    </row>
    <row r="1991" spans="34:36" x14ac:dyDescent="0.25">
      <c r="AH1991" s="42" t="e">
        <f t="shared" si="125"/>
        <v>#REF!</v>
      </c>
      <c r="AI1991" s="43" t="str">
        <f>_xll.BInterpol('Base IPCA'!$C$3:$C$13,'Base IPCA'!$E$3:$E$13,AH1991,"Cubic","Extrapolate=Linear","MultiX=Average","Skip=True","Sort=True")</f>
        <v>#N/A Invalid Parameter: Interpolation value</v>
      </c>
      <c r="AJ1991" s="43" t="str">
        <f>_xll.BInterpol('Base IPCA'!$C$3:$C$13,'Base IPCA'!$D$3:$D$13,AH1991,"Cubic","Extrapolate=Linear","MultiX=Average","Skip=True","Sort=True")</f>
        <v>#N/A Invalid Parameter: Interpolation value</v>
      </c>
    </row>
    <row r="1992" spans="34:36" x14ac:dyDescent="0.25">
      <c r="AH1992" s="42" t="e">
        <f t="shared" si="125"/>
        <v>#REF!</v>
      </c>
      <c r="AI1992" s="43" t="str">
        <f>_xll.BInterpol('Base IPCA'!$C$3:$C$13,'Base IPCA'!$E$3:$E$13,AH1992,"Cubic","Extrapolate=Linear","MultiX=Average","Skip=True","Sort=True")</f>
        <v>#N/A Invalid Parameter: Interpolation value</v>
      </c>
      <c r="AJ1992" s="43" t="str">
        <f>_xll.BInterpol('Base IPCA'!$C$3:$C$13,'Base IPCA'!$D$3:$D$13,AH1992,"Cubic","Extrapolate=Linear","MultiX=Average","Skip=True","Sort=True")</f>
        <v>#N/A Invalid Parameter: Interpolation value</v>
      </c>
    </row>
    <row r="1993" spans="34:36" x14ac:dyDescent="0.25">
      <c r="AH1993" s="42" t="e">
        <f t="shared" si="125"/>
        <v>#REF!</v>
      </c>
      <c r="AI1993" s="43" t="str">
        <f>_xll.BInterpol('Base IPCA'!$C$3:$C$13,'Base IPCA'!$E$3:$E$13,AH1993,"Cubic","Extrapolate=Linear","MultiX=Average","Skip=True","Sort=True")</f>
        <v>#N/A Invalid Parameter: Interpolation value</v>
      </c>
      <c r="AJ1993" s="43" t="str">
        <f>_xll.BInterpol('Base IPCA'!$C$3:$C$13,'Base IPCA'!$D$3:$D$13,AH1993,"Cubic","Extrapolate=Linear","MultiX=Average","Skip=True","Sort=True")</f>
        <v>#N/A Invalid Parameter: Interpolation value</v>
      </c>
    </row>
    <row r="1994" spans="34:36" x14ac:dyDescent="0.25">
      <c r="AH1994" s="42" t="e">
        <f t="shared" si="125"/>
        <v>#REF!</v>
      </c>
      <c r="AI1994" s="43" t="str">
        <f>_xll.BInterpol('Base IPCA'!$C$3:$C$13,'Base IPCA'!$E$3:$E$13,AH1994,"Cubic","Extrapolate=Linear","MultiX=Average","Skip=True","Sort=True")</f>
        <v>#N/A Invalid Parameter: Interpolation value</v>
      </c>
      <c r="AJ1994" s="43" t="str">
        <f>_xll.BInterpol('Base IPCA'!$C$3:$C$13,'Base IPCA'!$D$3:$D$13,AH1994,"Cubic","Extrapolate=Linear","MultiX=Average","Skip=True","Sort=True")</f>
        <v>#N/A Invalid Parameter: Interpolation value</v>
      </c>
    </row>
    <row r="1995" spans="34:36" x14ac:dyDescent="0.25">
      <c r="AH1995" s="42" t="e">
        <f t="shared" si="125"/>
        <v>#REF!</v>
      </c>
      <c r="AI1995" s="43" t="str">
        <f>_xll.BInterpol('Base IPCA'!$C$3:$C$13,'Base IPCA'!$E$3:$E$13,AH1995,"Cubic","Extrapolate=Linear","MultiX=Average","Skip=True","Sort=True")</f>
        <v>#N/A Invalid Parameter: Interpolation value</v>
      </c>
      <c r="AJ1995" s="43" t="str">
        <f>_xll.BInterpol('Base IPCA'!$C$3:$C$13,'Base IPCA'!$D$3:$D$13,AH1995,"Cubic","Extrapolate=Linear","MultiX=Average","Skip=True","Sort=True")</f>
        <v>#N/A Invalid Parameter: Interpolation value</v>
      </c>
    </row>
    <row r="1996" spans="34:36" x14ac:dyDescent="0.25">
      <c r="AH1996" s="42" t="e">
        <f t="shared" si="125"/>
        <v>#REF!</v>
      </c>
      <c r="AI1996" s="43" t="str">
        <f>_xll.BInterpol('Base IPCA'!$C$3:$C$13,'Base IPCA'!$E$3:$E$13,AH1996,"Cubic","Extrapolate=Linear","MultiX=Average","Skip=True","Sort=True")</f>
        <v>#N/A Invalid Parameter: Interpolation value</v>
      </c>
      <c r="AJ1996" s="43" t="str">
        <f>_xll.BInterpol('Base IPCA'!$C$3:$C$13,'Base IPCA'!$D$3:$D$13,AH1996,"Cubic","Extrapolate=Linear","MultiX=Average","Skip=True","Sort=True")</f>
        <v>#N/A Invalid Parameter: Interpolation value</v>
      </c>
    </row>
    <row r="1997" spans="34:36" x14ac:dyDescent="0.25">
      <c r="AH1997" s="42" t="e">
        <f t="shared" si="125"/>
        <v>#REF!</v>
      </c>
      <c r="AI1997" s="43" t="str">
        <f>_xll.BInterpol('Base IPCA'!$C$3:$C$13,'Base IPCA'!$E$3:$E$13,AH1997,"Cubic","Extrapolate=Linear","MultiX=Average","Skip=True","Sort=True")</f>
        <v>#N/A Invalid Parameter: Interpolation value</v>
      </c>
      <c r="AJ1997" s="43" t="str">
        <f>_xll.BInterpol('Base IPCA'!$C$3:$C$13,'Base IPCA'!$D$3:$D$13,AH1997,"Cubic","Extrapolate=Linear","MultiX=Average","Skip=True","Sort=True")</f>
        <v>#N/A Invalid Parameter: Interpolation value</v>
      </c>
    </row>
    <row r="1998" spans="34:36" x14ac:dyDescent="0.25">
      <c r="AH1998" s="42" t="e">
        <f t="shared" si="125"/>
        <v>#REF!</v>
      </c>
      <c r="AI1998" s="43" t="str">
        <f>_xll.BInterpol('Base IPCA'!$C$3:$C$13,'Base IPCA'!$E$3:$E$13,AH1998,"Cubic","Extrapolate=Linear","MultiX=Average","Skip=True","Sort=True")</f>
        <v>#N/A Invalid Parameter: Interpolation value</v>
      </c>
      <c r="AJ1998" s="43" t="str">
        <f>_xll.BInterpol('Base IPCA'!$C$3:$C$13,'Base IPCA'!$D$3:$D$13,AH1998,"Cubic","Extrapolate=Linear","MultiX=Average","Skip=True","Sort=True")</f>
        <v>#N/A Invalid Parameter: Interpolation value</v>
      </c>
    </row>
    <row r="1999" spans="34:36" x14ac:dyDescent="0.25">
      <c r="AH1999" s="42" t="e">
        <f t="shared" si="125"/>
        <v>#REF!</v>
      </c>
      <c r="AI1999" s="43" t="str">
        <f>_xll.BInterpol('Base IPCA'!$C$3:$C$13,'Base IPCA'!$E$3:$E$13,AH1999,"Cubic","Extrapolate=Linear","MultiX=Average","Skip=True","Sort=True")</f>
        <v>#N/A Invalid Parameter: Interpolation value</v>
      </c>
      <c r="AJ1999" s="43" t="str">
        <f>_xll.BInterpol('Base IPCA'!$C$3:$C$13,'Base IPCA'!$D$3:$D$13,AH1999,"Cubic","Extrapolate=Linear","MultiX=Average","Skip=True","Sort=True")</f>
        <v>#N/A Invalid Parameter: Interpolation value</v>
      </c>
    </row>
    <row r="2000" spans="34:36" x14ac:dyDescent="0.25">
      <c r="AH2000" s="42" t="e">
        <f t="shared" si="125"/>
        <v>#REF!</v>
      </c>
      <c r="AI2000" s="43" t="str">
        <f>_xll.BInterpol('Base IPCA'!$C$3:$C$13,'Base IPCA'!$E$3:$E$13,AH2000,"Cubic","Extrapolate=Linear","MultiX=Average","Skip=True","Sort=True")</f>
        <v>#N/A Invalid Parameter: Interpolation value</v>
      </c>
      <c r="AJ2000" s="43" t="str">
        <f>_xll.BInterpol('Base IPCA'!$C$3:$C$13,'Base IPCA'!$D$3:$D$13,AH2000,"Cubic","Extrapolate=Linear","MultiX=Average","Skip=True","Sort=True")</f>
        <v>#N/A Invalid Parameter: Interpolation value</v>
      </c>
    </row>
    <row r="2001" spans="34:36" x14ac:dyDescent="0.25">
      <c r="AH2001" s="42" t="e">
        <f t="shared" si="125"/>
        <v>#REF!</v>
      </c>
      <c r="AI2001" s="43" t="str">
        <f>_xll.BInterpol('Base IPCA'!$C$3:$C$13,'Base IPCA'!$E$3:$E$13,AH2001,"Cubic","Extrapolate=Linear","MultiX=Average","Skip=True","Sort=True")</f>
        <v>#N/A Invalid Parameter: Interpolation value</v>
      </c>
      <c r="AJ2001" s="43" t="str">
        <f>_xll.BInterpol('Base IPCA'!$C$3:$C$13,'Base IPCA'!$D$3:$D$13,AH2001,"Cubic","Extrapolate=Linear","MultiX=Average","Skip=True","Sort=True")</f>
        <v>#N/A Invalid Parameter: Interpolation value</v>
      </c>
    </row>
    <row r="2002" spans="34:36" x14ac:dyDescent="0.25">
      <c r="AH2002" s="42" t="e">
        <f t="shared" si="125"/>
        <v>#REF!</v>
      </c>
      <c r="AI2002" s="43" t="str">
        <f>_xll.BInterpol('Base IPCA'!$C$3:$C$13,'Base IPCA'!$E$3:$E$13,AH2002,"Cubic","Extrapolate=Linear","MultiX=Average","Skip=True","Sort=True")</f>
        <v>#N/A Invalid Parameter: Interpolation value</v>
      </c>
      <c r="AJ2002" s="43" t="str">
        <f>_xll.BInterpol('Base IPCA'!$C$3:$C$13,'Base IPCA'!$D$3:$D$13,AH2002,"Cubic","Extrapolate=Linear","MultiX=Average","Skip=True","Sort=True")</f>
        <v>#N/A Invalid Parameter: Interpolation value</v>
      </c>
    </row>
    <row r="2003" spans="34:36" x14ac:dyDescent="0.25">
      <c r="AH2003" s="42" t="e">
        <f t="shared" si="125"/>
        <v>#REF!</v>
      </c>
      <c r="AI2003" s="43" t="str">
        <f>_xll.BInterpol('Base IPCA'!$C$3:$C$13,'Base IPCA'!$E$3:$E$13,AH2003,"Cubic","Extrapolate=Linear","MultiX=Average","Skip=True","Sort=True")</f>
        <v>#N/A Invalid Parameter: Interpolation value</v>
      </c>
      <c r="AJ2003" s="43" t="str">
        <f>_xll.BInterpol('Base IPCA'!$C$3:$C$13,'Base IPCA'!$D$3:$D$13,AH2003,"Cubic","Extrapolate=Linear","MultiX=Average","Skip=True","Sort=True")</f>
        <v>#N/A Invalid Parameter: Interpolation value</v>
      </c>
    </row>
    <row r="2004" spans="34:36" x14ac:dyDescent="0.25">
      <c r="AH2004" s="42" t="e">
        <f t="shared" si="125"/>
        <v>#REF!</v>
      </c>
      <c r="AI2004" s="43" t="str">
        <f>_xll.BInterpol('Base IPCA'!$C$3:$C$13,'Base IPCA'!$E$3:$E$13,AH2004,"Cubic","Extrapolate=Linear","MultiX=Average","Skip=True","Sort=True")</f>
        <v>#N/A Invalid Parameter: Interpolation value</v>
      </c>
      <c r="AJ2004" s="43" t="str">
        <f>_xll.BInterpol('Base IPCA'!$C$3:$C$13,'Base IPCA'!$D$3:$D$13,AH2004,"Cubic","Extrapolate=Linear","MultiX=Average","Skip=True","Sort=True")</f>
        <v>#N/A Invalid Parameter: Interpolation value</v>
      </c>
    </row>
    <row r="2005" spans="34:36" x14ac:dyDescent="0.25">
      <c r="AH2005" s="42" t="e">
        <f t="shared" si="125"/>
        <v>#REF!</v>
      </c>
      <c r="AI2005" s="43" t="str">
        <f>_xll.BInterpol('Base IPCA'!$C$3:$C$13,'Base IPCA'!$E$3:$E$13,AH2005,"Cubic","Extrapolate=Linear","MultiX=Average","Skip=True","Sort=True")</f>
        <v>#N/A Invalid Parameter: Interpolation value</v>
      </c>
      <c r="AJ2005" s="43" t="str">
        <f>_xll.BInterpol('Base IPCA'!$C$3:$C$13,'Base IPCA'!$D$3:$D$13,AH2005,"Cubic","Extrapolate=Linear","MultiX=Average","Skip=True","Sort=True")</f>
        <v>#N/A Invalid Parameter: Interpolation value</v>
      </c>
    </row>
    <row r="2006" spans="34:36" x14ac:dyDescent="0.25">
      <c r="AH2006" s="42" t="e">
        <f t="shared" si="125"/>
        <v>#REF!</v>
      </c>
      <c r="AI2006" s="43" t="str">
        <f>_xll.BInterpol('Base IPCA'!$C$3:$C$13,'Base IPCA'!$E$3:$E$13,AH2006,"Cubic","Extrapolate=Linear","MultiX=Average","Skip=True","Sort=True")</f>
        <v>#N/A Invalid Parameter: Interpolation value</v>
      </c>
      <c r="AJ2006" s="43" t="str">
        <f>_xll.BInterpol('Base IPCA'!$C$3:$C$13,'Base IPCA'!$D$3:$D$13,AH2006,"Cubic","Extrapolate=Linear","MultiX=Average","Skip=True","Sort=True")</f>
        <v>#N/A Invalid Parameter: Interpolation value</v>
      </c>
    </row>
    <row r="2007" spans="34:36" x14ac:dyDescent="0.25">
      <c r="AH2007" s="42" t="e">
        <f t="shared" si="125"/>
        <v>#REF!</v>
      </c>
      <c r="AI2007" s="43" t="str">
        <f>_xll.BInterpol('Base IPCA'!$C$3:$C$13,'Base IPCA'!$E$3:$E$13,AH2007,"Cubic","Extrapolate=Linear","MultiX=Average","Skip=True","Sort=True")</f>
        <v>#N/A Invalid Parameter: Interpolation value</v>
      </c>
      <c r="AJ2007" s="43" t="str">
        <f>_xll.BInterpol('Base IPCA'!$C$3:$C$13,'Base IPCA'!$D$3:$D$13,AH2007,"Cubic","Extrapolate=Linear","MultiX=Average","Skip=True","Sort=True")</f>
        <v>#N/A Invalid Parameter: Interpolation value</v>
      </c>
    </row>
    <row r="2008" spans="34:36" x14ac:dyDescent="0.25">
      <c r="AH2008" s="42" t="e">
        <f t="shared" si="125"/>
        <v>#REF!</v>
      </c>
      <c r="AI2008" s="43" t="str">
        <f>_xll.BInterpol('Base IPCA'!$C$3:$C$13,'Base IPCA'!$E$3:$E$13,AH2008,"Cubic","Extrapolate=Linear","MultiX=Average","Skip=True","Sort=True")</f>
        <v>#N/A Invalid Parameter: Interpolation value</v>
      </c>
      <c r="AJ2008" s="43" t="str">
        <f>_xll.BInterpol('Base IPCA'!$C$3:$C$13,'Base IPCA'!$D$3:$D$13,AH2008,"Cubic","Extrapolate=Linear","MultiX=Average","Skip=True","Sort=True")</f>
        <v>#N/A Invalid Parameter: Interpolation value</v>
      </c>
    </row>
    <row r="2009" spans="34:36" x14ac:dyDescent="0.25">
      <c r="AH2009" s="42" t="e">
        <f t="shared" si="125"/>
        <v>#REF!</v>
      </c>
      <c r="AI2009" s="43" t="str">
        <f>_xll.BInterpol('Base IPCA'!$C$3:$C$13,'Base IPCA'!$E$3:$E$13,AH2009,"Cubic","Extrapolate=Linear","MultiX=Average","Skip=True","Sort=True")</f>
        <v>#N/A Invalid Parameter: Interpolation value</v>
      </c>
      <c r="AJ2009" s="43" t="str">
        <f>_xll.BInterpol('Base IPCA'!$C$3:$C$13,'Base IPCA'!$D$3:$D$13,AH2009,"Cubic","Extrapolate=Linear","MultiX=Average","Skip=True","Sort=True")</f>
        <v>#N/A Invalid Parameter: Interpolation value</v>
      </c>
    </row>
    <row r="2010" spans="34:36" x14ac:dyDescent="0.25">
      <c r="AH2010" s="42" t="e">
        <f t="shared" si="125"/>
        <v>#REF!</v>
      </c>
      <c r="AI2010" s="43" t="str">
        <f>_xll.BInterpol('Base IPCA'!$C$3:$C$13,'Base IPCA'!$E$3:$E$13,AH2010,"Cubic","Extrapolate=Linear","MultiX=Average","Skip=True","Sort=True")</f>
        <v>#N/A Invalid Parameter: Interpolation value</v>
      </c>
      <c r="AJ2010" s="43" t="str">
        <f>_xll.BInterpol('Base IPCA'!$C$3:$C$13,'Base IPCA'!$D$3:$D$13,AH2010,"Cubic","Extrapolate=Linear","MultiX=Average","Skip=True","Sort=True")</f>
        <v>#N/A Invalid Parameter: Interpolation value</v>
      </c>
    </row>
    <row r="2011" spans="34:36" x14ac:dyDescent="0.25">
      <c r="AH2011" s="42" t="e">
        <f t="shared" si="125"/>
        <v>#REF!</v>
      </c>
      <c r="AI2011" s="43" t="str">
        <f>_xll.BInterpol('Base IPCA'!$C$3:$C$13,'Base IPCA'!$E$3:$E$13,AH2011,"Cubic","Extrapolate=Linear","MultiX=Average","Skip=True","Sort=True")</f>
        <v>#N/A Invalid Parameter: Interpolation value</v>
      </c>
      <c r="AJ2011" s="43" t="str">
        <f>_xll.BInterpol('Base IPCA'!$C$3:$C$13,'Base IPCA'!$D$3:$D$13,AH2011,"Cubic","Extrapolate=Linear","MultiX=Average","Skip=True","Sort=True")</f>
        <v>#N/A Invalid Parameter: Interpolation value</v>
      </c>
    </row>
    <row r="2012" spans="34:36" x14ac:dyDescent="0.25">
      <c r="AH2012" s="42" t="e">
        <f t="shared" si="125"/>
        <v>#REF!</v>
      </c>
      <c r="AI2012" s="43" t="str">
        <f>_xll.BInterpol('Base IPCA'!$C$3:$C$13,'Base IPCA'!$E$3:$E$13,AH2012,"Cubic","Extrapolate=Linear","MultiX=Average","Skip=True","Sort=True")</f>
        <v>#N/A Invalid Parameter: Interpolation value</v>
      </c>
      <c r="AJ2012" s="43" t="str">
        <f>_xll.BInterpol('Base IPCA'!$C$3:$C$13,'Base IPCA'!$D$3:$D$13,AH2012,"Cubic","Extrapolate=Linear","MultiX=Average","Skip=True","Sort=True")</f>
        <v>#N/A Invalid Parameter: Interpolation value</v>
      </c>
    </row>
    <row r="2013" spans="34:36" x14ac:dyDescent="0.25">
      <c r="AH2013" s="42" t="e">
        <f t="shared" si="125"/>
        <v>#REF!</v>
      </c>
      <c r="AI2013" s="43" t="str">
        <f>_xll.BInterpol('Base IPCA'!$C$3:$C$13,'Base IPCA'!$E$3:$E$13,AH2013,"Cubic","Extrapolate=Linear","MultiX=Average","Skip=True","Sort=True")</f>
        <v>#N/A Invalid Parameter: Interpolation value</v>
      </c>
      <c r="AJ2013" s="43" t="str">
        <f>_xll.BInterpol('Base IPCA'!$C$3:$C$13,'Base IPCA'!$D$3:$D$13,AH2013,"Cubic","Extrapolate=Linear","MultiX=Average","Skip=True","Sort=True")</f>
        <v>#N/A Invalid Parameter: Interpolation value</v>
      </c>
    </row>
    <row r="2014" spans="34:36" x14ac:dyDescent="0.25">
      <c r="AH2014" s="42" t="e">
        <f t="shared" si="125"/>
        <v>#REF!</v>
      </c>
      <c r="AI2014" s="43" t="str">
        <f>_xll.BInterpol('Base IPCA'!$C$3:$C$13,'Base IPCA'!$E$3:$E$13,AH2014,"Cubic","Extrapolate=Linear","MultiX=Average","Skip=True","Sort=True")</f>
        <v>#N/A Invalid Parameter: Interpolation value</v>
      </c>
      <c r="AJ2014" s="43" t="str">
        <f>_xll.BInterpol('Base IPCA'!$C$3:$C$13,'Base IPCA'!$D$3:$D$13,AH2014,"Cubic","Extrapolate=Linear","MultiX=Average","Skip=True","Sort=True")</f>
        <v>#N/A Invalid Parameter: Interpolation value</v>
      </c>
    </row>
    <row r="2015" spans="34:36" x14ac:dyDescent="0.25">
      <c r="AH2015" s="42" t="e">
        <f t="shared" si="125"/>
        <v>#REF!</v>
      </c>
      <c r="AI2015" s="43" t="str">
        <f>_xll.BInterpol('Base IPCA'!$C$3:$C$13,'Base IPCA'!$E$3:$E$13,AH2015,"Cubic","Extrapolate=Linear","MultiX=Average","Skip=True","Sort=True")</f>
        <v>#N/A Invalid Parameter: Interpolation value</v>
      </c>
      <c r="AJ2015" s="43" t="str">
        <f>_xll.BInterpol('Base IPCA'!$C$3:$C$13,'Base IPCA'!$D$3:$D$13,AH2015,"Cubic","Extrapolate=Linear","MultiX=Average","Skip=True","Sort=True")</f>
        <v>#N/A Invalid Parameter: Interpolation value</v>
      </c>
    </row>
    <row r="2016" spans="34:36" x14ac:dyDescent="0.25">
      <c r="AH2016" s="42" t="e">
        <f t="shared" si="125"/>
        <v>#REF!</v>
      </c>
      <c r="AI2016" s="43" t="str">
        <f>_xll.BInterpol('Base IPCA'!$C$3:$C$13,'Base IPCA'!$E$3:$E$13,AH2016,"Cubic","Extrapolate=Linear","MultiX=Average","Skip=True","Sort=True")</f>
        <v>#N/A Invalid Parameter: Interpolation value</v>
      </c>
      <c r="AJ2016" s="43" t="str">
        <f>_xll.BInterpol('Base IPCA'!$C$3:$C$13,'Base IPCA'!$D$3:$D$13,AH2016,"Cubic","Extrapolate=Linear","MultiX=Average","Skip=True","Sort=True")</f>
        <v>#N/A Invalid Parameter: Interpolation value</v>
      </c>
    </row>
    <row r="2017" spans="34:36" x14ac:dyDescent="0.25">
      <c r="AH2017" s="42" t="e">
        <f t="shared" si="125"/>
        <v>#REF!</v>
      </c>
      <c r="AI2017" s="43" t="str">
        <f>_xll.BInterpol('Base IPCA'!$C$3:$C$13,'Base IPCA'!$E$3:$E$13,AH2017,"Cubic","Extrapolate=Linear","MultiX=Average","Skip=True","Sort=True")</f>
        <v>#N/A Invalid Parameter: Interpolation value</v>
      </c>
      <c r="AJ2017" s="43" t="str">
        <f>_xll.BInterpol('Base IPCA'!$C$3:$C$13,'Base IPCA'!$D$3:$D$13,AH2017,"Cubic","Extrapolate=Linear","MultiX=Average","Skip=True","Sort=True")</f>
        <v>#N/A Invalid Parameter: Interpolation value</v>
      </c>
    </row>
    <row r="2018" spans="34:36" x14ac:dyDescent="0.25">
      <c r="AH2018" s="42" t="e">
        <f t="shared" si="125"/>
        <v>#REF!</v>
      </c>
      <c r="AI2018" s="43" t="str">
        <f>_xll.BInterpol('Base IPCA'!$C$3:$C$13,'Base IPCA'!$E$3:$E$13,AH2018,"Cubic","Extrapolate=Linear","MultiX=Average","Skip=True","Sort=True")</f>
        <v>#N/A Invalid Parameter: Interpolation value</v>
      </c>
      <c r="AJ2018" s="43" t="str">
        <f>_xll.BInterpol('Base IPCA'!$C$3:$C$13,'Base IPCA'!$D$3:$D$13,AH2018,"Cubic","Extrapolate=Linear","MultiX=Average","Skip=True","Sort=True")</f>
        <v>#N/A Invalid Parameter: Interpolation value</v>
      </c>
    </row>
    <row r="2019" spans="34:36" x14ac:dyDescent="0.25">
      <c r="AH2019" s="42" t="e">
        <f t="shared" si="125"/>
        <v>#REF!</v>
      </c>
      <c r="AI2019" s="43" t="str">
        <f>_xll.BInterpol('Base IPCA'!$C$3:$C$13,'Base IPCA'!$E$3:$E$13,AH2019,"Cubic","Extrapolate=Linear","MultiX=Average","Skip=True","Sort=True")</f>
        <v>#N/A Invalid Parameter: Interpolation value</v>
      </c>
      <c r="AJ2019" s="43" t="str">
        <f>_xll.BInterpol('Base IPCA'!$C$3:$C$13,'Base IPCA'!$D$3:$D$13,AH2019,"Cubic","Extrapolate=Linear","MultiX=Average","Skip=True","Sort=True")</f>
        <v>#N/A Invalid Parameter: Interpolation value</v>
      </c>
    </row>
    <row r="2020" spans="34:36" x14ac:dyDescent="0.25">
      <c r="AH2020" s="42" t="e">
        <f t="shared" si="125"/>
        <v>#REF!</v>
      </c>
      <c r="AI2020" s="43" t="str">
        <f>_xll.BInterpol('Base IPCA'!$C$3:$C$13,'Base IPCA'!$E$3:$E$13,AH2020,"Cubic","Extrapolate=Linear","MultiX=Average","Skip=True","Sort=True")</f>
        <v>#N/A Invalid Parameter: Interpolation value</v>
      </c>
      <c r="AJ2020" s="43" t="str">
        <f>_xll.BInterpol('Base IPCA'!$C$3:$C$13,'Base IPCA'!$D$3:$D$13,AH2020,"Cubic","Extrapolate=Linear","MultiX=Average","Skip=True","Sort=True")</f>
        <v>#N/A Invalid Parameter: Interpolation value</v>
      </c>
    </row>
    <row r="2021" spans="34:36" x14ac:dyDescent="0.25">
      <c r="AH2021" s="42" t="e">
        <f t="shared" si="125"/>
        <v>#REF!</v>
      </c>
      <c r="AI2021" s="43" t="str">
        <f>_xll.BInterpol('Base IPCA'!$C$3:$C$13,'Base IPCA'!$E$3:$E$13,AH2021,"Cubic","Extrapolate=Linear","MultiX=Average","Skip=True","Sort=True")</f>
        <v>#N/A Invalid Parameter: Interpolation value</v>
      </c>
      <c r="AJ2021" s="43" t="str">
        <f>_xll.BInterpol('Base IPCA'!$C$3:$C$13,'Base IPCA'!$D$3:$D$13,AH2021,"Cubic","Extrapolate=Linear","MultiX=Average","Skip=True","Sort=True")</f>
        <v>#N/A Invalid Parameter: Interpolation value</v>
      </c>
    </row>
    <row r="2022" spans="34:36" x14ac:dyDescent="0.25">
      <c r="AH2022" s="42" t="e">
        <f t="shared" si="125"/>
        <v>#REF!</v>
      </c>
      <c r="AI2022" s="43" t="str">
        <f>_xll.BInterpol('Base IPCA'!$C$3:$C$13,'Base IPCA'!$E$3:$E$13,AH2022,"Cubic","Extrapolate=Linear","MultiX=Average","Skip=True","Sort=True")</f>
        <v>#N/A Invalid Parameter: Interpolation value</v>
      </c>
      <c r="AJ2022" s="43" t="str">
        <f>_xll.BInterpol('Base IPCA'!$C$3:$C$13,'Base IPCA'!$D$3:$D$13,AH2022,"Cubic","Extrapolate=Linear","MultiX=Average","Skip=True","Sort=True")</f>
        <v>#N/A Invalid Parameter: Interpolation value</v>
      </c>
    </row>
    <row r="2023" spans="34:36" x14ac:dyDescent="0.25">
      <c r="AH2023" s="42" t="e">
        <f t="shared" si="125"/>
        <v>#REF!</v>
      </c>
      <c r="AI2023" s="43" t="str">
        <f>_xll.BInterpol('Base IPCA'!$C$3:$C$13,'Base IPCA'!$E$3:$E$13,AH2023,"Cubic","Extrapolate=Linear","MultiX=Average","Skip=True","Sort=True")</f>
        <v>#N/A Invalid Parameter: Interpolation value</v>
      </c>
      <c r="AJ2023" s="43" t="str">
        <f>_xll.BInterpol('Base IPCA'!$C$3:$C$13,'Base IPCA'!$D$3:$D$13,AH2023,"Cubic","Extrapolate=Linear","MultiX=Average","Skip=True","Sort=True")</f>
        <v>#N/A Invalid Parameter: Interpolation value</v>
      </c>
    </row>
    <row r="2024" spans="34:36" x14ac:dyDescent="0.25">
      <c r="AH2024" s="42" t="e">
        <f t="shared" si="125"/>
        <v>#REF!</v>
      </c>
      <c r="AI2024" s="43" t="str">
        <f>_xll.BInterpol('Base IPCA'!$C$3:$C$13,'Base IPCA'!$E$3:$E$13,AH2024,"Cubic","Extrapolate=Linear","MultiX=Average","Skip=True","Sort=True")</f>
        <v>#N/A Invalid Parameter: Interpolation value</v>
      </c>
      <c r="AJ2024" s="43" t="str">
        <f>_xll.BInterpol('Base IPCA'!$C$3:$C$13,'Base IPCA'!$D$3:$D$13,AH2024,"Cubic","Extrapolate=Linear","MultiX=Average","Skip=True","Sort=True")</f>
        <v>#N/A Invalid Parameter: Interpolation value</v>
      </c>
    </row>
    <row r="2025" spans="34:36" x14ac:dyDescent="0.25">
      <c r="AH2025" s="42" t="e">
        <f t="shared" si="125"/>
        <v>#REF!</v>
      </c>
      <c r="AI2025" s="43" t="str">
        <f>_xll.BInterpol('Base IPCA'!$C$3:$C$13,'Base IPCA'!$E$3:$E$13,AH2025,"Cubic","Extrapolate=Linear","MultiX=Average","Skip=True","Sort=True")</f>
        <v>#N/A Invalid Parameter: Interpolation value</v>
      </c>
      <c r="AJ2025" s="43" t="str">
        <f>_xll.BInterpol('Base IPCA'!$C$3:$C$13,'Base IPCA'!$D$3:$D$13,AH2025,"Cubic","Extrapolate=Linear","MultiX=Average","Skip=True","Sort=True")</f>
        <v>#N/A Invalid Parameter: Interpolation value</v>
      </c>
    </row>
    <row r="2026" spans="34:36" x14ac:dyDescent="0.25">
      <c r="AH2026" s="42" t="e">
        <f t="shared" si="125"/>
        <v>#REF!</v>
      </c>
      <c r="AI2026" s="43" t="str">
        <f>_xll.BInterpol('Base IPCA'!$C$3:$C$13,'Base IPCA'!$E$3:$E$13,AH2026,"Cubic","Extrapolate=Linear","MultiX=Average","Skip=True","Sort=True")</f>
        <v>#N/A Invalid Parameter: Interpolation value</v>
      </c>
      <c r="AJ2026" s="43" t="str">
        <f>_xll.BInterpol('Base IPCA'!$C$3:$C$13,'Base IPCA'!$D$3:$D$13,AH2026,"Cubic","Extrapolate=Linear","MultiX=Average","Skip=True","Sort=True")</f>
        <v>#N/A Invalid Parameter: Interpolation value</v>
      </c>
    </row>
    <row r="2027" spans="34:36" x14ac:dyDescent="0.25">
      <c r="AH2027" s="42" t="e">
        <f t="shared" si="125"/>
        <v>#REF!</v>
      </c>
      <c r="AI2027" s="43" t="str">
        <f>_xll.BInterpol('Base IPCA'!$C$3:$C$13,'Base IPCA'!$E$3:$E$13,AH2027,"Cubic","Extrapolate=Linear","MultiX=Average","Skip=True","Sort=True")</f>
        <v>#N/A Invalid Parameter: Interpolation value</v>
      </c>
      <c r="AJ2027" s="43" t="str">
        <f>_xll.BInterpol('Base IPCA'!$C$3:$C$13,'Base IPCA'!$D$3:$D$13,AH2027,"Cubic","Extrapolate=Linear","MultiX=Average","Skip=True","Sort=True")</f>
        <v>#N/A Invalid Parameter: Interpolation value</v>
      </c>
    </row>
    <row r="2028" spans="34:36" x14ac:dyDescent="0.25">
      <c r="AH2028" s="42" t="e">
        <f t="shared" si="125"/>
        <v>#REF!</v>
      </c>
      <c r="AI2028" s="43" t="str">
        <f>_xll.BInterpol('Base IPCA'!$C$3:$C$13,'Base IPCA'!$E$3:$E$13,AH2028,"Cubic","Extrapolate=Linear","MultiX=Average","Skip=True","Sort=True")</f>
        <v>#N/A Invalid Parameter: Interpolation value</v>
      </c>
      <c r="AJ2028" s="43" t="str">
        <f>_xll.BInterpol('Base IPCA'!$C$3:$C$13,'Base IPCA'!$D$3:$D$13,AH2028,"Cubic","Extrapolate=Linear","MultiX=Average","Skip=True","Sort=True")</f>
        <v>#N/A Invalid Parameter: Interpolation value</v>
      </c>
    </row>
    <row r="2029" spans="34:36" x14ac:dyDescent="0.25">
      <c r="AH2029" s="42" t="e">
        <f t="shared" si="125"/>
        <v>#REF!</v>
      </c>
      <c r="AI2029" s="43" t="str">
        <f>_xll.BInterpol('Base IPCA'!$C$3:$C$13,'Base IPCA'!$E$3:$E$13,AH2029,"Cubic","Extrapolate=Linear","MultiX=Average","Skip=True","Sort=True")</f>
        <v>#N/A Invalid Parameter: Interpolation value</v>
      </c>
      <c r="AJ2029" s="43" t="str">
        <f>_xll.BInterpol('Base IPCA'!$C$3:$C$13,'Base IPCA'!$D$3:$D$13,AH2029,"Cubic","Extrapolate=Linear","MultiX=Average","Skip=True","Sort=True")</f>
        <v>#N/A Invalid Parameter: Interpolation value</v>
      </c>
    </row>
    <row r="2030" spans="34:36" x14ac:dyDescent="0.25">
      <c r="AH2030" s="42" t="e">
        <f t="shared" si="125"/>
        <v>#REF!</v>
      </c>
      <c r="AI2030" s="43" t="str">
        <f>_xll.BInterpol('Base IPCA'!$C$3:$C$13,'Base IPCA'!$E$3:$E$13,AH2030,"Cubic","Extrapolate=Linear","MultiX=Average","Skip=True","Sort=True")</f>
        <v>#N/A Invalid Parameter: Interpolation value</v>
      </c>
      <c r="AJ2030" s="43" t="str">
        <f>_xll.BInterpol('Base IPCA'!$C$3:$C$13,'Base IPCA'!$D$3:$D$13,AH2030,"Cubic","Extrapolate=Linear","MultiX=Average","Skip=True","Sort=True")</f>
        <v>#N/A Invalid Parameter: Interpolation value</v>
      </c>
    </row>
    <row r="2031" spans="34:36" x14ac:dyDescent="0.25">
      <c r="AH2031" s="42" t="e">
        <f t="shared" si="125"/>
        <v>#REF!</v>
      </c>
      <c r="AI2031" s="43" t="str">
        <f>_xll.BInterpol('Base IPCA'!$C$3:$C$13,'Base IPCA'!$E$3:$E$13,AH2031,"Cubic","Extrapolate=Linear","MultiX=Average","Skip=True","Sort=True")</f>
        <v>#N/A Invalid Parameter: Interpolation value</v>
      </c>
      <c r="AJ2031" s="43" t="str">
        <f>_xll.BInterpol('Base IPCA'!$C$3:$C$13,'Base IPCA'!$D$3:$D$13,AH2031,"Cubic","Extrapolate=Linear","MultiX=Average","Skip=True","Sort=True")</f>
        <v>#N/A Invalid Parameter: Interpolation value</v>
      </c>
    </row>
    <row r="2032" spans="34:36" x14ac:dyDescent="0.25">
      <c r="AH2032" s="42" t="e">
        <f t="shared" si="125"/>
        <v>#REF!</v>
      </c>
      <c r="AI2032" s="43" t="str">
        <f>_xll.BInterpol('Base IPCA'!$C$3:$C$13,'Base IPCA'!$E$3:$E$13,AH2032,"Cubic","Extrapolate=Linear","MultiX=Average","Skip=True","Sort=True")</f>
        <v>#N/A Invalid Parameter: Interpolation value</v>
      </c>
      <c r="AJ2032" s="43" t="str">
        <f>_xll.BInterpol('Base IPCA'!$C$3:$C$13,'Base IPCA'!$D$3:$D$13,AH2032,"Cubic","Extrapolate=Linear","MultiX=Average","Skip=True","Sort=True")</f>
        <v>#N/A Invalid Parameter: Interpolation value</v>
      </c>
    </row>
    <row r="2033" spans="34:36" x14ac:dyDescent="0.25">
      <c r="AH2033" s="42" t="e">
        <f t="shared" si="125"/>
        <v>#REF!</v>
      </c>
      <c r="AI2033" s="43" t="str">
        <f>_xll.BInterpol('Base IPCA'!$C$3:$C$13,'Base IPCA'!$E$3:$E$13,AH2033,"Cubic","Extrapolate=Linear","MultiX=Average","Skip=True","Sort=True")</f>
        <v>#N/A Invalid Parameter: Interpolation value</v>
      </c>
      <c r="AJ2033" s="43" t="str">
        <f>_xll.BInterpol('Base IPCA'!$C$3:$C$13,'Base IPCA'!$D$3:$D$13,AH2033,"Cubic","Extrapolate=Linear","MultiX=Average","Skip=True","Sort=True")</f>
        <v>#N/A Invalid Parameter: Interpolation value</v>
      </c>
    </row>
    <row r="2034" spans="34:36" x14ac:dyDescent="0.25">
      <c r="AH2034" s="42" t="e">
        <f t="shared" si="125"/>
        <v>#REF!</v>
      </c>
      <c r="AI2034" s="43" t="str">
        <f>_xll.BInterpol('Base IPCA'!$C$3:$C$13,'Base IPCA'!$E$3:$E$13,AH2034,"Cubic","Extrapolate=Linear","MultiX=Average","Skip=True","Sort=True")</f>
        <v>#N/A Invalid Parameter: Interpolation value</v>
      </c>
      <c r="AJ2034" s="43" t="str">
        <f>_xll.BInterpol('Base IPCA'!$C$3:$C$13,'Base IPCA'!$D$3:$D$13,AH2034,"Cubic","Extrapolate=Linear","MultiX=Average","Skip=True","Sort=True")</f>
        <v>#N/A Invalid Parameter: Interpolation value</v>
      </c>
    </row>
    <row r="2035" spans="34:36" x14ac:dyDescent="0.25">
      <c r="AH2035" s="42" t="e">
        <f t="shared" si="125"/>
        <v>#REF!</v>
      </c>
      <c r="AI2035" s="43" t="str">
        <f>_xll.BInterpol('Base IPCA'!$C$3:$C$13,'Base IPCA'!$E$3:$E$13,AH2035,"Cubic","Extrapolate=Linear","MultiX=Average","Skip=True","Sort=True")</f>
        <v>#N/A Invalid Parameter: Interpolation value</v>
      </c>
      <c r="AJ2035" s="43" t="str">
        <f>_xll.BInterpol('Base IPCA'!$C$3:$C$13,'Base IPCA'!$D$3:$D$13,AH2035,"Cubic","Extrapolate=Linear","MultiX=Average","Skip=True","Sort=True")</f>
        <v>#N/A Invalid Parameter: Interpolation value</v>
      </c>
    </row>
    <row r="2036" spans="34:36" x14ac:dyDescent="0.25">
      <c r="AH2036" s="42" t="e">
        <f t="shared" si="125"/>
        <v>#REF!</v>
      </c>
      <c r="AI2036" s="43" t="str">
        <f>_xll.BInterpol('Base IPCA'!$C$3:$C$13,'Base IPCA'!$E$3:$E$13,AH2036,"Cubic","Extrapolate=Linear","MultiX=Average","Skip=True","Sort=True")</f>
        <v>#N/A Invalid Parameter: Interpolation value</v>
      </c>
      <c r="AJ2036" s="43" t="str">
        <f>_xll.BInterpol('Base IPCA'!$C$3:$C$13,'Base IPCA'!$D$3:$D$13,AH2036,"Cubic","Extrapolate=Linear","MultiX=Average","Skip=True","Sort=True")</f>
        <v>#N/A Invalid Parameter: Interpolation value</v>
      </c>
    </row>
    <row r="2037" spans="34:36" x14ac:dyDescent="0.25">
      <c r="AH2037" s="42" t="e">
        <f t="shared" si="125"/>
        <v>#REF!</v>
      </c>
      <c r="AI2037" s="43" t="str">
        <f>_xll.BInterpol('Base IPCA'!$C$3:$C$13,'Base IPCA'!$E$3:$E$13,AH2037,"Cubic","Extrapolate=Linear","MultiX=Average","Skip=True","Sort=True")</f>
        <v>#N/A Invalid Parameter: Interpolation value</v>
      </c>
      <c r="AJ2037" s="43" t="str">
        <f>_xll.BInterpol('Base IPCA'!$C$3:$C$13,'Base IPCA'!$D$3:$D$13,AH2037,"Cubic","Extrapolate=Linear","MultiX=Average","Skip=True","Sort=True")</f>
        <v>#N/A Invalid Parameter: Interpolation value</v>
      </c>
    </row>
    <row r="2038" spans="34:36" x14ac:dyDescent="0.25">
      <c r="AH2038" s="42" t="e">
        <f t="shared" si="125"/>
        <v>#REF!</v>
      </c>
      <c r="AI2038" s="43" t="str">
        <f>_xll.BInterpol('Base IPCA'!$C$3:$C$13,'Base IPCA'!$E$3:$E$13,AH2038,"Cubic","Extrapolate=Linear","MultiX=Average","Skip=True","Sort=True")</f>
        <v>#N/A Invalid Parameter: Interpolation value</v>
      </c>
      <c r="AJ2038" s="43" t="str">
        <f>_xll.BInterpol('Base IPCA'!$C$3:$C$13,'Base IPCA'!$D$3:$D$13,AH2038,"Cubic","Extrapolate=Linear","MultiX=Average","Skip=True","Sort=True")</f>
        <v>#N/A Invalid Parameter: Interpolation value</v>
      </c>
    </row>
    <row r="2039" spans="34:36" x14ac:dyDescent="0.25">
      <c r="AH2039" s="42" t="e">
        <f t="shared" si="125"/>
        <v>#REF!</v>
      </c>
      <c r="AI2039" s="43" t="str">
        <f>_xll.BInterpol('Base IPCA'!$C$3:$C$13,'Base IPCA'!$E$3:$E$13,AH2039,"Cubic","Extrapolate=Linear","MultiX=Average","Skip=True","Sort=True")</f>
        <v>#N/A Invalid Parameter: Interpolation value</v>
      </c>
      <c r="AJ2039" s="43" t="str">
        <f>_xll.BInterpol('Base IPCA'!$C$3:$C$13,'Base IPCA'!$D$3:$D$13,AH2039,"Cubic","Extrapolate=Linear","MultiX=Average","Skip=True","Sort=True")</f>
        <v>#N/A Invalid Parameter: Interpolation value</v>
      </c>
    </row>
    <row r="2040" spans="34:36" x14ac:dyDescent="0.25">
      <c r="AH2040" s="42" t="e">
        <f t="shared" si="125"/>
        <v>#REF!</v>
      </c>
      <c r="AI2040" s="43" t="str">
        <f>_xll.BInterpol('Base IPCA'!$C$3:$C$13,'Base IPCA'!$E$3:$E$13,AH2040,"Cubic","Extrapolate=Linear","MultiX=Average","Skip=True","Sort=True")</f>
        <v>#N/A Invalid Parameter: Interpolation value</v>
      </c>
      <c r="AJ2040" s="43" t="str">
        <f>_xll.BInterpol('Base IPCA'!$C$3:$C$13,'Base IPCA'!$D$3:$D$13,AH2040,"Cubic","Extrapolate=Linear","MultiX=Average","Skip=True","Sort=True")</f>
        <v>#N/A Invalid Parameter: Interpolation value</v>
      </c>
    </row>
    <row r="2041" spans="34:36" x14ac:dyDescent="0.25">
      <c r="AH2041" s="42" t="e">
        <f t="shared" si="125"/>
        <v>#REF!</v>
      </c>
      <c r="AI2041" s="43" t="str">
        <f>_xll.BInterpol('Base IPCA'!$C$3:$C$13,'Base IPCA'!$E$3:$E$13,AH2041,"Cubic","Extrapolate=Linear","MultiX=Average","Skip=True","Sort=True")</f>
        <v>#N/A Invalid Parameter: Interpolation value</v>
      </c>
      <c r="AJ2041" s="43" t="str">
        <f>_xll.BInterpol('Base IPCA'!$C$3:$C$13,'Base IPCA'!$D$3:$D$13,AH2041,"Cubic","Extrapolate=Linear","MultiX=Average","Skip=True","Sort=True")</f>
        <v>#N/A Invalid Parameter: Interpolation value</v>
      </c>
    </row>
    <row r="2042" spans="34:36" x14ac:dyDescent="0.25">
      <c r="AH2042" s="42" t="e">
        <f t="shared" si="125"/>
        <v>#REF!</v>
      </c>
      <c r="AI2042" s="43" t="str">
        <f>_xll.BInterpol('Base IPCA'!$C$3:$C$13,'Base IPCA'!$E$3:$E$13,AH2042,"Cubic","Extrapolate=Linear","MultiX=Average","Skip=True","Sort=True")</f>
        <v>#N/A Invalid Parameter: Interpolation value</v>
      </c>
      <c r="AJ2042" s="43" t="str">
        <f>_xll.BInterpol('Base IPCA'!$C$3:$C$13,'Base IPCA'!$D$3:$D$13,AH2042,"Cubic","Extrapolate=Linear","MultiX=Average","Skip=True","Sort=True")</f>
        <v>#N/A Invalid Parameter: Interpolation value</v>
      </c>
    </row>
    <row r="2043" spans="34:36" x14ac:dyDescent="0.25">
      <c r="AH2043" s="42" t="e">
        <f t="shared" si="125"/>
        <v>#REF!</v>
      </c>
      <c r="AI2043" s="43" t="str">
        <f>_xll.BInterpol('Base IPCA'!$C$3:$C$13,'Base IPCA'!$E$3:$E$13,AH2043,"Cubic","Extrapolate=Linear","MultiX=Average","Skip=True","Sort=True")</f>
        <v>#N/A Invalid Parameter: Interpolation value</v>
      </c>
      <c r="AJ2043" s="43" t="str">
        <f>_xll.BInterpol('Base IPCA'!$C$3:$C$13,'Base IPCA'!$D$3:$D$13,AH2043,"Cubic","Extrapolate=Linear","MultiX=Average","Skip=True","Sort=True")</f>
        <v>#N/A Invalid Parameter: Interpolation value</v>
      </c>
    </row>
    <row r="2044" spans="34:36" x14ac:dyDescent="0.25">
      <c r="AH2044" s="42" t="e">
        <f t="shared" si="125"/>
        <v>#REF!</v>
      </c>
      <c r="AI2044" s="43" t="str">
        <f>_xll.BInterpol('Base IPCA'!$C$3:$C$13,'Base IPCA'!$E$3:$E$13,AH2044,"Cubic","Extrapolate=Linear","MultiX=Average","Skip=True","Sort=True")</f>
        <v>#N/A Invalid Parameter: Interpolation value</v>
      </c>
      <c r="AJ2044" s="43" t="str">
        <f>_xll.BInterpol('Base IPCA'!$C$3:$C$13,'Base IPCA'!$D$3:$D$13,AH2044,"Cubic","Extrapolate=Linear","MultiX=Average","Skip=True","Sort=True")</f>
        <v>#N/A Invalid Parameter: Interpolation value</v>
      </c>
    </row>
    <row r="2045" spans="34:36" x14ac:dyDescent="0.25">
      <c r="AH2045" s="42" t="e">
        <f t="shared" si="125"/>
        <v>#REF!</v>
      </c>
      <c r="AI2045" s="43" t="str">
        <f>_xll.BInterpol('Base IPCA'!$C$3:$C$13,'Base IPCA'!$E$3:$E$13,AH2045,"Cubic","Extrapolate=Linear","MultiX=Average","Skip=True","Sort=True")</f>
        <v>#N/A Invalid Parameter: Interpolation value</v>
      </c>
      <c r="AJ2045" s="43" t="str">
        <f>_xll.BInterpol('Base IPCA'!$C$3:$C$13,'Base IPCA'!$D$3:$D$13,AH2045,"Cubic","Extrapolate=Linear","MultiX=Average","Skip=True","Sort=True")</f>
        <v>#N/A Invalid Parameter: Interpolation value</v>
      </c>
    </row>
    <row r="2046" spans="34:36" x14ac:dyDescent="0.25">
      <c r="AH2046" s="42" t="e">
        <f t="shared" si="125"/>
        <v>#REF!</v>
      </c>
      <c r="AI2046" s="43" t="str">
        <f>_xll.BInterpol('Base IPCA'!$C$3:$C$13,'Base IPCA'!$E$3:$E$13,AH2046,"Cubic","Extrapolate=Linear","MultiX=Average","Skip=True","Sort=True")</f>
        <v>#N/A Invalid Parameter: Interpolation value</v>
      </c>
      <c r="AJ2046" s="43" t="str">
        <f>_xll.BInterpol('Base IPCA'!$C$3:$C$13,'Base IPCA'!$D$3:$D$13,AH2046,"Cubic","Extrapolate=Linear","MultiX=Average","Skip=True","Sort=True")</f>
        <v>#N/A Invalid Parameter: Interpolation value</v>
      </c>
    </row>
    <row r="2047" spans="34:36" x14ac:dyDescent="0.25">
      <c r="AH2047" s="42" t="e">
        <f t="shared" si="125"/>
        <v>#REF!</v>
      </c>
      <c r="AI2047" s="43" t="str">
        <f>_xll.BInterpol('Base IPCA'!$C$3:$C$13,'Base IPCA'!$E$3:$E$13,AH2047,"Cubic","Extrapolate=Linear","MultiX=Average","Skip=True","Sort=True")</f>
        <v>#N/A Invalid Parameter: Interpolation value</v>
      </c>
      <c r="AJ2047" s="43" t="str">
        <f>_xll.BInterpol('Base IPCA'!$C$3:$C$13,'Base IPCA'!$D$3:$D$13,AH2047,"Cubic","Extrapolate=Linear","MultiX=Average","Skip=True","Sort=True")</f>
        <v>#N/A Invalid Parameter: Interpolation value</v>
      </c>
    </row>
    <row r="2048" spans="34:36" x14ac:dyDescent="0.25">
      <c r="AH2048" s="42" t="e">
        <f t="shared" si="125"/>
        <v>#REF!</v>
      </c>
      <c r="AI2048" s="43" t="str">
        <f>_xll.BInterpol('Base IPCA'!$C$3:$C$13,'Base IPCA'!$E$3:$E$13,AH2048,"Cubic","Extrapolate=Linear","MultiX=Average","Skip=True","Sort=True")</f>
        <v>#N/A Invalid Parameter: Interpolation value</v>
      </c>
      <c r="AJ2048" s="43" t="str">
        <f>_xll.BInterpol('Base IPCA'!$C$3:$C$13,'Base IPCA'!$D$3:$D$13,AH2048,"Cubic","Extrapolate=Linear","MultiX=Average","Skip=True","Sort=True")</f>
        <v>#N/A Invalid Parameter: Interpolation value</v>
      </c>
    </row>
    <row r="2049" spans="34:36" x14ac:dyDescent="0.25">
      <c r="AH2049" s="42" t="e">
        <f t="shared" si="125"/>
        <v>#REF!</v>
      </c>
      <c r="AI2049" s="43" t="str">
        <f>_xll.BInterpol('Base IPCA'!$C$3:$C$13,'Base IPCA'!$E$3:$E$13,AH2049,"Cubic","Extrapolate=Linear","MultiX=Average","Skip=True","Sort=True")</f>
        <v>#N/A Invalid Parameter: Interpolation value</v>
      </c>
      <c r="AJ2049" s="43" t="str">
        <f>_xll.BInterpol('Base IPCA'!$C$3:$C$13,'Base IPCA'!$D$3:$D$13,AH2049,"Cubic","Extrapolate=Linear","MultiX=Average","Skip=True","Sort=True")</f>
        <v>#N/A Invalid Parameter: Interpolation value</v>
      </c>
    </row>
    <row r="2050" spans="34:36" x14ac:dyDescent="0.25">
      <c r="AH2050" s="42" t="e">
        <f t="shared" si="125"/>
        <v>#REF!</v>
      </c>
      <c r="AI2050" s="43" t="str">
        <f>_xll.BInterpol('Base IPCA'!$C$3:$C$13,'Base IPCA'!$E$3:$E$13,AH2050,"Cubic","Extrapolate=Linear","MultiX=Average","Skip=True","Sort=True")</f>
        <v>#N/A Invalid Parameter: Interpolation value</v>
      </c>
      <c r="AJ2050" s="43" t="str">
        <f>_xll.BInterpol('Base IPCA'!$C$3:$C$13,'Base IPCA'!$D$3:$D$13,AH2050,"Cubic","Extrapolate=Linear","MultiX=Average","Skip=True","Sort=True")</f>
        <v>#N/A Invalid Parameter: Interpolation value</v>
      </c>
    </row>
    <row r="2051" spans="34:36" x14ac:dyDescent="0.25">
      <c r="AH2051" s="42" t="e">
        <f t="shared" si="125"/>
        <v>#REF!</v>
      </c>
      <c r="AI2051" s="43" t="str">
        <f>_xll.BInterpol('Base IPCA'!$C$3:$C$13,'Base IPCA'!$E$3:$E$13,AH2051,"Cubic","Extrapolate=Linear","MultiX=Average","Skip=True","Sort=True")</f>
        <v>#N/A Invalid Parameter: Interpolation value</v>
      </c>
      <c r="AJ2051" s="43" t="str">
        <f>_xll.BInterpol('Base IPCA'!$C$3:$C$13,'Base IPCA'!$D$3:$D$13,AH2051,"Cubic","Extrapolate=Linear","MultiX=Average","Skip=True","Sort=True")</f>
        <v>#N/A Invalid Parameter: Interpolation value</v>
      </c>
    </row>
    <row r="2052" spans="34:36" x14ac:dyDescent="0.25">
      <c r="AH2052" s="42" t="e">
        <f t="shared" si="125"/>
        <v>#REF!</v>
      </c>
      <c r="AI2052" s="43" t="str">
        <f>_xll.BInterpol('Base IPCA'!$C$3:$C$13,'Base IPCA'!$E$3:$E$13,AH2052,"Cubic","Extrapolate=Linear","MultiX=Average","Skip=True","Sort=True")</f>
        <v>#N/A Invalid Parameter: Interpolation value</v>
      </c>
      <c r="AJ2052" s="43" t="str">
        <f>_xll.BInterpol('Base IPCA'!$C$3:$C$13,'Base IPCA'!$D$3:$D$13,AH2052,"Cubic","Extrapolate=Linear","MultiX=Average","Skip=True","Sort=True")</f>
        <v>#N/A Invalid Parameter: Interpolation value</v>
      </c>
    </row>
    <row r="2053" spans="34:36" x14ac:dyDescent="0.25">
      <c r="AH2053" s="42" t="e">
        <f t="shared" si="125"/>
        <v>#REF!</v>
      </c>
      <c r="AI2053" s="43" t="str">
        <f>_xll.BInterpol('Base IPCA'!$C$3:$C$13,'Base IPCA'!$E$3:$E$13,AH2053,"Cubic","Extrapolate=Linear","MultiX=Average","Skip=True","Sort=True")</f>
        <v>#N/A Invalid Parameter: Interpolation value</v>
      </c>
      <c r="AJ2053" s="43" t="str">
        <f>_xll.BInterpol('Base IPCA'!$C$3:$C$13,'Base IPCA'!$D$3:$D$13,AH2053,"Cubic","Extrapolate=Linear","MultiX=Average","Skip=True","Sort=True")</f>
        <v>#N/A Invalid Parameter: Interpolation value</v>
      </c>
    </row>
    <row r="2054" spans="34:36" x14ac:dyDescent="0.25">
      <c r="AH2054" s="42" t="e">
        <f t="shared" ref="AH2054:AH2117" si="126">AH2053+1</f>
        <v>#REF!</v>
      </c>
      <c r="AI2054" s="43" t="str">
        <f>_xll.BInterpol('Base IPCA'!$C$3:$C$13,'Base IPCA'!$E$3:$E$13,AH2054,"Cubic","Extrapolate=Linear","MultiX=Average","Skip=True","Sort=True")</f>
        <v>#N/A Invalid Parameter: Interpolation value</v>
      </c>
      <c r="AJ2054" s="43" t="str">
        <f>_xll.BInterpol('Base IPCA'!$C$3:$C$13,'Base IPCA'!$D$3:$D$13,AH2054,"Cubic","Extrapolate=Linear","MultiX=Average","Skip=True","Sort=True")</f>
        <v>#N/A Invalid Parameter: Interpolation value</v>
      </c>
    </row>
    <row r="2055" spans="34:36" x14ac:dyDescent="0.25">
      <c r="AH2055" s="42" t="e">
        <f t="shared" si="126"/>
        <v>#REF!</v>
      </c>
      <c r="AI2055" s="43" t="str">
        <f>_xll.BInterpol('Base IPCA'!$C$3:$C$13,'Base IPCA'!$E$3:$E$13,AH2055,"Cubic","Extrapolate=Linear","MultiX=Average","Skip=True","Sort=True")</f>
        <v>#N/A Invalid Parameter: Interpolation value</v>
      </c>
      <c r="AJ2055" s="43" t="str">
        <f>_xll.BInterpol('Base IPCA'!$C$3:$C$13,'Base IPCA'!$D$3:$D$13,AH2055,"Cubic","Extrapolate=Linear","MultiX=Average","Skip=True","Sort=True")</f>
        <v>#N/A Invalid Parameter: Interpolation value</v>
      </c>
    </row>
    <row r="2056" spans="34:36" x14ac:dyDescent="0.25">
      <c r="AH2056" s="42" t="e">
        <f t="shared" si="126"/>
        <v>#REF!</v>
      </c>
      <c r="AI2056" s="43" t="str">
        <f>_xll.BInterpol('Base IPCA'!$C$3:$C$13,'Base IPCA'!$E$3:$E$13,AH2056,"Cubic","Extrapolate=Linear","MultiX=Average","Skip=True","Sort=True")</f>
        <v>#N/A Invalid Parameter: Interpolation value</v>
      </c>
      <c r="AJ2056" s="43" t="str">
        <f>_xll.BInterpol('Base IPCA'!$C$3:$C$13,'Base IPCA'!$D$3:$D$13,AH2056,"Cubic","Extrapolate=Linear","MultiX=Average","Skip=True","Sort=True")</f>
        <v>#N/A Invalid Parameter: Interpolation value</v>
      </c>
    </row>
    <row r="2057" spans="34:36" x14ac:dyDescent="0.25">
      <c r="AH2057" s="42" t="e">
        <f t="shared" si="126"/>
        <v>#REF!</v>
      </c>
      <c r="AI2057" s="43" t="str">
        <f>_xll.BInterpol('Base IPCA'!$C$3:$C$13,'Base IPCA'!$E$3:$E$13,AH2057,"Cubic","Extrapolate=Linear","MultiX=Average","Skip=True","Sort=True")</f>
        <v>#N/A Invalid Parameter: Interpolation value</v>
      </c>
      <c r="AJ2057" s="43" t="str">
        <f>_xll.BInterpol('Base IPCA'!$C$3:$C$13,'Base IPCA'!$D$3:$D$13,AH2057,"Cubic","Extrapolate=Linear","MultiX=Average","Skip=True","Sort=True")</f>
        <v>#N/A Invalid Parameter: Interpolation value</v>
      </c>
    </row>
    <row r="2058" spans="34:36" x14ac:dyDescent="0.25">
      <c r="AH2058" s="42" t="e">
        <f t="shared" si="126"/>
        <v>#REF!</v>
      </c>
      <c r="AI2058" s="43" t="str">
        <f>_xll.BInterpol('Base IPCA'!$C$3:$C$13,'Base IPCA'!$E$3:$E$13,AH2058,"Cubic","Extrapolate=Linear","MultiX=Average","Skip=True","Sort=True")</f>
        <v>#N/A Invalid Parameter: Interpolation value</v>
      </c>
      <c r="AJ2058" s="43" t="str">
        <f>_xll.BInterpol('Base IPCA'!$C$3:$C$13,'Base IPCA'!$D$3:$D$13,AH2058,"Cubic","Extrapolate=Linear","MultiX=Average","Skip=True","Sort=True")</f>
        <v>#N/A Invalid Parameter: Interpolation value</v>
      </c>
    </row>
    <row r="2059" spans="34:36" x14ac:dyDescent="0.25">
      <c r="AH2059" s="42" t="e">
        <f t="shared" si="126"/>
        <v>#REF!</v>
      </c>
      <c r="AI2059" s="43" t="str">
        <f>_xll.BInterpol('Base IPCA'!$C$3:$C$13,'Base IPCA'!$E$3:$E$13,AH2059,"Cubic","Extrapolate=Linear","MultiX=Average","Skip=True","Sort=True")</f>
        <v>#N/A Invalid Parameter: Interpolation value</v>
      </c>
      <c r="AJ2059" s="43" t="str">
        <f>_xll.BInterpol('Base IPCA'!$C$3:$C$13,'Base IPCA'!$D$3:$D$13,AH2059,"Cubic","Extrapolate=Linear","MultiX=Average","Skip=True","Sort=True")</f>
        <v>#N/A Invalid Parameter: Interpolation value</v>
      </c>
    </row>
    <row r="2060" spans="34:36" x14ac:dyDescent="0.25">
      <c r="AH2060" s="42" t="e">
        <f t="shared" si="126"/>
        <v>#REF!</v>
      </c>
      <c r="AI2060" s="43" t="str">
        <f>_xll.BInterpol('Base IPCA'!$C$3:$C$13,'Base IPCA'!$E$3:$E$13,AH2060,"Cubic","Extrapolate=Linear","MultiX=Average","Skip=True","Sort=True")</f>
        <v>#N/A Invalid Parameter: Interpolation value</v>
      </c>
      <c r="AJ2060" s="43" t="str">
        <f>_xll.BInterpol('Base IPCA'!$C$3:$C$13,'Base IPCA'!$D$3:$D$13,AH2060,"Cubic","Extrapolate=Linear","MultiX=Average","Skip=True","Sort=True")</f>
        <v>#N/A Invalid Parameter: Interpolation value</v>
      </c>
    </row>
    <row r="2061" spans="34:36" x14ac:dyDescent="0.25">
      <c r="AH2061" s="42" t="e">
        <f t="shared" si="126"/>
        <v>#REF!</v>
      </c>
      <c r="AI2061" s="43" t="str">
        <f>_xll.BInterpol('Base IPCA'!$C$3:$C$13,'Base IPCA'!$E$3:$E$13,AH2061,"Cubic","Extrapolate=Linear","MultiX=Average","Skip=True","Sort=True")</f>
        <v>#N/A Invalid Parameter: Interpolation value</v>
      </c>
      <c r="AJ2061" s="43" t="str">
        <f>_xll.BInterpol('Base IPCA'!$C$3:$C$13,'Base IPCA'!$D$3:$D$13,AH2061,"Cubic","Extrapolate=Linear","MultiX=Average","Skip=True","Sort=True")</f>
        <v>#N/A Invalid Parameter: Interpolation value</v>
      </c>
    </row>
    <row r="2062" spans="34:36" x14ac:dyDescent="0.25">
      <c r="AH2062" s="42" t="e">
        <f t="shared" si="126"/>
        <v>#REF!</v>
      </c>
      <c r="AI2062" s="43" t="str">
        <f>_xll.BInterpol('Base IPCA'!$C$3:$C$13,'Base IPCA'!$E$3:$E$13,AH2062,"Cubic","Extrapolate=Linear","MultiX=Average","Skip=True","Sort=True")</f>
        <v>#N/A Invalid Parameter: Interpolation value</v>
      </c>
      <c r="AJ2062" s="43" t="str">
        <f>_xll.BInterpol('Base IPCA'!$C$3:$C$13,'Base IPCA'!$D$3:$D$13,AH2062,"Cubic","Extrapolate=Linear","MultiX=Average","Skip=True","Sort=True")</f>
        <v>#N/A Invalid Parameter: Interpolation value</v>
      </c>
    </row>
    <row r="2063" spans="34:36" x14ac:dyDescent="0.25">
      <c r="AH2063" s="42" t="e">
        <f t="shared" si="126"/>
        <v>#REF!</v>
      </c>
      <c r="AI2063" s="43" t="str">
        <f>_xll.BInterpol('Base IPCA'!$C$3:$C$13,'Base IPCA'!$E$3:$E$13,AH2063,"Cubic","Extrapolate=Linear","MultiX=Average","Skip=True","Sort=True")</f>
        <v>#N/A Invalid Parameter: Interpolation value</v>
      </c>
      <c r="AJ2063" s="43" t="str">
        <f>_xll.BInterpol('Base IPCA'!$C$3:$C$13,'Base IPCA'!$D$3:$D$13,AH2063,"Cubic","Extrapolate=Linear","MultiX=Average","Skip=True","Sort=True")</f>
        <v>#N/A Invalid Parameter: Interpolation value</v>
      </c>
    </row>
    <row r="2064" spans="34:36" x14ac:dyDescent="0.25">
      <c r="AH2064" s="42" t="e">
        <f t="shared" si="126"/>
        <v>#REF!</v>
      </c>
      <c r="AI2064" s="43" t="str">
        <f>_xll.BInterpol('Base IPCA'!$C$3:$C$13,'Base IPCA'!$E$3:$E$13,AH2064,"Cubic","Extrapolate=Linear","MultiX=Average","Skip=True","Sort=True")</f>
        <v>#N/A Invalid Parameter: Interpolation value</v>
      </c>
      <c r="AJ2064" s="43" t="str">
        <f>_xll.BInterpol('Base IPCA'!$C$3:$C$13,'Base IPCA'!$D$3:$D$13,AH2064,"Cubic","Extrapolate=Linear","MultiX=Average","Skip=True","Sort=True")</f>
        <v>#N/A Invalid Parameter: Interpolation value</v>
      </c>
    </row>
    <row r="2065" spans="34:36" x14ac:dyDescent="0.25">
      <c r="AH2065" s="42" t="e">
        <f t="shared" si="126"/>
        <v>#REF!</v>
      </c>
      <c r="AI2065" s="43" t="str">
        <f>_xll.BInterpol('Base IPCA'!$C$3:$C$13,'Base IPCA'!$E$3:$E$13,AH2065,"Cubic","Extrapolate=Linear","MultiX=Average","Skip=True","Sort=True")</f>
        <v>#N/A Invalid Parameter: Interpolation value</v>
      </c>
      <c r="AJ2065" s="43" t="str">
        <f>_xll.BInterpol('Base IPCA'!$C$3:$C$13,'Base IPCA'!$D$3:$D$13,AH2065,"Cubic","Extrapolate=Linear","MultiX=Average","Skip=True","Sort=True")</f>
        <v>#N/A Invalid Parameter: Interpolation value</v>
      </c>
    </row>
    <row r="2066" spans="34:36" x14ac:dyDescent="0.25">
      <c r="AH2066" s="42" t="e">
        <f t="shared" si="126"/>
        <v>#REF!</v>
      </c>
      <c r="AI2066" s="43" t="str">
        <f>_xll.BInterpol('Base IPCA'!$C$3:$C$13,'Base IPCA'!$E$3:$E$13,AH2066,"Cubic","Extrapolate=Linear","MultiX=Average","Skip=True","Sort=True")</f>
        <v>#N/A Invalid Parameter: Interpolation value</v>
      </c>
      <c r="AJ2066" s="43" t="str">
        <f>_xll.BInterpol('Base IPCA'!$C$3:$C$13,'Base IPCA'!$D$3:$D$13,AH2066,"Cubic","Extrapolate=Linear","MultiX=Average","Skip=True","Sort=True")</f>
        <v>#N/A Invalid Parameter: Interpolation value</v>
      </c>
    </row>
    <row r="2067" spans="34:36" x14ac:dyDescent="0.25">
      <c r="AH2067" s="42" t="e">
        <f t="shared" si="126"/>
        <v>#REF!</v>
      </c>
      <c r="AI2067" s="43" t="str">
        <f>_xll.BInterpol('Base IPCA'!$C$3:$C$13,'Base IPCA'!$E$3:$E$13,AH2067,"Cubic","Extrapolate=Linear","MultiX=Average","Skip=True","Sort=True")</f>
        <v>#N/A Invalid Parameter: Interpolation value</v>
      </c>
      <c r="AJ2067" s="43" t="str">
        <f>_xll.BInterpol('Base IPCA'!$C$3:$C$13,'Base IPCA'!$D$3:$D$13,AH2067,"Cubic","Extrapolate=Linear","MultiX=Average","Skip=True","Sort=True")</f>
        <v>#N/A Invalid Parameter: Interpolation value</v>
      </c>
    </row>
    <row r="2068" spans="34:36" x14ac:dyDescent="0.25">
      <c r="AH2068" s="42" t="e">
        <f t="shared" si="126"/>
        <v>#REF!</v>
      </c>
      <c r="AI2068" s="43" t="str">
        <f>_xll.BInterpol('Base IPCA'!$C$3:$C$13,'Base IPCA'!$E$3:$E$13,AH2068,"Cubic","Extrapolate=Linear","MultiX=Average","Skip=True","Sort=True")</f>
        <v>#N/A Invalid Parameter: Interpolation value</v>
      </c>
      <c r="AJ2068" s="43" t="str">
        <f>_xll.BInterpol('Base IPCA'!$C$3:$C$13,'Base IPCA'!$D$3:$D$13,AH2068,"Cubic","Extrapolate=Linear","MultiX=Average","Skip=True","Sort=True")</f>
        <v>#N/A Invalid Parameter: Interpolation value</v>
      </c>
    </row>
    <row r="2069" spans="34:36" x14ac:dyDescent="0.25">
      <c r="AH2069" s="42" t="e">
        <f t="shared" si="126"/>
        <v>#REF!</v>
      </c>
      <c r="AI2069" s="43" t="str">
        <f>_xll.BInterpol('Base IPCA'!$C$3:$C$13,'Base IPCA'!$E$3:$E$13,AH2069,"Cubic","Extrapolate=Linear","MultiX=Average","Skip=True","Sort=True")</f>
        <v>#N/A Invalid Parameter: Interpolation value</v>
      </c>
      <c r="AJ2069" s="43" t="str">
        <f>_xll.BInterpol('Base IPCA'!$C$3:$C$13,'Base IPCA'!$D$3:$D$13,AH2069,"Cubic","Extrapolate=Linear","MultiX=Average","Skip=True","Sort=True")</f>
        <v>#N/A Invalid Parameter: Interpolation value</v>
      </c>
    </row>
    <row r="2070" spans="34:36" x14ac:dyDescent="0.25">
      <c r="AH2070" s="42" t="e">
        <f t="shared" si="126"/>
        <v>#REF!</v>
      </c>
      <c r="AI2070" s="43" t="str">
        <f>_xll.BInterpol('Base IPCA'!$C$3:$C$13,'Base IPCA'!$E$3:$E$13,AH2070,"Cubic","Extrapolate=Linear","MultiX=Average","Skip=True","Sort=True")</f>
        <v>#N/A Invalid Parameter: Interpolation value</v>
      </c>
      <c r="AJ2070" s="43" t="str">
        <f>_xll.BInterpol('Base IPCA'!$C$3:$C$13,'Base IPCA'!$D$3:$D$13,AH2070,"Cubic","Extrapolate=Linear","MultiX=Average","Skip=True","Sort=True")</f>
        <v>#N/A Invalid Parameter: Interpolation value</v>
      </c>
    </row>
    <row r="2071" spans="34:36" x14ac:dyDescent="0.25">
      <c r="AH2071" s="42" t="e">
        <f t="shared" si="126"/>
        <v>#REF!</v>
      </c>
      <c r="AI2071" s="43" t="str">
        <f>_xll.BInterpol('Base IPCA'!$C$3:$C$13,'Base IPCA'!$E$3:$E$13,AH2071,"Cubic","Extrapolate=Linear","MultiX=Average","Skip=True","Sort=True")</f>
        <v>#N/A Invalid Parameter: Interpolation value</v>
      </c>
      <c r="AJ2071" s="43" t="str">
        <f>_xll.BInterpol('Base IPCA'!$C$3:$C$13,'Base IPCA'!$D$3:$D$13,AH2071,"Cubic","Extrapolate=Linear","MultiX=Average","Skip=True","Sort=True")</f>
        <v>#N/A Invalid Parameter: Interpolation value</v>
      </c>
    </row>
    <row r="2072" spans="34:36" x14ac:dyDescent="0.25">
      <c r="AH2072" s="42" t="e">
        <f t="shared" si="126"/>
        <v>#REF!</v>
      </c>
      <c r="AI2072" s="43" t="str">
        <f>_xll.BInterpol('Base IPCA'!$C$3:$C$13,'Base IPCA'!$E$3:$E$13,AH2072,"Cubic","Extrapolate=Linear","MultiX=Average","Skip=True","Sort=True")</f>
        <v>#N/A Invalid Parameter: Interpolation value</v>
      </c>
      <c r="AJ2072" s="43" t="str">
        <f>_xll.BInterpol('Base IPCA'!$C$3:$C$13,'Base IPCA'!$D$3:$D$13,AH2072,"Cubic","Extrapolate=Linear","MultiX=Average","Skip=True","Sort=True")</f>
        <v>#N/A Invalid Parameter: Interpolation value</v>
      </c>
    </row>
    <row r="2073" spans="34:36" x14ac:dyDescent="0.25">
      <c r="AH2073" s="42" t="e">
        <f t="shared" si="126"/>
        <v>#REF!</v>
      </c>
      <c r="AI2073" s="43" t="str">
        <f>_xll.BInterpol('Base IPCA'!$C$3:$C$13,'Base IPCA'!$E$3:$E$13,AH2073,"Cubic","Extrapolate=Linear","MultiX=Average","Skip=True","Sort=True")</f>
        <v>#N/A Invalid Parameter: Interpolation value</v>
      </c>
      <c r="AJ2073" s="43" t="str">
        <f>_xll.BInterpol('Base IPCA'!$C$3:$C$13,'Base IPCA'!$D$3:$D$13,AH2073,"Cubic","Extrapolate=Linear","MultiX=Average","Skip=True","Sort=True")</f>
        <v>#N/A Invalid Parameter: Interpolation value</v>
      </c>
    </row>
    <row r="2074" spans="34:36" x14ac:dyDescent="0.25">
      <c r="AH2074" s="42" t="e">
        <f t="shared" si="126"/>
        <v>#REF!</v>
      </c>
      <c r="AI2074" s="43" t="str">
        <f>_xll.BInterpol('Base IPCA'!$C$3:$C$13,'Base IPCA'!$E$3:$E$13,AH2074,"Cubic","Extrapolate=Linear","MultiX=Average","Skip=True","Sort=True")</f>
        <v>#N/A Invalid Parameter: Interpolation value</v>
      </c>
      <c r="AJ2074" s="43" t="str">
        <f>_xll.BInterpol('Base IPCA'!$C$3:$C$13,'Base IPCA'!$D$3:$D$13,AH2074,"Cubic","Extrapolate=Linear","MultiX=Average","Skip=True","Sort=True")</f>
        <v>#N/A Invalid Parameter: Interpolation value</v>
      </c>
    </row>
    <row r="2075" spans="34:36" x14ac:dyDescent="0.25">
      <c r="AH2075" s="42" t="e">
        <f t="shared" si="126"/>
        <v>#REF!</v>
      </c>
      <c r="AI2075" s="43" t="str">
        <f>_xll.BInterpol('Base IPCA'!$C$3:$C$13,'Base IPCA'!$E$3:$E$13,AH2075,"Cubic","Extrapolate=Linear","MultiX=Average","Skip=True","Sort=True")</f>
        <v>#N/A Invalid Parameter: Interpolation value</v>
      </c>
      <c r="AJ2075" s="43" t="str">
        <f>_xll.BInterpol('Base IPCA'!$C$3:$C$13,'Base IPCA'!$D$3:$D$13,AH2075,"Cubic","Extrapolate=Linear","MultiX=Average","Skip=True","Sort=True")</f>
        <v>#N/A Invalid Parameter: Interpolation value</v>
      </c>
    </row>
    <row r="2076" spans="34:36" x14ac:dyDescent="0.25">
      <c r="AH2076" s="42" t="e">
        <f t="shared" si="126"/>
        <v>#REF!</v>
      </c>
      <c r="AI2076" s="43" t="str">
        <f>_xll.BInterpol('Base IPCA'!$C$3:$C$13,'Base IPCA'!$E$3:$E$13,AH2076,"Cubic","Extrapolate=Linear","MultiX=Average","Skip=True","Sort=True")</f>
        <v>#N/A Invalid Parameter: Interpolation value</v>
      </c>
      <c r="AJ2076" s="43" t="str">
        <f>_xll.BInterpol('Base IPCA'!$C$3:$C$13,'Base IPCA'!$D$3:$D$13,AH2076,"Cubic","Extrapolate=Linear","MultiX=Average","Skip=True","Sort=True")</f>
        <v>#N/A Invalid Parameter: Interpolation value</v>
      </c>
    </row>
    <row r="2077" spans="34:36" x14ac:dyDescent="0.25">
      <c r="AH2077" s="42" t="e">
        <f t="shared" si="126"/>
        <v>#REF!</v>
      </c>
      <c r="AI2077" s="43" t="str">
        <f>_xll.BInterpol('Base IPCA'!$C$3:$C$13,'Base IPCA'!$E$3:$E$13,AH2077,"Cubic","Extrapolate=Linear","MultiX=Average","Skip=True","Sort=True")</f>
        <v>#N/A Invalid Parameter: Interpolation value</v>
      </c>
      <c r="AJ2077" s="43" t="str">
        <f>_xll.BInterpol('Base IPCA'!$C$3:$C$13,'Base IPCA'!$D$3:$D$13,AH2077,"Cubic","Extrapolate=Linear","MultiX=Average","Skip=True","Sort=True")</f>
        <v>#N/A Invalid Parameter: Interpolation value</v>
      </c>
    </row>
    <row r="2078" spans="34:36" x14ac:dyDescent="0.25">
      <c r="AH2078" s="42" t="e">
        <f t="shared" si="126"/>
        <v>#REF!</v>
      </c>
      <c r="AI2078" s="43" t="str">
        <f>_xll.BInterpol('Base IPCA'!$C$3:$C$13,'Base IPCA'!$E$3:$E$13,AH2078,"Cubic","Extrapolate=Linear","MultiX=Average","Skip=True","Sort=True")</f>
        <v>#N/A Invalid Parameter: Interpolation value</v>
      </c>
      <c r="AJ2078" s="43" t="str">
        <f>_xll.BInterpol('Base IPCA'!$C$3:$C$13,'Base IPCA'!$D$3:$D$13,AH2078,"Cubic","Extrapolate=Linear","MultiX=Average","Skip=True","Sort=True")</f>
        <v>#N/A Invalid Parameter: Interpolation value</v>
      </c>
    </row>
    <row r="2079" spans="34:36" x14ac:dyDescent="0.25">
      <c r="AH2079" s="42" t="e">
        <f t="shared" si="126"/>
        <v>#REF!</v>
      </c>
      <c r="AI2079" s="43" t="str">
        <f>_xll.BInterpol('Base IPCA'!$C$3:$C$13,'Base IPCA'!$E$3:$E$13,AH2079,"Cubic","Extrapolate=Linear","MultiX=Average","Skip=True","Sort=True")</f>
        <v>#N/A Invalid Parameter: Interpolation value</v>
      </c>
      <c r="AJ2079" s="43" t="str">
        <f>_xll.BInterpol('Base IPCA'!$C$3:$C$13,'Base IPCA'!$D$3:$D$13,AH2079,"Cubic","Extrapolate=Linear","MultiX=Average","Skip=True","Sort=True")</f>
        <v>#N/A Invalid Parameter: Interpolation value</v>
      </c>
    </row>
    <row r="2080" spans="34:36" x14ac:dyDescent="0.25">
      <c r="AH2080" s="42" t="e">
        <f t="shared" si="126"/>
        <v>#REF!</v>
      </c>
      <c r="AI2080" s="43" t="str">
        <f>_xll.BInterpol('Base IPCA'!$C$3:$C$13,'Base IPCA'!$E$3:$E$13,AH2080,"Cubic","Extrapolate=Linear","MultiX=Average","Skip=True","Sort=True")</f>
        <v>#N/A Invalid Parameter: Interpolation value</v>
      </c>
      <c r="AJ2080" s="43" t="str">
        <f>_xll.BInterpol('Base IPCA'!$C$3:$C$13,'Base IPCA'!$D$3:$D$13,AH2080,"Cubic","Extrapolate=Linear","MultiX=Average","Skip=True","Sort=True")</f>
        <v>#N/A Invalid Parameter: Interpolation value</v>
      </c>
    </row>
    <row r="2081" spans="34:36" x14ac:dyDescent="0.25">
      <c r="AH2081" s="42" t="e">
        <f t="shared" si="126"/>
        <v>#REF!</v>
      </c>
      <c r="AI2081" s="43" t="str">
        <f>_xll.BInterpol('Base IPCA'!$C$3:$C$13,'Base IPCA'!$E$3:$E$13,AH2081,"Cubic","Extrapolate=Linear","MultiX=Average","Skip=True","Sort=True")</f>
        <v>#N/A Invalid Parameter: Interpolation value</v>
      </c>
      <c r="AJ2081" s="43" t="str">
        <f>_xll.BInterpol('Base IPCA'!$C$3:$C$13,'Base IPCA'!$D$3:$D$13,AH2081,"Cubic","Extrapolate=Linear","MultiX=Average","Skip=True","Sort=True")</f>
        <v>#N/A Invalid Parameter: Interpolation value</v>
      </c>
    </row>
    <row r="2082" spans="34:36" x14ac:dyDescent="0.25">
      <c r="AH2082" s="42" t="e">
        <f t="shared" si="126"/>
        <v>#REF!</v>
      </c>
      <c r="AI2082" s="43" t="str">
        <f>_xll.BInterpol('Base IPCA'!$C$3:$C$13,'Base IPCA'!$E$3:$E$13,AH2082,"Cubic","Extrapolate=Linear","MultiX=Average","Skip=True","Sort=True")</f>
        <v>#N/A Invalid Parameter: Interpolation value</v>
      </c>
      <c r="AJ2082" s="43" t="str">
        <f>_xll.BInterpol('Base IPCA'!$C$3:$C$13,'Base IPCA'!$D$3:$D$13,AH2082,"Cubic","Extrapolate=Linear","MultiX=Average","Skip=True","Sort=True")</f>
        <v>#N/A Invalid Parameter: Interpolation value</v>
      </c>
    </row>
    <row r="2083" spans="34:36" x14ac:dyDescent="0.25">
      <c r="AH2083" s="42" t="e">
        <f t="shared" si="126"/>
        <v>#REF!</v>
      </c>
      <c r="AI2083" s="43" t="str">
        <f>_xll.BInterpol('Base IPCA'!$C$3:$C$13,'Base IPCA'!$E$3:$E$13,AH2083,"Cubic","Extrapolate=Linear","MultiX=Average","Skip=True","Sort=True")</f>
        <v>#N/A Invalid Parameter: Interpolation value</v>
      </c>
      <c r="AJ2083" s="43" t="str">
        <f>_xll.BInterpol('Base IPCA'!$C$3:$C$13,'Base IPCA'!$D$3:$D$13,AH2083,"Cubic","Extrapolate=Linear","MultiX=Average","Skip=True","Sort=True")</f>
        <v>#N/A Invalid Parameter: Interpolation value</v>
      </c>
    </row>
    <row r="2084" spans="34:36" x14ac:dyDescent="0.25">
      <c r="AH2084" s="42" t="e">
        <f t="shared" si="126"/>
        <v>#REF!</v>
      </c>
      <c r="AI2084" s="43" t="str">
        <f>_xll.BInterpol('Base IPCA'!$C$3:$C$13,'Base IPCA'!$E$3:$E$13,AH2084,"Cubic","Extrapolate=Linear","MultiX=Average","Skip=True","Sort=True")</f>
        <v>#N/A Invalid Parameter: Interpolation value</v>
      </c>
      <c r="AJ2084" s="43" t="str">
        <f>_xll.BInterpol('Base IPCA'!$C$3:$C$13,'Base IPCA'!$D$3:$D$13,AH2084,"Cubic","Extrapolate=Linear","MultiX=Average","Skip=True","Sort=True")</f>
        <v>#N/A Invalid Parameter: Interpolation value</v>
      </c>
    </row>
    <row r="2085" spans="34:36" x14ac:dyDescent="0.25">
      <c r="AH2085" s="42" t="e">
        <f t="shared" si="126"/>
        <v>#REF!</v>
      </c>
      <c r="AI2085" s="43" t="str">
        <f>_xll.BInterpol('Base IPCA'!$C$3:$C$13,'Base IPCA'!$E$3:$E$13,AH2085,"Cubic","Extrapolate=Linear","MultiX=Average","Skip=True","Sort=True")</f>
        <v>#N/A Invalid Parameter: Interpolation value</v>
      </c>
      <c r="AJ2085" s="43" t="str">
        <f>_xll.BInterpol('Base IPCA'!$C$3:$C$13,'Base IPCA'!$D$3:$D$13,AH2085,"Cubic","Extrapolate=Linear","MultiX=Average","Skip=True","Sort=True")</f>
        <v>#N/A Invalid Parameter: Interpolation value</v>
      </c>
    </row>
    <row r="2086" spans="34:36" x14ac:dyDescent="0.25">
      <c r="AH2086" s="42" t="e">
        <f t="shared" si="126"/>
        <v>#REF!</v>
      </c>
      <c r="AI2086" s="43" t="str">
        <f>_xll.BInterpol('Base IPCA'!$C$3:$C$13,'Base IPCA'!$E$3:$E$13,AH2086,"Cubic","Extrapolate=Linear","MultiX=Average","Skip=True","Sort=True")</f>
        <v>#N/A Invalid Parameter: Interpolation value</v>
      </c>
      <c r="AJ2086" s="43" t="str">
        <f>_xll.BInterpol('Base IPCA'!$C$3:$C$13,'Base IPCA'!$D$3:$D$13,AH2086,"Cubic","Extrapolate=Linear","MultiX=Average","Skip=True","Sort=True")</f>
        <v>#N/A Invalid Parameter: Interpolation value</v>
      </c>
    </row>
    <row r="2087" spans="34:36" x14ac:dyDescent="0.25">
      <c r="AH2087" s="42" t="e">
        <f t="shared" si="126"/>
        <v>#REF!</v>
      </c>
      <c r="AI2087" s="43" t="str">
        <f>_xll.BInterpol('Base IPCA'!$C$3:$C$13,'Base IPCA'!$E$3:$E$13,AH2087,"Cubic","Extrapolate=Linear","MultiX=Average","Skip=True","Sort=True")</f>
        <v>#N/A Invalid Parameter: Interpolation value</v>
      </c>
      <c r="AJ2087" s="43" t="str">
        <f>_xll.BInterpol('Base IPCA'!$C$3:$C$13,'Base IPCA'!$D$3:$D$13,AH2087,"Cubic","Extrapolate=Linear","MultiX=Average","Skip=True","Sort=True")</f>
        <v>#N/A Invalid Parameter: Interpolation value</v>
      </c>
    </row>
    <row r="2088" spans="34:36" x14ac:dyDescent="0.25">
      <c r="AH2088" s="42" t="e">
        <f t="shared" si="126"/>
        <v>#REF!</v>
      </c>
      <c r="AI2088" s="43" t="str">
        <f>_xll.BInterpol('Base IPCA'!$C$3:$C$13,'Base IPCA'!$E$3:$E$13,AH2088,"Cubic","Extrapolate=Linear","MultiX=Average","Skip=True","Sort=True")</f>
        <v>#N/A Invalid Parameter: Interpolation value</v>
      </c>
      <c r="AJ2088" s="43" t="str">
        <f>_xll.BInterpol('Base IPCA'!$C$3:$C$13,'Base IPCA'!$D$3:$D$13,AH2088,"Cubic","Extrapolate=Linear","MultiX=Average","Skip=True","Sort=True")</f>
        <v>#N/A Invalid Parameter: Interpolation value</v>
      </c>
    </row>
    <row r="2089" spans="34:36" x14ac:dyDescent="0.25">
      <c r="AH2089" s="42" t="e">
        <f t="shared" si="126"/>
        <v>#REF!</v>
      </c>
      <c r="AI2089" s="43" t="str">
        <f>_xll.BInterpol('Base IPCA'!$C$3:$C$13,'Base IPCA'!$E$3:$E$13,AH2089,"Cubic","Extrapolate=Linear","MultiX=Average","Skip=True","Sort=True")</f>
        <v>#N/A Invalid Parameter: Interpolation value</v>
      </c>
      <c r="AJ2089" s="43" t="str">
        <f>_xll.BInterpol('Base IPCA'!$C$3:$C$13,'Base IPCA'!$D$3:$D$13,AH2089,"Cubic","Extrapolate=Linear","MultiX=Average","Skip=True","Sort=True")</f>
        <v>#N/A Invalid Parameter: Interpolation value</v>
      </c>
    </row>
    <row r="2090" spans="34:36" x14ac:dyDescent="0.25">
      <c r="AH2090" s="42" t="e">
        <f t="shared" si="126"/>
        <v>#REF!</v>
      </c>
      <c r="AI2090" s="43" t="str">
        <f>_xll.BInterpol('Base IPCA'!$C$3:$C$13,'Base IPCA'!$E$3:$E$13,AH2090,"Cubic","Extrapolate=Linear","MultiX=Average","Skip=True","Sort=True")</f>
        <v>#N/A Invalid Parameter: Interpolation value</v>
      </c>
      <c r="AJ2090" s="43" t="str">
        <f>_xll.BInterpol('Base IPCA'!$C$3:$C$13,'Base IPCA'!$D$3:$D$13,AH2090,"Cubic","Extrapolate=Linear","MultiX=Average","Skip=True","Sort=True")</f>
        <v>#N/A Invalid Parameter: Interpolation value</v>
      </c>
    </row>
    <row r="2091" spans="34:36" x14ac:dyDescent="0.25">
      <c r="AH2091" s="42" t="e">
        <f t="shared" si="126"/>
        <v>#REF!</v>
      </c>
      <c r="AI2091" s="43" t="str">
        <f>_xll.BInterpol('Base IPCA'!$C$3:$C$13,'Base IPCA'!$E$3:$E$13,AH2091,"Cubic","Extrapolate=Linear","MultiX=Average","Skip=True","Sort=True")</f>
        <v>#N/A Invalid Parameter: Interpolation value</v>
      </c>
      <c r="AJ2091" s="43" t="str">
        <f>_xll.BInterpol('Base IPCA'!$C$3:$C$13,'Base IPCA'!$D$3:$D$13,AH2091,"Cubic","Extrapolate=Linear","MultiX=Average","Skip=True","Sort=True")</f>
        <v>#N/A Invalid Parameter: Interpolation value</v>
      </c>
    </row>
    <row r="2092" spans="34:36" x14ac:dyDescent="0.25">
      <c r="AH2092" s="42" t="e">
        <f t="shared" si="126"/>
        <v>#REF!</v>
      </c>
      <c r="AI2092" s="43" t="str">
        <f>_xll.BInterpol('Base IPCA'!$C$3:$C$13,'Base IPCA'!$E$3:$E$13,AH2092,"Cubic","Extrapolate=Linear","MultiX=Average","Skip=True","Sort=True")</f>
        <v>#N/A Invalid Parameter: Interpolation value</v>
      </c>
      <c r="AJ2092" s="43" t="str">
        <f>_xll.BInterpol('Base IPCA'!$C$3:$C$13,'Base IPCA'!$D$3:$D$13,AH2092,"Cubic","Extrapolate=Linear","MultiX=Average","Skip=True","Sort=True")</f>
        <v>#N/A Invalid Parameter: Interpolation value</v>
      </c>
    </row>
    <row r="2093" spans="34:36" x14ac:dyDescent="0.25">
      <c r="AH2093" s="42" t="e">
        <f t="shared" si="126"/>
        <v>#REF!</v>
      </c>
      <c r="AI2093" s="43" t="str">
        <f>_xll.BInterpol('Base IPCA'!$C$3:$C$13,'Base IPCA'!$E$3:$E$13,AH2093,"Cubic","Extrapolate=Linear","MultiX=Average","Skip=True","Sort=True")</f>
        <v>#N/A Invalid Parameter: Interpolation value</v>
      </c>
      <c r="AJ2093" s="43" t="str">
        <f>_xll.BInterpol('Base IPCA'!$C$3:$C$13,'Base IPCA'!$D$3:$D$13,AH2093,"Cubic","Extrapolate=Linear","MultiX=Average","Skip=True","Sort=True")</f>
        <v>#N/A Invalid Parameter: Interpolation value</v>
      </c>
    </row>
    <row r="2094" spans="34:36" x14ac:dyDescent="0.25">
      <c r="AH2094" s="42" t="e">
        <f t="shared" si="126"/>
        <v>#REF!</v>
      </c>
      <c r="AI2094" s="43" t="str">
        <f>_xll.BInterpol('Base IPCA'!$C$3:$C$13,'Base IPCA'!$E$3:$E$13,AH2094,"Cubic","Extrapolate=Linear","MultiX=Average","Skip=True","Sort=True")</f>
        <v>#N/A Invalid Parameter: Interpolation value</v>
      </c>
      <c r="AJ2094" s="43" t="str">
        <f>_xll.BInterpol('Base IPCA'!$C$3:$C$13,'Base IPCA'!$D$3:$D$13,AH2094,"Cubic","Extrapolate=Linear","MultiX=Average","Skip=True","Sort=True")</f>
        <v>#N/A Invalid Parameter: Interpolation value</v>
      </c>
    </row>
    <row r="2095" spans="34:36" x14ac:dyDescent="0.25">
      <c r="AH2095" s="42" t="e">
        <f t="shared" si="126"/>
        <v>#REF!</v>
      </c>
      <c r="AI2095" s="43" t="str">
        <f>_xll.BInterpol('Base IPCA'!$C$3:$C$13,'Base IPCA'!$E$3:$E$13,AH2095,"Cubic","Extrapolate=Linear","MultiX=Average","Skip=True","Sort=True")</f>
        <v>#N/A Invalid Parameter: Interpolation value</v>
      </c>
      <c r="AJ2095" s="43" t="str">
        <f>_xll.BInterpol('Base IPCA'!$C$3:$C$13,'Base IPCA'!$D$3:$D$13,AH2095,"Cubic","Extrapolate=Linear","MultiX=Average","Skip=True","Sort=True")</f>
        <v>#N/A Invalid Parameter: Interpolation value</v>
      </c>
    </row>
    <row r="2096" spans="34:36" x14ac:dyDescent="0.25">
      <c r="AH2096" s="42" t="e">
        <f t="shared" si="126"/>
        <v>#REF!</v>
      </c>
      <c r="AI2096" s="43" t="str">
        <f>_xll.BInterpol('Base IPCA'!$C$3:$C$13,'Base IPCA'!$E$3:$E$13,AH2096,"Cubic","Extrapolate=Linear","MultiX=Average","Skip=True","Sort=True")</f>
        <v>#N/A Invalid Parameter: Interpolation value</v>
      </c>
      <c r="AJ2096" s="43" t="str">
        <f>_xll.BInterpol('Base IPCA'!$C$3:$C$13,'Base IPCA'!$D$3:$D$13,AH2096,"Cubic","Extrapolate=Linear","MultiX=Average","Skip=True","Sort=True")</f>
        <v>#N/A Invalid Parameter: Interpolation value</v>
      </c>
    </row>
    <row r="2097" spans="34:36" x14ac:dyDescent="0.25">
      <c r="AH2097" s="42" t="e">
        <f t="shared" si="126"/>
        <v>#REF!</v>
      </c>
      <c r="AI2097" s="43" t="str">
        <f>_xll.BInterpol('Base IPCA'!$C$3:$C$13,'Base IPCA'!$E$3:$E$13,AH2097,"Cubic","Extrapolate=Linear","MultiX=Average","Skip=True","Sort=True")</f>
        <v>#N/A Invalid Parameter: Interpolation value</v>
      </c>
      <c r="AJ2097" s="43" t="str">
        <f>_xll.BInterpol('Base IPCA'!$C$3:$C$13,'Base IPCA'!$D$3:$D$13,AH2097,"Cubic","Extrapolate=Linear","MultiX=Average","Skip=True","Sort=True")</f>
        <v>#N/A Invalid Parameter: Interpolation value</v>
      </c>
    </row>
    <row r="2098" spans="34:36" x14ac:dyDescent="0.25">
      <c r="AH2098" s="42" t="e">
        <f t="shared" si="126"/>
        <v>#REF!</v>
      </c>
      <c r="AI2098" s="43" t="str">
        <f>_xll.BInterpol('Base IPCA'!$C$3:$C$13,'Base IPCA'!$E$3:$E$13,AH2098,"Cubic","Extrapolate=Linear","MultiX=Average","Skip=True","Sort=True")</f>
        <v>#N/A Invalid Parameter: Interpolation value</v>
      </c>
      <c r="AJ2098" s="43" t="str">
        <f>_xll.BInterpol('Base IPCA'!$C$3:$C$13,'Base IPCA'!$D$3:$D$13,AH2098,"Cubic","Extrapolate=Linear","MultiX=Average","Skip=True","Sort=True")</f>
        <v>#N/A Invalid Parameter: Interpolation value</v>
      </c>
    </row>
    <row r="2099" spans="34:36" x14ac:dyDescent="0.25">
      <c r="AH2099" s="42" t="e">
        <f t="shared" si="126"/>
        <v>#REF!</v>
      </c>
      <c r="AI2099" s="43" t="str">
        <f>_xll.BInterpol('Base IPCA'!$C$3:$C$13,'Base IPCA'!$E$3:$E$13,AH2099,"Cubic","Extrapolate=Linear","MultiX=Average","Skip=True","Sort=True")</f>
        <v>#N/A Invalid Parameter: Interpolation value</v>
      </c>
      <c r="AJ2099" s="43" t="str">
        <f>_xll.BInterpol('Base IPCA'!$C$3:$C$13,'Base IPCA'!$D$3:$D$13,AH2099,"Cubic","Extrapolate=Linear","MultiX=Average","Skip=True","Sort=True")</f>
        <v>#N/A Invalid Parameter: Interpolation value</v>
      </c>
    </row>
    <row r="2100" spans="34:36" x14ac:dyDescent="0.25">
      <c r="AH2100" s="42" t="e">
        <f t="shared" si="126"/>
        <v>#REF!</v>
      </c>
      <c r="AI2100" s="43" t="str">
        <f>_xll.BInterpol('Base IPCA'!$C$3:$C$13,'Base IPCA'!$E$3:$E$13,AH2100,"Cubic","Extrapolate=Linear","MultiX=Average","Skip=True","Sort=True")</f>
        <v>#N/A Invalid Parameter: Interpolation value</v>
      </c>
      <c r="AJ2100" s="43" t="str">
        <f>_xll.BInterpol('Base IPCA'!$C$3:$C$13,'Base IPCA'!$D$3:$D$13,AH2100,"Cubic","Extrapolate=Linear","MultiX=Average","Skip=True","Sort=True")</f>
        <v>#N/A Invalid Parameter: Interpolation value</v>
      </c>
    </row>
    <row r="2101" spans="34:36" x14ac:dyDescent="0.25">
      <c r="AH2101" s="42" t="e">
        <f t="shared" si="126"/>
        <v>#REF!</v>
      </c>
      <c r="AI2101" s="43" t="str">
        <f>_xll.BInterpol('Base IPCA'!$C$3:$C$13,'Base IPCA'!$E$3:$E$13,AH2101,"Cubic","Extrapolate=Linear","MultiX=Average","Skip=True","Sort=True")</f>
        <v>#N/A Invalid Parameter: Interpolation value</v>
      </c>
      <c r="AJ2101" s="43" t="str">
        <f>_xll.BInterpol('Base IPCA'!$C$3:$C$13,'Base IPCA'!$D$3:$D$13,AH2101,"Cubic","Extrapolate=Linear","MultiX=Average","Skip=True","Sort=True")</f>
        <v>#N/A Invalid Parameter: Interpolation value</v>
      </c>
    </row>
    <row r="2102" spans="34:36" x14ac:dyDescent="0.25">
      <c r="AH2102" s="42" t="e">
        <f t="shared" si="126"/>
        <v>#REF!</v>
      </c>
      <c r="AI2102" s="43" t="str">
        <f>_xll.BInterpol('Base IPCA'!$C$3:$C$13,'Base IPCA'!$E$3:$E$13,AH2102,"Cubic","Extrapolate=Linear","MultiX=Average","Skip=True","Sort=True")</f>
        <v>#N/A Invalid Parameter: Interpolation value</v>
      </c>
      <c r="AJ2102" s="43" t="str">
        <f>_xll.BInterpol('Base IPCA'!$C$3:$C$13,'Base IPCA'!$D$3:$D$13,AH2102,"Cubic","Extrapolate=Linear","MultiX=Average","Skip=True","Sort=True")</f>
        <v>#N/A Invalid Parameter: Interpolation value</v>
      </c>
    </row>
    <row r="2103" spans="34:36" x14ac:dyDescent="0.25">
      <c r="AH2103" s="42" t="e">
        <f t="shared" si="126"/>
        <v>#REF!</v>
      </c>
      <c r="AI2103" s="43" t="str">
        <f>_xll.BInterpol('Base IPCA'!$C$3:$C$13,'Base IPCA'!$E$3:$E$13,AH2103,"Cubic","Extrapolate=Linear","MultiX=Average","Skip=True","Sort=True")</f>
        <v>#N/A Invalid Parameter: Interpolation value</v>
      </c>
      <c r="AJ2103" s="43" t="str">
        <f>_xll.BInterpol('Base IPCA'!$C$3:$C$13,'Base IPCA'!$D$3:$D$13,AH2103,"Cubic","Extrapolate=Linear","MultiX=Average","Skip=True","Sort=True")</f>
        <v>#N/A Invalid Parameter: Interpolation value</v>
      </c>
    </row>
    <row r="2104" spans="34:36" x14ac:dyDescent="0.25">
      <c r="AH2104" s="42" t="e">
        <f t="shared" si="126"/>
        <v>#REF!</v>
      </c>
      <c r="AI2104" s="43" t="str">
        <f>_xll.BInterpol('Base IPCA'!$C$3:$C$13,'Base IPCA'!$E$3:$E$13,AH2104,"Cubic","Extrapolate=Linear","MultiX=Average","Skip=True","Sort=True")</f>
        <v>#N/A Invalid Parameter: Interpolation value</v>
      </c>
      <c r="AJ2104" s="43" t="str">
        <f>_xll.BInterpol('Base IPCA'!$C$3:$C$13,'Base IPCA'!$D$3:$D$13,AH2104,"Cubic","Extrapolate=Linear","MultiX=Average","Skip=True","Sort=True")</f>
        <v>#N/A Invalid Parameter: Interpolation value</v>
      </c>
    </row>
    <row r="2105" spans="34:36" x14ac:dyDescent="0.25">
      <c r="AH2105" s="42" t="e">
        <f t="shared" si="126"/>
        <v>#REF!</v>
      </c>
      <c r="AI2105" s="43" t="str">
        <f>_xll.BInterpol('Base IPCA'!$C$3:$C$13,'Base IPCA'!$E$3:$E$13,AH2105,"Cubic","Extrapolate=Linear","MultiX=Average","Skip=True","Sort=True")</f>
        <v>#N/A Invalid Parameter: Interpolation value</v>
      </c>
      <c r="AJ2105" s="43" t="str">
        <f>_xll.BInterpol('Base IPCA'!$C$3:$C$13,'Base IPCA'!$D$3:$D$13,AH2105,"Cubic","Extrapolate=Linear","MultiX=Average","Skip=True","Sort=True")</f>
        <v>#N/A Invalid Parameter: Interpolation value</v>
      </c>
    </row>
    <row r="2106" spans="34:36" x14ac:dyDescent="0.25">
      <c r="AH2106" s="42" t="e">
        <f t="shared" si="126"/>
        <v>#REF!</v>
      </c>
      <c r="AI2106" s="43" t="str">
        <f>_xll.BInterpol('Base IPCA'!$C$3:$C$13,'Base IPCA'!$E$3:$E$13,AH2106,"Cubic","Extrapolate=Linear","MultiX=Average","Skip=True","Sort=True")</f>
        <v>#N/A Invalid Parameter: Interpolation value</v>
      </c>
      <c r="AJ2106" s="43" t="str">
        <f>_xll.BInterpol('Base IPCA'!$C$3:$C$13,'Base IPCA'!$D$3:$D$13,AH2106,"Cubic","Extrapolate=Linear","MultiX=Average","Skip=True","Sort=True")</f>
        <v>#N/A Invalid Parameter: Interpolation value</v>
      </c>
    </row>
    <row r="2107" spans="34:36" x14ac:dyDescent="0.25">
      <c r="AH2107" s="42" t="e">
        <f t="shared" si="126"/>
        <v>#REF!</v>
      </c>
      <c r="AI2107" s="43" t="str">
        <f>_xll.BInterpol('Base IPCA'!$C$3:$C$13,'Base IPCA'!$E$3:$E$13,AH2107,"Cubic","Extrapolate=Linear","MultiX=Average","Skip=True","Sort=True")</f>
        <v>#N/A Invalid Parameter: Interpolation value</v>
      </c>
      <c r="AJ2107" s="43" t="str">
        <f>_xll.BInterpol('Base IPCA'!$C$3:$C$13,'Base IPCA'!$D$3:$D$13,AH2107,"Cubic","Extrapolate=Linear","MultiX=Average","Skip=True","Sort=True")</f>
        <v>#N/A Invalid Parameter: Interpolation value</v>
      </c>
    </row>
    <row r="2108" spans="34:36" x14ac:dyDescent="0.25">
      <c r="AH2108" s="42" t="e">
        <f t="shared" si="126"/>
        <v>#REF!</v>
      </c>
      <c r="AI2108" s="43" t="str">
        <f>_xll.BInterpol('Base IPCA'!$C$3:$C$13,'Base IPCA'!$E$3:$E$13,AH2108,"Cubic","Extrapolate=Linear","MultiX=Average","Skip=True","Sort=True")</f>
        <v>#N/A Invalid Parameter: Interpolation value</v>
      </c>
      <c r="AJ2108" s="43" t="str">
        <f>_xll.BInterpol('Base IPCA'!$C$3:$C$13,'Base IPCA'!$D$3:$D$13,AH2108,"Cubic","Extrapolate=Linear","MultiX=Average","Skip=True","Sort=True")</f>
        <v>#N/A Invalid Parameter: Interpolation value</v>
      </c>
    </row>
    <row r="2109" spans="34:36" x14ac:dyDescent="0.25">
      <c r="AH2109" s="42" t="e">
        <f t="shared" si="126"/>
        <v>#REF!</v>
      </c>
      <c r="AI2109" s="43" t="str">
        <f>_xll.BInterpol('Base IPCA'!$C$3:$C$13,'Base IPCA'!$E$3:$E$13,AH2109,"Cubic","Extrapolate=Linear","MultiX=Average","Skip=True","Sort=True")</f>
        <v>#N/A Invalid Parameter: Interpolation value</v>
      </c>
      <c r="AJ2109" s="43" t="str">
        <f>_xll.BInterpol('Base IPCA'!$C$3:$C$13,'Base IPCA'!$D$3:$D$13,AH2109,"Cubic","Extrapolate=Linear","MultiX=Average","Skip=True","Sort=True")</f>
        <v>#N/A Invalid Parameter: Interpolation value</v>
      </c>
    </row>
    <row r="2110" spans="34:36" x14ac:dyDescent="0.25">
      <c r="AH2110" s="42" t="e">
        <f t="shared" si="126"/>
        <v>#REF!</v>
      </c>
      <c r="AI2110" s="43" t="str">
        <f>_xll.BInterpol('Base IPCA'!$C$3:$C$13,'Base IPCA'!$E$3:$E$13,AH2110,"Cubic","Extrapolate=Linear","MultiX=Average","Skip=True","Sort=True")</f>
        <v>#N/A Invalid Parameter: Interpolation value</v>
      </c>
      <c r="AJ2110" s="43" t="str">
        <f>_xll.BInterpol('Base IPCA'!$C$3:$C$13,'Base IPCA'!$D$3:$D$13,AH2110,"Cubic","Extrapolate=Linear","MultiX=Average","Skip=True","Sort=True")</f>
        <v>#N/A Invalid Parameter: Interpolation value</v>
      </c>
    </row>
    <row r="2111" spans="34:36" x14ac:dyDescent="0.25">
      <c r="AH2111" s="42" t="e">
        <f t="shared" si="126"/>
        <v>#REF!</v>
      </c>
      <c r="AI2111" s="43" t="str">
        <f>_xll.BInterpol('Base IPCA'!$C$3:$C$13,'Base IPCA'!$E$3:$E$13,AH2111,"Cubic","Extrapolate=Linear","MultiX=Average","Skip=True","Sort=True")</f>
        <v>#N/A Invalid Parameter: Interpolation value</v>
      </c>
      <c r="AJ2111" s="43" t="str">
        <f>_xll.BInterpol('Base IPCA'!$C$3:$C$13,'Base IPCA'!$D$3:$D$13,AH2111,"Cubic","Extrapolate=Linear","MultiX=Average","Skip=True","Sort=True")</f>
        <v>#N/A Invalid Parameter: Interpolation value</v>
      </c>
    </row>
    <row r="2112" spans="34:36" x14ac:dyDescent="0.25">
      <c r="AH2112" s="42" t="e">
        <f t="shared" si="126"/>
        <v>#REF!</v>
      </c>
      <c r="AI2112" s="43" t="str">
        <f>_xll.BInterpol('Base IPCA'!$C$3:$C$13,'Base IPCA'!$E$3:$E$13,AH2112,"Cubic","Extrapolate=Linear","MultiX=Average","Skip=True","Sort=True")</f>
        <v>#N/A Invalid Parameter: Interpolation value</v>
      </c>
      <c r="AJ2112" s="43" t="str">
        <f>_xll.BInterpol('Base IPCA'!$C$3:$C$13,'Base IPCA'!$D$3:$D$13,AH2112,"Cubic","Extrapolate=Linear","MultiX=Average","Skip=True","Sort=True")</f>
        <v>#N/A Invalid Parameter: Interpolation value</v>
      </c>
    </row>
    <row r="2113" spans="34:36" x14ac:dyDescent="0.25">
      <c r="AH2113" s="42" t="e">
        <f t="shared" si="126"/>
        <v>#REF!</v>
      </c>
      <c r="AI2113" s="43" t="str">
        <f>_xll.BInterpol('Base IPCA'!$C$3:$C$13,'Base IPCA'!$E$3:$E$13,AH2113,"Cubic","Extrapolate=Linear","MultiX=Average","Skip=True","Sort=True")</f>
        <v>#N/A Invalid Parameter: Interpolation value</v>
      </c>
      <c r="AJ2113" s="43" t="str">
        <f>_xll.BInterpol('Base IPCA'!$C$3:$C$13,'Base IPCA'!$D$3:$D$13,AH2113,"Cubic","Extrapolate=Linear","MultiX=Average","Skip=True","Sort=True")</f>
        <v>#N/A Invalid Parameter: Interpolation value</v>
      </c>
    </row>
    <row r="2114" spans="34:36" x14ac:dyDescent="0.25">
      <c r="AH2114" s="42" t="e">
        <f t="shared" si="126"/>
        <v>#REF!</v>
      </c>
      <c r="AI2114" s="43" t="str">
        <f>_xll.BInterpol('Base IPCA'!$C$3:$C$13,'Base IPCA'!$E$3:$E$13,AH2114,"Cubic","Extrapolate=Linear","MultiX=Average","Skip=True","Sort=True")</f>
        <v>#N/A Invalid Parameter: Interpolation value</v>
      </c>
      <c r="AJ2114" s="43" t="str">
        <f>_xll.BInterpol('Base IPCA'!$C$3:$C$13,'Base IPCA'!$D$3:$D$13,AH2114,"Cubic","Extrapolate=Linear","MultiX=Average","Skip=True","Sort=True")</f>
        <v>#N/A Invalid Parameter: Interpolation value</v>
      </c>
    </row>
    <row r="2115" spans="34:36" x14ac:dyDescent="0.25">
      <c r="AH2115" s="42" t="e">
        <f t="shared" si="126"/>
        <v>#REF!</v>
      </c>
      <c r="AI2115" s="43" t="str">
        <f>_xll.BInterpol('Base IPCA'!$C$3:$C$13,'Base IPCA'!$E$3:$E$13,AH2115,"Cubic","Extrapolate=Linear","MultiX=Average","Skip=True","Sort=True")</f>
        <v>#N/A Invalid Parameter: Interpolation value</v>
      </c>
      <c r="AJ2115" s="43" t="str">
        <f>_xll.BInterpol('Base IPCA'!$C$3:$C$13,'Base IPCA'!$D$3:$D$13,AH2115,"Cubic","Extrapolate=Linear","MultiX=Average","Skip=True","Sort=True")</f>
        <v>#N/A Invalid Parameter: Interpolation value</v>
      </c>
    </row>
    <row r="2116" spans="34:36" x14ac:dyDescent="0.25">
      <c r="AH2116" s="42" t="e">
        <f t="shared" si="126"/>
        <v>#REF!</v>
      </c>
      <c r="AI2116" s="43" t="str">
        <f>_xll.BInterpol('Base IPCA'!$C$3:$C$13,'Base IPCA'!$E$3:$E$13,AH2116,"Cubic","Extrapolate=Linear","MultiX=Average","Skip=True","Sort=True")</f>
        <v>#N/A Invalid Parameter: Interpolation value</v>
      </c>
      <c r="AJ2116" s="43" t="str">
        <f>_xll.BInterpol('Base IPCA'!$C$3:$C$13,'Base IPCA'!$D$3:$D$13,AH2116,"Cubic","Extrapolate=Linear","MultiX=Average","Skip=True","Sort=True")</f>
        <v>#N/A Invalid Parameter: Interpolation value</v>
      </c>
    </row>
    <row r="2117" spans="34:36" x14ac:dyDescent="0.25">
      <c r="AH2117" s="42" t="e">
        <f t="shared" si="126"/>
        <v>#REF!</v>
      </c>
      <c r="AI2117" s="43" t="str">
        <f>_xll.BInterpol('Base IPCA'!$C$3:$C$13,'Base IPCA'!$E$3:$E$13,AH2117,"Cubic","Extrapolate=Linear","MultiX=Average","Skip=True","Sort=True")</f>
        <v>#N/A Invalid Parameter: Interpolation value</v>
      </c>
      <c r="AJ2117" s="43" t="str">
        <f>_xll.BInterpol('Base IPCA'!$C$3:$C$13,'Base IPCA'!$D$3:$D$13,AH2117,"Cubic","Extrapolate=Linear","MultiX=Average","Skip=True","Sort=True")</f>
        <v>#N/A Invalid Parameter: Interpolation value</v>
      </c>
    </row>
    <row r="2118" spans="34:36" x14ac:dyDescent="0.25">
      <c r="AH2118" s="42" t="e">
        <f t="shared" ref="AH2118:AH2181" si="127">AH2117+1</f>
        <v>#REF!</v>
      </c>
      <c r="AI2118" s="43" t="str">
        <f>_xll.BInterpol('Base IPCA'!$C$3:$C$13,'Base IPCA'!$E$3:$E$13,AH2118,"Cubic","Extrapolate=Linear","MultiX=Average","Skip=True","Sort=True")</f>
        <v>#N/A Invalid Parameter: Interpolation value</v>
      </c>
      <c r="AJ2118" s="43" t="str">
        <f>_xll.BInterpol('Base IPCA'!$C$3:$C$13,'Base IPCA'!$D$3:$D$13,AH2118,"Cubic","Extrapolate=Linear","MultiX=Average","Skip=True","Sort=True")</f>
        <v>#N/A Invalid Parameter: Interpolation value</v>
      </c>
    </row>
    <row r="2119" spans="34:36" x14ac:dyDescent="0.25">
      <c r="AH2119" s="42" t="e">
        <f t="shared" si="127"/>
        <v>#REF!</v>
      </c>
      <c r="AI2119" s="43" t="str">
        <f>_xll.BInterpol('Base IPCA'!$C$3:$C$13,'Base IPCA'!$E$3:$E$13,AH2119,"Cubic","Extrapolate=Linear","MultiX=Average","Skip=True","Sort=True")</f>
        <v>#N/A Invalid Parameter: Interpolation value</v>
      </c>
      <c r="AJ2119" s="43" t="str">
        <f>_xll.BInterpol('Base IPCA'!$C$3:$C$13,'Base IPCA'!$D$3:$D$13,AH2119,"Cubic","Extrapolate=Linear","MultiX=Average","Skip=True","Sort=True")</f>
        <v>#N/A Invalid Parameter: Interpolation value</v>
      </c>
    </row>
    <row r="2120" spans="34:36" x14ac:dyDescent="0.25">
      <c r="AH2120" s="42" t="e">
        <f t="shared" si="127"/>
        <v>#REF!</v>
      </c>
      <c r="AI2120" s="43" t="str">
        <f>_xll.BInterpol('Base IPCA'!$C$3:$C$13,'Base IPCA'!$E$3:$E$13,AH2120,"Cubic","Extrapolate=Linear","MultiX=Average","Skip=True","Sort=True")</f>
        <v>#N/A Invalid Parameter: Interpolation value</v>
      </c>
      <c r="AJ2120" s="43" t="str">
        <f>_xll.BInterpol('Base IPCA'!$C$3:$C$13,'Base IPCA'!$D$3:$D$13,AH2120,"Cubic","Extrapolate=Linear","MultiX=Average","Skip=True","Sort=True")</f>
        <v>#N/A Invalid Parameter: Interpolation value</v>
      </c>
    </row>
    <row r="2121" spans="34:36" x14ac:dyDescent="0.25">
      <c r="AH2121" s="42" t="e">
        <f t="shared" si="127"/>
        <v>#REF!</v>
      </c>
      <c r="AI2121" s="43" t="str">
        <f>_xll.BInterpol('Base IPCA'!$C$3:$C$13,'Base IPCA'!$E$3:$E$13,AH2121,"Cubic","Extrapolate=Linear","MultiX=Average","Skip=True","Sort=True")</f>
        <v>#N/A Invalid Parameter: Interpolation value</v>
      </c>
      <c r="AJ2121" s="43" t="str">
        <f>_xll.BInterpol('Base IPCA'!$C$3:$C$13,'Base IPCA'!$D$3:$D$13,AH2121,"Cubic","Extrapolate=Linear","MultiX=Average","Skip=True","Sort=True")</f>
        <v>#N/A Invalid Parameter: Interpolation value</v>
      </c>
    </row>
    <row r="2122" spans="34:36" x14ac:dyDescent="0.25">
      <c r="AH2122" s="42" t="e">
        <f t="shared" si="127"/>
        <v>#REF!</v>
      </c>
      <c r="AI2122" s="43" t="str">
        <f>_xll.BInterpol('Base IPCA'!$C$3:$C$13,'Base IPCA'!$E$3:$E$13,AH2122,"Cubic","Extrapolate=Linear","MultiX=Average","Skip=True","Sort=True")</f>
        <v>#N/A Invalid Parameter: Interpolation value</v>
      </c>
      <c r="AJ2122" s="43" t="str">
        <f>_xll.BInterpol('Base IPCA'!$C$3:$C$13,'Base IPCA'!$D$3:$D$13,AH2122,"Cubic","Extrapolate=Linear","MultiX=Average","Skip=True","Sort=True")</f>
        <v>#N/A Invalid Parameter: Interpolation value</v>
      </c>
    </row>
    <row r="2123" spans="34:36" x14ac:dyDescent="0.25">
      <c r="AH2123" s="42" t="e">
        <f t="shared" si="127"/>
        <v>#REF!</v>
      </c>
      <c r="AI2123" s="43" t="str">
        <f>_xll.BInterpol('Base IPCA'!$C$3:$C$13,'Base IPCA'!$E$3:$E$13,AH2123,"Cubic","Extrapolate=Linear","MultiX=Average","Skip=True","Sort=True")</f>
        <v>#N/A Invalid Parameter: Interpolation value</v>
      </c>
      <c r="AJ2123" s="43" t="str">
        <f>_xll.BInterpol('Base IPCA'!$C$3:$C$13,'Base IPCA'!$D$3:$D$13,AH2123,"Cubic","Extrapolate=Linear","MultiX=Average","Skip=True","Sort=True")</f>
        <v>#N/A Invalid Parameter: Interpolation value</v>
      </c>
    </row>
    <row r="2124" spans="34:36" x14ac:dyDescent="0.25">
      <c r="AH2124" s="42" t="e">
        <f t="shared" si="127"/>
        <v>#REF!</v>
      </c>
      <c r="AI2124" s="43" t="str">
        <f>_xll.BInterpol('Base IPCA'!$C$3:$C$13,'Base IPCA'!$E$3:$E$13,AH2124,"Cubic","Extrapolate=Linear","MultiX=Average","Skip=True","Sort=True")</f>
        <v>#N/A Invalid Parameter: Interpolation value</v>
      </c>
      <c r="AJ2124" s="43" t="str">
        <f>_xll.BInterpol('Base IPCA'!$C$3:$C$13,'Base IPCA'!$D$3:$D$13,AH2124,"Cubic","Extrapolate=Linear","MultiX=Average","Skip=True","Sort=True")</f>
        <v>#N/A Invalid Parameter: Interpolation value</v>
      </c>
    </row>
    <row r="2125" spans="34:36" x14ac:dyDescent="0.25">
      <c r="AH2125" s="42" t="e">
        <f t="shared" si="127"/>
        <v>#REF!</v>
      </c>
      <c r="AI2125" s="43" t="str">
        <f>_xll.BInterpol('Base IPCA'!$C$3:$C$13,'Base IPCA'!$E$3:$E$13,AH2125,"Cubic","Extrapolate=Linear","MultiX=Average","Skip=True","Sort=True")</f>
        <v>#N/A Invalid Parameter: Interpolation value</v>
      </c>
      <c r="AJ2125" s="43" t="str">
        <f>_xll.BInterpol('Base IPCA'!$C$3:$C$13,'Base IPCA'!$D$3:$D$13,AH2125,"Cubic","Extrapolate=Linear","MultiX=Average","Skip=True","Sort=True")</f>
        <v>#N/A Invalid Parameter: Interpolation value</v>
      </c>
    </row>
    <row r="2126" spans="34:36" x14ac:dyDescent="0.25">
      <c r="AH2126" s="42" t="e">
        <f t="shared" si="127"/>
        <v>#REF!</v>
      </c>
      <c r="AI2126" s="43" t="str">
        <f>_xll.BInterpol('Base IPCA'!$C$3:$C$13,'Base IPCA'!$E$3:$E$13,AH2126,"Cubic","Extrapolate=Linear","MultiX=Average","Skip=True","Sort=True")</f>
        <v>#N/A Invalid Parameter: Interpolation value</v>
      </c>
      <c r="AJ2126" s="43" t="str">
        <f>_xll.BInterpol('Base IPCA'!$C$3:$C$13,'Base IPCA'!$D$3:$D$13,AH2126,"Cubic","Extrapolate=Linear","MultiX=Average","Skip=True","Sort=True")</f>
        <v>#N/A Invalid Parameter: Interpolation value</v>
      </c>
    </row>
    <row r="2127" spans="34:36" x14ac:dyDescent="0.25">
      <c r="AH2127" s="42" t="e">
        <f t="shared" si="127"/>
        <v>#REF!</v>
      </c>
      <c r="AI2127" s="43" t="str">
        <f>_xll.BInterpol('Base IPCA'!$C$3:$C$13,'Base IPCA'!$E$3:$E$13,AH2127,"Cubic","Extrapolate=Linear","MultiX=Average","Skip=True","Sort=True")</f>
        <v>#N/A Invalid Parameter: Interpolation value</v>
      </c>
      <c r="AJ2127" s="43" t="str">
        <f>_xll.BInterpol('Base IPCA'!$C$3:$C$13,'Base IPCA'!$D$3:$D$13,AH2127,"Cubic","Extrapolate=Linear","MultiX=Average","Skip=True","Sort=True")</f>
        <v>#N/A Invalid Parameter: Interpolation value</v>
      </c>
    </row>
    <row r="2128" spans="34:36" x14ac:dyDescent="0.25">
      <c r="AH2128" s="42" t="e">
        <f t="shared" si="127"/>
        <v>#REF!</v>
      </c>
      <c r="AI2128" s="43" t="str">
        <f>_xll.BInterpol('Base IPCA'!$C$3:$C$13,'Base IPCA'!$E$3:$E$13,AH2128,"Cubic","Extrapolate=Linear","MultiX=Average","Skip=True","Sort=True")</f>
        <v>#N/A Invalid Parameter: Interpolation value</v>
      </c>
      <c r="AJ2128" s="43" t="str">
        <f>_xll.BInterpol('Base IPCA'!$C$3:$C$13,'Base IPCA'!$D$3:$D$13,AH2128,"Cubic","Extrapolate=Linear","MultiX=Average","Skip=True","Sort=True")</f>
        <v>#N/A Invalid Parameter: Interpolation value</v>
      </c>
    </row>
    <row r="2129" spans="34:36" x14ac:dyDescent="0.25">
      <c r="AH2129" s="42" t="e">
        <f t="shared" si="127"/>
        <v>#REF!</v>
      </c>
      <c r="AI2129" s="43" t="str">
        <f>_xll.BInterpol('Base IPCA'!$C$3:$C$13,'Base IPCA'!$E$3:$E$13,AH2129,"Cubic","Extrapolate=Linear","MultiX=Average","Skip=True","Sort=True")</f>
        <v>#N/A Invalid Parameter: Interpolation value</v>
      </c>
      <c r="AJ2129" s="43" t="str">
        <f>_xll.BInterpol('Base IPCA'!$C$3:$C$13,'Base IPCA'!$D$3:$D$13,AH2129,"Cubic","Extrapolate=Linear","MultiX=Average","Skip=True","Sort=True")</f>
        <v>#N/A Invalid Parameter: Interpolation value</v>
      </c>
    </row>
    <row r="2130" spans="34:36" x14ac:dyDescent="0.25">
      <c r="AH2130" s="42" t="e">
        <f t="shared" si="127"/>
        <v>#REF!</v>
      </c>
      <c r="AI2130" s="43" t="str">
        <f>_xll.BInterpol('Base IPCA'!$C$3:$C$13,'Base IPCA'!$E$3:$E$13,AH2130,"Cubic","Extrapolate=Linear","MultiX=Average","Skip=True","Sort=True")</f>
        <v>#N/A Invalid Parameter: Interpolation value</v>
      </c>
      <c r="AJ2130" s="43" t="str">
        <f>_xll.BInterpol('Base IPCA'!$C$3:$C$13,'Base IPCA'!$D$3:$D$13,AH2130,"Cubic","Extrapolate=Linear","MultiX=Average","Skip=True","Sort=True")</f>
        <v>#N/A Invalid Parameter: Interpolation value</v>
      </c>
    </row>
    <row r="2131" spans="34:36" x14ac:dyDescent="0.25">
      <c r="AH2131" s="42" t="e">
        <f t="shared" si="127"/>
        <v>#REF!</v>
      </c>
      <c r="AI2131" s="43" t="str">
        <f>_xll.BInterpol('Base IPCA'!$C$3:$C$13,'Base IPCA'!$E$3:$E$13,AH2131,"Cubic","Extrapolate=Linear","MultiX=Average","Skip=True","Sort=True")</f>
        <v>#N/A Invalid Parameter: Interpolation value</v>
      </c>
      <c r="AJ2131" s="43" t="str">
        <f>_xll.BInterpol('Base IPCA'!$C$3:$C$13,'Base IPCA'!$D$3:$D$13,AH2131,"Cubic","Extrapolate=Linear","MultiX=Average","Skip=True","Sort=True")</f>
        <v>#N/A Invalid Parameter: Interpolation value</v>
      </c>
    </row>
    <row r="2132" spans="34:36" x14ac:dyDescent="0.25">
      <c r="AH2132" s="42" t="e">
        <f t="shared" si="127"/>
        <v>#REF!</v>
      </c>
      <c r="AI2132" s="43" t="str">
        <f>_xll.BInterpol('Base IPCA'!$C$3:$C$13,'Base IPCA'!$E$3:$E$13,AH2132,"Cubic","Extrapolate=Linear","MultiX=Average","Skip=True","Sort=True")</f>
        <v>#N/A Invalid Parameter: Interpolation value</v>
      </c>
      <c r="AJ2132" s="43" t="str">
        <f>_xll.BInterpol('Base IPCA'!$C$3:$C$13,'Base IPCA'!$D$3:$D$13,AH2132,"Cubic","Extrapolate=Linear","MultiX=Average","Skip=True","Sort=True")</f>
        <v>#N/A Invalid Parameter: Interpolation value</v>
      </c>
    </row>
    <row r="2133" spans="34:36" x14ac:dyDescent="0.25">
      <c r="AH2133" s="42" t="e">
        <f t="shared" si="127"/>
        <v>#REF!</v>
      </c>
      <c r="AI2133" s="43" t="str">
        <f>_xll.BInterpol('Base IPCA'!$C$3:$C$13,'Base IPCA'!$E$3:$E$13,AH2133,"Cubic","Extrapolate=Linear","MultiX=Average","Skip=True","Sort=True")</f>
        <v>#N/A Invalid Parameter: Interpolation value</v>
      </c>
      <c r="AJ2133" s="43" t="str">
        <f>_xll.BInterpol('Base IPCA'!$C$3:$C$13,'Base IPCA'!$D$3:$D$13,AH2133,"Cubic","Extrapolate=Linear","MultiX=Average","Skip=True","Sort=True")</f>
        <v>#N/A Invalid Parameter: Interpolation value</v>
      </c>
    </row>
    <row r="2134" spans="34:36" x14ac:dyDescent="0.25">
      <c r="AH2134" s="42" t="e">
        <f t="shared" si="127"/>
        <v>#REF!</v>
      </c>
      <c r="AI2134" s="43" t="str">
        <f>_xll.BInterpol('Base IPCA'!$C$3:$C$13,'Base IPCA'!$E$3:$E$13,AH2134,"Cubic","Extrapolate=Linear","MultiX=Average","Skip=True","Sort=True")</f>
        <v>#N/A Invalid Parameter: Interpolation value</v>
      </c>
      <c r="AJ2134" s="43" t="str">
        <f>_xll.BInterpol('Base IPCA'!$C$3:$C$13,'Base IPCA'!$D$3:$D$13,AH2134,"Cubic","Extrapolate=Linear","MultiX=Average","Skip=True","Sort=True")</f>
        <v>#N/A Invalid Parameter: Interpolation value</v>
      </c>
    </row>
    <row r="2135" spans="34:36" x14ac:dyDescent="0.25">
      <c r="AH2135" s="42" t="e">
        <f t="shared" si="127"/>
        <v>#REF!</v>
      </c>
      <c r="AI2135" s="43" t="str">
        <f>_xll.BInterpol('Base IPCA'!$C$3:$C$13,'Base IPCA'!$E$3:$E$13,AH2135,"Cubic","Extrapolate=Linear","MultiX=Average","Skip=True","Sort=True")</f>
        <v>#N/A Invalid Parameter: Interpolation value</v>
      </c>
      <c r="AJ2135" s="43" t="str">
        <f>_xll.BInterpol('Base IPCA'!$C$3:$C$13,'Base IPCA'!$D$3:$D$13,AH2135,"Cubic","Extrapolate=Linear","MultiX=Average","Skip=True","Sort=True")</f>
        <v>#N/A Invalid Parameter: Interpolation value</v>
      </c>
    </row>
    <row r="2136" spans="34:36" x14ac:dyDescent="0.25">
      <c r="AH2136" s="42" t="e">
        <f t="shared" si="127"/>
        <v>#REF!</v>
      </c>
      <c r="AI2136" s="43" t="str">
        <f>_xll.BInterpol('Base IPCA'!$C$3:$C$13,'Base IPCA'!$E$3:$E$13,AH2136,"Cubic","Extrapolate=Linear","MultiX=Average","Skip=True","Sort=True")</f>
        <v>#N/A Invalid Parameter: Interpolation value</v>
      </c>
      <c r="AJ2136" s="43" t="str">
        <f>_xll.BInterpol('Base IPCA'!$C$3:$C$13,'Base IPCA'!$D$3:$D$13,AH2136,"Cubic","Extrapolate=Linear","MultiX=Average","Skip=True","Sort=True")</f>
        <v>#N/A Invalid Parameter: Interpolation value</v>
      </c>
    </row>
    <row r="2137" spans="34:36" x14ac:dyDescent="0.25">
      <c r="AH2137" s="42" t="e">
        <f t="shared" si="127"/>
        <v>#REF!</v>
      </c>
      <c r="AI2137" s="43" t="str">
        <f>_xll.BInterpol('Base IPCA'!$C$3:$C$13,'Base IPCA'!$E$3:$E$13,AH2137,"Cubic","Extrapolate=Linear","MultiX=Average","Skip=True","Sort=True")</f>
        <v>#N/A Invalid Parameter: Interpolation value</v>
      </c>
      <c r="AJ2137" s="43" t="str">
        <f>_xll.BInterpol('Base IPCA'!$C$3:$C$13,'Base IPCA'!$D$3:$D$13,AH2137,"Cubic","Extrapolate=Linear","MultiX=Average","Skip=True","Sort=True")</f>
        <v>#N/A Invalid Parameter: Interpolation value</v>
      </c>
    </row>
    <row r="2138" spans="34:36" x14ac:dyDescent="0.25">
      <c r="AH2138" s="42" t="e">
        <f t="shared" si="127"/>
        <v>#REF!</v>
      </c>
      <c r="AI2138" s="43" t="str">
        <f>_xll.BInterpol('Base IPCA'!$C$3:$C$13,'Base IPCA'!$E$3:$E$13,AH2138,"Cubic","Extrapolate=Linear","MultiX=Average","Skip=True","Sort=True")</f>
        <v>#N/A Invalid Parameter: Interpolation value</v>
      </c>
      <c r="AJ2138" s="43" t="str">
        <f>_xll.BInterpol('Base IPCA'!$C$3:$C$13,'Base IPCA'!$D$3:$D$13,AH2138,"Cubic","Extrapolate=Linear","MultiX=Average","Skip=True","Sort=True")</f>
        <v>#N/A Invalid Parameter: Interpolation value</v>
      </c>
    </row>
    <row r="2139" spans="34:36" x14ac:dyDescent="0.25">
      <c r="AH2139" s="42" t="e">
        <f t="shared" si="127"/>
        <v>#REF!</v>
      </c>
      <c r="AI2139" s="43" t="str">
        <f>_xll.BInterpol('Base IPCA'!$C$3:$C$13,'Base IPCA'!$E$3:$E$13,AH2139,"Cubic","Extrapolate=Linear","MultiX=Average","Skip=True","Sort=True")</f>
        <v>#N/A Invalid Parameter: Interpolation value</v>
      </c>
      <c r="AJ2139" s="43" t="str">
        <f>_xll.BInterpol('Base IPCA'!$C$3:$C$13,'Base IPCA'!$D$3:$D$13,AH2139,"Cubic","Extrapolate=Linear","MultiX=Average","Skip=True","Sort=True")</f>
        <v>#N/A Invalid Parameter: Interpolation value</v>
      </c>
    </row>
    <row r="2140" spans="34:36" x14ac:dyDescent="0.25">
      <c r="AH2140" s="42" t="e">
        <f t="shared" si="127"/>
        <v>#REF!</v>
      </c>
      <c r="AI2140" s="43" t="str">
        <f>_xll.BInterpol('Base IPCA'!$C$3:$C$13,'Base IPCA'!$E$3:$E$13,AH2140,"Cubic","Extrapolate=Linear","MultiX=Average","Skip=True","Sort=True")</f>
        <v>#N/A Invalid Parameter: Interpolation value</v>
      </c>
      <c r="AJ2140" s="43" t="str">
        <f>_xll.BInterpol('Base IPCA'!$C$3:$C$13,'Base IPCA'!$D$3:$D$13,AH2140,"Cubic","Extrapolate=Linear","MultiX=Average","Skip=True","Sort=True")</f>
        <v>#N/A Invalid Parameter: Interpolation value</v>
      </c>
    </row>
    <row r="2141" spans="34:36" x14ac:dyDescent="0.25">
      <c r="AH2141" s="42" t="e">
        <f t="shared" si="127"/>
        <v>#REF!</v>
      </c>
      <c r="AI2141" s="43" t="str">
        <f>_xll.BInterpol('Base IPCA'!$C$3:$C$13,'Base IPCA'!$E$3:$E$13,AH2141,"Cubic","Extrapolate=Linear","MultiX=Average","Skip=True","Sort=True")</f>
        <v>#N/A Invalid Parameter: Interpolation value</v>
      </c>
      <c r="AJ2141" s="43" t="str">
        <f>_xll.BInterpol('Base IPCA'!$C$3:$C$13,'Base IPCA'!$D$3:$D$13,AH2141,"Cubic","Extrapolate=Linear","MultiX=Average","Skip=True","Sort=True")</f>
        <v>#N/A Invalid Parameter: Interpolation value</v>
      </c>
    </row>
    <row r="2142" spans="34:36" x14ac:dyDescent="0.25">
      <c r="AH2142" s="42" t="e">
        <f t="shared" si="127"/>
        <v>#REF!</v>
      </c>
      <c r="AI2142" s="43" t="str">
        <f>_xll.BInterpol('Base IPCA'!$C$3:$C$13,'Base IPCA'!$E$3:$E$13,AH2142,"Cubic","Extrapolate=Linear","MultiX=Average","Skip=True","Sort=True")</f>
        <v>#N/A Invalid Parameter: Interpolation value</v>
      </c>
      <c r="AJ2142" s="43" t="str">
        <f>_xll.BInterpol('Base IPCA'!$C$3:$C$13,'Base IPCA'!$D$3:$D$13,AH2142,"Cubic","Extrapolate=Linear","MultiX=Average","Skip=True","Sort=True")</f>
        <v>#N/A Invalid Parameter: Interpolation value</v>
      </c>
    </row>
    <row r="2143" spans="34:36" x14ac:dyDescent="0.25">
      <c r="AH2143" s="42" t="e">
        <f t="shared" si="127"/>
        <v>#REF!</v>
      </c>
      <c r="AI2143" s="43" t="str">
        <f>_xll.BInterpol('Base IPCA'!$C$3:$C$13,'Base IPCA'!$E$3:$E$13,AH2143,"Cubic","Extrapolate=Linear","MultiX=Average","Skip=True","Sort=True")</f>
        <v>#N/A Invalid Parameter: Interpolation value</v>
      </c>
      <c r="AJ2143" s="43" t="str">
        <f>_xll.BInterpol('Base IPCA'!$C$3:$C$13,'Base IPCA'!$D$3:$D$13,AH2143,"Cubic","Extrapolate=Linear","MultiX=Average","Skip=True","Sort=True")</f>
        <v>#N/A Invalid Parameter: Interpolation value</v>
      </c>
    </row>
    <row r="2144" spans="34:36" x14ac:dyDescent="0.25">
      <c r="AH2144" s="42" t="e">
        <f t="shared" si="127"/>
        <v>#REF!</v>
      </c>
      <c r="AI2144" s="43" t="str">
        <f>_xll.BInterpol('Base IPCA'!$C$3:$C$13,'Base IPCA'!$E$3:$E$13,AH2144,"Cubic","Extrapolate=Linear","MultiX=Average","Skip=True","Sort=True")</f>
        <v>#N/A Invalid Parameter: Interpolation value</v>
      </c>
      <c r="AJ2144" s="43" t="str">
        <f>_xll.BInterpol('Base IPCA'!$C$3:$C$13,'Base IPCA'!$D$3:$D$13,AH2144,"Cubic","Extrapolate=Linear","MultiX=Average","Skip=True","Sort=True")</f>
        <v>#N/A Invalid Parameter: Interpolation value</v>
      </c>
    </row>
    <row r="2145" spans="34:36" x14ac:dyDescent="0.25">
      <c r="AH2145" s="42" t="e">
        <f t="shared" si="127"/>
        <v>#REF!</v>
      </c>
      <c r="AI2145" s="43" t="str">
        <f>_xll.BInterpol('Base IPCA'!$C$3:$C$13,'Base IPCA'!$E$3:$E$13,AH2145,"Cubic","Extrapolate=Linear","MultiX=Average","Skip=True","Sort=True")</f>
        <v>#N/A Invalid Parameter: Interpolation value</v>
      </c>
      <c r="AJ2145" s="43" t="str">
        <f>_xll.BInterpol('Base IPCA'!$C$3:$C$13,'Base IPCA'!$D$3:$D$13,AH2145,"Cubic","Extrapolate=Linear","MultiX=Average","Skip=True","Sort=True")</f>
        <v>#N/A Invalid Parameter: Interpolation value</v>
      </c>
    </row>
    <row r="2146" spans="34:36" x14ac:dyDescent="0.25">
      <c r="AH2146" s="42" t="e">
        <f t="shared" si="127"/>
        <v>#REF!</v>
      </c>
      <c r="AI2146" s="43" t="str">
        <f>_xll.BInterpol('Base IPCA'!$C$3:$C$13,'Base IPCA'!$E$3:$E$13,AH2146,"Cubic","Extrapolate=Linear","MultiX=Average","Skip=True","Sort=True")</f>
        <v>#N/A Invalid Parameter: Interpolation value</v>
      </c>
      <c r="AJ2146" s="43" t="str">
        <f>_xll.BInterpol('Base IPCA'!$C$3:$C$13,'Base IPCA'!$D$3:$D$13,AH2146,"Cubic","Extrapolate=Linear","MultiX=Average","Skip=True","Sort=True")</f>
        <v>#N/A Invalid Parameter: Interpolation value</v>
      </c>
    </row>
    <row r="2147" spans="34:36" x14ac:dyDescent="0.25">
      <c r="AH2147" s="42" t="e">
        <f t="shared" si="127"/>
        <v>#REF!</v>
      </c>
      <c r="AI2147" s="43" t="str">
        <f>_xll.BInterpol('Base IPCA'!$C$3:$C$13,'Base IPCA'!$E$3:$E$13,AH2147,"Cubic","Extrapolate=Linear","MultiX=Average","Skip=True","Sort=True")</f>
        <v>#N/A Invalid Parameter: Interpolation value</v>
      </c>
      <c r="AJ2147" s="43" t="str">
        <f>_xll.BInterpol('Base IPCA'!$C$3:$C$13,'Base IPCA'!$D$3:$D$13,AH2147,"Cubic","Extrapolate=Linear","MultiX=Average","Skip=True","Sort=True")</f>
        <v>#N/A Invalid Parameter: Interpolation value</v>
      </c>
    </row>
    <row r="2148" spans="34:36" x14ac:dyDescent="0.25">
      <c r="AH2148" s="42" t="e">
        <f t="shared" si="127"/>
        <v>#REF!</v>
      </c>
      <c r="AI2148" s="43" t="str">
        <f>_xll.BInterpol('Base IPCA'!$C$3:$C$13,'Base IPCA'!$E$3:$E$13,AH2148,"Cubic","Extrapolate=Linear","MultiX=Average","Skip=True","Sort=True")</f>
        <v>#N/A Invalid Parameter: Interpolation value</v>
      </c>
      <c r="AJ2148" s="43" t="str">
        <f>_xll.BInterpol('Base IPCA'!$C$3:$C$13,'Base IPCA'!$D$3:$D$13,AH2148,"Cubic","Extrapolate=Linear","MultiX=Average","Skip=True","Sort=True")</f>
        <v>#N/A Invalid Parameter: Interpolation value</v>
      </c>
    </row>
    <row r="2149" spans="34:36" x14ac:dyDescent="0.25">
      <c r="AH2149" s="42" t="e">
        <f t="shared" si="127"/>
        <v>#REF!</v>
      </c>
      <c r="AI2149" s="43" t="str">
        <f>_xll.BInterpol('Base IPCA'!$C$3:$C$13,'Base IPCA'!$E$3:$E$13,AH2149,"Cubic","Extrapolate=Linear","MultiX=Average","Skip=True","Sort=True")</f>
        <v>#N/A Invalid Parameter: Interpolation value</v>
      </c>
      <c r="AJ2149" s="43" t="str">
        <f>_xll.BInterpol('Base IPCA'!$C$3:$C$13,'Base IPCA'!$D$3:$D$13,AH2149,"Cubic","Extrapolate=Linear","MultiX=Average","Skip=True","Sort=True")</f>
        <v>#N/A Invalid Parameter: Interpolation value</v>
      </c>
    </row>
    <row r="2150" spans="34:36" x14ac:dyDescent="0.25">
      <c r="AH2150" s="42" t="e">
        <f t="shared" si="127"/>
        <v>#REF!</v>
      </c>
      <c r="AI2150" s="43" t="str">
        <f>_xll.BInterpol('Base IPCA'!$C$3:$C$13,'Base IPCA'!$E$3:$E$13,AH2150,"Cubic","Extrapolate=Linear","MultiX=Average","Skip=True","Sort=True")</f>
        <v>#N/A Invalid Parameter: Interpolation value</v>
      </c>
      <c r="AJ2150" s="43" t="str">
        <f>_xll.BInterpol('Base IPCA'!$C$3:$C$13,'Base IPCA'!$D$3:$D$13,AH2150,"Cubic","Extrapolate=Linear","MultiX=Average","Skip=True","Sort=True")</f>
        <v>#N/A Invalid Parameter: Interpolation value</v>
      </c>
    </row>
    <row r="2151" spans="34:36" x14ac:dyDescent="0.25">
      <c r="AH2151" s="42" t="e">
        <f t="shared" si="127"/>
        <v>#REF!</v>
      </c>
      <c r="AI2151" s="43" t="str">
        <f>_xll.BInterpol('Base IPCA'!$C$3:$C$13,'Base IPCA'!$E$3:$E$13,AH2151,"Cubic","Extrapolate=Linear","MultiX=Average","Skip=True","Sort=True")</f>
        <v>#N/A Invalid Parameter: Interpolation value</v>
      </c>
      <c r="AJ2151" s="43" t="str">
        <f>_xll.BInterpol('Base IPCA'!$C$3:$C$13,'Base IPCA'!$D$3:$D$13,AH2151,"Cubic","Extrapolate=Linear","MultiX=Average","Skip=True","Sort=True")</f>
        <v>#N/A Invalid Parameter: Interpolation value</v>
      </c>
    </row>
    <row r="2152" spans="34:36" x14ac:dyDescent="0.25">
      <c r="AH2152" s="42" t="e">
        <f t="shared" si="127"/>
        <v>#REF!</v>
      </c>
      <c r="AI2152" s="43" t="str">
        <f>_xll.BInterpol('Base IPCA'!$C$3:$C$13,'Base IPCA'!$E$3:$E$13,AH2152,"Cubic","Extrapolate=Linear","MultiX=Average","Skip=True","Sort=True")</f>
        <v>#N/A Invalid Parameter: Interpolation value</v>
      </c>
      <c r="AJ2152" s="43" t="str">
        <f>_xll.BInterpol('Base IPCA'!$C$3:$C$13,'Base IPCA'!$D$3:$D$13,AH2152,"Cubic","Extrapolate=Linear","MultiX=Average","Skip=True","Sort=True")</f>
        <v>#N/A Invalid Parameter: Interpolation value</v>
      </c>
    </row>
    <row r="2153" spans="34:36" x14ac:dyDescent="0.25">
      <c r="AH2153" s="42" t="e">
        <f t="shared" si="127"/>
        <v>#REF!</v>
      </c>
      <c r="AI2153" s="43" t="str">
        <f>_xll.BInterpol('Base IPCA'!$C$3:$C$13,'Base IPCA'!$E$3:$E$13,AH2153,"Cubic","Extrapolate=Linear","MultiX=Average","Skip=True","Sort=True")</f>
        <v>#N/A Invalid Parameter: Interpolation value</v>
      </c>
      <c r="AJ2153" s="43" t="str">
        <f>_xll.BInterpol('Base IPCA'!$C$3:$C$13,'Base IPCA'!$D$3:$D$13,AH2153,"Cubic","Extrapolate=Linear","MultiX=Average","Skip=True","Sort=True")</f>
        <v>#N/A Invalid Parameter: Interpolation value</v>
      </c>
    </row>
    <row r="2154" spans="34:36" x14ac:dyDescent="0.25">
      <c r="AH2154" s="42" t="e">
        <f t="shared" si="127"/>
        <v>#REF!</v>
      </c>
      <c r="AI2154" s="43" t="str">
        <f>_xll.BInterpol('Base IPCA'!$C$3:$C$13,'Base IPCA'!$E$3:$E$13,AH2154,"Cubic","Extrapolate=Linear","MultiX=Average","Skip=True","Sort=True")</f>
        <v>#N/A Invalid Parameter: Interpolation value</v>
      </c>
      <c r="AJ2154" s="43" t="str">
        <f>_xll.BInterpol('Base IPCA'!$C$3:$C$13,'Base IPCA'!$D$3:$D$13,AH2154,"Cubic","Extrapolate=Linear","MultiX=Average","Skip=True","Sort=True")</f>
        <v>#N/A Invalid Parameter: Interpolation value</v>
      </c>
    </row>
    <row r="2155" spans="34:36" x14ac:dyDescent="0.25">
      <c r="AH2155" s="42" t="e">
        <f t="shared" si="127"/>
        <v>#REF!</v>
      </c>
      <c r="AI2155" s="43" t="str">
        <f>_xll.BInterpol('Base IPCA'!$C$3:$C$13,'Base IPCA'!$E$3:$E$13,AH2155,"Cubic","Extrapolate=Linear","MultiX=Average","Skip=True","Sort=True")</f>
        <v>#N/A Invalid Parameter: Interpolation value</v>
      </c>
      <c r="AJ2155" s="43" t="str">
        <f>_xll.BInterpol('Base IPCA'!$C$3:$C$13,'Base IPCA'!$D$3:$D$13,AH2155,"Cubic","Extrapolate=Linear","MultiX=Average","Skip=True","Sort=True")</f>
        <v>#N/A Invalid Parameter: Interpolation value</v>
      </c>
    </row>
    <row r="2156" spans="34:36" x14ac:dyDescent="0.25">
      <c r="AH2156" s="42" t="e">
        <f t="shared" si="127"/>
        <v>#REF!</v>
      </c>
      <c r="AI2156" s="43" t="str">
        <f>_xll.BInterpol('Base IPCA'!$C$3:$C$13,'Base IPCA'!$E$3:$E$13,AH2156,"Cubic","Extrapolate=Linear","MultiX=Average","Skip=True","Sort=True")</f>
        <v>#N/A Invalid Parameter: Interpolation value</v>
      </c>
      <c r="AJ2156" s="43" t="str">
        <f>_xll.BInterpol('Base IPCA'!$C$3:$C$13,'Base IPCA'!$D$3:$D$13,AH2156,"Cubic","Extrapolate=Linear","MultiX=Average","Skip=True","Sort=True")</f>
        <v>#N/A Invalid Parameter: Interpolation value</v>
      </c>
    </row>
    <row r="2157" spans="34:36" x14ac:dyDescent="0.25">
      <c r="AH2157" s="42" t="e">
        <f t="shared" si="127"/>
        <v>#REF!</v>
      </c>
      <c r="AI2157" s="43" t="str">
        <f>_xll.BInterpol('Base IPCA'!$C$3:$C$13,'Base IPCA'!$E$3:$E$13,AH2157,"Cubic","Extrapolate=Linear","MultiX=Average","Skip=True","Sort=True")</f>
        <v>#N/A Invalid Parameter: Interpolation value</v>
      </c>
      <c r="AJ2157" s="43" t="str">
        <f>_xll.BInterpol('Base IPCA'!$C$3:$C$13,'Base IPCA'!$D$3:$D$13,AH2157,"Cubic","Extrapolate=Linear","MultiX=Average","Skip=True","Sort=True")</f>
        <v>#N/A Invalid Parameter: Interpolation value</v>
      </c>
    </row>
    <row r="2158" spans="34:36" x14ac:dyDescent="0.25">
      <c r="AH2158" s="42" t="e">
        <f t="shared" si="127"/>
        <v>#REF!</v>
      </c>
      <c r="AI2158" s="43" t="str">
        <f>_xll.BInterpol('Base IPCA'!$C$3:$C$13,'Base IPCA'!$E$3:$E$13,AH2158,"Cubic","Extrapolate=Linear","MultiX=Average","Skip=True","Sort=True")</f>
        <v>#N/A Invalid Parameter: Interpolation value</v>
      </c>
      <c r="AJ2158" s="43" t="str">
        <f>_xll.BInterpol('Base IPCA'!$C$3:$C$13,'Base IPCA'!$D$3:$D$13,AH2158,"Cubic","Extrapolate=Linear","MultiX=Average","Skip=True","Sort=True")</f>
        <v>#N/A Invalid Parameter: Interpolation value</v>
      </c>
    </row>
    <row r="2159" spans="34:36" x14ac:dyDescent="0.25">
      <c r="AH2159" s="42" t="e">
        <f t="shared" si="127"/>
        <v>#REF!</v>
      </c>
      <c r="AI2159" s="43" t="str">
        <f>_xll.BInterpol('Base IPCA'!$C$3:$C$13,'Base IPCA'!$E$3:$E$13,AH2159,"Cubic","Extrapolate=Linear","MultiX=Average","Skip=True","Sort=True")</f>
        <v>#N/A Invalid Parameter: Interpolation value</v>
      </c>
      <c r="AJ2159" s="43" t="str">
        <f>_xll.BInterpol('Base IPCA'!$C$3:$C$13,'Base IPCA'!$D$3:$D$13,AH2159,"Cubic","Extrapolate=Linear","MultiX=Average","Skip=True","Sort=True")</f>
        <v>#N/A Invalid Parameter: Interpolation value</v>
      </c>
    </row>
    <row r="2160" spans="34:36" x14ac:dyDescent="0.25">
      <c r="AH2160" s="42" t="e">
        <f t="shared" si="127"/>
        <v>#REF!</v>
      </c>
      <c r="AI2160" s="43" t="str">
        <f>_xll.BInterpol('Base IPCA'!$C$3:$C$13,'Base IPCA'!$E$3:$E$13,AH2160,"Cubic","Extrapolate=Linear","MultiX=Average","Skip=True","Sort=True")</f>
        <v>#N/A Invalid Parameter: Interpolation value</v>
      </c>
      <c r="AJ2160" s="43" t="str">
        <f>_xll.BInterpol('Base IPCA'!$C$3:$C$13,'Base IPCA'!$D$3:$D$13,AH2160,"Cubic","Extrapolate=Linear","MultiX=Average","Skip=True","Sort=True")</f>
        <v>#N/A Invalid Parameter: Interpolation value</v>
      </c>
    </row>
    <row r="2161" spans="34:36" x14ac:dyDescent="0.25">
      <c r="AH2161" s="42" t="e">
        <f t="shared" si="127"/>
        <v>#REF!</v>
      </c>
      <c r="AI2161" s="43" t="str">
        <f>_xll.BInterpol('Base IPCA'!$C$3:$C$13,'Base IPCA'!$E$3:$E$13,AH2161,"Cubic","Extrapolate=Linear","MultiX=Average","Skip=True","Sort=True")</f>
        <v>#N/A Invalid Parameter: Interpolation value</v>
      </c>
      <c r="AJ2161" s="43" t="str">
        <f>_xll.BInterpol('Base IPCA'!$C$3:$C$13,'Base IPCA'!$D$3:$D$13,AH2161,"Cubic","Extrapolate=Linear","MultiX=Average","Skip=True","Sort=True")</f>
        <v>#N/A Invalid Parameter: Interpolation value</v>
      </c>
    </row>
    <row r="2162" spans="34:36" x14ac:dyDescent="0.25">
      <c r="AH2162" s="42" t="e">
        <f t="shared" si="127"/>
        <v>#REF!</v>
      </c>
      <c r="AI2162" s="43" t="str">
        <f>_xll.BInterpol('Base IPCA'!$C$3:$C$13,'Base IPCA'!$E$3:$E$13,AH2162,"Cubic","Extrapolate=Linear","MultiX=Average","Skip=True","Sort=True")</f>
        <v>#N/A Invalid Parameter: Interpolation value</v>
      </c>
      <c r="AJ2162" s="43" t="str">
        <f>_xll.BInterpol('Base IPCA'!$C$3:$C$13,'Base IPCA'!$D$3:$D$13,AH2162,"Cubic","Extrapolate=Linear","MultiX=Average","Skip=True","Sort=True")</f>
        <v>#N/A Invalid Parameter: Interpolation value</v>
      </c>
    </row>
    <row r="2163" spans="34:36" x14ac:dyDescent="0.25">
      <c r="AH2163" s="42" t="e">
        <f t="shared" si="127"/>
        <v>#REF!</v>
      </c>
      <c r="AI2163" s="43" t="str">
        <f>_xll.BInterpol('Base IPCA'!$C$3:$C$13,'Base IPCA'!$E$3:$E$13,AH2163,"Cubic","Extrapolate=Linear","MultiX=Average","Skip=True","Sort=True")</f>
        <v>#N/A Invalid Parameter: Interpolation value</v>
      </c>
      <c r="AJ2163" s="43" t="str">
        <f>_xll.BInterpol('Base IPCA'!$C$3:$C$13,'Base IPCA'!$D$3:$D$13,AH2163,"Cubic","Extrapolate=Linear","MultiX=Average","Skip=True","Sort=True")</f>
        <v>#N/A Invalid Parameter: Interpolation value</v>
      </c>
    </row>
    <row r="2164" spans="34:36" x14ac:dyDescent="0.25">
      <c r="AH2164" s="42" t="e">
        <f t="shared" si="127"/>
        <v>#REF!</v>
      </c>
      <c r="AI2164" s="43" t="str">
        <f>_xll.BInterpol('Base IPCA'!$C$3:$C$13,'Base IPCA'!$E$3:$E$13,AH2164,"Cubic","Extrapolate=Linear","MultiX=Average","Skip=True","Sort=True")</f>
        <v>#N/A Invalid Parameter: Interpolation value</v>
      </c>
      <c r="AJ2164" s="43" t="str">
        <f>_xll.BInterpol('Base IPCA'!$C$3:$C$13,'Base IPCA'!$D$3:$D$13,AH2164,"Cubic","Extrapolate=Linear","MultiX=Average","Skip=True","Sort=True")</f>
        <v>#N/A Invalid Parameter: Interpolation value</v>
      </c>
    </row>
    <row r="2165" spans="34:36" x14ac:dyDescent="0.25">
      <c r="AH2165" s="42" t="e">
        <f t="shared" si="127"/>
        <v>#REF!</v>
      </c>
      <c r="AI2165" s="43" t="str">
        <f>_xll.BInterpol('Base IPCA'!$C$3:$C$13,'Base IPCA'!$E$3:$E$13,AH2165,"Cubic","Extrapolate=Linear","MultiX=Average","Skip=True","Sort=True")</f>
        <v>#N/A Invalid Parameter: Interpolation value</v>
      </c>
      <c r="AJ2165" s="43" t="str">
        <f>_xll.BInterpol('Base IPCA'!$C$3:$C$13,'Base IPCA'!$D$3:$D$13,AH2165,"Cubic","Extrapolate=Linear","MultiX=Average","Skip=True","Sort=True")</f>
        <v>#N/A Invalid Parameter: Interpolation value</v>
      </c>
    </row>
    <row r="2166" spans="34:36" x14ac:dyDescent="0.25">
      <c r="AH2166" s="42" t="e">
        <f t="shared" si="127"/>
        <v>#REF!</v>
      </c>
      <c r="AI2166" s="43" t="str">
        <f>_xll.BInterpol('Base IPCA'!$C$3:$C$13,'Base IPCA'!$E$3:$E$13,AH2166,"Cubic","Extrapolate=Linear","MultiX=Average","Skip=True","Sort=True")</f>
        <v>#N/A Invalid Parameter: Interpolation value</v>
      </c>
      <c r="AJ2166" s="43" t="str">
        <f>_xll.BInterpol('Base IPCA'!$C$3:$C$13,'Base IPCA'!$D$3:$D$13,AH2166,"Cubic","Extrapolate=Linear","MultiX=Average","Skip=True","Sort=True")</f>
        <v>#N/A Invalid Parameter: Interpolation value</v>
      </c>
    </row>
    <row r="2167" spans="34:36" x14ac:dyDescent="0.25">
      <c r="AH2167" s="42" t="e">
        <f t="shared" si="127"/>
        <v>#REF!</v>
      </c>
      <c r="AI2167" s="43" t="str">
        <f>_xll.BInterpol('Base IPCA'!$C$3:$C$13,'Base IPCA'!$E$3:$E$13,AH2167,"Cubic","Extrapolate=Linear","MultiX=Average","Skip=True","Sort=True")</f>
        <v>#N/A Invalid Parameter: Interpolation value</v>
      </c>
      <c r="AJ2167" s="43" t="str">
        <f>_xll.BInterpol('Base IPCA'!$C$3:$C$13,'Base IPCA'!$D$3:$D$13,AH2167,"Cubic","Extrapolate=Linear","MultiX=Average","Skip=True","Sort=True")</f>
        <v>#N/A Invalid Parameter: Interpolation value</v>
      </c>
    </row>
    <row r="2168" spans="34:36" x14ac:dyDescent="0.25">
      <c r="AH2168" s="42" t="e">
        <f t="shared" si="127"/>
        <v>#REF!</v>
      </c>
      <c r="AI2168" s="43" t="str">
        <f>_xll.BInterpol('Base IPCA'!$C$3:$C$13,'Base IPCA'!$E$3:$E$13,AH2168,"Cubic","Extrapolate=Linear","MultiX=Average","Skip=True","Sort=True")</f>
        <v>#N/A Invalid Parameter: Interpolation value</v>
      </c>
      <c r="AJ2168" s="43" t="str">
        <f>_xll.BInterpol('Base IPCA'!$C$3:$C$13,'Base IPCA'!$D$3:$D$13,AH2168,"Cubic","Extrapolate=Linear","MultiX=Average","Skip=True","Sort=True")</f>
        <v>#N/A Invalid Parameter: Interpolation value</v>
      </c>
    </row>
    <row r="2169" spans="34:36" x14ac:dyDescent="0.25">
      <c r="AH2169" s="42" t="e">
        <f t="shared" si="127"/>
        <v>#REF!</v>
      </c>
      <c r="AI2169" s="43" t="str">
        <f>_xll.BInterpol('Base IPCA'!$C$3:$C$13,'Base IPCA'!$E$3:$E$13,AH2169,"Cubic","Extrapolate=Linear","MultiX=Average","Skip=True","Sort=True")</f>
        <v>#N/A Invalid Parameter: Interpolation value</v>
      </c>
      <c r="AJ2169" s="43" t="str">
        <f>_xll.BInterpol('Base IPCA'!$C$3:$C$13,'Base IPCA'!$D$3:$D$13,AH2169,"Cubic","Extrapolate=Linear","MultiX=Average","Skip=True","Sort=True")</f>
        <v>#N/A Invalid Parameter: Interpolation value</v>
      </c>
    </row>
    <row r="2170" spans="34:36" x14ac:dyDescent="0.25">
      <c r="AH2170" s="42" t="e">
        <f t="shared" si="127"/>
        <v>#REF!</v>
      </c>
      <c r="AI2170" s="43" t="str">
        <f>_xll.BInterpol('Base IPCA'!$C$3:$C$13,'Base IPCA'!$E$3:$E$13,AH2170,"Cubic","Extrapolate=Linear","MultiX=Average","Skip=True","Sort=True")</f>
        <v>#N/A Invalid Parameter: Interpolation value</v>
      </c>
      <c r="AJ2170" s="43" t="str">
        <f>_xll.BInterpol('Base IPCA'!$C$3:$C$13,'Base IPCA'!$D$3:$D$13,AH2170,"Cubic","Extrapolate=Linear","MultiX=Average","Skip=True","Sort=True")</f>
        <v>#N/A Invalid Parameter: Interpolation value</v>
      </c>
    </row>
    <row r="2171" spans="34:36" x14ac:dyDescent="0.25">
      <c r="AH2171" s="42" t="e">
        <f t="shared" si="127"/>
        <v>#REF!</v>
      </c>
      <c r="AI2171" s="43" t="str">
        <f>_xll.BInterpol('Base IPCA'!$C$3:$C$13,'Base IPCA'!$E$3:$E$13,AH2171,"Cubic","Extrapolate=Linear","MultiX=Average","Skip=True","Sort=True")</f>
        <v>#N/A Invalid Parameter: Interpolation value</v>
      </c>
      <c r="AJ2171" s="43" t="str">
        <f>_xll.BInterpol('Base IPCA'!$C$3:$C$13,'Base IPCA'!$D$3:$D$13,AH2171,"Cubic","Extrapolate=Linear","MultiX=Average","Skip=True","Sort=True")</f>
        <v>#N/A Invalid Parameter: Interpolation value</v>
      </c>
    </row>
    <row r="2172" spans="34:36" x14ac:dyDescent="0.25">
      <c r="AH2172" s="42" t="e">
        <f t="shared" si="127"/>
        <v>#REF!</v>
      </c>
      <c r="AI2172" s="43" t="str">
        <f>_xll.BInterpol('Base IPCA'!$C$3:$C$13,'Base IPCA'!$E$3:$E$13,AH2172,"Cubic","Extrapolate=Linear","MultiX=Average","Skip=True","Sort=True")</f>
        <v>#N/A Invalid Parameter: Interpolation value</v>
      </c>
      <c r="AJ2172" s="43" t="str">
        <f>_xll.BInterpol('Base IPCA'!$C$3:$C$13,'Base IPCA'!$D$3:$D$13,AH2172,"Cubic","Extrapolate=Linear","MultiX=Average","Skip=True","Sort=True")</f>
        <v>#N/A Invalid Parameter: Interpolation value</v>
      </c>
    </row>
    <row r="2173" spans="34:36" x14ac:dyDescent="0.25">
      <c r="AH2173" s="42" t="e">
        <f t="shared" si="127"/>
        <v>#REF!</v>
      </c>
      <c r="AI2173" s="43" t="str">
        <f>_xll.BInterpol('Base IPCA'!$C$3:$C$13,'Base IPCA'!$E$3:$E$13,AH2173,"Cubic","Extrapolate=Linear","MultiX=Average","Skip=True","Sort=True")</f>
        <v>#N/A Invalid Parameter: Interpolation value</v>
      </c>
      <c r="AJ2173" s="43" t="str">
        <f>_xll.BInterpol('Base IPCA'!$C$3:$C$13,'Base IPCA'!$D$3:$D$13,AH2173,"Cubic","Extrapolate=Linear","MultiX=Average","Skip=True","Sort=True")</f>
        <v>#N/A Invalid Parameter: Interpolation value</v>
      </c>
    </row>
    <row r="2174" spans="34:36" x14ac:dyDescent="0.25">
      <c r="AH2174" s="42" t="e">
        <f t="shared" si="127"/>
        <v>#REF!</v>
      </c>
      <c r="AI2174" s="43" t="str">
        <f>_xll.BInterpol('Base IPCA'!$C$3:$C$13,'Base IPCA'!$E$3:$E$13,AH2174,"Cubic","Extrapolate=Linear","MultiX=Average","Skip=True","Sort=True")</f>
        <v>#N/A Invalid Parameter: Interpolation value</v>
      </c>
      <c r="AJ2174" s="43" t="str">
        <f>_xll.BInterpol('Base IPCA'!$C$3:$C$13,'Base IPCA'!$D$3:$D$13,AH2174,"Cubic","Extrapolate=Linear","MultiX=Average","Skip=True","Sort=True")</f>
        <v>#N/A Invalid Parameter: Interpolation value</v>
      </c>
    </row>
    <row r="2175" spans="34:36" x14ac:dyDescent="0.25">
      <c r="AH2175" s="42" t="e">
        <f t="shared" si="127"/>
        <v>#REF!</v>
      </c>
      <c r="AI2175" s="43" t="str">
        <f>_xll.BInterpol('Base IPCA'!$C$3:$C$13,'Base IPCA'!$E$3:$E$13,AH2175,"Cubic","Extrapolate=Linear","MultiX=Average","Skip=True","Sort=True")</f>
        <v>#N/A Invalid Parameter: Interpolation value</v>
      </c>
      <c r="AJ2175" s="43" t="str">
        <f>_xll.BInterpol('Base IPCA'!$C$3:$C$13,'Base IPCA'!$D$3:$D$13,AH2175,"Cubic","Extrapolate=Linear","MultiX=Average","Skip=True","Sort=True")</f>
        <v>#N/A Invalid Parameter: Interpolation value</v>
      </c>
    </row>
    <row r="2176" spans="34:36" x14ac:dyDescent="0.25">
      <c r="AH2176" s="42" t="e">
        <f t="shared" si="127"/>
        <v>#REF!</v>
      </c>
      <c r="AI2176" s="43" t="str">
        <f>_xll.BInterpol('Base IPCA'!$C$3:$C$13,'Base IPCA'!$E$3:$E$13,AH2176,"Cubic","Extrapolate=Linear","MultiX=Average","Skip=True","Sort=True")</f>
        <v>#N/A Invalid Parameter: Interpolation value</v>
      </c>
      <c r="AJ2176" s="43" t="str">
        <f>_xll.BInterpol('Base IPCA'!$C$3:$C$13,'Base IPCA'!$D$3:$D$13,AH2176,"Cubic","Extrapolate=Linear","MultiX=Average","Skip=True","Sort=True")</f>
        <v>#N/A Invalid Parameter: Interpolation value</v>
      </c>
    </row>
    <row r="2177" spans="34:36" x14ac:dyDescent="0.25">
      <c r="AH2177" s="42" t="e">
        <f t="shared" si="127"/>
        <v>#REF!</v>
      </c>
      <c r="AI2177" s="43" t="str">
        <f>_xll.BInterpol('Base IPCA'!$C$3:$C$13,'Base IPCA'!$E$3:$E$13,AH2177,"Cubic","Extrapolate=Linear","MultiX=Average","Skip=True","Sort=True")</f>
        <v>#N/A Invalid Parameter: Interpolation value</v>
      </c>
      <c r="AJ2177" s="43" t="str">
        <f>_xll.BInterpol('Base IPCA'!$C$3:$C$13,'Base IPCA'!$D$3:$D$13,AH2177,"Cubic","Extrapolate=Linear","MultiX=Average","Skip=True","Sort=True")</f>
        <v>#N/A Invalid Parameter: Interpolation value</v>
      </c>
    </row>
    <row r="2178" spans="34:36" x14ac:dyDescent="0.25">
      <c r="AH2178" s="42" t="e">
        <f t="shared" si="127"/>
        <v>#REF!</v>
      </c>
      <c r="AI2178" s="43" t="str">
        <f>_xll.BInterpol('Base IPCA'!$C$3:$C$13,'Base IPCA'!$E$3:$E$13,AH2178,"Cubic","Extrapolate=Linear","MultiX=Average","Skip=True","Sort=True")</f>
        <v>#N/A Invalid Parameter: Interpolation value</v>
      </c>
      <c r="AJ2178" s="43" t="str">
        <f>_xll.BInterpol('Base IPCA'!$C$3:$C$13,'Base IPCA'!$D$3:$D$13,AH2178,"Cubic","Extrapolate=Linear","MultiX=Average","Skip=True","Sort=True")</f>
        <v>#N/A Invalid Parameter: Interpolation value</v>
      </c>
    </row>
    <row r="2179" spans="34:36" x14ac:dyDescent="0.25">
      <c r="AH2179" s="42" t="e">
        <f t="shared" si="127"/>
        <v>#REF!</v>
      </c>
      <c r="AI2179" s="43" t="str">
        <f>_xll.BInterpol('Base IPCA'!$C$3:$C$13,'Base IPCA'!$E$3:$E$13,AH2179,"Cubic","Extrapolate=Linear","MultiX=Average","Skip=True","Sort=True")</f>
        <v>#N/A Invalid Parameter: Interpolation value</v>
      </c>
      <c r="AJ2179" s="43" t="str">
        <f>_xll.BInterpol('Base IPCA'!$C$3:$C$13,'Base IPCA'!$D$3:$D$13,AH2179,"Cubic","Extrapolate=Linear","MultiX=Average","Skip=True","Sort=True")</f>
        <v>#N/A Invalid Parameter: Interpolation value</v>
      </c>
    </row>
    <row r="2180" spans="34:36" x14ac:dyDescent="0.25">
      <c r="AH2180" s="42" t="e">
        <f t="shared" si="127"/>
        <v>#REF!</v>
      </c>
      <c r="AI2180" s="43" t="str">
        <f>_xll.BInterpol('Base IPCA'!$C$3:$C$13,'Base IPCA'!$E$3:$E$13,AH2180,"Cubic","Extrapolate=Linear","MultiX=Average","Skip=True","Sort=True")</f>
        <v>#N/A Invalid Parameter: Interpolation value</v>
      </c>
      <c r="AJ2180" s="43" t="str">
        <f>_xll.BInterpol('Base IPCA'!$C$3:$C$13,'Base IPCA'!$D$3:$D$13,AH2180,"Cubic","Extrapolate=Linear","MultiX=Average","Skip=True","Sort=True")</f>
        <v>#N/A Invalid Parameter: Interpolation value</v>
      </c>
    </row>
    <row r="2181" spans="34:36" x14ac:dyDescent="0.25">
      <c r="AH2181" s="42" t="e">
        <f t="shared" si="127"/>
        <v>#REF!</v>
      </c>
      <c r="AI2181" s="43" t="str">
        <f>_xll.BInterpol('Base IPCA'!$C$3:$C$13,'Base IPCA'!$E$3:$E$13,AH2181,"Cubic","Extrapolate=Linear","MultiX=Average","Skip=True","Sort=True")</f>
        <v>#N/A Invalid Parameter: Interpolation value</v>
      </c>
      <c r="AJ2181" s="43" t="str">
        <f>_xll.BInterpol('Base IPCA'!$C$3:$C$13,'Base IPCA'!$D$3:$D$13,AH2181,"Cubic","Extrapolate=Linear","MultiX=Average","Skip=True","Sort=True")</f>
        <v>#N/A Invalid Parameter: Interpolation value</v>
      </c>
    </row>
    <row r="2182" spans="34:36" x14ac:dyDescent="0.25">
      <c r="AH2182" s="42" t="e">
        <f t="shared" ref="AH2182:AH2245" si="128">AH2181+1</f>
        <v>#REF!</v>
      </c>
      <c r="AI2182" s="43" t="str">
        <f>_xll.BInterpol('Base IPCA'!$C$3:$C$13,'Base IPCA'!$E$3:$E$13,AH2182,"Cubic","Extrapolate=Linear","MultiX=Average","Skip=True","Sort=True")</f>
        <v>#N/A Invalid Parameter: Interpolation value</v>
      </c>
      <c r="AJ2182" s="43" t="str">
        <f>_xll.BInterpol('Base IPCA'!$C$3:$C$13,'Base IPCA'!$D$3:$D$13,AH2182,"Cubic","Extrapolate=Linear","MultiX=Average","Skip=True","Sort=True")</f>
        <v>#N/A Invalid Parameter: Interpolation value</v>
      </c>
    </row>
    <row r="2183" spans="34:36" x14ac:dyDescent="0.25">
      <c r="AH2183" s="42" t="e">
        <f t="shared" si="128"/>
        <v>#REF!</v>
      </c>
      <c r="AI2183" s="43" t="str">
        <f>_xll.BInterpol('Base IPCA'!$C$3:$C$13,'Base IPCA'!$E$3:$E$13,AH2183,"Cubic","Extrapolate=Linear","MultiX=Average","Skip=True","Sort=True")</f>
        <v>#N/A Invalid Parameter: Interpolation value</v>
      </c>
      <c r="AJ2183" s="43" t="str">
        <f>_xll.BInterpol('Base IPCA'!$C$3:$C$13,'Base IPCA'!$D$3:$D$13,AH2183,"Cubic","Extrapolate=Linear","MultiX=Average","Skip=True","Sort=True")</f>
        <v>#N/A Invalid Parameter: Interpolation value</v>
      </c>
    </row>
    <row r="2184" spans="34:36" x14ac:dyDescent="0.25">
      <c r="AH2184" s="42" t="e">
        <f t="shared" si="128"/>
        <v>#REF!</v>
      </c>
      <c r="AI2184" s="43" t="str">
        <f>_xll.BInterpol('Base IPCA'!$C$3:$C$13,'Base IPCA'!$E$3:$E$13,AH2184,"Cubic","Extrapolate=Linear","MultiX=Average","Skip=True","Sort=True")</f>
        <v>#N/A Invalid Parameter: Interpolation value</v>
      </c>
      <c r="AJ2184" s="43" t="str">
        <f>_xll.BInterpol('Base IPCA'!$C$3:$C$13,'Base IPCA'!$D$3:$D$13,AH2184,"Cubic","Extrapolate=Linear","MultiX=Average","Skip=True","Sort=True")</f>
        <v>#N/A Invalid Parameter: Interpolation value</v>
      </c>
    </row>
    <row r="2185" spans="34:36" x14ac:dyDescent="0.25">
      <c r="AH2185" s="42" t="e">
        <f t="shared" si="128"/>
        <v>#REF!</v>
      </c>
      <c r="AI2185" s="43" t="str">
        <f>_xll.BInterpol('Base IPCA'!$C$3:$C$13,'Base IPCA'!$E$3:$E$13,AH2185,"Cubic","Extrapolate=Linear","MultiX=Average","Skip=True","Sort=True")</f>
        <v>#N/A Invalid Parameter: Interpolation value</v>
      </c>
      <c r="AJ2185" s="43" t="str">
        <f>_xll.BInterpol('Base IPCA'!$C$3:$C$13,'Base IPCA'!$D$3:$D$13,AH2185,"Cubic","Extrapolate=Linear","MultiX=Average","Skip=True","Sort=True")</f>
        <v>#N/A Invalid Parameter: Interpolation value</v>
      </c>
    </row>
    <row r="2186" spans="34:36" x14ac:dyDescent="0.25">
      <c r="AH2186" s="42" t="e">
        <f t="shared" si="128"/>
        <v>#REF!</v>
      </c>
      <c r="AI2186" s="43" t="str">
        <f>_xll.BInterpol('Base IPCA'!$C$3:$C$13,'Base IPCA'!$E$3:$E$13,AH2186,"Cubic","Extrapolate=Linear","MultiX=Average","Skip=True","Sort=True")</f>
        <v>#N/A Invalid Parameter: Interpolation value</v>
      </c>
      <c r="AJ2186" s="43" t="str">
        <f>_xll.BInterpol('Base IPCA'!$C$3:$C$13,'Base IPCA'!$D$3:$D$13,AH2186,"Cubic","Extrapolate=Linear","MultiX=Average","Skip=True","Sort=True")</f>
        <v>#N/A Invalid Parameter: Interpolation value</v>
      </c>
    </row>
    <row r="2187" spans="34:36" x14ac:dyDescent="0.25">
      <c r="AH2187" s="42" t="e">
        <f t="shared" si="128"/>
        <v>#REF!</v>
      </c>
      <c r="AI2187" s="43" t="str">
        <f>_xll.BInterpol('Base IPCA'!$C$3:$C$13,'Base IPCA'!$E$3:$E$13,AH2187,"Cubic","Extrapolate=Linear","MultiX=Average","Skip=True","Sort=True")</f>
        <v>#N/A Invalid Parameter: Interpolation value</v>
      </c>
      <c r="AJ2187" s="43" t="str">
        <f>_xll.BInterpol('Base IPCA'!$C$3:$C$13,'Base IPCA'!$D$3:$D$13,AH2187,"Cubic","Extrapolate=Linear","MultiX=Average","Skip=True","Sort=True")</f>
        <v>#N/A Invalid Parameter: Interpolation value</v>
      </c>
    </row>
    <row r="2188" spans="34:36" x14ac:dyDescent="0.25">
      <c r="AH2188" s="42" t="e">
        <f t="shared" si="128"/>
        <v>#REF!</v>
      </c>
      <c r="AI2188" s="43" t="str">
        <f>_xll.BInterpol('Base IPCA'!$C$3:$C$13,'Base IPCA'!$E$3:$E$13,AH2188,"Cubic","Extrapolate=Linear","MultiX=Average","Skip=True","Sort=True")</f>
        <v>#N/A Invalid Parameter: Interpolation value</v>
      </c>
      <c r="AJ2188" s="43" t="str">
        <f>_xll.BInterpol('Base IPCA'!$C$3:$C$13,'Base IPCA'!$D$3:$D$13,AH2188,"Cubic","Extrapolate=Linear","MultiX=Average","Skip=True","Sort=True")</f>
        <v>#N/A Invalid Parameter: Interpolation value</v>
      </c>
    </row>
    <row r="2189" spans="34:36" x14ac:dyDescent="0.25">
      <c r="AH2189" s="42" t="e">
        <f t="shared" si="128"/>
        <v>#REF!</v>
      </c>
      <c r="AI2189" s="43" t="str">
        <f>_xll.BInterpol('Base IPCA'!$C$3:$C$13,'Base IPCA'!$E$3:$E$13,AH2189,"Cubic","Extrapolate=Linear","MultiX=Average","Skip=True","Sort=True")</f>
        <v>#N/A Invalid Parameter: Interpolation value</v>
      </c>
      <c r="AJ2189" s="43" t="str">
        <f>_xll.BInterpol('Base IPCA'!$C$3:$C$13,'Base IPCA'!$D$3:$D$13,AH2189,"Cubic","Extrapolate=Linear","MultiX=Average","Skip=True","Sort=True")</f>
        <v>#N/A Invalid Parameter: Interpolation value</v>
      </c>
    </row>
    <row r="2190" spans="34:36" x14ac:dyDescent="0.25">
      <c r="AH2190" s="42" t="e">
        <f t="shared" si="128"/>
        <v>#REF!</v>
      </c>
      <c r="AI2190" s="43" t="str">
        <f>_xll.BInterpol('Base IPCA'!$C$3:$C$13,'Base IPCA'!$E$3:$E$13,AH2190,"Cubic","Extrapolate=Linear","MultiX=Average","Skip=True","Sort=True")</f>
        <v>#N/A Invalid Parameter: Interpolation value</v>
      </c>
      <c r="AJ2190" s="43" t="str">
        <f>_xll.BInterpol('Base IPCA'!$C$3:$C$13,'Base IPCA'!$D$3:$D$13,AH2190,"Cubic","Extrapolate=Linear","MultiX=Average","Skip=True","Sort=True")</f>
        <v>#N/A Invalid Parameter: Interpolation value</v>
      </c>
    </row>
    <row r="2191" spans="34:36" x14ac:dyDescent="0.25">
      <c r="AH2191" s="42" t="e">
        <f t="shared" si="128"/>
        <v>#REF!</v>
      </c>
      <c r="AI2191" s="43" t="str">
        <f>_xll.BInterpol('Base IPCA'!$C$3:$C$13,'Base IPCA'!$E$3:$E$13,AH2191,"Cubic","Extrapolate=Linear","MultiX=Average","Skip=True","Sort=True")</f>
        <v>#N/A Invalid Parameter: Interpolation value</v>
      </c>
      <c r="AJ2191" s="43" t="str">
        <f>_xll.BInterpol('Base IPCA'!$C$3:$C$13,'Base IPCA'!$D$3:$D$13,AH2191,"Cubic","Extrapolate=Linear","MultiX=Average","Skip=True","Sort=True")</f>
        <v>#N/A Invalid Parameter: Interpolation value</v>
      </c>
    </row>
    <row r="2192" spans="34:36" x14ac:dyDescent="0.25">
      <c r="AH2192" s="42" t="e">
        <f t="shared" si="128"/>
        <v>#REF!</v>
      </c>
      <c r="AI2192" s="43" t="str">
        <f>_xll.BInterpol('Base IPCA'!$C$3:$C$13,'Base IPCA'!$E$3:$E$13,AH2192,"Cubic","Extrapolate=Linear","MultiX=Average","Skip=True","Sort=True")</f>
        <v>#N/A Invalid Parameter: Interpolation value</v>
      </c>
      <c r="AJ2192" s="43" t="str">
        <f>_xll.BInterpol('Base IPCA'!$C$3:$C$13,'Base IPCA'!$D$3:$D$13,AH2192,"Cubic","Extrapolate=Linear","MultiX=Average","Skip=True","Sort=True")</f>
        <v>#N/A Invalid Parameter: Interpolation value</v>
      </c>
    </row>
    <row r="2193" spans="34:36" x14ac:dyDescent="0.25">
      <c r="AH2193" s="42" t="e">
        <f t="shared" si="128"/>
        <v>#REF!</v>
      </c>
      <c r="AI2193" s="43" t="str">
        <f>_xll.BInterpol('Base IPCA'!$C$3:$C$13,'Base IPCA'!$E$3:$E$13,AH2193,"Cubic","Extrapolate=Linear","MultiX=Average","Skip=True","Sort=True")</f>
        <v>#N/A Invalid Parameter: Interpolation value</v>
      </c>
      <c r="AJ2193" s="43" t="str">
        <f>_xll.BInterpol('Base IPCA'!$C$3:$C$13,'Base IPCA'!$D$3:$D$13,AH2193,"Cubic","Extrapolate=Linear","MultiX=Average","Skip=True","Sort=True")</f>
        <v>#N/A Invalid Parameter: Interpolation value</v>
      </c>
    </row>
    <row r="2194" spans="34:36" x14ac:dyDescent="0.25">
      <c r="AH2194" s="42" t="e">
        <f t="shared" si="128"/>
        <v>#REF!</v>
      </c>
      <c r="AI2194" s="43" t="str">
        <f>_xll.BInterpol('Base IPCA'!$C$3:$C$13,'Base IPCA'!$E$3:$E$13,AH2194,"Cubic","Extrapolate=Linear","MultiX=Average","Skip=True","Sort=True")</f>
        <v>#N/A Invalid Parameter: Interpolation value</v>
      </c>
      <c r="AJ2194" s="43" t="str">
        <f>_xll.BInterpol('Base IPCA'!$C$3:$C$13,'Base IPCA'!$D$3:$D$13,AH2194,"Cubic","Extrapolate=Linear","MultiX=Average","Skip=True","Sort=True")</f>
        <v>#N/A Invalid Parameter: Interpolation value</v>
      </c>
    </row>
    <row r="2195" spans="34:36" x14ac:dyDescent="0.25">
      <c r="AH2195" s="42" t="e">
        <f t="shared" si="128"/>
        <v>#REF!</v>
      </c>
      <c r="AI2195" s="43" t="str">
        <f>_xll.BInterpol('Base IPCA'!$C$3:$C$13,'Base IPCA'!$E$3:$E$13,AH2195,"Cubic","Extrapolate=Linear","MultiX=Average","Skip=True","Sort=True")</f>
        <v>#N/A Invalid Parameter: Interpolation value</v>
      </c>
      <c r="AJ2195" s="43" t="str">
        <f>_xll.BInterpol('Base IPCA'!$C$3:$C$13,'Base IPCA'!$D$3:$D$13,AH2195,"Cubic","Extrapolate=Linear","MultiX=Average","Skip=True","Sort=True")</f>
        <v>#N/A Invalid Parameter: Interpolation value</v>
      </c>
    </row>
    <row r="2196" spans="34:36" x14ac:dyDescent="0.25">
      <c r="AH2196" s="42" t="e">
        <f t="shared" si="128"/>
        <v>#REF!</v>
      </c>
      <c r="AI2196" s="43" t="str">
        <f>_xll.BInterpol('Base IPCA'!$C$3:$C$13,'Base IPCA'!$E$3:$E$13,AH2196,"Cubic","Extrapolate=Linear","MultiX=Average","Skip=True","Sort=True")</f>
        <v>#N/A Invalid Parameter: Interpolation value</v>
      </c>
      <c r="AJ2196" s="43" t="str">
        <f>_xll.BInterpol('Base IPCA'!$C$3:$C$13,'Base IPCA'!$D$3:$D$13,AH2196,"Cubic","Extrapolate=Linear","MultiX=Average","Skip=True","Sort=True")</f>
        <v>#N/A Invalid Parameter: Interpolation value</v>
      </c>
    </row>
    <row r="2197" spans="34:36" x14ac:dyDescent="0.25">
      <c r="AH2197" s="42" t="e">
        <f t="shared" si="128"/>
        <v>#REF!</v>
      </c>
      <c r="AI2197" s="43" t="str">
        <f>_xll.BInterpol('Base IPCA'!$C$3:$C$13,'Base IPCA'!$E$3:$E$13,AH2197,"Cubic","Extrapolate=Linear","MultiX=Average","Skip=True","Sort=True")</f>
        <v>#N/A Invalid Parameter: Interpolation value</v>
      </c>
      <c r="AJ2197" s="43" t="str">
        <f>_xll.BInterpol('Base IPCA'!$C$3:$C$13,'Base IPCA'!$D$3:$D$13,AH2197,"Cubic","Extrapolate=Linear","MultiX=Average","Skip=True","Sort=True")</f>
        <v>#N/A Invalid Parameter: Interpolation value</v>
      </c>
    </row>
    <row r="2198" spans="34:36" x14ac:dyDescent="0.25">
      <c r="AH2198" s="42" t="e">
        <f t="shared" si="128"/>
        <v>#REF!</v>
      </c>
      <c r="AI2198" s="43" t="str">
        <f>_xll.BInterpol('Base IPCA'!$C$3:$C$13,'Base IPCA'!$E$3:$E$13,AH2198,"Cubic","Extrapolate=Linear","MultiX=Average","Skip=True","Sort=True")</f>
        <v>#N/A Invalid Parameter: Interpolation value</v>
      </c>
      <c r="AJ2198" s="43" t="str">
        <f>_xll.BInterpol('Base IPCA'!$C$3:$C$13,'Base IPCA'!$D$3:$D$13,AH2198,"Cubic","Extrapolate=Linear","MultiX=Average","Skip=True","Sort=True")</f>
        <v>#N/A Invalid Parameter: Interpolation value</v>
      </c>
    </row>
    <row r="2199" spans="34:36" x14ac:dyDescent="0.25">
      <c r="AH2199" s="42" t="e">
        <f t="shared" si="128"/>
        <v>#REF!</v>
      </c>
      <c r="AI2199" s="43" t="str">
        <f>_xll.BInterpol('Base IPCA'!$C$3:$C$13,'Base IPCA'!$E$3:$E$13,AH2199,"Cubic","Extrapolate=Linear","MultiX=Average","Skip=True","Sort=True")</f>
        <v>#N/A Invalid Parameter: Interpolation value</v>
      </c>
      <c r="AJ2199" s="43" t="str">
        <f>_xll.BInterpol('Base IPCA'!$C$3:$C$13,'Base IPCA'!$D$3:$D$13,AH2199,"Cubic","Extrapolate=Linear","MultiX=Average","Skip=True","Sort=True")</f>
        <v>#N/A Invalid Parameter: Interpolation value</v>
      </c>
    </row>
    <row r="2200" spans="34:36" x14ac:dyDescent="0.25">
      <c r="AH2200" s="42" t="e">
        <f t="shared" si="128"/>
        <v>#REF!</v>
      </c>
      <c r="AI2200" s="43" t="str">
        <f>_xll.BInterpol('Base IPCA'!$C$3:$C$13,'Base IPCA'!$E$3:$E$13,AH2200,"Cubic","Extrapolate=Linear","MultiX=Average","Skip=True","Sort=True")</f>
        <v>#N/A Invalid Parameter: Interpolation value</v>
      </c>
      <c r="AJ2200" s="43" t="str">
        <f>_xll.BInterpol('Base IPCA'!$C$3:$C$13,'Base IPCA'!$D$3:$D$13,AH2200,"Cubic","Extrapolate=Linear","MultiX=Average","Skip=True","Sort=True")</f>
        <v>#N/A Invalid Parameter: Interpolation value</v>
      </c>
    </row>
    <row r="2201" spans="34:36" x14ac:dyDescent="0.25">
      <c r="AH2201" s="42" t="e">
        <f t="shared" si="128"/>
        <v>#REF!</v>
      </c>
      <c r="AI2201" s="43" t="str">
        <f>_xll.BInterpol('Base IPCA'!$C$3:$C$13,'Base IPCA'!$E$3:$E$13,AH2201,"Cubic","Extrapolate=Linear","MultiX=Average","Skip=True","Sort=True")</f>
        <v>#N/A Invalid Parameter: Interpolation value</v>
      </c>
      <c r="AJ2201" s="43" t="str">
        <f>_xll.BInterpol('Base IPCA'!$C$3:$C$13,'Base IPCA'!$D$3:$D$13,AH2201,"Cubic","Extrapolate=Linear","MultiX=Average","Skip=True","Sort=True")</f>
        <v>#N/A Invalid Parameter: Interpolation value</v>
      </c>
    </row>
    <row r="2202" spans="34:36" x14ac:dyDescent="0.25">
      <c r="AH2202" s="42" t="e">
        <f t="shared" si="128"/>
        <v>#REF!</v>
      </c>
      <c r="AI2202" s="43" t="str">
        <f>_xll.BInterpol('Base IPCA'!$C$3:$C$13,'Base IPCA'!$E$3:$E$13,AH2202,"Cubic","Extrapolate=Linear","MultiX=Average","Skip=True","Sort=True")</f>
        <v>#N/A Invalid Parameter: Interpolation value</v>
      </c>
      <c r="AJ2202" s="43" t="str">
        <f>_xll.BInterpol('Base IPCA'!$C$3:$C$13,'Base IPCA'!$D$3:$D$13,AH2202,"Cubic","Extrapolate=Linear","MultiX=Average","Skip=True","Sort=True")</f>
        <v>#N/A Invalid Parameter: Interpolation value</v>
      </c>
    </row>
    <row r="2203" spans="34:36" x14ac:dyDescent="0.25">
      <c r="AH2203" s="42" t="e">
        <f t="shared" si="128"/>
        <v>#REF!</v>
      </c>
      <c r="AI2203" s="43" t="str">
        <f>_xll.BInterpol('Base IPCA'!$C$3:$C$13,'Base IPCA'!$E$3:$E$13,AH2203,"Cubic","Extrapolate=Linear","MultiX=Average","Skip=True","Sort=True")</f>
        <v>#N/A Invalid Parameter: Interpolation value</v>
      </c>
      <c r="AJ2203" s="43" t="str">
        <f>_xll.BInterpol('Base IPCA'!$C$3:$C$13,'Base IPCA'!$D$3:$D$13,AH2203,"Cubic","Extrapolate=Linear","MultiX=Average","Skip=True","Sort=True")</f>
        <v>#N/A Invalid Parameter: Interpolation value</v>
      </c>
    </row>
    <row r="2204" spans="34:36" x14ac:dyDescent="0.25">
      <c r="AH2204" s="42" t="e">
        <f t="shared" si="128"/>
        <v>#REF!</v>
      </c>
      <c r="AI2204" s="43" t="str">
        <f>_xll.BInterpol('Base IPCA'!$C$3:$C$13,'Base IPCA'!$E$3:$E$13,AH2204,"Cubic","Extrapolate=Linear","MultiX=Average","Skip=True","Sort=True")</f>
        <v>#N/A Invalid Parameter: Interpolation value</v>
      </c>
      <c r="AJ2204" s="43" t="str">
        <f>_xll.BInterpol('Base IPCA'!$C$3:$C$13,'Base IPCA'!$D$3:$D$13,AH2204,"Cubic","Extrapolate=Linear","MultiX=Average","Skip=True","Sort=True")</f>
        <v>#N/A Invalid Parameter: Interpolation value</v>
      </c>
    </row>
    <row r="2205" spans="34:36" x14ac:dyDescent="0.25">
      <c r="AH2205" s="42" t="e">
        <f t="shared" si="128"/>
        <v>#REF!</v>
      </c>
      <c r="AI2205" s="43" t="str">
        <f>_xll.BInterpol('Base IPCA'!$C$3:$C$13,'Base IPCA'!$E$3:$E$13,AH2205,"Cubic","Extrapolate=Linear","MultiX=Average","Skip=True","Sort=True")</f>
        <v>#N/A Invalid Parameter: Interpolation value</v>
      </c>
      <c r="AJ2205" s="43" t="str">
        <f>_xll.BInterpol('Base IPCA'!$C$3:$C$13,'Base IPCA'!$D$3:$D$13,AH2205,"Cubic","Extrapolate=Linear","MultiX=Average","Skip=True","Sort=True")</f>
        <v>#N/A Invalid Parameter: Interpolation value</v>
      </c>
    </row>
    <row r="2206" spans="34:36" x14ac:dyDescent="0.25">
      <c r="AH2206" s="42" t="e">
        <f t="shared" si="128"/>
        <v>#REF!</v>
      </c>
      <c r="AI2206" s="43" t="str">
        <f>_xll.BInterpol('Base IPCA'!$C$3:$C$13,'Base IPCA'!$E$3:$E$13,AH2206,"Cubic","Extrapolate=Linear","MultiX=Average","Skip=True","Sort=True")</f>
        <v>#N/A Invalid Parameter: Interpolation value</v>
      </c>
      <c r="AJ2206" s="43" t="str">
        <f>_xll.BInterpol('Base IPCA'!$C$3:$C$13,'Base IPCA'!$D$3:$D$13,AH2206,"Cubic","Extrapolate=Linear","MultiX=Average","Skip=True","Sort=True")</f>
        <v>#N/A Invalid Parameter: Interpolation value</v>
      </c>
    </row>
    <row r="2207" spans="34:36" x14ac:dyDescent="0.25">
      <c r="AH2207" s="42" t="e">
        <f t="shared" si="128"/>
        <v>#REF!</v>
      </c>
      <c r="AI2207" s="43" t="str">
        <f>_xll.BInterpol('Base IPCA'!$C$3:$C$13,'Base IPCA'!$E$3:$E$13,AH2207,"Cubic","Extrapolate=Linear","MultiX=Average","Skip=True","Sort=True")</f>
        <v>#N/A Invalid Parameter: Interpolation value</v>
      </c>
      <c r="AJ2207" s="43" t="str">
        <f>_xll.BInterpol('Base IPCA'!$C$3:$C$13,'Base IPCA'!$D$3:$D$13,AH2207,"Cubic","Extrapolate=Linear","MultiX=Average","Skip=True","Sort=True")</f>
        <v>#N/A Invalid Parameter: Interpolation value</v>
      </c>
    </row>
    <row r="2208" spans="34:36" x14ac:dyDescent="0.25">
      <c r="AH2208" s="42" t="e">
        <f t="shared" si="128"/>
        <v>#REF!</v>
      </c>
      <c r="AI2208" s="43" t="str">
        <f>_xll.BInterpol('Base IPCA'!$C$3:$C$13,'Base IPCA'!$E$3:$E$13,AH2208,"Cubic","Extrapolate=Linear","MultiX=Average","Skip=True","Sort=True")</f>
        <v>#N/A Invalid Parameter: Interpolation value</v>
      </c>
      <c r="AJ2208" s="43" t="str">
        <f>_xll.BInterpol('Base IPCA'!$C$3:$C$13,'Base IPCA'!$D$3:$D$13,AH2208,"Cubic","Extrapolate=Linear","MultiX=Average","Skip=True","Sort=True")</f>
        <v>#N/A Invalid Parameter: Interpolation value</v>
      </c>
    </row>
    <row r="2209" spans="34:36" x14ac:dyDescent="0.25">
      <c r="AH2209" s="42" t="e">
        <f t="shared" si="128"/>
        <v>#REF!</v>
      </c>
      <c r="AI2209" s="43" t="str">
        <f>_xll.BInterpol('Base IPCA'!$C$3:$C$13,'Base IPCA'!$E$3:$E$13,AH2209,"Cubic","Extrapolate=Linear","MultiX=Average","Skip=True","Sort=True")</f>
        <v>#N/A Invalid Parameter: Interpolation value</v>
      </c>
      <c r="AJ2209" s="43" t="str">
        <f>_xll.BInterpol('Base IPCA'!$C$3:$C$13,'Base IPCA'!$D$3:$D$13,AH2209,"Cubic","Extrapolate=Linear","MultiX=Average","Skip=True","Sort=True")</f>
        <v>#N/A Invalid Parameter: Interpolation value</v>
      </c>
    </row>
    <row r="2210" spans="34:36" x14ac:dyDescent="0.25">
      <c r="AH2210" s="42" t="e">
        <f t="shared" si="128"/>
        <v>#REF!</v>
      </c>
      <c r="AI2210" s="43" t="str">
        <f>_xll.BInterpol('Base IPCA'!$C$3:$C$13,'Base IPCA'!$E$3:$E$13,AH2210,"Cubic","Extrapolate=Linear","MultiX=Average","Skip=True","Sort=True")</f>
        <v>#N/A Invalid Parameter: Interpolation value</v>
      </c>
      <c r="AJ2210" s="43" t="str">
        <f>_xll.BInterpol('Base IPCA'!$C$3:$C$13,'Base IPCA'!$D$3:$D$13,AH2210,"Cubic","Extrapolate=Linear","MultiX=Average","Skip=True","Sort=True")</f>
        <v>#N/A Invalid Parameter: Interpolation value</v>
      </c>
    </row>
    <row r="2211" spans="34:36" x14ac:dyDescent="0.25">
      <c r="AH2211" s="42" t="e">
        <f t="shared" si="128"/>
        <v>#REF!</v>
      </c>
      <c r="AI2211" s="43" t="str">
        <f>_xll.BInterpol('Base IPCA'!$C$3:$C$13,'Base IPCA'!$E$3:$E$13,AH2211,"Cubic","Extrapolate=Linear","MultiX=Average","Skip=True","Sort=True")</f>
        <v>#N/A Invalid Parameter: Interpolation value</v>
      </c>
      <c r="AJ2211" s="43" t="str">
        <f>_xll.BInterpol('Base IPCA'!$C$3:$C$13,'Base IPCA'!$D$3:$D$13,AH2211,"Cubic","Extrapolate=Linear","MultiX=Average","Skip=True","Sort=True")</f>
        <v>#N/A Invalid Parameter: Interpolation value</v>
      </c>
    </row>
    <row r="2212" spans="34:36" x14ac:dyDescent="0.25">
      <c r="AH2212" s="42" t="e">
        <f t="shared" si="128"/>
        <v>#REF!</v>
      </c>
      <c r="AI2212" s="43" t="str">
        <f>_xll.BInterpol('Base IPCA'!$C$3:$C$13,'Base IPCA'!$E$3:$E$13,AH2212,"Cubic","Extrapolate=Linear","MultiX=Average","Skip=True","Sort=True")</f>
        <v>#N/A Invalid Parameter: Interpolation value</v>
      </c>
      <c r="AJ2212" s="43" t="str">
        <f>_xll.BInterpol('Base IPCA'!$C$3:$C$13,'Base IPCA'!$D$3:$D$13,AH2212,"Cubic","Extrapolate=Linear","MultiX=Average","Skip=True","Sort=True")</f>
        <v>#N/A Invalid Parameter: Interpolation value</v>
      </c>
    </row>
    <row r="2213" spans="34:36" x14ac:dyDescent="0.25">
      <c r="AH2213" s="42" t="e">
        <f t="shared" si="128"/>
        <v>#REF!</v>
      </c>
      <c r="AI2213" s="43" t="str">
        <f>_xll.BInterpol('Base IPCA'!$C$3:$C$13,'Base IPCA'!$E$3:$E$13,AH2213,"Cubic","Extrapolate=Linear","MultiX=Average","Skip=True","Sort=True")</f>
        <v>#N/A Invalid Parameter: Interpolation value</v>
      </c>
      <c r="AJ2213" s="43" t="str">
        <f>_xll.BInterpol('Base IPCA'!$C$3:$C$13,'Base IPCA'!$D$3:$D$13,AH2213,"Cubic","Extrapolate=Linear","MultiX=Average","Skip=True","Sort=True")</f>
        <v>#N/A Invalid Parameter: Interpolation value</v>
      </c>
    </row>
    <row r="2214" spans="34:36" x14ac:dyDescent="0.25">
      <c r="AH2214" s="42" t="e">
        <f t="shared" si="128"/>
        <v>#REF!</v>
      </c>
      <c r="AI2214" s="43" t="str">
        <f>_xll.BInterpol('Base IPCA'!$C$3:$C$13,'Base IPCA'!$E$3:$E$13,AH2214,"Cubic","Extrapolate=Linear","MultiX=Average","Skip=True","Sort=True")</f>
        <v>#N/A Invalid Parameter: Interpolation value</v>
      </c>
      <c r="AJ2214" s="43" t="str">
        <f>_xll.BInterpol('Base IPCA'!$C$3:$C$13,'Base IPCA'!$D$3:$D$13,AH2214,"Cubic","Extrapolate=Linear","MultiX=Average","Skip=True","Sort=True")</f>
        <v>#N/A Invalid Parameter: Interpolation value</v>
      </c>
    </row>
    <row r="2215" spans="34:36" x14ac:dyDescent="0.25">
      <c r="AH2215" s="42" t="e">
        <f t="shared" si="128"/>
        <v>#REF!</v>
      </c>
      <c r="AI2215" s="43" t="str">
        <f>_xll.BInterpol('Base IPCA'!$C$3:$C$13,'Base IPCA'!$E$3:$E$13,AH2215,"Cubic","Extrapolate=Linear","MultiX=Average","Skip=True","Sort=True")</f>
        <v>#N/A Invalid Parameter: Interpolation value</v>
      </c>
      <c r="AJ2215" s="43" t="str">
        <f>_xll.BInterpol('Base IPCA'!$C$3:$C$13,'Base IPCA'!$D$3:$D$13,AH2215,"Cubic","Extrapolate=Linear","MultiX=Average","Skip=True","Sort=True")</f>
        <v>#N/A Invalid Parameter: Interpolation value</v>
      </c>
    </row>
    <row r="2216" spans="34:36" x14ac:dyDescent="0.25">
      <c r="AH2216" s="42" t="e">
        <f t="shared" si="128"/>
        <v>#REF!</v>
      </c>
      <c r="AI2216" s="43" t="str">
        <f>_xll.BInterpol('Base IPCA'!$C$3:$C$13,'Base IPCA'!$E$3:$E$13,AH2216,"Cubic","Extrapolate=Linear","MultiX=Average","Skip=True","Sort=True")</f>
        <v>#N/A Invalid Parameter: Interpolation value</v>
      </c>
      <c r="AJ2216" s="43" t="str">
        <f>_xll.BInterpol('Base IPCA'!$C$3:$C$13,'Base IPCA'!$D$3:$D$13,AH2216,"Cubic","Extrapolate=Linear","MultiX=Average","Skip=True","Sort=True")</f>
        <v>#N/A Invalid Parameter: Interpolation value</v>
      </c>
    </row>
    <row r="2217" spans="34:36" x14ac:dyDescent="0.25">
      <c r="AH2217" s="42" t="e">
        <f t="shared" si="128"/>
        <v>#REF!</v>
      </c>
      <c r="AI2217" s="43" t="str">
        <f>_xll.BInterpol('Base IPCA'!$C$3:$C$13,'Base IPCA'!$E$3:$E$13,AH2217,"Cubic","Extrapolate=Linear","MultiX=Average","Skip=True","Sort=True")</f>
        <v>#N/A Invalid Parameter: Interpolation value</v>
      </c>
      <c r="AJ2217" s="43" t="str">
        <f>_xll.BInterpol('Base IPCA'!$C$3:$C$13,'Base IPCA'!$D$3:$D$13,AH2217,"Cubic","Extrapolate=Linear","MultiX=Average","Skip=True","Sort=True")</f>
        <v>#N/A Invalid Parameter: Interpolation value</v>
      </c>
    </row>
    <row r="2218" spans="34:36" x14ac:dyDescent="0.25">
      <c r="AH2218" s="42" t="e">
        <f t="shared" si="128"/>
        <v>#REF!</v>
      </c>
      <c r="AI2218" s="43" t="str">
        <f>_xll.BInterpol('Base IPCA'!$C$3:$C$13,'Base IPCA'!$E$3:$E$13,AH2218,"Cubic","Extrapolate=Linear","MultiX=Average","Skip=True","Sort=True")</f>
        <v>#N/A Invalid Parameter: Interpolation value</v>
      </c>
      <c r="AJ2218" s="43" t="str">
        <f>_xll.BInterpol('Base IPCA'!$C$3:$C$13,'Base IPCA'!$D$3:$D$13,AH2218,"Cubic","Extrapolate=Linear","MultiX=Average","Skip=True","Sort=True")</f>
        <v>#N/A Invalid Parameter: Interpolation value</v>
      </c>
    </row>
    <row r="2219" spans="34:36" x14ac:dyDescent="0.25">
      <c r="AH2219" s="42" t="e">
        <f t="shared" si="128"/>
        <v>#REF!</v>
      </c>
      <c r="AI2219" s="43" t="str">
        <f>_xll.BInterpol('Base IPCA'!$C$3:$C$13,'Base IPCA'!$E$3:$E$13,AH2219,"Cubic","Extrapolate=Linear","MultiX=Average","Skip=True","Sort=True")</f>
        <v>#N/A Invalid Parameter: Interpolation value</v>
      </c>
      <c r="AJ2219" s="43" t="str">
        <f>_xll.BInterpol('Base IPCA'!$C$3:$C$13,'Base IPCA'!$D$3:$D$13,AH2219,"Cubic","Extrapolate=Linear","MultiX=Average","Skip=True","Sort=True")</f>
        <v>#N/A Invalid Parameter: Interpolation value</v>
      </c>
    </row>
    <row r="2220" spans="34:36" x14ac:dyDescent="0.25">
      <c r="AH2220" s="42" t="e">
        <f t="shared" si="128"/>
        <v>#REF!</v>
      </c>
      <c r="AI2220" s="43" t="str">
        <f>_xll.BInterpol('Base IPCA'!$C$3:$C$13,'Base IPCA'!$E$3:$E$13,AH2220,"Cubic","Extrapolate=Linear","MultiX=Average","Skip=True","Sort=True")</f>
        <v>#N/A Invalid Parameter: Interpolation value</v>
      </c>
      <c r="AJ2220" s="43" t="str">
        <f>_xll.BInterpol('Base IPCA'!$C$3:$C$13,'Base IPCA'!$D$3:$D$13,AH2220,"Cubic","Extrapolate=Linear","MultiX=Average","Skip=True","Sort=True")</f>
        <v>#N/A Invalid Parameter: Interpolation value</v>
      </c>
    </row>
    <row r="2221" spans="34:36" x14ac:dyDescent="0.25">
      <c r="AH2221" s="42" t="e">
        <f t="shared" si="128"/>
        <v>#REF!</v>
      </c>
      <c r="AI2221" s="43" t="str">
        <f>_xll.BInterpol('Base IPCA'!$C$3:$C$13,'Base IPCA'!$E$3:$E$13,AH2221,"Cubic","Extrapolate=Linear","MultiX=Average","Skip=True","Sort=True")</f>
        <v>#N/A Invalid Parameter: Interpolation value</v>
      </c>
      <c r="AJ2221" s="43" t="str">
        <f>_xll.BInterpol('Base IPCA'!$C$3:$C$13,'Base IPCA'!$D$3:$D$13,AH2221,"Cubic","Extrapolate=Linear","MultiX=Average","Skip=True","Sort=True")</f>
        <v>#N/A Invalid Parameter: Interpolation value</v>
      </c>
    </row>
    <row r="2222" spans="34:36" x14ac:dyDescent="0.25">
      <c r="AH2222" s="42" t="e">
        <f t="shared" si="128"/>
        <v>#REF!</v>
      </c>
      <c r="AI2222" s="43" t="str">
        <f>_xll.BInterpol('Base IPCA'!$C$3:$C$13,'Base IPCA'!$E$3:$E$13,AH2222,"Cubic","Extrapolate=Linear","MultiX=Average","Skip=True","Sort=True")</f>
        <v>#N/A Invalid Parameter: Interpolation value</v>
      </c>
      <c r="AJ2222" s="43" t="str">
        <f>_xll.BInterpol('Base IPCA'!$C$3:$C$13,'Base IPCA'!$D$3:$D$13,AH2222,"Cubic","Extrapolate=Linear","MultiX=Average","Skip=True","Sort=True")</f>
        <v>#N/A Invalid Parameter: Interpolation value</v>
      </c>
    </row>
    <row r="2223" spans="34:36" x14ac:dyDescent="0.25">
      <c r="AH2223" s="42" t="e">
        <f t="shared" si="128"/>
        <v>#REF!</v>
      </c>
      <c r="AI2223" s="43" t="str">
        <f>_xll.BInterpol('Base IPCA'!$C$3:$C$13,'Base IPCA'!$E$3:$E$13,AH2223,"Cubic","Extrapolate=Linear","MultiX=Average","Skip=True","Sort=True")</f>
        <v>#N/A Invalid Parameter: Interpolation value</v>
      </c>
      <c r="AJ2223" s="43" t="str">
        <f>_xll.BInterpol('Base IPCA'!$C$3:$C$13,'Base IPCA'!$D$3:$D$13,AH2223,"Cubic","Extrapolate=Linear","MultiX=Average","Skip=True","Sort=True")</f>
        <v>#N/A Invalid Parameter: Interpolation value</v>
      </c>
    </row>
    <row r="2224" spans="34:36" x14ac:dyDescent="0.25">
      <c r="AH2224" s="42" t="e">
        <f t="shared" si="128"/>
        <v>#REF!</v>
      </c>
      <c r="AI2224" s="43" t="str">
        <f>_xll.BInterpol('Base IPCA'!$C$3:$C$13,'Base IPCA'!$E$3:$E$13,AH2224,"Cubic","Extrapolate=Linear","MultiX=Average","Skip=True","Sort=True")</f>
        <v>#N/A Invalid Parameter: Interpolation value</v>
      </c>
      <c r="AJ2224" s="43" t="str">
        <f>_xll.BInterpol('Base IPCA'!$C$3:$C$13,'Base IPCA'!$D$3:$D$13,AH2224,"Cubic","Extrapolate=Linear","MultiX=Average","Skip=True","Sort=True")</f>
        <v>#N/A Invalid Parameter: Interpolation value</v>
      </c>
    </row>
    <row r="2225" spans="34:36" x14ac:dyDescent="0.25">
      <c r="AH2225" s="42" t="e">
        <f t="shared" si="128"/>
        <v>#REF!</v>
      </c>
      <c r="AI2225" s="43" t="str">
        <f>_xll.BInterpol('Base IPCA'!$C$3:$C$13,'Base IPCA'!$E$3:$E$13,AH2225,"Cubic","Extrapolate=Linear","MultiX=Average","Skip=True","Sort=True")</f>
        <v>#N/A Invalid Parameter: Interpolation value</v>
      </c>
      <c r="AJ2225" s="43" t="str">
        <f>_xll.BInterpol('Base IPCA'!$C$3:$C$13,'Base IPCA'!$D$3:$D$13,AH2225,"Cubic","Extrapolate=Linear","MultiX=Average","Skip=True","Sort=True")</f>
        <v>#N/A Invalid Parameter: Interpolation value</v>
      </c>
    </row>
    <row r="2226" spans="34:36" x14ac:dyDescent="0.25">
      <c r="AH2226" s="42" t="e">
        <f t="shared" si="128"/>
        <v>#REF!</v>
      </c>
      <c r="AI2226" s="43" t="str">
        <f>_xll.BInterpol('Base IPCA'!$C$3:$C$13,'Base IPCA'!$E$3:$E$13,AH2226,"Cubic","Extrapolate=Linear","MultiX=Average","Skip=True","Sort=True")</f>
        <v>#N/A Invalid Parameter: Interpolation value</v>
      </c>
      <c r="AJ2226" s="43" t="str">
        <f>_xll.BInterpol('Base IPCA'!$C$3:$C$13,'Base IPCA'!$D$3:$D$13,AH2226,"Cubic","Extrapolate=Linear","MultiX=Average","Skip=True","Sort=True")</f>
        <v>#N/A Invalid Parameter: Interpolation value</v>
      </c>
    </row>
    <row r="2227" spans="34:36" x14ac:dyDescent="0.25">
      <c r="AH2227" s="42" t="e">
        <f t="shared" si="128"/>
        <v>#REF!</v>
      </c>
      <c r="AI2227" s="43" t="str">
        <f>_xll.BInterpol('Base IPCA'!$C$3:$C$13,'Base IPCA'!$E$3:$E$13,AH2227,"Cubic","Extrapolate=Linear","MultiX=Average","Skip=True","Sort=True")</f>
        <v>#N/A Invalid Parameter: Interpolation value</v>
      </c>
      <c r="AJ2227" s="43" t="str">
        <f>_xll.BInterpol('Base IPCA'!$C$3:$C$13,'Base IPCA'!$D$3:$D$13,AH2227,"Cubic","Extrapolate=Linear","MultiX=Average","Skip=True","Sort=True")</f>
        <v>#N/A Invalid Parameter: Interpolation value</v>
      </c>
    </row>
    <row r="2228" spans="34:36" x14ac:dyDescent="0.25">
      <c r="AH2228" s="42" t="e">
        <f t="shared" si="128"/>
        <v>#REF!</v>
      </c>
      <c r="AI2228" s="43" t="str">
        <f>_xll.BInterpol('Base IPCA'!$C$3:$C$13,'Base IPCA'!$E$3:$E$13,AH2228,"Cubic","Extrapolate=Linear","MultiX=Average","Skip=True","Sort=True")</f>
        <v>#N/A Invalid Parameter: Interpolation value</v>
      </c>
      <c r="AJ2228" s="43" t="str">
        <f>_xll.BInterpol('Base IPCA'!$C$3:$C$13,'Base IPCA'!$D$3:$D$13,AH2228,"Cubic","Extrapolate=Linear","MultiX=Average","Skip=True","Sort=True")</f>
        <v>#N/A Invalid Parameter: Interpolation value</v>
      </c>
    </row>
    <row r="2229" spans="34:36" x14ac:dyDescent="0.25">
      <c r="AH2229" s="42" t="e">
        <f t="shared" si="128"/>
        <v>#REF!</v>
      </c>
      <c r="AI2229" s="43" t="str">
        <f>_xll.BInterpol('Base IPCA'!$C$3:$C$13,'Base IPCA'!$E$3:$E$13,AH2229,"Cubic","Extrapolate=Linear","MultiX=Average","Skip=True","Sort=True")</f>
        <v>#N/A Invalid Parameter: Interpolation value</v>
      </c>
      <c r="AJ2229" s="43" t="str">
        <f>_xll.BInterpol('Base IPCA'!$C$3:$C$13,'Base IPCA'!$D$3:$D$13,AH2229,"Cubic","Extrapolate=Linear","MultiX=Average","Skip=True","Sort=True")</f>
        <v>#N/A Invalid Parameter: Interpolation value</v>
      </c>
    </row>
    <row r="2230" spans="34:36" x14ac:dyDescent="0.25">
      <c r="AH2230" s="42" t="e">
        <f t="shared" si="128"/>
        <v>#REF!</v>
      </c>
      <c r="AI2230" s="43" t="str">
        <f>_xll.BInterpol('Base IPCA'!$C$3:$C$13,'Base IPCA'!$E$3:$E$13,AH2230,"Cubic","Extrapolate=Linear","MultiX=Average","Skip=True","Sort=True")</f>
        <v>#N/A Invalid Parameter: Interpolation value</v>
      </c>
      <c r="AJ2230" s="43" t="str">
        <f>_xll.BInterpol('Base IPCA'!$C$3:$C$13,'Base IPCA'!$D$3:$D$13,AH2230,"Cubic","Extrapolate=Linear","MultiX=Average","Skip=True","Sort=True")</f>
        <v>#N/A Invalid Parameter: Interpolation value</v>
      </c>
    </row>
    <row r="2231" spans="34:36" x14ac:dyDescent="0.25">
      <c r="AH2231" s="42" t="e">
        <f t="shared" si="128"/>
        <v>#REF!</v>
      </c>
      <c r="AI2231" s="43" t="str">
        <f>_xll.BInterpol('Base IPCA'!$C$3:$C$13,'Base IPCA'!$E$3:$E$13,AH2231,"Cubic","Extrapolate=Linear","MultiX=Average","Skip=True","Sort=True")</f>
        <v>#N/A Invalid Parameter: Interpolation value</v>
      </c>
      <c r="AJ2231" s="43" t="str">
        <f>_xll.BInterpol('Base IPCA'!$C$3:$C$13,'Base IPCA'!$D$3:$D$13,AH2231,"Cubic","Extrapolate=Linear","MultiX=Average","Skip=True","Sort=True")</f>
        <v>#N/A Invalid Parameter: Interpolation value</v>
      </c>
    </row>
    <row r="2232" spans="34:36" x14ac:dyDescent="0.25">
      <c r="AH2232" s="42" t="e">
        <f t="shared" si="128"/>
        <v>#REF!</v>
      </c>
      <c r="AI2232" s="43" t="str">
        <f>_xll.BInterpol('Base IPCA'!$C$3:$C$13,'Base IPCA'!$E$3:$E$13,AH2232,"Cubic","Extrapolate=Linear","MultiX=Average","Skip=True","Sort=True")</f>
        <v>#N/A Invalid Parameter: Interpolation value</v>
      </c>
      <c r="AJ2232" s="43" t="str">
        <f>_xll.BInterpol('Base IPCA'!$C$3:$C$13,'Base IPCA'!$D$3:$D$13,AH2232,"Cubic","Extrapolate=Linear","MultiX=Average","Skip=True","Sort=True")</f>
        <v>#N/A Invalid Parameter: Interpolation value</v>
      </c>
    </row>
    <row r="2233" spans="34:36" x14ac:dyDescent="0.25">
      <c r="AH2233" s="42" t="e">
        <f t="shared" si="128"/>
        <v>#REF!</v>
      </c>
      <c r="AI2233" s="43" t="str">
        <f>_xll.BInterpol('Base IPCA'!$C$3:$C$13,'Base IPCA'!$E$3:$E$13,AH2233,"Cubic","Extrapolate=Linear","MultiX=Average","Skip=True","Sort=True")</f>
        <v>#N/A Invalid Parameter: Interpolation value</v>
      </c>
      <c r="AJ2233" s="43" t="str">
        <f>_xll.BInterpol('Base IPCA'!$C$3:$C$13,'Base IPCA'!$D$3:$D$13,AH2233,"Cubic","Extrapolate=Linear","MultiX=Average","Skip=True","Sort=True")</f>
        <v>#N/A Invalid Parameter: Interpolation value</v>
      </c>
    </row>
    <row r="2234" spans="34:36" x14ac:dyDescent="0.25">
      <c r="AH2234" s="42" t="e">
        <f t="shared" si="128"/>
        <v>#REF!</v>
      </c>
      <c r="AI2234" s="43" t="str">
        <f>_xll.BInterpol('Base IPCA'!$C$3:$C$13,'Base IPCA'!$E$3:$E$13,AH2234,"Cubic","Extrapolate=Linear","MultiX=Average","Skip=True","Sort=True")</f>
        <v>#N/A Invalid Parameter: Interpolation value</v>
      </c>
      <c r="AJ2234" s="43" t="str">
        <f>_xll.BInterpol('Base IPCA'!$C$3:$C$13,'Base IPCA'!$D$3:$D$13,AH2234,"Cubic","Extrapolate=Linear","MultiX=Average","Skip=True","Sort=True")</f>
        <v>#N/A Invalid Parameter: Interpolation value</v>
      </c>
    </row>
    <row r="2235" spans="34:36" x14ac:dyDescent="0.25">
      <c r="AH2235" s="42" t="e">
        <f t="shared" si="128"/>
        <v>#REF!</v>
      </c>
      <c r="AI2235" s="43" t="str">
        <f>_xll.BInterpol('Base IPCA'!$C$3:$C$13,'Base IPCA'!$E$3:$E$13,AH2235,"Cubic","Extrapolate=Linear","MultiX=Average","Skip=True","Sort=True")</f>
        <v>#N/A Invalid Parameter: Interpolation value</v>
      </c>
      <c r="AJ2235" s="43" t="str">
        <f>_xll.BInterpol('Base IPCA'!$C$3:$C$13,'Base IPCA'!$D$3:$D$13,AH2235,"Cubic","Extrapolate=Linear","MultiX=Average","Skip=True","Sort=True")</f>
        <v>#N/A Invalid Parameter: Interpolation value</v>
      </c>
    </row>
    <row r="2236" spans="34:36" x14ac:dyDescent="0.25">
      <c r="AH2236" s="42" t="e">
        <f t="shared" si="128"/>
        <v>#REF!</v>
      </c>
      <c r="AI2236" s="43" t="str">
        <f>_xll.BInterpol('Base IPCA'!$C$3:$C$13,'Base IPCA'!$E$3:$E$13,AH2236,"Cubic","Extrapolate=Linear","MultiX=Average","Skip=True","Sort=True")</f>
        <v>#N/A Invalid Parameter: Interpolation value</v>
      </c>
      <c r="AJ2236" s="43" t="str">
        <f>_xll.BInterpol('Base IPCA'!$C$3:$C$13,'Base IPCA'!$D$3:$D$13,AH2236,"Cubic","Extrapolate=Linear","MultiX=Average","Skip=True","Sort=True")</f>
        <v>#N/A Invalid Parameter: Interpolation value</v>
      </c>
    </row>
    <row r="2237" spans="34:36" x14ac:dyDescent="0.25">
      <c r="AH2237" s="42" t="e">
        <f t="shared" si="128"/>
        <v>#REF!</v>
      </c>
      <c r="AI2237" s="43" t="str">
        <f>_xll.BInterpol('Base IPCA'!$C$3:$C$13,'Base IPCA'!$E$3:$E$13,AH2237,"Cubic","Extrapolate=Linear","MultiX=Average","Skip=True","Sort=True")</f>
        <v>#N/A Invalid Parameter: Interpolation value</v>
      </c>
      <c r="AJ2237" s="43" t="str">
        <f>_xll.BInterpol('Base IPCA'!$C$3:$C$13,'Base IPCA'!$D$3:$D$13,AH2237,"Cubic","Extrapolate=Linear","MultiX=Average","Skip=True","Sort=True")</f>
        <v>#N/A Invalid Parameter: Interpolation value</v>
      </c>
    </row>
    <row r="2238" spans="34:36" x14ac:dyDescent="0.25">
      <c r="AH2238" s="42" t="e">
        <f t="shared" si="128"/>
        <v>#REF!</v>
      </c>
      <c r="AI2238" s="43" t="str">
        <f>_xll.BInterpol('Base IPCA'!$C$3:$C$13,'Base IPCA'!$E$3:$E$13,AH2238,"Cubic","Extrapolate=Linear","MultiX=Average","Skip=True","Sort=True")</f>
        <v>#N/A Invalid Parameter: Interpolation value</v>
      </c>
      <c r="AJ2238" s="43" t="str">
        <f>_xll.BInterpol('Base IPCA'!$C$3:$C$13,'Base IPCA'!$D$3:$D$13,AH2238,"Cubic","Extrapolate=Linear","MultiX=Average","Skip=True","Sort=True")</f>
        <v>#N/A Invalid Parameter: Interpolation value</v>
      </c>
    </row>
    <row r="2239" spans="34:36" x14ac:dyDescent="0.25">
      <c r="AH2239" s="42" t="e">
        <f t="shared" si="128"/>
        <v>#REF!</v>
      </c>
      <c r="AI2239" s="43" t="str">
        <f>_xll.BInterpol('Base IPCA'!$C$3:$C$13,'Base IPCA'!$E$3:$E$13,AH2239,"Cubic","Extrapolate=Linear","MultiX=Average","Skip=True","Sort=True")</f>
        <v>#N/A Invalid Parameter: Interpolation value</v>
      </c>
      <c r="AJ2239" s="43" t="str">
        <f>_xll.BInterpol('Base IPCA'!$C$3:$C$13,'Base IPCA'!$D$3:$D$13,AH2239,"Cubic","Extrapolate=Linear","MultiX=Average","Skip=True","Sort=True")</f>
        <v>#N/A Invalid Parameter: Interpolation value</v>
      </c>
    </row>
    <row r="2240" spans="34:36" x14ac:dyDescent="0.25">
      <c r="AH2240" s="42" t="e">
        <f t="shared" si="128"/>
        <v>#REF!</v>
      </c>
      <c r="AI2240" s="43" t="str">
        <f>_xll.BInterpol('Base IPCA'!$C$3:$C$13,'Base IPCA'!$E$3:$E$13,AH2240,"Cubic","Extrapolate=Linear","MultiX=Average","Skip=True","Sort=True")</f>
        <v>#N/A Invalid Parameter: Interpolation value</v>
      </c>
      <c r="AJ2240" s="43" t="str">
        <f>_xll.BInterpol('Base IPCA'!$C$3:$C$13,'Base IPCA'!$D$3:$D$13,AH2240,"Cubic","Extrapolate=Linear","MultiX=Average","Skip=True","Sort=True")</f>
        <v>#N/A Invalid Parameter: Interpolation value</v>
      </c>
    </row>
    <row r="2241" spans="34:36" x14ac:dyDescent="0.25">
      <c r="AH2241" s="42" t="e">
        <f t="shared" si="128"/>
        <v>#REF!</v>
      </c>
      <c r="AI2241" s="43" t="str">
        <f>_xll.BInterpol('Base IPCA'!$C$3:$C$13,'Base IPCA'!$E$3:$E$13,AH2241,"Cubic","Extrapolate=Linear","MultiX=Average","Skip=True","Sort=True")</f>
        <v>#N/A Invalid Parameter: Interpolation value</v>
      </c>
      <c r="AJ2241" s="43" t="str">
        <f>_xll.BInterpol('Base IPCA'!$C$3:$C$13,'Base IPCA'!$D$3:$D$13,AH2241,"Cubic","Extrapolate=Linear","MultiX=Average","Skip=True","Sort=True")</f>
        <v>#N/A Invalid Parameter: Interpolation value</v>
      </c>
    </row>
    <row r="2242" spans="34:36" x14ac:dyDescent="0.25">
      <c r="AH2242" s="42" t="e">
        <f t="shared" si="128"/>
        <v>#REF!</v>
      </c>
      <c r="AI2242" s="43" t="str">
        <f>_xll.BInterpol('Base IPCA'!$C$3:$C$13,'Base IPCA'!$E$3:$E$13,AH2242,"Cubic","Extrapolate=Linear","MultiX=Average","Skip=True","Sort=True")</f>
        <v>#N/A Invalid Parameter: Interpolation value</v>
      </c>
      <c r="AJ2242" s="43" t="str">
        <f>_xll.BInterpol('Base IPCA'!$C$3:$C$13,'Base IPCA'!$D$3:$D$13,AH2242,"Cubic","Extrapolate=Linear","MultiX=Average","Skip=True","Sort=True")</f>
        <v>#N/A Invalid Parameter: Interpolation value</v>
      </c>
    </row>
    <row r="2243" spans="34:36" x14ac:dyDescent="0.25">
      <c r="AH2243" s="42" t="e">
        <f t="shared" si="128"/>
        <v>#REF!</v>
      </c>
      <c r="AI2243" s="43" t="str">
        <f>_xll.BInterpol('Base IPCA'!$C$3:$C$13,'Base IPCA'!$E$3:$E$13,AH2243,"Cubic","Extrapolate=Linear","MultiX=Average","Skip=True","Sort=True")</f>
        <v>#N/A Invalid Parameter: Interpolation value</v>
      </c>
      <c r="AJ2243" s="43" t="str">
        <f>_xll.BInterpol('Base IPCA'!$C$3:$C$13,'Base IPCA'!$D$3:$D$13,AH2243,"Cubic","Extrapolate=Linear","MultiX=Average","Skip=True","Sort=True")</f>
        <v>#N/A Invalid Parameter: Interpolation value</v>
      </c>
    </row>
    <row r="2244" spans="34:36" x14ac:dyDescent="0.25">
      <c r="AH2244" s="42" t="e">
        <f t="shared" si="128"/>
        <v>#REF!</v>
      </c>
      <c r="AI2244" s="43" t="str">
        <f>_xll.BInterpol('Base IPCA'!$C$3:$C$13,'Base IPCA'!$E$3:$E$13,AH2244,"Cubic","Extrapolate=Linear","MultiX=Average","Skip=True","Sort=True")</f>
        <v>#N/A Invalid Parameter: Interpolation value</v>
      </c>
      <c r="AJ2244" s="43" t="str">
        <f>_xll.BInterpol('Base IPCA'!$C$3:$C$13,'Base IPCA'!$D$3:$D$13,AH2244,"Cubic","Extrapolate=Linear","MultiX=Average","Skip=True","Sort=True")</f>
        <v>#N/A Invalid Parameter: Interpolation value</v>
      </c>
    </row>
    <row r="2245" spans="34:36" x14ac:dyDescent="0.25">
      <c r="AH2245" s="42" t="e">
        <f t="shared" si="128"/>
        <v>#REF!</v>
      </c>
      <c r="AI2245" s="43" t="str">
        <f>_xll.BInterpol('Base IPCA'!$C$3:$C$13,'Base IPCA'!$E$3:$E$13,AH2245,"Cubic","Extrapolate=Linear","MultiX=Average","Skip=True","Sort=True")</f>
        <v>#N/A Invalid Parameter: Interpolation value</v>
      </c>
      <c r="AJ2245" s="43" t="str">
        <f>_xll.BInterpol('Base IPCA'!$C$3:$C$13,'Base IPCA'!$D$3:$D$13,AH2245,"Cubic","Extrapolate=Linear","MultiX=Average","Skip=True","Sort=True")</f>
        <v>#N/A Invalid Parameter: Interpolation value</v>
      </c>
    </row>
    <row r="2246" spans="34:36" x14ac:dyDescent="0.25">
      <c r="AH2246" s="42" t="e">
        <f t="shared" ref="AH2246:AH2309" si="129">AH2245+1</f>
        <v>#REF!</v>
      </c>
      <c r="AI2246" s="43" t="str">
        <f>_xll.BInterpol('Base IPCA'!$C$3:$C$13,'Base IPCA'!$E$3:$E$13,AH2246,"Cubic","Extrapolate=Linear","MultiX=Average","Skip=True","Sort=True")</f>
        <v>#N/A Invalid Parameter: Interpolation value</v>
      </c>
      <c r="AJ2246" s="43" t="str">
        <f>_xll.BInterpol('Base IPCA'!$C$3:$C$13,'Base IPCA'!$D$3:$D$13,AH2246,"Cubic","Extrapolate=Linear","MultiX=Average","Skip=True","Sort=True")</f>
        <v>#N/A Invalid Parameter: Interpolation value</v>
      </c>
    </row>
    <row r="2247" spans="34:36" x14ac:dyDescent="0.25">
      <c r="AH2247" s="42" t="e">
        <f t="shared" si="129"/>
        <v>#REF!</v>
      </c>
      <c r="AI2247" s="43" t="str">
        <f>_xll.BInterpol('Base IPCA'!$C$3:$C$13,'Base IPCA'!$E$3:$E$13,AH2247,"Cubic","Extrapolate=Linear","MultiX=Average","Skip=True","Sort=True")</f>
        <v>#N/A Invalid Parameter: Interpolation value</v>
      </c>
      <c r="AJ2247" s="43" t="str">
        <f>_xll.BInterpol('Base IPCA'!$C$3:$C$13,'Base IPCA'!$D$3:$D$13,AH2247,"Cubic","Extrapolate=Linear","MultiX=Average","Skip=True","Sort=True")</f>
        <v>#N/A Invalid Parameter: Interpolation value</v>
      </c>
    </row>
    <row r="2248" spans="34:36" x14ac:dyDescent="0.25">
      <c r="AH2248" s="42" t="e">
        <f t="shared" si="129"/>
        <v>#REF!</v>
      </c>
      <c r="AI2248" s="43" t="str">
        <f>_xll.BInterpol('Base IPCA'!$C$3:$C$13,'Base IPCA'!$E$3:$E$13,AH2248,"Cubic","Extrapolate=Linear","MultiX=Average","Skip=True","Sort=True")</f>
        <v>#N/A Invalid Parameter: Interpolation value</v>
      </c>
      <c r="AJ2248" s="43" t="str">
        <f>_xll.BInterpol('Base IPCA'!$C$3:$C$13,'Base IPCA'!$D$3:$D$13,AH2248,"Cubic","Extrapolate=Linear","MultiX=Average","Skip=True","Sort=True")</f>
        <v>#N/A Invalid Parameter: Interpolation value</v>
      </c>
    </row>
    <row r="2249" spans="34:36" x14ac:dyDescent="0.25">
      <c r="AH2249" s="42" t="e">
        <f t="shared" si="129"/>
        <v>#REF!</v>
      </c>
      <c r="AI2249" s="43" t="str">
        <f>_xll.BInterpol('Base IPCA'!$C$3:$C$13,'Base IPCA'!$E$3:$E$13,AH2249,"Cubic","Extrapolate=Linear","MultiX=Average","Skip=True","Sort=True")</f>
        <v>#N/A Invalid Parameter: Interpolation value</v>
      </c>
      <c r="AJ2249" s="43" t="str">
        <f>_xll.BInterpol('Base IPCA'!$C$3:$C$13,'Base IPCA'!$D$3:$D$13,AH2249,"Cubic","Extrapolate=Linear","MultiX=Average","Skip=True","Sort=True")</f>
        <v>#N/A Invalid Parameter: Interpolation value</v>
      </c>
    </row>
    <row r="2250" spans="34:36" x14ac:dyDescent="0.25">
      <c r="AH2250" s="42" t="e">
        <f t="shared" si="129"/>
        <v>#REF!</v>
      </c>
      <c r="AI2250" s="43" t="str">
        <f>_xll.BInterpol('Base IPCA'!$C$3:$C$13,'Base IPCA'!$E$3:$E$13,AH2250,"Cubic","Extrapolate=Linear","MultiX=Average","Skip=True","Sort=True")</f>
        <v>#N/A Invalid Parameter: Interpolation value</v>
      </c>
      <c r="AJ2250" s="43" t="str">
        <f>_xll.BInterpol('Base IPCA'!$C$3:$C$13,'Base IPCA'!$D$3:$D$13,AH2250,"Cubic","Extrapolate=Linear","MultiX=Average","Skip=True","Sort=True")</f>
        <v>#N/A Invalid Parameter: Interpolation value</v>
      </c>
    </row>
    <row r="2251" spans="34:36" x14ac:dyDescent="0.25">
      <c r="AH2251" s="42" t="e">
        <f t="shared" si="129"/>
        <v>#REF!</v>
      </c>
      <c r="AI2251" s="43" t="str">
        <f>_xll.BInterpol('Base IPCA'!$C$3:$C$13,'Base IPCA'!$E$3:$E$13,AH2251,"Cubic","Extrapolate=Linear","MultiX=Average","Skip=True","Sort=True")</f>
        <v>#N/A Invalid Parameter: Interpolation value</v>
      </c>
      <c r="AJ2251" s="43" t="str">
        <f>_xll.BInterpol('Base IPCA'!$C$3:$C$13,'Base IPCA'!$D$3:$D$13,AH2251,"Cubic","Extrapolate=Linear","MultiX=Average","Skip=True","Sort=True")</f>
        <v>#N/A Invalid Parameter: Interpolation value</v>
      </c>
    </row>
    <row r="2252" spans="34:36" x14ac:dyDescent="0.25">
      <c r="AH2252" s="42" t="e">
        <f t="shared" si="129"/>
        <v>#REF!</v>
      </c>
      <c r="AI2252" s="43" t="str">
        <f>_xll.BInterpol('Base IPCA'!$C$3:$C$13,'Base IPCA'!$E$3:$E$13,AH2252,"Cubic","Extrapolate=Linear","MultiX=Average","Skip=True","Sort=True")</f>
        <v>#N/A Invalid Parameter: Interpolation value</v>
      </c>
      <c r="AJ2252" s="43" t="str">
        <f>_xll.BInterpol('Base IPCA'!$C$3:$C$13,'Base IPCA'!$D$3:$D$13,AH2252,"Cubic","Extrapolate=Linear","MultiX=Average","Skip=True","Sort=True")</f>
        <v>#N/A Invalid Parameter: Interpolation value</v>
      </c>
    </row>
    <row r="2253" spans="34:36" x14ac:dyDescent="0.25">
      <c r="AH2253" s="42" t="e">
        <f t="shared" si="129"/>
        <v>#REF!</v>
      </c>
      <c r="AI2253" s="43" t="str">
        <f>_xll.BInterpol('Base IPCA'!$C$3:$C$13,'Base IPCA'!$E$3:$E$13,AH2253,"Cubic","Extrapolate=Linear","MultiX=Average","Skip=True","Sort=True")</f>
        <v>#N/A Invalid Parameter: Interpolation value</v>
      </c>
      <c r="AJ2253" s="43" t="str">
        <f>_xll.BInterpol('Base IPCA'!$C$3:$C$13,'Base IPCA'!$D$3:$D$13,AH2253,"Cubic","Extrapolate=Linear","MultiX=Average","Skip=True","Sort=True")</f>
        <v>#N/A Invalid Parameter: Interpolation value</v>
      </c>
    </row>
    <row r="2254" spans="34:36" x14ac:dyDescent="0.25">
      <c r="AH2254" s="42" t="e">
        <f t="shared" si="129"/>
        <v>#REF!</v>
      </c>
      <c r="AI2254" s="43" t="str">
        <f>_xll.BInterpol('Base IPCA'!$C$3:$C$13,'Base IPCA'!$E$3:$E$13,AH2254,"Cubic","Extrapolate=Linear","MultiX=Average","Skip=True","Sort=True")</f>
        <v>#N/A Invalid Parameter: Interpolation value</v>
      </c>
      <c r="AJ2254" s="43" t="str">
        <f>_xll.BInterpol('Base IPCA'!$C$3:$C$13,'Base IPCA'!$D$3:$D$13,AH2254,"Cubic","Extrapolate=Linear","MultiX=Average","Skip=True","Sort=True")</f>
        <v>#N/A Invalid Parameter: Interpolation value</v>
      </c>
    </row>
    <row r="2255" spans="34:36" x14ac:dyDescent="0.25">
      <c r="AH2255" s="42" t="e">
        <f t="shared" si="129"/>
        <v>#REF!</v>
      </c>
      <c r="AI2255" s="43" t="str">
        <f>_xll.BInterpol('Base IPCA'!$C$3:$C$13,'Base IPCA'!$E$3:$E$13,AH2255,"Cubic","Extrapolate=Linear","MultiX=Average","Skip=True","Sort=True")</f>
        <v>#N/A Invalid Parameter: Interpolation value</v>
      </c>
      <c r="AJ2255" s="43" t="str">
        <f>_xll.BInterpol('Base IPCA'!$C$3:$C$13,'Base IPCA'!$D$3:$D$13,AH2255,"Cubic","Extrapolate=Linear","MultiX=Average","Skip=True","Sort=True")</f>
        <v>#N/A Invalid Parameter: Interpolation value</v>
      </c>
    </row>
    <row r="2256" spans="34:36" x14ac:dyDescent="0.25">
      <c r="AH2256" s="42" t="e">
        <f t="shared" si="129"/>
        <v>#REF!</v>
      </c>
      <c r="AI2256" s="43" t="str">
        <f>_xll.BInterpol('Base IPCA'!$C$3:$C$13,'Base IPCA'!$E$3:$E$13,AH2256,"Cubic","Extrapolate=Linear","MultiX=Average","Skip=True","Sort=True")</f>
        <v>#N/A Invalid Parameter: Interpolation value</v>
      </c>
      <c r="AJ2256" s="43" t="str">
        <f>_xll.BInterpol('Base IPCA'!$C$3:$C$13,'Base IPCA'!$D$3:$D$13,AH2256,"Cubic","Extrapolate=Linear","MultiX=Average","Skip=True","Sort=True")</f>
        <v>#N/A Invalid Parameter: Interpolation value</v>
      </c>
    </row>
    <row r="2257" spans="34:36" x14ac:dyDescent="0.25">
      <c r="AH2257" s="42" t="e">
        <f t="shared" si="129"/>
        <v>#REF!</v>
      </c>
      <c r="AI2257" s="43" t="str">
        <f>_xll.BInterpol('Base IPCA'!$C$3:$C$13,'Base IPCA'!$E$3:$E$13,AH2257,"Cubic","Extrapolate=Linear","MultiX=Average","Skip=True","Sort=True")</f>
        <v>#N/A Invalid Parameter: Interpolation value</v>
      </c>
      <c r="AJ2257" s="43" t="str">
        <f>_xll.BInterpol('Base IPCA'!$C$3:$C$13,'Base IPCA'!$D$3:$D$13,AH2257,"Cubic","Extrapolate=Linear","MultiX=Average","Skip=True","Sort=True")</f>
        <v>#N/A Invalid Parameter: Interpolation value</v>
      </c>
    </row>
    <row r="2258" spans="34:36" x14ac:dyDescent="0.25">
      <c r="AH2258" s="42" t="e">
        <f t="shared" si="129"/>
        <v>#REF!</v>
      </c>
      <c r="AI2258" s="43" t="str">
        <f>_xll.BInterpol('Base IPCA'!$C$3:$C$13,'Base IPCA'!$E$3:$E$13,AH2258,"Cubic","Extrapolate=Linear","MultiX=Average","Skip=True","Sort=True")</f>
        <v>#N/A Invalid Parameter: Interpolation value</v>
      </c>
      <c r="AJ2258" s="43" t="str">
        <f>_xll.BInterpol('Base IPCA'!$C$3:$C$13,'Base IPCA'!$D$3:$D$13,AH2258,"Cubic","Extrapolate=Linear","MultiX=Average","Skip=True","Sort=True")</f>
        <v>#N/A Invalid Parameter: Interpolation value</v>
      </c>
    </row>
    <row r="2259" spans="34:36" x14ac:dyDescent="0.25">
      <c r="AH2259" s="42" t="e">
        <f t="shared" si="129"/>
        <v>#REF!</v>
      </c>
      <c r="AI2259" s="43" t="str">
        <f>_xll.BInterpol('Base IPCA'!$C$3:$C$13,'Base IPCA'!$E$3:$E$13,AH2259,"Cubic","Extrapolate=Linear","MultiX=Average","Skip=True","Sort=True")</f>
        <v>#N/A Invalid Parameter: Interpolation value</v>
      </c>
      <c r="AJ2259" s="43" t="str">
        <f>_xll.BInterpol('Base IPCA'!$C$3:$C$13,'Base IPCA'!$D$3:$D$13,AH2259,"Cubic","Extrapolate=Linear","MultiX=Average","Skip=True","Sort=True")</f>
        <v>#N/A Invalid Parameter: Interpolation value</v>
      </c>
    </row>
    <row r="2260" spans="34:36" x14ac:dyDescent="0.25">
      <c r="AH2260" s="42" t="e">
        <f t="shared" si="129"/>
        <v>#REF!</v>
      </c>
      <c r="AI2260" s="43" t="str">
        <f>_xll.BInterpol('Base IPCA'!$C$3:$C$13,'Base IPCA'!$E$3:$E$13,AH2260,"Cubic","Extrapolate=Linear","MultiX=Average","Skip=True","Sort=True")</f>
        <v>#N/A Invalid Parameter: Interpolation value</v>
      </c>
      <c r="AJ2260" s="43" t="str">
        <f>_xll.BInterpol('Base IPCA'!$C$3:$C$13,'Base IPCA'!$D$3:$D$13,AH2260,"Cubic","Extrapolate=Linear","MultiX=Average","Skip=True","Sort=True")</f>
        <v>#N/A Invalid Parameter: Interpolation value</v>
      </c>
    </row>
    <row r="2261" spans="34:36" x14ac:dyDescent="0.25">
      <c r="AH2261" s="42" t="e">
        <f t="shared" si="129"/>
        <v>#REF!</v>
      </c>
      <c r="AI2261" s="43" t="str">
        <f>_xll.BInterpol('Base IPCA'!$C$3:$C$13,'Base IPCA'!$E$3:$E$13,AH2261,"Cubic","Extrapolate=Linear","MultiX=Average","Skip=True","Sort=True")</f>
        <v>#N/A Invalid Parameter: Interpolation value</v>
      </c>
      <c r="AJ2261" s="43" t="str">
        <f>_xll.BInterpol('Base IPCA'!$C$3:$C$13,'Base IPCA'!$D$3:$D$13,AH2261,"Cubic","Extrapolate=Linear","MultiX=Average","Skip=True","Sort=True")</f>
        <v>#N/A Invalid Parameter: Interpolation value</v>
      </c>
    </row>
    <row r="2262" spans="34:36" x14ac:dyDescent="0.25">
      <c r="AH2262" s="42" t="e">
        <f t="shared" si="129"/>
        <v>#REF!</v>
      </c>
      <c r="AI2262" s="43" t="str">
        <f>_xll.BInterpol('Base IPCA'!$C$3:$C$13,'Base IPCA'!$E$3:$E$13,AH2262,"Cubic","Extrapolate=Linear","MultiX=Average","Skip=True","Sort=True")</f>
        <v>#N/A Invalid Parameter: Interpolation value</v>
      </c>
      <c r="AJ2262" s="43" t="str">
        <f>_xll.BInterpol('Base IPCA'!$C$3:$C$13,'Base IPCA'!$D$3:$D$13,AH2262,"Cubic","Extrapolate=Linear","MultiX=Average","Skip=True","Sort=True")</f>
        <v>#N/A Invalid Parameter: Interpolation value</v>
      </c>
    </row>
    <row r="2263" spans="34:36" x14ac:dyDescent="0.25">
      <c r="AH2263" s="42" t="e">
        <f t="shared" si="129"/>
        <v>#REF!</v>
      </c>
      <c r="AI2263" s="43" t="str">
        <f>_xll.BInterpol('Base IPCA'!$C$3:$C$13,'Base IPCA'!$E$3:$E$13,AH2263,"Cubic","Extrapolate=Linear","MultiX=Average","Skip=True","Sort=True")</f>
        <v>#N/A Invalid Parameter: Interpolation value</v>
      </c>
      <c r="AJ2263" s="43" t="str">
        <f>_xll.BInterpol('Base IPCA'!$C$3:$C$13,'Base IPCA'!$D$3:$D$13,AH2263,"Cubic","Extrapolate=Linear","MultiX=Average","Skip=True","Sort=True")</f>
        <v>#N/A Invalid Parameter: Interpolation value</v>
      </c>
    </row>
    <row r="2264" spans="34:36" x14ac:dyDescent="0.25">
      <c r="AH2264" s="42" t="e">
        <f t="shared" si="129"/>
        <v>#REF!</v>
      </c>
      <c r="AI2264" s="43" t="str">
        <f>_xll.BInterpol('Base IPCA'!$C$3:$C$13,'Base IPCA'!$E$3:$E$13,AH2264,"Cubic","Extrapolate=Linear","MultiX=Average","Skip=True","Sort=True")</f>
        <v>#N/A Invalid Parameter: Interpolation value</v>
      </c>
      <c r="AJ2264" s="43" t="str">
        <f>_xll.BInterpol('Base IPCA'!$C$3:$C$13,'Base IPCA'!$D$3:$D$13,AH2264,"Cubic","Extrapolate=Linear","MultiX=Average","Skip=True","Sort=True")</f>
        <v>#N/A Invalid Parameter: Interpolation value</v>
      </c>
    </row>
    <row r="2265" spans="34:36" x14ac:dyDescent="0.25">
      <c r="AH2265" s="42" t="e">
        <f t="shared" si="129"/>
        <v>#REF!</v>
      </c>
      <c r="AI2265" s="43" t="str">
        <f>_xll.BInterpol('Base IPCA'!$C$3:$C$13,'Base IPCA'!$E$3:$E$13,AH2265,"Cubic","Extrapolate=Linear","MultiX=Average","Skip=True","Sort=True")</f>
        <v>#N/A Invalid Parameter: Interpolation value</v>
      </c>
      <c r="AJ2265" s="43" t="str">
        <f>_xll.BInterpol('Base IPCA'!$C$3:$C$13,'Base IPCA'!$D$3:$D$13,AH2265,"Cubic","Extrapolate=Linear","MultiX=Average","Skip=True","Sort=True")</f>
        <v>#N/A Invalid Parameter: Interpolation value</v>
      </c>
    </row>
    <row r="2266" spans="34:36" x14ac:dyDescent="0.25">
      <c r="AH2266" s="42" t="e">
        <f t="shared" si="129"/>
        <v>#REF!</v>
      </c>
      <c r="AI2266" s="43" t="str">
        <f>_xll.BInterpol('Base IPCA'!$C$3:$C$13,'Base IPCA'!$E$3:$E$13,AH2266,"Cubic","Extrapolate=Linear","MultiX=Average","Skip=True","Sort=True")</f>
        <v>#N/A Invalid Parameter: Interpolation value</v>
      </c>
      <c r="AJ2266" s="43" t="str">
        <f>_xll.BInterpol('Base IPCA'!$C$3:$C$13,'Base IPCA'!$D$3:$D$13,AH2266,"Cubic","Extrapolate=Linear","MultiX=Average","Skip=True","Sort=True")</f>
        <v>#N/A Invalid Parameter: Interpolation value</v>
      </c>
    </row>
    <row r="2267" spans="34:36" x14ac:dyDescent="0.25">
      <c r="AH2267" s="42" t="e">
        <f t="shared" si="129"/>
        <v>#REF!</v>
      </c>
      <c r="AI2267" s="43" t="str">
        <f>_xll.BInterpol('Base IPCA'!$C$3:$C$13,'Base IPCA'!$E$3:$E$13,AH2267,"Cubic","Extrapolate=Linear","MultiX=Average","Skip=True","Sort=True")</f>
        <v>#N/A Invalid Parameter: Interpolation value</v>
      </c>
      <c r="AJ2267" s="43" t="str">
        <f>_xll.BInterpol('Base IPCA'!$C$3:$C$13,'Base IPCA'!$D$3:$D$13,AH2267,"Cubic","Extrapolate=Linear","MultiX=Average","Skip=True","Sort=True")</f>
        <v>#N/A Invalid Parameter: Interpolation value</v>
      </c>
    </row>
    <row r="2268" spans="34:36" x14ac:dyDescent="0.25">
      <c r="AH2268" s="42" t="e">
        <f t="shared" si="129"/>
        <v>#REF!</v>
      </c>
      <c r="AI2268" s="43" t="str">
        <f>_xll.BInterpol('Base IPCA'!$C$3:$C$13,'Base IPCA'!$E$3:$E$13,AH2268,"Cubic","Extrapolate=Linear","MultiX=Average","Skip=True","Sort=True")</f>
        <v>#N/A Invalid Parameter: Interpolation value</v>
      </c>
      <c r="AJ2268" s="43" t="str">
        <f>_xll.BInterpol('Base IPCA'!$C$3:$C$13,'Base IPCA'!$D$3:$D$13,AH2268,"Cubic","Extrapolate=Linear","MultiX=Average","Skip=True","Sort=True")</f>
        <v>#N/A Invalid Parameter: Interpolation value</v>
      </c>
    </row>
    <row r="2269" spans="34:36" x14ac:dyDescent="0.25">
      <c r="AH2269" s="42" t="e">
        <f t="shared" si="129"/>
        <v>#REF!</v>
      </c>
      <c r="AI2269" s="43" t="str">
        <f>_xll.BInterpol('Base IPCA'!$C$3:$C$13,'Base IPCA'!$E$3:$E$13,AH2269,"Cubic","Extrapolate=Linear","MultiX=Average","Skip=True","Sort=True")</f>
        <v>#N/A Invalid Parameter: Interpolation value</v>
      </c>
      <c r="AJ2269" s="43" t="str">
        <f>_xll.BInterpol('Base IPCA'!$C$3:$C$13,'Base IPCA'!$D$3:$D$13,AH2269,"Cubic","Extrapolate=Linear","MultiX=Average","Skip=True","Sort=True")</f>
        <v>#N/A Invalid Parameter: Interpolation value</v>
      </c>
    </row>
    <row r="2270" spans="34:36" x14ac:dyDescent="0.25">
      <c r="AH2270" s="42" t="e">
        <f t="shared" si="129"/>
        <v>#REF!</v>
      </c>
      <c r="AI2270" s="43" t="str">
        <f>_xll.BInterpol('Base IPCA'!$C$3:$C$13,'Base IPCA'!$E$3:$E$13,AH2270,"Cubic","Extrapolate=Linear","MultiX=Average","Skip=True","Sort=True")</f>
        <v>#N/A Invalid Parameter: Interpolation value</v>
      </c>
      <c r="AJ2270" s="43" t="str">
        <f>_xll.BInterpol('Base IPCA'!$C$3:$C$13,'Base IPCA'!$D$3:$D$13,AH2270,"Cubic","Extrapolate=Linear","MultiX=Average","Skip=True","Sort=True")</f>
        <v>#N/A Invalid Parameter: Interpolation value</v>
      </c>
    </row>
    <row r="2271" spans="34:36" x14ac:dyDescent="0.25">
      <c r="AH2271" s="42" t="e">
        <f t="shared" si="129"/>
        <v>#REF!</v>
      </c>
      <c r="AI2271" s="43" t="str">
        <f>_xll.BInterpol('Base IPCA'!$C$3:$C$13,'Base IPCA'!$E$3:$E$13,AH2271,"Cubic","Extrapolate=Linear","MultiX=Average","Skip=True","Sort=True")</f>
        <v>#N/A Invalid Parameter: Interpolation value</v>
      </c>
      <c r="AJ2271" s="43" t="str">
        <f>_xll.BInterpol('Base IPCA'!$C$3:$C$13,'Base IPCA'!$D$3:$D$13,AH2271,"Cubic","Extrapolate=Linear","MultiX=Average","Skip=True","Sort=True")</f>
        <v>#N/A Invalid Parameter: Interpolation value</v>
      </c>
    </row>
    <row r="2272" spans="34:36" x14ac:dyDescent="0.25">
      <c r="AH2272" s="42" t="e">
        <f t="shared" si="129"/>
        <v>#REF!</v>
      </c>
      <c r="AI2272" s="43" t="str">
        <f>_xll.BInterpol('Base IPCA'!$C$3:$C$13,'Base IPCA'!$E$3:$E$13,AH2272,"Cubic","Extrapolate=Linear","MultiX=Average","Skip=True","Sort=True")</f>
        <v>#N/A Invalid Parameter: Interpolation value</v>
      </c>
      <c r="AJ2272" s="43" t="str">
        <f>_xll.BInterpol('Base IPCA'!$C$3:$C$13,'Base IPCA'!$D$3:$D$13,AH2272,"Cubic","Extrapolate=Linear","MultiX=Average","Skip=True","Sort=True")</f>
        <v>#N/A Invalid Parameter: Interpolation value</v>
      </c>
    </row>
    <row r="2273" spans="34:36" x14ac:dyDescent="0.25">
      <c r="AH2273" s="42" t="e">
        <f t="shared" si="129"/>
        <v>#REF!</v>
      </c>
      <c r="AI2273" s="43" t="str">
        <f>_xll.BInterpol('Base IPCA'!$C$3:$C$13,'Base IPCA'!$E$3:$E$13,AH2273,"Cubic","Extrapolate=Linear","MultiX=Average","Skip=True","Sort=True")</f>
        <v>#N/A Invalid Parameter: Interpolation value</v>
      </c>
      <c r="AJ2273" s="43" t="str">
        <f>_xll.BInterpol('Base IPCA'!$C$3:$C$13,'Base IPCA'!$D$3:$D$13,AH2273,"Cubic","Extrapolate=Linear","MultiX=Average","Skip=True","Sort=True")</f>
        <v>#N/A Invalid Parameter: Interpolation value</v>
      </c>
    </row>
    <row r="2274" spans="34:36" x14ac:dyDescent="0.25">
      <c r="AH2274" s="42" t="e">
        <f t="shared" si="129"/>
        <v>#REF!</v>
      </c>
      <c r="AI2274" s="43" t="str">
        <f>_xll.BInterpol('Base IPCA'!$C$3:$C$13,'Base IPCA'!$E$3:$E$13,AH2274,"Cubic","Extrapolate=Linear","MultiX=Average","Skip=True","Sort=True")</f>
        <v>#N/A Invalid Parameter: Interpolation value</v>
      </c>
      <c r="AJ2274" s="43" t="str">
        <f>_xll.BInterpol('Base IPCA'!$C$3:$C$13,'Base IPCA'!$D$3:$D$13,AH2274,"Cubic","Extrapolate=Linear","MultiX=Average","Skip=True","Sort=True")</f>
        <v>#N/A Invalid Parameter: Interpolation value</v>
      </c>
    </row>
    <row r="2275" spans="34:36" x14ac:dyDescent="0.25">
      <c r="AH2275" s="42" t="e">
        <f t="shared" si="129"/>
        <v>#REF!</v>
      </c>
      <c r="AI2275" s="43" t="str">
        <f>_xll.BInterpol('Base IPCA'!$C$3:$C$13,'Base IPCA'!$E$3:$E$13,AH2275,"Cubic","Extrapolate=Linear","MultiX=Average","Skip=True","Sort=True")</f>
        <v>#N/A Invalid Parameter: Interpolation value</v>
      </c>
      <c r="AJ2275" s="43" t="str">
        <f>_xll.BInterpol('Base IPCA'!$C$3:$C$13,'Base IPCA'!$D$3:$D$13,AH2275,"Cubic","Extrapolate=Linear","MultiX=Average","Skip=True","Sort=True")</f>
        <v>#N/A Invalid Parameter: Interpolation value</v>
      </c>
    </row>
    <row r="2276" spans="34:36" x14ac:dyDescent="0.25">
      <c r="AH2276" s="42" t="e">
        <f t="shared" si="129"/>
        <v>#REF!</v>
      </c>
      <c r="AI2276" s="43" t="str">
        <f>_xll.BInterpol('Base IPCA'!$C$3:$C$13,'Base IPCA'!$E$3:$E$13,AH2276,"Cubic","Extrapolate=Linear","MultiX=Average","Skip=True","Sort=True")</f>
        <v>#N/A Invalid Parameter: Interpolation value</v>
      </c>
      <c r="AJ2276" s="43" t="str">
        <f>_xll.BInterpol('Base IPCA'!$C$3:$C$13,'Base IPCA'!$D$3:$D$13,AH2276,"Cubic","Extrapolate=Linear","MultiX=Average","Skip=True","Sort=True")</f>
        <v>#N/A Invalid Parameter: Interpolation value</v>
      </c>
    </row>
    <row r="2277" spans="34:36" x14ac:dyDescent="0.25">
      <c r="AH2277" s="42" t="e">
        <f t="shared" si="129"/>
        <v>#REF!</v>
      </c>
      <c r="AI2277" s="43" t="str">
        <f>_xll.BInterpol('Base IPCA'!$C$3:$C$13,'Base IPCA'!$E$3:$E$13,AH2277,"Cubic","Extrapolate=Linear","MultiX=Average","Skip=True","Sort=True")</f>
        <v>#N/A Invalid Parameter: Interpolation value</v>
      </c>
      <c r="AJ2277" s="43" t="str">
        <f>_xll.BInterpol('Base IPCA'!$C$3:$C$13,'Base IPCA'!$D$3:$D$13,AH2277,"Cubic","Extrapolate=Linear","MultiX=Average","Skip=True","Sort=True")</f>
        <v>#N/A Invalid Parameter: Interpolation value</v>
      </c>
    </row>
    <row r="2278" spans="34:36" x14ac:dyDescent="0.25">
      <c r="AH2278" s="42" t="e">
        <f t="shared" si="129"/>
        <v>#REF!</v>
      </c>
      <c r="AI2278" s="43" t="str">
        <f>_xll.BInterpol('Base IPCA'!$C$3:$C$13,'Base IPCA'!$E$3:$E$13,AH2278,"Cubic","Extrapolate=Linear","MultiX=Average","Skip=True","Sort=True")</f>
        <v>#N/A Invalid Parameter: Interpolation value</v>
      </c>
      <c r="AJ2278" s="43" t="str">
        <f>_xll.BInterpol('Base IPCA'!$C$3:$C$13,'Base IPCA'!$D$3:$D$13,AH2278,"Cubic","Extrapolate=Linear","MultiX=Average","Skip=True","Sort=True")</f>
        <v>#N/A Invalid Parameter: Interpolation value</v>
      </c>
    </row>
    <row r="2279" spans="34:36" x14ac:dyDescent="0.25">
      <c r="AH2279" s="42" t="e">
        <f t="shared" si="129"/>
        <v>#REF!</v>
      </c>
      <c r="AI2279" s="43" t="str">
        <f>_xll.BInterpol('Base IPCA'!$C$3:$C$13,'Base IPCA'!$E$3:$E$13,AH2279,"Cubic","Extrapolate=Linear","MultiX=Average","Skip=True","Sort=True")</f>
        <v>#N/A Invalid Parameter: Interpolation value</v>
      </c>
      <c r="AJ2279" s="43" t="str">
        <f>_xll.BInterpol('Base IPCA'!$C$3:$C$13,'Base IPCA'!$D$3:$D$13,AH2279,"Cubic","Extrapolate=Linear","MultiX=Average","Skip=True","Sort=True")</f>
        <v>#N/A Invalid Parameter: Interpolation value</v>
      </c>
    </row>
    <row r="2280" spans="34:36" x14ac:dyDescent="0.25">
      <c r="AH2280" s="42" t="e">
        <f t="shared" si="129"/>
        <v>#REF!</v>
      </c>
      <c r="AI2280" s="43" t="str">
        <f>_xll.BInterpol('Base IPCA'!$C$3:$C$13,'Base IPCA'!$E$3:$E$13,AH2280,"Cubic","Extrapolate=Linear","MultiX=Average","Skip=True","Sort=True")</f>
        <v>#N/A Invalid Parameter: Interpolation value</v>
      </c>
      <c r="AJ2280" s="43" t="str">
        <f>_xll.BInterpol('Base IPCA'!$C$3:$C$13,'Base IPCA'!$D$3:$D$13,AH2280,"Cubic","Extrapolate=Linear","MultiX=Average","Skip=True","Sort=True")</f>
        <v>#N/A Invalid Parameter: Interpolation value</v>
      </c>
    </row>
    <row r="2281" spans="34:36" x14ac:dyDescent="0.25">
      <c r="AH2281" s="42" t="e">
        <f t="shared" si="129"/>
        <v>#REF!</v>
      </c>
      <c r="AI2281" s="43" t="str">
        <f>_xll.BInterpol('Base IPCA'!$C$3:$C$13,'Base IPCA'!$E$3:$E$13,AH2281,"Cubic","Extrapolate=Linear","MultiX=Average","Skip=True","Sort=True")</f>
        <v>#N/A Invalid Parameter: Interpolation value</v>
      </c>
      <c r="AJ2281" s="43" t="str">
        <f>_xll.BInterpol('Base IPCA'!$C$3:$C$13,'Base IPCA'!$D$3:$D$13,AH2281,"Cubic","Extrapolate=Linear","MultiX=Average","Skip=True","Sort=True")</f>
        <v>#N/A Invalid Parameter: Interpolation value</v>
      </c>
    </row>
    <row r="2282" spans="34:36" x14ac:dyDescent="0.25">
      <c r="AH2282" s="42" t="e">
        <f t="shared" si="129"/>
        <v>#REF!</v>
      </c>
      <c r="AI2282" s="43" t="str">
        <f>_xll.BInterpol('Base IPCA'!$C$3:$C$13,'Base IPCA'!$E$3:$E$13,AH2282,"Cubic","Extrapolate=Linear","MultiX=Average","Skip=True","Sort=True")</f>
        <v>#N/A Invalid Parameter: Interpolation value</v>
      </c>
      <c r="AJ2282" s="43" t="str">
        <f>_xll.BInterpol('Base IPCA'!$C$3:$C$13,'Base IPCA'!$D$3:$D$13,AH2282,"Cubic","Extrapolate=Linear","MultiX=Average","Skip=True","Sort=True")</f>
        <v>#N/A Invalid Parameter: Interpolation value</v>
      </c>
    </row>
    <row r="2283" spans="34:36" x14ac:dyDescent="0.25">
      <c r="AH2283" s="42" t="e">
        <f t="shared" si="129"/>
        <v>#REF!</v>
      </c>
      <c r="AI2283" s="43" t="str">
        <f>_xll.BInterpol('Base IPCA'!$C$3:$C$13,'Base IPCA'!$E$3:$E$13,AH2283,"Cubic","Extrapolate=Linear","MultiX=Average","Skip=True","Sort=True")</f>
        <v>#N/A Invalid Parameter: Interpolation value</v>
      </c>
      <c r="AJ2283" s="43" t="str">
        <f>_xll.BInterpol('Base IPCA'!$C$3:$C$13,'Base IPCA'!$D$3:$D$13,AH2283,"Cubic","Extrapolate=Linear","MultiX=Average","Skip=True","Sort=True")</f>
        <v>#N/A Invalid Parameter: Interpolation value</v>
      </c>
    </row>
    <row r="2284" spans="34:36" x14ac:dyDescent="0.25">
      <c r="AH2284" s="42" t="e">
        <f t="shared" si="129"/>
        <v>#REF!</v>
      </c>
      <c r="AI2284" s="43" t="str">
        <f>_xll.BInterpol('Base IPCA'!$C$3:$C$13,'Base IPCA'!$E$3:$E$13,AH2284,"Cubic","Extrapolate=Linear","MultiX=Average","Skip=True","Sort=True")</f>
        <v>#N/A Invalid Parameter: Interpolation value</v>
      </c>
      <c r="AJ2284" s="43" t="str">
        <f>_xll.BInterpol('Base IPCA'!$C$3:$C$13,'Base IPCA'!$D$3:$D$13,AH2284,"Cubic","Extrapolate=Linear","MultiX=Average","Skip=True","Sort=True")</f>
        <v>#N/A Invalid Parameter: Interpolation value</v>
      </c>
    </row>
    <row r="2285" spans="34:36" x14ac:dyDescent="0.25">
      <c r="AH2285" s="42" t="e">
        <f t="shared" si="129"/>
        <v>#REF!</v>
      </c>
      <c r="AI2285" s="43" t="str">
        <f>_xll.BInterpol('Base IPCA'!$C$3:$C$13,'Base IPCA'!$E$3:$E$13,AH2285,"Cubic","Extrapolate=Linear","MultiX=Average","Skip=True","Sort=True")</f>
        <v>#N/A Invalid Parameter: Interpolation value</v>
      </c>
      <c r="AJ2285" s="43" t="str">
        <f>_xll.BInterpol('Base IPCA'!$C$3:$C$13,'Base IPCA'!$D$3:$D$13,AH2285,"Cubic","Extrapolate=Linear","MultiX=Average","Skip=True","Sort=True")</f>
        <v>#N/A Invalid Parameter: Interpolation value</v>
      </c>
    </row>
    <row r="2286" spans="34:36" x14ac:dyDescent="0.25">
      <c r="AH2286" s="42" t="e">
        <f t="shared" si="129"/>
        <v>#REF!</v>
      </c>
      <c r="AI2286" s="43" t="str">
        <f>_xll.BInterpol('Base IPCA'!$C$3:$C$13,'Base IPCA'!$E$3:$E$13,AH2286,"Cubic","Extrapolate=Linear","MultiX=Average","Skip=True","Sort=True")</f>
        <v>#N/A Invalid Parameter: Interpolation value</v>
      </c>
      <c r="AJ2286" s="43" t="str">
        <f>_xll.BInterpol('Base IPCA'!$C$3:$C$13,'Base IPCA'!$D$3:$D$13,AH2286,"Cubic","Extrapolate=Linear","MultiX=Average","Skip=True","Sort=True")</f>
        <v>#N/A Invalid Parameter: Interpolation value</v>
      </c>
    </row>
    <row r="2287" spans="34:36" x14ac:dyDescent="0.25">
      <c r="AH2287" s="42" t="e">
        <f t="shared" si="129"/>
        <v>#REF!</v>
      </c>
      <c r="AI2287" s="43" t="str">
        <f>_xll.BInterpol('Base IPCA'!$C$3:$C$13,'Base IPCA'!$E$3:$E$13,AH2287,"Cubic","Extrapolate=Linear","MultiX=Average","Skip=True","Sort=True")</f>
        <v>#N/A Invalid Parameter: Interpolation value</v>
      </c>
      <c r="AJ2287" s="43" t="str">
        <f>_xll.BInterpol('Base IPCA'!$C$3:$C$13,'Base IPCA'!$D$3:$D$13,AH2287,"Cubic","Extrapolate=Linear","MultiX=Average","Skip=True","Sort=True")</f>
        <v>#N/A Invalid Parameter: Interpolation value</v>
      </c>
    </row>
    <row r="2288" spans="34:36" x14ac:dyDescent="0.25">
      <c r="AH2288" s="42" t="e">
        <f t="shared" si="129"/>
        <v>#REF!</v>
      </c>
      <c r="AI2288" s="43" t="str">
        <f>_xll.BInterpol('Base IPCA'!$C$3:$C$13,'Base IPCA'!$E$3:$E$13,AH2288,"Cubic","Extrapolate=Linear","MultiX=Average","Skip=True","Sort=True")</f>
        <v>#N/A Invalid Parameter: Interpolation value</v>
      </c>
      <c r="AJ2288" s="43" t="str">
        <f>_xll.BInterpol('Base IPCA'!$C$3:$C$13,'Base IPCA'!$D$3:$D$13,AH2288,"Cubic","Extrapolate=Linear","MultiX=Average","Skip=True","Sort=True")</f>
        <v>#N/A Invalid Parameter: Interpolation value</v>
      </c>
    </row>
    <row r="2289" spans="34:36" x14ac:dyDescent="0.25">
      <c r="AH2289" s="42" t="e">
        <f t="shared" si="129"/>
        <v>#REF!</v>
      </c>
      <c r="AI2289" s="43" t="str">
        <f>_xll.BInterpol('Base IPCA'!$C$3:$C$13,'Base IPCA'!$E$3:$E$13,AH2289,"Cubic","Extrapolate=Linear","MultiX=Average","Skip=True","Sort=True")</f>
        <v>#N/A Invalid Parameter: Interpolation value</v>
      </c>
      <c r="AJ2289" s="43" t="str">
        <f>_xll.BInterpol('Base IPCA'!$C$3:$C$13,'Base IPCA'!$D$3:$D$13,AH2289,"Cubic","Extrapolate=Linear","MultiX=Average","Skip=True","Sort=True")</f>
        <v>#N/A Invalid Parameter: Interpolation value</v>
      </c>
    </row>
    <row r="2290" spans="34:36" x14ac:dyDescent="0.25">
      <c r="AH2290" s="42" t="e">
        <f t="shared" si="129"/>
        <v>#REF!</v>
      </c>
      <c r="AI2290" s="43" t="str">
        <f>_xll.BInterpol('Base IPCA'!$C$3:$C$13,'Base IPCA'!$E$3:$E$13,AH2290,"Cubic","Extrapolate=Linear","MultiX=Average","Skip=True","Sort=True")</f>
        <v>#N/A Invalid Parameter: Interpolation value</v>
      </c>
      <c r="AJ2290" s="43" t="str">
        <f>_xll.BInterpol('Base IPCA'!$C$3:$C$13,'Base IPCA'!$D$3:$D$13,AH2290,"Cubic","Extrapolate=Linear","MultiX=Average","Skip=True","Sort=True")</f>
        <v>#N/A Invalid Parameter: Interpolation value</v>
      </c>
    </row>
    <row r="2291" spans="34:36" x14ac:dyDescent="0.25">
      <c r="AH2291" s="42" t="e">
        <f t="shared" si="129"/>
        <v>#REF!</v>
      </c>
      <c r="AI2291" s="43" t="str">
        <f>_xll.BInterpol('Base IPCA'!$C$3:$C$13,'Base IPCA'!$E$3:$E$13,AH2291,"Cubic","Extrapolate=Linear","MultiX=Average","Skip=True","Sort=True")</f>
        <v>#N/A Invalid Parameter: Interpolation value</v>
      </c>
      <c r="AJ2291" s="43" t="str">
        <f>_xll.BInterpol('Base IPCA'!$C$3:$C$13,'Base IPCA'!$D$3:$D$13,AH2291,"Cubic","Extrapolate=Linear","MultiX=Average","Skip=True","Sort=True")</f>
        <v>#N/A Invalid Parameter: Interpolation value</v>
      </c>
    </row>
    <row r="2292" spans="34:36" x14ac:dyDescent="0.25">
      <c r="AH2292" s="42" t="e">
        <f t="shared" si="129"/>
        <v>#REF!</v>
      </c>
      <c r="AI2292" s="43" t="str">
        <f>_xll.BInterpol('Base IPCA'!$C$3:$C$13,'Base IPCA'!$E$3:$E$13,AH2292,"Cubic","Extrapolate=Linear","MultiX=Average","Skip=True","Sort=True")</f>
        <v>#N/A Invalid Parameter: Interpolation value</v>
      </c>
      <c r="AJ2292" s="43" t="str">
        <f>_xll.BInterpol('Base IPCA'!$C$3:$C$13,'Base IPCA'!$D$3:$D$13,AH2292,"Cubic","Extrapolate=Linear","MultiX=Average","Skip=True","Sort=True")</f>
        <v>#N/A Invalid Parameter: Interpolation value</v>
      </c>
    </row>
    <row r="2293" spans="34:36" x14ac:dyDescent="0.25">
      <c r="AH2293" s="42" t="e">
        <f t="shared" si="129"/>
        <v>#REF!</v>
      </c>
      <c r="AI2293" s="43" t="str">
        <f>_xll.BInterpol('Base IPCA'!$C$3:$C$13,'Base IPCA'!$E$3:$E$13,AH2293,"Cubic","Extrapolate=Linear","MultiX=Average","Skip=True","Sort=True")</f>
        <v>#N/A Invalid Parameter: Interpolation value</v>
      </c>
      <c r="AJ2293" s="43" t="str">
        <f>_xll.BInterpol('Base IPCA'!$C$3:$C$13,'Base IPCA'!$D$3:$D$13,AH2293,"Cubic","Extrapolate=Linear","MultiX=Average","Skip=True","Sort=True")</f>
        <v>#N/A Invalid Parameter: Interpolation value</v>
      </c>
    </row>
    <row r="2294" spans="34:36" x14ac:dyDescent="0.25">
      <c r="AH2294" s="42" t="e">
        <f t="shared" si="129"/>
        <v>#REF!</v>
      </c>
      <c r="AI2294" s="43" t="str">
        <f>_xll.BInterpol('Base IPCA'!$C$3:$C$13,'Base IPCA'!$E$3:$E$13,AH2294,"Cubic","Extrapolate=Linear","MultiX=Average","Skip=True","Sort=True")</f>
        <v>#N/A Invalid Parameter: Interpolation value</v>
      </c>
      <c r="AJ2294" s="43" t="str">
        <f>_xll.BInterpol('Base IPCA'!$C$3:$C$13,'Base IPCA'!$D$3:$D$13,AH2294,"Cubic","Extrapolate=Linear","MultiX=Average","Skip=True","Sort=True")</f>
        <v>#N/A Invalid Parameter: Interpolation value</v>
      </c>
    </row>
    <row r="2295" spans="34:36" x14ac:dyDescent="0.25">
      <c r="AH2295" s="42" t="e">
        <f t="shared" si="129"/>
        <v>#REF!</v>
      </c>
      <c r="AI2295" s="43" t="str">
        <f>_xll.BInterpol('Base IPCA'!$C$3:$C$13,'Base IPCA'!$E$3:$E$13,AH2295,"Cubic","Extrapolate=Linear","MultiX=Average","Skip=True","Sort=True")</f>
        <v>#N/A Invalid Parameter: Interpolation value</v>
      </c>
      <c r="AJ2295" s="43" t="str">
        <f>_xll.BInterpol('Base IPCA'!$C$3:$C$13,'Base IPCA'!$D$3:$D$13,AH2295,"Cubic","Extrapolate=Linear","MultiX=Average","Skip=True","Sort=True")</f>
        <v>#N/A Invalid Parameter: Interpolation value</v>
      </c>
    </row>
    <row r="2296" spans="34:36" x14ac:dyDescent="0.25">
      <c r="AH2296" s="42" t="e">
        <f t="shared" si="129"/>
        <v>#REF!</v>
      </c>
      <c r="AI2296" s="43" t="str">
        <f>_xll.BInterpol('Base IPCA'!$C$3:$C$13,'Base IPCA'!$E$3:$E$13,AH2296,"Cubic","Extrapolate=Linear","MultiX=Average","Skip=True","Sort=True")</f>
        <v>#N/A Invalid Parameter: Interpolation value</v>
      </c>
      <c r="AJ2296" s="43" t="str">
        <f>_xll.BInterpol('Base IPCA'!$C$3:$C$13,'Base IPCA'!$D$3:$D$13,AH2296,"Cubic","Extrapolate=Linear","MultiX=Average","Skip=True","Sort=True")</f>
        <v>#N/A Invalid Parameter: Interpolation value</v>
      </c>
    </row>
    <row r="2297" spans="34:36" x14ac:dyDescent="0.25">
      <c r="AH2297" s="42" t="e">
        <f t="shared" si="129"/>
        <v>#REF!</v>
      </c>
      <c r="AI2297" s="43" t="str">
        <f>_xll.BInterpol('Base IPCA'!$C$3:$C$13,'Base IPCA'!$E$3:$E$13,AH2297,"Cubic","Extrapolate=Linear","MultiX=Average","Skip=True","Sort=True")</f>
        <v>#N/A Invalid Parameter: Interpolation value</v>
      </c>
      <c r="AJ2297" s="43" t="str">
        <f>_xll.BInterpol('Base IPCA'!$C$3:$C$13,'Base IPCA'!$D$3:$D$13,AH2297,"Cubic","Extrapolate=Linear","MultiX=Average","Skip=True","Sort=True")</f>
        <v>#N/A Invalid Parameter: Interpolation value</v>
      </c>
    </row>
    <row r="2298" spans="34:36" x14ac:dyDescent="0.25">
      <c r="AH2298" s="42" t="e">
        <f t="shared" si="129"/>
        <v>#REF!</v>
      </c>
      <c r="AI2298" s="43" t="str">
        <f>_xll.BInterpol('Base IPCA'!$C$3:$C$13,'Base IPCA'!$E$3:$E$13,AH2298,"Cubic","Extrapolate=Linear","MultiX=Average","Skip=True","Sort=True")</f>
        <v>#N/A Invalid Parameter: Interpolation value</v>
      </c>
      <c r="AJ2298" s="43" t="str">
        <f>_xll.BInterpol('Base IPCA'!$C$3:$C$13,'Base IPCA'!$D$3:$D$13,AH2298,"Cubic","Extrapolate=Linear","MultiX=Average","Skip=True","Sort=True")</f>
        <v>#N/A Invalid Parameter: Interpolation value</v>
      </c>
    </row>
    <row r="2299" spans="34:36" x14ac:dyDescent="0.25">
      <c r="AH2299" s="42" t="e">
        <f t="shared" si="129"/>
        <v>#REF!</v>
      </c>
      <c r="AI2299" s="43" t="str">
        <f>_xll.BInterpol('Base IPCA'!$C$3:$C$13,'Base IPCA'!$E$3:$E$13,AH2299,"Cubic","Extrapolate=Linear","MultiX=Average","Skip=True","Sort=True")</f>
        <v>#N/A Invalid Parameter: Interpolation value</v>
      </c>
      <c r="AJ2299" s="43" t="str">
        <f>_xll.BInterpol('Base IPCA'!$C$3:$C$13,'Base IPCA'!$D$3:$D$13,AH2299,"Cubic","Extrapolate=Linear","MultiX=Average","Skip=True","Sort=True")</f>
        <v>#N/A Invalid Parameter: Interpolation value</v>
      </c>
    </row>
    <row r="2300" spans="34:36" x14ac:dyDescent="0.25">
      <c r="AH2300" s="42" t="e">
        <f t="shared" si="129"/>
        <v>#REF!</v>
      </c>
      <c r="AI2300" s="43" t="str">
        <f>_xll.BInterpol('Base IPCA'!$C$3:$C$13,'Base IPCA'!$E$3:$E$13,AH2300,"Cubic","Extrapolate=Linear","MultiX=Average","Skip=True","Sort=True")</f>
        <v>#N/A Invalid Parameter: Interpolation value</v>
      </c>
      <c r="AJ2300" s="43" t="str">
        <f>_xll.BInterpol('Base IPCA'!$C$3:$C$13,'Base IPCA'!$D$3:$D$13,AH2300,"Cubic","Extrapolate=Linear","MultiX=Average","Skip=True","Sort=True")</f>
        <v>#N/A Invalid Parameter: Interpolation value</v>
      </c>
    </row>
    <row r="2301" spans="34:36" x14ac:dyDescent="0.25">
      <c r="AH2301" s="42" t="e">
        <f t="shared" si="129"/>
        <v>#REF!</v>
      </c>
      <c r="AI2301" s="43" t="str">
        <f>_xll.BInterpol('Base IPCA'!$C$3:$C$13,'Base IPCA'!$E$3:$E$13,AH2301,"Cubic","Extrapolate=Linear","MultiX=Average","Skip=True","Sort=True")</f>
        <v>#N/A Invalid Parameter: Interpolation value</v>
      </c>
      <c r="AJ2301" s="43" t="str">
        <f>_xll.BInterpol('Base IPCA'!$C$3:$C$13,'Base IPCA'!$D$3:$D$13,AH2301,"Cubic","Extrapolate=Linear","MultiX=Average","Skip=True","Sort=True")</f>
        <v>#N/A Invalid Parameter: Interpolation value</v>
      </c>
    </row>
    <row r="2302" spans="34:36" x14ac:dyDescent="0.25">
      <c r="AH2302" s="42" t="e">
        <f t="shared" si="129"/>
        <v>#REF!</v>
      </c>
      <c r="AI2302" s="43" t="str">
        <f>_xll.BInterpol('Base IPCA'!$C$3:$C$13,'Base IPCA'!$E$3:$E$13,AH2302,"Cubic","Extrapolate=Linear","MultiX=Average","Skip=True","Sort=True")</f>
        <v>#N/A Invalid Parameter: Interpolation value</v>
      </c>
      <c r="AJ2302" s="43" t="str">
        <f>_xll.BInterpol('Base IPCA'!$C$3:$C$13,'Base IPCA'!$D$3:$D$13,AH2302,"Cubic","Extrapolate=Linear","MultiX=Average","Skip=True","Sort=True")</f>
        <v>#N/A Invalid Parameter: Interpolation value</v>
      </c>
    </row>
    <row r="2303" spans="34:36" x14ac:dyDescent="0.25">
      <c r="AH2303" s="42" t="e">
        <f t="shared" si="129"/>
        <v>#REF!</v>
      </c>
      <c r="AI2303" s="43" t="str">
        <f>_xll.BInterpol('Base IPCA'!$C$3:$C$13,'Base IPCA'!$E$3:$E$13,AH2303,"Cubic","Extrapolate=Linear","MultiX=Average","Skip=True","Sort=True")</f>
        <v>#N/A Invalid Parameter: Interpolation value</v>
      </c>
      <c r="AJ2303" s="43" t="str">
        <f>_xll.BInterpol('Base IPCA'!$C$3:$C$13,'Base IPCA'!$D$3:$D$13,AH2303,"Cubic","Extrapolate=Linear","MultiX=Average","Skip=True","Sort=True")</f>
        <v>#N/A Invalid Parameter: Interpolation value</v>
      </c>
    </row>
    <row r="2304" spans="34:36" x14ac:dyDescent="0.25">
      <c r="AH2304" s="42" t="e">
        <f t="shared" si="129"/>
        <v>#REF!</v>
      </c>
      <c r="AI2304" s="43" t="str">
        <f>_xll.BInterpol('Base IPCA'!$C$3:$C$13,'Base IPCA'!$E$3:$E$13,AH2304,"Cubic","Extrapolate=Linear","MultiX=Average","Skip=True","Sort=True")</f>
        <v>#N/A Invalid Parameter: Interpolation value</v>
      </c>
      <c r="AJ2304" s="43" t="str">
        <f>_xll.BInterpol('Base IPCA'!$C$3:$C$13,'Base IPCA'!$D$3:$D$13,AH2304,"Cubic","Extrapolate=Linear","MultiX=Average","Skip=True","Sort=True")</f>
        <v>#N/A Invalid Parameter: Interpolation value</v>
      </c>
    </row>
    <row r="2305" spans="34:36" x14ac:dyDescent="0.25">
      <c r="AH2305" s="42" t="e">
        <f t="shared" si="129"/>
        <v>#REF!</v>
      </c>
      <c r="AI2305" s="43" t="str">
        <f>_xll.BInterpol('Base IPCA'!$C$3:$C$13,'Base IPCA'!$E$3:$E$13,AH2305,"Cubic","Extrapolate=Linear","MultiX=Average","Skip=True","Sort=True")</f>
        <v>#N/A Invalid Parameter: Interpolation value</v>
      </c>
      <c r="AJ2305" s="43" t="str">
        <f>_xll.BInterpol('Base IPCA'!$C$3:$C$13,'Base IPCA'!$D$3:$D$13,AH2305,"Cubic","Extrapolate=Linear","MultiX=Average","Skip=True","Sort=True")</f>
        <v>#N/A Invalid Parameter: Interpolation value</v>
      </c>
    </row>
    <row r="2306" spans="34:36" x14ac:dyDescent="0.25">
      <c r="AH2306" s="42" t="e">
        <f t="shared" si="129"/>
        <v>#REF!</v>
      </c>
      <c r="AI2306" s="43" t="str">
        <f>_xll.BInterpol('Base IPCA'!$C$3:$C$13,'Base IPCA'!$E$3:$E$13,AH2306,"Cubic","Extrapolate=Linear","MultiX=Average","Skip=True","Sort=True")</f>
        <v>#N/A Invalid Parameter: Interpolation value</v>
      </c>
      <c r="AJ2306" s="43" t="str">
        <f>_xll.BInterpol('Base IPCA'!$C$3:$C$13,'Base IPCA'!$D$3:$D$13,AH2306,"Cubic","Extrapolate=Linear","MultiX=Average","Skip=True","Sort=True")</f>
        <v>#N/A Invalid Parameter: Interpolation value</v>
      </c>
    </row>
    <row r="2307" spans="34:36" x14ac:dyDescent="0.25">
      <c r="AH2307" s="42" t="e">
        <f t="shared" si="129"/>
        <v>#REF!</v>
      </c>
      <c r="AI2307" s="43" t="str">
        <f>_xll.BInterpol('Base IPCA'!$C$3:$C$13,'Base IPCA'!$E$3:$E$13,AH2307,"Cubic","Extrapolate=Linear","MultiX=Average","Skip=True","Sort=True")</f>
        <v>#N/A Invalid Parameter: Interpolation value</v>
      </c>
      <c r="AJ2307" s="43" t="str">
        <f>_xll.BInterpol('Base IPCA'!$C$3:$C$13,'Base IPCA'!$D$3:$D$13,AH2307,"Cubic","Extrapolate=Linear","MultiX=Average","Skip=True","Sort=True")</f>
        <v>#N/A Invalid Parameter: Interpolation value</v>
      </c>
    </row>
    <row r="2308" spans="34:36" x14ac:dyDescent="0.25">
      <c r="AH2308" s="42" t="e">
        <f t="shared" si="129"/>
        <v>#REF!</v>
      </c>
      <c r="AI2308" s="43" t="str">
        <f>_xll.BInterpol('Base IPCA'!$C$3:$C$13,'Base IPCA'!$E$3:$E$13,AH2308,"Cubic","Extrapolate=Linear","MultiX=Average","Skip=True","Sort=True")</f>
        <v>#N/A Invalid Parameter: Interpolation value</v>
      </c>
      <c r="AJ2308" s="43" t="str">
        <f>_xll.BInterpol('Base IPCA'!$C$3:$C$13,'Base IPCA'!$D$3:$D$13,AH2308,"Cubic","Extrapolate=Linear","MultiX=Average","Skip=True","Sort=True")</f>
        <v>#N/A Invalid Parameter: Interpolation value</v>
      </c>
    </row>
    <row r="2309" spans="34:36" x14ac:dyDescent="0.25">
      <c r="AH2309" s="42" t="e">
        <f t="shared" si="129"/>
        <v>#REF!</v>
      </c>
      <c r="AI2309" s="43" t="str">
        <f>_xll.BInterpol('Base IPCA'!$C$3:$C$13,'Base IPCA'!$E$3:$E$13,AH2309,"Cubic","Extrapolate=Linear","MultiX=Average","Skip=True","Sort=True")</f>
        <v>#N/A Invalid Parameter: Interpolation value</v>
      </c>
      <c r="AJ2309" s="43" t="str">
        <f>_xll.BInterpol('Base IPCA'!$C$3:$C$13,'Base IPCA'!$D$3:$D$13,AH2309,"Cubic","Extrapolate=Linear","MultiX=Average","Skip=True","Sort=True")</f>
        <v>#N/A Invalid Parameter: Interpolation value</v>
      </c>
    </row>
    <row r="2310" spans="34:36" x14ac:dyDescent="0.25">
      <c r="AH2310" s="42" t="e">
        <f t="shared" ref="AH2310:AH2373" si="130">AH2309+1</f>
        <v>#REF!</v>
      </c>
      <c r="AI2310" s="43" t="str">
        <f>_xll.BInterpol('Base IPCA'!$C$3:$C$13,'Base IPCA'!$E$3:$E$13,AH2310,"Cubic","Extrapolate=Linear","MultiX=Average","Skip=True","Sort=True")</f>
        <v>#N/A Invalid Parameter: Interpolation value</v>
      </c>
      <c r="AJ2310" s="43" t="str">
        <f>_xll.BInterpol('Base IPCA'!$C$3:$C$13,'Base IPCA'!$D$3:$D$13,AH2310,"Cubic","Extrapolate=Linear","MultiX=Average","Skip=True","Sort=True")</f>
        <v>#N/A Invalid Parameter: Interpolation value</v>
      </c>
    </row>
    <row r="2311" spans="34:36" x14ac:dyDescent="0.25">
      <c r="AH2311" s="42" t="e">
        <f t="shared" si="130"/>
        <v>#REF!</v>
      </c>
      <c r="AI2311" s="43" t="str">
        <f>_xll.BInterpol('Base IPCA'!$C$3:$C$13,'Base IPCA'!$E$3:$E$13,AH2311,"Cubic","Extrapolate=Linear","MultiX=Average","Skip=True","Sort=True")</f>
        <v>#N/A Invalid Parameter: Interpolation value</v>
      </c>
      <c r="AJ2311" s="43" t="str">
        <f>_xll.BInterpol('Base IPCA'!$C$3:$C$13,'Base IPCA'!$D$3:$D$13,AH2311,"Cubic","Extrapolate=Linear","MultiX=Average","Skip=True","Sort=True")</f>
        <v>#N/A Invalid Parameter: Interpolation value</v>
      </c>
    </row>
    <row r="2312" spans="34:36" x14ac:dyDescent="0.25">
      <c r="AH2312" s="42" t="e">
        <f t="shared" si="130"/>
        <v>#REF!</v>
      </c>
      <c r="AI2312" s="43" t="str">
        <f>_xll.BInterpol('Base IPCA'!$C$3:$C$13,'Base IPCA'!$E$3:$E$13,AH2312,"Cubic","Extrapolate=Linear","MultiX=Average","Skip=True","Sort=True")</f>
        <v>#N/A Invalid Parameter: Interpolation value</v>
      </c>
      <c r="AJ2312" s="43" t="str">
        <f>_xll.BInterpol('Base IPCA'!$C$3:$C$13,'Base IPCA'!$D$3:$D$13,AH2312,"Cubic","Extrapolate=Linear","MultiX=Average","Skip=True","Sort=True")</f>
        <v>#N/A Invalid Parameter: Interpolation value</v>
      </c>
    </row>
    <row r="2313" spans="34:36" x14ac:dyDescent="0.25">
      <c r="AH2313" s="42" t="e">
        <f t="shared" si="130"/>
        <v>#REF!</v>
      </c>
      <c r="AI2313" s="43" t="str">
        <f>_xll.BInterpol('Base IPCA'!$C$3:$C$13,'Base IPCA'!$E$3:$E$13,AH2313,"Cubic","Extrapolate=Linear","MultiX=Average","Skip=True","Sort=True")</f>
        <v>#N/A Invalid Parameter: Interpolation value</v>
      </c>
      <c r="AJ2313" s="43" t="str">
        <f>_xll.BInterpol('Base IPCA'!$C$3:$C$13,'Base IPCA'!$D$3:$D$13,AH2313,"Cubic","Extrapolate=Linear","MultiX=Average","Skip=True","Sort=True")</f>
        <v>#N/A Invalid Parameter: Interpolation value</v>
      </c>
    </row>
    <row r="2314" spans="34:36" x14ac:dyDescent="0.25">
      <c r="AH2314" s="42" t="e">
        <f t="shared" si="130"/>
        <v>#REF!</v>
      </c>
      <c r="AI2314" s="43" t="str">
        <f>_xll.BInterpol('Base IPCA'!$C$3:$C$13,'Base IPCA'!$E$3:$E$13,AH2314,"Cubic","Extrapolate=Linear","MultiX=Average","Skip=True","Sort=True")</f>
        <v>#N/A Invalid Parameter: Interpolation value</v>
      </c>
      <c r="AJ2314" s="43" t="str">
        <f>_xll.BInterpol('Base IPCA'!$C$3:$C$13,'Base IPCA'!$D$3:$D$13,AH2314,"Cubic","Extrapolate=Linear","MultiX=Average","Skip=True","Sort=True")</f>
        <v>#N/A Invalid Parameter: Interpolation value</v>
      </c>
    </row>
    <row r="2315" spans="34:36" x14ac:dyDescent="0.25">
      <c r="AH2315" s="42" t="e">
        <f t="shared" si="130"/>
        <v>#REF!</v>
      </c>
      <c r="AI2315" s="43" t="str">
        <f>_xll.BInterpol('Base IPCA'!$C$3:$C$13,'Base IPCA'!$E$3:$E$13,AH2315,"Cubic","Extrapolate=Linear","MultiX=Average","Skip=True","Sort=True")</f>
        <v>#N/A Invalid Parameter: Interpolation value</v>
      </c>
      <c r="AJ2315" s="43" t="str">
        <f>_xll.BInterpol('Base IPCA'!$C$3:$C$13,'Base IPCA'!$D$3:$D$13,AH2315,"Cubic","Extrapolate=Linear","MultiX=Average","Skip=True","Sort=True")</f>
        <v>#N/A Invalid Parameter: Interpolation value</v>
      </c>
    </row>
    <row r="2316" spans="34:36" x14ac:dyDescent="0.25">
      <c r="AH2316" s="42" t="e">
        <f t="shared" si="130"/>
        <v>#REF!</v>
      </c>
      <c r="AI2316" s="43" t="str">
        <f>_xll.BInterpol('Base IPCA'!$C$3:$C$13,'Base IPCA'!$E$3:$E$13,AH2316,"Cubic","Extrapolate=Linear","MultiX=Average","Skip=True","Sort=True")</f>
        <v>#N/A Invalid Parameter: Interpolation value</v>
      </c>
      <c r="AJ2316" s="43" t="str">
        <f>_xll.BInterpol('Base IPCA'!$C$3:$C$13,'Base IPCA'!$D$3:$D$13,AH2316,"Cubic","Extrapolate=Linear","MultiX=Average","Skip=True","Sort=True")</f>
        <v>#N/A Invalid Parameter: Interpolation value</v>
      </c>
    </row>
    <row r="2317" spans="34:36" x14ac:dyDescent="0.25">
      <c r="AH2317" s="42" t="e">
        <f t="shared" si="130"/>
        <v>#REF!</v>
      </c>
      <c r="AI2317" s="43" t="str">
        <f>_xll.BInterpol('Base IPCA'!$C$3:$C$13,'Base IPCA'!$E$3:$E$13,AH2317,"Cubic","Extrapolate=Linear","MultiX=Average","Skip=True","Sort=True")</f>
        <v>#N/A Invalid Parameter: Interpolation value</v>
      </c>
      <c r="AJ2317" s="43" t="str">
        <f>_xll.BInterpol('Base IPCA'!$C$3:$C$13,'Base IPCA'!$D$3:$D$13,AH2317,"Cubic","Extrapolate=Linear","MultiX=Average","Skip=True","Sort=True")</f>
        <v>#N/A Invalid Parameter: Interpolation value</v>
      </c>
    </row>
    <row r="2318" spans="34:36" x14ac:dyDescent="0.25">
      <c r="AH2318" s="42" t="e">
        <f t="shared" si="130"/>
        <v>#REF!</v>
      </c>
      <c r="AI2318" s="43" t="str">
        <f>_xll.BInterpol('Base IPCA'!$C$3:$C$13,'Base IPCA'!$E$3:$E$13,AH2318,"Cubic","Extrapolate=Linear","MultiX=Average","Skip=True","Sort=True")</f>
        <v>#N/A Invalid Parameter: Interpolation value</v>
      </c>
      <c r="AJ2318" s="43" t="str">
        <f>_xll.BInterpol('Base IPCA'!$C$3:$C$13,'Base IPCA'!$D$3:$D$13,AH2318,"Cubic","Extrapolate=Linear","MultiX=Average","Skip=True","Sort=True")</f>
        <v>#N/A Invalid Parameter: Interpolation value</v>
      </c>
    </row>
    <row r="2319" spans="34:36" x14ac:dyDescent="0.25">
      <c r="AH2319" s="42" t="e">
        <f t="shared" si="130"/>
        <v>#REF!</v>
      </c>
      <c r="AI2319" s="43" t="str">
        <f>_xll.BInterpol('Base IPCA'!$C$3:$C$13,'Base IPCA'!$E$3:$E$13,AH2319,"Cubic","Extrapolate=Linear","MultiX=Average","Skip=True","Sort=True")</f>
        <v>#N/A Invalid Parameter: Interpolation value</v>
      </c>
      <c r="AJ2319" s="43" t="str">
        <f>_xll.BInterpol('Base IPCA'!$C$3:$C$13,'Base IPCA'!$D$3:$D$13,AH2319,"Cubic","Extrapolate=Linear","MultiX=Average","Skip=True","Sort=True")</f>
        <v>#N/A Invalid Parameter: Interpolation value</v>
      </c>
    </row>
    <row r="2320" spans="34:36" x14ac:dyDescent="0.25">
      <c r="AH2320" s="42" t="e">
        <f t="shared" si="130"/>
        <v>#REF!</v>
      </c>
      <c r="AI2320" s="43" t="str">
        <f>_xll.BInterpol('Base IPCA'!$C$3:$C$13,'Base IPCA'!$E$3:$E$13,AH2320,"Cubic","Extrapolate=Linear","MultiX=Average","Skip=True","Sort=True")</f>
        <v>#N/A Invalid Parameter: Interpolation value</v>
      </c>
      <c r="AJ2320" s="43" t="str">
        <f>_xll.BInterpol('Base IPCA'!$C$3:$C$13,'Base IPCA'!$D$3:$D$13,AH2320,"Cubic","Extrapolate=Linear","MultiX=Average","Skip=True","Sort=True")</f>
        <v>#N/A Invalid Parameter: Interpolation value</v>
      </c>
    </row>
    <row r="2321" spans="34:36" x14ac:dyDescent="0.25">
      <c r="AH2321" s="42" t="e">
        <f t="shared" si="130"/>
        <v>#REF!</v>
      </c>
      <c r="AI2321" s="43" t="str">
        <f>_xll.BInterpol('Base IPCA'!$C$3:$C$13,'Base IPCA'!$E$3:$E$13,AH2321,"Cubic","Extrapolate=Linear","MultiX=Average","Skip=True","Sort=True")</f>
        <v>#N/A Invalid Parameter: Interpolation value</v>
      </c>
      <c r="AJ2321" s="43" t="str">
        <f>_xll.BInterpol('Base IPCA'!$C$3:$C$13,'Base IPCA'!$D$3:$D$13,AH2321,"Cubic","Extrapolate=Linear","MultiX=Average","Skip=True","Sort=True")</f>
        <v>#N/A Invalid Parameter: Interpolation value</v>
      </c>
    </row>
    <row r="2322" spans="34:36" x14ac:dyDescent="0.25">
      <c r="AH2322" s="42" t="e">
        <f t="shared" si="130"/>
        <v>#REF!</v>
      </c>
      <c r="AI2322" s="43" t="str">
        <f>_xll.BInterpol('Base IPCA'!$C$3:$C$13,'Base IPCA'!$E$3:$E$13,AH2322,"Cubic","Extrapolate=Linear","MultiX=Average","Skip=True","Sort=True")</f>
        <v>#N/A Invalid Parameter: Interpolation value</v>
      </c>
      <c r="AJ2322" s="43" t="str">
        <f>_xll.BInterpol('Base IPCA'!$C$3:$C$13,'Base IPCA'!$D$3:$D$13,AH2322,"Cubic","Extrapolate=Linear","MultiX=Average","Skip=True","Sort=True")</f>
        <v>#N/A Invalid Parameter: Interpolation value</v>
      </c>
    </row>
    <row r="2323" spans="34:36" x14ac:dyDescent="0.25">
      <c r="AH2323" s="42" t="e">
        <f t="shared" si="130"/>
        <v>#REF!</v>
      </c>
      <c r="AI2323" s="43" t="str">
        <f>_xll.BInterpol('Base IPCA'!$C$3:$C$13,'Base IPCA'!$E$3:$E$13,AH2323,"Cubic","Extrapolate=Linear","MultiX=Average","Skip=True","Sort=True")</f>
        <v>#N/A Invalid Parameter: Interpolation value</v>
      </c>
      <c r="AJ2323" s="43" t="str">
        <f>_xll.BInterpol('Base IPCA'!$C$3:$C$13,'Base IPCA'!$D$3:$D$13,AH2323,"Cubic","Extrapolate=Linear","MultiX=Average","Skip=True","Sort=True")</f>
        <v>#N/A Invalid Parameter: Interpolation value</v>
      </c>
    </row>
    <row r="2324" spans="34:36" x14ac:dyDescent="0.25">
      <c r="AH2324" s="42" t="e">
        <f t="shared" si="130"/>
        <v>#REF!</v>
      </c>
      <c r="AI2324" s="43" t="str">
        <f>_xll.BInterpol('Base IPCA'!$C$3:$C$13,'Base IPCA'!$E$3:$E$13,AH2324,"Cubic","Extrapolate=Linear","MultiX=Average","Skip=True","Sort=True")</f>
        <v>#N/A Invalid Parameter: Interpolation value</v>
      </c>
      <c r="AJ2324" s="43" t="str">
        <f>_xll.BInterpol('Base IPCA'!$C$3:$C$13,'Base IPCA'!$D$3:$D$13,AH2324,"Cubic","Extrapolate=Linear","MultiX=Average","Skip=True","Sort=True")</f>
        <v>#N/A Invalid Parameter: Interpolation value</v>
      </c>
    </row>
    <row r="2325" spans="34:36" x14ac:dyDescent="0.25">
      <c r="AH2325" s="42" t="e">
        <f t="shared" si="130"/>
        <v>#REF!</v>
      </c>
      <c r="AI2325" s="43" t="str">
        <f>_xll.BInterpol('Base IPCA'!$C$3:$C$13,'Base IPCA'!$E$3:$E$13,AH2325,"Cubic","Extrapolate=Linear","MultiX=Average","Skip=True","Sort=True")</f>
        <v>#N/A Invalid Parameter: Interpolation value</v>
      </c>
      <c r="AJ2325" s="43" t="str">
        <f>_xll.BInterpol('Base IPCA'!$C$3:$C$13,'Base IPCA'!$D$3:$D$13,AH2325,"Cubic","Extrapolate=Linear","MultiX=Average","Skip=True","Sort=True")</f>
        <v>#N/A Invalid Parameter: Interpolation value</v>
      </c>
    </row>
    <row r="2326" spans="34:36" x14ac:dyDescent="0.25">
      <c r="AH2326" s="42" t="e">
        <f t="shared" si="130"/>
        <v>#REF!</v>
      </c>
      <c r="AI2326" s="43" t="str">
        <f>_xll.BInterpol('Base IPCA'!$C$3:$C$13,'Base IPCA'!$E$3:$E$13,AH2326,"Cubic","Extrapolate=Linear","MultiX=Average","Skip=True","Sort=True")</f>
        <v>#N/A Invalid Parameter: Interpolation value</v>
      </c>
      <c r="AJ2326" s="43" t="str">
        <f>_xll.BInterpol('Base IPCA'!$C$3:$C$13,'Base IPCA'!$D$3:$D$13,AH2326,"Cubic","Extrapolate=Linear","MultiX=Average","Skip=True","Sort=True")</f>
        <v>#N/A Invalid Parameter: Interpolation value</v>
      </c>
    </row>
    <row r="2327" spans="34:36" x14ac:dyDescent="0.25">
      <c r="AH2327" s="42" t="e">
        <f t="shared" si="130"/>
        <v>#REF!</v>
      </c>
      <c r="AI2327" s="43" t="str">
        <f>_xll.BInterpol('Base IPCA'!$C$3:$C$13,'Base IPCA'!$E$3:$E$13,AH2327,"Cubic","Extrapolate=Linear","MultiX=Average","Skip=True","Sort=True")</f>
        <v>#N/A Invalid Parameter: Interpolation value</v>
      </c>
      <c r="AJ2327" s="43" t="str">
        <f>_xll.BInterpol('Base IPCA'!$C$3:$C$13,'Base IPCA'!$D$3:$D$13,AH2327,"Cubic","Extrapolate=Linear","MultiX=Average","Skip=True","Sort=True")</f>
        <v>#N/A Invalid Parameter: Interpolation value</v>
      </c>
    </row>
    <row r="2328" spans="34:36" x14ac:dyDescent="0.25">
      <c r="AH2328" s="42" t="e">
        <f t="shared" si="130"/>
        <v>#REF!</v>
      </c>
      <c r="AI2328" s="43" t="str">
        <f>_xll.BInterpol('Base IPCA'!$C$3:$C$13,'Base IPCA'!$E$3:$E$13,AH2328,"Cubic","Extrapolate=Linear","MultiX=Average","Skip=True","Sort=True")</f>
        <v>#N/A Invalid Parameter: Interpolation value</v>
      </c>
      <c r="AJ2328" s="43" t="str">
        <f>_xll.BInterpol('Base IPCA'!$C$3:$C$13,'Base IPCA'!$D$3:$D$13,AH2328,"Cubic","Extrapolate=Linear","MultiX=Average","Skip=True","Sort=True")</f>
        <v>#N/A Invalid Parameter: Interpolation value</v>
      </c>
    </row>
    <row r="2329" spans="34:36" x14ac:dyDescent="0.25">
      <c r="AH2329" s="42" t="e">
        <f t="shared" si="130"/>
        <v>#REF!</v>
      </c>
      <c r="AI2329" s="43" t="str">
        <f>_xll.BInterpol('Base IPCA'!$C$3:$C$13,'Base IPCA'!$E$3:$E$13,AH2329,"Cubic","Extrapolate=Linear","MultiX=Average","Skip=True","Sort=True")</f>
        <v>#N/A Invalid Parameter: Interpolation value</v>
      </c>
      <c r="AJ2329" s="43" t="str">
        <f>_xll.BInterpol('Base IPCA'!$C$3:$C$13,'Base IPCA'!$D$3:$D$13,AH2329,"Cubic","Extrapolate=Linear","MultiX=Average","Skip=True","Sort=True")</f>
        <v>#N/A Invalid Parameter: Interpolation value</v>
      </c>
    </row>
    <row r="2330" spans="34:36" x14ac:dyDescent="0.25">
      <c r="AH2330" s="42" t="e">
        <f t="shared" si="130"/>
        <v>#REF!</v>
      </c>
      <c r="AI2330" s="43" t="str">
        <f>_xll.BInterpol('Base IPCA'!$C$3:$C$13,'Base IPCA'!$E$3:$E$13,AH2330,"Cubic","Extrapolate=Linear","MultiX=Average","Skip=True","Sort=True")</f>
        <v>#N/A Invalid Parameter: Interpolation value</v>
      </c>
      <c r="AJ2330" s="43" t="str">
        <f>_xll.BInterpol('Base IPCA'!$C$3:$C$13,'Base IPCA'!$D$3:$D$13,AH2330,"Cubic","Extrapolate=Linear","MultiX=Average","Skip=True","Sort=True")</f>
        <v>#N/A Invalid Parameter: Interpolation value</v>
      </c>
    </row>
    <row r="2331" spans="34:36" x14ac:dyDescent="0.25">
      <c r="AH2331" s="42" t="e">
        <f t="shared" si="130"/>
        <v>#REF!</v>
      </c>
      <c r="AI2331" s="43" t="str">
        <f>_xll.BInterpol('Base IPCA'!$C$3:$C$13,'Base IPCA'!$E$3:$E$13,AH2331,"Cubic","Extrapolate=Linear","MultiX=Average","Skip=True","Sort=True")</f>
        <v>#N/A Invalid Parameter: Interpolation value</v>
      </c>
      <c r="AJ2331" s="43" t="str">
        <f>_xll.BInterpol('Base IPCA'!$C$3:$C$13,'Base IPCA'!$D$3:$D$13,AH2331,"Cubic","Extrapolate=Linear","MultiX=Average","Skip=True","Sort=True")</f>
        <v>#N/A Invalid Parameter: Interpolation value</v>
      </c>
    </row>
    <row r="2332" spans="34:36" x14ac:dyDescent="0.25">
      <c r="AH2332" s="42" t="e">
        <f t="shared" si="130"/>
        <v>#REF!</v>
      </c>
      <c r="AI2332" s="43" t="str">
        <f>_xll.BInterpol('Base IPCA'!$C$3:$C$13,'Base IPCA'!$E$3:$E$13,AH2332,"Cubic","Extrapolate=Linear","MultiX=Average","Skip=True","Sort=True")</f>
        <v>#N/A Invalid Parameter: Interpolation value</v>
      </c>
      <c r="AJ2332" s="43" t="str">
        <f>_xll.BInterpol('Base IPCA'!$C$3:$C$13,'Base IPCA'!$D$3:$D$13,AH2332,"Cubic","Extrapolate=Linear","MultiX=Average","Skip=True","Sort=True")</f>
        <v>#N/A Invalid Parameter: Interpolation value</v>
      </c>
    </row>
    <row r="2333" spans="34:36" x14ac:dyDescent="0.25">
      <c r="AH2333" s="42" t="e">
        <f t="shared" si="130"/>
        <v>#REF!</v>
      </c>
      <c r="AI2333" s="43" t="str">
        <f>_xll.BInterpol('Base IPCA'!$C$3:$C$13,'Base IPCA'!$E$3:$E$13,AH2333,"Cubic","Extrapolate=Linear","MultiX=Average","Skip=True","Sort=True")</f>
        <v>#N/A Invalid Parameter: Interpolation value</v>
      </c>
      <c r="AJ2333" s="43" t="str">
        <f>_xll.BInterpol('Base IPCA'!$C$3:$C$13,'Base IPCA'!$D$3:$D$13,AH2333,"Cubic","Extrapolate=Linear","MultiX=Average","Skip=True","Sort=True")</f>
        <v>#N/A Invalid Parameter: Interpolation value</v>
      </c>
    </row>
    <row r="2334" spans="34:36" x14ac:dyDescent="0.25">
      <c r="AH2334" s="42" t="e">
        <f t="shared" si="130"/>
        <v>#REF!</v>
      </c>
      <c r="AI2334" s="43" t="str">
        <f>_xll.BInterpol('Base IPCA'!$C$3:$C$13,'Base IPCA'!$E$3:$E$13,AH2334,"Cubic","Extrapolate=Linear","MultiX=Average","Skip=True","Sort=True")</f>
        <v>#N/A Invalid Parameter: Interpolation value</v>
      </c>
      <c r="AJ2334" s="43" t="str">
        <f>_xll.BInterpol('Base IPCA'!$C$3:$C$13,'Base IPCA'!$D$3:$D$13,AH2334,"Cubic","Extrapolate=Linear","MultiX=Average","Skip=True","Sort=True")</f>
        <v>#N/A Invalid Parameter: Interpolation value</v>
      </c>
    </row>
    <row r="2335" spans="34:36" x14ac:dyDescent="0.25">
      <c r="AH2335" s="42" t="e">
        <f t="shared" si="130"/>
        <v>#REF!</v>
      </c>
      <c r="AI2335" s="43" t="str">
        <f>_xll.BInterpol('Base IPCA'!$C$3:$C$13,'Base IPCA'!$E$3:$E$13,AH2335,"Cubic","Extrapolate=Linear","MultiX=Average","Skip=True","Sort=True")</f>
        <v>#N/A Invalid Parameter: Interpolation value</v>
      </c>
      <c r="AJ2335" s="43" t="str">
        <f>_xll.BInterpol('Base IPCA'!$C$3:$C$13,'Base IPCA'!$D$3:$D$13,AH2335,"Cubic","Extrapolate=Linear","MultiX=Average","Skip=True","Sort=True")</f>
        <v>#N/A Invalid Parameter: Interpolation value</v>
      </c>
    </row>
    <row r="2336" spans="34:36" x14ac:dyDescent="0.25">
      <c r="AH2336" s="42" t="e">
        <f t="shared" si="130"/>
        <v>#REF!</v>
      </c>
      <c r="AI2336" s="43" t="str">
        <f>_xll.BInterpol('Base IPCA'!$C$3:$C$13,'Base IPCA'!$E$3:$E$13,AH2336,"Cubic","Extrapolate=Linear","MultiX=Average","Skip=True","Sort=True")</f>
        <v>#N/A Invalid Parameter: Interpolation value</v>
      </c>
      <c r="AJ2336" s="43" t="str">
        <f>_xll.BInterpol('Base IPCA'!$C$3:$C$13,'Base IPCA'!$D$3:$D$13,AH2336,"Cubic","Extrapolate=Linear","MultiX=Average","Skip=True","Sort=True")</f>
        <v>#N/A Invalid Parameter: Interpolation value</v>
      </c>
    </row>
    <row r="2337" spans="34:36" x14ac:dyDescent="0.25">
      <c r="AH2337" s="42" t="e">
        <f t="shared" si="130"/>
        <v>#REF!</v>
      </c>
      <c r="AI2337" s="43" t="str">
        <f>_xll.BInterpol('Base IPCA'!$C$3:$C$13,'Base IPCA'!$E$3:$E$13,AH2337,"Cubic","Extrapolate=Linear","MultiX=Average","Skip=True","Sort=True")</f>
        <v>#N/A Invalid Parameter: Interpolation value</v>
      </c>
      <c r="AJ2337" s="43" t="str">
        <f>_xll.BInterpol('Base IPCA'!$C$3:$C$13,'Base IPCA'!$D$3:$D$13,AH2337,"Cubic","Extrapolate=Linear","MultiX=Average","Skip=True","Sort=True")</f>
        <v>#N/A Invalid Parameter: Interpolation value</v>
      </c>
    </row>
    <row r="2338" spans="34:36" x14ac:dyDescent="0.25">
      <c r="AH2338" s="42" t="e">
        <f t="shared" si="130"/>
        <v>#REF!</v>
      </c>
      <c r="AI2338" s="43" t="str">
        <f>_xll.BInterpol('Base IPCA'!$C$3:$C$13,'Base IPCA'!$E$3:$E$13,AH2338,"Cubic","Extrapolate=Linear","MultiX=Average","Skip=True","Sort=True")</f>
        <v>#N/A Invalid Parameter: Interpolation value</v>
      </c>
      <c r="AJ2338" s="43" t="str">
        <f>_xll.BInterpol('Base IPCA'!$C$3:$C$13,'Base IPCA'!$D$3:$D$13,AH2338,"Cubic","Extrapolate=Linear","MultiX=Average","Skip=True","Sort=True")</f>
        <v>#N/A Invalid Parameter: Interpolation value</v>
      </c>
    </row>
    <row r="2339" spans="34:36" x14ac:dyDescent="0.25">
      <c r="AH2339" s="42" t="e">
        <f t="shared" si="130"/>
        <v>#REF!</v>
      </c>
      <c r="AI2339" s="43" t="str">
        <f>_xll.BInterpol('Base IPCA'!$C$3:$C$13,'Base IPCA'!$E$3:$E$13,AH2339,"Cubic","Extrapolate=Linear","MultiX=Average","Skip=True","Sort=True")</f>
        <v>#N/A Invalid Parameter: Interpolation value</v>
      </c>
      <c r="AJ2339" s="43" t="str">
        <f>_xll.BInterpol('Base IPCA'!$C$3:$C$13,'Base IPCA'!$D$3:$D$13,AH2339,"Cubic","Extrapolate=Linear","MultiX=Average","Skip=True","Sort=True")</f>
        <v>#N/A Invalid Parameter: Interpolation value</v>
      </c>
    </row>
    <row r="2340" spans="34:36" x14ac:dyDescent="0.25">
      <c r="AH2340" s="42" t="e">
        <f t="shared" si="130"/>
        <v>#REF!</v>
      </c>
      <c r="AI2340" s="43" t="str">
        <f>_xll.BInterpol('Base IPCA'!$C$3:$C$13,'Base IPCA'!$E$3:$E$13,AH2340,"Cubic","Extrapolate=Linear","MultiX=Average","Skip=True","Sort=True")</f>
        <v>#N/A Invalid Parameter: Interpolation value</v>
      </c>
      <c r="AJ2340" s="43" t="str">
        <f>_xll.BInterpol('Base IPCA'!$C$3:$C$13,'Base IPCA'!$D$3:$D$13,AH2340,"Cubic","Extrapolate=Linear","MultiX=Average","Skip=True","Sort=True")</f>
        <v>#N/A Invalid Parameter: Interpolation value</v>
      </c>
    </row>
    <row r="2341" spans="34:36" x14ac:dyDescent="0.25">
      <c r="AH2341" s="42" t="e">
        <f t="shared" si="130"/>
        <v>#REF!</v>
      </c>
      <c r="AI2341" s="43" t="str">
        <f>_xll.BInterpol('Base IPCA'!$C$3:$C$13,'Base IPCA'!$E$3:$E$13,AH2341,"Cubic","Extrapolate=Linear","MultiX=Average","Skip=True","Sort=True")</f>
        <v>#N/A Invalid Parameter: Interpolation value</v>
      </c>
      <c r="AJ2341" s="43" t="str">
        <f>_xll.BInterpol('Base IPCA'!$C$3:$C$13,'Base IPCA'!$D$3:$D$13,AH2341,"Cubic","Extrapolate=Linear","MultiX=Average","Skip=True","Sort=True")</f>
        <v>#N/A Invalid Parameter: Interpolation value</v>
      </c>
    </row>
    <row r="2342" spans="34:36" x14ac:dyDescent="0.25">
      <c r="AH2342" s="42" t="e">
        <f t="shared" si="130"/>
        <v>#REF!</v>
      </c>
      <c r="AI2342" s="43" t="str">
        <f>_xll.BInterpol('Base IPCA'!$C$3:$C$13,'Base IPCA'!$E$3:$E$13,AH2342,"Cubic","Extrapolate=Linear","MultiX=Average","Skip=True","Sort=True")</f>
        <v>#N/A Invalid Parameter: Interpolation value</v>
      </c>
      <c r="AJ2342" s="43" t="str">
        <f>_xll.BInterpol('Base IPCA'!$C$3:$C$13,'Base IPCA'!$D$3:$D$13,AH2342,"Cubic","Extrapolate=Linear","MultiX=Average","Skip=True","Sort=True")</f>
        <v>#N/A Invalid Parameter: Interpolation value</v>
      </c>
    </row>
    <row r="2343" spans="34:36" x14ac:dyDescent="0.25">
      <c r="AH2343" s="42" t="e">
        <f t="shared" si="130"/>
        <v>#REF!</v>
      </c>
      <c r="AI2343" s="43" t="str">
        <f>_xll.BInterpol('Base IPCA'!$C$3:$C$13,'Base IPCA'!$E$3:$E$13,AH2343,"Cubic","Extrapolate=Linear","MultiX=Average","Skip=True","Sort=True")</f>
        <v>#N/A Invalid Parameter: Interpolation value</v>
      </c>
      <c r="AJ2343" s="43" t="str">
        <f>_xll.BInterpol('Base IPCA'!$C$3:$C$13,'Base IPCA'!$D$3:$D$13,AH2343,"Cubic","Extrapolate=Linear","MultiX=Average","Skip=True","Sort=True")</f>
        <v>#N/A Invalid Parameter: Interpolation value</v>
      </c>
    </row>
    <row r="2344" spans="34:36" x14ac:dyDescent="0.25">
      <c r="AH2344" s="42" t="e">
        <f t="shared" si="130"/>
        <v>#REF!</v>
      </c>
      <c r="AI2344" s="43" t="str">
        <f>_xll.BInterpol('Base IPCA'!$C$3:$C$13,'Base IPCA'!$E$3:$E$13,AH2344,"Cubic","Extrapolate=Linear","MultiX=Average","Skip=True","Sort=True")</f>
        <v>#N/A Invalid Parameter: Interpolation value</v>
      </c>
      <c r="AJ2344" s="43" t="str">
        <f>_xll.BInterpol('Base IPCA'!$C$3:$C$13,'Base IPCA'!$D$3:$D$13,AH2344,"Cubic","Extrapolate=Linear","MultiX=Average","Skip=True","Sort=True")</f>
        <v>#N/A Invalid Parameter: Interpolation value</v>
      </c>
    </row>
    <row r="2345" spans="34:36" x14ac:dyDescent="0.25">
      <c r="AH2345" s="42" t="e">
        <f t="shared" si="130"/>
        <v>#REF!</v>
      </c>
      <c r="AI2345" s="43" t="str">
        <f>_xll.BInterpol('Base IPCA'!$C$3:$C$13,'Base IPCA'!$E$3:$E$13,AH2345,"Cubic","Extrapolate=Linear","MultiX=Average","Skip=True","Sort=True")</f>
        <v>#N/A Invalid Parameter: Interpolation value</v>
      </c>
      <c r="AJ2345" s="43" t="str">
        <f>_xll.BInterpol('Base IPCA'!$C$3:$C$13,'Base IPCA'!$D$3:$D$13,AH2345,"Cubic","Extrapolate=Linear","MultiX=Average","Skip=True","Sort=True")</f>
        <v>#N/A Invalid Parameter: Interpolation value</v>
      </c>
    </row>
    <row r="2346" spans="34:36" x14ac:dyDescent="0.25">
      <c r="AH2346" s="42" t="e">
        <f t="shared" si="130"/>
        <v>#REF!</v>
      </c>
      <c r="AI2346" s="43" t="str">
        <f>_xll.BInterpol('Base IPCA'!$C$3:$C$13,'Base IPCA'!$E$3:$E$13,AH2346,"Cubic","Extrapolate=Linear","MultiX=Average","Skip=True","Sort=True")</f>
        <v>#N/A Invalid Parameter: Interpolation value</v>
      </c>
      <c r="AJ2346" s="43" t="str">
        <f>_xll.BInterpol('Base IPCA'!$C$3:$C$13,'Base IPCA'!$D$3:$D$13,AH2346,"Cubic","Extrapolate=Linear","MultiX=Average","Skip=True","Sort=True")</f>
        <v>#N/A Invalid Parameter: Interpolation value</v>
      </c>
    </row>
    <row r="2347" spans="34:36" x14ac:dyDescent="0.25">
      <c r="AH2347" s="42" t="e">
        <f t="shared" si="130"/>
        <v>#REF!</v>
      </c>
      <c r="AI2347" s="43" t="str">
        <f>_xll.BInterpol('Base IPCA'!$C$3:$C$13,'Base IPCA'!$E$3:$E$13,AH2347,"Cubic","Extrapolate=Linear","MultiX=Average","Skip=True","Sort=True")</f>
        <v>#N/A Invalid Parameter: Interpolation value</v>
      </c>
      <c r="AJ2347" s="43" t="str">
        <f>_xll.BInterpol('Base IPCA'!$C$3:$C$13,'Base IPCA'!$D$3:$D$13,AH2347,"Cubic","Extrapolate=Linear","MultiX=Average","Skip=True","Sort=True")</f>
        <v>#N/A Invalid Parameter: Interpolation value</v>
      </c>
    </row>
    <row r="2348" spans="34:36" x14ac:dyDescent="0.25">
      <c r="AH2348" s="42" t="e">
        <f t="shared" si="130"/>
        <v>#REF!</v>
      </c>
      <c r="AI2348" s="43" t="str">
        <f>_xll.BInterpol('Base IPCA'!$C$3:$C$13,'Base IPCA'!$E$3:$E$13,AH2348,"Cubic","Extrapolate=Linear","MultiX=Average","Skip=True","Sort=True")</f>
        <v>#N/A Invalid Parameter: Interpolation value</v>
      </c>
      <c r="AJ2348" s="43" t="str">
        <f>_xll.BInterpol('Base IPCA'!$C$3:$C$13,'Base IPCA'!$D$3:$D$13,AH2348,"Cubic","Extrapolate=Linear","MultiX=Average","Skip=True","Sort=True")</f>
        <v>#N/A Invalid Parameter: Interpolation value</v>
      </c>
    </row>
    <row r="2349" spans="34:36" x14ac:dyDescent="0.25">
      <c r="AH2349" s="42" t="e">
        <f t="shared" si="130"/>
        <v>#REF!</v>
      </c>
      <c r="AI2349" s="43" t="str">
        <f>_xll.BInterpol('Base IPCA'!$C$3:$C$13,'Base IPCA'!$E$3:$E$13,AH2349,"Cubic","Extrapolate=Linear","MultiX=Average","Skip=True","Sort=True")</f>
        <v>#N/A Invalid Parameter: Interpolation value</v>
      </c>
      <c r="AJ2349" s="43" t="str">
        <f>_xll.BInterpol('Base IPCA'!$C$3:$C$13,'Base IPCA'!$D$3:$D$13,AH2349,"Cubic","Extrapolate=Linear","MultiX=Average","Skip=True","Sort=True")</f>
        <v>#N/A Invalid Parameter: Interpolation value</v>
      </c>
    </row>
    <row r="2350" spans="34:36" x14ac:dyDescent="0.25">
      <c r="AH2350" s="42" t="e">
        <f t="shared" si="130"/>
        <v>#REF!</v>
      </c>
      <c r="AI2350" s="43" t="str">
        <f>_xll.BInterpol('Base IPCA'!$C$3:$C$13,'Base IPCA'!$E$3:$E$13,AH2350,"Cubic","Extrapolate=Linear","MultiX=Average","Skip=True","Sort=True")</f>
        <v>#N/A Invalid Parameter: Interpolation value</v>
      </c>
      <c r="AJ2350" s="43" t="str">
        <f>_xll.BInterpol('Base IPCA'!$C$3:$C$13,'Base IPCA'!$D$3:$D$13,AH2350,"Cubic","Extrapolate=Linear","MultiX=Average","Skip=True","Sort=True")</f>
        <v>#N/A Invalid Parameter: Interpolation value</v>
      </c>
    </row>
    <row r="2351" spans="34:36" x14ac:dyDescent="0.25">
      <c r="AH2351" s="42" t="e">
        <f t="shared" si="130"/>
        <v>#REF!</v>
      </c>
      <c r="AI2351" s="43" t="str">
        <f>_xll.BInterpol('Base IPCA'!$C$3:$C$13,'Base IPCA'!$E$3:$E$13,AH2351,"Cubic","Extrapolate=Linear","MultiX=Average","Skip=True","Sort=True")</f>
        <v>#N/A Invalid Parameter: Interpolation value</v>
      </c>
      <c r="AJ2351" s="43" t="str">
        <f>_xll.BInterpol('Base IPCA'!$C$3:$C$13,'Base IPCA'!$D$3:$D$13,AH2351,"Cubic","Extrapolate=Linear","MultiX=Average","Skip=True","Sort=True")</f>
        <v>#N/A Invalid Parameter: Interpolation value</v>
      </c>
    </row>
    <row r="2352" spans="34:36" x14ac:dyDescent="0.25">
      <c r="AH2352" s="42" t="e">
        <f t="shared" si="130"/>
        <v>#REF!</v>
      </c>
      <c r="AI2352" s="43" t="str">
        <f>_xll.BInterpol('Base IPCA'!$C$3:$C$13,'Base IPCA'!$E$3:$E$13,AH2352,"Cubic","Extrapolate=Linear","MultiX=Average","Skip=True","Sort=True")</f>
        <v>#N/A Invalid Parameter: Interpolation value</v>
      </c>
      <c r="AJ2352" s="43" t="str">
        <f>_xll.BInterpol('Base IPCA'!$C$3:$C$13,'Base IPCA'!$D$3:$D$13,AH2352,"Cubic","Extrapolate=Linear","MultiX=Average","Skip=True","Sort=True")</f>
        <v>#N/A Invalid Parameter: Interpolation value</v>
      </c>
    </row>
    <row r="2353" spans="34:36" x14ac:dyDescent="0.25">
      <c r="AH2353" s="42" t="e">
        <f t="shared" si="130"/>
        <v>#REF!</v>
      </c>
      <c r="AI2353" s="43" t="str">
        <f>_xll.BInterpol('Base IPCA'!$C$3:$C$13,'Base IPCA'!$E$3:$E$13,AH2353,"Cubic","Extrapolate=Linear","MultiX=Average","Skip=True","Sort=True")</f>
        <v>#N/A Invalid Parameter: Interpolation value</v>
      </c>
      <c r="AJ2353" s="43" t="str">
        <f>_xll.BInterpol('Base IPCA'!$C$3:$C$13,'Base IPCA'!$D$3:$D$13,AH2353,"Cubic","Extrapolate=Linear","MultiX=Average","Skip=True","Sort=True")</f>
        <v>#N/A Invalid Parameter: Interpolation value</v>
      </c>
    </row>
    <row r="2354" spans="34:36" x14ac:dyDescent="0.25">
      <c r="AH2354" s="42" t="e">
        <f t="shared" si="130"/>
        <v>#REF!</v>
      </c>
      <c r="AI2354" s="43" t="str">
        <f>_xll.BInterpol('Base IPCA'!$C$3:$C$13,'Base IPCA'!$E$3:$E$13,AH2354,"Cubic","Extrapolate=Linear","MultiX=Average","Skip=True","Sort=True")</f>
        <v>#N/A Invalid Parameter: Interpolation value</v>
      </c>
      <c r="AJ2354" s="43" t="str">
        <f>_xll.BInterpol('Base IPCA'!$C$3:$C$13,'Base IPCA'!$D$3:$D$13,AH2354,"Cubic","Extrapolate=Linear","MultiX=Average","Skip=True","Sort=True")</f>
        <v>#N/A Invalid Parameter: Interpolation value</v>
      </c>
    </row>
    <row r="2355" spans="34:36" x14ac:dyDescent="0.25">
      <c r="AH2355" s="42" t="e">
        <f t="shared" si="130"/>
        <v>#REF!</v>
      </c>
      <c r="AI2355" s="43" t="str">
        <f>_xll.BInterpol('Base IPCA'!$C$3:$C$13,'Base IPCA'!$E$3:$E$13,AH2355,"Cubic","Extrapolate=Linear","MultiX=Average","Skip=True","Sort=True")</f>
        <v>#N/A Invalid Parameter: Interpolation value</v>
      </c>
      <c r="AJ2355" s="43" t="str">
        <f>_xll.BInterpol('Base IPCA'!$C$3:$C$13,'Base IPCA'!$D$3:$D$13,AH2355,"Cubic","Extrapolate=Linear","MultiX=Average","Skip=True","Sort=True")</f>
        <v>#N/A Invalid Parameter: Interpolation value</v>
      </c>
    </row>
    <row r="2356" spans="34:36" x14ac:dyDescent="0.25">
      <c r="AH2356" s="42" t="e">
        <f t="shared" si="130"/>
        <v>#REF!</v>
      </c>
      <c r="AI2356" s="43" t="str">
        <f>_xll.BInterpol('Base IPCA'!$C$3:$C$13,'Base IPCA'!$E$3:$E$13,AH2356,"Cubic","Extrapolate=Linear","MultiX=Average","Skip=True","Sort=True")</f>
        <v>#N/A Invalid Parameter: Interpolation value</v>
      </c>
      <c r="AJ2356" s="43" t="str">
        <f>_xll.BInterpol('Base IPCA'!$C$3:$C$13,'Base IPCA'!$D$3:$D$13,AH2356,"Cubic","Extrapolate=Linear","MultiX=Average","Skip=True","Sort=True")</f>
        <v>#N/A Invalid Parameter: Interpolation value</v>
      </c>
    </row>
    <row r="2357" spans="34:36" x14ac:dyDescent="0.25">
      <c r="AH2357" s="42" t="e">
        <f t="shared" si="130"/>
        <v>#REF!</v>
      </c>
      <c r="AI2357" s="43" t="str">
        <f>_xll.BInterpol('Base IPCA'!$C$3:$C$13,'Base IPCA'!$E$3:$E$13,AH2357,"Cubic","Extrapolate=Linear","MultiX=Average","Skip=True","Sort=True")</f>
        <v>#N/A Invalid Parameter: Interpolation value</v>
      </c>
      <c r="AJ2357" s="43" t="str">
        <f>_xll.BInterpol('Base IPCA'!$C$3:$C$13,'Base IPCA'!$D$3:$D$13,AH2357,"Cubic","Extrapolate=Linear","MultiX=Average","Skip=True","Sort=True")</f>
        <v>#N/A Invalid Parameter: Interpolation value</v>
      </c>
    </row>
    <row r="2358" spans="34:36" x14ac:dyDescent="0.25">
      <c r="AH2358" s="42" t="e">
        <f t="shared" si="130"/>
        <v>#REF!</v>
      </c>
      <c r="AI2358" s="43" t="str">
        <f>_xll.BInterpol('Base IPCA'!$C$3:$C$13,'Base IPCA'!$E$3:$E$13,AH2358,"Cubic","Extrapolate=Linear","MultiX=Average","Skip=True","Sort=True")</f>
        <v>#N/A Invalid Parameter: Interpolation value</v>
      </c>
      <c r="AJ2358" s="43" t="str">
        <f>_xll.BInterpol('Base IPCA'!$C$3:$C$13,'Base IPCA'!$D$3:$D$13,AH2358,"Cubic","Extrapolate=Linear","MultiX=Average","Skip=True","Sort=True")</f>
        <v>#N/A Invalid Parameter: Interpolation value</v>
      </c>
    </row>
    <row r="2359" spans="34:36" x14ac:dyDescent="0.25">
      <c r="AH2359" s="42" t="e">
        <f t="shared" si="130"/>
        <v>#REF!</v>
      </c>
      <c r="AI2359" s="43" t="str">
        <f>_xll.BInterpol('Base IPCA'!$C$3:$C$13,'Base IPCA'!$E$3:$E$13,AH2359,"Cubic","Extrapolate=Linear","MultiX=Average","Skip=True","Sort=True")</f>
        <v>#N/A Invalid Parameter: Interpolation value</v>
      </c>
      <c r="AJ2359" s="43" t="str">
        <f>_xll.BInterpol('Base IPCA'!$C$3:$C$13,'Base IPCA'!$D$3:$D$13,AH2359,"Cubic","Extrapolate=Linear","MultiX=Average","Skip=True","Sort=True")</f>
        <v>#N/A Invalid Parameter: Interpolation value</v>
      </c>
    </row>
    <row r="2360" spans="34:36" x14ac:dyDescent="0.25">
      <c r="AH2360" s="42" t="e">
        <f t="shared" si="130"/>
        <v>#REF!</v>
      </c>
      <c r="AI2360" s="43" t="str">
        <f>_xll.BInterpol('Base IPCA'!$C$3:$C$13,'Base IPCA'!$E$3:$E$13,AH2360,"Cubic","Extrapolate=Linear","MultiX=Average","Skip=True","Sort=True")</f>
        <v>#N/A Invalid Parameter: Interpolation value</v>
      </c>
      <c r="AJ2360" s="43" t="str">
        <f>_xll.BInterpol('Base IPCA'!$C$3:$C$13,'Base IPCA'!$D$3:$D$13,AH2360,"Cubic","Extrapolate=Linear","MultiX=Average","Skip=True","Sort=True")</f>
        <v>#N/A Invalid Parameter: Interpolation value</v>
      </c>
    </row>
    <row r="2361" spans="34:36" x14ac:dyDescent="0.25">
      <c r="AH2361" s="42" t="e">
        <f t="shared" si="130"/>
        <v>#REF!</v>
      </c>
      <c r="AI2361" s="43" t="str">
        <f>_xll.BInterpol('Base IPCA'!$C$3:$C$13,'Base IPCA'!$E$3:$E$13,AH2361,"Cubic","Extrapolate=Linear","MultiX=Average","Skip=True","Sort=True")</f>
        <v>#N/A Invalid Parameter: Interpolation value</v>
      </c>
      <c r="AJ2361" s="43" t="str">
        <f>_xll.BInterpol('Base IPCA'!$C$3:$C$13,'Base IPCA'!$D$3:$D$13,AH2361,"Cubic","Extrapolate=Linear","MultiX=Average","Skip=True","Sort=True")</f>
        <v>#N/A Invalid Parameter: Interpolation value</v>
      </c>
    </row>
    <row r="2362" spans="34:36" x14ac:dyDescent="0.25">
      <c r="AH2362" s="42" t="e">
        <f t="shared" si="130"/>
        <v>#REF!</v>
      </c>
      <c r="AI2362" s="43" t="str">
        <f>_xll.BInterpol('Base IPCA'!$C$3:$C$13,'Base IPCA'!$E$3:$E$13,AH2362,"Cubic","Extrapolate=Linear","MultiX=Average","Skip=True","Sort=True")</f>
        <v>#N/A Invalid Parameter: Interpolation value</v>
      </c>
      <c r="AJ2362" s="43" t="str">
        <f>_xll.BInterpol('Base IPCA'!$C$3:$C$13,'Base IPCA'!$D$3:$D$13,AH2362,"Cubic","Extrapolate=Linear","MultiX=Average","Skip=True","Sort=True")</f>
        <v>#N/A Invalid Parameter: Interpolation value</v>
      </c>
    </row>
    <row r="2363" spans="34:36" x14ac:dyDescent="0.25">
      <c r="AH2363" s="42" t="e">
        <f t="shared" si="130"/>
        <v>#REF!</v>
      </c>
      <c r="AI2363" s="43" t="str">
        <f>_xll.BInterpol('Base IPCA'!$C$3:$C$13,'Base IPCA'!$E$3:$E$13,AH2363,"Cubic","Extrapolate=Linear","MultiX=Average","Skip=True","Sort=True")</f>
        <v>#N/A Invalid Parameter: Interpolation value</v>
      </c>
      <c r="AJ2363" s="43" t="str">
        <f>_xll.BInterpol('Base IPCA'!$C$3:$C$13,'Base IPCA'!$D$3:$D$13,AH2363,"Cubic","Extrapolate=Linear","MultiX=Average","Skip=True","Sort=True")</f>
        <v>#N/A Invalid Parameter: Interpolation value</v>
      </c>
    </row>
    <row r="2364" spans="34:36" x14ac:dyDescent="0.25">
      <c r="AH2364" s="42" t="e">
        <f t="shared" si="130"/>
        <v>#REF!</v>
      </c>
      <c r="AI2364" s="43" t="str">
        <f>_xll.BInterpol('Base IPCA'!$C$3:$C$13,'Base IPCA'!$E$3:$E$13,AH2364,"Cubic","Extrapolate=Linear","MultiX=Average","Skip=True","Sort=True")</f>
        <v>#N/A Invalid Parameter: Interpolation value</v>
      </c>
      <c r="AJ2364" s="43" t="str">
        <f>_xll.BInterpol('Base IPCA'!$C$3:$C$13,'Base IPCA'!$D$3:$D$13,AH2364,"Cubic","Extrapolate=Linear","MultiX=Average","Skip=True","Sort=True")</f>
        <v>#N/A Invalid Parameter: Interpolation value</v>
      </c>
    </row>
    <row r="2365" spans="34:36" x14ac:dyDescent="0.25">
      <c r="AH2365" s="42" t="e">
        <f t="shared" si="130"/>
        <v>#REF!</v>
      </c>
      <c r="AI2365" s="43" t="str">
        <f>_xll.BInterpol('Base IPCA'!$C$3:$C$13,'Base IPCA'!$E$3:$E$13,AH2365,"Cubic","Extrapolate=Linear","MultiX=Average","Skip=True","Sort=True")</f>
        <v>#N/A Invalid Parameter: Interpolation value</v>
      </c>
      <c r="AJ2365" s="43" t="str">
        <f>_xll.BInterpol('Base IPCA'!$C$3:$C$13,'Base IPCA'!$D$3:$D$13,AH2365,"Cubic","Extrapolate=Linear","MultiX=Average","Skip=True","Sort=True")</f>
        <v>#N/A Invalid Parameter: Interpolation value</v>
      </c>
    </row>
    <row r="2366" spans="34:36" x14ac:dyDescent="0.25">
      <c r="AH2366" s="42" t="e">
        <f t="shared" si="130"/>
        <v>#REF!</v>
      </c>
      <c r="AI2366" s="43" t="str">
        <f>_xll.BInterpol('Base IPCA'!$C$3:$C$13,'Base IPCA'!$E$3:$E$13,AH2366,"Cubic","Extrapolate=Linear","MultiX=Average","Skip=True","Sort=True")</f>
        <v>#N/A Invalid Parameter: Interpolation value</v>
      </c>
      <c r="AJ2366" s="43" t="str">
        <f>_xll.BInterpol('Base IPCA'!$C$3:$C$13,'Base IPCA'!$D$3:$D$13,AH2366,"Cubic","Extrapolate=Linear","MultiX=Average","Skip=True","Sort=True")</f>
        <v>#N/A Invalid Parameter: Interpolation value</v>
      </c>
    </row>
    <row r="2367" spans="34:36" x14ac:dyDescent="0.25">
      <c r="AH2367" s="42" t="e">
        <f t="shared" si="130"/>
        <v>#REF!</v>
      </c>
      <c r="AI2367" s="43" t="str">
        <f>_xll.BInterpol('Base IPCA'!$C$3:$C$13,'Base IPCA'!$E$3:$E$13,AH2367,"Cubic","Extrapolate=Linear","MultiX=Average","Skip=True","Sort=True")</f>
        <v>#N/A Invalid Parameter: Interpolation value</v>
      </c>
      <c r="AJ2367" s="43" t="str">
        <f>_xll.BInterpol('Base IPCA'!$C$3:$C$13,'Base IPCA'!$D$3:$D$13,AH2367,"Cubic","Extrapolate=Linear","MultiX=Average","Skip=True","Sort=True")</f>
        <v>#N/A Invalid Parameter: Interpolation value</v>
      </c>
    </row>
    <row r="2368" spans="34:36" x14ac:dyDescent="0.25">
      <c r="AH2368" s="42" t="e">
        <f t="shared" si="130"/>
        <v>#REF!</v>
      </c>
      <c r="AI2368" s="43" t="str">
        <f>_xll.BInterpol('Base IPCA'!$C$3:$C$13,'Base IPCA'!$E$3:$E$13,AH2368,"Cubic","Extrapolate=Linear","MultiX=Average","Skip=True","Sort=True")</f>
        <v>#N/A Invalid Parameter: Interpolation value</v>
      </c>
      <c r="AJ2368" s="43" t="str">
        <f>_xll.BInterpol('Base IPCA'!$C$3:$C$13,'Base IPCA'!$D$3:$D$13,AH2368,"Cubic","Extrapolate=Linear","MultiX=Average","Skip=True","Sort=True")</f>
        <v>#N/A Invalid Parameter: Interpolation value</v>
      </c>
    </row>
    <row r="2369" spans="34:36" x14ac:dyDescent="0.25">
      <c r="AH2369" s="42" t="e">
        <f t="shared" si="130"/>
        <v>#REF!</v>
      </c>
      <c r="AI2369" s="43" t="str">
        <f>_xll.BInterpol('Base IPCA'!$C$3:$C$13,'Base IPCA'!$E$3:$E$13,AH2369,"Cubic","Extrapolate=Linear","MultiX=Average","Skip=True","Sort=True")</f>
        <v>#N/A Invalid Parameter: Interpolation value</v>
      </c>
      <c r="AJ2369" s="43" t="str">
        <f>_xll.BInterpol('Base IPCA'!$C$3:$C$13,'Base IPCA'!$D$3:$D$13,AH2369,"Cubic","Extrapolate=Linear","MultiX=Average","Skip=True","Sort=True")</f>
        <v>#N/A Invalid Parameter: Interpolation value</v>
      </c>
    </row>
    <row r="2370" spans="34:36" x14ac:dyDescent="0.25">
      <c r="AH2370" s="42" t="e">
        <f t="shared" si="130"/>
        <v>#REF!</v>
      </c>
      <c r="AI2370" s="43" t="str">
        <f>_xll.BInterpol('Base IPCA'!$C$3:$C$13,'Base IPCA'!$E$3:$E$13,AH2370,"Cubic","Extrapolate=Linear","MultiX=Average","Skip=True","Sort=True")</f>
        <v>#N/A Invalid Parameter: Interpolation value</v>
      </c>
      <c r="AJ2370" s="43" t="str">
        <f>_xll.BInterpol('Base IPCA'!$C$3:$C$13,'Base IPCA'!$D$3:$D$13,AH2370,"Cubic","Extrapolate=Linear","MultiX=Average","Skip=True","Sort=True")</f>
        <v>#N/A Invalid Parameter: Interpolation value</v>
      </c>
    </row>
    <row r="2371" spans="34:36" x14ac:dyDescent="0.25">
      <c r="AH2371" s="42" t="e">
        <f t="shared" si="130"/>
        <v>#REF!</v>
      </c>
      <c r="AI2371" s="43" t="str">
        <f>_xll.BInterpol('Base IPCA'!$C$3:$C$13,'Base IPCA'!$E$3:$E$13,AH2371,"Cubic","Extrapolate=Linear","MultiX=Average","Skip=True","Sort=True")</f>
        <v>#N/A Invalid Parameter: Interpolation value</v>
      </c>
      <c r="AJ2371" s="43" t="str">
        <f>_xll.BInterpol('Base IPCA'!$C$3:$C$13,'Base IPCA'!$D$3:$D$13,AH2371,"Cubic","Extrapolate=Linear","MultiX=Average","Skip=True","Sort=True")</f>
        <v>#N/A Invalid Parameter: Interpolation value</v>
      </c>
    </row>
    <row r="2372" spans="34:36" x14ac:dyDescent="0.25">
      <c r="AH2372" s="42" t="e">
        <f t="shared" si="130"/>
        <v>#REF!</v>
      </c>
      <c r="AI2372" s="43" t="str">
        <f>_xll.BInterpol('Base IPCA'!$C$3:$C$13,'Base IPCA'!$E$3:$E$13,AH2372,"Cubic","Extrapolate=Linear","MultiX=Average","Skip=True","Sort=True")</f>
        <v>#N/A Invalid Parameter: Interpolation value</v>
      </c>
      <c r="AJ2372" s="43" t="str">
        <f>_xll.BInterpol('Base IPCA'!$C$3:$C$13,'Base IPCA'!$D$3:$D$13,AH2372,"Cubic","Extrapolate=Linear","MultiX=Average","Skip=True","Sort=True")</f>
        <v>#N/A Invalid Parameter: Interpolation value</v>
      </c>
    </row>
    <row r="2373" spans="34:36" x14ac:dyDescent="0.25">
      <c r="AH2373" s="42" t="e">
        <f t="shared" si="130"/>
        <v>#REF!</v>
      </c>
      <c r="AI2373" s="43" t="str">
        <f>_xll.BInterpol('Base IPCA'!$C$3:$C$13,'Base IPCA'!$E$3:$E$13,AH2373,"Cubic","Extrapolate=Linear","MultiX=Average","Skip=True","Sort=True")</f>
        <v>#N/A Invalid Parameter: Interpolation value</v>
      </c>
      <c r="AJ2373" s="43" t="str">
        <f>_xll.BInterpol('Base IPCA'!$C$3:$C$13,'Base IPCA'!$D$3:$D$13,AH2373,"Cubic","Extrapolate=Linear","MultiX=Average","Skip=True","Sort=True")</f>
        <v>#N/A Invalid Parameter: Interpolation value</v>
      </c>
    </row>
    <row r="2374" spans="34:36" x14ac:dyDescent="0.25">
      <c r="AH2374" s="42" t="e">
        <f t="shared" ref="AH2374:AH2437" si="131">AH2373+1</f>
        <v>#REF!</v>
      </c>
      <c r="AI2374" s="43" t="str">
        <f>_xll.BInterpol('Base IPCA'!$C$3:$C$13,'Base IPCA'!$E$3:$E$13,AH2374,"Cubic","Extrapolate=Linear","MultiX=Average","Skip=True","Sort=True")</f>
        <v>#N/A Invalid Parameter: Interpolation value</v>
      </c>
      <c r="AJ2374" s="43" t="str">
        <f>_xll.BInterpol('Base IPCA'!$C$3:$C$13,'Base IPCA'!$D$3:$D$13,AH2374,"Cubic","Extrapolate=Linear","MultiX=Average","Skip=True","Sort=True")</f>
        <v>#N/A Invalid Parameter: Interpolation value</v>
      </c>
    </row>
    <row r="2375" spans="34:36" x14ac:dyDescent="0.25">
      <c r="AH2375" s="42" t="e">
        <f t="shared" si="131"/>
        <v>#REF!</v>
      </c>
      <c r="AI2375" s="43" t="str">
        <f>_xll.BInterpol('Base IPCA'!$C$3:$C$13,'Base IPCA'!$E$3:$E$13,AH2375,"Cubic","Extrapolate=Linear","MultiX=Average","Skip=True","Sort=True")</f>
        <v>#N/A Invalid Parameter: Interpolation value</v>
      </c>
      <c r="AJ2375" s="43" t="str">
        <f>_xll.BInterpol('Base IPCA'!$C$3:$C$13,'Base IPCA'!$D$3:$D$13,AH2375,"Cubic","Extrapolate=Linear","MultiX=Average","Skip=True","Sort=True")</f>
        <v>#N/A Invalid Parameter: Interpolation value</v>
      </c>
    </row>
    <row r="2376" spans="34:36" x14ac:dyDescent="0.25">
      <c r="AH2376" s="42" t="e">
        <f t="shared" si="131"/>
        <v>#REF!</v>
      </c>
      <c r="AI2376" s="43" t="str">
        <f>_xll.BInterpol('Base IPCA'!$C$3:$C$13,'Base IPCA'!$E$3:$E$13,AH2376,"Cubic","Extrapolate=Linear","MultiX=Average","Skip=True","Sort=True")</f>
        <v>#N/A Invalid Parameter: Interpolation value</v>
      </c>
      <c r="AJ2376" s="43" t="str">
        <f>_xll.BInterpol('Base IPCA'!$C$3:$C$13,'Base IPCA'!$D$3:$D$13,AH2376,"Cubic","Extrapolate=Linear","MultiX=Average","Skip=True","Sort=True")</f>
        <v>#N/A Invalid Parameter: Interpolation value</v>
      </c>
    </row>
    <row r="2377" spans="34:36" x14ac:dyDescent="0.25">
      <c r="AH2377" s="42" t="e">
        <f t="shared" si="131"/>
        <v>#REF!</v>
      </c>
      <c r="AI2377" s="43" t="str">
        <f>_xll.BInterpol('Base IPCA'!$C$3:$C$13,'Base IPCA'!$E$3:$E$13,AH2377,"Cubic","Extrapolate=Linear","MultiX=Average","Skip=True","Sort=True")</f>
        <v>#N/A Invalid Parameter: Interpolation value</v>
      </c>
      <c r="AJ2377" s="43" t="str">
        <f>_xll.BInterpol('Base IPCA'!$C$3:$C$13,'Base IPCA'!$D$3:$D$13,AH2377,"Cubic","Extrapolate=Linear","MultiX=Average","Skip=True","Sort=True")</f>
        <v>#N/A Invalid Parameter: Interpolation value</v>
      </c>
    </row>
    <row r="2378" spans="34:36" x14ac:dyDescent="0.25">
      <c r="AH2378" s="42" t="e">
        <f t="shared" si="131"/>
        <v>#REF!</v>
      </c>
      <c r="AI2378" s="43" t="str">
        <f>_xll.BInterpol('Base IPCA'!$C$3:$C$13,'Base IPCA'!$E$3:$E$13,AH2378,"Cubic","Extrapolate=Linear","MultiX=Average","Skip=True","Sort=True")</f>
        <v>#N/A Invalid Parameter: Interpolation value</v>
      </c>
      <c r="AJ2378" s="43" t="str">
        <f>_xll.BInterpol('Base IPCA'!$C$3:$C$13,'Base IPCA'!$D$3:$D$13,AH2378,"Cubic","Extrapolate=Linear","MultiX=Average","Skip=True","Sort=True")</f>
        <v>#N/A Invalid Parameter: Interpolation value</v>
      </c>
    </row>
    <row r="2379" spans="34:36" x14ac:dyDescent="0.25">
      <c r="AH2379" s="42" t="e">
        <f t="shared" si="131"/>
        <v>#REF!</v>
      </c>
      <c r="AI2379" s="43" t="str">
        <f>_xll.BInterpol('Base IPCA'!$C$3:$C$13,'Base IPCA'!$E$3:$E$13,AH2379,"Cubic","Extrapolate=Linear","MultiX=Average","Skip=True","Sort=True")</f>
        <v>#N/A Invalid Parameter: Interpolation value</v>
      </c>
      <c r="AJ2379" s="43" t="str">
        <f>_xll.BInterpol('Base IPCA'!$C$3:$C$13,'Base IPCA'!$D$3:$D$13,AH2379,"Cubic","Extrapolate=Linear","MultiX=Average","Skip=True","Sort=True")</f>
        <v>#N/A Invalid Parameter: Interpolation value</v>
      </c>
    </row>
    <row r="2380" spans="34:36" x14ac:dyDescent="0.25">
      <c r="AH2380" s="42" t="e">
        <f t="shared" si="131"/>
        <v>#REF!</v>
      </c>
      <c r="AI2380" s="43" t="str">
        <f>_xll.BInterpol('Base IPCA'!$C$3:$C$13,'Base IPCA'!$E$3:$E$13,AH2380,"Cubic","Extrapolate=Linear","MultiX=Average","Skip=True","Sort=True")</f>
        <v>#N/A Invalid Parameter: Interpolation value</v>
      </c>
      <c r="AJ2380" s="43" t="str">
        <f>_xll.BInterpol('Base IPCA'!$C$3:$C$13,'Base IPCA'!$D$3:$D$13,AH2380,"Cubic","Extrapolate=Linear","MultiX=Average","Skip=True","Sort=True")</f>
        <v>#N/A Invalid Parameter: Interpolation value</v>
      </c>
    </row>
    <row r="2381" spans="34:36" x14ac:dyDescent="0.25">
      <c r="AH2381" s="42" t="e">
        <f t="shared" si="131"/>
        <v>#REF!</v>
      </c>
      <c r="AI2381" s="43" t="str">
        <f>_xll.BInterpol('Base IPCA'!$C$3:$C$13,'Base IPCA'!$E$3:$E$13,AH2381,"Cubic","Extrapolate=Linear","MultiX=Average","Skip=True","Sort=True")</f>
        <v>#N/A Invalid Parameter: Interpolation value</v>
      </c>
      <c r="AJ2381" s="43" t="str">
        <f>_xll.BInterpol('Base IPCA'!$C$3:$C$13,'Base IPCA'!$D$3:$D$13,AH2381,"Cubic","Extrapolate=Linear","MultiX=Average","Skip=True","Sort=True")</f>
        <v>#N/A Invalid Parameter: Interpolation value</v>
      </c>
    </row>
    <row r="2382" spans="34:36" x14ac:dyDescent="0.25">
      <c r="AH2382" s="42" t="e">
        <f t="shared" si="131"/>
        <v>#REF!</v>
      </c>
      <c r="AI2382" s="43" t="str">
        <f>_xll.BInterpol('Base IPCA'!$C$3:$C$13,'Base IPCA'!$E$3:$E$13,AH2382,"Cubic","Extrapolate=Linear","MultiX=Average","Skip=True","Sort=True")</f>
        <v>#N/A Invalid Parameter: Interpolation value</v>
      </c>
      <c r="AJ2382" s="43" t="str">
        <f>_xll.BInterpol('Base IPCA'!$C$3:$C$13,'Base IPCA'!$D$3:$D$13,AH2382,"Cubic","Extrapolate=Linear","MultiX=Average","Skip=True","Sort=True")</f>
        <v>#N/A Invalid Parameter: Interpolation value</v>
      </c>
    </row>
    <row r="2383" spans="34:36" x14ac:dyDescent="0.25">
      <c r="AH2383" s="42" t="e">
        <f t="shared" si="131"/>
        <v>#REF!</v>
      </c>
      <c r="AI2383" s="43" t="str">
        <f>_xll.BInterpol('Base IPCA'!$C$3:$C$13,'Base IPCA'!$E$3:$E$13,AH2383,"Cubic","Extrapolate=Linear","MultiX=Average","Skip=True","Sort=True")</f>
        <v>#N/A Invalid Parameter: Interpolation value</v>
      </c>
      <c r="AJ2383" s="43" t="str">
        <f>_xll.BInterpol('Base IPCA'!$C$3:$C$13,'Base IPCA'!$D$3:$D$13,AH2383,"Cubic","Extrapolate=Linear","MultiX=Average","Skip=True","Sort=True")</f>
        <v>#N/A Invalid Parameter: Interpolation value</v>
      </c>
    </row>
    <row r="2384" spans="34:36" x14ac:dyDescent="0.25">
      <c r="AH2384" s="42" t="e">
        <f t="shared" si="131"/>
        <v>#REF!</v>
      </c>
      <c r="AI2384" s="43" t="str">
        <f>_xll.BInterpol('Base IPCA'!$C$3:$C$13,'Base IPCA'!$E$3:$E$13,AH2384,"Cubic","Extrapolate=Linear","MultiX=Average","Skip=True","Sort=True")</f>
        <v>#N/A Invalid Parameter: Interpolation value</v>
      </c>
      <c r="AJ2384" s="43" t="str">
        <f>_xll.BInterpol('Base IPCA'!$C$3:$C$13,'Base IPCA'!$D$3:$D$13,AH2384,"Cubic","Extrapolate=Linear","MultiX=Average","Skip=True","Sort=True")</f>
        <v>#N/A Invalid Parameter: Interpolation value</v>
      </c>
    </row>
    <row r="2385" spans="34:36" x14ac:dyDescent="0.25">
      <c r="AH2385" s="42" t="e">
        <f t="shared" si="131"/>
        <v>#REF!</v>
      </c>
      <c r="AI2385" s="43" t="str">
        <f>_xll.BInterpol('Base IPCA'!$C$3:$C$13,'Base IPCA'!$E$3:$E$13,AH2385,"Cubic","Extrapolate=Linear","MultiX=Average","Skip=True","Sort=True")</f>
        <v>#N/A Invalid Parameter: Interpolation value</v>
      </c>
      <c r="AJ2385" s="43" t="str">
        <f>_xll.BInterpol('Base IPCA'!$C$3:$C$13,'Base IPCA'!$D$3:$D$13,AH2385,"Cubic","Extrapolate=Linear","MultiX=Average","Skip=True","Sort=True")</f>
        <v>#N/A Invalid Parameter: Interpolation value</v>
      </c>
    </row>
    <row r="2386" spans="34:36" x14ac:dyDescent="0.25">
      <c r="AH2386" s="42" t="e">
        <f t="shared" si="131"/>
        <v>#REF!</v>
      </c>
      <c r="AI2386" s="43" t="str">
        <f>_xll.BInterpol('Base IPCA'!$C$3:$C$13,'Base IPCA'!$E$3:$E$13,AH2386,"Cubic","Extrapolate=Linear","MultiX=Average","Skip=True","Sort=True")</f>
        <v>#N/A Invalid Parameter: Interpolation value</v>
      </c>
      <c r="AJ2386" s="43" t="str">
        <f>_xll.BInterpol('Base IPCA'!$C$3:$C$13,'Base IPCA'!$D$3:$D$13,AH2386,"Cubic","Extrapolate=Linear","MultiX=Average","Skip=True","Sort=True")</f>
        <v>#N/A Invalid Parameter: Interpolation value</v>
      </c>
    </row>
    <row r="2387" spans="34:36" x14ac:dyDescent="0.25">
      <c r="AH2387" s="42" t="e">
        <f t="shared" si="131"/>
        <v>#REF!</v>
      </c>
      <c r="AI2387" s="43" t="str">
        <f>_xll.BInterpol('Base IPCA'!$C$3:$C$13,'Base IPCA'!$E$3:$E$13,AH2387,"Cubic","Extrapolate=Linear","MultiX=Average","Skip=True","Sort=True")</f>
        <v>#N/A Invalid Parameter: Interpolation value</v>
      </c>
      <c r="AJ2387" s="43" t="str">
        <f>_xll.BInterpol('Base IPCA'!$C$3:$C$13,'Base IPCA'!$D$3:$D$13,AH2387,"Cubic","Extrapolate=Linear","MultiX=Average","Skip=True","Sort=True")</f>
        <v>#N/A Invalid Parameter: Interpolation value</v>
      </c>
    </row>
    <row r="2388" spans="34:36" x14ac:dyDescent="0.25">
      <c r="AH2388" s="42" t="e">
        <f t="shared" si="131"/>
        <v>#REF!</v>
      </c>
      <c r="AI2388" s="43" t="str">
        <f>_xll.BInterpol('Base IPCA'!$C$3:$C$13,'Base IPCA'!$E$3:$E$13,AH2388,"Cubic","Extrapolate=Linear","MultiX=Average","Skip=True","Sort=True")</f>
        <v>#N/A Invalid Parameter: Interpolation value</v>
      </c>
      <c r="AJ2388" s="43" t="str">
        <f>_xll.BInterpol('Base IPCA'!$C$3:$C$13,'Base IPCA'!$D$3:$D$13,AH2388,"Cubic","Extrapolate=Linear","MultiX=Average","Skip=True","Sort=True")</f>
        <v>#N/A Invalid Parameter: Interpolation value</v>
      </c>
    </row>
    <row r="2389" spans="34:36" x14ac:dyDescent="0.25">
      <c r="AH2389" s="42" t="e">
        <f t="shared" si="131"/>
        <v>#REF!</v>
      </c>
      <c r="AI2389" s="43" t="str">
        <f>_xll.BInterpol('Base IPCA'!$C$3:$C$13,'Base IPCA'!$E$3:$E$13,AH2389,"Cubic","Extrapolate=Linear","MultiX=Average","Skip=True","Sort=True")</f>
        <v>#N/A Invalid Parameter: Interpolation value</v>
      </c>
      <c r="AJ2389" s="43" t="str">
        <f>_xll.BInterpol('Base IPCA'!$C$3:$C$13,'Base IPCA'!$D$3:$D$13,AH2389,"Cubic","Extrapolate=Linear","MultiX=Average","Skip=True","Sort=True")</f>
        <v>#N/A Invalid Parameter: Interpolation value</v>
      </c>
    </row>
    <row r="2390" spans="34:36" x14ac:dyDescent="0.25">
      <c r="AH2390" s="42" t="e">
        <f t="shared" si="131"/>
        <v>#REF!</v>
      </c>
      <c r="AI2390" s="43" t="str">
        <f>_xll.BInterpol('Base IPCA'!$C$3:$C$13,'Base IPCA'!$E$3:$E$13,AH2390,"Cubic","Extrapolate=Linear","MultiX=Average","Skip=True","Sort=True")</f>
        <v>#N/A Invalid Parameter: Interpolation value</v>
      </c>
      <c r="AJ2390" s="43" t="str">
        <f>_xll.BInterpol('Base IPCA'!$C$3:$C$13,'Base IPCA'!$D$3:$D$13,AH2390,"Cubic","Extrapolate=Linear","MultiX=Average","Skip=True","Sort=True")</f>
        <v>#N/A Invalid Parameter: Interpolation value</v>
      </c>
    </row>
    <row r="2391" spans="34:36" x14ac:dyDescent="0.25">
      <c r="AH2391" s="42" t="e">
        <f t="shared" si="131"/>
        <v>#REF!</v>
      </c>
      <c r="AI2391" s="43" t="str">
        <f>_xll.BInterpol('Base IPCA'!$C$3:$C$13,'Base IPCA'!$E$3:$E$13,AH2391,"Cubic","Extrapolate=Linear","MultiX=Average","Skip=True","Sort=True")</f>
        <v>#N/A Invalid Parameter: Interpolation value</v>
      </c>
      <c r="AJ2391" s="43" t="str">
        <f>_xll.BInterpol('Base IPCA'!$C$3:$C$13,'Base IPCA'!$D$3:$D$13,AH2391,"Cubic","Extrapolate=Linear","MultiX=Average","Skip=True","Sort=True")</f>
        <v>#N/A Invalid Parameter: Interpolation value</v>
      </c>
    </row>
    <row r="2392" spans="34:36" x14ac:dyDescent="0.25">
      <c r="AH2392" s="42" t="e">
        <f t="shared" si="131"/>
        <v>#REF!</v>
      </c>
      <c r="AI2392" s="43" t="str">
        <f>_xll.BInterpol('Base IPCA'!$C$3:$C$13,'Base IPCA'!$E$3:$E$13,AH2392,"Cubic","Extrapolate=Linear","MultiX=Average","Skip=True","Sort=True")</f>
        <v>#N/A Invalid Parameter: Interpolation value</v>
      </c>
      <c r="AJ2392" s="43" t="str">
        <f>_xll.BInterpol('Base IPCA'!$C$3:$C$13,'Base IPCA'!$D$3:$D$13,AH2392,"Cubic","Extrapolate=Linear","MultiX=Average","Skip=True","Sort=True")</f>
        <v>#N/A Invalid Parameter: Interpolation value</v>
      </c>
    </row>
    <row r="2393" spans="34:36" x14ac:dyDescent="0.25">
      <c r="AH2393" s="42" t="e">
        <f t="shared" si="131"/>
        <v>#REF!</v>
      </c>
      <c r="AI2393" s="43" t="str">
        <f>_xll.BInterpol('Base IPCA'!$C$3:$C$13,'Base IPCA'!$E$3:$E$13,AH2393,"Cubic","Extrapolate=Linear","MultiX=Average","Skip=True","Sort=True")</f>
        <v>#N/A Invalid Parameter: Interpolation value</v>
      </c>
      <c r="AJ2393" s="43" t="str">
        <f>_xll.BInterpol('Base IPCA'!$C$3:$C$13,'Base IPCA'!$D$3:$D$13,AH2393,"Cubic","Extrapolate=Linear","MultiX=Average","Skip=True","Sort=True")</f>
        <v>#N/A Invalid Parameter: Interpolation value</v>
      </c>
    </row>
    <row r="2394" spans="34:36" x14ac:dyDescent="0.25">
      <c r="AH2394" s="42" t="e">
        <f t="shared" si="131"/>
        <v>#REF!</v>
      </c>
      <c r="AI2394" s="43" t="str">
        <f>_xll.BInterpol('Base IPCA'!$C$3:$C$13,'Base IPCA'!$E$3:$E$13,AH2394,"Cubic","Extrapolate=Linear","MultiX=Average","Skip=True","Sort=True")</f>
        <v>#N/A Invalid Parameter: Interpolation value</v>
      </c>
      <c r="AJ2394" s="43" t="str">
        <f>_xll.BInterpol('Base IPCA'!$C$3:$C$13,'Base IPCA'!$D$3:$D$13,AH2394,"Cubic","Extrapolate=Linear","MultiX=Average","Skip=True","Sort=True")</f>
        <v>#N/A Invalid Parameter: Interpolation value</v>
      </c>
    </row>
    <row r="2395" spans="34:36" x14ac:dyDescent="0.25">
      <c r="AH2395" s="42" t="e">
        <f t="shared" si="131"/>
        <v>#REF!</v>
      </c>
      <c r="AI2395" s="43" t="str">
        <f>_xll.BInterpol('Base IPCA'!$C$3:$C$13,'Base IPCA'!$E$3:$E$13,AH2395,"Cubic","Extrapolate=Linear","MultiX=Average","Skip=True","Sort=True")</f>
        <v>#N/A Invalid Parameter: Interpolation value</v>
      </c>
      <c r="AJ2395" s="43" t="str">
        <f>_xll.BInterpol('Base IPCA'!$C$3:$C$13,'Base IPCA'!$D$3:$D$13,AH2395,"Cubic","Extrapolate=Linear","MultiX=Average","Skip=True","Sort=True")</f>
        <v>#N/A Invalid Parameter: Interpolation value</v>
      </c>
    </row>
    <row r="2396" spans="34:36" x14ac:dyDescent="0.25">
      <c r="AH2396" s="42" t="e">
        <f t="shared" si="131"/>
        <v>#REF!</v>
      </c>
      <c r="AI2396" s="43" t="str">
        <f>_xll.BInterpol('Base IPCA'!$C$3:$C$13,'Base IPCA'!$E$3:$E$13,AH2396,"Cubic","Extrapolate=Linear","MultiX=Average","Skip=True","Sort=True")</f>
        <v>#N/A Invalid Parameter: Interpolation value</v>
      </c>
      <c r="AJ2396" s="43" t="str">
        <f>_xll.BInterpol('Base IPCA'!$C$3:$C$13,'Base IPCA'!$D$3:$D$13,AH2396,"Cubic","Extrapolate=Linear","MultiX=Average","Skip=True","Sort=True")</f>
        <v>#N/A Invalid Parameter: Interpolation value</v>
      </c>
    </row>
    <row r="2397" spans="34:36" x14ac:dyDescent="0.25">
      <c r="AH2397" s="42" t="e">
        <f t="shared" si="131"/>
        <v>#REF!</v>
      </c>
      <c r="AI2397" s="43" t="str">
        <f>_xll.BInterpol('Base IPCA'!$C$3:$C$13,'Base IPCA'!$E$3:$E$13,AH2397,"Cubic","Extrapolate=Linear","MultiX=Average","Skip=True","Sort=True")</f>
        <v>#N/A Invalid Parameter: Interpolation value</v>
      </c>
      <c r="AJ2397" s="43" t="str">
        <f>_xll.BInterpol('Base IPCA'!$C$3:$C$13,'Base IPCA'!$D$3:$D$13,AH2397,"Cubic","Extrapolate=Linear","MultiX=Average","Skip=True","Sort=True")</f>
        <v>#N/A Invalid Parameter: Interpolation value</v>
      </c>
    </row>
    <row r="2398" spans="34:36" x14ac:dyDescent="0.25">
      <c r="AH2398" s="42" t="e">
        <f t="shared" si="131"/>
        <v>#REF!</v>
      </c>
      <c r="AI2398" s="43" t="str">
        <f>_xll.BInterpol('Base IPCA'!$C$3:$C$13,'Base IPCA'!$E$3:$E$13,AH2398,"Cubic","Extrapolate=Linear","MultiX=Average","Skip=True","Sort=True")</f>
        <v>#N/A Invalid Parameter: Interpolation value</v>
      </c>
      <c r="AJ2398" s="43" t="str">
        <f>_xll.BInterpol('Base IPCA'!$C$3:$C$13,'Base IPCA'!$D$3:$D$13,AH2398,"Cubic","Extrapolate=Linear","MultiX=Average","Skip=True","Sort=True")</f>
        <v>#N/A Invalid Parameter: Interpolation value</v>
      </c>
    </row>
    <row r="2399" spans="34:36" x14ac:dyDescent="0.25">
      <c r="AH2399" s="42" t="e">
        <f t="shared" si="131"/>
        <v>#REF!</v>
      </c>
      <c r="AI2399" s="43" t="str">
        <f>_xll.BInterpol('Base IPCA'!$C$3:$C$13,'Base IPCA'!$E$3:$E$13,AH2399,"Cubic","Extrapolate=Linear","MultiX=Average","Skip=True","Sort=True")</f>
        <v>#N/A Invalid Parameter: Interpolation value</v>
      </c>
      <c r="AJ2399" s="43" t="str">
        <f>_xll.BInterpol('Base IPCA'!$C$3:$C$13,'Base IPCA'!$D$3:$D$13,AH2399,"Cubic","Extrapolate=Linear","MultiX=Average","Skip=True","Sort=True")</f>
        <v>#N/A Invalid Parameter: Interpolation value</v>
      </c>
    </row>
    <row r="2400" spans="34:36" x14ac:dyDescent="0.25">
      <c r="AH2400" s="42" t="e">
        <f t="shared" si="131"/>
        <v>#REF!</v>
      </c>
      <c r="AI2400" s="43" t="str">
        <f>_xll.BInterpol('Base IPCA'!$C$3:$C$13,'Base IPCA'!$E$3:$E$13,AH2400,"Cubic","Extrapolate=Linear","MultiX=Average","Skip=True","Sort=True")</f>
        <v>#N/A Invalid Parameter: Interpolation value</v>
      </c>
      <c r="AJ2400" s="43" t="str">
        <f>_xll.BInterpol('Base IPCA'!$C$3:$C$13,'Base IPCA'!$D$3:$D$13,AH2400,"Cubic","Extrapolate=Linear","MultiX=Average","Skip=True","Sort=True")</f>
        <v>#N/A Invalid Parameter: Interpolation value</v>
      </c>
    </row>
    <row r="2401" spans="34:36" x14ac:dyDescent="0.25">
      <c r="AH2401" s="42" t="e">
        <f t="shared" si="131"/>
        <v>#REF!</v>
      </c>
      <c r="AI2401" s="43" t="str">
        <f>_xll.BInterpol('Base IPCA'!$C$3:$C$13,'Base IPCA'!$E$3:$E$13,AH2401,"Cubic","Extrapolate=Linear","MultiX=Average","Skip=True","Sort=True")</f>
        <v>#N/A Invalid Parameter: Interpolation value</v>
      </c>
      <c r="AJ2401" s="43" t="str">
        <f>_xll.BInterpol('Base IPCA'!$C$3:$C$13,'Base IPCA'!$D$3:$D$13,AH2401,"Cubic","Extrapolate=Linear","MultiX=Average","Skip=True","Sort=True")</f>
        <v>#N/A Invalid Parameter: Interpolation value</v>
      </c>
    </row>
    <row r="2402" spans="34:36" x14ac:dyDescent="0.25">
      <c r="AH2402" s="42" t="e">
        <f t="shared" si="131"/>
        <v>#REF!</v>
      </c>
      <c r="AI2402" s="43" t="str">
        <f>_xll.BInterpol('Base IPCA'!$C$3:$C$13,'Base IPCA'!$E$3:$E$13,AH2402,"Cubic","Extrapolate=Linear","MultiX=Average","Skip=True","Sort=True")</f>
        <v>#N/A Invalid Parameter: Interpolation value</v>
      </c>
      <c r="AJ2402" s="43" t="str">
        <f>_xll.BInterpol('Base IPCA'!$C$3:$C$13,'Base IPCA'!$D$3:$D$13,AH2402,"Cubic","Extrapolate=Linear","MultiX=Average","Skip=True","Sort=True")</f>
        <v>#N/A Invalid Parameter: Interpolation value</v>
      </c>
    </row>
    <row r="2403" spans="34:36" x14ac:dyDescent="0.25">
      <c r="AH2403" s="42" t="e">
        <f t="shared" si="131"/>
        <v>#REF!</v>
      </c>
      <c r="AI2403" s="43" t="str">
        <f>_xll.BInterpol('Base IPCA'!$C$3:$C$13,'Base IPCA'!$E$3:$E$13,AH2403,"Cubic","Extrapolate=Linear","MultiX=Average","Skip=True","Sort=True")</f>
        <v>#N/A Invalid Parameter: Interpolation value</v>
      </c>
      <c r="AJ2403" s="43" t="str">
        <f>_xll.BInterpol('Base IPCA'!$C$3:$C$13,'Base IPCA'!$D$3:$D$13,AH2403,"Cubic","Extrapolate=Linear","MultiX=Average","Skip=True","Sort=True")</f>
        <v>#N/A Invalid Parameter: Interpolation value</v>
      </c>
    </row>
    <row r="2404" spans="34:36" x14ac:dyDescent="0.25">
      <c r="AH2404" s="42" t="e">
        <f t="shared" si="131"/>
        <v>#REF!</v>
      </c>
      <c r="AI2404" s="43" t="str">
        <f>_xll.BInterpol('Base IPCA'!$C$3:$C$13,'Base IPCA'!$E$3:$E$13,AH2404,"Cubic","Extrapolate=Linear","MultiX=Average","Skip=True","Sort=True")</f>
        <v>#N/A Invalid Parameter: Interpolation value</v>
      </c>
      <c r="AJ2404" s="43" t="str">
        <f>_xll.BInterpol('Base IPCA'!$C$3:$C$13,'Base IPCA'!$D$3:$D$13,AH2404,"Cubic","Extrapolate=Linear","MultiX=Average","Skip=True","Sort=True")</f>
        <v>#N/A Invalid Parameter: Interpolation value</v>
      </c>
    </row>
    <row r="2405" spans="34:36" x14ac:dyDescent="0.25">
      <c r="AH2405" s="42" t="e">
        <f t="shared" si="131"/>
        <v>#REF!</v>
      </c>
      <c r="AI2405" s="43" t="str">
        <f>_xll.BInterpol('Base IPCA'!$C$3:$C$13,'Base IPCA'!$E$3:$E$13,AH2405,"Cubic","Extrapolate=Linear","MultiX=Average","Skip=True","Sort=True")</f>
        <v>#N/A Invalid Parameter: Interpolation value</v>
      </c>
      <c r="AJ2405" s="43" t="str">
        <f>_xll.BInterpol('Base IPCA'!$C$3:$C$13,'Base IPCA'!$D$3:$D$13,AH2405,"Cubic","Extrapolate=Linear","MultiX=Average","Skip=True","Sort=True")</f>
        <v>#N/A Invalid Parameter: Interpolation value</v>
      </c>
    </row>
    <row r="2406" spans="34:36" x14ac:dyDescent="0.25">
      <c r="AH2406" s="42" t="e">
        <f t="shared" si="131"/>
        <v>#REF!</v>
      </c>
      <c r="AI2406" s="43" t="str">
        <f>_xll.BInterpol('Base IPCA'!$C$3:$C$13,'Base IPCA'!$E$3:$E$13,AH2406,"Cubic","Extrapolate=Linear","MultiX=Average","Skip=True","Sort=True")</f>
        <v>#N/A Invalid Parameter: Interpolation value</v>
      </c>
      <c r="AJ2406" s="43" t="str">
        <f>_xll.BInterpol('Base IPCA'!$C$3:$C$13,'Base IPCA'!$D$3:$D$13,AH2406,"Cubic","Extrapolate=Linear","MultiX=Average","Skip=True","Sort=True")</f>
        <v>#N/A Invalid Parameter: Interpolation value</v>
      </c>
    </row>
    <row r="2407" spans="34:36" x14ac:dyDescent="0.25">
      <c r="AH2407" s="42" t="e">
        <f t="shared" si="131"/>
        <v>#REF!</v>
      </c>
      <c r="AI2407" s="43" t="str">
        <f>_xll.BInterpol('Base IPCA'!$C$3:$C$13,'Base IPCA'!$E$3:$E$13,AH2407,"Cubic","Extrapolate=Linear","MultiX=Average","Skip=True","Sort=True")</f>
        <v>#N/A Invalid Parameter: Interpolation value</v>
      </c>
      <c r="AJ2407" s="43" t="str">
        <f>_xll.BInterpol('Base IPCA'!$C$3:$C$13,'Base IPCA'!$D$3:$D$13,AH2407,"Cubic","Extrapolate=Linear","MultiX=Average","Skip=True","Sort=True")</f>
        <v>#N/A Invalid Parameter: Interpolation value</v>
      </c>
    </row>
    <row r="2408" spans="34:36" x14ac:dyDescent="0.25">
      <c r="AH2408" s="42" t="e">
        <f t="shared" si="131"/>
        <v>#REF!</v>
      </c>
      <c r="AI2408" s="43" t="str">
        <f>_xll.BInterpol('Base IPCA'!$C$3:$C$13,'Base IPCA'!$E$3:$E$13,AH2408,"Cubic","Extrapolate=Linear","MultiX=Average","Skip=True","Sort=True")</f>
        <v>#N/A Invalid Parameter: Interpolation value</v>
      </c>
      <c r="AJ2408" s="43" t="str">
        <f>_xll.BInterpol('Base IPCA'!$C$3:$C$13,'Base IPCA'!$D$3:$D$13,AH2408,"Cubic","Extrapolate=Linear","MultiX=Average","Skip=True","Sort=True")</f>
        <v>#N/A Invalid Parameter: Interpolation value</v>
      </c>
    </row>
    <row r="2409" spans="34:36" x14ac:dyDescent="0.25">
      <c r="AH2409" s="42" t="e">
        <f t="shared" si="131"/>
        <v>#REF!</v>
      </c>
      <c r="AI2409" s="43" t="str">
        <f>_xll.BInterpol('Base IPCA'!$C$3:$C$13,'Base IPCA'!$E$3:$E$13,AH2409,"Cubic","Extrapolate=Linear","MultiX=Average","Skip=True","Sort=True")</f>
        <v>#N/A Invalid Parameter: Interpolation value</v>
      </c>
      <c r="AJ2409" s="43" t="str">
        <f>_xll.BInterpol('Base IPCA'!$C$3:$C$13,'Base IPCA'!$D$3:$D$13,AH2409,"Cubic","Extrapolate=Linear","MultiX=Average","Skip=True","Sort=True")</f>
        <v>#N/A Invalid Parameter: Interpolation value</v>
      </c>
    </row>
    <row r="2410" spans="34:36" x14ac:dyDescent="0.25">
      <c r="AH2410" s="42" t="e">
        <f t="shared" si="131"/>
        <v>#REF!</v>
      </c>
      <c r="AI2410" s="43" t="str">
        <f>_xll.BInterpol('Base IPCA'!$C$3:$C$13,'Base IPCA'!$E$3:$E$13,AH2410,"Cubic","Extrapolate=Linear","MultiX=Average","Skip=True","Sort=True")</f>
        <v>#N/A Invalid Parameter: Interpolation value</v>
      </c>
      <c r="AJ2410" s="43" t="str">
        <f>_xll.BInterpol('Base IPCA'!$C$3:$C$13,'Base IPCA'!$D$3:$D$13,AH2410,"Cubic","Extrapolate=Linear","MultiX=Average","Skip=True","Sort=True")</f>
        <v>#N/A Invalid Parameter: Interpolation value</v>
      </c>
    </row>
    <row r="2411" spans="34:36" x14ac:dyDescent="0.25">
      <c r="AH2411" s="42" t="e">
        <f t="shared" si="131"/>
        <v>#REF!</v>
      </c>
      <c r="AI2411" s="43" t="str">
        <f>_xll.BInterpol('Base IPCA'!$C$3:$C$13,'Base IPCA'!$E$3:$E$13,AH2411,"Cubic","Extrapolate=Linear","MultiX=Average","Skip=True","Sort=True")</f>
        <v>#N/A Invalid Parameter: Interpolation value</v>
      </c>
      <c r="AJ2411" s="43" t="str">
        <f>_xll.BInterpol('Base IPCA'!$C$3:$C$13,'Base IPCA'!$D$3:$D$13,AH2411,"Cubic","Extrapolate=Linear","MultiX=Average","Skip=True","Sort=True")</f>
        <v>#N/A Invalid Parameter: Interpolation value</v>
      </c>
    </row>
    <row r="2412" spans="34:36" x14ac:dyDescent="0.25">
      <c r="AH2412" s="42" t="e">
        <f t="shared" si="131"/>
        <v>#REF!</v>
      </c>
      <c r="AI2412" s="43" t="str">
        <f>_xll.BInterpol('Base IPCA'!$C$3:$C$13,'Base IPCA'!$E$3:$E$13,AH2412,"Cubic","Extrapolate=Linear","MultiX=Average","Skip=True","Sort=True")</f>
        <v>#N/A Invalid Parameter: Interpolation value</v>
      </c>
      <c r="AJ2412" s="43" t="str">
        <f>_xll.BInterpol('Base IPCA'!$C$3:$C$13,'Base IPCA'!$D$3:$D$13,AH2412,"Cubic","Extrapolate=Linear","MultiX=Average","Skip=True","Sort=True")</f>
        <v>#N/A Invalid Parameter: Interpolation value</v>
      </c>
    </row>
    <row r="2413" spans="34:36" x14ac:dyDescent="0.25">
      <c r="AH2413" s="42" t="e">
        <f t="shared" si="131"/>
        <v>#REF!</v>
      </c>
      <c r="AI2413" s="43" t="str">
        <f>_xll.BInterpol('Base IPCA'!$C$3:$C$13,'Base IPCA'!$E$3:$E$13,AH2413,"Cubic","Extrapolate=Linear","MultiX=Average","Skip=True","Sort=True")</f>
        <v>#N/A Invalid Parameter: Interpolation value</v>
      </c>
      <c r="AJ2413" s="43" t="str">
        <f>_xll.BInterpol('Base IPCA'!$C$3:$C$13,'Base IPCA'!$D$3:$D$13,AH2413,"Cubic","Extrapolate=Linear","MultiX=Average","Skip=True","Sort=True")</f>
        <v>#N/A Invalid Parameter: Interpolation value</v>
      </c>
    </row>
    <row r="2414" spans="34:36" x14ac:dyDescent="0.25">
      <c r="AH2414" s="42" t="e">
        <f t="shared" si="131"/>
        <v>#REF!</v>
      </c>
      <c r="AI2414" s="43" t="str">
        <f>_xll.BInterpol('Base IPCA'!$C$3:$C$13,'Base IPCA'!$E$3:$E$13,AH2414,"Cubic","Extrapolate=Linear","MultiX=Average","Skip=True","Sort=True")</f>
        <v>#N/A Invalid Parameter: Interpolation value</v>
      </c>
      <c r="AJ2414" s="43" t="str">
        <f>_xll.BInterpol('Base IPCA'!$C$3:$C$13,'Base IPCA'!$D$3:$D$13,AH2414,"Cubic","Extrapolate=Linear","MultiX=Average","Skip=True","Sort=True")</f>
        <v>#N/A Invalid Parameter: Interpolation value</v>
      </c>
    </row>
    <row r="2415" spans="34:36" x14ac:dyDescent="0.25">
      <c r="AH2415" s="42" t="e">
        <f t="shared" si="131"/>
        <v>#REF!</v>
      </c>
      <c r="AI2415" s="43" t="str">
        <f>_xll.BInterpol('Base IPCA'!$C$3:$C$13,'Base IPCA'!$E$3:$E$13,AH2415,"Cubic","Extrapolate=Linear","MultiX=Average","Skip=True","Sort=True")</f>
        <v>#N/A Invalid Parameter: Interpolation value</v>
      </c>
      <c r="AJ2415" s="43" t="str">
        <f>_xll.BInterpol('Base IPCA'!$C$3:$C$13,'Base IPCA'!$D$3:$D$13,AH2415,"Cubic","Extrapolate=Linear","MultiX=Average","Skip=True","Sort=True")</f>
        <v>#N/A Invalid Parameter: Interpolation value</v>
      </c>
    </row>
    <row r="2416" spans="34:36" x14ac:dyDescent="0.25">
      <c r="AH2416" s="42" t="e">
        <f t="shared" si="131"/>
        <v>#REF!</v>
      </c>
      <c r="AI2416" s="43" t="str">
        <f>_xll.BInterpol('Base IPCA'!$C$3:$C$13,'Base IPCA'!$E$3:$E$13,AH2416,"Cubic","Extrapolate=Linear","MultiX=Average","Skip=True","Sort=True")</f>
        <v>#N/A Invalid Parameter: Interpolation value</v>
      </c>
      <c r="AJ2416" s="43" t="str">
        <f>_xll.BInterpol('Base IPCA'!$C$3:$C$13,'Base IPCA'!$D$3:$D$13,AH2416,"Cubic","Extrapolate=Linear","MultiX=Average","Skip=True","Sort=True")</f>
        <v>#N/A Invalid Parameter: Interpolation value</v>
      </c>
    </row>
    <row r="2417" spans="34:36" x14ac:dyDescent="0.25">
      <c r="AH2417" s="42" t="e">
        <f t="shared" si="131"/>
        <v>#REF!</v>
      </c>
      <c r="AI2417" s="43" t="str">
        <f>_xll.BInterpol('Base IPCA'!$C$3:$C$13,'Base IPCA'!$E$3:$E$13,AH2417,"Cubic","Extrapolate=Linear","MultiX=Average","Skip=True","Sort=True")</f>
        <v>#N/A Invalid Parameter: Interpolation value</v>
      </c>
      <c r="AJ2417" s="43" t="str">
        <f>_xll.BInterpol('Base IPCA'!$C$3:$C$13,'Base IPCA'!$D$3:$D$13,AH2417,"Cubic","Extrapolate=Linear","MultiX=Average","Skip=True","Sort=True")</f>
        <v>#N/A Invalid Parameter: Interpolation value</v>
      </c>
    </row>
    <row r="2418" spans="34:36" x14ac:dyDescent="0.25">
      <c r="AH2418" s="42" t="e">
        <f t="shared" si="131"/>
        <v>#REF!</v>
      </c>
      <c r="AI2418" s="43" t="str">
        <f>_xll.BInterpol('Base IPCA'!$C$3:$C$13,'Base IPCA'!$E$3:$E$13,AH2418,"Cubic","Extrapolate=Linear","MultiX=Average","Skip=True","Sort=True")</f>
        <v>#N/A Invalid Parameter: Interpolation value</v>
      </c>
      <c r="AJ2418" s="43" t="str">
        <f>_xll.BInterpol('Base IPCA'!$C$3:$C$13,'Base IPCA'!$D$3:$D$13,AH2418,"Cubic","Extrapolate=Linear","MultiX=Average","Skip=True","Sort=True")</f>
        <v>#N/A Invalid Parameter: Interpolation value</v>
      </c>
    </row>
    <row r="2419" spans="34:36" x14ac:dyDescent="0.25">
      <c r="AH2419" s="42" t="e">
        <f t="shared" si="131"/>
        <v>#REF!</v>
      </c>
      <c r="AI2419" s="43" t="str">
        <f>_xll.BInterpol('Base IPCA'!$C$3:$C$13,'Base IPCA'!$E$3:$E$13,AH2419,"Cubic","Extrapolate=Linear","MultiX=Average","Skip=True","Sort=True")</f>
        <v>#N/A Invalid Parameter: Interpolation value</v>
      </c>
      <c r="AJ2419" s="43" t="str">
        <f>_xll.BInterpol('Base IPCA'!$C$3:$C$13,'Base IPCA'!$D$3:$D$13,AH2419,"Cubic","Extrapolate=Linear","MultiX=Average","Skip=True","Sort=True")</f>
        <v>#N/A Invalid Parameter: Interpolation value</v>
      </c>
    </row>
    <row r="2420" spans="34:36" x14ac:dyDescent="0.25">
      <c r="AH2420" s="42" t="e">
        <f t="shared" si="131"/>
        <v>#REF!</v>
      </c>
      <c r="AI2420" s="43" t="str">
        <f>_xll.BInterpol('Base IPCA'!$C$3:$C$13,'Base IPCA'!$E$3:$E$13,AH2420,"Cubic","Extrapolate=Linear","MultiX=Average","Skip=True","Sort=True")</f>
        <v>#N/A Invalid Parameter: Interpolation value</v>
      </c>
      <c r="AJ2420" s="43" t="str">
        <f>_xll.BInterpol('Base IPCA'!$C$3:$C$13,'Base IPCA'!$D$3:$D$13,AH2420,"Cubic","Extrapolate=Linear","MultiX=Average","Skip=True","Sort=True")</f>
        <v>#N/A Invalid Parameter: Interpolation value</v>
      </c>
    </row>
    <row r="2421" spans="34:36" x14ac:dyDescent="0.25">
      <c r="AH2421" s="42" t="e">
        <f t="shared" si="131"/>
        <v>#REF!</v>
      </c>
      <c r="AI2421" s="43" t="str">
        <f>_xll.BInterpol('Base IPCA'!$C$3:$C$13,'Base IPCA'!$E$3:$E$13,AH2421,"Cubic","Extrapolate=Linear","MultiX=Average","Skip=True","Sort=True")</f>
        <v>#N/A Invalid Parameter: Interpolation value</v>
      </c>
      <c r="AJ2421" s="43" t="str">
        <f>_xll.BInterpol('Base IPCA'!$C$3:$C$13,'Base IPCA'!$D$3:$D$13,AH2421,"Cubic","Extrapolate=Linear","MultiX=Average","Skip=True","Sort=True")</f>
        <v>#N/A Invalid Parameter: Interpolation value</v>
      </c>
    </row>
    <row r="2422" spans="34:36" x14ac:dyDescent="0.25">
      <c r="AH2422" s="42" t="e">
        <f t="shared" si="131"/>
        <v>#REF!</v>
      </c>
      <c r="AI2422" s="43" t="str">
        <f>_xll.BInterpol('Base IPCA'!$C$3:$C$13,'Base IPCA'!$E$3:$E$13,AH2422,"Cubic","Extrapolate=Linear","MultiX=Average","Skip=True","Sort=True")</f>
        <v>#N/A Invalid Parameter: Interpolation value</v>
      </c>
      <c r="AJ2422" s="43" t="str">
        <f>_xll.BInterpol('Base IPCA'!$C$3:$C$13,'Base IPCA'!$D$3:$D$13,AH2422,"Cubic","Extrapolate=Linear","MultiX=Average","Skip=True","Sort=True")</f>
        <v>#N/A Invalid Parameter: Interpolation value</v>
      </c>
    </row>
    <row r="2423" spans="34:36" x14ac:dyDescent="0.25">
      <c r="AH2423" s="42" t="e">
        <f t="shared" si="131"/>
        <v>#REF!</v>
      </c>
      <c r="AI2423" s="43" t="str">
        <f>_xll.BInterpol('Base IPCA'!$C$3:$C$13,'Base IPCA'!$E$3:$E$13,AH2423,"Cubic","Extrapolate=Linear","MultiX=Average","Skip=True","Sort=True")</f>
        <v>#N/A Invalid Parameter: Interpolation value</v>
      </c>
      <c r="AJ2423" s="43" t="str">
        <f>_xll.BInterpol('Base IPCA'!$C$3:$C$13,'Base IPCA'!$D$3:$D$13,AH2423,"Cubic","Extrapolate=Linear","MultiX=Average","Skip=True","Sort=True")</f>
        <v>#N/A Invalid Parameter: Interpolation value</v>
      </c>
    </row>
    <row r="2424" spans="34:36" x14ac:dyDescent="0.25">
      <c r="AH2424" s="42" t="e">
        <f t="shared" si="131"/>
        <v>#REF!</v>
      </c>
      <c r="AI2424" s="43" t="str">
        <f>_xll.BInterpol('Base IPCA'!$C$3:$C$13,'Base IPCA'!$E$3:$E$13,AH2424,"Cubic","Extrapolate=Linear","MultiX=Average","Skip=True","Sort=True")</f>
        <v>#N/A Invalid Parameter: Interpolation value</v>
      </c>
      <c r="AJ2424" s="43" t="str">
        <f>_xll.BInterpol('Base IPCA'!$C$3:$C$13,'Base IPCA'!$D$3:$D$13,AH2424,"Cubic","Extrapolate=Linear","MultiX=Average","Skip=True","Sort=True")</f>
        <v>#N/A Invalid Parameter: Interpolation value</v>
      </c>
    </row>
    <row r="2425" spans="34:36" x14ac:dyDescent="0.25">
      <c r="AH2425" s="42" t="e">
        <f t="shared" si="131"/>
        <v>#REF!</v>
      </c>
      <c r="AI2425" s="43" t="str">
        <f>_xll.BInterpol('Base IPCA'!$C$3:$C$13,'Base IPCA'!$E$3:$E$13,AH2425,"Cubic","Extrapolate=Linear","MultiX=Average","Skip=True","Sort=True")</f>
        <v>#N/A Invalid Parameter: Interpolation value</v>
      </c>
      <c r="AJ2425" s="43" t="str">
        <f>_xll.BInterpol('Base IPCA'!$C$3:$C$13,'Base IPCA'!$D$3:$D$13,AH2425,"Cubic","Extrapolate=Linear","MultiX=Average","Skip=True","Sort=True")</f>
        <v>#N/A Invalid Parameter: Interpolation value</v>
      </c>
    </row>
    <row r="2426" spans="34:36" x14ac:dyDescent="0.25">
      <c r="AH2426" s="42" t="e">
        <f t="shared" si="131"/>
        <v>#REF!</v>
      </c>
      <c r="AI2426" s="43" t="str">
        <f>_xll.BInterpol('Base IPCA'!$C$3:$C$13,'Base IPCA'!$E$3:$E$13,AH2426,"Cubic","Extrapolate=Linear","MultiX=Average","Skip=True","Sort=True")</f>
        <v>#N/A Invalid Parameter: Interpolation value</v>
      </c>
      <c r="AJ2426" s="43" t="str">
        <f>_xll.BInterpol('Base IPCA'!$C$3:$C$13,'Base IPCA'!$D$3:$D$13,AH2426,"Cubic","Extrapolate=Linear","MultiX=Average","Skip=True","Sort=True")</f>
        <v>#N/A Invalid Parameter: Interpolation value</v>
      </c>
    </row>
    <row r="2427" spans="34:36" x14ac:dyDescent="0.25">
      <c r="AH2427" s="42" t="e">
        <f t="shared" si="131"/>
        <v>#REF!</v>
      </c>
      <c r="AI2427" s="43" t="str">
        <f>_xll.BInterpol('Base IPCA'!$C$3:$C$13,'Base IPCA'!$E$3:$E$13,AH2427,"Cubic","Extrapolate=Linear","MultiX=Average","Skip=True","Sort=True")</f>
        <v>#N/A Invalid Parameter: Interpolation value</v>
      </c>
      <c r="AJ2427" s="43" t="str">
        <f>_xll.BInterpol('Base IPCA'!$C$3:$C$13,'Base IPCA'!$D$3:$D$13,AH2427,"Cubic","Extrapolate=Linear","MultiX=Average","Skip=True","Sort=True")</f>
        <v>#N/A Invalid Parameter: Interpolation value</v>
      </c>
    </row>
    <row r="2428" spans="34:36" x14ac:dyDescent="0.25">
      <c r="AH2428" s="42" t="e">
        <f t="shared" si="131"/>
        <v>#REF!</v>
      </c>
      <c r="AI2428" s="43" t="str">
        <f>_xll.BInterpol('Base IPCA'!$C$3:$C$13,'Base IPCA'!$E$3:$E$13,AH2428,"Cubic","Extrapolate=Linear","MultiX=Average","Skip=True","Sort=True")</f>
        <v>#N/A Invalid Parameter: Interpolation value</v>
      </c>
      <c r="AJ2428" s="43" t="str">
        <f>_xll.BInterpol('Base IPCA'!$C$3:$C$13,'Base IPCA'!$D$3:$D$13,AH2428,"Cubic","Extrapolate=Linear","MultiX=Average","Skip=True","Sort=True")</f>
        <v>#N/A Invalid Parameter: Interpolation value</v>
      </c>
    </row>
    <row r="2429" spans="34:36" x14ac:dyDescent="0.25">
      <c r="AH2429" s="42" t="e">
        <f t="shared" si="131"/>
        <v>#REF!</v>
      </c>
      <c r="AI2429" s="43" t="str">
        <f>_xll.BInterpol('Base IPCA'!$C$3:$C$13,'Base IPCA'!$E$3:$E$13,AH2429,"Cubic","Extrapolate=Linear","MultiX=Average","Skip=True","Sort=True")</f>
        <v>#N/A Invalid Parameter: Interpolation value</v>
      </c>
      <c r="AJ2429" s="43" t="str">
        <f>_xll.BInterpol('Base IPCA'!$C$3:$C$13,'Base IPCA'!$D$3:$D$13,AH2429,"Cubic","Extrapolate=Linear","MultiX=Average","Skip=True","Sort=True")</f>
        <v>#N/A Invalid Parameter: Interpolation value</v>
      </c>
    </row>
    <row r="2430" spans="34:36" x14ac:dyDescent="0.25">
      <c r="AH2430" s="42" t="e">
        <f t="shared" si="131"/>
        <v>#REF!</v>
      </c>
      <c r="AI2430" s="43" t="str">
        <f>_xll.BInterpol('Base IPCA'!$C$3:$C$13,'Base IPCA'!$E$3:$E$13,AH2430,"Cubic","Extrapolate=Linear","MultiX=Average","Skip=True","Sort=True")</f>
        <v>#N/A Invalid Parameter: Interpolation value</v>
      </c>
      <c r="AJ2430" s="43" t="str">
        <f>_xll.BInterpol('Base IPCA'!$C$3:$C$13,'Base IPCA'!$D$3:$D$13,AH2430,"Cubic","Extrapolate=Linear","MultiX=Average","Skip=True","Sort=True")</f>
        <v>#N/A Invalid Parameter: Interpolation value</v>
      </c>
    </row>
    <row r="2431" spans="34:36" x14ac:dyDescent="0.25">
      <c r="AH2431" s="42" t="e">
        <f t="shared" si="131"/>
        <v>#REF!</v>
      </c>
      <c r="AI2431" s="43" t="str">
        <f>_xll.BInterpol('Base IPCA'!$C$3:$C$13,'Base IPCA'!$E$3:$E$13,AH2431,"Cubic","Extrapolate=Linear","MultiX=Average","Skip=True","Sort=True")</f>
        <v>#N/A Invalid Parameter: Interpolation value</v>
      </c>
      <c r="AJ2431" s="43" t="str">
        <f>_xll.BInterpol('Base IPCA'!$C$3:$C$13,'Base IPCA'!$D$3:$D$13,AH2431,"Cubic","Extrapolate=Linear","MultiX=Average","Skip=True","Sort=True")</f>
        <v>#N/A Invalid Parameter: Interpolation value</v>
      </c>
    </row>
    <row r="2432" spans="34:36" x14ac:dyDescent="0.25">
      <c r="AH2432" s="42" t="e">
        <f t="shared" si="131"/>
        <v>#REF!</v>
      </c>
      <c r="AI2432" s="43" t="str">
        <f>_xll.BInterpol('Base IPCA'!$C$3:$C$13,'Base IPCA'!$E$3:$E$13,AH2432,"Cubic","Extrapolate=Linear","MultiX=Average","Skip=True","Sort=True")</f>
        <v>#N/A Invalid Parameter: Interpolation value</v>
      </c>
      <c r="AJ2432" s="43" t="str">
        <f>_xll.BInterpol('Base IPCA'!$C$3:$C$13,'Base IPCA'!$D$3:$D$13,AH2432,"Cubic","Extrapolate=Linear","MultiX=Average","Skip=True","Sort=True")</f>
        <v>#N/A Invalid Parameter: Interpolation value</v>
      </c>
    </row>
    <row r="2433" spans="34:36" x14ac:dyDescent="0.25">
      <c r="AH2433" s="42" t="e">
        <f t="shared" si="131"/>
        <v>#REF!</v>
      </c>
      <c r="AI2433" s="43" t="str">
        <f>_xll.BInterpol('Base IPCA'!$C$3:$C$13,'Base IPCA'!$E$3:$E$13,AH2433,"Cubic","Extrapolate=Linear","MultiX=Average","Skip=True","Sort=True")</f>
        <v>#N/A Invalid Parameter: Interpolation value</v>
      </c>
      <c r="AJ2433" s="43" t="str">
        <f>_xll.BInterpol('Base IPCA'!$C$3:$C$13,'Base IPCA'!$D$3:$D$13,AH2433,"Cubic","Extrapolate=Linear","MultiX=Average","Skip=True","Sort=True")</f>
        <v>#N/A Invalid Parameter: Interpolation value</v>
      </c>
    </row>
    <row r="2434" spans="34:36" x14ac:dyDescent="0.25">
      <c r="AH2434" s="42" t="e">
        <f t="shared" si="131"/>
        <v>#REF!</v>
      </c>
      <c r="AI2434" s="43" t="str">
        <f>_xll.BInterpol('Base IPCA'!$C$3:$C$13,'Base IPCA'!$E$3:$E$13,AH2434,"Cubic","Extrapolate=Linear","MultiX=Average","Skip=True","Sort=True")</f>
        <v>#N/A Invalid Parameter: Interpolation value</v>
      </c>
      <c r="AJ2434" s="43" t="str">
        <f>_xll.BInterpol('Base IPCA'!$C$3:$C$13,'Base IPCA'!$D$3:$D$13,AH2434,"Cubic","Extrapolate=Linear","MultiX=Average","Skip=True","Sort=True")</f>
        <v>#N/A Invalid Parameter: Interpolation value</v>
      </c>
    </row>
    <row r="2435" spans="34:36" x14ac:dyDescent="0.25">
      <c r="AH2435" s="42" t="e">
        <f t="shared" si="131"/>
        <v>#REF!</v>
      </c>
      <c r="AI2435" s="43" t="str">
        <f>_xll.BInterpol('Base IPCA'!$C$3:$C$13,'Base IPCA'!$E$3:$E$13,AH2435,"Cubic","Extrapolate=Linear","MultiX=Average","Skip=True","Sort=True")</f>
        <v>#N/A Invalid Parameter: Interpolation value</v>
      </c>
      <c r="AJ2435" s="43" t="str">
        <f>_xll.BInterpol('Base IPCA'!$C$3:$C$13,'Base IPCA'!$D$3:$D$13,AH2435,"Cubic","Extrapolate=Linear","MultiX=Average","Skip=True","Sort=True")</f>
        <v>#N/A Invalid Parameter: Interpolation value</v>
      </c>
    </row>
    <row r="2436" spans="34:36" x14ac:dyDescent="0.25">
      <c r="AH2436" s="42" t="e">
        <f t="shared" si="131"/>
        <v>#REF!</v>
      </c>
      <c r="AI2436" s="43" t="str">
        <f>_xll.BInterpol('Base IPCA'!$C$3:$C$13,'Base IPCA'!$E$3:$E$13,AH2436,"Cubic","Extrapolate=Linear","MultiX=Average","Skip=True","Sort=True")</f>
        <v>#N/A Invalid Parameter: Interpolation value</v>
      </c>
      <c r="AJ2436" s="43" t="str">
        <f>_xll.BInterpol('Base IPCA'!$C$3:$C$13,'Base IPCA'!$D$3:$D$13,AH2436,"Cubic","Extrapolate=Linear","MultiX=Average","Skip=True","Sort=True")</f>
        <v>#N/A Invalid Parameter: Interpolation value</v>
      </c>
    </row>
    <row r="2437" spans="34:36" x14ac:dyDescent="0.25">
      <c r="AH2437" s="42" t="e">
        <f t="shared" si="131"/>
        <v>#REF!</v>
      </c>
      <c r="AI2437" s="43" t="str">
        <f>_xll.BInterpol('Base IPCA'!$C$3:$C$13,'Base IPCA'!$E$3:$E$13,AH2437,"Cubic","Extrapolate=Linear","MultiX=Average","Skip=True","Sort=True")</f>
        <v>#N/A Invalid Parameter: Interpolation value</v>
      </c>
      <c r="AJ2437" s="43" t="str">
        <f>_xll.BInterpol('Base IPCA'!$C$3:$C$13,'Base IPCA'!$D$3:$D$13,AH2437,"Cubic","Extrapolate=Linear","MultiX=Average","Skip=True","Sort=True")</f>
        <v>#N/A Invalid Parameter: Interpolation value</v>
      </c>
    </row>
    <row r="2438" spans="34:36" x14ac:dyDescent="0.25">
      <c r="AH2438" s="42" t="e">
        <f t="shared" ref="AH2438:AH2501" si="132">AH2437+1</f>
        <v>#REF!</v>
      </c>
      <c r="AI2438" s="43" t="str">
        <f>_xll.BInterpol('Base IPCA'!$C$3:$C$13,'Base IPCA'!$E$3:$E$13,AH2438,"Cubic","Extrapolate=Linear","MultiX=Average","Skip=True","Sort=True")</f>
        <v>#N/A Invalid Parameter: Interpolation value</v>
      </c>
      <c r="AJ2438" s="43" t="str">
        <f>_xll.BInterpol('Base IPCA'!$C$3:$C$13,'Base IPCA'!$D$3:$D$13,AH2438,"Cubic","Extrapolate=Linear","MultiX=Average","Skip=True","Sort=True")</f>
        <v>#N/A Invalid Parameter: Interpolation value</v>
      </c>
    </row>
    <row r="2439" spans="34:36" x14ac:dyDescent="0.25">
      <c r="AH2439" s="42" t="e">
        <f t="shared" si="132"/>
        <v>#REF!</v>
      </c>
      <c r="AI2439" s="43" t="str">
        <f>_xll.BInterpol('Base IPCA'!$C$3:$C$13,'Base IPCA'!$E$3:$E$13,AH2439,"Cubic","Extrapolate=Linear","MultiX=Average","Skip=True","Sort=True")</f>
        <v>#N/A Invalid Parameter: Interpolation value</v>
      </c>
      <c r="AJ2439" s="43" t="str">
        <f>_xll.BInterpol('Base IPCA'!$C$3:$C$13,'Base IPCA'!$D$3:$D$13,AH2439,"Cubic","Extrapolate=Linear","MultiX=Average","Skip=True","Sort=True")</f>
        <v>#N/A Invalid Parameter: Interpolation value</v>
      </c>
    </row>
    <row r="2440" spans="34:36" x14ac:dyDescent="0.25">
      <c r="AH2440" s="42" t="e">
        <f t="shared" si="132"/>
        <v>#REF!</v>
      </c>
      <c r="AI2440" s="43" t="str">
        <f>_xll.BInterpol('Base IPCA'!$C$3:$C$13,'Base IPCA'!$E$3:$E$13,AH2440,"Cubic","Extrapolate=Linear","MultiX=Average","Skip=True","Sort=True")</f>
        <v>#N/A Invalid Parameter: Interpolation value</v>
      </c>
      <c r="AJ2440" s="43" t="str">
        <f>_xll.BInterpol('Base IPCA'!$C$3:$C$13,'Base IPCA'!$D$3:$D$13,AH2440,"Cubic","Extrapolate=Linear","MultiX=Average","Skip=True","Sort=True")</f>
        <v>#N/A Invalid Parameter: Interpolation value</v>
      </c>
    </row>
    <row r="2441" spans="34:36" x14ac:dyDescent="0.25">
      <c r="AH2441" s="42" t="e">
        <f t="shared" si="132"/>
        <v>#REF!</v>
      </c>
      <c r="AI2441" s="43" t="str">
        <f>_xll.BInterpol('Base IPCA'!$C$3:$C$13,'Base IPCA'!$E$3:$E$13,AH2441,"Cubic","Extrapolate=Linear","MultiX=Average","Skip=True","Sort=True")</f>
        <v>#N/A Invalid Parameter: Interpolation value</v>
      </c>
      <c r="AJ2441" s="43" t="str">
        <f>_xll.BInterpol('Base IPCA'!$C$3:$C$13,'Base IPCA'!$D$3:$D$13,AH2441,"Cubic","Extrapolate=Linear","MultiX=Average","Skip=True","Sort=True")</f>
        <v>#N/A Invalid Parameter: Interpolation value</v>
      </c>
    </row>
    <row r="2442" spans="34:36" x14ac:dyDescent="0.25">
      <c r="AH2442" s="42" t="e">
        <f t="shared" si="132"/>
        <v>#REF!</v>
      </c>
      <c r="AI2442" s="43" t="str">
        <f>_xll.BInterpol('Base IPCA'!$C$3:$C$13,'Base IPCA'!$E$3:$E$13,AH2442,"Cubic","Extrapolate=Linear","MultiX=Average","Skip=True","Sort=True")</f>
        <v>#N/A Invalid Parameter: Interpolation value</v>
      </c>
      <c r="AJ2442" s="43" t="str">
        <f>_xll.BInterpol('Base IPCA'!$C$3:$C$13,'Base IPCA'!$D$3:$D$13,AH2442,"Cubic","Extrapolate=Linear","MultiX=Average","Skip=True","Sort=True")</f>
        <v>#N/A Invalid Parameter: Interpolation value</v>
      </c>
    </row>
    <row r="2443" spans="34:36" x14ac:dyDescent="0.25">
      <c r="AH2443" s="42" t="e">
        <f t="shared" si="132"/>
        <v>#REF!</v>
      </c>
      <c r="AI2443" s="43" t="str">
        <f>_xll.BInterpol('Base IPCA'!$C$3:$C$13,'Base IPCA'!$E$3:$E$13,AH2443,"Cubic","Extrapolate=Linear","MultiX=Average","Skip=True","Sort=True")</f>
        <v>#N/A Invalid Parameter: Interpolation value</v>
      </c>
      <c r="AJ2443" s="43" t="str">
        <f>_xll.BInterpol('Base IPCA'!$C$3:$C$13,'Base IPCA'!$D$3:$D$13,AH2443,"Cubic","Extrapolate=Linear","MultiX=Average","Skip=True","Sort=True")</f>
        <v>#N/A Invalid Parameter: Interpolation value</v>
      </c>
    </row>
    <row r="2444" spans="34:36" x14ac:dyDescent="0.25">
      <c r="AH2444" s="42" t="e">
        <f t="shared" si="132"/>
        <v>#REF!</v>
      </c>
      <c r="AI2444" s="43" t="str">
        <f>_xll.BInterpol('Base IPCA'!$C$3:$C$13,'Base IPCA'!$E$3:$E$13,AH2444,"Cubic","Extrapolate=Linear","MultiX=Average","Skip=True","Sort=True")</f>
        <v>#N/A Invalid Parameter: Interpolation value</v>
      </c>
      <c r="AJ2444" s="43" t="str">
        <f>_xll.BInterpol('Base IPCA'!$C$3:$C$13,'Base IPCA'!$D$3:$D$13,AH2444,"Cubic","Extrapolate=Linear","MultiX=Average","Skip=True","Sort=True")</f>
        <v>#N/A Invalid Parameter: Interpolation value</v>
      </c>
    </row>
    <row r="2445" spans="34:36" x14ac:dyDescent="0.25">
      <c r="AH2445" s="42" t="e">
        <f t="shared" si="132"/>
        <v>#REF!</v>
      </c>
      <c r="AI2445" s="43" t="str">
        <f>_xll.BInterpol('Base IPCA'!$C$3:$C$13,'Base IPCA'!$E$3:$E$13,AH2445,"Cubic","Extrapolate=Linear","MultiX=Average","Skip=True","Sort=True")</f>
        <v>#N/A Invalid Parameter: Interpolation value</v>
      </c>
      <c r="AJ2445" s="43" t="str">
        <f>_xll.BInterpol('Base IPCA'!$C$3:$C$13,'Base IPCA'!$D$3:$D$13,AH2445,"Cubic","Extrapolate=Linear","MultiX=Average","Skip=True","Sort=True")</f>
        <v>#N/A Invalid Parameter: Interpolation value</v>
      </c>
    </row>
    <row r="2446" spans="34:36" x14ac:dyDescent="0.25">
      <c r="AH2446" s="42" t="e">
        <f t="shared" si="132"/>
        <v>#REF!</v>
      </c>
      <c r="AI2446" s="43" t="str">
        <f>_xll.BInterpol('Base IPCA'!$C$3:$C$13,'Base IPCA'!$E$3:$E$13,AH2446,"Cubic","Extrapolate=Linear","MultiX=Average","Skip=True","Sort=True")</f>
        <v>#N/A Invalid Parameter: Interpolation value</v>
      </c>
      <c r="AJ2446" s="43" t="str">
        <f>_xll.BInterpol('Base IPCA'!$C$3:$C$13,'Base IPCA'!$D$3:$D$13,AH2446,"Cubic","Extrapolate=Linear","MultiX=Average","Skip=True","Sort=True")</f>
        <v>#N/A Invalid Parameter: Interpolation value</v>
      </c>
    </row>
    <row r="2447" spans="34:36" x14ac:dyDescent="0.25">
      <c r="AH2447" s="42" t="e">
        <f t="shared" si="132"/>
        <v>#REF!</v>
      </c>
      <c r="AI2447" s="43" t="str">
        <f>_xll.BInterpol('Base IPCA'!$C$3:$C$13,'Base IPCA'!$E$3:$E$13,AH2447,"Cubic","Extrapolate=Linear","MultiX=Average","Skip=True","Sort=True")</f>
        <v>#N/A Invalid Parameter: Interpolation value</v>
      </c>
      <c r="AJ2447" s="43" t="str">
        <f>_xll.BInterpol('Base IPCA'!$C$3:$C$13,'Base IPCA'!$D$3:$D$13,AH2447,"Cubic","Extrapolate=Linear","MultiX=Average","Skip=True","Sort=True")</f>
        <v>#N/A Invalid Parameter: Interpolation value</v>
      </c>
    </row>
    <row r="2448" spans="34:36" x14ac:dyDescent="0.25">
      <c r="AH2448" s="42" t="e">
        <f t="shared" si="132"/>
        <v>#REF!</v>
      </c>
      <c r="AI2448" s="43" t="str">
        <f>_xll.BInterpol('Base IPCA'!$C$3:$C$13,'Base IPCA'!$E$3:$E$13,AH2448,"Cubic","Extrapolate=Linear","MultiX=Average","Skip=True","Sort=True")</f>
        <v>#N/A Invalid Parameter: Interpolation value</v>
      </c>
      <c r="AJ2448" s="43" t="str">
        <f>_xll.BInterpol('Base IPCA'!$C$3:$C$13,'Base IPCA'!$D$3:$D$13,AH2448,"Cubic","Extrapolate=Linear","MultiX=Average","Skip=True","Sort=True")</f>
        <v>#N/A Invalid Parameter: Interpolation value</v>
      </c>
    </row>
    <row r="2449" spans="34:36" x14ac:dyDescent="0.25">
      <c r="AH2449" s="42" t="e">
        <f t="shared" si="132"/>
        <v>#REF!</v>
      </c>
      <c r="AI2449" s="43" t="str">
        <f>_xll.BInterpol('Base IPCA'!$C$3:$C$13,'Base IPCA'!$E$3:$E$13,AH2449,"Cubic","Extrapolate=Linear","MultiX=Average","Skip=True","Sort=True")</f>
        <v>#N/A Invalid Parameter: Interpolation value</v>
      </c>
      <c r="AJ2449" s="43" t="str">
        <f>_xll.BInterpol('Base IPCA'!$C$3:$C$13,'Base IPCA'!$D$3:$D$13,AH2449,"Cubic","Extrapolate=Linear","MultiX=Average","Skip=True","Sort=True")</f>
        <v>#N/A Invalid Parameter: Interpolation value</v>
      </c>
    </row>
    <row r="2450" spans="34:36" x14ac:dyDescent="0.25">
      <c r="AH2450" s="42" t="e">
        <f t="shared" si="132"/>
        <v>#REF!</v>
      </c>
      <c r="AI2450" s="43" t="str">
        <f>_xll.BInterpol('Base IPCA'!$C$3:$C$13,'Base IPCA'!$E$3:$E$13,AH2450,"Cubic","Extrapolate=Linear","MultiX=Average","Skip=True","Sort=True")</f>
        <v>#N/A Invalid Parameter: Interpolation value</v>
      </c>
      <c r="AJ2450" s="43" t="str">
        <f>_xll.BInterpol('Base IPCA'!$C$3:$C$13,'Base IPCA'!$D$3:$D$13,AH2450,"Cubic","Extrapolate=Linear","MultiX=Average","Skip=True","Sort=True")</f>
        <v>#N/A Invalid Parameter: Interpolation value</v>
      </c>
    </row>
    <row r="2451" spans="34:36" x14ac:dyDescent="0.25">
      <c r="AH2451" s="42" t="e">
        <f t="shared" si="132"/>
        <v>#REF!</v>
      </c>
      <c r="AI2451" s="43" t="str">
        <f>_xll.BInterpol('Base IPCA'!$C$3:$C$13,'Base IPCA'!$E$3:$E$13,AH2451,"Cubic","Extrapolate=Linear","MultiX=Average","Skip=True","Sort=True")</f>
        <v>#N/A Invalid Parameter: Interpolation value</v>
      </c>
      <c r="AJ2451" s="43" t="str">
        <f>_xll.BInterpol('Base IPCA'!$C$3:$C$13,'Base IPCA'!$D$3:$D$13,AH2451,"Cubic","Extrapolate=Linear","MultiX=Average","Skip=True","Sort=True")</f>
        <v>#N/A Invalid Parameter: Interpolation value</v>
      </c>
    </row>
    <row r="2452" spans="34:36" x14ac:dyDescent="0.25">
      <c r="AH2452" s="42" t="e">
        <f t="shared" si="132"/>
        <v>#REF!</v>
      </c>
      <c r="AI2452" s="43" t="str">
        <f>_xll.BInterpol('Base IPCA'!$C$3:$C$13,'Base IPCA'!$E$3:$E$13,AH2452,"Cubic","Extrapolate=Linear","MultiX=Average","Skip=True","Sort=True")</f>
        <v>#N/A Invalid Parameter: Interpolation value</v>
      </c>
      <c r="AJ2452" s="43" t="str">
        <f>_xll.BInterpol('Base IPCA'!$C$3:$C$13,'Base IPCA'!$D$3:$D$13,AH2452,"Cubic","Extrapolate=Linear","MultiX=Average","Skip=True","Sort=True")</f>
        <v>#N/A Invalid Parameter: Interpolation value</v>
      </c>
    </row>
    <row r="2453" spans="34:36" x14ac:dyDescent="0.25">
      <c r="AH2453" s="42" t="e">
        <f t="shared" si="132"/>
        <v>#REF!</v>
      </c>
      <c r="AI2453" s="43" t="str">
        <f>_xll.BInterpol('Base IPCA'!$C$3:$C$13,'Base IPCA'!$E$3:$E$13,AH2453,"Cubic","Extrapolate=Linear","MultiX=Average","Skip=True","Sort=True")</f>
        <v>#N/A Invalid Parameter: Interpolation value</v>
      </c>
      <c r="AJ2453" s="43" t="str">
        <f>_xll.BInterpol('Base IPCA'!$C$3:$C$13,'Base IPCA'!$D$3:$D$13,AH2453,"Cubic","Extrapolate=Linear","MultiX=Average","Skip=True","Sort=True")</f>
        <v>#N/A Invalid Parameter: Interpolation value</v>
      </c>
    </row>
    <row r="2454" spans="34:36" x14ac:dyDescent="0.25">
      <c r="AH2454" s="42" t="e">
        <f t="shared" si="132"/>
        <v>#REF!</v>
      </c>
      <c r="AI2454" s="43" t="str">
        <f>_xll.BInterpol('Base IPCA'!$C$3:$C$13,'Base IPCA'!$E$3:$E$13,AH2454,"Cubic","Extrapolate=Linear","MultiX=Average","Skip=True","Sort=True")</f>
        <v>#N/A Invalid Parameter: Interpolation value</v>
      </c>
      <c r="AJ2454" s="43" t="str">
        <f>_xll.BInterpol('Base IPCA'!$C$3:$C$13,'Base IPCA'!$D$3:$D$13,AH2454,"Cubic","Extrapolate=Linear","MultiX=Average","Skip=True","Sort=True")</f>
        <v>#N/A Invalid Parameter: Interpolation value</v>
      </c>
    </row>
    <row r="2455" spans="34:36" x14ac:dyDescent="0.25">
      <c r="AH2455" s="42" t="e">
        <f t="shared" si="132"/>
        <v>#REF!</v>
      </c>
      <c r="AI2455" s="43" t="str">
        <f>_xll.BInterpol('Base IPCA'!$C$3:$C$13,'Base IPCA'!$E$3:$E$13,AH2455,"Cubic","Extrapolate=Linear","MultiX=Average","Skip=True","Sort=True")</f>
        <v>#N/A Invalid Parameter: Interpolation value</v>
      </c>
      <c r="AJ2455" s="43" t="str">
        <f>_xll.BInterpol('Base IPCA'!$C$3:$C$13,'Base IPCA'!$D$3:$D$13,AH2455,"Cubic","Extrapolate=Linear","MultiX=Average","Skip=True","Sort=True")</f>
        <v>#N/A Invalid Parameter: Interpolation value</v>
      </c>
    </row>
    <row r="2456" spans="34:36" x14ac:dyDescent="0.25">
      <c r="AH2456" s="42" t="e">
        <f t="shared" si="132"/>
        <v>#REF!</v>
      </c>
      <c r="AI2456" s="43" t="str">
        <f>_xll.BInterpol('Base IPCA'!$C$3:$C$13,'Base IPCA'!$E$3:$E$13,AH2456,"Cubic","Extrapolate=Linear","MultiX=Average","Skip=True","Sort=True")</f>
        <v>#N/A Invalid Parameter: Interpolation value</v>
      </c>
      <c r="AJ2456" s="43" t="str">
        <f>_xll.BInterpol('Base IPCA'!$C$3:$C$13,'Base IPCA'!$D$3:$D$13,AH2456,"Cubic","Extrapolate=Linear","MultiX=Average","Skip=True","Sort=True")</f>
        <v>#N/A Invalid Parameter: Interpolation value</v>
      </c>
    </row>
    <row r="2457" spans="34:36" x14ac:dyDescent="0.25">
      <c r="AH2457" s="42" t="e">
        <f t="shared" si="132"/>
        <v>#REF!</v>
      </c>
      <c r="AI2457" s="43" t="str">
        <f>_xll.BInterpol('Base IPCA'!$C$3:$C$13,'Base IPCA'!$E$3:$E$13,AH2457,"Cubic","Extrapolate=Linear","MultiX=Average","Skip=True","Sort=True")</f>
        <v>#N/A Invalid Parameter: Interpolation value</v>
      </c>
      <c r="AJ2457" s="43" t="str">
        <f>_xll.BInterpol('Base IPCA'!$C$3:$C$13,'Base IPCA'!$D$3:$D$13,AH2457,"Cubic","Extrapolate=Linear","MultiX=Average","Skip=True","Sort=True")</f>
        <v>#N/A Invalid Parameter: Interpolation value</v>
      </c>
    </row>
    <row r="2458" spans="34:36" x14ac:dyDescent="0.25">
      <c r="AH2458" s="42" t="e">
        <f t="shared" si="132"/>
        <v>#REF!</v>
      </c>
      <c r="AI2458" s="43" t="str">
        <f>_xll.BInterpol('Base IPCA'!$C$3:$C$13,'Base IPCA'!$E$3:$E$13,AH2458,"Cubic","Extrapolate=Linear","MultiX=Average","Skip=True","Sort=True")</f>
        <v>#N/A Invalid Parameter: Interpolation value</v>
      </c>
      <c r="AJ2458" s="43" t="str">
        <f>_xll.BInterpol('Base IPCA'!$C$3:$C$13,'Base IPCA'!$D$3:$D$13,AH2458,"Cubic","Extrapolate=Linear","MultiX=Average","Skip=True","Sort=True")</f>
        <v>#N/A Invalid Parameter: Interpolation value</v>
      </c>
    </row>
    <row r="2459" spans="34:36" x14ac:dyDescent="0.25">
      <c r="AH2459" s="42" t="e">
        <f t="shared" si="132"/>
        <v>#REF!</v>
      </c>
      <c r="AI2459" s="43" t="str">
        <f>_xll.BInterpol('Base IPCA'!$C$3:$C$13,'Base IPCA'!$E$3:$E$13,AH2459,"Cubic","Extrapolate=Linear","MultiX=Average","Skip=True","Sort=True")</f>
        <v>#N/A Invalid Parameter: Interpolation value</v>
      </c>
      <c r="AJ2459" s="43" t="str">
        <f>_xll.BInterpol('Base IPCA'!$C$3:$C$13,'Base IPCA'!$D$3:$D$13,AH2459,"Cubic","Extrapolate=Linear","MultiX=Average","Skip=True","Sort=True")</f>
        <v>#N/A Invalid Parameter: Interpolation value</v>
      </c>
    </row>
    <row r="2460" spans="34:36" x14ac:dyDescent="0.25">
      <c r="AH2460" s="42" t="e">
        <f t="shared" si="132"/>
        <v>#REF!</v>
      </c>
      <c r="AI2460" s="43" t="str">
        <f>_xll.BInterpol('Base IPCA'!$C$3:$C$13,'Base IPCA'!$E$3:$E$13,AH2460,"Cubic","Extrapolate=Linear","MultiX=Average","Skip=True","Sort=True")</f>
        <v>#N/A Invalid Parameter: Interpolation value</v>
      </c>
      <c r="AJ2460" s="43" t="str">
        <f>_xll.BInterpol('Base IPCA'!$C$3:$C$13,'Base IPCA'!$D$3:$D$13,AH2460,"Cubic","Extrapolate=Linear","MultiX=Average","Skip=True","Sort=True")</f>
        <v>#N/A Invalid Parameter: Interpolation value</v>
      </c>
    </row>
    <row r="2461" spans="34:36" x14ac:dyDescent="0.25">
      <c r="AH2461" s="42" t="e">
        <f t="shared" si="132"/>
        <v>#REF!</v>
      </c>
      <c r="AI2461" s="43" t="str">
        <f>_xll.BInterpol('Base IPCA'!$C$3:$C$13,'Base IPCA'!$E$3:$E$13,AH2461,"Cubic","Extrapolate=Linear","MultiX=Average","Skip=True","Sort=True")</f>
        <v>#N/A Invalid Parameter: Interpolation value</v>
      </c>
      <c r="AJ2461" s="43" t="str">
        <f>_xll.BInterpol('Base IPCA'!$C$3:$C$13,'Base IPCA'!$D$3:$D$13,AH2461,"Cubic","Extrapolate=Linear","MultiX=Average","Skip=True","Sort=True")</f>
        <v>#N/A Invalid Parameter: Interpolation value</v>
      </c>
    </row>
    <row r="2462" spans="34:36" x14ac:dyDescent="0.25">
      <c r="AH2462" s="42" t="e">
        <f t="shared" si="132"/>
        <v>#REF!</v>
      </c>
      <c r="AI2462" s="43" t="str">
        <f>_xll.BInterpol('Base IPCA'!$C$3:$C$13,'Base IPCA'!$E$3:$E$13,AH2462,"Cubic","Extrapolate=Linear","MultiX=Average","Skip=True","Sort=True")</f>
        <v>#N/A Invalid Parameter: Interpolation value</v>
      </c>
      <c r="AJ2462" s="43" t="str">
        <f>_xll.BInterpol('Base IPCA'!$C$3:$C$13,'Base IPCA'!$D$3:$D$13,AH2462,"Cubic","Extrapolate=Linear","MultiX=Average","Skip=True","Sort=True")</f>
        <v>#N/A Invalid Parameter: Interpolation value</v>
      </c>
    </row>
    <row r="2463" spans="34:36" x14ac:dyDescent="0.25">
      <c r="AH2463" s="42" t="e">
        <f t="shared" si="132"/>
        <v>#REF!</v>
      </c>
      <c r="AI2463" s="43" t="str">
        <f>_xll.BInterpol('Base IPCA'!$C$3:$C$13,'Base IPCA'!$E$3:$E$13,AH2463,"Cubic","Extrapolate=Linear","MultiX=Average","Skip=True","Sort=True")</f>
        <v>#N/A Invalid Parameter: Interpolation value</v>
      </c>
      <c r="AJ2463" s="43" t="str">
        <f>_xll.BInterpol('Base IPCA'!$C$3:$C$13,'Base IPCA'!$D$3:$D$13,AH2463,"Cubic","Extrapolate=Linear","MultiX=Average","Skip=True","Sort=True")</f>
        <v>#N/A Invalid Parameter: Interpolation value</v>
      </c>
    </row>
    <row r="2464" spans="34:36" x14ac:dyDescent="0.25">
      <c r="AH2464" s="42" t="e">
        <f t="shared" si="132"/>
        <v>#REF!</v>
      </c>
      <c r="AI2464" s="43" t="str">
        <f>_xll.BInterpol('Base IPCA'!$C$3:$C$13,'Base IPCA'!$E$3:$E$13,AH2464,"Cubic","Extrapolate=Linear","MultiX=Average","Skip=True","Sort=True")</f>
        <v>#N/A Invalid Parameter: Interpolation value</v>
      </c>
      <c r="AJ2464" s="43" t="str">
        <f>_xll.BInterpol('Base IPCA'!$C$3:$C$13,'Base IPCA'!$D$3:$D$13,AH2464,"Cubic","Extrapolate=Linear","MultiX=Average","Skip=True","Sort=True")</f>
        <v>#N/A Invalid Parameter: Interpolation value</v>
      </c>
    </row>
    <row r="2465" spans="34:36" x14ac:dyDescent="0.25">
      <c r="AH2465" s="42" t="e">
        <f t="shared" si="132"/>
        <v>#REF!</v>
      </c>
      <c r="AI2465" s="43" t="str">
        <f>_xll.BInterpol('Base IPCA'!$C$3:$C$13,'Base IPCA'!$E$3:$E$13,AH2465,"Cubic","Extrapolate=Linear","MultiX=Average","Skip=True","Sort=True")</f>
        <v>#N/A Invalid Parameter: Interpolation value</v>
      </c>
      <c r="AJ2465" s="43" t="str">
        <f>_xll.BInterpol('Base IPCA'!$C$3:$C$13,'Base IPCA'!$D$3:$D$13,AH2465,"Cubic","Extrapolate=Linear","MultiX=Average","Skip=True","Sort=True")</f>
        <v>#N/A Invalid Parameter: Interpolation value</v>
      </c>
    </row>
    <row r="2466" spans="34:36" x14ac:dyDescent="0.25">
      <c r="AH2466" s="42" t="e">
        <f t="shared" si="132"/>
        <v>#REF!</v>
      </c>
      <c r="AI2466" s="43" t="str">
        <f>_xll.BInterpol('Base IPCA'!$C$3:$C$13,'Base IPCA'!$E$3:$E$13,AH2466,"Cubic","Extrapolate=Linear","MultiX=Average","Skip=True","Sort=True")</f>
        <v>#N/A Invalid Parameter: Interpolation value</v>
      </c>
      <c r="AJ2466" s="43" t="str">
        <f>_xll.BInterpol('Base IPCA'!$C$3:$C$13,'Base IPCA'!$D$3:$D$13,AH2466,"Cubic","Extrapolate=Linear","MultiX=Average","Skip=True","Sort=True")</f>
        <v>#N/A Invalid Parameter: Interpolation value</v>
      </c>
    </row>
    <row r="2467" spans="34:36" x14ac:dyDescent="0.25">
      <c r="AH2467" s="42" t="e">
        <f t="shared" si="132"/>
        <v>#REF!</v>
      </c>
      <c r="AI2467" s="43" t="str">
        <f>_xll.BInterpol('Base IPCA'!$C$3:$C$13,'Base IPCA'!$E$3:$E$13,AH2467,"Cubic","Extrapolate=Linear","MultiX=Average","Skip=True","Sort=True")</f>
        <v>#N/A Invalid Parameter: Interpolation value</v>
      </c>
      <c r="AJ2467" s="43" t="str">
        <f>_xll.BInterpol('Base IPCA'!$C$3:$C$13,'Base IPCA'!$D$3:$D$13,AH2467,"Cubic","Extrapolate=Linear","MultiX=Average","Skip=True","Sort=True")</f>
        <v>#N/A Invalid Parameter: Interpolation value</v>
      </c>
    </row>
    <row r="2468" spans="34:36" x14ac:dyDescent="0.25">
      <c r="AH2468" s="42" t="e">
        <f t="shared" si="132"/>
        <v>#REF!</v>
      </c>
      <c r="AI2468" s="43" t="str">
        <f>_xll.BInterpol('Base IPCA'!$C$3:$C$13,'Base IPCA'!$E$3:$E$13,AH2468,"Cubic","Extrapolate=Linear","MultiX=Average","Skip=True","Sort=True")</f>
        <v>#N/A Invalid Parameter: Interpolation value</v>
      </c>
      <c r="AJ2468" s="43" t="str">
        <f>_xll.BInterpol('Base IPCA'!$C$3:$C$13,'Base IPCA'!$D$3:$D$13,AH2468,"Cubic","Extrapolate=Linear","MultiX=Average","Skip=True","Sort=True")</f>
        <v>#N/A Invalid Parameter: Interpolation value</v>
      </c>
    </row>
    <row r="2469" spans="34:36" x14ac:dyDescent="0.25">
      <c r="AH2469" s="42" t="e">
        <f t="shared" si="132"/>
        <v>#REF!</v>
      </c>
      <c r="AI2469" s="43" t="str">
        <f>_xll.BInterpol('Base IPCA'!$C$3:$C$13,'Base IPCA'!$E$3:$E$13,AH2469,"Cubic","Extrapolate=Linear","MultiX=Average","Skip=True","Sort=True")</f>
        <v>#N/A Invalid Parameter: Interpolation value</v>
      </c>
      <c r="AJ2469" s="43" t="str">
        <f>_xll.BInterpol('Base IPCA'!$C$3:$C$13,'Base IPCA'!$D$3:$D$13,AH2469,"Cubic","Extrapolate=Linear","MultiX=Average","Skip=True","Sort=True")</f>
        <v>#N/A Invalid Parameter: Interpolation value</v>
      </c>
    </row>
    <row r="2470" spans="34:36" x14ac:dyDescent="0.25">
      <c r="AH2470" s="42" t="e">
        <f t="shared" si="132"/>
        <v>#REF!</v>
      </c>
      <c r="AI2470" s="43" t="str">
        <f>_xll.BInterpol('Base IPCA'!$C$3:$C$13,'Base IPCA'!$E$3:$E$13,AH2470,"Cubic","Extrapolate=Linear","MultiX=Average","Skip=True","Sort=True")</f>
        <v>#N/A Invalid Parameter: Interpolation value</v>
      </c>
      <c r="AJ2470" s="43" t="str">
        <f>_xll.BInterpol('Base IPCA'!$C$3:$C$13,'Base IPCA'!$D$3:$D$13,AH2470,"Cubic","Extrapolate=Linear","MultiX=Average","Skip=True","Sort=True")</f>
        <v>#N/A Invalid Parameter: Interpolation value</v>
      </c>
    </row>
    <row r="2471" spans="34:36" x14ac:dyDescent="0.25">
      <c r="AH2471" s="42" t="e">
        <f t="shared" si="132"/>
        <v>#REF!</v>
      </c>
      <c r="AI2471" s="43" t="str">
        <f>_xll.BInterpol('Base IPCA'!$C$3:$C$13,'Base IPCA'!$E$3:$E$13,AH2471,"Cubic","Extrapolate=Linear","MultiX=Average","Skip=True","Sort=True")</f>
        <v>#N/A Invalid Parameter: Interpolation value</v>
      </c>
      <c r="AJ2471" s="43" t="str">
        <f>_xll.BInterpol('Base IPCA'!$C$3:$C$13,'Base IPCA'!$D$3:$D$13,AH2471,"Cubic","Extrapolate=Linear","MultiX=Average","Skip=True","Sort=True")</f>
        <v>#N/A Invalid Parameter: Interpolation value</v>
      </c>
    </row>
    <row r="2472" spans="34:36" x14ac:dyDescent="0.25">
      <c r="AH2472" s="42" t="e">
        <f t="shared" si="132"/>
        <v>#REF!</v>
      </c>
      <c r="AI2472" s="43" t="str">
        <f>_xll.BInterpol('Base IPCA'!$C$3:$C$13,'Base IPCA'!$E$3:$E$13,AH2472,"Cubic","Extrapolate=Linear","MultiX=Average","Skip=True","Sort=True")</f>
        <v>#N/A Invalid Parameter: Interpolation value</v>
      </c>
      <c r="AJ2472" s="43" t="str">
        <f>_xll.BInterpol('Base IPCA'!$C$3:$C$13,'Base IPCA'!$D$3:$D$13,AH2472,"Cubic","Extrapolate=Linear","MultiX=Average","Skip=True","Sort=True")</f>
        <v>#N/A Invalid Parameter: Interpolation value</v>
      </c>
    </row>
    <row r="2473" spans="34:36" x14ac:dyDescent="0.25">
      <c r="AH2473" s="42" t="e">
        <f t="shared" si="132"/>
        <v>#REF!</v>
      </c>
      <c r="AI2473" s="43" t="str">
        <f>_xll.BInterpol('Base IPCA'!$C$3:$C$13,'Base IPCA'!$E$3:$E$13,AH2473,"Cubic","Extrapolate=Linear","MultiX=Average","Skip=True","Sort=True")</f>
        <v>#N/A Invalid Parameter: Interpolation value</v>
      </c>
      <c r="AJ2473" s="43" t="str">
        <f>_xll.BInterpol('Base IPCA'!$C$3:$C$13,'Base IPCA'!$D$3:$D$13,AH2473,"Cubic","Extrapolate=Linear","MultiX=Average","Skip=True","Sort=True")</f>
        <v>#N/A Invalid Parameter: Interpolation value</v>
      </c>
    </row>
    <row r="2474" spans="34:36" x14ac:dyDescent="0.25">
      <c r="AH2474" s="42" t="e">
        <f t="shared" si="132"/>
        <v>#REF!</v>
      </c>
      <c r="AI2474" s="43" t="str">
        <f>_xll.BInterpol('Base IPCA'!$C$3:$C$13,'Base IPCA'!$E$3:$E$13,AH2474,"Cubic","Extrapolate=Linear","MultiX=Average","Skip=True","Sort=True")</f>
        <v>#N/A Invalid Parameter: Interpolation value</v>
      </c>
      <c r="AJ2474" s="43" t="str">
        <f>_xll.BInterpol('Base IPCA'!$C$3:$C$13,'Base IPCA'!$D$3:$D$13,AH2474,"Cubic","Extrapolate=Linear","MultiX=Average","Skip=True","Sort=True")</f>
        <v>#N/A Invalid Parameter: Interpolation value</v>
      </c>
    </row>
    <row r="2475" spans="34:36" x14ac:dyDescent="0.25">
      <c r="AH2475" s="42" t="e">
        <f t="shared" si="132"/>
        <v>#REF!</v>
      </c>
      <c r="AI2475" s="43" t="str">
        <f>_xll.BInterpol('Base IPCA'!$C$3:$C$13,'Base IPCA'!$E$3:$E$13,AH2475,"Cubic","Extrapolate=Linear","MultiX=Average","Skip=True","Sort=True")</f>
        <v>#N/A Invalid Parameter: Interpolation value</v>
      </c>
      <c r="AJ2475" s="43" t="str">
        <f>_xll.BInterpol('Base IPCA'!$C$3:$C$13,'Base IPCA'!$D$3:$D$13,AH2475,"Cubic","Extrapolate=Linear","MultiX=Average","Skip=True","Sort=True")</f>
        <v>#N/A Invalid Parameter: Interpolation value</v>
      </c>
    </row>
    <row r="2476" spans="34:36" x14ac:dyDescent="0.25">
      <c r="AH2476" s="42" t="e">
        <f t="shared" si="132"/>
        <v>#REF!</v>
      </c>
      <c r="AI2476" s="43" t="str">
        <f>_xll.BInterpol('Base IPCA'!$C$3:$C$13,'Base IPCA'!$E$3:$E$13,AH2476,"Cubic","Extrapolate=Linear","MultiX=Average","Skip=True","Sort=True")</f>
        <v>#N/A Invalid Parameter: Interpolation value</v>
      </c>
      <c r="AJ2476" s="43" t="str">
        <f>_xll.BInterpol('Base IPCA'!$C$3:$C$13,'Base IPCA'!$D$3:$D$13,AH2476,"Cubic","Extrapolate=Linear","MultiX=Average","Skip=True","Sort=True")</f>
        <v>#N/A Invalid Parameter: Interpolation value</v>
      </c>
    </row>
    <row r="2477" spans="34:36" x14ac:dyDescent="0.25">
      <c r="AH2477" s="42" t="e">
        <f t="shared" si="132"/>
        <v>#REF!</v>
      </c>
      <c r="AI2477" s="43" t="str">
        <f>_xll.BInterpol('Base IPCA'!$C$3:$C$13,'Base IPCA'!$E$3:$E$13,AH2477,"Cubic","Extrapolate=Linear","MultiX=Average","Skip=True","Sort=True")</f>
        <v>#N/A Invalid Parameter: Interpolation value</v>
      </c>
      <c r="AJ2477" s="43" t="str">
        <f>_xll.BInterpol('Base IPCA'!$C$3:$C$13,'Base IPCA'!$D$3:$D$13,AH2477,"Cubic","Extrapolate=Linear","MultiX=Average","Skip=True","Sort=True")</f>
        <v>#N/A Invalid Parameter: Interpolation value</v>
      </c>
    </row>
    <row r="2478" spans="34:36" x14ac:dyDescent="0.25">
      <c r="AH2478" s="42" t="e">
        <f t="shared" si="132"/>
        <v>#REF!</v>
      </c>
      <c r="AI2478" s="43" t="str">
        <f>_xll.BInterpol('Base IPCA'!$C$3:$C$13,'Base IPCA'!$E$3:$E$13,AH2478,"Cubic","Extrapolate=Linear","MultiX=Average","Skip=True","Sort=True")</f>
        <v>#N/A Invalid Parameter: Interpolation value</v>
      </c>
      <c r="AJ2478" s="43" t="str">
        <f>_xll.BInterpol('Base IPCA'!$C$3:$C$13,'Base IPCA'!$D$3:$D$13,AH2478,"Cubic","Extrapolate=Linear","MultiX=Average","Skip=True","Sort=True")</f>
        <v>#N/A Invalid Parameter: Interpolation value</v>
      </c>
    </row>
    <row r="2479" spans="34:36" x14ac:dyDescent="0.25">
      <c r="AH2479" s="42" t="e">
        <f t="shared" si="132"/>
        <v>#REF!</v>
      </c>
      <c r="AI2479" s="43" t="str">
        <f>_xll.BInterpol('Base IPCA'!$C$3:$C$13,'Base IPCA'!$E$3:$E$13,AH2479,"Cubic","Extrapolate=Linear","MultiX=Average","Skip=True","Sort=True")</f>
        <v>#N/A Invalid Parameter: Interpolation value</v>
      </c>
      <c r="AJ2479" s="43" t="str">
        <f>_xll.BInterpol('Base IPCA'!$C$3:$C$13,'Base IPCA'!$D$3:$D$13,AH2479,"Cubic","Extrapolate=Linear","MultiX=Average","Skip=True","Sort=True")</f>
        <v>#N/A Invalid Parameter: Interpolation value</v>
      </c>
    </row>
    <row r="2480" spans="34:36" x14ac:dyDescent="0.25">
      <c r="AH2480" s="42" t="e">
        <f t="shared" si="132"/>
        <v>#REF!</v>
      </c>
      <c r="AI2480" s="43" t="str">
        <f>_xll.BInterpol('Base IPCA'!$C$3:$C$13,'Base IPCA'!$E$3:$E$13,AH2480,"Cubic","Extrapolate=Linear","MultiX=Average","Skip=True","Sort=True")</f>
        <v>#N/A Invalid Parameter: Interpolation value</v>
      </c>
      <c r="AJ2480" s="43" t="str">
        <f>_xll.BInterpol('Base IPCA'!$C$3:$C$13,'Base IPCA'!$D$3:$D$13,AH2480,"Cubic","Extrapolate=Linear","MultiX=Average","Skip=True","Sort=True")</f>
        <v>#N/A Invalid Parameter: Interpolation value</v>
      </c>
    </row>
    <row r="2481" spans="34:36" x14ac:dyDescent="0.25">
      <c r="AH2481" s="42" t="e">
        <f t="shared" si="132"/>
        <v>#REF!</v>
      </c>
      <c r="AI2481" s="43" t="str">
        <f>_xll.BInterpol('Base IPCA'!$C$3:$C$13,'Base IPCA'!$E$3:$E$13,AH2481,"Cubic","Extrapolate=Linear","MultiX=Average","Skip=True","Sort=True")</f>
        <v>#N/A Invalid Parameter: Interpolation value</v>
      </c>
      <c r="AJ2481" s="43" t="str">
        <f>_xll.BInterpol('Base IPCA'!$C$3:$C$13,'Base IPCA'!$D$3:$D$13,AH2481,"Cubic","Extrapolate=Linear","MultiX=Average","Skip=True","Sort=True")</f>
        <v>#N/A Invalid Parameter: Interpolation value</v>
      </c>
    </row>
    <row r="2482" spans="34:36" x14ac:dyDescent="0.25">
      <c r="AH2482" s="42" t="e">
        <f t="shared" si="132"/>
        <v>#REF!</v>
      </c>
      <c r="AI2482" s="43" t="str">
        <f>_xll.BInterpol('Base IPCA'!$C$3:$C$13,'Base IPCA'!$E$3:$E$13,AH2482,"Cubic","Extrapolate=Linear","MultiX=Average","Skip=True","Sort=True")</f>
        <v>#N/A Invalid Parameter: Interpolation value</v>
      </c>
      <c r="AJ2482" s="43" t="str">
        <f>_xll.BInterpol('Base IPCA'!$C$3:$C$13,'Base IPCA'!$D$3:$D$13,AH2482,"Cubic","Extrapolate=Linear","MultiX=Average","Skip=True","Sort=True")</f>
        <v>#N/A Invalid Parameter: Interpolation value</v>
      </c>
    </row>
    <row r="2483" spans="34:36" x14ac:dyDescent="0.25">
      <c r="AH2483" s="42" t="e">
        <f t="shared" si="132"/>
        <v>#REF!</v>
      </c>
      <c r="AI2483" s="43" t="str">
        <f>_xll.BInterpol('Base IPCA'!$C$3:$C$13,'Base IPCA'!$E$3:$E$13,AH2483,"Cubic","Extrapolate=Linear","MultiX=Average","Skip=True","Sort=True")</f>
        <v>#N/A Invalid Parameter: Interpolation value</v>
      </c>
      <c r="AJ2483" s="43" t="str">
        <f>_xll.BInterpol('Base IPCA'!$C$3:$C$13,'Base IPCA'!$D$3:$D$13,AH2483,"Cubic","Extrapolate=Linear","MultiX=Average","Skip=True","Sort=True")</f>
        <v>#N/A Invalid Parameter: Interpolation value</v>
      </c>
    </row>
    <row r="2484" spans="34:36" x14ac:dyDescent="0.25">
      <c r="AH2484" s="42" t="e">
        <f t="shared" si="132"/>
        <v>#REF!</v>
      </c>
      <c r="AI2484" s="43" t="str">
        <f>_xll.BInterpol('Base IPCA'!$C$3:$C$13,'Base IPCA'!$E$3:$E$13,AH2484,"Cubic","Extrapolate=Linear","MultiX=Average","Skip=True","Sort=True")</f>
        <v>#N/A Invalid Parameter: Interpolation value</v>
      </c>
      <c r="AJ2484" s="43" t="str">
        <f>_xll.BInterpol('Base IPCA'!$C$3:$C$13,'Base IPCA'!$D$3:$D$13,AH2484,"Cubic","Extrapolate=Linear","MultiX=Average","Skip=True","Sort=True")</f>
        <v>#N/A Invalid Parameter: Interpolation value</v>
      </c>
    </row>
    <row r="2485" spans="34:36" x14ac:dyDescent="0.25">
      <c r="AH2485" s="42" t="e">
        <f t="shared" si="132"/>
        <v>#REF!</v>
      </c>
      <c r="AI2485" s="43" t="str">
        <f>_xll.BInterpol('Base IPCA'!$C$3:$C$13,'Base IPCA'!$E$3:$E$13,AH2485,"Cubic","Extrapolate=Linear","MultiX=Average","Skip=True","Sort=True")</f>
        <v>#N/A Invalid Parameter: Interpolation value</v>
      </c>
      <c r="AJ2485" s="43" t="str">
        <f>_xll.BInterpol('Base IPCA'!$C$3:$C$13,'Base IPCA'!$D$3:$D$13,AH2485,"Cubic","Extrapolate=Linear","MultiX=Average","Skip=True","Sort=True")</f>
        <v>#N/A Invalid Parameter: Interpolation value</v>
      </c>
    </row>
    <row r="2486" spans="34:36" x14ac:dyDescent="0.25">
      <c r="AH2486" s="42" t="e">
        <f t="shared" si="132"/>
        <v>#REF!</v>
      </c>
      <c r="AI2486" s="43" t="str">
        <f>_xll.BInterpol('Base IPCA'!$C$3:$C$13,'Base IPCA'!$E$3:$E$13,AH2486,"Cubic","Extrapolate=Linear","MultiX=Average","Skip=True","Sort=True")</f>
        <v>#N/A Invalid Parameter: Interpolation value</v>
      </c>
      <c r="AJ2486" s="43" t="str">
        <f>_xll.BInterpol('Base IPCA'!$C$3:$C$13,'Base IPCA'!$D$3:$D$13,AH2486,"Cubic","Extrapolate=Linear","MultiX=Average","Skip=True","Sort=True")</f>
        <v>#N/A Invalid Parameter: Interpolation value</v>
      </c>
    </row>
    <row r="2487" spans="34:36" x14ac:dyDescent="0.25">
      <c r="AH2487" s="42" t="e">
        <f t="shared" si="132"/>
        <v>#REF!</v>
      </c>
      <c r="AI2487" s="43" t="str">
        <f>_xll.BInterpol('Base IPCA'!$C$3:$C$13,'Base IPCA'!$E$3:$E$13,AH2487,"Cubic","Extrapolate=Linear","MultiX=Average","Skip=True","Sort=True")</f>
        <v>#N/A Invalid Parameter: Interpolation value</v>
      </c>
      <c r="AJ2487" s="43" t="str">
        <f>_xll.BInterpol('Base IPCA'!$C$3:$C$13,'Base IPCA'!$D$3:$D$13,AH2487,"Cubic","Extrapolate=Linear","MultiX=Average","Skip=True","Sort=True")</f>
        <v>#N/A Invalid Parameter: Interpolation value</v>
      </c>
    </row>
    <row r="2488" spans="34:36" x14ac:dyDescent="0.25">
      <c r="AH2488" s="42" t="e">
        <f t="shared" si="132"/>
        <v>#REF!</v>
      </c>
      <c r="AI2488" s="43" t="str">
        <f>_xll.BInterpol('Base IPCA'!$C$3:$C$13,'Base IPCA'!$E$3:$E$13,AH2488,"Cubic","Extrapolate=Linear","MultiX=Average","Skip=True","Sort=True")</f>
        <v>#N/A Invalid Parameter: Interpolation value</v>
      </c>
      <c r="AJ2488" s="43" t="str">
        <f>_xll.BInterpol('Base IPCA'!$C$3:$C$13,'Base IPCA'!$D$3:$D$13,AH2488,"Cubic","Extrapolate=Linear","MultiX=Average","Skip=True","Sort=True")</f>
        <v>#N/A Invalid Parameter: Interpolation value</v>
      </c>
    </row>
    <row r="2489" spans="34:36" x14ac:dyDescent="0.25">
      <c r="AH2489" s="42" t="e">
        <f t="shared" si="132"/>
        <v>#REF!</v>
      </c>
      <c r="AI2489" s="43" t="str">
        <f>_xll.BInterpol('Base IPCA'!$C$3:$C$13,'Base IPCA'!$E$3:$E$13,AH2489,"Cubic","Extrapolate=Linear","MultiX=Average","Skip=True","Sort=True")</f>
        <v>#N/A Invalid Parameter: Interpolation value</v>
      </c>
      <c r="AJ2489" s="43" t="str">
        <f>_xll.BInterpol('Base IPCA'!$C$3:$C$13,'Base IPCA'!$D$3:$D$13,AH2489,"Cubic","Extrapolate=Linear","MultiX=Average","Skip=True","Sort=True")</f>
        <v>#N/A Invalid Parameter: Interpolation value</v>
      </c>
    </row>
    <row r="2490" spans="34:36" x14ac:dyDescent="0.25">
      <c r="AH2490" s="42" t="e">
        <f t="shared" si="132"/>
        <v>#REF!</v>
      </c>
      <c r="AI2490" s="43" t="str">
        <f>_xll.BInterpol('Base IPCA'!$C$3:$C$13,'Base IPCA'!$E$3:$E$13,AH2490,"Cubic","Extrapolate=Linear","MultiX=Average","Skip=True","Sort=True")</f>
        <v>#N/A Invalid Parameter: Interpolation value</v>
      </c>
      <c r="AJ2490" s="43" t="str">
        <f>_xll.BInterpol('Base IPCA'!$C$3:$C$13,'Base IPCA'!$D$3:$D$13,AH2490,"Cubic","Extrapolate=Linear","MultiX=Average","Skip=True","Sort=True")</f>
        <v>#N/A Invalid Parameter: Interpolation value</v>
      </c>
    </row>
    <row r="2491" spans="34:36" x14ac:dyDescent="0.25">
      <c r="AH2491" s="42" t="e">
        <f t="shared" si="132"/>
        <v>#REF!</v>
      </c>
      <c r="AI2491" s="43" t="str">
        <f>_xll.BInterpol('Base IPCA'!$C$3:$C$13,'Base IPCA'!$E$3:$E$13,AH2491,"Cubic","Extrapolate=Linear","MultiX=Average","Skip=True","Sort=True")</f>
        <v>#N/A Invalid Parameter: Interpolation value</v>
      </c>
      <c r="AJ2491" s="43" t="str">
        <f>_xll.BInterpol('Base IPCA'!$C$3:$C$13,'Base IPCA'!$D$3:$D$13,AH2491,"Cubic","Extrapolate=Linear","MultiX=Average","Skip=True","Sort=True")</f>
        <v>#N/A Invalid Parameter: Interpolation value</v>
      </c>
    </row>
    <row r="2492" spans="34:36" x14ac:dyDescent="0.25">
      <c r="AH2492" s="42" t="e">
        <f t="shared" si="132"/>
        <v>#REF!</v>
      </c>
      <c r="AI2492" s="43" t="str">
        <f>_xll.BInterpol('Base IPCA'!$C$3:$C$13,'Base IPCA'!$E$3:$E$13,AH2492,"Cubic","Extrapolate=Linear","MultiX=Average","Skip=True","Sort=True")</f>
        <v>#N/A Invalid Parameter: Interpolation value</v>
      </c>
      <c r="AJ2492" s="43" t="str">
        <f>_xll.BInterpol('Base IPCA'!$C$3:$C$13,'Base IPCA'!$D$3:$D$13,AH2492,"Cubic","Extrapolate=Linear","MultiX=Average","Skip=True","Sort=True")</f>
        <v>#N/A Invalid Parameter: Interpolation value</v>
      </c>
    </row>
    <row r="2493" spans="34:36" x14ac:dyDescent="0.25">
      <c r="AH2493" s="42" t="e">
        <f t="shared" si="132"/>
        <v>#REF!</v>
      </c>
      <c r="AI2493" s="43" t="str">
        <f>_xll.BInterpol('Base IPCA'!$C$3:$C$13,'Base IPCA'!$E$3:$E$13,AH2493,"Cubic","Extrapolate=Linear","MultiX=Average","Skip=True","Sort=True")</f>
        <v>#N/A Invalid Parameter: Interpolation value</v>
      </c>
      <c r="AJ2493" s="43" t="str">
        <f>_xll.BInterpol('Base IPCA'!$C$3:$C$13,'Base IPCA'!$D$3:$D$13,AH2493,"Cubic","Extrapolate=Linear","MultiX=Average","Skip=True","Sort=True")</f>
        <v>#N/A Invalid Parameter: Interpolation value</v>
      </c>
    </row>
    <row r="2494" spans="34:36" x14ac:dyDescent="0.25">
      <c r="AH2494" s="42" t="e">
        <f t="shared" si="132"/>
        <v>#REF!</v>
      </c>
      <c r="AI2494" s="43" t="str">
        <f>_xll.BInterpol('Base IPCA'!$C$3:$C$13,'Base IPCA'!$E$3:$E$13,AH2494,"Cubic","Extrapolate=Linear","MultiX=Average","Skip=True","Sort=True")</f>
        <v>#N/A Invalid Parameter: Interpolation value</v>
      </c>
      <c r="AJ2494" s="43" t="str">
        <f>_xll.BInterpol('Base IPCA'!$C$3:$C$13,'Base IPCA'!$D$3:$D$13,AH2494,"Cubic","Extrapolate=Linear","MultiX=Average","Skip=True","Sort=True")</f>
        <v>#N/A Invalid Parameter: Interpolation value</v>
      </c>
    </row>
    <row r="2495" spans="34:36" x14ac:dyDescent="0.25">
      <c r="AH2495" s="42" t="e">
        <f t="shared" si="132"/>
        <v>#REF!</v>
      </c>
      <c r="AI2495" s="43" t="str">
        <f>_xll.BInterpol('Base IPCA'!$C$3:$C$13,'Base IPCA'!$E$3:$E$13,AH2495,"Cubic","Extrapolate=Linear","MultiX=Average","Skip=True","Sort=True")</f>
        <v>#N/A Invalid Parameter: Interpolation value</v>
      </c>
      <c r="AJ2495" s="43" t="str">
        <f>_xll.BInterpol('Base IPCA'!$C$3:$C$13,'Base IPCA'!$D$3:$D$13,AH2495,"Cubic","Extrapolate=Linear","MultiX=Average","Skip=True","Sort=True")</f>
        <v>#N/A Invalid Parameter: Interpolation value</v>
      </c>
    </row>
    <row r="2496" spans="34:36" x14ac:dyDescent="0.25">
      <c r="AH2496" s="42" t="e">
        <f t="shared" si="132"/>
        <v>#REF!</v>
      </c>
      <c r="AI2496" s="43" t="str">
        <f>_xll.BInterpol('Base IPCA'!$C$3:$C$13,'Base IPCA'!$E$3:$E$13,AH2496,"Cubic","Extrapolate=Linear","MultiX=Average","Skip=True","Sort=True")</f>
        <v>#N/A Invalid Parameter: Interpolation value</v>
      </c>
      <c r="AJ2496" s="43" t="str">
        <f>_xll.BInterpol('Base IPCA'!$C$3:$C$13,'Base IPCA'!$D$3:$D$13,AH2496,"Cubic","Extrapolate=Linear","MultiX=Average","Skip=True","Sort=True")</f>
        <v>#N/A Invalid Parameter: Interpolation value</v>
      </c>
    </row>
    <row r="2497" spans="34:36" x14ac:dyDescent="0.25">
      <c r="AH2497" s="42" t="e">
        <f t="shared" si="132"/>
        <v>#REF!</v>
      </c>
      <c r="AI2497" s="43" t="str">
        <f>_xll.BInterpol('Base IPCA'!$C$3:$C$13,'Base IPCA'!$E$3:$E$13,AH2497,"Cubic","Extrapolate=Linear","MultiX=Average","Skip=True","Sort=True")</f>
        <v>#N/A Invalid Parameter: Interpolation value</v>
      </c>
      <c r="AJ2497" s="43" t="str">
        <f>_xll.BInterpol('Base IPCA'!$C$3:$C$13,'Base IPCA'!$D$3:$D$13,AH2497,"Cubic","Extrapolate=Linear","MultiX=Average","Skip=True","Sort=True")</f>
        <v>#N/A Invalid Parameter: Interpolation value</v>
      </c>
    </row>
    <row r="2498" spans="34:36" x14ac:dyDescent="0.25">
      <c r="AH2498" s="42" t="e">
        <f t="shared" si="132"/>
        <v>#REF!</v>
      </c>
      <c r="AI2498" s="43" t="str">
        <f>_xll.BInterpol('Base IPCA'!$C$3:$C$13,'Base IPCA'!$E$3:$E$13,AH2498,"Cubic","Extrapolate=Linear","MultiX=Average","Skip=True","Sort=True")</f>
        <v>#N/A Invalid Parameter: Interpolation value</v>
      </c>
      <c r="AJ2498" s="43" t="str">
        <f>_xll.BInterpol('Base IPCA'!$C$3:$C$13,'Base IPCA'!$D$3:$D$13,AH2498,"Cubic","Extrapolate=Linear","MultiX=Average","Skip=True","Sort=True")</f>
        <v>#N/A Invalid Parameter: Interpolation value</v>
      </c>
    </row>
    <row r="2499" spans="34:36" x14ac:dyDescent="0.25">
      <c r="AH2499" s="42" t="e">
        <f t="shared" si="132"/>
        <v>#REF!</v>
      </c>
      <c r="AI2499" s="43" t="str">
        <f>_xll.BInterpol('Base IPCA'!$C$3:$C$13,'Base IPCA'!$E$3:$E$13,AH2499,"Cubic","Extrapolate=Linear","MultiX=Average","Skip=True","Sort=True")</f>
        <v>#N/A Invalid Parameter: Interpolation value</v>
      </c>
      <c r="AJ2499" s="43" t="str">
        <f>_xll.BInterpol('Base IPCA'!$C$3:$C$13,'Base IPCA'!$D$3:$D$13,AH2499,"Cubic","Extrapolate=Linear","MultiX=Average","Skip=True","Sort=True")</f>
        <v>#N/A Invalid Parameter: Interpolation value</v>
      </c>
    </row>
    <row r="2500" spans="34:36" x14ac:dyDescent="0.25">
      <c r="AH2500" s="42" t="e">
        <f t="shared" si="132"/>
        <v>#REF!</v>
      </c>
      <c r="AI2500" s="43" t="str">
        <f>_xll.BInterpol('Base IPCA'!$C$3:$C$13,'Base IPCA'!$E$3:$E$13,AH2500,"Cubic","Extrapolate=Linear","MultiX=Average","Skip=True","Sort=True")</f>
        <v>#N/A Invalid Parameter: Interpolation value</v>
      </c>
      <c r="AJ2500" s="43" t="str">
        <f>_xll.BInterpol('Base IPCA'!$C$3:$C$13,'Base IPCA'!$D$3:$D$13,AH2500,"Cubic","Extrapolate=Linear","MultiX=Average","Skip=True","Sort=True")</f>
        <v>#N/A Invalid Parameter: Interpolation value</v>
      </c>
    </row>
    <row r="2501" spans="34:36" x14ac:dyDescent="0.25">
      <c r="AH2501" s="42" t="e">
        <f t="shared" si="132"/>
        <v>#REF!</v>
      </c>
      <c r="AI2501" s="43" t="str">
        <f>_xll.BInterpol('Base IPCA'!$C$3:$C$13,'Base IPCA'!$E$3:$E$13,AH2501,"Cubic","Extrapolate=Linear","MultiX=Average","Skip=True","Sort=True")</f>
        <v>#N/A Invalid Parameter: Interpolation value</v>
      </c>
      <c r="AJ2501" s="43" t="str">
        <f>_xll.BInterpol('Base IPCA'!$C$3:$C$13,'Base IPCA'!$D$3:$D$13,AH2501,"Cubic","Extrapolate=Linear","MultiX=Average","Skip=True","Sort=True")</f>
        <v>#N/A Invalid Parameter: Interpolation value</v>
      </c>
    </row>
    <row r="2502" spans="34:36" x14ac:dyDescent="0.25">
      <c r="AH2502" s="42" t="e">
        <f t="shared" ref="AH2502:AH2565" si="133">AH2501+1</f>
        <v>#REF!</v>
      </c>
      <c r="AI2502" s="43" t="str">
        <f>_xll.BInterpol('Base IPCA'!$C$3:$C$13,'Base IPCA'!$E$3:$E$13,AH2502,"Cubic","Extrapolate=Linear","MultiX=Average","Skip=True","Sort=True")</f>
        <v>#N/A Invalid Parameter: Interpolation value</v>
      </c>
      <c r="AJ2502" s="43" t="str">
        <f>_xll.BInterpol('Base IPCA'!$C$3:$C$13,'Base IPCA'!$D$3:$D$13,AH2502,"Cubic","Extrapolate=Linear","MultiX=Average","Skip=True","Sort=True")</f>
        <v>#N/A Invalid Parameter: Interpolation value</v>
      </c>
    </row>
    <row r="2503" spans="34:36" x14ac:dyDescent="0.25">
      <c r="AH2503" s="42" t="e">
        <f t="shared" si="133"/>
        <v>#REF!</v>
      </c>
      <c r="AI2503" s="43" t="str">
        <f>_xll.BInterpol('Base IPCA'!$C$3:$C$13,'Base IPCA'!$E$3:$E$13,AH2503,"Cubic","Extrapolate=Linear","MultiX=Average","Skip=True","Sort=True")</f>
        <v>#N/A Invalid Parameter: Interpolation value</v>
      </c>
      <c r="AJ2503" s="43" t="str">
        <f>_xll.BInterpol('Base IPCA'!$C$3:$C$13,'Base IPCA'!$D$3:$D$13,AH2503,"Cubic","Extrapolate=Linear","MultiX=Average","Skip=True","Sort=True")</f>
        <v>#N/A Invalid Parameter: Interpolation value</v>
      </c>
    </row>
    <row r="2504" spans="34:36" x14ac:dyDescent="0.25">
      <c r="AH2504" s="42" t="e">
        <f t="shared" si="133"/>
        <v>#REF!</v>
      </c>
      <c r="AI2504" s="43" t="str">
        <f>_xll.BInterpol('Base IPCA'!$C$3:$C$13,'Base IPCA'!$E$3:$E$13,AH2504,"Cubic","Extrapolate=Linear","MultiX=Average","Skip=True","Sort=True")</f>
        <v>#N/A Invalid Parameter: Interpolation value</v>
      </c>
      <c r="AJ2504" s="43" t="str">
        <f>_xll.BInterpol('Base IPCA'!$C$3:$C$13,'Base IPCA'!$D$3:$D$13,AH2504,"Cubic","Extrapolate=Linear","MultiX=Average","Skip=True","Sort=True")</f>
        <v>#N/A Invalid Parameter: Interpolation value</v>
      </c>
    </row>
    <row r="2505" spans="34:36" x14ac:dyDescent="0.25">
      <c r="AH2505" s="42" t="e">
        <f t="shared" si="133"/>
        <v>#REF!</v>
      </c>
      <c r="AI2505" s="43" t="str">
        <f>_xll.BInterpol('Base IPCA'!$C$3:$C$13,'Base IPCA'!$E$3:$E$13,AH2505,"Cubic","Extrapolate=Linear","MultiX=Average","Skip=True","Sort=True")</f>
        <v>#N/A Invalid Parameter: Interpolation value</v>
      </c>
      <c r="AJ2505" s="43" t="str">
        <f>_xll.BInterpol('Base IPCA'!$C$3:$C$13,'Base IPCA'!$D$3:$D$13,AH2505,"Cubic","Extrapolate=Linear","MultiX=Average","Skip=True","Sort=True")</f>
        <v>#N/A Invalid Parameter: Interpolation value</v>
      </c>
    </row>
    <row r="2506" spans="34:36" x14ac:dyDescent="0.25">
      <c r="AH2506" s="42" t="e">
        <f t="shared" si="133"/>
        <v>#REF!</v>
      </c>
      <c r="AI2506" s="43" t="str">
        <f>_xll.BInterpol('Base IPCA'!$C$3:$C$13,'Base IPCA'!$E$3:$E$13,AH2506,"Cubic","Extrapolate=Linear","MultiX=Average","Skip=True","Sort=True")</f>
        <v>#N/A Invalid Parameter: Interpolation value</v>
      </c>
      <c r="AJ2506" s="43" t="str">
        <f>_xll.BInterpol('Base IPCA'!$C$3:$C$13,'Base IPCA'!$D$3:$D$13,AH2506,"Cubic","Extrapolate=Linear","MultiX=Average","Skip=True","Sort=True")</f>
        <v>#N/A Invalid Parameter: Interpolation value</v>
      </c>
    </row>
    <row r="2507" spans="34:36" x14ac:dyDescent="0.25">
      <c r="AH2507" s="42" t="e">
        <f t="shared" si="133"/>
        <v>#REF!</v>
      </c>
      <c r="AI2507" s="43" t="str">
        <f>_xll.BInterpol('Base IPCA'!$C$3:$C$13,'Base IPCA'!$E$3:$E$13,AH2507,"Cubic","Extrapolate=Linear","MultiX=Average","Skip=True","Sort=True")</f>
        <v>#N/A Invalid Parameter: Interpolation value</v>
      </c>
      <c r="AJ2507" s="43" t="str">
        <f>_xll.BInterpol('Base IPCA'!$C$3:$C$13,'Base IPCA'!$D$3:$D$13,AH2507,"Cubic","Extrapolate=Linear","MultiX=Average","Skip=True","Sort=True")</f>
        <v>#N/A Invalid Parameter: Interpolation value</v>
      </c>
    </row>
    <row r="2508" spans="34:36" x14ac:dyDescent="0.25">
      <c r="AH2508" s="42" t="e">
        <f t="shared" si="133"/>
        <v>#REF!</v>
      </c>
      <c r="AI2508" s="43" t="str">
        <f>_xll.BInterpol('Base IPCA'!$C$3:$C$13,'Base IPCA'!$E$3:$E$13,AH2508,"Cubic","Extrapolate=Linear","MultiX=Average","Skip=True","Sort=True")</f>
        <v>#N/A Invalid Parameter: Interpolation value</v>
      </c>
      <c r="AJ2508" s="43" t="str">
        <f>_xll.BInterpol('Base IPCA'!$C$3:$C$13,'Base IPCA'!$D$3:$D$13,AH2508,"Cubic","Extrapolate=Linear","MultiX=Average","Skip=True","Sort=True")</f>
        <v>#N/A Invalid Parameter: Interpolation value</v>
      </c>
    </row>
    <row r="2509" spans="34:36" x14ac:dyDescent="0.25">
      <c r="AH2509" s="42" t="e">
        <f t="shared" si="133"/>
        <v>#REF!</v>
      </c>
      <c r="AI2509" s="43" t="str">
        <f>_xll.BInterpol('Base IPCA'!$C$3:$C$13,'Base IPCA'!$E$3:$E$13,AH2509,"Cubic","Extrapolate=Linear","MultiX=Average","Skip=True","Sort=True")</f>
        <v>#N/A Invalid Parameter: Interpolation value</v>
      </c>
      <c r="AJ2509" s="43" t="str">
        <f>_xll.BInterpol('Base IPCA'!$C$3:$C$13,'Base IPCA'!$D$3:$D$13,AH2509,"Cubic","Extrapolate=Linear","MultiX=Average","Skip=True","Sort=True")</f>
        <v>#N/A Invalid Parameter: Interpolation value</v>
      </c>
    </row>
    <row r="2510" spans="34:36" x14ac:dyDescent="0.25">
      <c r="AH2510" s="42" t="e">
        <f t="shared" si="133"/>
        <v>#REF!</v>
      </c>
      <c r="AI2510" s="43" t="str">
        <f>_xll.BInterpol('Base IPCA'!$C$3:$C$13,'Base IPCA'!$E$3:$E$13,AH2510,"Cubic","Extrapolate=Linear","MultiX=Average","Skip=True","Sort=True")</f>
        <v>#N/A Invalid Parameter: Interpolation value</v>
      </c>
      <c r="AJ2510" s="43" t="str">
        <f>_xll.BInterpol('Base IPCA'!$C$3:$C$13,'Base IPCA'!$D$3:$D$13,AH2510,"Cubic","Extrapolate=Linear","MultiX=Average","Skip=True","Sort=True")</f>
        <v>#N/A Invalid Parameter: Interpolation value</v>
      </c>
    </row>
    <row r="2511" spans="34:36" x14ac:dyDescent="0.25">
      <c r="AH2511" s="42" t="e">
        <f t="shared" si="133"/>
        <v>#REF!</v>
      </c>
      <c r="AI2511" s="43" t="str">
        <f>_xll.BInterpol('Base IPCA'!$C$3:$C$13,'Base IPCA'!$E$3:$E$13,AH2511,"Cubic","Extrapolate=Linear","MultiX=Average","Skip=True","Sort=True")</f>
        <v>#N/A Invalid Parameter: Interpolation value</v>
      </c>
      <c r="AJ2511" s="43" t="str">
        <f>_xll.BInterpol('Base IPCA'!$C$3:$C$13,'Base IPCA'!$D$3:$D$13,AH2511,"Cubic","Extrapolate=Linear","MultiX=Average","Skip=True","Sort=True")</f>
        <v>#N/A Invalid Parameter: Interpolation value</v>
      </c>
    </row>
    <row r="2512" spans="34:36" x14ac:dyDescent="0.25">
      <c r="AH2512" s="42" t="e">
        <f t="shared" si="133"/>
        <v>#REF!</v>
      </c>
      <c r="AI2512" s="43" t="str">
        <f>_xll.BInterpol('Base IPCA'!$C$3:$C$13,'Base IPCA'!$E$3:$E$13,AH2512,"Cubic","Extrapolate=Linear","MultiX=Average","Skip=True","Sort=True")</f>
        <v>#N/A Invalid Parameter: Interpolation value</v>
      </c>
      <c r="AJ2512" s="43" t="str">
        <f>_xll.BInterpol('Base IPCA'!$C$3:$C$13,'Base IPCA'!$D$3:$D$13,AH2512,"Cubic","Extrapolate=Linear","MultiX=Average","Skip=True","Sort=True")</f>
        <v>#N/A Invalid Parameter: Interpolation value</v>
      </c>
    </row>
    <row r="2513" spans="34:36" x14ac:dyDescent="0.25">
      <c r="AH2513" s="42" t="e">
        <f t="shared" si="133"/>
        <v>#REF!</v>
      </c>
      <c r="AI2513" s="43" t="str">
        <f>_xll.BInterpol('Base IPCA'!$C$3:$C$13,'Base IPCA'!$E$3:$E$13,AH2513,"Cubic","Extrapolate=Linear","MultiX=Average","Skip=True","Sort=True")</f>
        <v>#N/A Invalid Parameter: Interpolation value</v>
      </c>
      <c r="AJ2513" s="43" t="str">
        <f>_xll.BInterpol('Base IPCA'!$C$3:$C$13,'Base IPCA'!$D$3:$D$13,AH2513,"Cubic","Extrapolate=Linear","MultiX=Average","Skip=True","Sort=True")</f>
        <v>#N/A Invalid Parameter: Interpolation value</v>
      </c>
    </row>
    <row r="2514" spans="34:36" x14ac:dyDescent="0.25">
      <c r="AH2514" s="42" t="e">
        <f t="shared" si="133"/>
        <v>#REF!</v>
      </c>
      <c r="AI2514" s="43" t="str">
        <f>_xll.BInterpol('Base IPCA'!$C$3:$C$13,'Base IPCA'!$E$3:$E$13,AH2514,"Cubic","Extrapolate=Linear","MultiX=Average","Skip=True","Sort=True")</f>
        <v>#N/A Invalid Parameter: Interpolation value</v>
      </c>
      <c r="AJ2514" s="43" t="str">
        <f>_xll.BInterpol('Base IPCA'!$C$3:$C$13,'Base IPCA'!$D$3:$D$13,AH2514,"Cubic","Extrapolate=Linear","MultiX=Average","Skip=True","Sort=True")</f>
        <v>#N/A Invalid Parameter: Interpolation value</v>
      </c>
    </row>
    <row r="2515" spans="34:36" x14ac:dyDescent="0.25">
      <c r="AH2515" s="42" t="e">
        <f t="shared" si="133"/>
        <v>#REF!</v>
      </c>
      <c r="AI2515" s="43" t="str">
        <f>_xll.BInterpol('Base IPCA'!$C$3:$C$13,'Base IPCA'!$E$3:$E$13,AH2515,"Cubic","Extrapolate=Linear","MultiX=Average","Skip=True","Sort=True")</f>
        <v>#N/A Invalid Parameter: Interpolation value</v>
      </c>
      <c r="AJ2515" s="43" t="str">
        <f>_xll.BInterpol('Base IPCA'!$C$3:$C$13,'Base IPCA'!$D$3:$D$13,AH2515,"Cubic","Extrapolate=Linear","MultiX=Average","Skip=True","Sort=True")</f>
        <v>#N/A Invalid Parameter: Interpolation value</v>
      </c>
    </row>
    <row r="2516" spans="34:36" x14ac:dyDescent="0.25">
      <c r="AH2516" s="42" t="e">
        <f t="shared" si="133"/>
        <v>#REF!</v>
      </c>
      <c r="AI2516" s="43" t="str">
        <f>_xll.BInterpol('Base IPCA'!$C$3:$C$13,'Base IPCA'!$E$3:$E$13,AH2516,"Cubic","Extrapolate=Linear","MultiX=Average","Skip=True","Sort=True")</f>
        <v>#N/A Invalid Parameter: Interpolation value</v>
      </c>
      <c r="AJ2516" s="43" t="str">
        <f>_xll.BInterpol('Base IPCA'!$C$3:$C$13,'Base IPCA'!$D$3:$D$13,AH2516,"Cubic","Extrapolate=Linear","MultiX=Average","Skip=True","Sort=True")</f>
        <v>#N/A Invalid Parameter: Interpolation value</v>
      </c>
    </row>
    <row r="2517" spans="34:36" x14ac:dyDescent="0.25">
      <c r="AH2517" s="42" t="e">
        <f t="shared" si="133"/>
        <v>#REF!</v>
      </c>
      <c r="AI2517" s="43" t="str">
        <f>_xll.BInterpol('Base IPCA'!$C$3:$C$13,'Base IPCA'!$E$3:$E$13,AH2517,"Cubic","Extrapolate=Linear","MultiX=Average","Skip=True","Sort=True")</f>
        <v>#N/A Invalid Parameter: Interpolation value</v>
      </c>
      <c r="AJ2517" s="43" t="str">
        <f>_xll.BInterpol('Base IPCA'!$C$3:$C$13,'Base IPCA'!$D$3:$D$13,AH2517,"Cubic","Extrapolate=Linear","MultiX=Average","Skip=True","Sort=True")</f>
        <v>#N/A Invalid Parameter: Interpolation value</v>
      </c>
    </row>
    <row r="2518" spans="34:36" x14ac:dyDescent="0.25">
      <c r="AH2518" s="42" t="e">
        <f t="shared" si="133"/>
        <v>#REF!</v>
      </c>
      <c r="AI2518" s="43" t="str">
        <f>_xll.BInterpol('Base IPCA'!$C$3:$C$13,'Base IPCA'!$E$3:$E$13,AH2518,"Cubic","Extrapolate=Linear","MultiX=Average","Skip=True","Sort=True")</f>
        <v>#N/A Invalid Parameter: Interpolation value</v>
      </c>
      <c r="AJ2518" s="43" t="str">
        <f>_xll.BInterpol('Base IPCA'!$C$3:$C$13,'Base IPCA'!$D$3:$D$13,AH2518,"Cubic","Extrapolate=Linear","MultiX=Average","Skip=True","Sort=True")</f>
        <v>#N/A Invalid Parameter: Interpolation value</v>
      </c>
    </row>
    <row r="2519" spans="34:36" x14ac:dyDescent="0.25">
      <c r="AH2519" s="42" t="e">
        <f t="shared" si="133"/>
        <v>#REF!</v>
      </c>
      <c r="AI2519" s="43" t="str">
        <f>_xll.BInterpol('Base IPCA'!$C$3:$C$13,'Base IPCA'!$E$3:$E$13,AH2519,"Cubic","Extrapolate=Linear","MultiX=Average","Skip=True","Sort=True")</f>
        <v>#N/A Invalid Parameter: Interpolation value</v>
      </c>
      <c r="AJ2519" s="43" t="str">
        <f>_xll.BInterpol('Base IPCA'!$C$3:$C$13,'Base IPCA'!$D$3:$D$13,AH2519,"Cubic","Extrapolate=Linear","MultiX=Average","Skip=True","Sort=True")</f>
        <v>#N/A Invalid Parameter: Interpolation value</v>
      </c>
    </row>
    <row r="2520" spans="34:36" x14ac:dyDescent="0.25">
      <c r="AH2520" s="42" t="e">
        <f t="shared" si="133"/>
        <v>#REF!</v>
      </c>
      <c r="AI2520" s="43" t="str">
        <f>_xll.BInterpol('Base IPCA'!$C$3:$C$13,'Base IPCA'!$E$3:$E$13,AH2520,"Cubic","Extrapolate=Linear","MultiX=Average","Skip=True","Sort=True")</f>
        <v>#N/A Invalid Parameter: Interpolation value</v>
      </c>
      <c r="AJ2520" s="43" t="str">
        <f>_xll.BInterpol('Base IPCA'!$C$3:$C$13,'Base IPCA'!$D$3:$D$13,AH2520,"Cubic","Extrapolate=Linear","MultiX=Average","Skip=True","Sort=True")</f>
        <v>#N/A Invalid Parameter: Interpolation value</v>
      </c>
    </row>
    <row r="2521" spans="34:36" x14ac:dyDescent="0.25">
      <c r="AH2521" s="42" t="e">
        <f t="shared" si="133"/>
        <v>#REF!</v>
      </c>
      <c r="AI2521" s="43" t="str">
        <f>_xll.BInterpol('Base IPCA'!$C$3:$C$13,'Base IPCA'!$E$3:$E$13,AH2521,"Cubic","Extrapolate=Linear","MultiX=Average","Skip=True","Sort=True")</f>
        <v>#N/A Invalid Parameter: Interpolation value</v>
      </c>
      <c r="AJ2521" s="43" t="str">
        <f>_xll.BInterpol('Base IPCA'!$C$3:$C$13,'Base IPCA'!$D$3:$D$13,AH2521,"Cubic","Extrapolate=Linear","MultiX=Average","Skip=True","Sort=True")</f>
        <v>#N/A Invalid Parameter: Interpolation value</v>
      </c>
    </row>
    <row r="2522" spans="34:36" x14ac:dyDescent="0.25">
      <c r="AH2522" s="42" t="e">
        <f t="shared" si="133"/>
        <v>#REF!</v>
      </c>
      <c r="AI2522" s="43" t="str">
        <f>_xll.BInterpol('Base IPCA'!$C$3:$C$13,'Base IPCA'!$E$3:$E$13,AH2522,"Cubic","Extrapolate=Linear","MultiX=Average","Skip=True","Sort=True")</f>
        <v>#N/A Invalid Parameter: Interpolation value</v>
      </c>
      <c r="AJ2522" s="43" t="str">
        <f>_xll.BInterpol('Base IPCA'!$C$3:$C$13,'Base IPCA'!$D$3:$D$13,AH2522,"Cubic","Extrapolate=Linear","MultiX=Average","Skip=True","Sort=True")</f>
        <v>#N/A Invalid Parameter: Interpolation value</v>
      </c>
    </row>
    <row r="2523" spans="34:36" x14ac:dyDescent="0.25">
      <c r="AH2523" s="42" t="e">
        <f t="shared" si="133"/>
        <v>#REF!</v>
      </c>
      <c r="AI2523" s="43" t="str">
        <f>_xll.BInterpol('Base IPCA'!$C$3:$C$13,'Base IPCA'!$E$3:$E$13,AH2523,"Cubic","Extrapolate=Linear","MultiX=Average","Skip=True","Sort=True")</f>
        <v>#N/A Invalid Parameter: Interpolation value</v>
      </c>
      <c r="AJ2523" s="43" t="str">
        <f>_xll.BInterpol('Base IPCA'!$C$3:$C$13,'Base IPCA'!$D$3:$D$13,AH2523,"Cubic","Extrapolate=Linear","MultiX=Average","Skip=True","Sort=True")</f>
        <v>#N/A Invalid Parameter: Interpolation value</v>
      </c>
    </row>
    <row r="2524" spans="34:36" x14ac:dyDescent="0.25">
      <c r="AH2524" s="42" t="e">
        <f t="shared" si="133"/>
        <v>#REF!</v>
      </c>
      <c r="AI2524" s="43" t="str">
        <f>_xll.BInterpol('Base IPCA'!$C$3:$C$13,'Base IPCA'!$E$3:$E$13,AH2524,"Cubic","Extrapolate=Linear","MultiX=Average","Skip=True","Sort=True")</f>
        <v>#N/A Invalid Parameter: Interpolation value</v>
      </c>
      <c r="AJ2524" s="43" t="str">
        <f>_xll.BInterpol('Base IPCA'!$C$3:$C$13,'Base IPCA'!$D$3:$D$13,AH2524,"Cubic","Extrapolate=Linear","MultiX=Average","Skip=True","Sort=True")</f>
        <v>#N/A Invalid Parameter: Interpolation value</v>
      </c>
    </row>
    <row r="2525" spans="34:36" x14ac:dyDescent="0.25">
      <c r="AH2525" s="42" t="e">
        <f t="shared" si="133"/>
        <v>#REF!</v>
      </c>
      <c r="AI2525" s="43" t="str">
        <f>_xll.BInterpol('Base IPCA'!$C$3:$C$13,'Base IPCA'!$E$3:$E$13,AH2525,"Cubic","Extrapolate=Linear","MultiX=Average","Skip=True","Sort=True")</f>
        <v>#N/A Invalid Parameter: Interpolation value</v>
      </c>
      <c r="AJ2525" s="43" t="str">
        <f>_xll.BInterpol('Base IPCA'!$C$3:$C$13,'Base IPCA'!$D$3:$D$13,AH2525,"Cubic","Extrapolate=Linear","MultiX=Average","Skip=True","Sort=True")</f>
        <v>#N/A Invalid Parameter: Interpolation value</v>
      </c>
    </row>
    <row r="2526" spans="34:36" x14ac:dyDescent="0.25">
      <c r="AH2526" s="42" t="e">
        <f t="shared" si="133"/>
        <v>#REF!</v>
      </c>
      <c r="AI2526" s="43" t="str">
        <f>_xll.BInterpol('Base IPCA'!$C$3:$C$13,'Base IPCA'!$E$3:$E$13,AH2526,"Cubic","Extrapolate=Linear","MultiX=Average","Skip=True","Sort=True")</f>
        <v>#N/A Invalid Parameter: Interpolation value</v>
      </c>
      <c r="AJ2526" s="43" t="str">
        <f>_xll.BInterpol('Base IPCA'!$C$3:$C$13,'Base IPCA'!$D$3:$D$13,AH2526,"Cubic","Extrapolate=Linear","MultiX=Average","Skip=True","Sort=True")</f>
        <v>#N/A Invalid Parameter: Interpolation value</v>
      </c>
    </row>
    <row r="2527" spans="34:36" x14ac:dyDescent="0.25">
      <c r="AH2527" s="42" t="e">
        <f t="shared" si="133"/>
        <v>#REF!</v>
      </c>
      <c r="AI2527" s="43" t="str">
        <f>_xll.BInterpol('Base IPCA'!$C$3:$C$13,'Base IPCA'!$E$3:$E$13,AH2527,"Cubic","Extrapolate=Linear","MultiX=Average","Skip=True","Sort=True")</f>
        <v>#N/A Invalid Parameter: Interpolation value</v>
      </c>
      <c r="AJ2527" s="43" t="str">
        <f>_xll.BInterpol('Base IPCA'!$C$3:$C$13,'Base IPCA'!$D$3:$D$13,AH2527,"Cubic","Extrapolate=Linear","MultiX=Average","Skip=True","Sort=True")</f>
        <v>#N/A Invalid Parameter: Interpolation value</v>
      </c>
    </row>
    <row r="2528" spans="34:36" x14ac:dyDescent="0.25">
      <c r="AH2528" s="42" t="e">
        <f t="shared" si="133"/>
        <v>#REF!</v>
      </c>
      <c r="AI2528" s="43" t="str">
        <f>_xll.BInterpol('Base IPCA'!$C$3:$C$13,'Base IPCA'!$E$3:$E$13,AH2528,"Cubic","Extrapolate=Linear","MultiX=Average","Skip=True","Sort=True")</f>
        <v>#N/A Invalid Parameter: Interpolation value</v>
      </c>
      <c r="AJ2528" s="43" t="str">
        <f>_xll.BInterpol('Base IPCA'!$C$3:$C$13,'Base IPCA'!$D$3:$D$13,AH2528,"Cubic","Extrapolate=Linear","MultiX=Average","Skip=True","Sort=True")</f>
        <v>#N/A Invalid Parameter: Interpolation value</v>
      </c>
    </row>
    <row r="2529" spans="34:36" x14ac:dyDescent="0.25">
      <c r="AH2529" s="42" t="e">
        <f t="shared" si="133"/>
        <v>#REF!</v>
      </c>
      <c r="AI2529" s="43" t="str">
        <f>_xll.BInterpol('Base IPCA'!$C$3:$C$13,'Base IPCA'!$E$3:$E$13,AH2529,"Cubic","Extrapolate=Linear","MultiX=Average","Skip=True","Sort=True")</f>
        <v>#N/A Invalid Parameter: Interpolation value</v>
      </c>
      <c r="AJ2529" s="43" t="str">
        <f>_xll.BInterpol('Base IPCA'!$C$3:$C$13,'Base IPCA'!$D$3:$D$13,AH2529,"Cubic","Extrapolate=Linear","MultiX=Average","Skip=True","Sort=True")</f>
        <v>#N/A Invalid Parameter: Interpolation value</v>
      </c>
    </row>
    <row r="2530" spans="34:36" x14ac:dyDescent="0.25">
      <c r="AH2530" s="42" t="e">
        <f t="shared" si="133"/>
        <v>#REF!</v>
      </c>
      <c r="AI2530" s="43" t="str">
        <f>_xll.BInterpol('Base IPCA'!$C$3:$C$13,'Base IPCA'!$E$3:$E$13,AH2530,"Cubic","Extrapolate=Linear","MultiX=Average","Skip=True","Sort=True")</f>
        <v>#N/A Invalid Parameter: Interpolation value</v>
      </c>
      <c r="AJ2530" s="43" t="str">
        <f>_xll.BInterpol('Base IPCA'!$C$3:$C$13,'Base IPCA'!$D$3:$D$13,AH2530,"Cubic","Extrapolate=Linear","MultiX=Average","Skip=True","Sort=True")</f>
        <v>#N/A Invalid Parameter: Interpolation value</v>
      </c>
    </row>
    <row r="2531" spans="34:36" x14ac:dyDescent="0.25">
      <c r="AH2531" s="42" t="e">
        <f t="shared" si="133"/>
        <v>#REF!</v>
      </c>
      <c r="AI2531" s="43" t="str">
        <f>_xll.BInterpol('Base IPCA'!$C$3:$C$13,'Base IPCA'!$E$3:$E$13,AH2531,"Cubic","Extrapolate=Linear","MultiX=Average","Skip=True","Sort=True")</f>
        <v>#N/A Invalid Parameter: Interpolation value</v>
      </c>
      <c r="AJ2531" s="43" t="str">
        <f>_xll.BInterpol('Base IPCA'!$C$3:$C$13,'Base IPCA'!$D$3:$D$13,AH2531,"Cubic","Extrapolate=Linear","MultiX=Average","Skip=True","Sort=True")</f>
        <v>#N/A Invalid Parameter: Interpolation value</v>
      </c>
    </row>
    <row r="2532" spans="34:36" x14ac:dyDescent="0.25">
      <c r="AH2532" s="42" t="e">
        <f t="shared" si="133"/>
        <v>#REF!</v>
      </c>
      <c r="AI2532" s="43" t="str">
        <f>_xll.BInterpol('Base IPCA'!$C$3:$C$13,'Base IPCA'!$E$3:$E$13,AH2532,"Cubic","Extrapolate=Linear","MultiX=Average","Skip=True","Sort=True")</f>
        <v>#N/A Invalid Parameter: Interpolation value</v>
      </c>
      <c r="AJ2532" s="43" t="str">
        <f>_xll.BInterpol('Base IPCA'!$C$3:$C$13,'Base IPCA'!$D$3:$D$13,AH2532,"Cubic","Extrapolate=Linear","MultiX=Average","Skip=True","Sort=True")</f>
        <v>#N/A Invalid Parameter: Interpolation value</v>
      </c>
    </row>
    <row r="2533" spans="34:36" x14ac:dyDescent="0.25">
      <c r="AH2533" s="42" t="e">
        <f t="shared" si="133"/>
        <v>#REF!</v>
      </c>
      <c r="AI2533" s="43" t="str">
        <f>_xll.BInterpol('Base IPCA'!$C$3:$C$13,'Base IPCA'!$E$3:$E$13,AH2533,"Cubic","Extrapolate=Linear","MultiX=Average","Skip=True","Sort=True")</f>
        <v>#N/A Invalid Parameter: Interpolation value</v>
      </c>
      <c r="AJ2533" s="43" t="str">
        <f>_xll.BInterpol('Base IPCA'!$C$3:$C$13,'Base IPCA'!$D$3:$D$13,AH2533,"Cubic","Extrapolate=Linear","MultiX=Average","Skip=True","Sort=True")</f>
        <v>#N/A Invalid Parameter: Interpolation value</v>
      </c>
    </row>
    <row r="2534" spans="34:36" x14ac:dyDescent="0.25">
      <c r="AH2534" s="42" t="e">
        <f t="shared" si="133"/>
        <v>#REF!</v>
      </c>
      <c r="AI2534" s="43" t="str">
        <f>_xll.BInterpol('Base IPCA'!$C$3:$C$13,'Base IPCA'!$E$3:$E$13,AH2534,"Cubic","Extrapolate=Linear","MultiX=Average","Skip=True","Sort=True")</f>
        <v>#N/A Invalid Parameter: Interpolation value</v>
      </c>
      <c r="AJ2534" s="43" t="str">
        <f>_xll.BInterpol('Base IPCA'!$C$3:$C$13,'Base IPCA'!$D$3:$D$13,AH2534,"Cubic","Extrapolate=Linear","MultiX=Average","Skip=True","Sort=True")</f>
        <v>#N/A Invalid Parameter: Interpolation value</v>
      </c>
    </row>
    <row r="2535" spans="34:36" x14ac:dyDescent="0.25">
      <c r="AH2535" s="42" t="e">
        <f t="shared" si="133"/>
        <v>#REF!</v>
      </c>
      <c r="AI2535" s="43" t="str">
        <f>_xll.BInterpol('Base IPCA'!$C$3:$C$13,'Base IPCA'!$E$3:$E$13,AH2535,"Cubic","Extrapolate=Linear","MultiX=Average","Skip=True","Sort=True")</f>
        <v>#N/A Invalid Parameter: Interpolation value</v>
      </c>
      <c r="AJ2535" s="43" t="str">
        <f>_xll.BInterpol('Base IPCA'!$C$3:$C$13,'Base IPCA'!$D$3:$D$13,AH2535,"Cubic","Extrapolate=Linear","MultiX=Average","Skip=True","Sort=True")</f>
        <v>#N/A Invalid Parameter: Interpolation value</v>
      </c>
    </row>
    <row r="2536" spans="34:36" x14ac:dyDescent="0.25">
      <c r="AH2536" s="42" t="e">
        <f t="shared" si="133"/>
        <v>#REF!</v>
      </c>
      <c r="AI2536" s="43" t="str">
        <f>_xll.BInterpol('Base IPCA'!$C$3:$C$13,'Base IPCA'!$E$3:$E$13,AH2536,"Cubic","Extrapolate=Linear","MultiX=Average","Skip=True","Sort=True")</f>
        <v>#N/A Invalid Parameter: Interpolation value</v>
      </c>
      <c r="AJ2536" s="43" t="str">
        <f>_xll.BInterpol('Base IPCA'!$C$3:$C$13,'Base IPCA'!$D$3:$D$13,AH2536,"Cubic","Extrapolate=Linear","MultiX=Average","Skip=True","Sort=True")</f>
        <v>#N/A Invalid Parameter: Interpolation value</v>
      </c>
    </row>
    <row r="2537" spans="34:36" x14ac:dyDescent="0.25">
      <c r="AH2537" s="42" t="e">
        <f t="shared" si="133"/>
        <v>#REF!</v>
      </c>
      <c r="AI2537" s="43" t="str">
        <f>_xll.BInterpol('Base IPCA'!$C$3:$C$13,'Base IPCA'!$E$3:$E$13,AH2537,"Cubic","Extrapolate=Linear","MultiX=Average","Skip=True","Sort=True")</f>
        <v>#N/A Invalid Parameter: Interpolation value</v>
      </c>
      <c r="AJ2537" s="43" t="str">
        <f>_xll.BInterpol('Base IPCA'!$C$3:$C$13,'Base IPCA'!$D$3:$D$13,AH2537,"Cubic","Extrapolate=Linear","MultiX=Average","Skip=True","Sort=True")</f>
        <v>#N/A Invalid Parameter: Interpolation value</v>
      </c>
    </row>
    <row r="2538" spans="34:36" x14ac:dyDescent="0.25">
      <c r="AH2538" s="42" t="e">
        <f t="shared" si="133"/>
        <v>#REF!</v>
      </c>
      <c r="AI2538" s="43" t="str">
        <f>_xll.BInterpol('Base IPCA'!$C$3:$C$13,'Base IPCA'!$E$3:$E$13,AH2538,"Cubic","Extrapolate=Linear","MultiX=Average","Skip=True","Sort=True")</f>
        <v>#N/A Invalid Parameter: Interpolation value</v>
      </c>
      <c r="AJ2538" s="43" t="str">
        <f>_xll.BInterpol('Base IPCA'!$C$3:$C$13,'Base IPCA'!$D$3:$D$13,AH2538,"Cubic","Extrapolate=Linear","MultiX=Average","Skip=True","Sort=True")</f>
        <v>#N/A Invalid Parameter: Interpolation value</v>
      </c>
    </row>
    <row r="2539" spans="34:36" x14ac:dyDescent="0.25">
      <c r="AH2539" s="42" t="e">
        <f t="shared" si="133"/>
        <v>#REF!</v>
      </c>
      <c r="AI2539" s="43" t="str">
        <f>_xll.BInterpol('Base IPCA'!$C$3:$C$13,'Base IPCA'!$E$3:$E$13,AH2539,"Cubic","Extrapolate=Linear","MultiX=Average","Skip=True","Sort=True")</f>
        <v>#N/A Invalid Parameter: Interpolation value</v>
      </c>
      <c r="AJ2539" s="43" t="str">
        <f>_xll.BInterpol('Base IPCA'!$C$3:$C$13,'Base IPCA'!$D$3:$D$13,AH2539,"Cubic","Extrapolate=Linear","MultiX=Average","Skip=True","Sort=True")</f>
        <v>#N/A Invalid Parameter: Interpolation value</v>
      </c>
    </row>
    <row r="2540" spans="34:36" x14ac:dyDescent="0.25">
      <c r="AH2540" s="42" t="e">
        <f t="shared" si="133"/>
        <v>#REF!</v>
      </c>
      <c r="AI2540" s="43" t="str">
        <f>_xll.BInterpol('Base IPCA'!$C$3:$C$13,'Base IPCA'!$E$3:$E$13,AH2540,"Cubic","Extrapolate=Linear","MultiX=Average","Skip=True","Sort=True")</f>
        <v>#N/A Invalid Parameter: Interpolation value</v>
      </c>
      <c r="AJ2540" s="43" t="str">
        <f>_xll.BInterpol('Base IPCA'!$C$3:$C$13,'Base IPCA'!$D$3:$D$13,AH2540,"Cubic","Extrapolate=Linear","MultiX=Average","Skip=True","Sort=True")</f>
        <v>#N/A Invalid Parameter: Interpolation value</v>
      </c>
    </row>
    <row r="2541" spans="34:36" x14ac:dyDescent="0.25">
      <c r="AH2541" s="42" t="e">
        <f t="shared" si="133"/>
        <v>#REF!</v>
      </c>
      <c r="AI2541" s="43" t="str">
        <f>_xll.BInterpol('Base IPCA'!$C$3:$C$13,'Base IPCA'!$E$3:$E$13,AH2541,"Cubic","Extrapolate=Linear","MultiX=Average","Skip=True","Sort=True")</f>
        <v>#N/A Invalid Parameter: Interpolation value</v>
      </c>
      <c r="AJ2541" s="43" t="str">
        <f>_xll.BInterpol('Base IPCA'!$C$3:$C$13,'Base IPCA'!$D$3:$D$13,AH2541,"Cubic","Extrapolate=Linear","MultiX=Average","Skip=True","Sort=True")</f>
        <v>#N/A Invalid Parameter: Interpolation value</v>
      </c>
    </row>
    <row r="2542" spans="34:36" x14ac:dyDescent="0.25">
      <c r="AH2542" s="42" t="e">
        <f t="shared" si="133"/>
        <v>#REF!</v>
      </c>
      <c r="AI2542" s="43" t="str">
        <f>_xll.BInterpol('Base IPCA'!$C$3:$C$13,'Base IPCA'!$E$3:$E$13,AH2542,"Cubic","Extrapolate=Linear","MultiX=Average","Skip=True","Sort=True")</f>
        <v>#N/A Invalid Parameter: Interpolation value</v>
      </c>
      <c r="AJ2542" s="43" t="str">
        <f>_xll.BInterpol('Base IPCA'!$C$3:$C$13,'Base IPCA'!$D$3:$D$13,AH2542,"Cubic","Extrapolate=Linear","MultiX=Average","Skip=True","Sort=True")</f>
        <v>#N/A Invalid Parameter: Interpolation value</v>
      </c>
    </row>
    <row r="2543" spans="34:36" x14ac:dyDescent="0.25">
      <c r="AH2543" s="42" t="e">
        <f t="shared" si="133"/>
        <v>#REF!</v>
      </c>
      <c r="AI2543" s="43" t="str">
        <f>_xll.BInterpol('Base IPCA'!$C$3:$C$13,'Base IPCA'!$E$3:$E$13,AH2543,"Cubic","Extrapolate=Linear","MultiX=Average","Skip=True","Sort=True")</f>
        <v>#N/A Invalid Parameter: Interpolation value</v>
      </c>
      <c r="AJ2543" s="43" t="str">
        <f>_xll.BInterpol('Base IPCA'!$C$3:$C$13,'Base IPCA'!$D$3:$D$13,AH2543,"Cubic","Extrapolate=Linear","MultiX=Average","Skip=True","Sort=True")</f>
        <v>#N/A Invalid Parameter: Interpolation value</v>
      </c>
    </row>
    <row r="2544" spans="34:36" x14ac:dyDescent="0.25">
      <c r="AH2544" s="42" t="e">
        <f t="shared" si="133"/>
        <v>#REF!</v>
      </c>
      <c r="AI2544" s="43" t="str">
        <f>_xll.BInterpol('Base IPCA'!$C$3:$C$13,'Base IPCA'!$E$3:$E$13,AH2544,"Cubic","Extrapolate=Linear","MultiX=Average","Skip=True","Sort=True")</f>
        <v>#N/A Invalid Parameter: Interpolation value</v>
      </c>
      <c r="AJ2544" s="43" t="str">
        <f>_xll.BInterpol('Base IPCA'!$C$3:$C$13,'Base IPCA'!$D$3:$D$13,AH2544,"Cubic","Extrapolate=Linear","MultiX=Average","Skip=True","Sort=True")</f>
        <v>#N/A Invalid Parameter: Interpolation value</v>
      </c>
    </row>
    <row r="2545" spans="34:36" x14ac:dyDescent="0.25">
      <c r="AH2545" s="42" t="e">
        <f t="shared" si="133"/>
        <v>#REF!</v>
      </c>
      <c r="AI2545" s="43" t="str">
        <f>_xll.BInterpol('Base IPCA'!$C$3:$C$13,'Base IPCA'!$E$3:$E$13,AH2545,"Cubic","Extrapolate=Linear","MultiX=Average","Skip=True","Sort=True")</f>
        <v>#N/A Invalid Parameter: Interpolation value</v>
      </c>
      <c r="AJ2545" s="43" t="str">
        <f>_xll.BInterpol('Base IPCA'!$C$3:$C$13,'Base IPCA'!$D$3:$D$13,AH2545,"Cubic","Extrapolate=Linear","MultiX=Average","Skip=True","Sort=True")</f>
        <v>#N/A Invalid Parameter: Interpolation value</v>
      </c>
    </row>
    <row r="2546" spans="34:36" x14ac:dyDescent="0.25">
      <c r="AH2546" s="42" t="e">
        <f t="shared" si="133"/>
        <v>#REF!</v>
      </c>
      <c r="AI2546" s="43" t="str">
        <f>_xll.BInterpol('Base IPCA'!$C$3:$C$13,'Base IPCA'!$E$3:$E$13,AH2546,"Cubic","Extrapolate=Linear","MultiX=Average","Skip=True","Sort=True")</f>
        <v>#N/A Invalid Parameter: Interpolation value</v>
      </c>
      <c r="AJ2546" s="43" t="str">
        <f>_xll.BInterpol('Base IPCA'!$C$3:$C$13,'Base IPCA'!$D$3:$D$13,AH2546,"Cubic","Extrapolate=Linear","MultiX=Average","Skip=True","Sort=True")</f>
        <v>#N/A Invalid Parameter: Interpolation value</v>
      </c>
    </row>
    <row r="2547" spans="34:36" x14ac:dyDescent="0.25">
      <c r="AH2547" s="42" t="e">
        <f t="shared" si="133"/>
        <v>#REF!</v>
      </c>
      <c r="AI2547" s="43" t="str">
        <f>_xll.BInterpol('Base IPCA'!$C$3:$C$13,'Base IPCA'!$E$3:$E$13,AH2547,"Cubic","Extrapolate=Linear","MultiX=Average","Skip=True","Sort=True")</f>
        <v>#N/A Invalid Parameter: Interpolation value</v>
      </c>
      <c r="AJ2547" s="43" t="str">
        <f>_xll.BInterpol('Base IPCA'!$C$3:$C$13,'Base IPCA'!$D$3:$D$13,AH2547,"Cubic","Extrapolate=Linear","MultiX=Average","Skip=True","Sort=True")</f>
        <v>#N/A Invalid Parameter: Interpolation value</v>
      </c>
    </row>
    <row r="2548" spans="34:36" x14ac:dyDescent="0.25">
      <c r="AH2548" s="42" t="e">
        <f t="shared" si="133"/>
        <v>#REF!</v>
      </c>
      <c r="AI2548" s="43" t="str">
        <f>_xll.BInterpol('Base IPCA'!$C$3:$C$13,'Base IPCA'!$E$3:$E$13,AH2548,"Cubic","Extrapolate=Linear","MultiX=Average","Skip=True","Sort=True")</f>
        <v>#N/A Invalid Parameter: Interpolation value</v>
      </c>
      <c r="AJ2548" s="43" t="str">
        <f>_xll.BInterpol('Base IPCA'!$C$3:$C$13,'Base IPCA'!$D$3:$D$13,AH2548,"Cubic","Extrapolate=Linear","MultiX=Average","Skip=True","Sort=True")</f>
        <v>#N/A Invalid Parameter: Interpolation value</v>
      </c>
    </row>
    <row r="2549" spans="34:36" x14ac:dyDescent="0.25">
      <c r="AH2549" s="42" t="e">
        <f t="shared" si="133"/>
        <v>#REF!</v>
      </c>
      <c r="AI2549" s="43" t="str">
        <f>_xll.BInterpol('Base IPCA'!$C$3:$C$13,'Base IPCA'!$E$3:$E$13,AH2549,"Cubic","Extrapolate=Linear","MultiX=Average","Skip=True","Sort=True")</f>
        <v>#N/A Invalid Parameter: Interpolation value</v>
      </c>
      <c r="AJ2549" s="43" t="str">
        <f>_xll.BInterpol('Base IPCA'!$C$3:$C$13,'Base IPCA'!$D$3:$D$13,AH2549,"Cubic","Extrapolate=Linear","MultiX=Average","Skip=True","Sort=True")</f>
        <v>#N/A Invalid Parameter: Interpolation value</v>
      </c>
    </row>
    <row r="2550" spans="34:36" x14ac:dyDescent="0.25">
      <c r="AH2550" s="42" t="e">
        <f t="shared" si="133"/>
        <v>#REF!</v>
      </c>
      <c r="AI2550" s="43" t="str">
        <f>_xll.BInterpol('Base IPCA'!$C$3:$C$13,'Base IPCA'!$E$3:$E$13,AH2550,"Cubic","Extrapolate=Linear","MultiX=Average","Skip=True","Sort=True")</f>
        <v>#N/A Invalid Parameter: Interpolation value</v>
      </c>
      <c r="AJ2550" s="43" t="str">
        <f>_xll.BInterpol('Base IPCA'!$C$3:$C$13,'Base IPCA'!$D$3:$D$13,AH2550,"Cubic","Extrapolate=Linear","MultiX=Average","Skip=True","Sort=True")</f>
        <v>#N/A Invalid Parameter: Interpolation value</v>
      </c>
    </row>
    <row r="2551" spans="34:36" x14ac:dyDescent="0.25">
      <c r="AH2551" s="42" t="e">
        <f t="shared" si="133"/>
        <v>#REF!</v>
      </c>
      <c r="AI2551" s="43" t="str">
        <f>_xll.BInterpol('Base IPCA'!$C$3:$C$13,'Base IPCA'!$E$3:$E$13,AH2551,"Cubic","Extrapolate=Linear","MultiX=Average","Skip=True","Sort=True")</f>
        <v>#N/A Invalid Parameter: Interpolation value</v>
      </c>
      <c r="AJ2551" s="43" t="str">
        <f>_xll.BInterpol('Base IPCA'!$C$3:$C$13,'Base IPCA'!$D$3:$D$13,AH2551,"Cubic","Extrapolate=Linear","MultiX=Average","Skip=True","Sort=True")</f>
        <v>#N/A Invalid Parameter: Interpolation value</v>
      </c>
    </row>
    <row r="2552" spans="34:36" x14ac:dyDescent="0.25">
      <c r="AH2552" s="42" t="e">
        <f t="shared" si="133"/>
        <v>#REF!</v>
      </c>
      <c r="AI2552" s="43" t="str">
        <f>_xll.BInterpol('Base IPCA'!$C$3:$C$13,'Base IPCA'!$E$3:$E$13,AH2552,"Cubic","Extrapolate=Linear","MultiX=Average","Skip=True","Sort=True")</f>
        <v>#N/A Invalid Parameter: Interpolation value</v>
      </c>
      <c r="AJ2552" s="43" t="str">
        <f>_xll.BInterpol('Base IPCA'!$C$3:$C$13,'Base IPCA'!$D$3:$D$13,AH2552,"Cubic","Extrapolate=Linear","MultiX=Average","Skip=True","Sort=True")</f>
        <v>#N/A Invalid Parameter: Interpolation value</v>
      </c>
    </row>
    <row r="2553" spans="34:36" x14ac:dyDescent="0.25">
      <c r="AH2553" s="42" t="e">
        <f t="shared" si="133"/>
        <v>#REF!</v>
      </c>
      <c r="AI2553" s="43" t="str">
        <f>_xll.BInterpol('Base IPCA'!$C$3:$C$13,'Base IPCA'!$E$3:$E$13,AH2553,"Cubic","Extrapolate=Linear","MultiX=Average","Skip=True","Sort=True")</f>
        <v>#N/A Invalid Parameter: Interpolation value</v>
      </c>
      <c r="AJ2553" s="43" t="str">
        <f>_xll.BInterpol('Base IPCA'!$C$3:$C$13,'Base IPCA'!$D$3:$D$13,AH2553,"Cubic","Extrapolate=Linear","MultiX=Average","Skip=True","Sort=True")</f>
        <v>#N/A Invalid Parameter: Interpolation value</v>
      </c>
    </row>
    <row r="2554" spans="34:36" x14ac:dyDescent="0.25">
      <c r="AH2554" s="42" t="e">
        <f t="shared" si="133"/>
        <v>#REF!</v>
      </c>
      <c r="AI2554" s="43" t="str">
        <f>_xll.BInterpol('Base IPCA'!$C$3:$C$13,'Base IPCA'!$E$3:$E$13,AH2554,"Cubic","Extrapolate=Linear","MultiX=Average","Skip=True","Sort=True")</f>
        <v>#N/A Invalid Parameter: Interpolation value</v>
      </c>
      <c r="AJ2554" s="43" t="str">
        <f>_xll.BInterpol('Base IPCA'!$C$3:$C$13,'Base IPCA'!$D$3:$D$13,AH2554,"Cubic","Extrapolate=Linear","MultiX=Average","Skip=True","Sort=True")</f>
        <v>#N/A Invalid Parameter: Interpolation value</v>
      </c>
    </row>
    <row r="2555" spans="34:36" x14ac:dyDescent="0.25">
      <c r="AH2555" s="42" t="e">
        <f t="shared" si="133"/>
        <v>#REF!</v>
      </c>
      <c r="AI2555" s="43" t="str">
        <f>_xll.BInterpol('Base IPCA'!$C$3:$C$13,'Base IPCA'!$E$3:$E$13,AH2555,"Cubic","Extrapolate=Linear","MultiX=Average","Skip=True","Sort=True")</f>
        <v>#N/A Invalid Parameter: Interpolation value</v>
      </c>
      <c r="AJ2555" s="43" t="str">
        <f>_xll.BInterpol('Base IPCA'!$C$3:$C$13,'Base IPCA'!$D$3:$D$13,AH2555,"Cubic","Extrapolate=Linear","MultiX=Average","Skip=True","Sort=True")</f>
        <v>#N/A Invalid Parameter: Interpolation value</v>
      </c>
    </row>
    <row r="2556" spans="34:36" x14ac:dyDescent="0.25">
      <c r="AH2556" s="42" t="e">
        <f t="shared" si="133"/>
        <v>#REF!</v>
      </c>
      <c r="AI2556" s="43" t="str">
        <f>_xll.BInterpol('Base IPCA'!$C$3:$C$13,'Base IPCA'!$E$3:$E$13,AH2556,"Cubic","Extrapolate=Linear","MultiX=Average","Skip=True","Sort=True")</f>
        <v>#N/A Invalid Parameter: Interpolation value</v>
      </c>
      <c r="AJ2556" s="43" t="str">
        <f>_xll.BInterpol('Base IPCA'!$C$3:$C$13,'Base IPCA'!$D$3:$D$13,AH2556,"Cubic","Extrapolate=Linear","MultiX=Average","Skip=True","Sort=True")</f>
        <v>#N/A Invalid Parameter: Interpolation value</v>
      </c>
    </row>
    <row r="2557" spans="34:36" x14ac:dyDescent="0.25">
      <c r="AH2557" s="42" t="e">
        <f t="shared" si="133"/>
        <v>#REF!</v>
      </c>
      <c r="AI2557" s="43" t="str">
        <f>_xll.BInterpol('Base IPCA'!$C$3:$C$13,'Base IPCA'!$E$3:$E$13,AH2557,"Cubic","Extrapolate=Linear","MultiX=Average","Skip=True","Sort=True")</f>
        <v>#N/A Invalid Parameter: Interpolation value</v>
      </c>
      <c r="AJ2557" s="43" t="str">
        <f>_xll.BInterpol('Base IPCA'!$C$3:$C$13,'Base IPCA'!$D$3:$D$13,AH2557,"Cubic","Extrapolate=Linear","MultiX=Average","Skip=True","Sort=True")</f>
        <v>#N/A Invalid Parameter: Interpolation value</v>
      </c>
    </row>
    <row r="2558" spans="34:36" x14ac:dyDescent="0.25">
      <c r="AH2558" s="42" t="e">
        <f t="shared" si="133"/>
        <v>#REF!</v>
      </c>
      <c r="AI2558" s="43" t="str">
        <f>_xll.BInterpol('Base IPCA'!$C$3:$C$13,'Base IPCA'!$E$3:$E$13,AH2558,"Cubic","Extrapolate=Linear","MultiX=Average","Skip=True","Sort=True")</f>
        <v>#N/A Invalid Parameter: Interpolation value</v>
      </c>
      <c r="AJ2558" s="43" t="str">
        <f>_xll.BInterpol('Base IPCA'!$C$3:$C$13,'Base IPCA'!$D$3:$D$13,AH2558,"Cubic","Extrapolate=Linear","MultiX=Average","Skip=True","Sort=True")</f>
        <v>#N/A Invalid Parameter: Interpolation value</v>
      </c>
    </row>
    <row r="2559" spans="34:36" x14ac:dyDescent="0.25">
      <c r="AH2559" s="42" t="e">
        <f t="shared" si="133"/>
        <v>#REF!</v>
      </c>
      <c r="AI2559" s="43" t="str">
        <f>_xll.BInterpol('Base IPCA'!$C$3:$C$13,'Base IPCA'!$E$3:$E$13,AH2559,"Cubic","Extrapolate=Linear","MultiX=Average","Skip=True","Sort=True")</f>
        <v>#N/A Invalid Parameter: Interpolation value</v>
      </c>
      <c r="AJ2559" s="43" t="str">
        <f>_xll.BInterpol('Base IPCA'!$C$3:$C$13,'Base IPCA'!$D$3:$D$13,AH2559,"Cubic","Extrapolate=Linear","MultiX=Average","Skip=True","Sort=True")</f>
        <v>#N/A Invalid Parameter: Interpolation value</v>
      </c>
    </row>
    <row r="2560" spans="34:36" x14ac:dyDescent="0.25">
      <c r="AH2560" s="42" t="e">
        <f t="shared" si="133"/>
        <v>#REF!</v>
      </c>
      <c r="AI2560" s="43" t="str">
        <f>_xll.BInterpol('Base IPCA'!$C$3:$C$13,'Base IPCA'!$E$3:$E$13,AH2560,"Cubic","Extrapolate=Linear","MultiX=Average","Skip=True","Sort=True")</f>
        <v>#N/A Invalid Parameter: Interpolation value</v>
      </c>
      <c r="AJ2560" s="43" t="str">
        <f>_xll.BInterpol('Base IPCA'!$C$3:$C$13,'Base IPCA'!$D$3:$D$13,AH2560,"Cubic","Extrapolate=Linear","MultiX=Average","Skip=True","Sort=True")</f>
        <v>#N/A Invalid Parameter: Interpolation value</v>
      </c>
    </row>
    <row r="2561" spans="34:36" x14ac:dyDescent="0.25">
      <c r="AH2561" s="42" t="e">
        <f t="shared" si="133"/>
        <v>#REF!</v>
      </c>
      <c r="AI2561" s="43" t="str">
        <f>_xll.BInterpol('Base IPCA'!$C$3:$C$13,'Base IPCA'!$E$3:$E$13,AH2561,"Cubic","Extrapolate=Linear","MultiX=Average","Skip=True","Sort=True")</f>
        <v>#N/A Invalid Parameter: Interpolation value</v>
      </c>
      <c r="AJ2561" s="43" t="str">
        <f>_xll.BInterpol('Base IPCA'!$C$3:$C$13,'Base IPCA'!$D$3:$D$13,AH2561,"Cubic","Extrapolate=Linear","MultiX=Average","Skip=True","Sort=True")</f>
        <v>#N/A Invalid Parameter: Interpolation value</v>
      </c>
    </row>
    <row r="2562" spans="34:36" x14ac:dyDescent="0.25">
      <c r="AH2562" s="42" t="e">
        <f t="shared" si="133"/>
        <v>#REF!</v>
      </c>
      <c r="AI2562" s="43" t="str">
        <f>_xll.BInterpol('Base IPCA'!$C$3:$C$13,'Base IPCA'!$E$3:$E$13,AH2562,"Cubic","Extrapolate=Linear","MultiX=Average","Skip=True","Sort=True")</f>
        <v>#N/A Invalid Parameter: Interpolation value</v>
      </c>
      <c r="AJ2562" s="43" t="str">
        <f>_xll.BInterpol('Base IPCA'!$C$3:$C$13,'Base IPCA'!$D$3:$D$13,AH2562,"Cubic","Extrapolate=Linear","MultiX=Average","Skip=True","Sort=True")</f>
        <v>#N/A Invalid Parameter: Interpolation value</v>
      </c>
    </row>
    <row r="2563" spans="34:36" x14ac:dyDescent="0.25">
      <c r="AH2563" s="42" t="e">
        <f t="shared" si="133"/>
        <v>#REF!</v>
      </c>
      <c r="AI2563" s="43" t="str">
        <f>_xll.BInterpol('Base IPCA'!$C$3:$C$13,'Base IPCA'!$E$3:$E$13,AH2563,"Cubic","Extrapolate=Linear","MultiX=Average","Skip=True","Sort=True")</f>
        <v>#N/A Invalid Parameter: Interpolation value</v>
      </c>
      <c r="AJ2563" s="43" t="str">
        <f>_xll.BInterpol('Base IPCA'!$C$3:$C$13,'Base IPCA'!$D$3:$D$13,AH2563,"Cubic","Extrapolate=Linear","MultiX=Average","Skip=True","Sort=True")</f>
        <v>#N/A Invalid Parameter: Interpolation value</v>
      </c>
    </row>
    <row r="2564" spans="34:36" x14ac:dyDescent="0.25">
      <c r="AH2564" s="42" t="e">
        <f t="shared" si="133"/>
        <v>#REF!</v>
      </c>
      <c r="AI2564" s="43" t="str">
        <f>_xll.BInterpol('Base IPCA'!$C$3:$C$13,'Base IPCA'!$E$3:$E$13,AH2564,"Cubic","Extrapolate=Linear","MultiX=Average","Skip=True","Sort=True")</f>
        <v>#N/A Invalid Parameter: Interpolation value</v>
      </c>
      <c r="AJ2564" s="43" t="str">
        <f>_xll.BInterpol('Base IPCA'!$C$3:$C$13,'Base IPCA'!$D$3:$D$13,AH2564,"Cubic","Extrapolate=Linear","MultiX=Average","Skip=True","Sort=True")</f>
        <v>#N/A Invalid Parameter: Interpolation value</v>
      </c>
    </row>
    <row r="2565" spans="34:36" x14ac:dyDescent="0.25">
      <c r="AH2565" s="42" t="e">
        <f t="shared" si="133"/>
        <v>#REF!</v>
      </c>
      <c r="AI2565" s="43" t="str">
        <f>_xll.BInterpol('Base IPCA'!$C$3:$C$13,'Base IPCA'!$E$3:$E$13,AH2565,"Cubic","Extrapolate=Linear","MultiX=Average","Skip=True","Sort=True")</f>
        <v>#N/A Invalid Parameter: Interpolation value</v>
      </c>
      <c r="AJ2565" s="43" t="str">
        <f>_xll.BInterpol('Base IPCA'!$C$3:$C$13,'Base IPCA'!$D$3:$D$13,AH2565,"Cubic","Extrapolate=Linear","MultiX=Average","Skip=True","Sort=True")</f>
        <v>#N/A Invalid Parameter: Interpolation value</v>
      </c>
    </row>
    <row r="2566" spans="34:36" x14ac:dyDescent="0.25">
      <c r="AH2566" s="42" t="e">
        <f t="shared" ref="AH2566:AH2629" si="134">AH2565+1</f>
        <v>#REF!</v>
      </c>
      <c r="AI2566" s="43" t="str">
        <f>_xll.BInterpol('Base IPCA'!$C$3:$C$13,'Base IPCA'!$E$3:$E$13,AH2566,"Cubic","Extrapolate=Linear","MultiX=Average","Skip=True","Sort=True")</f>
        <v>#N/A Invalid Parameter: Interpolation value</v>
      </c>
      <c r="AJ2566" s="43" t="str">
        <f>_xll.BInterpol('Base IPCA'!$C$3:$C$13,'Base IPCA'!$D$3:$D$13,AH2566,"Cubic","Extrapolate=Linear","MultiX=Average","Skip=True","Sort=True")</f>
        <v>#N/A Invalid Parameter: Interpolation value</v>
      </c>
    </row>
    <row r="2567" spans="34:36" x14ac:dyDescent="0.25">
      <c r="AH2567" s="42" t="e">
        <f t="shared" si="134"/>
        <v>#REF!</v>
      </c>
      <c r="AI2567" s="43" t="str">
        <f>_xll.BInterpol('Base IPCA'!$C$3:$C$13,'Base IPCA'!$E$3:$E$13,AH2567,"Cubic","Extrapolate=Linear","MultiX=Average","Skip=True","Sort=True")</f>
        <v>#N/A Invalid Parameter: Interpolation value</v>
      </c>
      <c r="AJ2567" s="43" t="str">
        <f>_xll.BInterpol('Base IPCA'!$C$3:$C$13,'Base IPCA'!$D$3:$D$13,AH2567,"Cubic","Extrapolate=Linear","MultiX=Average","Skip=True","Sort=True")</f>
        <v>#N/A Invalid Parameter: Interpolation value</v>
      </c>
    </row>
    <row r="2568" spans="34:36" x14ac:dyDescent="0.25">
      <c r="AH2568" s="42" t="e">
        <f t="shared" si="134"/>
        <v>#REF!</v>
      </c>
      <c r="AI2568" s="43" t="str">
        <f>_xll.BInterpol('Base IPCA'!$C$3:$C$13,'Base IPCA'!$E$3:$E$13,AH2568,"Cubic","Extrapolate=Linear","MultiX=Average","Skip=True","Sort=True")</f>
        <v>#N/A Invalid Parameter: Interpolation value</v>
      </c>
      <c r="AJ2568" s="43" t="str">
        <f>_xll.BInterpol('Base IPCA'!$C$3:$C$13,'Base IPCA'!$D$3:$D$13,AH2568,"Cubic","Extrapolate=Linear","MultiX=Average","Skip=True","Sort=True")</f>
        <v>#N/A Invalid Parameter: Interpolation value</v>
      </c>
    </row>
    <row r="2569" spans="34:36" x14ac:dyDescent="0.25">
      <c r="AH2569" s="42" t="e">
        <f t="shared" si="134"/>
        <v>#REF!</v>
      </c>
      <c r="AI2569" s="43" t="str">
        <f>_xll.BInterpol('Base IPCA'!$C$3:$C$13,'Base IPCA'!$E$3:$E$13,AH2569,"Cubic","Extrapolate=Linear","MultiX=Average","Skip=True","Sort=True")</f>
        <v>#N/A Invalid Parameter: Interpolation value</v>
      </c>
      <c r="AJ2569" s="43" t="str">
        <f>_xll.BInterpol('Base IPCA'!$C$3:$C$13,'Base IPCA'!$D$3:$D$13,AH2569,"Cubic","Extrapolate=Linear","MultiX=Average","Skip=True","Sort=True")</f>
        <v>#N/A Invalid Parameter: Interpolation value</v>
      </c>
    </row>
    <row r="2570" spans="34:36" x14ac:dyDescent="0.25">
      <c r="AH2570" s="42" t="e">
        <f t="shared" si="134"/>
        <v>#REF!</v>
      </c>
      <c r="AI2570" s="43" t="str">
        <f>_xll.BInterpol('Base IPCA'!$C$3:$C$13,'Base IPCA'!$E$3:$E$13,AH2570,"Cubic","Extrapolate=Linear","MultiX=Average","Skip=True","Sort=True")</f>
        <v>#N/A Invalid Parameter: Interpolation value</v>
      </c>
      <c r="AJ2570" s="43" t="str">
        <f>_xll.BInterpol('Base IPCA'!$C$3:$C$13,'Base IPCA'!$D$3:$D$13,AH2570,"Cubic","Extrapolate=Linear","MultiX=Average","Skip=True","Sort=True")</f>
        <v>#N/A Invalid Parameter: Interpolation value</v>
      </c>
    </row>
    <row r="2571" spans="34:36" x14ac:dyDescent="0.25">
      <c r="AH2571" s="42" t="e">
        <f t="shared" si="134"/>
        <v>#REF!</v>
      </c>
      <c r="AI2571" s="43" t="str">
        <f>_xll.BInterpol('Base IPCA'!$C$3:$C$13,'Base IPCA'!$E$3:$E$13,AH2571,"Cubic","Extrapolate=Linear","MultiX=Average","Skip=True","Sort=True")</f>
        <v>#N/A Invalid Parameter: Interpolation value</v>
      </c>
      <c r="AJ2571" s="43" t="str">
        <f>_xll.BInterpol('Base IPCA'!$C$3:$C$13,'Base IPCA'!$D$3:$D$13,AH2571,"Cubic","Extrapolate=Linear","MultiX=Average","Skip=True","Sort=True")</f>
        <v>#N/A Invalid Parameter: Interpolation value</v>
      </c>
    </row>
    <row r="2572" spans="34:36" x14ac:dyDescent="0.25">
      <c r="AH2572" s="42" t="e">
        <f t="shared" si="134"/>
        <v>#REF!</v>
      </c>
      <c r="AI2572" s="43" t="str">
        <f>_xll.BInterpol('Base IPCA'!$C$3:$C$13,'Base IPCA'!$E$3:$E$13,AH2572,"Cubic","Extrapolate=Linear","MultiX=Average","Skip=True","Sort=True")</f>
        <v>#N/A Invalid Parameter: Interpolation value</v>
      </c>
      <c r="AJ2572" s="43" t="str">
        <f>_xll.BInterpol('Base IPCA'!$C$3:$C$13,'Base IPCA'!$D$3:$D$13,AH2572,"Cubic","Extrapolate=Linear","MultiX=Average","Skip=True","Sort=True")</f>
        <v>#N/A Invalid Parameter: Interpolation value</v>
      </c>
    </row>
    <row r="2573" spans="34:36" x14ac:dyDescent="0.25">
      <c r="AH2573" s="42" t="e">
        <f t="shared" si="134"/>
        <v>#REF!</v>
      </c>
      <c r="AI2573" s="43" t="str">
        <f>_xll.BInterpol('Base IPCA'!$C$3:$C$13,'Base IPCA'!$E$3:$E$13,AH2573,"Cubic","Extrapolate=Linear","MultiX=Average","Skip=True","Sort=True")</f>
        <v>#N/A Invalid Parameter: Interpolation value</v>
      </c>
      <c r="AJ2573" s="43" t="str">
        <f>_xll.BInterpol('Base IPCA'!$C$3:$C$13,'Base IPCA'!$D$3:$D$13,AH2573,"Cubic","Extrapolate=Linear","MultiX=Average","Skip=True","Sort=True")</f>
        <v>#N/A Invalid Parameter: Interpolation value</v>
      </c>
    </row>
    <row r="2574" spans="34:36" x14ac:dyDescent="0.25">
      <c r="AH2574" s="42" t="e">
        <f t="shared" si="134"/>
        <v>#REF!</v>
      </c>
      <c r="AI2574" s="43" t="str">
        <f>_xll.BInterpol('Base IPCA'!$C$3:$C$13,'Base IPCA'!$E$3:$E$13,AH2574,"Cubic","Extrapolate=Linear","MultiX=Average","Skip=True","Sort=True")</f>
        <v>#N/A Invalid Parameter: Interpolation value</v>
      </c>
      <c r="AJ2574" s="43" t="str">
        <f>_xll.BInterpol('Base IPCA'!$C$3:$C$13,'Base IPCA'!$D$3:$D$13,AH2574,"Cubic","Extrapolate=Linear","MultiX=Average","Skip=True","Sort=True")</f>
        <v>#N/A Invalid Parameter: Interpolation value</v>
      </c>
    </row>
    <row r="2575" spans="34:36" x14ac:dyDescent="0.25">
      <c r="AH2575" s="42" t="e">
        <f t="shared" si="134"/>
        <v>#REF!</v>
      </c>
      <c r="AI2575" s="43" t="str">
        <f>_xll.BInterpol('Base IPCA'!$C$3:$C$13,'Base IPCA'!$E$3:$E$13,AH2575,"Cubic","Extrapolate=Linear","MultiX=Average","Skip=True","Sort=True")</f>
        <v>#N/A Invalid Parameter: Interpolation value</v>
      </c>
      <c r="AJ2575" s="43" t="str">
        <f>_xll.BInterpol('Base IPCA'!$C$3:$C$13,'Base IPCA'!$D$3:$D$13,AH2575,"Cubic","Extrapolate=Linear","MultiX=Average","Skip=True","Sort=True")</f>
        <v>#N/A Invalid Parameter: Interpolation value</v>
      </c>
    </row>
    <row r="2576" spans="34:36" x14ac:dyDescent="0.25">
      <c r="AH2576" s="42" t="e">
        <f t="shared" si="134"/>
        <v>#REF!</v>
      </c>
      <c r="AI2576" s="43" t="str">
        <f>_xll.BInterpol('Base IPCA'!$C$3:$C$13,'Base IPCA'!$E$3:$E$13,AH2576,"Cubic","Extrapolate=Linear","MultiX=Average","Skip=True","Sort=True")</f>
        <v>#N/A Invalid Parameter: Interpolation value</v>
      </c>
      <c r="AJ2576" s="43" t="str">
        <f>_xll.BInterpol('Base IPCA'!$C$3:$C$13,'Base IPCA'!$D$3:$D$13,AH2576,"Cubic","Extrapolate=Linear","MultiX=Average","Skip=True","Sort=True")</f>
        <v>#N/A Invalid Parameter: Interpolation value</v>
      </c>
    </row>
    <row r="2577" spans="34:36" x14ac:dyDescent="0.25">
      <c r="AH2577" s="42" t="e">
        <f t="shared" si="134"/>
        <v>#REF!</v>
      </c>
      <c r="AI2577" s="43" t="str">
        <f>_xll.BInterpol('Base IPCA'!$C$3:$C$13,'Base IPCA'!$E$3:$E$13,AH2577,"Cubic","Extrapolate=Linear","MultiX=Average","Skip=True","Sort=True")</f>
        <v>#N/A Invalid Parameter: Interpolation value</v>
      </c>
      <c r="AJ2577" s="43" t="str">
        <f>_xll.BInterpol('Base IPCA'!$C$3:$C$13,'Base IPCA'!$D$3:$D$13,AH2577,"Cubic","Extrapolate=Linear","MultiX=Average","Skip=True","Sort=True")</f>
        <v>#N/A Invalid Parameter: Interpolation value</v>
      </c>
    </row>
    <row r="2578" spans="34:36" x14ac:dyDescent="0.25">
      <c r="AH2578" s="42" t="e">
        <f t="shared" si="134"/>
        <v>#REF!</v>
      </c>
      <c r="AI2578" s="43" t="str">
        <f>_xll.BInterpol('Base IPCA'!$C$3:$C$13,'Base IPCA'!$E$3:$E$13,AH2578,"Cubic","Extrapolate=Linear","MultiX=Average","Skip=True","Sort=True")</f>
        <v>#N/A Invalid Parameter: Interpolation value</v>
      </c>
      <c r="AJ2578" s="43" t="str">
        <f>_xll.BInterpol('Base IPCA'!$C$3:$C$13,'Base IPCA'!$D$3:$D$13,AH2578,"Cubic","Extrapolate=Linear","MultiX=Average","Skip=True","Sort=True")</f>
        <v>#N/A Invalid Parameter: Interpolation value</v>
      </c>
    </row>
    <row r="2579" spans="34:36" x14ac:dyDescent="0.25">
      <c r="AH2579" s="42" t="e">
        <f t="shared" si="134"/>
        <v>#REF!</v>
      </c>
      <c r="AI2579" s="43" t="str">
        <f>_xll.BInterpol('Base IPCA'!$C$3:$C$13,'Base IPCA'!$E$3:$E$13,AH2579,"Cubic","Extrapolate=Linear","MultiX=Average","Skip=True","Sort=True")</f>
        <v>#N/A Invalid Parameter: Interpolation value</v>
      </c>
      <c r="AJ2579" s="43" t="str">
        <f>_xll.BInterpol('Base IPCA'!$C$3:$C$13,'Base IPCA'!$D$3:$D$13,AH2579,"Cubic","Extrapolate=Linear","MultiX=Average","Skip=True","Sort=True")</f>
        <v>#N/A Invalid Parameter: Interpolation value</v>
      </c>
    </row>
    <row r="2580" spans="34:36" x14ac:dyDescent="0.25">
      <c r="AH2580" s="42" t="e">
        <f t="shared" si="134"/>
        <v>#REF!</v>
      </c>
      <c r="AI2580" s="43" t="str">
        <f>_xll.BInterpol('Base IPCA'!$C$3:$C$13,'Base IPCA'!$E$3:$E$13,AH2580,"Cubic","Extrapolate=Linear","MultiX=Average","Skip=True","Sort=True")</f>
        <v>#N/A Invalid Parameter: Interpolation value</v>
      </c>
      <c r="AJ2580" s="43" t="str">
        <f>_xll.BInterpol('Base IPCA'!$C$3:$C$13,'Base IPCA'!$D$3:$D$13,AH2580,"Cubic","Extrapolate=Linear","MultiX=Average","Skip=True","Sort=True")</f>
        <v>#N/A Invalid Parameter: Interpolation value</v>
      </c>
    </row>
    <row r="2581" spans="34:36" x14ac:dyDescent="0.25">
      <c r="AH2581" s="42" t="e">
        <f t="shared" si="134"/>
        <v>#REF!</v>
      </c>
      <c r="AI2581" s="43" t="str">
        <f>_xll.BInterpol('Base IPCA'!$C$3:$C$13,'Base IPCA'!$E$3:$E$13,AH2581,"Cubic","Extrapolate=Linear","MultiX=Average","Skip=True","Sort=True")</f>
        <v>#N/A Invalid Parameter: Interpolation value</v>
      </c>
      <c r="AJ2581" s="43" t="str">
        <f>_xll.BInterpol('Base IPCA'!$C$3:$C$13,'Base IPCA'!$D$3:$D$13,AH2581,"Cubic","Extrapolate=Linear","MultiX=Average","Skip=True","Sort=True")</f>
        <v>#N/A Invalid Parameter: Interpolation value</v>
      </c>
    </row>
    <row r="2582" spans="34:36" x14ac:dyDescent="0.25">
      <c r="AH2582" s="42" t="e">
        <f t="shared" si="134"/>
        <v>#REF!</v>
      </c>
      <c r="AI2582" s="43" t="str">
        <f>_xll.BInterpol('Base IPCA'!$C$3:$C$13,'Base IPCA'!$E$3:$E$13,AH2582,"Cubic","Extrapolate=Linear","MultiX=Average","Skip=True","Sort=True")</f>
        <v>#N/A Invalid Parameter: Interpolation value</v>
      </c>
      <c r="AJ2582" s="43" t="str">
        <f>_xll.BInterpol('Base IPCA'!$C$3:$C$13,'Base IPCA'!$D$3:$D$13,AH2582,"Cubic","Extrapolate=Linear","MultiX=Average","Skip=True","Sort=True")</f>
        <v>#N/A Invalid Parameter: Interpolation value</v>
      </c>
    </row>
    <row r="2583" spans="34:36" x14ac:dyDescent="0.25">
      <c r="AH2583" s="42" t="e">
        <f t="shared" si="134"/>
        <v>#REF!</v>
      </c>
      <c r="AI2583" s="43" t="str">
        <f>_xll.BInterpol('Base IPCA'!$C$3:$C$13,'Base IPCA'!$E$3:$E$13,AH2583,"Cubic","Extrapolate=Linear","MultiX=Average","Skip=True","Sort=True")</f>
        <v>#N/A Invalid Parameter: Interpolation value</v>
      </c>
      <c r="AJ2583" s="43" t="str">
        <f>_xll.BInterpol('Base IPCA'!$C$3:$C$13,'Base IPCA'!$D$3:$D$13,AH2583,"Cubic","Extrapolate=Linear","MultiX=Average","Skip=True","Sort=True")</f>
        <v>#N/A Invalid Parameter: Interpolation value</v>
      </c>
    </row>
    <row r="2584" spans="34:36" x14ac:dyDescent="0.25">
      <c r="AH2584" s="42" t="e">
        <f t="shared" si="134"/>
        <v>#REF!</v>
      </c>
      <c r="AI2584" s="43" t="str">
        <f>_xll.BInterpol('Base IPCA'!$C$3:$C$13,'Base IPCA'!$E$3:$E$13,AH2584,"Cubic","Extrapolate=Linear","MultiX=Average","Skip=True","Sort=True")</f>
        <v>#N/A Invalid Parameter: Interpolation value</v>
      </c>
      <c r="AJ2584" s="43" t="str">
        <f>_xll.BInterpol('Base IPCA'!$C$3:$C$13,'Base IPCA'!$D$3:$D$13,AH2584,"Cubic","Extrapolate=Linear","MultiX=Average","Skip=True","Sort=True")</f>
        <v>#N/A Invalid Parameter: Interpolation value</v>
      </c>
    </row>
    <row r="2585" spans="34:36" x14ac:dyDescent="0.25">
      <c r="AH2585" s="42" t="e">
        <f t="shared" si="134"/>
        <v>#REF!</v>
      </c>
      <c r="AI2585" s="43" t="str">
        <f>_xll.BInterpol('Base IPCA'!$C$3:$C$13,'Base IPCA'!$E$3:$E$13,AH2585,"Cubic","Extrapolate=Linear","MultiX=Average","Skip=True","Sort=True")</f>
        <v>#N/A Invalid Parameter: Interpolation value</v>
      </c>
      <c r="AJ2585" s="43" t="str">
        <f>_xll.BInterpol('Base IPCA'!$C$3:$C$13,'Base IPCA'!$D$3:$D$13,AH2585,"Cubic","Extrapolate=Linear","MultiX=Average","Skip=True","Sort=True")</f>
        <v>#N/A Invalid Parameter: Interpolation value</v>
      </c>
    </row>
    <row r="2586" spans="34:36" x14ac:dyDescent="0.25">
      <c r="AH2586" s="42" t="e">
        <f t="shared" si="134"/>
        <v>#REF!</v>
      </c>
      <c r="AI2586" s="43" t="str">
        <f>_xll.BInterpol('Base IPCA'!$C$3:$C$13,'Base IPCA'!$E$3:$E$13,AH2586,"Cubic","Extrapolate=Linear","MultiX=Average","Skip=True","Sort=True")</f>
        <v>#N/A Invalid Parameter: Interpolation value</v>
      </c>
      <c r="AJ2586" s="43" t="str">
        <f>_xll.BInterpol('Base IPCA'!$C$3:$C$13,'Base IPCA'!$D$3:$D$13,AH2586,"Cubic","Extrapolate=Linear","MultiX=Average","Skip=True","Sort=True")</f>
        <v>#N/A Invalid Parameter: Interpolation value</v>
      </c>
    </row>
    <row r="2587" spans="34:36" x14ac:dyDescent="0.25">
      <c r="AH2587" s="42" t="e">
        <f t="shared" si="134"/>
        <v>#REF!</v>
      </c>
      <c r="AI2587" s="43" t="str">
        <f>_xll.BInterpol('Base IPCA'!$C$3:$C$13,'Base IPCA'!$E$3:$E$13,AH2587,"Cubic","Extrapolate=Linear","MultiX=Average","Skip=True","Sort=True")</f>
        <v>#N/A Invalid Parameter: Interpolation value</v>
      </c>
      <c r="AJ2587" s="43" t="str">
        <f>_xll.BInterpol('Base IPCA'!$C$3:$C$13,'Base IPCA'!$D$3:$D$13,AH2587,"Cubic","Extrapolate=Linear","MultiX=Average","Skip=True","Sort=True")</f>
        <v>#N/A Invalid Parameter: Interpolation value</v>
      </c>
    </row>
    <row r="2588" spans="34:36" x14ac:dyDescent="0.25">
      <c r="AH2588" s="42" t="e">
        <f t="shared" si="134"/>
        <v>#REF!</v>
      </c>
      <c r="AI2588" s="43" t="str">
        <f>_xll.BInterpol('Base IPCA'!$C$3:$C$13,'Base IPCA'!$E$3:$E$13,AH2588,"Cubic","Extrapolate=Linear","MultiX=Average","Skip=True","Sort=True")</f>
        <v>#N/A Invalid Parameter: Interpolation value</v>
      </c>
      <c r="AJ2588" s="43" t="str">
        <f>_xll.BInterpol('Base IPCA'!$C$3:$C$13,'Base IPCA'!$D$3:$D$13,AH2588,"Cubic","Extrapolate=Linear","MultiX=Average","Skip=True","Sort=True")</f>
        <v>#N/A Invalid Parameter: Interpolation value</v>
      </c>
    </row>
    <row r="2589" spans="34:36" x14ac:dyDescent="0.25">
      <c r="AH2589" s="42" t="e">
        <f t="shared" si="134"/>
        <v>#REF!</v>
      </c>
      <c r="AI2589" s="43" t="str">
        <f>_xll.BInterpol('Base IPCA'!$C$3:$C$13,'Base IPCA'!$E$3:$E$13,AH2589,"Cubic","Extrapolate=Linear","MultiX=Average","Skip=True","Sort=True")</f>
        <v>#N/A Invalid Parameter: Interpolation value</v>
      </c>
      <c r="AJ2589" s="43" t="str">
        <f>_xll.BInterpol('Base IPCA'!$C$3:$C$13,'Base IPCA'!$D$3:$D$13,AH2589,"Cubic","Extrapolate=Linear","MultiX=Average","Skip=True","Sort=True")</f>
        <v>#N/A Invalid Parameter: Interpolation value</v>
      </c>
    </row>
    <row r="2590" spans="34:36" x14ac:dyDescent="0.25">
      <c r="AH2590" s="42" t="e">
        <f t="shared" si="134"/>
        <v>#REF!</v>
      </c>
      <c r="AI2590" s="43" t="str">
        <f>_xll.BInterpol('Base IPCA'!$C$3:$C$13,'Base IPCA'!$E$3:$E$13,AH2590,"Cubic","Extrapolate=Linear","MultiX=Average","Skip=True","Sort=True")</f>
        <v>#N/A Invalid Parameter: Interpolation value</v>
      </c>
      <c r="AJ2590" s="43" t="str">
        <f>_xll.BInterpol('Base IPCA'!$C$3:$C$13,'Base IPCA'!$D$3:$D$13,AH2590,"Cubic","Extrapolate=Linear","MultiX=Average","Skip=True","Sort=True")</f>
        <v>#N/A Invalid Parameter: Interpolation value</v>
      </c>
    </row>
    <row r="2591" spans="34:36" x14ac:dyDescent="0.25">
      <c r="AH2591" s="42" t="e">
        <f t="shared" si="134"/>
        <v>#REF!</v>
      </c>
      <c r="AI2591" s="43" t="str">
        <f>_xll.BInterpol('Base IPCA'!$C$3:$C$13,'Base IPCA'!$E$3:$E$13,AH2591,"Cubic","Extrapolate=Linear","MultiX=Average","Skip=True","Sort=True")</f>
        <v>#N/A Invalid Parameter: Interpolation value</v>
      </c>
      <c r="AJ2591" s="43" t="str">
        <f>_xll.BInterpol('Base IPCA'!$C$3:$C$13,'Base IPCA'!$D$3:$D$13,AH2591,"Cubic","Extrapolate=Linear","MultiX=Average","Skip=True","Sort=True")</f>
        <v>#N/A Invalid Parameter: Interpolation value</v>
      </c>
    </row>
    <row r="2592" spans="34:36" x14ac:dyDescent="0.25">
      <c r="AH2592" s="42" t="e">
        <f t="shared" si="134"/>
        <v>#REF!</v>
      </c>
      <c r="AI2592" s="43" t="str">
        <f>_xll.BInterpol('Base IPCA'!$C$3:$C$13,'Base IPCA'!$E$3:$E$13,AH2592,"Cubic","Extrapolate=Linear","MultiX=Average","Skip=True","Sort=True")</f>
        <v>#N/A Invalid Parameter: Interpolation value</v>
      </c>
      <c r="AJ2592" s="43" t="str">
        <f>_xll.BInterpol('Base IPCA'!$C$3:$C$13,'Base IPCA'!$D$3:$D$13,AH2592,"Cubic","Extrapolate=Linear","MultiX=Average","Skip=True","Sort=True")</f>
        <v>#N/A Invalid Parameter: Interpolation value</v>
      </c>
    </row>
    <row r="2593" spans="34:36" x14ac:dyDescent="0.25">
      <c r="AH2593" s="42" t="e">
        <f t="shared" si="134"/>
        <v>#REF!</v>
      </c>
      <c r="AI2593" s="43" t="str">
        <f>_xll.BInterpol('Base IPCA'!$C$3:$C$13,'Base IPCA'!$E$3:$E$13,AH2593,"Cubic","Extrapolate=Linear","MultiX=Average","Skip=True","Sort=True")</f>
        <v>#N/A Invalid Parameter: Interpolation value</v>
      </c>
      <c r="AJ2593" s="43" t="str">
        <f>_xll.BInterpol('Base IPCA'!$C$3:$C$13,'Base IPCA'!$D$3:$D$13,AH2593,"Cubic","Extrapolate=Linear","MultiX=Average","Skip=True","Sort=True")</f>
        <v>#N/A Invalid Parameter: Interpolation value</v>
      </c>
    </row>
    <row r="2594" spans="34:36" x14ac:dyDescent="0.25">
      <c r="AH2594" s="42" t="e">
        <f t="shared" si="134"/>
        <v>#REF!</v>
      </c>
      <c r="AI2594" s="43" t="str">
        <f>_xll.BInterpol('Base IPCA'!$C$3:$C$13,'Base IPCA'!$E$3:$E$13,AH2594,"Cubic","Extrapolate=Linear","MultiX=Average","Skip=True","Sort=True")</f>
        <v>#N/A Invalid Parameter: Interpolation value</v>
      </c>
      <c r="AJ2594" s="43" t="str">
        <f>_xll.BInterpol('Base IPCA'!$C$3:$C$13,'Base IPCA'!$D$3:$D$13,AH2594,"Cubic","Extrapolate=Linear","MultiX=Average","Skip=True","Sort=True")</f>
        <v>#N/A Invalid Parameter: Interpolation value</v>
      </c>
    </row>
    <row r="2595" spans="34:36" x14ac:dyDescent="0.25">
      <c r="AH2595" s="42" t="e">
        <f t="shared" si="134"/>
        <v>#REF!</v>
      </c>
      <c r="AI2595" s="43" t="str">
        <f>_xll.BInterpol('Base IPCA'!$C$3:$C$13,'Base IPCA'!$E$3:$E$13,AH2595,"Cubic","Extrapolate=Linear","MultiX=Average","Skip=True","Sort=True")</f>
        <v>#N/A Invalid Parameter: Interpolation value</v>
      </c>
      <c r="AJ2595" s="43" t="str">
        <f>_xll.BInterpol('Base IPCA'!$C$3:$C$13,'Base IPCA'!$D$3:$D$13,AH2595,"Cubic","Extrapolate=Linear","MultiX=Average","Skip=True","Sort=True")</f>
        <v>#N/A Invalid Parameter: Interpolation value</v>
      </c>
    </row>
    <row r="2596" spans="34:36" x14ac:dyDescent="0.25">
      <c r="AH2596" s="42" t="e">
        <f t="shared" si="134"/>
        <v>#REF!</v>
      </c>
      <c r="AI2596" s="43" t="str">
        <f>_xll.BInterpol('Base IPCA'!$C$3:$C$13,'Base IPCA'!$E$3:$E$13,AH2596,"Cubic","Extrapolate=Linear","MultiX=Average","Skip=True","Sort=True")</f>
        <v>#N/A Invalid Parameter: Interpolation value</v>
      </c>
      <c r="AJ2596" s="43" t="str">
        <f>_xll.BInterpol('Base IPCA'!$C$3:$C$13,'Base IPCA'!$D$3:$D$13,AH2596,"Cubic","Extrapolate=Linear","MultiX=Average","Skip=True","Sort=True")</f>
        <v>#N/A Invalid Parameter: Interpolation value</v>
      </c>
    </row>
    <row r="2597" spans="34:36" x14ac:dyDescent="0.25">
      <c r="AH2597" s="42" t="e">
        <f t="shared" si="134"/>
        <v>#REF!</v>
      </c>
      <c r="AI2597" s="43" t="str">
        <f>_xll.BInterpol('Base IPCA'!$C$3:$C$13,'Base IPCA'!$E$3:$E$13,AH2597,"Cubic","Extrapolate=Linear","MultiX=Average","Skip=True","Sort=True")</f>
        <v>#N/A Invalid Parameter: Interpolation value</v>
      </c>
      <c r="AJ2597" s="43" t="str">
        <f>_xll.BInterpol('Base IPCA'!$C$3:$C$13,'Base IPCA'!$D$3:$D$13,AH2597,"Cubic","Extrapolate=Linear","MultiX=Average","Skip=True","Sort=True")</f>
        <v>#N/A Invalid Parameter: Interpolation value</v>
      </c>
    </row>
    <row r="2598" spans="34:36" x14ac:dyDescent="0.25">
      <c r="AH2598" s="42" t="e">
        <f t="shared" si="134"/>
        <v>#REF!</v>
      </c>
      <c r="AI2598" s="43" t="str">
        <f>_xll.BInterpol('Base IPCA'!$C$3:$C$13,'Base IPCA'!$E$3:$E$13,AH2598,"Cubic","Extrapolate=Linear","MultiX=Average","Skip=True","Sort=True")</f>
        <v>#N/A Invalid Parameter: Interpolation value</v>
      </c>
      <c r="AJ2598" s="43" t="str">
        <f>_xll.BInterpol('Base IPCA'!$C$3:$C$13,'Base IPCA'!$D$3:$D$13,AH2598,"Cubic","Extrapolate=Linear","MultiX=Average","Skip=True","Sort=True")</f>
        <v>#N/A Invalid Parameter: Interpolation value</v>
      </c>
    </row>
    <row r="2599" spans="34:36" x14ac:dyDescent="0.25">
      <c r="AH2599" s="42" t="e">
        <f t="shared" si="134"/>
        <v>#REF!</v>
      </c>
      <c r="AI2599" s="43" t="str">
        <f>_xll.BInterpol('Base IPCA'!$C$3:$C$13,'Base IPCA'!$E$3:$E$13,AH2599,"Cubic","Extrapolate=Linear","MultiX=Average","Skip=True","Sort=True")</f>
        <v>#N/A Invalid Parameter: Interpolation value</v>
      </c>
      <c r="AJ2599" s="43" t="str">
        <f>_xll.BInterpol('Base IPCA'!$C$3:$C$13,'Base IPCA'!$D$3:$D$13,AH2599,"Cubic","Extrapolate=Linear","MultiX=Average","Skip=True","Sort=True")</f>
        <v>#N/A Invalid Parameter: Interpolation value</v>
      </c>
    </row>
    <row r="2600" spans="34:36" x14ac:dyDescent="0.25">
      <c r="AH2600" s="42" t="e">
        <f t="shared" si="134"/>
        <v>#REF!</v>
      </c>
      <c r="AI2600" s="43" t="str">
        <f>_xll.BInterpol('Base IPCA'!$C$3:$C$13,'Base IPCA'!$E$3:$E$13,AH2600,"Cubic","Extrapolate=Linear","MultiX=Average","Skip=True","Sort=True")</f>
        <v>#N/A Invalid Parameter: Interpolation value</v>
      </c>
      <c r="AJ2600" s="43" t="str">
        <f>_xll.BInterpol('Base IPCA'!$C$3:$C$13,'Base IPCA'!$D$3:$D$13,AH2600,"Cubic","Extrapolate=Linear","MultiX=Average","Skip=True","Sort=True")</f>
        <v>#N/A Invalid Parameter: Interpolation value</v>
      </c>
    </row>
    <row r="2601" spans="34:36" x14ac:dyDescent="0.25">
      <c r="AH2601" s="42" t="e">
        <f t="shared" si="134"/>
        <v>#REF!</v>
      </c>
      <c r="AI2601" s="43" t="str">
        <f>_xll.BInterpol('Base IPCA'!$C$3:$C$13,'Base IPCA'!$E$3:$E$13,AH2601,"Cubic","Extrapolate=Linear","MultiX=Average","Skip=True","Sort=True")</f>
        <v>#N/A Invalid Parameter: Interpolation value</v>
      </c>
      <c r="AJ2601" s="43" t="str">
        <f>_xll.BInterpol('Base IPCA'!$C$3:$C$13,'Base IPCA'!$D$3:$D$13,AH2601,"Cubic","Extrapolate=Linear","MultiX=Average","Skip=True","Sort=True")</f>
        <v>#N/A Invalid Parameter: Interpolation value</v>
      </c>
    </row>
    <row r="2602" spans="34:36" x14ac:dyDescent="0.25">
      <c r="AH2602" s="42" t="e">
        <f t="shared" si="134"/>
        <v>#REF!</v>
      </c>
      <c r="AI2602" s="43" t="str">
        <f>_xll.BInterpol('Base IPCA'!$C$3:$C$13,'Base IPCA'!$E$3:$E$13,AH2602,"Cubic","Extrapolate=Linear","MultiX=Average","Skip=True","Sort=True")</f>
        <v>#N/A Invalid Parameter: Interpolation value</v>
      </c>
      <c r="AJ2602" s="43" t="str">
        <f>_xll.BInterpol('Base IPCA'!$C$3:$C$13,'Base IPCA'!$D$3:$D$13,AH2602,"Cubic","Extrapolate=Linear","MultiX=Average","Skip=True","Sort=True")</f>
        <v>#N/A Invalid Parameter: Interpolation value</v>
      </c>
    </row>
    <row r="2603" spans="34:36" x14ac:dyDescent="0.25">
      <c r="AH2603" s="42" t="e">
        <f t="shared" si="134"/>
        <v>#REF!</v>
      </c>
      <c r="AI2603" s="43" t="str">
        <f>_xll.BInterpol('Base IPCA'!$C$3:$C$13,'Base IPCA'!$E$3:$E$13,AH2603,"Cubic","Extrapolate=Linear","MultiX=Average","Skip=True","Sort=True")</f>
        <v>#N/A Invalid Parameter: Interpolation value</v>
      </c>
      <c r="AJ2603" s="43" t="str">
        <f>_xll.BInterpol('Base IPCA'!$C$3:$C$13,'Base IPCA'!$D$3:$D$13,AH2603,"Cubic","Extrapolate=Linear","MultiX=Average","Skip=True","Sort=True")</f>
        <v>#N/A Invalid Parameter: Interpolation value</v>
      </c>
    </row>
    <row r="2604" spans="34:36" x14ac:dyDescent="0.25">
      <c r="AH2604" s="42" t="e">
        <f t="shared" si="134"/>
        <v>#REF!</v>
      </c>
      <c r="AI2604" s="43" t="str">
        <f>_xll.BInterpol('Base IPCA'!$C$3:$C$13,'Base IPCA'!$E$3:$E$13,AH2604,"Cubic","Extrapolate=Linear","MultiX=Average","Skip=True","Sort=True")</f>
        <v>#N/A Invalid Parameter: Interpolation value</v>
      </c>
      <c r="AJ2604" s="43" t="str">
        <f>_xll.BInterpol('Base IPCA'!$C$3:$C$13,'Base IPCA'!$D$3:$D$13,AH2604,"Cubic","Extrapolate=Linear","MultiX=Average","Skip=True","Sort=True")</f>
        <v>#N/A Invalid Parameter: Interpolation value</v>
      </c>
    </row>
    <row r="2605" spans="34:36" x14ac:dyDescent="0.25">
      <c r="AH2605" s="42" t="e">
        <f t="shared" si="134"/>
        <v>#REF!</v>
      </c>
      <c r="AI2605" s="43" t="str">
        <f>_xll.BInterpol('Base IPCA'!$C$3:$C$13,'Base IPCA'!$E$3:$E$13,AH2605,"Cubic","Extrapolate=Linear","MultiX=Average","Skip=True","Sort=True")</f>
        <v>#N/A Invalid Parameter: Interpolation value</v>
      </c>
      <c r="AJ2605" s="43" t="str">
        <f>_xll.BInterpol('Base IPCA'!$C$3:$C$13,'Base IPCA'!$D$3:$D$13,AH2605,"Cubic","Extrapolate=Linear","MultiX=Average","Skip=True","Sort=True")</f>
        <v>#N/A Invalid Parameter: Interpolation value</v>
      </c>
    </row>
    <row r="2606" spans="34:36" x14ac:dyDescent="0.25">
      <c r="AH2606" s="42" t="e">
        <f t="shared" si="134"/>
        <v>#REF!</v>
      </c>
      <c r="AI2606" s="43" t="str">
        <f>_xll.BInterpol('Base IPCA'!$C$3:$C$13,'Base IPCA'!$E$3:$E$13,AH2606,"Cubic","Extrapolate=Linear","MultiX=Average","Skip=True","Sort=True")</f>
        <v>#N/A Invalid Parameter: Interpolation value</v>
      </c>
      <c r="AJ2606" s="43" t="str">
        <f>_xll.BInterpol('Base IPCA'!$C$3:$C$13,'Base IPCA'!$D$3:$D$13,AH2606,"Cubic","Extrapolate=Linear","MultiX=Average","Skip=True","Sort=True")</f>
        <v>#N/A Invalid Parameter: Interpolation value</v>
      </c>
    </row>
    <row r="2607" spans="34:36" x14ac:dyDescent="0.25">
      <c r="AH2607" s="42" t="e">
        <f t="shared" si="134"/>
        <v>#REF!</v>
      </c>
      <c r="AI2607" s="43" t="str">
        <f>_xll.BInterpol('Base IPCA'!$C$3:$C$13,'Base IPCA'!$E$3:$E$13,AH2607,"Cubic","Extrapolate=Linear","MultiX=Average","Skip=True","Sort=True")</f>
        <v>#N/A Invalid Parameter: Interpolation value</v>
      </c>
      <c r="AJ2607" s="43" t="str">
        <f>_xll.BInterpol('Base IPCA'!$C$3:$C$13,'Base IPCA'!$D$3:$D$13,AH2607,"Cubic","Extrapolate=Linear","MultiX=Average","Skip=True","Sort=True")</f>
        <v>#N/A Invalid Parameter: Interpolation value</v>
      </c>
    </row>
    <row r="2608" spans="34:36" x14ac:dyDescent="0.25">
      <c r="AH2608" s="42" t="e">
        <f t="shared" si="134"/>
        <v>#REF!</v>
      </c>
      <c r="AI2608" s="43" t="str">
        <f>_xll.BInterpol('Base IPCA'!$C$3:$C$13,'Base IPCA'!$E$3:$E$13,AH2608,"Cubic","Extrapolate=Linear","MultiX=Average","Skip=True","Sort=True")</f>
        <v>#N/A Invalid Parameter: Interpolation value</v>
      </c>
      <c r="AJ2608" s="43" t="str">
        <f>_xll.BInterpol('Base IPCA'!$C$3:$C$13,'Base IPCA'!$D$3:$D$13,AH2608,"Cubic","Extrapolate=Linear","MultiX=Average","Skip=True","Sort=True")</f>
        <v>#N/A Invalid Parameter: Interpolation value</v>
      </c>
    </row>
    <row r="2609" spans="34:36" x14ac:dyDescent="0.25">
      <c r="AH2609" s="42" t="e">
        <f t="shared" si="134"/>
        <v>#REF!</v>
      </c>
      <c r="AI2609" s="43" t="str">
        <f>_xll.BInterpol('Base IPCA'!$C$3:$C$13,'Base IPCA'!$E$3:$E$13,AH2609,"Cubic","Extrapolate=Linear","MultiX=Average","Skip=True","Sort=True")</f>
        <v>#N/A Invalid Parameter: Interpolation value</v>
      </c>
      <c r="AJ2609" s="43" t="str">
        <f>_xll.BInterpol('Base IPCA'!$C$3:$C$13,'Base IPCA'!$D$3:$D$13,AH2609,"Cubic","Extrapolate=Linear","MultiX=Average","Skip=True","Sort=True")</f>
        <v>#N/A Invalid Parameter: Interpolation value</v>
      </c>
    </row>
    <row r="2610" spans="34:36" x14ac:dyDescent="0.25">
      <c r="AH2610" s="42" t="e">
        <f t="shared" si="134"/>
        <v>#REF!</v>
      </c>
      <c r="AI2610" s="43" t="str">
        <f>_xll.BInterpol('Base IPCA'!$C$3:$C$13,'Base IPCA'!$E$3:$E$13,AH2610,"Cubic","Extrapolate=Linear","MultiX=Average","Skip=True","Sort=True")</f>
        <v>#N/A Invalid Parameter: Interpolation value</v>
      </c>
      <c r="AJ2610" s="43" t="str">
        <f>_xll.BInterpol('Base IPCA'!$C$3:$C$13,'Base IPCA'!$D$3:$D$13,AH2610,"Cubic","Extrapolate=Linear","MultiX=Average","Skip=True","Sort=True")</f>
        <v>#N/A Invalid Parameter: Interpolation value</v>
      </c>
    </row>
    <row r="2611" spans="34:36" x14ac:dyDescent="0.25">
      <c r="AH2611" s="42" t="e">
        <f t="shared" si="134"/>
        <v>#REF!</v>
      </c>
      <c r="AI2611" s="43" t="str">
        <f>_xll.BInterpol('Base IPCA'!$C$3:$C$13,'Base IPCA'!$E$3:$E$13,AH2611,"Cubic","Extrapolate=Linear","MultiX=Average","Skip=True","Sort=True")</f>
        <v>#N/A Invalid Parameter: Interpolation value</v>
      </c>
      <c r="AJ2611" s="43" t="str">
        <f>_xll.BInterpol('Base IPCA'!$C$3:$C$13,'Base IPCA'!$D$3:$D$13,AH2611,"Cubic","Extrapolate=Linear","MultiX=Average","Skip=True","Sort=True")</f>
        <v>#N/A Invalid Parameter: Interpolation value</v>
      </c>
    </row>
    <row r="2612" spans="34:36" x14ac:dyDescent="0.25">
      <c r="AH2612" s="42" t="e">
        <f t="shared" si="134"/>
        <v>#REF!</v>
      </c>
      <c r="AI2612" s="43" t="str">
        <f>_xll.BInterpol('Base IPCA'!$C$3:$C$13,'Base IPCA'!$E$3:$E$13,AH2612,"Cubic","Extrapolate=Linear","MultiX=Average","Skip=True","Sort=True")</f>
        <v>#N/A Invalid Parameter: Interpolation value</v>
      </c>
      <c r="AJ2612" s="43" t="str">
        <f>_xll.BInterpol('Base IPCA'!$C$3:$C$13,'Base IPCA'!$D$3:$D$13,AH2612,"Cubic","Extrapolate=Linear","MultiX=Average","Skip=True","Sort=True")</f>
        <v>#N/A Invalid Parameter: Interpolation value</v>
      </c>
    </row>
    <row r="2613" spans="34:36" x14ac:dyDescent="0.25">
      <c r="AH2613" s="42" t="e">
        <f t="shared" si="134"/>
        <v>#REF!</v>
      </c>
      <c r="AI2613" s="43" t="str">
        <f>_xll.BInterpol('Base IPCA'!$C$3:$C$13,'Base IPCA'!$E$3:$E$13,AH2613,"Cubic","Extrapolate=Linear","MultiX=Average","Skip=True","Sort=True")</f>
        <v>#N/A Invalid Parameter: Interpolation value</v>
      </c>
      <c r="AJ2613" s="43" t="str">
        <f>_xll.BInterpol('Base IPCA'!$C$3:$C$13,'Base IPCA'!$D$3:$D$13,AH2613,"Cubic","Extrapolate=Linear","MultiX=Average","Skip=True","Sort=True")</f>
        <v>#N/A Invalid Parameter: Interpolation value</v>
      </c>
    </row>
    <row r="2614" spans="34:36" x14ac:dyDescent="0.25">
      <c r="AH2614" s="42" t="e">
        <f t="shared" si="134"/>
        <v>#REF!</v>
      </c>
      <c r="AI2614" s="43" t="str">
        <f>_xll.BInterpol('Base IPCA'!$C$3:$C$13,'Base IPCA'!$E$3:$E$13,AH2614,"Cubic","Extrapolate=Linear","MultiX=Average","Skip=True","Sort=True")</f>
        <v>#N/A Invalid Parameter: Interpolation value</v>
      </c>
      <c r="AJ2614" s="43" t="str">
        <f>_xll.BInterpol('Base IPCA'!$C$3:$C$13,'Base IPCA'!$D$3:$D$13,AH2614,"Cubic","Extrapolate=Linear","MultiX=Average","Skip=True","Sort=True")</f>
        <v>#N/A Invalid Parameter: Interpolation value</v>
      </c>
    </row>
    <row r="2615" spans="34:36" x14ac:dyDescent="0.25">
      <c r="AH2615" s="42" t="e">
        <f t="shared" si="134"/>
        <v>#REF!</v>
      </c>
      <c r="AI2615" s="43" t="str">
        <f>_xll.BInterpol('Base IPCA'!$C$3:$C$13,'Base IPCA'!$E$3:$E$13,AH2615,"Cubic","Extrapolate=Linear","MultiX=Average","Skip=True","Sort=True")</f>
        <v>#N/A Invalid Parameter: Interpolation value</v>
      </c>
      <c r="AJ2615" s="43" t="str">
        <f>_xll.BInterpol('Base IPCA'!$C$3:$C$13,'Base IPCA'!$D$3:$D$13,AH2615,"Cubic","Extrapolate=Linear","MultiX=Average","Skip=True","Sort=True")</f>
        <v>#N/A Invalid Parameter: Interpolation value</v>
      </c>
    </row>
    <row r="2616" spans="34:36" x14ac:dyDescent="0.25">
      <c r="AH2616" s="42" t="e">
        <f t="shared" si="134"/>
        <v>#REF!</v>
      </c>
      <c r="AI2616" s="43" t="str">
        <f>_xll.BInterpol('Base IPCA'!$C$3:$C$13,'Base IPCA'!$E$3:$E$13,AH2616,"Cubic","Extrapolate=Linear","MultiX=Average","Skip=True","Sort=True")</f>
        <v>#N/A Invalid Parameter: Interpolation value</v>
      </c>
      <c r="AJ2616" s="43" t="str">
        <f>_xll.BInterpol('Base IPCA'!$C$3:$C$13,'Base IPCA'!$D$3:$D$13,AH2616,"Cubic","Extrapolate=Linear","MultiX=Average","Skip=True","Sort=True")</f>
        <v>#N/A Invalid Parameter: Interpolation value</v>
      </c>
    </row>
    <row r="2617" spans="34:36" x14ac:dyDescent="0.25">
      <c r="AH2617" s="42" t="e">
        <f t="shared" si="134"/>
        <v>#REF!</v>
      </c>
      <c r="AI2617" s="43" t="str">
        <f>_xll.BInterpol('Base IPCA'!$C$3:$C$13,'Base IPCA'!$E$3:$E$13,AH2617,"Cubic","Extrapolate=Linear","MultiX=Average","Skip=True","Sort=True")</f>
        <v>#N/A Invalid Parameter: Interpolation value</v>
      </c>
      <c r="AJ2617" s="43" t="str">
        <f>_xll.BInterpol('Base IPCA'!$C$3:$C$13,'Base IPCA'!$D$3:$D$13,AH2617,"Cubic","Extrapolate=Linear","MultiX=Average","Skip=True","Sort=True")</f>
        <v>#N/A Invalid Parameter: Interpolation value</v>
      </c>
    </row>
    <row r="2618" spans="34:36" x14ac:dyDescent="0.25">
      <c r="AH2618" s="42" t="e">
        <f t="shared" si="134"/>
        <v>#REF!</v>
      </c>
      <c r="AI2618" s="43" t="str">
        <f>_xll.BInterpol('Base IPCA'!$C$3:$C$13,'Base IPCA'!$E$3:$E$13,AH2618,"Cubic","Extrapolate=Linear","MultiX=Average","Skip=True","Sort=True")</f>
        <v>#N/A Invalid Parameter: Interpolation value</v>
      </c>
      <c r="AJ2618" s="43" t="str">
        <f>_xll.BInterpol('Base IPCA'!$C$3:$C$13,'Base IPCA'!$D$3:$D$13,AH2618,"Cubic","Extrapolate=Linear","MultiX=Average","Skip=True","Sort=True")</f>
        <v>#N/A Invalid Parameter: Interpolation value</v>
      </c>
    </row>
    <row r="2619" spans="34:36" x14ac:dyDescent="0.25">
      <c r="AH2619" s="42" t="e">
        <f t="shared" si="134"/>
        <v>#REF!</v>
      </c>
      <c r="AI2619" s="43" t="str">
        <f>_xll.BInterpol('Base IPCA'!$C$3:$C$13,'Base IPCA'!$E$3:$E$13,AH2619,"Cubic","Extrapolate=Linear","MultiX=Average","Skip=True","Sort=True")</f>
        <v>#N/A Invalid Parameter: Interpolation value</v>
      </c>
      <c r="AJ2619" s="43" t="str">
        <f>_xll.BInterpol('Base IPCA'!$C$3:$C$13,'Base IPCA'!$D$3:$D$13,AH2619,"Cubic","Extrapolate=Linear","MultiX=Average","Skip=True","Sort=True")</f>
        <v>#N/A Invalid Parameter: Interpolation value</v>
      </c>
    </row>
    <row r="2620" spans="34:36" x14ac:dyDescent="0.25">
      <c r="AH2620" s="42" t="e">
        <f t="shared" si="134"/>
        <v>#REF!</v>
      </c>
      <c r="AI2620" s="43" t="str">
        <f>_xll.BInterpol('Base IPCA'!$C$3:$C$13,'Base IPCA'!$E$3:$E$13,AH2620,"Cubic","Extrapolate=Linear","MultiX=Average","Skip=True","Sort=True")</f>
        <v>#N/A Invalid Parameter: Interpolation value</v>
      </c>
      <c r="AJ2620" s="43" t="str">
        <f>_xll.BInterpol('Base IPCA'!$C$3:$C$13,'Base IPCA'!$D$3:$D$13,AH2620,"Cubic","Extrapolate=Linear","MultiX=Average","Skip=True","Sort=True")</f>
        <v>#N/A Invalid Parameter: Interpolation value</v>
      </c>
    </row>
    <row r="2621" spans="34:36" x14ac:dyDescent="0.25">
      <c r="AH2621" s="42" t="e">
        <f t="shared" si="134"/>
        <v>#REF!</v>
      </c>
      <c r="AI2621" s="43" t="str">
        <f>_xll.BInterpol('Base IPCA'!$C$3:$C$13,'Base IPCA'!$E$3:$E$13,AH2621,"Cubic","Extrapolate=Linear","MultiX=Average","Skip=True","Sort=True")</f>
        <v>#N/A Invalid Parameter: Interpolation value</v>
      </c>
      <c r="AJ2621" s="43" t="str">
        <f>_xll.BInterpol('Base IPCA'!$C$3:$C$13,'Base IPCA'!$D$3:$D$13,AH2621,"Cubic","Extrapolate=Linear","MultiX=Average","Skip=True","Sort=True")</f>
        <v>#N/A Invalid Parameter: Interpolation value</v>
      </c>
    </row>
    <row r="2622" spans="34:36" x14ac:dyDescent="0.25">
      <c r="AH2622" s="42" t="e">
        <f t="shared" si="134"/>
        <v>#REF!</v>
      </c>
      <c r="AI2622" s="43" t="str">
        <f>_xll.BInterpol('Base IPCA'!$C$3:$C$13,'Base IPCA'!$E$3:$E$13,AH2622,"Cubic","Extrapolate=Linear","MultiX=Average","Skip=True","Sort=True")</f>
        <v>#N/A Invalid Parameter: Interpolation value</v>
      </c>
      <c r="AJ2622" s="43" t="str">
        <f>_xll.BInterpol('Base IPCA'!$C$3:$C$13,'Base IPCA'!$D$3:$D$13,AH2622,"Cubic","Extrapolate=Linear","MultiX=Average","Skip=True","Sort=True")</f>
        <v>#N/A Invalid Parameter: Interpolation value</v>
      </c>
    </row>
    <row r="2623" spans="34:36" x14ac:dyDescent="0.25">
      <c r="AH2623" s="42" t="e">
        <f t="shared" si="134"/>
        <v>#REF!</v>
      </c>
      <c r="AI2623" s="43" t="str">
        <f>_xll.BInterpol('Base IPCA'!$C$3:$C$13,'Base IPCA'!$E$3:$E$13,AH2623,"Cubic","Extrapolate=Linear","MultiX=Average","Skip=True","Sort=True")</f>
        <v>#N/A Invalid Parameter: Interpolation value</v>
      </c>
      <c r="AJ2623" s="43" t="str">
        <f>_xll.BInterpol('Base IPCA'!$C$3:$C$13,'Base IPCA'!$D$3:$D$13,AH2623,"Cubic","Extrapolate=Linear","MultiX=Average","Skip=True","Sort=True")</f>
        <v>#N/A Invalid Parameter: Interpolation value</v>
      </c>
    </row>
    <row r="2624" spans="34:36" x14ac:dyDescent="0.25">
      <c r="AH2624" s="42" t="e">
        <f t="shared" si="134"/>
        <v>#REF!</v>
      </c>
      <c r="AI2624" s="43" t="str">
        <f>_xll.BInterpol('Base IPCA'!$C$3:$C$13,'Base IPCA'!$E$3:$E$13,AH2624,"Cubic","Extrapolate=Linear","MultiX=Average","Skip=True","Sort=True")</f>
        <v>#N/A Invalid Parameter: Interpolation value</v>
      </c>
      <c r="AJ2624" s="43" t="str">
        <f>_xll.BInterpol('Base IPCA'!$C$3:$C$13,'Base IPCA'!$D$3:$D$13,AH2624,"Cubic","Extrapolate=Linear","MultiX=Average","Skip=True","Sort=True")</f>
        <v>#N/A Invalid Parameter: Interpolation value</v>
      </c>
    </row>
    <row r="2625" spans="34:36" x14ac:dyDescent="0.25">
      <c r="AH2625" s="42" t="e">
        <f t="shared" si="134"/>
        <v>#REF!</v>
      </c>
      <c r="AI2625" s="43" t="str">
        <f>_xll.BInterpol('Base IPCA'!$C$3:$C$13,'Base IPCA'!$E$3:$E$13,AH2625,"Cubic","Extrapolate=Linear","MultiX=Average","Skip=True","Sort=True")</f>
        <v>#N/A Invalid Parameter: Interpolation value</v>
      </c>
      <c r="AJ2625" s="43" t="str">
        <f>_xll.BInterpol('Base IPCA'!$C$3:$C$13,'Base IPCA'!$D$3:$D$13,AH2625,"Cubic","Extrapolate=Linear","MultiX=Average","Skip=True","Sort=True")</f>
        <v>#N/A Invalid Parameter: Interpolation value</v>
      </c>
    </row>
    <row r="2626" spans="34:36" x14ac:dyDescent="0.25">
      <c r="AH2626" s="42" t="e">
        <f t="shared" si="134"/>
        <v>#REF!</v>
      </c>
      <c r="AI2626" s="43" t="str">
        <f>_xll.BInterpol('Base IPCA'!$C$3:$C$13,'Base IPCA'!$E$3:$E$13,AH2626,"Cubic","Extrapolate=Linear","MultiX=Average","Skip=True","Sort=True")</f>
        <v>#N/A Invalid Parameter: Interpolation value</v>
      </c>
      <c r="AJ2626" s="43" t="str">
        <f>_xll.BInterpol('Base IPCA'!$C$3:$C$13,'Base IPCA'!$D$3:$D$13,AH2626,"Cubic","Extrapolate=Linear","MultiX=Average","Skip=True","Sort=True")</f>
        <v>#N/A Invalid Parameter: Interpolation value</v>
      </c>
    </row>
    <row r="2627" spans="34:36" x14ac:dyDescent="0.25">
      <c r="AH2627" s="42" t="e">
        <f t="shared" si="134"/>
        <v>#REF!</v>
      </c>
      <c r="AI2627" s="43" t="str">
        <f>_xll.BInterpol('Base IPCA'!$C$3:$C$13,'Base IPCA'!$E$3:$E$13,AH2627,"Cubic","Extrapolate=Linear","MultiX=Average","Skip=True","Sort=True")</f>
        <v>#N/A Invalid Parameter: Interpolation value</v>
      </c>
      <c r="AJ2627" s="43" t="str">
        <f>_xll.BInterpol('Base IPCA'!$C$3:$C$13,'Base IPCA'!$D$3:$D$13,AH2627,"Cubic","Extrapolate=Linear","MultiX=Average","Skip=True","Sort=True")</f>
        <v>#N/A Invalid Parameter: Interpolation value</v>
      </c>
    </row>
    <row r="2628" spans="34:36" x14ac:dyDescent="0.25">
      <c r="AH2628" s="42" t="e">
        <f t="shared" si="134"/>
        <v>#REF!</v>
      </c>
      <c r="AI2628" s="43" t="str">
        <f>_xll.BInterpol('Base IPCA'!$C$3:$C$13,'Base IPCA'!$E$3:$E$13,AH2628,"Cubic","Extrapolate=Linear","MultiX=Average","Skip=True","Sort=True")</f>
        <v>#N/A Invalid Parameter: Interpolation value</v>
      </c>
      <c r="AJ2628" s="43" t="str">
        <f>_xll.BInterpol('Base IPCA'!$C$3:$C$13,'Base IPCA'!$D$3:$D$13,AH2628,"Cubic","Extrapolate=Linear","MultiX=Average","Skip=True","Sort=True")</f>
        <v>#N/A Invalid Parameter: Interpolation value</v>
      </c>
    </row>
    <row r="2629" spans="34:36" x14ac:dyDescent="0.25">
      <c r="AH2629" s="42" t="e">
        <f t="shared" si="134"/>
        <v>#REF!</v>
      </c>
      <c r="AI2629" s="43" t="str">
        <f>_xll.BInterpol('Base IPCA'!$C$3:$C$13,'Base IPCA'!$E$3:$E$13,AH2629,"Cubic","Extrapolate=Linear","MultiX=Average","Skip=True","Sort=True")</f>
        <v>#N/A Invalid Parameter: Interpolation value</v>
      </c>
      <c r="AJ2629" s="43" t="str">
        <f>_xll.BInterpol('Base IPCA'!$C$3:$C$13,'Base IPCA'!$D$3:$D$13,AH2629,"Cubic","Extrapolate=Linear","MultiX=Average","Skip=True","Sort=True")</f>
        <v>#N/A Invalid Parameter: Interpolation value</v>
      </c>
    </row>
    <row r="2630" spans="34:36" x14ac:dyDescent="0.25">
      <c r="AH2630" s="42" t="e">
        <f t="shared" ref="AH2630:AH2693" si="135">AH2629+1</f>
        <v>#REF!</v>
      </c>
      <c r="AI2630" s="43" t="str">
        <f>_xll.BInterpol('Base IPCA'!$C$3:$C$13,'Base IPCA'!$E$3:$E$13,AH2630,"Cubic","Extrapolate=Linear","MultiX=Average","Skip=True","Sort=True")</f>
        <v>#N/A Invalid Parameter: Interpolation value</v>
      </c>
      <c r="AJ2630" s="43" t="str">
        <f>_xll.BInterpol('Base IPCA'!$C$3:$C$13,'Base IPCA'!$D$3:$D$13,AH2630,"Cubic","Extrapolate=Linear","MultiX=Average","Skip=True","Sort=True")</f>
        <v>#N/A Invalid Parameter: Interpolation value</v>
      </c>
    </row>
    <row r="2631" spans="34:36" x14ac:dyDescent="0.25">
      <c r="AH2631" s="42" t="e">
        <f t="shared" si="135"/>
        <v>#REF!</v>
      </c>
      <c r="AI2631" s="43" t="str">
        <f>_xll.BInterpol('Base IPCA'!$C$3:$C$13,'Base IPCA'!$E$3:$E$13,AH2631,"Cubic","Extrapolate=Linear","MultiX=Average","Skip=True","Sort=True")</f>
        <v>#N/A Invalid Parameter: Interpolation value</v>
      </c>
      <c r="AJ2631" s="43" t="str">
        <f>_xll.BInterpol('Base IPCA'!$C$3:$C$13,'Base IPCA'!$D$3:$D$13,AH2631,"Cubic","Extrapolate=Linear","MultiX=Average","Skip=True","Sort=True")</f>
        <v>#N/A Invalid Parameter: Interpolation value</v>
      </c>
    </row>
    <row r="2632" spans="34:36" x14ac:dyDescent="0.25">
      <c r="AH2632" s="42" t="e">
        <f t="shared" si="135"/>
        <v>#REF!</v>
      </c>
      <c r="AI2632" s="43" t="str">
        <f>_xll.BInterpol('Base IPCA'!$C$3:$C$13,'Base IPCA'!$E$3:$E$13,AH2632,"Cubic","Extrapolate=Linear","MultiX=Average","Skip=True","Sort=True")</f>
        <v>#N/A Invalid Parameter: Interpolation value</v>
      </c>
      <c r="AJ2632" s="43" t="str">
        <f>_xll.BInterpol('Base IPCA'!$C$3:$C$13,'Base IPCA'!$D$3:$D$13,AH2632,"Cubic","Extrapolate=Linear","MultiX=Average","Skip=True","Sort=True")</f>
        <v>#N/A Invalid Parameter: Interpolation value</v>
      </c>
    </row>
    <row r="2633" spans="34:36" x14ac:dyDescent="0.25">
      <c r="AH2633" s="42" t="e">
        <f t="shared" si="135"/>
        <v>#REF!</v>
      </c>
      <c r="AI2633" s="43" t="str">
        <f>_xll.BInterpol('Base IPCA'!$C$3:$C$13,'Base IPCA'!$E$3:$E$13,AH2633,"Cubic","Extrapolate=Linear","MultiX=Average","Skip=True","Sort=True")</f>
        <v>#N/A Invalid Parameter: Interpolation value</v>
      </c>
      <c r="AJ2633" s="43" t="str">
        <f>_xll.BInterpol('Base IPCA'!$C$3:$C$13,'Base IPCA'!$D$3:$D$13,AH2633,"Cubic","Extrapolate=Linear","MultiX=Average","Skip=True","Sort=True")</f>
        <v>#N/A Invalid Parameter: Interpolation value</v>
      </c>
    </row>
    <row r="2634" spans="34:36" x14ac:dyDescent="0.25">
      <c r="AH2634" s="42" t="e">
        <f t="shared" si="135"/>
        <v>#REF!</v>
      </c>
      <c r="AI2634" s="43" t="str">
        <f>_xll.BInterpol('Base IPCA'!$C$3:$C$13,'Base IPCA'!$E$3:$E$13,AH2634,"Cubic","Extrapolate=Linear","MultiX=Average","Skip=True","Sort=True")</f>
        <v>#N/A Invalid Parameter: Interpolation value</v>
      </c>
      <c r="AJ2634" s="43" t="str">
        <f>_xll.BInterpol('Base IPCA'!$C$3:$C$13,'Base IPCA'!$D$3:$D$13,AH2634,"Cubic","Extrapolate=Linear","MultiX=Average","Skip=True","Sort=True")</f>
        <v>#N/A Invalid Parameter: Interpolation value</v>
      </c>
    </row>
    <row r="2635" spans="34:36" x14ac:dyDescent="0.25">
      <c r="AH2635" s="42" t="e">
        <f t="shared" si="135"/>
        <v>#REF!</v>
      </c>
      <c r="AI2635" s="43" t="str">
        <f>_xll.BInterpol('Base IPCA'!$C$3:$C$13,'Base IPCA'!$E$3:$E$13,AH2635,"Cubic","Extrapolate=Linear","MultiX=Average","Skip=True","Sort=True")</f>
        <v>#N/A Invalid Parameter: Interpolation value</v>
      </c>
      <c r="AJ2635" s="43" t="str">
        <f>_xll.BInterpol('Base IPCA'!$C$3:$C$13,'Base IPCA'!$D$3:$D$13,AH2635,"Cubic","Extrapolate=Linear","MultiX=Average","Skip=True","Sort=True")</f>
        <v>#N/A Invalid Parameter: Interpolation value</v>
      </c>
    </row>
    <row r="2636" spans="34:36" x14ac:dyDescent="0.25">
      <c r="AH2636" s="42" t="e">
        <f t="shared" si="135"/>
        <v>#REF!</v>
      </c>
      <c r="AI2636" s="43" t="str">
        <f>_xll.BInterpol('Base IPCA'!$C$3:$C$13,'Base IPCA'!$E$3:$E$13,AH2636,"Cubic","Extrapolate=Linear","MultiX=Average","Skip=True","Sort=True")</f>
        <v>#N/A Invalid Parameter: Interpolation value</v>
      </c>
      <c r="AJ2636" s="43" t="str">
        <f>_xll.BInterpol('Base IPCA'!$C$3:$C$13,'Base IPCA'!$D$3:$D$13,AH2636,"Cubic","Extrapolate=Linear","MultiX=Average","Skip=True","Sort=True")</f>
        <v>#N/A Invalid Parameter: Interpolation value</v>
      </c>
    </row>
    <row r="2637" spans="34:36" x14ac:dyDescent="0.25">
      <c r="AH2637" s="42" t="e">
        <f t="shared" si="135"/>
        <v>#REF!</v>
      </c>
      <c r="AI2637" s="43" t="str">
        <f>_xll.BInterpol('Base IPCA'!$C$3:$C$13,'Base IPCA'!$E$3:$E$13,AH2637,"Cubic","Extrapolate=Linear","MultiX=Average","Skip=True","Sort=True")</f>
        <v>#N/A Invalid Parameter: Interpolation value</v>
      </c>
      <c r="AJ2637" s="43" t="str">
        <f>_xll.BInterpol('Base IPCA'!$C$3:$C$13,'Base IPCA'!$D$3:$D$13,AH2637,"Cubic","Extrapolate=Linear","MultiX=Average","Skip=True","Sort=True")</f>
        <v>#N/A Invalid Parameter: Interpolation value</v>
      </c>
    </row>
    <row r="2638" spans="34:36" x14ac:dyDescent="0.25">
      <c r="AH2638" s="42" t="e">
        <f t="shared" si="135"/>
        <v>#REF!</v>
      </c>
      <c r="AI2638" s="43" t="str">
        <f>_xll.BInterpol('Base IPCA'!$C$3:$C$13,'Base IPCA'!$E$3:$E$13,AH2638,"Cubic","Extrapolate=Linear","MultiX=Average","Skip=True","Sort=True")</f>
        <v>#N/A Invalid Parameter: Interpolation value</v>
      </c>
      <c r="AJ2638" s="43" t="str">
        <f>_xll.BInterpol('Base IPCA'!$C$3:$C$13,'Base IPCA'!$D$3:$D$13,AH2638,"Cubic","Extrapolate=Linear","MultiX=Average","Skip=True","Sort=True")</f>
        <v>#N/A Invalid Parameter: Interpolation value</v>
      </c>
    </row>
    <row r="2639" spans="34:36" x14ac:dyDescent="0.25">
      <c r="AH2639" s="42" t="e">
        <f t="shared" si="135"/>
        <v>#REF!</v>
      </c>
      <c r="AI2639" s="43" t="str">
        <f>_xll.BInterpol('Base IPCA'!$C$3:$C$13,'Base IPCA'!$E$3:$E$13,AH2639,"Cubic","Extrapolate=Linear","MultiX=Average","Skip=True","Sort=True")</f>
        <v>#N/A Invalid Parameter: Interpolation value</v>
      </c>
      <c r="AJ2639" s="43" t="str">
        <f>_xll.BInterpol('Base IPCA'!$C$3:$C$13,'Base IPCA'!$D$3:$D$13,AH2639,"Cubic","Extrapolate=Linear","MultiX=Average","Skip=True","Sort=True")</f>
        <v>#N/A Invalid Parameter: Interpolation value</v>
      </c>
    </row>
    <row r="2640" spans="34:36" x14ac:dyDescent="0.25">
      <c r="AH2640" s="42" t="e">
        <f t="shared" si="135"/>
        <v>#REF!</v>
      </c>
      <c r="AI2640" s="43" t="str">
        <f>_xll.BInterpol('Base IPCA'!$C$3:$C$13,'Base IPCA'!$E$3:$E$13,AH2640,"Cubic","Extrapolate=Linear","MultiX=Average","Skip=True","Sort=True")</f>
        <v>#N/A Invalid Parameter: Interpolation value</v>
      </c>
      <c r="AJ2640" s="43" t="str">
        <f>_xll.BInterpol('Base IPCA'!$C$3:$C$13,'Base IPCA'!$D$3:$D$13,AH2640,"Cubic","Extrapolate=Linear","MultiX=Average","Skip=True","Sort=True")</f>
        <v>#N/A Invalid Parameter: Interpolation value</v>
      </c>
    </row>
    <row r="2641" spans="34:36" x14ac:dyDescent="0.25">
      <c r="AH2641" s="42" t="e">
        <f t="shared" si="135"/>
        <v>#REF!</v>
      </c>
      <c r="AI2641" s="43" t="str">
        <f>_xll.BInterpol('Base IPCA'!$C$3:$C$13,'Base IPCA'!$E$3:$E$13,AH2641,"Cubic","Extrapolate=Linear","MultiX=Average","Skip=True","Sort=True")</f>
        <v>#N/A Invalid Parameter: Interpolation value</v>
      </c>
      <c r="AJ2641" s="43" t="str">
        <f>_xll.BInterpol('Base IPCA'!$C$3:$C$13,'Base IPCA'!$D$3:$D$13,AH2641,"Cubic","Extrapolate=Linear","MultiX=Average","Skip=True","Sort=True")</f>
        <v>#N/A Invalid Parameter: Interpolation value</v>
      </c>
    </row>
    <row r="2642" spans="34:36" x14ac:dyDescent="0.25">
      <c r="AH2642" s="42" t="e">
        <f t="shared" si="135"/>
        <v>#REF!</v>
      </c>
      <c r="AI2642" s="43" t="str">
        <f>_xll.BInterpol('Base IPCA'!$C$3:$C$13,'Base IPCA'!$E$3:$E$13,AH2642,"Cubic","Extrapolate=Linear","MultiX=Average","Skip=True","Sort=True")</f>
        <v>#N/A Invalid Parameter: Interpolation value</v>
      </c>
      <c r="AJ2642" s="43" t="str">
        <f>_xll.BInterpol('Base IPCA'!$C$3:$C$13,'Base IPCA'!$D$3:$D$13,AH2642,"Cubic","Extrapolate=Linear","MultiX=Average","Skip=True","Sort=True")</f>
        <v>#N/A Invalid Parameter: Interpolation value</v>
      </c>
    </row>
    <row r="2643" spans="34:36" x14ac:dyDescent="0.25">
      <c r="AH2643" s="42" t="e">
        <f t="shared" si="135"/>
        <v>#REF!</v>
      </c>
      <c r="AI2643" s="43" t="str">
        <f>_xll.BInterpol('Base IPCA'!$C$3:$C$13,'Base IPCA'!$E$3:$E$13,AH2643,"Cubic","Extrapolate=Linear","MultiX=Average","Skip=True","Sort=True")</f>
        <v>#N/A Invalid Parameter: Interpolation value</v>
      </c>
      <c r="AJ2643" s="43" t="str">
        <f>_xll.BInterpol('Base IPCA'!$C$3:$C$13,'Base IPCA'!$D$3:$D$13,AH2643,"Cubic","Extrapolate=Linear","MultiX=Average","Skip=True","Sort=True")</f>
        <v>#N/A Invalid Parameter: Interpolation value</v>
      </c>
    </row>
    <row r="2644" spans="34:36" x14ac:dyDescent="0.25">
      <c r="AH2644" s="42" t="e">
        <f t="shared" si="135"/>
        <v>#REF!</v>
      </c>
      <c r="AI2644" s="43" t="str">
        <f>_xll.BInterpol('Base IPCA'!$C$3:$C$13,'Base IPCA'!$E$3:$E$13,AH2644,"Cubic","Extrapolate=Linear","MultiX=Average","Skip=True","Sort=True")</f>
        <v>#N/A Invalid Parameter: Interpolation value</v>
      </c>
      <c r="AJ2644" s="43" t="str">
        <f>_xll.BInterpol('Base IPCA'!$C$3:$C$13,'Base IPCA'!$D$3:$D$13,AH2644,"Cubic","Extrapolate=Linear","MultiX=Average","Skip=True","Sort=True")</f>
        <v>#N/A Invalid Parameter: Interpolation value</v>
      </c>
    </row>
    <row r="2645" spans="34:36" x14ac:dyDescent="0.25">
      <c r="AH2645" s="42" t="e">
        <f t="shared" si="135"/>
        <v>#REF!</v>
      </c>
      <c r="AI2645" s="43" t="str">
        <f>_xll.BInterpol('Base IPCA'!$C$3:$C$13,'Base IPCA'!$E$3:$E$13,AH2645,"Cubic","Extrapolate=Linear","MultiX=Average","Skip=True","Sort=True")</f>
        <v>#N/A Invalid Parameter: Interpolation value</v>
      </c>
      <c r="AJ2645" s="43" t="str">
        <f>_xll.BInterpol('Base IPCA'!$C$3:$C$13,'Base IPCA'!$D$3:$D$13,AH2645,"Cubic","Extrapolate=Linear","MultiX=Average","Skip=True","Sort=True")</f>
        <v>#N/A Invalid Parameter: Interpolation value</v>
      </c>
    </row>
    <row r="2646" spans="34:36" x14ac:dyDescent="0.25">
      <c r="AH2646" s="42" t="e">
        <f t="shared" si="135"/>
        <v>#REF!</v>
      </c>
      <c r="AI2646" s="43" t="str">
        <f>_xll.BInterpol('Base IPCA'!$C$3:$C$13,'Base IPCA'!$E$3:$E$13,AH2646,"Cubic","Extrapolate=Linear","MultiX=Average","Skip=True","Sort=True")</f>
        <v>#N/A Invalid Parameter: Interpolation value</v>
      </c>
      <c r="AJ2646" s="43" t="str">
        <f>_xll.BInterpol('Base IPCA'!$C$3:$C$13,'Base IPCA'!$D$3:$D$13,AH2646,"Cubic","Extrapolate=Linear","MultiX=Average","Skip=True","Sort=True")</f>
        <v>#N/A Invalid Parameter: Interpolation value</v>
      </c>
    </row>
    <row r="2647" spans="34:36" x14ac:dyDescent="0.25">
      <c r="AH2647" s="42" t="e">
        <f t="shared" si="135"/>
        <v>#REF!</v>
      </c>
      <c r="AI2647" s="43" t="str">
        <f>_xll.BInterpol('Base IPCA'!$C$3:$C$13,'Base IPCA'!$E$3:$E$13,AH2647,"Cubic","Extrapolate=Linear","MultiX=Average","Skip=True","Sort=True")</f>
        <v>#N/A Invalid Parameter: Interpolation value</v>
      </c>
      <c r="AJ2647" s="43" t="str">
        <f>_xll.BInterpol('Base IPCA'!$C$3:$C$13,'Base IPCA'!$D$3:$D$13,AH2647,"Cubic","Extrapolate=Linear","MultiX=Average","Skip=True","Sort=True")</f>
        <v>#N/A Invalid Parameter: Interpolation value</v>
      </c>
    </row>
    <row r="2648" spans="34:36" x14ac:dyDescent="0.25">
      <c r="AH2648" s="42" t="e">
        <f t="shared" si="135"/>
        <v>#REF!</v>
      </c>
      <c r="AI2648" s="43" t="str">
        <f>_xll.BInterpol('Base IPCA'!$C$3:$C$13,'Base IPCA'!$E$3:$E$13,AH2648,"Cubic","Extrapolate=Linear","MultiX=Average","Skip=True","Sort=True")</f>
        <v>#N/A Invalid Parameter: Interpolation value</v>
      </c>
      <c r="AJ2648" s="43" t="str">
        <f>_xll.BInterpol('Base IPCA'!$C$3:$C$13,'Base IPCA'!$D$3:$D$13,AH2648,"Cubic","Extrapolate=Linear","MultiX=Average","Skip=True","Sort=True")</f>
        <v>#N/A Invalid Parameter: Interpolation value</v>
      </c>
    </row>
    <row r="2649" spans="34:36" x14ac:dyDescent="0.25">
      <c r="AH2649" s="42" t="e">
        <f t="shared" si="135"/>
        <v>#REF!</v>
      </c>
      <c r="AI2649" s="43" t="str">
        <f>_xll.BInterpol('Base IPCA'!$C$3:$C$13,'Base IPCA'!$E$3:$E$13,AH2649,"Cubic","Extrapolate=Linear","MultiX=Average","Skip=True","Sort=True")</f>
        <v>#N/A Invalid Parameter: Interpolation value</v>
      </c>
      <c r="AJ2649" s="43" t="str">
        <f>_xll.BInterpol('Base IPCA'!$C$3:$C$13,'Base IPCA'!$D$3:$D$13,AH2649,"Cubic","Extrapolate=Linear","MultiX=Average","Skip=True","Sort=True")</f>
        <v>#N/A Invalid Parameter: Interpolation value</v>
      </c>
    </row>
    <row r="2650" spans="34:36" x14ac:dyDescent="0.25">
      <c r="AH2650" s="42" t="e">
        <f t="shared" si="135"/>
        <v>#REF!</v>
      </c>
      <c r="AI2650" s="43" t="str">
        <f>_xll.BInterpol('Base IPCA'!$C$3:$C$13,'Base IPCA'!$E$3:$E$13,AH2650,"Cubic","Extrapolate=Linear","MultiX=Average","Skip=True","Sort=True")</f>
        <v>#N/A Invalid Parameter: Interpolation value</v>
      </c>
      <c r="AJ2650" s="43" t="str">
        <f>_xll.BInterpol('Base IPCA'!$C$3:$C$13,'Base IPCA'!$D$3:$D$13,AH2650,"Cubic","Extrapolate=Linear","MultiX=Average","Skip=True","Sort=True")</f>
        <v>#N/A Invalid Parameter: Interpolation value</v>
      </c>
    </row>
    <row r="2651" spans="34:36" x14ac:dyDescent="0.25">
      <c r="AH2651" s="42" t="e">
        <f t="shared" si="135"/>
        <v>#REF!</v>
      </c>
      <c r="AI2651" s="43" t="str">
        <f>_xll.BInterpol('Base IPCA'!$C$3:$C$13,'Base IPCA'!$E$3:$E$13,AH2651,"Cubic","Extrapolate=Linear","MultiX=Average","Skip=True","Sort=True")</f>
        <v>#N/A Invalid Parameter: Interpolation value</v>
      </c>
      <c r="AJ2651" s="43" t="str">
        <f>_xll.BInterpol('Base IPCA'!$C$3:$C$13,'Base IPCA'!$D$3:$D$13,AH2651,"Cubic","Extrapolate=Linear","MultiX=Average","Skip=True","Sort=True")</f>
        <v>#N/A Invalid Parameter: Interpolation value</v>
      </c>
    </row>
    <row r="2652" spans="34:36" x14ac:dyDescent="0.25">
      <c r="AH2652" s="42" t="e">
        <f t="shared" si="135"/>
        <v>#REF!</v>
      </c>
      <c r="AI2652" s="43" t="str">
        <f>_xll.BInterpol('Base IPCA'!$C$3:$C$13,'Base IPCA'!$E$3:$E$13,AH2652,"Cubic","Extrapolate=Linear","MultiX=Average","Skip=True","Sort=True")</f>
        <v>#N/A Invalid Parameter: Interpolation value</v>
      </c>
      <c r="AJ2652" s="43" t="str">
        <f>_xll.BInterpol('Base IPCA'!$C$3:$C$13,'Base IPCA'!$D$3:$D$13,AH2652,"Cubic","Extrapolate=Linear","MultiX=Average","Skip=True","Sort=True")</f>
        <v>#N/A Invalid Parameter: Interpolation value</v>
      </c>
    </row>
    <row r="2653" spans="34:36" x14ac:dyDescent="0.25">
      <c r="AH2653" s="42" t="e">
        <f t="shared" si="135"/>
        <v>#REF!</v>
      </c>
      <c r="AI2653" s="43" t="str">
        <f>_xll.BInterpol('Base IPCA'!$C$3:$C$13,'Base IPCA'!$E$3:$E$13,AH2653,"Cubic","Extrapolate=Linear","MultiX=Average","Skip=True","Sort=True")</f>
        <v>#N/A Invalid Parameter: Interpolation value</v>
      </c>
      <c r="AJ2653" s="43" t="str">
        <f>_xll.BInterpol('Base IPCA'!$C$3:$C$13,'Base IPCA'!$D$3:$D$13,AH2653,"Cubic","Extrapolate=Linear","MultiX=Average","Skip=True","Sort=True")</f>
        <v>#N/A Invalid Parameter: Interpolation value</v>
      </c>
    </row>
    <row r="2654" spans="34:36" x14ac:dyDescent="0.25">
      <c r="AH2654" s="42" t="e">
        <f t="shared" si="135"/>
        <v>#REF!</v>
      </c>
      <c r="AI2654" s="43" t="str">
        <f>_xll.BInterpol('Base IPCA'!$C$3:$C$13,'Base IPCA'!$E$3:$E$13,AH2654,"Cubic","Extrapolate=Linear","MultiX=Average","Skip=True","Sort=True")</f>
        <v>#N/A Invalid Parameter: Interpolation value</v>
      </c>
      <c r="AJ2654" s="43" t="str">
        <f>_xll.BInterpol('Base IPCA'!$C$3:$C$13,'Base IPCA'!$D$3:$D$13,AH2654,"Cubic","Extrapolate=Linear","MultiX=Average","Skip=True","Sort=True")</f>
        <v>#N/A Invalid Parameter: Interpolation value</v>
      </c>
    </row>
    <row r="2655" spans="34:36" x14ac:dyDescent="0.25">
      <c r="AH2655" s="42" t="e">
        <f t="shared" si="135"/>
        <v>#REF!</v>
      </c>
      <c r="AI2655" s="43" t="str">
        <f>_xll.BInterpol('Base IPCA'!$C$3:$C$13,'Base IPCA'!$E$3:$E$13,AH2655,"Cubic","Extrapolate=Linear","MultiX=Average","Skip=True","Sort=True")</f>
        <v>#N/A Invalid Parameter: Interpolation value</v>
      </c>
      <c r="AJ2655" s="43" t="str">
        <f>_xll.BInterpol('Base IPCA'!$C$3:$C$13,'Base IPCA'!$D$3:$D$13,AH2655,"Cubic","Extrapolate=Linear","MultiX=Average","Skip=True","Sort=True")</f>
        <v>#N/A Invalid Parameter: Interpolation value</v>
      </c>
    </row>
    <row r="2656" spans="34:36" x14ac:dyDescent="0.25">
      <c r="AH2656" s="42" t="e">
        <f t="shared" si="135"/>
        <v>#REF!</v>
      </c>
      <c r="AI2656" s="43" t="str">
        <f>_xll.BInterpol('Base IPCA'!$C$3:$C$13,'Base IPCA'!$E$3:$E$13,AH2656,"Cubic","Extrapolate=Linear","MultiX=Average","Skip=True","Sort=True")</f>
        <v>#N/A Invalid Parameter: Interpolation value</v>
      </c>
      <c r="AJ2656" s="43" t="str">
        <f>_xll.BInterpol('Base IPCA'!$C$3:$C$13,'Base IPCA'!$D$3:$D$13,AH2656,"Cubic","Extrapolate=Linear","MultiX=Average","Skip=True","Sort=True")</f>
        <v>#N/A Invalid Parameter: Interpolation value</v>
      </c>
    </row>
    <row r="2657" spans="34:36" x14ac:dyDescent="0.25">
      <c r="AH2657" s="42" t="e">
        <f t="shared" si="135"/>
        <v>#REF!</v>
      </c>
      <c r="AI2657" s="43" t="str">
        <f>_xll.BInterpol('Base IPCA'!$C$3:$C$13,'Base IPCA'!$E$3:$E$13,AH2657,"Cubic","Extrapolate=Linear","MultiX=Average","Skip=True","Sort=True")</f>
        <v>#N/A Invalid Parameter: Interpolation value</v>
      </c>
      <c r="AJ2657" s="43" t="str">
        <f>_xll.BInterpol('Base IPCA'!$C$3:$C$13,'Base IPCA'!$D$3:$D$13,AH2657,"Cubic","Extrapolate=Linear","MultiX=Average","Skip=True","Sort=True")</f>
        <v>#N/A Invalid Parameter: Interpolation value</v>
      </c>
    </row>
    <row r="2658" spans="34:36" x14ac:dyDescent="0.25">
      <c r="AH2658" s="42" t="e">
        <f t="shared" si="135"/>
        <v>#REF!</v>
      </c>
      <c r="AI2658" s="43" t="str">
        <f>_xll.BInterpol('Base IPCA'!$C$3:$C$13,'Base IPCA'!$E$3:$E$13,AH2658,"Cubic","Extrapolate=Linear","MultiX=Average","Skip=True","Sort=True")</f>
        <v>#N/A Invalid Parameter: Interpolation value</v>
      </c>
      <c r="AJ2658" s="43" t="str">
        <f>_xll.BInterpol('Base IPCA'!$C$3:$C$13,'Base IPCA'!$D$3:$D$13,AH2658,"Cubic","Extrapolate=Linear","MultiX=Average","Skip=True","Sort=True")</f>
        <v>#N/A Invalid Parameter: Interpolation value</v>
      </c>
    </row>
    <row r="2659" spans="34:36" x14ac:dyDescent="0.25">
      <c r="AH2659" s="42" t="e">
        <f t="shared" si="135"/>
        <v>#REF!</v>
      </c>
      <c r="AI2659" s="43" t="str">
        <f>_xll.BInterpol('Base IPCA'!$C$3:$C$13,'Base IPCA'!$E$3:$E$13,AH2659,"Cubic","Extrapolate=Linear","MultiX=Average","Skip=True","Sort=True")</f>
        <v>#N/A Invalid Parameter: Interpolation value</v>
      </c>
      <c r="AJ2659" s="43" t="str">
        <f>_xll.BInterpol('Base IPCA'!$C$3:$C$13,'Base IPCA'!$D$3:$D$13,AH2659,"Cubic","Extrapolate=Linear","MultiX=Average","Skip=True","Sort=True")</f>
        <v>#N/A Invalid Parameter: Interpolation value</v>
      </c>
    </row>
    <row r="2660" spans="34:36" x14ac:dyDescent="0.25">
      <c r="AH2660" s="42" t="e">
        <f t="shared" si="135"/>
        <v>#REF!</v>
      </c>
      <c r="AI2660" s="43" t="str">
        <f>_xll.BInterpol('Base IPCA'!$C$3:$C$13,'Base IPCA'!$E$3:$E$13,AH2660,"Cubic","Extrapolate=Linear","MultiX=Average","Skip=True","Sort=True")</f>
        <v>#N/A Invalid Parameter: Interpolation value</v>
      </c>
      <c r="AJ2660" s="43" t="str">
        <f>_xll.BInterpol('Base IPCA'!$C$3:$C$13,'Base IPCA'!$D$3:$D$13,AH2660,"Cubic","Extrapolate=Linear","MultiX=Average","Skip=True","Sort=True")</f>
        <v>#N/A Invalid Parameter: Interpolation value</v>
      </c>
    </row>
    <row r="2661" spans="34:36" x14ac:dyDescent="0.25">
      <c r="AH2661" s="42" t="e">
        <f t="shared" si="135"/>
        <v>#REF!</v>
      </c>
      <c r="AI2661" s="43" t="str">
        <f>_xll.BInterpol('Base IPCA'!$C$3:$C$13,'Base IPCA'!$E$3:$E$13,AH2661,"Cubic","Extrapolate=Linear","MultiX=Average","Skip=True","Sort=True")</f>
        <v>#N/A Invalid Parameter: Interpolation value</v>
      </c>
      <c r="AJ2661" s="43" t="str">
        <f>_xll.BInterpol('Base IPCA'!$C$3:$C$13,'Base IPCA'!$D$3:$D$13,AH2661,"Cubic","Extrapolate=Linear","MultiX=Average","Skip=True","Sort=True")</f>
        <v>#N/A Invalid Parameter: Interpolation value</v>
      </c>
    </row>
    <row r="2662" spans="34:36" x14ac:dyDescent="0.25">
      <c r="AH2662" s="42" t="e">
        <f t="shared" si="135"/>
        <v>#REF!</v>
      </c>
      <c r="AI2662" s="43" t="str">
        <f>_xll.BInterpol('Base IPCA'!$C$3:$C$13,'Base IPCA'!$E$3:$E$13,AH2662,"Cubic","Extrapolate=Linear","MultiX=Average","Skip=True","Sort=True")</f>
        <v>#N/A Invalid Parameter: Interpolation value</v>
      </c>
      <c r="AJ2662" s="43" t="str">
        <f>_xll.BInterpol('Base IPCA'!$C$3:$C$13,'Base IPCA'!$D$3:$D$13,AH2662,"Cubic","Extrapolate=Linear","MultiX=Average","Skip=True","Sort=True")</f>
        <v>#N/A Invalid Parameter: Interpolation value</v>
      </c>
    </row>
    <row r="2663" spans="34:36" x14ac:dyDescent="0.25">
      <c r="AH2663" s="42" t="e">
        <f t="shared" si="135"/>
        <v>#REF!</v>
      </c>
      <c r="AI2663" s="43" t="str">
        <f>_xll.BInterpol('Base IPCA'!$C$3:$C$13,'Base IPCA'!$E$3:$E$13,AH2663,"Cubic","Extrapolate=Linear","MultiX=Average","Skip=True","Sort=True")</f>
        <v>#N/A Invalid Parameter: Interpolation value</v>
      </c>
      <c r="AJ2663" s="43" t="str">
        <f>_xll.BInterpol('Base IPCA'!$C$3:$C$13,'Base IPCA'!$D$3:$D$13,AH2663,"Cubic","Extrapolate=Linear","MultiX=Average","Skip=True","Sort=True")</f>
        <v>#N/A Invalid Parameter: Interpolation value</v>
      </c>
    </row>
    <row r="2664" spans="34:36" x14ac:dyDescent="0.25">
      <c r="AH2664" s="42" t="e">
        <f t="shared" si="135"/>
        <v>#REF!</v>
      </c>
      <c r="AI2664" s="43" t="str">
        <f>_xll.BInterpol('Base IPCA'!$C$3:$C$13,'Base IPCA'!$E$3:$E$13,AH2664,"Cubic","Extrapolate=Linear","MultiX=Average","Skip=True","Sort=True")</f>
        <v>#N/A Invalid Parameter: Interpolation value</v>
      </c>
      <c r="AJ2664" s="43" t="str">
        <f>_xll.BInterpol('Base IPCA'!$C$3:$C$13,'Base IPCA'!$D$3:$D$13,AH2664,"Cubic","Extrapolate=Linear","MultiX=Average","Skip=True","Sort=True")</f>
        <v>#N/A Invalid Parameter: Interpolation value</v>
      </c>
    </row>
    <row r="2665" spans="34:36" x14ac:dyDescent="0.25">
      <c r="AH2665" s="42" t="e">
        <f t="shared" si="135"/>
        <v>#REF!</v>
      </c>
      <c r="AI2665" s="43" t="str">
        <f>_xll.BInterpol('Base IPCA'!$C$3:$C$13,'Base IPCA'!$E$3:$E$13,AH2665,"Cubic","Extrapolate=Linear","MultiX=Average","Skip=True","Sort=True")</f>
        <v>#N/A Invalid Parameter: Interpolation value</v>
      </c>
      <c r="AJ2665" s="43" t="str">
        <f>_xll.BInterpol('Base IPCA'!$C$3:$C$13,'Base IPCA'!$D$3:$D$13,AH2665,"Cubic","Extrapolate=Linear","MultiX=Average","Skip=True","Sort=True")</f>
        <v>#N/A Invalid Parameter: Interpolation value</v>
      </c>
    </row>
    <row r="2666" spans="34:36" x14ac:dyDescent="0.25">
      <c r="AH2666" s="42" t="e">
        <f t="shared" si="135"/>
        <v>#REF!</v>
      </c>
      <c r="AI2666" s="43" t="str">
        <f>_xll.BInterpol('Base IPCA'!$C$3:$C$13,'Base IPCA'!$E$3:$E$13,AH2666,"Cubic","Extrapolate=Linear","MultiX=Average","Skip=True","Sort=True")</f>
        <v>#N/A Invalid Parameter: Interpolation value</v>
      </c>
      <c r="AJ2666" s="43" t="str">
        <f>_xll.BInterpol('Base IPCA'!$C$3:$C$13,'Base IPCA'!$D$3:$D$13,AH2666,"Cubic","Extrapolate=Linear","MultiX=Average","Skip=True","Sort=True")</f>
        <v>#N/A Invalid Parameter: Interpolation value</v>
      </c>
    </row>
    <row r="2667" spans="34:36" x14ac:dyDescent="0.25">
      <c r="AH2667" s="42" t="e">
        <f t="shared" si="135"/>
        <v>#REF!</v>
      </c>
      <c r="AI2667" s="43" t="str">
        <f>_xll.BInterpol('Base IPCA'!$C$3:$C$13,'Base IPCA'!$E$3:$E$13,AH2667,"Cubic","Extrapolate=Linear","MultiX=Average","Skip=True","Sort=True")</f>
        <v>#N/A Invalid Parameter: Interpolation value</v>
      </c>
      <c r="AJ2667" s="43" t="str">
        <f>_xll.BInterpol('Base IPCA'!$C$3:$C$13,'Base IPCA'!$D$3:$D$13,AH2667,"Cubic","Extrapolate=Linear","MultiX=Average","Skip=True","Sort=True")</f>
        <v>#N/A Invalid Parameter: Interpolation value</v>
      </c>
    </row>
    <row r="2668" spans="34:36" x14ac:dyDescent="0.25">
      <c r="AH2668" s="42" t="e">
        <f t="shared" si="135"/>
        <v>#REF!</v>
      </c>
      <c r="AI2668" s="43" t="str">
        <f>_xll.BInterpol('Base IPCA'!$C$3:$C$13,'Base IPCA'!$E$3:$E$13,AH2668,"Cubic","Extrapolate=Linear","MultiX=Average","Skip=True","Sort=True")</f>
        <v>#N/A Invalid Parameter: Interpolation value</v>
      </c>
      <c r="AJ2668" s="43" t="str">
        <f>_xll.BInterpol('Base IPCA'!$C$3:$C$13,'Base IPCA'!$D$3:$D$13,AH2668,"Cubic","Extrapolate=Linear","MultiX=Average","Skip=True","Sort=True")</f>
        <v>#N/A Invalid Parameter: Interpolation value</v>
      </c>
    </row>
    <row r="2669" spans="34:36" x14ac:dyDescent="0.25">
      <c r="AH2669" s="42" t="e">
        <f t="shared" si="135"/>
        <v>#REF!</v>
      </c>
      <c r="AI2669" s="43" t="str">
        <f>_xll.BInterpol('Base IPCA'!$C$3:$C$13,'Base IPCA'!$E$3:$E$13,AH2669,"Cubic","Extrapolate=Linear","MultiX=Average","Skip=True","Sort=True")</f>
        <v>#N/A Invalid Parameter: Interpolation value</v>
      </c>
      <c r="AJ2669" s="43" t="str">
        <f>_xll.BInterpol('Base IPCA'!$C$3:$C$13,'Base IPCA'!$D$3:$D$13,AH2669,"Cubic","Extrapolate=Linear","MultiX=Average","Skip=True","Sort=True")</f>
        <v>#N/A Invalid Parameter: Interpolation value</v>
      </c>
    </row>
    <row r="2670" spans="34:36" x14ac:dyDescent="0.25">
      <c r="AH2670" s="42" t="e">
        <f t="shared" si="135"/>
        <v>#REF!</v>
      </c>
      <c r="AI2670" s="43" t="str">
        <f>_xll.BInterpol('Base IPCA'!$C$3:$C$13,'Base IPCA'!$E$3:$E$13,AH2670,"Cubic","Extrapolate=Linear","MultiX=Average","Skip=True","Sort=True")</f>
        <v>#N/A Invalid Parameter: Interpolation value</v>
      </c>
      <c r="AJ2670" s="43" t="str">
        <f>_xll.BInterpol('Base IPCA'!$C$3:$C$13,'Base IPCA'!$D$3:$D$13,AH2670,"Cubic","Extrapolate=Linear","MultiX=Average","Skip=True","Sort=True")</f>
        <v>#N/A Invalid Parameter: Interpolation value</v>
      </c>
    </row>
    <row r="2671" spans="34:36" x14ac:dyDescent="0.25">
      <c r="AH2671" s="42" t="e">
        <f t="shared" si="135"/>
        <v>#REF!</v>
      </c>
      <c r="AI2671" s="43" t="str">
        <f>_xll.BInterpol('Base IPCA'!$C$3:$C$13,'Base IPCA'!$E$3:$E$13,AH2671,"Cubic","Extrapolate=Linear","MultiX=Average","Skip=True","Sort=True")</f>
        <v>#N/A Invalid Parameter: Interpolation value</v>
      </c>
      <c r="AJ2671" s="43" t="str">
        <f>_xll.BInterpol('Base IPCA'!$C$3:$C$13,'Base IPCA'!$D$3:$D$13,AH2671,"Cubic","Extrapolate=Linear","MultiX=Average","Skip=True","Sort=True")</f>
        <v>#N/A Invalid Parameter: Interpolation value</v>
      </c>
    </row>
    <row r="2672" spans="34:36" x14ac:dyDescent="0.25">
      <c r="AH2672" s="42" t="e">
        <f t="shared" si="135"/>
        <v>#REF!</v>
      </c>
      <c r="AI2672" s="43" t="str">
        <f>_xll.BInterpol('Base IPCA'!$C$3:$C$13,'Base IPCA'!$E$3:$E$13,AH2672,"Cubic","Extrapolate=Linear","MultiX=Average","Skip=True","Sort=True")</f>
        <v>#N/A Invalid Parameter: Interpolation value</v>
      </c>
      <c r="AJ2672" s="43" t="str">
        <f>_xll.BInterpol('Base IPCA'!$C$3:$C$13,'Base IPCA'!$D$3:$D$13,AH2672,"Cubic","Extrapolate=Linear","MultiX=Average","Skip=True","Sort=True")</f>
        <v>#N/A Invalid Parameter: Interpolation value</v>
      </c>
    </row>
    <row r="2673" spans="34:36" x14ac:dyDescent="0.25">
      <c r="AH2673" s="42" t="e">
        <f t="shared" si="135"/>
        <v>#REF!</v>
      </c>
      <c r="AI2673" s="43" t="str">
        <f>_xll.BInterpol('Base IPCA'!$C$3:$C$13,'Base IPCA'!$E$3:$E$13,AH2673,"Cubic","Extrapolate=Linear","MultiX=Average","Skip=True","Sort=True")</f>
        <v>#N/A Invalid Parameter: Interpolation value</v>
      </c>
      <c r="AJ2673" s="43" t="str">
        <f>_xll.BInterpol('Base IPCA'!$C$3:$C$13,'Base IPCA'!$D$3:$D$13,AH2673,"Cubic","Extrapolate=Linear","MultiX=Average","Skip=True","Sort=True")</f>
        <v>#N/A Invalid Parameter: Interpolation value</v>
      </c>
    </row>
    <row r="2674" spans="34:36" x14ac:dyDescent="0.25">
      <c r="AH2674" s="42" t="e">
        <f t="shared" si="135"/>
        <v>#REF!</v>
      </c>
      <c r="AI2674" s="43" t="str">
        <f>_xll.BInterpol('Base IPCA'!$C$3:$C$13,'Base IPCA'!$E$3:$E$13,AH2674,"Cubic","Extrapolate=Linear","MultiX=Average","Skip=True","Sort=True")</f>
        <v>#N/A Invalid Parameter: Interpolation value</v>
      </c>
      <c r="AJ2674" s="43" t="str">
        <f>_xll.BInterpol('Base IPCA'!$C$3:$C$13,'Base IPCA'!$D$3:$D$13,AH2674,"Cubic","Extrapolate=Linear","MultiX=Average","Skip=True","Sort=True")</f>
        <v>#N/A Invalid Parameter: Interpolation value</v>
      </c>
    </row>
    <row r="2675" spans="34:36" x14ac:dyDescent="0.25">
      <c r="AH2675" s="42" t="e">
        <f t="shared" si="135"/>
        <v>#REF!</v>
      </c>
      <c r="AI2675" s="43" t="str">
        <f>_xll.BInterpol('Base IPCA'!$C$3:$C$13,'Base IPCA'!$E$3:$E$13,AH2675,"Cubic","Extrapolate=Linear","MultiX=Average","Skip=True","Sort=True")</f>
        <v>#N/A Invalid Parameter: Interpolation value</v>
      </c>
      <c r="AJ2675" s="43" t="str">
        <f>_xll.BInterpol('Base IPCA'!$C$3:$C$13,'Base IPCA'!$D$3:$D$13,AH2675,"Cubic","Extrapolate=Linear","MultiX=Average","Skip=True","Sort=True")</f>
        <v>#N/A Invalid Parameter: Interpolation value</v>
      </c>
    </row>
    <row r="2676" spans="34:36" x14ac:dyDescent="0.25">
      <c r="AH2676" s="42" t="e">
        <f t="shared" si="135"/>
        <v>#REF!</v>
      </c>
      <c r="AI2676" s="43" t="str">
        <f>_xll.BInterpol('Base IPCA'!$C$3:$C$13,'Base IPCA'!$E$3:$E$13,AH2676,"Cubic","Extrapolate=Linear","MultiX=Average","Skip=True","Sort=True")</f>
        <v>#N/A Invalid Parameter: Interpolation value</v>
      </c>
      <c r="AJ2676" s="43" t="str">
        <f>_xll.BInterpol('Base IPCA'!$C$3:$C$13,'Base IPCA'!$D$3:$D$13,AH2676,"Cubic","Extrapolate=Linear","MultiX=Average","Skip=True","Sort=True")</f>
        <v>#N/A Invalid Parameter: Interpolation value</v>
      </c>
    </row>
    <row r="2677" spans="34:36" x14ac:dyDescent="0.25">
      <c r="AH2677" s="42" t="e">
        <f t="shared" si="135"/>
        <v>#REF!</v>
      </c>
      <c r="AI2677" s="43" t="str">
        <f>_xll.BInterpol('Base IPCA'!$C$3:$C$13,'Base IPCA'!$E$3:$E$13,AH2677,"Cubic","Extrapolate=Linear","MultiX=Average","Skip=True","Sort=True")</f>
        <v>#N/A Invalid Parameter: Interpolation value</v>
      </c>
      <c r="AJ2677" s="43" t="str">
        <f>_xll.BInterpol('Base IPCA'!$C$3:$C$13,'Base IPCA'!$D$3:$D$13,AH2677,"Cubic","Extrapolate=Linear","MultiX=Average","Skip=True","Sort=True")</f>
        <v>#N/A Invalid Parameter: Interpolation value</v>
      </c>
    </row>
    <row r="2678" spans="34:36" x14ac:dyDescent="0.25">
      <c r="AH2678" s="42" t="e">
        <f t="shared" si="135"/>
        <v>#REF!</v>
      </c>
      <c r="AI2678" s="43" t="str">
        <f>_xll.BInterpol('Base IPCA'!$C$3:$C$13,'Base IPCA'!$E$3:$E$13,AH2678,"Cubic","Extrapolate=Linear","MultiX=Average","Skip=True","Sort=True")</f>
        <v>#N/A Invalid Parameter: Interpolation value</v>
      </c>
      <c r="AJ2678" s="43" t="str">
        <f>_xll.BInterpol('Base IPCA'!$C$3:$C$13,'Base IPCA'!$D$3:$D$13,AH2678,"Cubic","Extrapolate=Linear","MultiX=Average","Skip=True","Sort=True")</f>
        <v>#N/A Invalid Parameter: Interpolation value</v>
      </c>
    </row>
    <row r="2679" spans="34:36" x14ac:dyDescent="0.25">
      <c r="AH2679" s="42" t="e">
        <f t="shared" si="135"/>
        <v>#REF!</v>
      </c>
      <c r="AI2679" s="43" t="str">
        <f>_xll.BInterpol('Base IPCA'!$C$3:$C$13,'Base IPCA'!$E$3:$E$13,AH2679,"Cubic","Extrapolate=Linear","MultiX=Average","Skip=True","Sort=True")</f>
        <v>#N/A Invalid Parameter: Interpolation value</v>
      </c>
      <c r="AJ2679" s="43" t="str">
        <f>_xll.BInterpol('Base IPCA'!$C$3:$C$13,'Base IPCA'!$D$3:$D$13,AH2679,"Cubic","Extrapolate=Linear","MultiX=Average","Skip=True","Sort=True")</f>
        <v>#N/A Invalid Parameter: Interpolation value</v>
      </c>
    </row>
    <row r="2680" spans="34:36" x14ac:dyDescent="0.25">
      <c r="AH2680" s="42" t="e">
        <f t="shared" si="135"/>
        <v>#REF!</v>
      </c>
      <c r="AI2680" s="43" t="str">
        <f>_xll.BInterpol('Base IPCA'!$C$3:$C$13,'Base IPCA'!$E$3:$E$13,AH2680,"Cubic","Extrapolate=Linear","MultiX=Average","Skip=True","Sort=True")</f>
        <v>#N/A Invalid Parameter: Interpolation value</v>
      </c>
      <c r="AJ2680" s="43" t="str">
        <f>_xll.BInterpol('Base IPCA'!$C$3:$C$13,'Base IPCA'!$D$3:$D$13,AH2680,"Cubic","Extrapolate=Linear","MultiX=Average","Skip=True","Sort=True")</f>
        <v>#N/A Invalid Parameter: Interpolation value</v>
      </c>
    </row>
    <row r="2681" spans="34:36" x14ac:dyDescent="0.25">
      <c r="AH2681" s="42" t="e">
        <f t="shared" si="135"/>
        <v>#REF!</v>
      </c>
      <c r="AI2681" s="43" t="str">
        <f>_xll.BInterpol('Base IPCA'!$C$3:$C$13,'Base IPCA'!$E$3:$E$13,AH2681,"Cubic","Extrapolate=Linear","MultiX=Average","Skip=True","Sort=True")</f>
        <v>#N/A Invalid Parameter: Interpolation value</v>
      </c>
      <c r="AJ2681" s="43" t="str">
        <f>_xll.BInterpol('Base IPCA'!$C$3:$C$13,'Base IPCA'!$D$3:$D$13,AH2681,"Cubic","Extrapolate=Linear","MultiX=Average","Skip=True","Sort=True")</f>
        <v>#N/A Invalid Parameter: Interpolation value</v>
      </c>
    </row>
    <row r="2682" spans="34:36" x14ac:dyDescent="0.25">
      <c r="AH2682" s="42" t="e">
        <f t="shared" si="135"/>
        <v>#REF!</v>
      </c>
      <c r="AI2682" s="43" t="str">
        <f>_xll.BInterpol('Base IPCA'!$C$3:$C$13,'Base IPCA'!$E$3:$E$13,AH2682,"Cubic","Extrapolate=Linear","MultiX=Average","Skip=True","Sort=True")</f>
        <v>#N/A Invalid Parameter: Interpolation value</v>
      </c>
      <c r="AJ2682" s="43" t="str">
        <f>_xll.BInterpol('Base IPCA'!$C$3:$C$13,'Base IPCA'!$D$3:$D$13,AH2682,"Cubic","Extrapolate=Linear","MultiX=Average","Skip=True","Sort=True")</f>
        <v>#N/A Invalid Parameter: Interpolation value</v>
      </c>
    </row>
    <row r="2683" spans="34:36" x14ac:dyDescent="0.25">
      <c r="AH2683" s="42" t="e">
        <f t="shared" si="135"/>
        <v>#REF!</v>
      </c>
      <c r="AI2683" s="43" t="str">
        <f>_xll.BInterpol('Base IPCA'!$C$3:$C$13,'Base IPCA'!$E$3:$E$13,AH2683,"Cubic","Extrapolate=Linear","MultiX=Average","Skip=True","Sort=True")</f>
        <v>#N/A Invalid Parameter: Interpolation value</v>
      </c>
      <c r="AJ2683" s="43" t="str">
        <f>_xll.BInterpol('Base IPCA'!$C$3:$C$13,'Base IPCA'!$D$3:$D$13,AH2683,"Cubic","Extrapolate=Linear","MultiX=Average","Skip=True","Sort=True")</f>
        <v>#N/A Invalid Parameter: Interpolation value</v>
      </c>
    </row>
    <row r="2684" spans="34:36" x14ac:dyDescent="0.25">
      <c r="AH2684" s="42" t="e">
        <f t="shared" si="135"/>
        <v>#REF!</v>
      </c>
      <c r="AI2684" s="43" t="str">
        <f>_xll.BInterpol('Base IPCA'!$C$3:$C$13,'Base IPCA'!$E$3:$E$13,AH2684,"Cubic","Extrapolate=Linear","MultiX=Average","Skip=True","Sort=True")</f>
        <v>#N/A Invalid Parameter: Interpolation value</v>
      </c>
      <c r="AJ2684" s="43" t="str">
        <f>_xll.BInterpol('Base IPCA'!$C$3:$C$13,'Base IPCA'!$D$3:$D$13,AH2684,"Cubic","Extrapolate=Linear","MultiX=Average","Skip=True","Sort=True")</f>
        <v>#N/A Invalid Parameter: Interpolation value</v>
      </c>
    </row>
    <row r="2685" spans="34:36" x14ac:dyDescent="0.25">
      <c r="AH2685" s="42" t="e">
        <f t="shared" si="135"/>
        <v>#REF!</v>
      </c>
      <c r="AI2685" s="43" t="str">
        <f>_xll.BInterpol('Base IPCA'!$C$3:$C$13,'Base IPCA'!$E$3:$E$13,AH2685,"Cubic","Extrapolate=Linear","MultiX=Average","Skip=True","Sort=True")</f>
        <v>#N/A Invalid Parameter: Interpolation value</v>
      </c>
      <c r="AJ2685" s="43" t="str">
        <f>_xll.BInterpol('Base IPCA'!$C$3:$C$13,'Base IPCA'!$D$3:$D$13,AH2685,"Cubic","Extrapolate=Linear","MultiX=Average","Skip=True","Sort=True")</f>
        <v>#N/A Invalid Parameter: Interpolation value</v>
      </c>
    </row>
    <row r="2686" spans="34:36" x14ac:dyDescent="0.25">
      <c r="AH2686" s="42" t="e">
        <f t="shared" si="135"/>
        <v>#REF!</v>
      </c>
      <c r="AI2686" s="43" t="str">
        <f>_xll.BInterpol('Base IPCA'!$C$3:$C$13,'Base IPCA'!$E$3:$E$13,AH2686,"Cubic","Extrapolate=Linear","MultiX=Average","Skip=True","Sort=True")</f>
        <v>#N/A Invalid Parameter: Interpolation value</v>
      </c>
      <c r="AJ2686" s="43" t="str">
        <f>_xll.BInterpol('Base IPCA'!$C$3:$C$13,'Base IPCA'!$D$3:$D$13,AH2686,"Cubic","Extrapolate=Linear","MultiX=Average","Skip=True","Sort=True")</f>
        <v>#N/A Invalid Parameter: Interpolation value</v>
      </c>
    </row>
    <row r="2687" spans="34:36" x14ac:dyDescent="0.25">
      <c r="AH2687" s="42" t="e">
        <f t="shared" si="135"/>
        <v>#REF!</v>
      </c>
      <c r="AI2687" s="43" t="str">
        <f>_xll.BInterpol('Base IPCA'!$C$3:$C$13,'Base IPCA'!$E$3:$E$13,AH2687,"Cubic","Extrapolate=Linear","MultiX=Average","Skip=True","Sort=True")</f>
        <v>#N/A Invalid Parameter: Interpolation value</v>
      </c>
      <c r="AJ2687" s="43" t="str">
        <f>_xll.BInterpol('Base IPCA'!$C$3:$C$13,'Base IPCA'!$D$3:$D$13,AH2687,"Cubic","Extrapolate=Linear","MultiX=Average","Skip=True","Sort=True")</f>
        <v>#N/A Invalid Parameter: Interpolation value</v>
      </c>
    </row>
    <row r="2688" spans="34:36" x14ac:dyDescent="0.25">
      <c r="AH2688" s="42" t="e">
        <f t="shared" si="135"/>
        <v>#REF!</v>
      </c>
      <c r="AI2688" s="43" t="str">
        <f>_xll.BInterpol('Base IPCA'!$C$3:$C$13,'Base IPCA'!$E$3:$E$13,AH2688,"Cubic","Extrapolate=Linear","MultiX=Average","Skip=True","Sort=True")</f>
        <v>#N/A Invalid Parameter: Interpolation value</v>
      </c>
      <c r="AJ2688" s="43" t="str">
        <f>_xll.BInterpol('Base IPCA'!$C$3:$C$13,'Base IPCA'!$D$3:$D$13,AH2688,"Cubic","Extrapolate=Linear","MultiX=Average","Skip=True","Sort=True")</f>
        <v>#N/A Invalid Parameter: Interpolation value</v>
      </c>
    </row>
    <row r="2689" spans="34:36" x14ac:dyDescent="0.25">
      <c r="AH2689" s="42" t="e">
        <f t="shared" si="135"/>
        <v>#REF!</v>
      </c>
      <c r="AI2689" s="43" t="str">
        <f>_xll.BInterpol('Base IPCA'!$C$3:$C$13,'Base IPCA'!$E$3:$E$13,AH2689,"Cubic","Extrapolate=Linear","MultiX=Average","Skip=True","Sort=True")</f>
        <v>#N/A Invalid Parameter: Interpolation value</v>
      </c>
      <c r="AJ2689" s="43" t="str">
        <f>_xll.BInterpol('Base IPCA'!$C$3:$C$13,'Base IPCA'!$D$3:$D$13,AH2689,"Cubic","Extrapolate=Linear","MultiX=Average","Skip=True","Sort=True")</f>
        <v>#N/A Invalid Parameter: Interpolation value</v>
      </c>
    </row>
    <row r="2690" spans="34:36" x14ac:dyDescent="0.25">
      <c r="AH2690" s="42" t="e">
        <f t="shared" si="135"/>
        <v>#REF!</v>
      </c>
      <c r="AI2690" s="43" t="str">
        <f>_xll.BInterpol('Base IPCA'!$C$3:$C$13,'Base IPCA'!$E$3:$E$13,AH2690,"Cubic","Extrapolate=Linear","MultiX=Average","Skip=True","Sort=True")</f>
        <v>#N/A Invalid Parameter: Interpolation value</v>
      </c>
      <c r="AJ2690" s="43" t="str">
        <f>_xll.BInterpol('Base IPCA'!$C$3:$C$13,'Base IPCA'!$D$3:$D$13,AH2690,"Cubic","Extrapolate=Linear","MultiX=Average","Skip=True","Sort=True")</f>
        <v>#N/A Invalid Parameter: Interpolation value</v>
      </c>
    </row>
    <row r="2691" spans="34:36" x14ac:dyDescent="0.25">
      <c r="AH2691" s="42" t="e">
        <f t="shared" si="135"/>
        <v>#REF!</v>
      </c>
      <c r="AI2691" s="43" t="str">
        <f>_xll.BInterpol('Base IPCA'!$C$3:$C$13,'Base IPCA'!$E$3:$E$13,AH2691,"Cubic","Extrapolate=Linear","MultiX=Average","Skip=True","Sort=True")</f>
        <v>#N/A Invalid Parameter: Interpolation value</v>
      </c>
      <c r="AJ2691" s="43" t="str">
        <f>_xll.BInterpol('Base IPCA'!$C$3:$C$13,'Base IPCA'!$D$3:$D$13,AH2691,"Cubic","Extrapolate=Linear","MultiX=Average","Skip=True","Sort=True")</f>
        <v>#N/A Invalid Parameter: Interpolation value</v>
      </c>
    </row>
    <row r="2692" spans="34:36" x14ac:dyDescent="0.25">
      <c r="AH2692" s="42" t="e">
        <f t="shared" si="135"/>
        <v>#REF!</v>
      </c>
      <c r="AI2692" s="43" t="str">
        <f>_xll.BInterpol('Base IPCA'!$C$3:$C$13,'Base IPCA'!$E$3:$E$13,AH2692,"Cubic","Extrapolate=Linear","MultiX=Average","Skip=True","Sort=True")</f>
        <v>#N/A Invalid Parameter: Interpolation value</v>
      </c>
      <c r="AJ2692" s="43" t="str">
        <f>_xll.BInterpol('Base IPCA'!$C$3:$C$13,'Base IPCA'!$D$3:$D$13,AH2692,"Cubic","Extrapolate=Linear","MultiX=Average","Skip=True","Sort=True")</f>
        <v>#N/A Invalid Parameter: Interpolation value</v>
      </c>
    </row>
    <row r="2693" spans="34:36" x14ac:dyDescent="0.25">
      <c r="AH2693" s="42" t="e">
        <f t="shared" si="135"/>
        <v>#REF!</v>
      </c>
      <c r="AI2693" s="43" t="str">
        <f>_xll.BInterpol('Base IPCA'!$C$3:$C$13,'Base IPCA'!$E$3:$E$13,AH2693,"Cubic","Extrapolate=Linear","MultiX=Average","Skip=True","Sort=True")</f>
        <v>#N/A Invalid Parameter: Interpolation value</v>
      </c>
      <c r="AJ2693" s="43" t="str">
        <f>_xll.BInterpol('Base IPCA'!$C$3:$C$13,'Base IPCA'!$D$3:$D$13,AH2693,"Cubic","Extrapolate=Linear","MultiX=Average","Skip=True","Sort=True")</f>
        <v>#N/A Invalid Parameter: Interpolation value</v>
      </c>
    </row>
    <row r="2694" spans="34:36" x14ac:dyDescent="0.25">
      <c r="AH2694" s="42" t="e">
        <f t="shared" ref="AH2694:AH2757" si="136">AH2693+1</f>
        <v>#REF!</v>
      </c>
      <c r="AI2694" s="43" t="str">
        <f>_xll.BInterpol('Base IPCA'!$C$3:$C$13,'Base IPCA'!$E$3:$E$13,AH2694,"Cubic","Extrapolate=Linear","MultiX=Average","Skip=True","Sort=True")</f>
        <v>#N/A Invalid Parameter: Interpolation value</v>
      </c>
      <c r="AJ2694" s="43" t="str">
        <f>_xll.BInterpol('Base IPCA'!$C$3:$C$13,'Base IPCA'!$D$3:$D$13,AH2694,"Cubic","Extrapolate=Linear","MultiX=Average","Skip=True","Sort=True")</f>
        <v>#N/A Invalid Parameter: Interpolation value</v>
      </c>
    </row>
    <row r="2695" spans="34:36" x14ac:dyDescent="0.25">
      <c r="AH2695" s="42" t="e">
        <f t="shared" si="136"/>
        <v>#REF!</v>
      </c>
      <c r="AI2695" s="43" t="str">
        <f>_xll.BInterpol('Base IPCA'!$C$3:$C$13,'Base IPCA'!$E$3:$E$13,AH2695,"Cubic","Extrapolate=Linear","MultiX=Average","Skip=True","Sort=True")</f>
        <v>#N/A Invalid Parameter: Interpolation value</v>
      </c>
      <c r="AJ2695" s="43" t="str">
        <f>_xll.BInterpol('Base IPCA'!$C$3:$C$13,'Base IPCA'!$D$3:$D$13,AH2695,"Cubic","Extrapolate=Linear","MultiX=Average","Skip=True","Sort=True")</f>
        <v>#N/A Invalid Parameter: Interpolation value</v>
      </c>
    </row>
    <row r="2696" spans="34:36" x14ac:dyDescent="0.25">
      <c r="AH2696" s="42" t="e">
        <f t="shared" si="136"/>
        <v>#REF!</v>
      </c>
      <c r="AI2696" s="43" t="str">
        <f>_xll.BInterpol('Base IPCA'!$C$3:$C$13,'Base IPCA'!$E$3:$E$13,AH2696,"Cubic","Extrapolate=Linear","MultiX=Average","Skip=True","Sort=True")</f>
        <v>#N/A Invalid Parameter: Interpolation value</v>
      </c>
      <c r="AJ2696" s="43" t="str">
        <f>_xll.BInterpol('Base IPCA'!$C$3:$C$13,'Base IPCA'!$D$3:$D$13,AH2696,"Cubic","Extrapolate=Linear","MultiX=Average","Skip=True","Sort=True")</f>
        <v>#N/A Invalid Parameter: Interpolation value</v>
      </c>
    </row>
    <row r="2697" spans="34:36" x14ac:dyDescent="0.25">
      <c r="AH2697" s="42" t="e">
        <f t="shared" si="136"/>
        <v>#REF!</v>
      </c>
      <c r="AI2697" s="43" t="str">
        <f>_xll.BInterpol('Base IPCA'!$C$3:$C$13,'Base IPCA'!$E$3:$E$13,AH2697,"Cubic","Extrapolate=Linear","MultiX=Average","Skip=True","Sort=True")</f>
        <v>#N/A Invalid Parameter: Interpolation value</v>
      </c>
      <c r="AJ2697" s="43" t="str">
        <f>_xll.BInterpol('Base IPCA'!$C$3:$C$13,'Base IPCA'!$D$3:$D$13,AH2697,"Cubic","Extrapolate=Linear","MultiX=Average","Skip=True","Sort=True")</f>
        <v>#N/A Invalid Parameter: Interpolation value</v>
      </c>
    </row>
    <row r="2698" spans="34:36" x14ac:dyDescent="0.25">
      <c r="AH2698" s="42" t="e">
        <f t="shared" si="136"/>
        <v>#REF!</v>
      </c>
      <c r="AI2698" s="43" t="str">
        <f>_xll.BInterpol('Base IPCA'!$C$3:$C$13,'Base IPCA'!$E$3:$E$13,AH2698,"Cubic","Extrapolate=Linear","MultiX=Average","Skip=True","Sort=True")</f>
        <v>#N/A Invalid Parameter: Interpolation value</v>
      </c>
      <c r="AJ2698" s="43" t="str">
        <f>_xll.BInterpol('Base IPCA'!$C$3:$C$13,'Base IPCA'!$D$3:$D$13,AH2698,"Cubic","Extrapolate=Linear","MultiX=Average","Skip=True","Sort=True")</f>
        <v>#N/A Invalid Parameter: Interpolation value</v>
      </c>
    </row>
    <row r="2699" spans="34:36" x14ac:dyDescent="0.25">
      <c r="AH2699" s="42" t="e">
        <f t="shared" si="136"/>
        <v>#REF!</v>
      </c>
      <c r="AI2699" s="43" t="str">
        <f>_xll.BInterpol('Base IPCA'!$C$3:$C$13,'Base IPCA'!$E$3:$E$13,AH2699,"Cubic","Extrapolate=Linear","MultiX=Average","Skip=True","Sort=True")</f>
        <v>#N/A Invalid Parameter: Interpolation value</v>
      </c>
      <c r="AJ2699" s="43" t="str">
        <f>_xll.BInterpol('Base IPCA'!$C$3:$C$13,'Base IPCA'!$D$3:$D$13,AH2699,"Cubic","Extrapolate=Linear","MultiX=Average","Skip=True","Sort=True")</f>
        <v>#N/A Invalid Parameter: Interpolation value</v>
      </c>
    </row>
    <row r="2700" spans="34:36" x14ac:dyDescent="0.25">
      <c r="AH2700" s="42" t="e">
        <f t="shared" si="136"/>
        <v>#REF!</v>
      </c>
      <c r="AI2700" s="43" t="str">
        <f>_xll.BInterpol('Base IPCA'!$C$3:$C$13,'Base IPCA'!$E$3:$E$13,AH2700,"Cubic","Extrapolate=Linear","MultiX=Average","Skip=True","Sort=True")</f>
        <v>#N/A Invalid Parameter: Interpolation value</v>
      </c>
      <c r="AJ2700" s="43" t="str">
        <f>_xll.BInterpol('Base IPCA'!$C$3:$C$13,'Base IPCA'!$D$3:$D$13,AH2700,"Cubic","Extrapolate=Linear","MultiX=Average","Skip=True","Sort=True")</f>
        <v>#N/A Invalid Parameter: Interpolation value</v>
      </c>
    </row>
    <row r="2701" spans="34:36" x14ac:dyDescent="0.25">
      <c r="AH2701" s="42" t="e">
        <f t="shared" si="136"/>
        <v>#REF!</v>
      </c>
      <c r="AI2701" s="43" t="str">
        <f>_xll.BInterpol('Base IPCA'!$C$3:$C$13,'Base IPCA'!$E$3:$E$13,AH2701,"Cubic","Extrapolate=Linear","MultiX=Average","Skip=True","Sort=True")</f>
        <v>#N/A Invalid Parameter: Interpolation value</v>
      </c>
      <c r="AJ2701" s="43" t="str">
        <f>_xll.BInterpol('Base IPCA'!$C$3:$C$13,'Base IPCA'!$D$3:$D$13,AH2701,"Cubic","Extrapolate=Linear","MultiX=Average","Skip=True","Sort=True")</f>
        <v>#N/A Invalid Parameter: Interpolation value</v>
      </c>
    </row>
    <row r="2702" spans="34:36" x14ac:dyDescent="0.25">
      <c r="AH2702" s="42" t="e">
        <f t="shared" si="136"/>
        <v>#REF!</v>
      </c>
      <c r="AI2702" s="43" t="str">
        <f>_xll.BInterpol('Base IPCA'!$C$3:$C$13,'Base IPCA'!$E$3:$E$13,AH2702,"Cubic","Extrapolate=Linear","MultiX=Average","Skip=True","Sort=True")</f>
        <v>#N/A Invalid Parameter: Interpolation value</v>
      </c>
      <c r="AJ2702" s="43" t="str">
        <f>_xll.BInterpol('Base IPCA'!$C$3:$C$13,'Base IPCA'!$D$3:$D$13,AH2702,"Cubic","Extrapolate=Linear","MultiX=Average","Skip=True","Sort=True")</f>
        <v>#N/A Invalid Parameter: Interpolation value</v>
      </c>
    </row>
    <row r="2703" spans="34:36" x14ac:dyDescent="0.25">
      <c r="AH2703" s="42" t="e">
        <f t="shared" si="136"/>
        <v>#REF!</v>
      </c>
      <c r="AI2703" s="43" t="str">
        <f>_xll.BInterpol('Base IPCA'!$C$3:$C$13,'Base IPCA'!$E$3:$E$13,AH2703,"Cubic","Extrapolate=Linear","MultiX=Average","Skip=True","Sort=True")</f>
        <v>#N/A Invalid Parameter: Interpolation value</v>
      </c>
      <c r="AJ2703" s="43" t="str">
        <f>_xll.BInterpol('Base IPCA'!$C$3:$C$13,'Base IPCA'!$D$3:$D$13,AH2703,"Cubic","Extrapolate=Linear","MultiX=Average","Skip=True","Sort=True")</f>
        <v>#N/A Invalid Parameter: Interpolation value</v>
      </c>
    </row>
    <row r="2704" spans="34:36" x14ac:dyDescent="0.25">
      <c r="AH2704" s="42" t="e">
        <f t="shared" si="136"/>
        <v>#REF!</v>
      </c>
      <c r="AI2704" s="43" t="str">
        <f>_xll.BInterpol('Base IPCA'!$C$3:$C$13,'Base IPCA'!$E$3:$E$13,AH2704,"Cubic","Extrapolate=Linear","MultiX=Average","Skip=True","Sort=True")</f>
        <v>#N/A Invalid Parameter: Interpolation value</v>
      </c>
      <c r="AJ2704" s="43" t="str">
        <f>_xll.BInterpol('Base IPCA'!$C$3:$C$13,'Base IPCA'!$D$3:$D$13,AH2704,"Cubic","Extrapolate=Linear","MultiX=Average","Skip=True","Sort=True")</f>
        <v>#N/A Invalid Parameter: Interpolation value</v>
      </c>
    </row>
    <row r="2705" spans="34:36" x14ac:dyDescent="0.25">
      <c r="AH2705" s="42" t="e">
        <f t="shared" si="136"/>
        <v>#REF!</v>
      </c>
      <c r="AI2705" s="43" t="str">
        <f>_xll.BInterpol('Base IPCA'!$C$3:$C$13,'Base IPCA'!$E$3:$E$13,AH2705,"Cubic","Extrapolate=Linear","MultiX=Average","Skip=True","Sort=True")</f>
        <v>#N/A Invalid Parameter: Interpolation value</v>
      </c>
      <c r="AJ2705" s="43" t="str">
        <f>_xll.BInterpol('Base IPCA'!$C$3:$C$13,'Base IPCA'!$D$3:$D$13,AH2705,"Cubic","Extrapolate=Linear","MultiX=Average","Skip=True","Sort=True")</f>
        <v>#N/A Invalid Parameter: Interpolation value</v>
      </c>
    </row>
    <row r="2706" spans="34:36" x14ac:dyDescent="0.25">
      <c r="AH2706" s="42" t="e">
        <f t="shared" si="136"/>
        <v>#REF!</v>
      </c>
      <c r="AI2706" s="43" t="str">
        <f>_xll.BInterpol('Base IPCA'!$C$3:$C$13,'Base IPCA'!$E$3:$E$13,AH2706,"Cubic","Extrapolate=Linear","MultiX=Average","Skip=True","Sort=True")</f>
        <v>#N/A Invalid Parameter: Interpolation value</v>
      </c>
      <c r="AJ2706" s="43" t="str">
        <f>_xll.BInterpol('Base IPCA'!$C$3:$C$13,'Base IPCA'!$D$3:$D$13,AH2706,"Cubic","Extrapolate=Linear","MultiX=Average","Skip=True","Sort=True")</f>
        <v>#N/A Invalid Parameter: Interpolation value</v>
      </c>
    </row>
    <row r="2707" spans="34:36" x14ac:dyDescent="0.25">
      <c r="AH2707" s="42" t="e">
        <f t="shared" si="136"/>
        <v>#REF!</v>
      </c>
      <c r="AI2707" s="43" t="str">
        <f>_xll.BInterpol('Base IPCA'!$C$3:$C$13,'Base IPCA'!$E$3:$E$13,AH2707,"Cubic","Extrapolate=Linear","MultiX=Average","Skip=True","Sort=True")</f>
        <v>#N/A Invalid Parameter: Interpolation value</v>
      </c>
      <c r="AJ2707" s="43" t="str">
        <f>_xll.BInterpol('Base IPCA'!$C$3:$C$13,'Base IPCA'!$D$3:$D$13,AH2707,"Cubic","Extrapolate=Linear","MultiX=Average","Skip=True","Sort=True")</f>
        <v>#N/A Invalid Parameter: Interpolation value</v>
      </c>
    </row>
    <row r="2708" spans="34:36" x14ac:dyDescent="0.25">
      <c r="AH2708" s="42" t="e">
        <f t="shared" si="136"/>
        <v>#REF!</v>
      </c>
      <c r="AI2708" s="43" t="str">
        <f>_xll.BInterpol('Base IPCA'!$C$3:$C$13,'Base IPCA'!$E$3:$E$13,AH2708,"Cubic","Extrapolate=Linear","MultiX=Average","Skip=True","Sort=True")</f>
        <v>#N/A Invalid Parameter: Interpolation value</v>
      </c>
      <c r="AJ2708" s="43" t="str">
        <f>_xll.BInterpol('Base IPCA'!$C$3:$C$13,'Base IPCA'!$D$3:$D$13,AH2708,"Cubic","Extrapolate=Linear","MultiX=Average","Skip=True","Sort=True")</f>
        <v>#N/A Invalid Parameter: Interpolation value</v>
      </c>
    </row>
    <row r="2709" spans="34:36" x14ac:dyDescent="0.25">
      <c r="AH2709" s="42" t="e">
        <f t="shared" si="136"/>
        <v>#REF!</v>
      </c>
      <c r="AI2709" s="43" t="str">
        <f>_xll.BInterpol('Base IPCA'!$C$3:$C$13,'Base IPCA'!$E$3:$E$13,AH2709,"Cubic","Extrapolate=Linear","MultiX=Average","Skip=True","Sort=True")</f>
        <v>#N/A Invalid Parameter: Interpolation value</v>
      </c>
      <c r="AJ2709" s="43" t="str">
        <f>_xll.BInterpol('Base IPCA'!$C$3:$C$13,'Base IPCA'!$D$3:$D$13,AH2709,"Cubic","Extrapolate=Linear","MultiX=Average","Skip=True","Sort=True")</f>
        <v>#N/A Invalid Parameter: Interpolation value</v>
      </c>
    </row>
    <row r="2710" spans="34:36" x14ac:dyDescent="0.25">
      <c r="AH2710" s="42" t="e">
        <f t="shared" si="136"/>
        <v>#REF!</v>
      </c>
      <c r="AI2710" s="43" t="str">
        <f>_xll.BInterpol('Base IPCA'!$C$3:$C$13,'Base IPCA'!$E$3:$E$13,AH2710,"Cubic","Extrapolate=Linear","MultiX=Average","Skip=True","Sort=True")</f>
        <v>#N/A Invalid Parameter: Interpolation value</v>
      </c>
      <c r="AJ2710" s="43" t="str">
        <f>_xll.BInterpol('Base IPCA'!$C$3:$C$13,'Base IPCA'!$D$3:$D$13,AH2710,"Cubic","Extrapolate=Linear","MultiX=Average","Skip=True","Sort=True")</f>
        <v>#N/A Invalid Parameter: Interpolation value</v>
      </c>
    </row>
    <row r="2711" spans="34:36" x14ac:dyDescent="0.25">
      <c r="AH2711" s="42" t="e">
        <f t="shared" si="136"/>
        <v>#REF!</v>
      </c>
      <c r="AI2711" s="43" t="str">
        <f>_xll.BInterpol('Base IPCA'!$C$3:$C$13,'Base IPCA'!$E$3:$E$13,AH2711,"Cubic","Extrapolate=Linear","MultiX=Average","Skip=True","Sort=True")</f>
        <v>#N/A Invalid Parameter: Interpolation value</v>
      </c>
      <c r="AJ2711" s="43" t="str">
        <f>_xll.BInterpol('Base IPCA'!$C$3:$C$13,'Base IPCA'!$D$3:$D$13,AH2711,"Cubic","Extrapolate=Linear","MultiX=Average","Skip=True","Sort=True")</f>
        <v>#N/A Invalid Parameter: Interpolation value</v>
      </c>
    </row>
    <row r="2712" spans="34:36" x14ac:dyDescent="0.25">
      <c r="AH2712" s="42" t="e">
        <f t="shared" si="136"/>
        <v>#REF!</v>
      </c>
      <c r="AI2712" s="43" t="str">
        <f>_xll.BInterpol('Base IPCA'!$C$3:$C$13,'Base IPCA'!$E$3:$E$13,AH2712,"Cubic","Extrapolate=Linear","MultiX=Average","Skip=True","Sort=True")</f>
        <v>#N/A Invalid Parameter: Interpolation value</v>
      </c>
      <c r="AJ2712" s="43" t="str">
        <f>_xll.BInterpol('Base IPCA'!$C$3:$C$13,'Base IPCA'!$D$3:$D$13,AH2712,"Cubic","Extrapolate=Linear","MultiX=Average","Skip=True","Sort=True")</f>
        <v>#N/A Invalid Parameter: Interpolation value</v>
      </c>
    </row>
    <row r="2713" spans="34:36" x14ac:dyDescent="0.25">
      <c r="AH2713" s="42" t="e">
        <f t="shared" si="136"/>
        <v>#REF!</v>
      </c>
      <c r="AI2713" s="43" t="str">
        <f>_xll.BInterpol('Base IPCA'!$C$3:$C$13,'Base IPCA'!$E$3:$E$13,AH2713,"Cubic","Extrapolate=Linear","MultiX=Average","Skip=True","Sort=True")</f>
        <v>#N/A Invalid Parameter: Interpolation value</v>
      </c>
      <c r="AJ2713" s="43" t="str">
        <f>_xll.BInterpol('Base IPCA'!$C$3:$C$13,'Base IPCA'!$D$3:$D$13,AH2713,"Cubic","Extrapolate=Linear","MultiX=Average","Skip=True","Sort=True")</f>
        <v>#N/A Invalid Parameter: Interpolation value</v>
      </c>
    </row>
    <row r="2714" spans="34:36" x14ac:dyDescent="0.25">
      <c r="AH2714" s="42" t="e">
        <f t="shared" si="136"/>
        <v>#REF!</v>
      </c>
      <c r="AI2714" s="43" t="str">
        <f>_xll.BInterpol('Base IPCA'!$C$3:$C$13,'Base IPCA'!$E$3:$E$13,AH2714,"Cubic","Extrapolate=Linear","MultiX=Average","Skip=True","Sort=True")</f>
        <v>#N/A Invalid Parameter: Interpolation value</v>
      </c>
      <c r="AJ2714" s="43" t="str">
        <f>_xll.BInterpol('Base IPCA'!$C$3:$C$13,'Base IPCA'!$D$3:$D$13,AH2714,"Cubic","Extrapolate=Linear","MultiX=Average","Skip=True","Sort=True")</f>
        <v>#N/A Invalid Parameter: Interpolation value</v>
      </c>
    </row>
    <row r="2715" spans="34:36" x14ac:dyDescent="0.25">
      <c r="AH2715" s="42" t="e">
        <f t="shared" si="136"/>
        <v>#REF!</v>
      </c>
      <c r="AI2715" s="43" t="str">
        <f>_xll.BInterpol('Base IPCA'!$C$3:$C$13,'Base IPCA'!$E$3:$E$13,AH2715,"Cubic","Extrapolate=Linear","MultiX=Average","Skip=True","Sort=True")</f>
        <v>#N/A Invalid Parameter: Interpolation value</v>
      </c>
      <c r="AJ2715" s="43" t="str">
        <f>_xll.BInterpol('Base IPCA'!$C$3:$C$13,'Base IPCA'!$D$3:$D$13,AH2715,"Cubic","Extrapolate=Linear","MultiX=Average","Skip=True","Sort=True")</f>
        <v>#N/A Invalid Parameter: Interpolation value</v>
      </c>
    </row>
    <row r="2716" spans="34:36" x14ac:dyDescent="0.25">
      <c r="AH2716" s="42" t="e">
        <f t="shared" si="136"/>
        <v>#REF!</v>
      </c>
      <c r="AI2716" s="43" t="str">
        <f>_xll.BInterpol('Base IPCA'!$C$3:$C$13,'Base IPCA'!$E$3:$E$13,AH2716,"Cubic","Extrapolate=Linear","MultiX=Average","Skip=True","Sort=True")</f>
        <v>#N/A Invalid Parameter: Interpolation value</v>
      </c>
      <c r="AJ2716" s="43" t="str">
        <f>_xll.BInterpol('Base IPCA'!$C$3:$C$13,'Base IPCA'!$D$3:$D$13,AH2716,"Cubic","Extrapolate=Linear","MultiX=Average","Skip=True","Sort=True")</f>
        <v>#N/A Invalid Parameter: Interpolation value</v>
      </c>
    </row>
    <row r="2717" spans="34:36" x14ac:dyDescent="0.25">
      <c r="AH2717" s="42" t="e">
        <f t="shared" si="136"/>
        <v>#REF!</v>
      </c>
      <c r="AI2717" s="43" t="str">
        <f>_xll.BInterpol('Base IPCA'!$C$3:$C$13,'Base IPCA'!$E$3:$E$13,AH2717,"Cubic","Extrapolate=Linear","MultiX=Average","Skip=True","Sort=True")</f>
        <v>#N/A Invalid Parameter: Interpolation value</v>
      </c>
      <c r="AJ2717" s="43" t="str">
        <f>_xll.BInterpol('Base IPCA'!$C$3:$C$13,'Base IPCA'!$D$3:$D$13,AH2717,"Cubic","Extrapolate=Linear","MultiX=Average","Skip=True","Sort=True")</f>
        <v>#N/A Invalid Parameter: Interpolation value</v>
      </c>
    </row>
    <row r="2718" spans="34:36" x14ac:dyDescent="0.25">
      <c r="AH2718" s="42" t="e">
        <f t="shared" si="136"/>
        <v>#REF!</v>
      </c>
      <c r="AI2718" s="43" t="str">
        <f>_xll.BInterpol('Base IPCA'!$C$3:$C$13,'Base IPCA'!$E$3:$E$13,AH2718,"Cubic","Extrapolate=Linear","MultiX=Average","Skip=True","Sort=True")</f>
        <v>#N/A Invalid Parameter: Interpolation value</v>
      </c>
      <c r="AJ2718" s="43" t="str">
        <f>_xll.BInterpol('Base IPCA'!$C$3:$C$13,'Base IPCA'!$D$3:$D$13,AH2718,"Cubic","Extrapolate=Linear","MultiX=Average","Skip=True","Sort=True")</f>
        <v>#N/A Invalid Parameter: Interpolation value</v>
      </c>
    </row>
    <row r="2719" spans="34:36" x14ac:dyDescent="0.25">
      <c r="AH2719" s="42" t="e">
        <f t="shared" si="136"/>
        <v>#REF!</v>
      </c>
      <c r="AI2719" s="43" t="str">
        <f>_xll.BInterpol('Base IPCA'!$C$3:$C$13,'Base IPCA'!$E$3:$E$13,AH2719,"Cubic","Extrapolate=Linear","MultiX=Average","Skip=True","Sort=True")</f>
        <v>#N/A Invalid Parameter: Interpolation value</v>
      </c>
      <c r="AJ2719" s="43" t="str">
        <f>_xll.BInterpol('Base IPCA'!$C$3:$C$13,'Base IPCA'!$D$3:$D$13,AH2719,"Cubic","Extrapolate=Linear","MultiX=Average","Skip=True","Sort=True")</f>
        <v>#N/A Invalid Parameter: Interpolation value</v>
      </c>
    </row>
    <row r="2720" spans="34:36" x14ac:dyDescent="0.25">
      <c r="AH2720" s="42" t="e">
        <f t="shared" si="136"/>
        <v>#REF!</v>
      </c>
      <c r="AI2720" s="43" t="str">
        <f>_xll.BInterpol('Base IPCA'!$C$3:$C$13,'Base IPCA'!$E$3:$E$13,AH2720,"Cubic","Extrapolate=Linear","MultiX=Average","Skip=True","Sort=True")</f>
        <v>#N/A Invalid Parameter: Interpolation value</v>
      </c>
      <c r="AJ2720" s="43" t="str">
        <f>_xll.BInterpol('Base IPCA'!$C$3:$C$13,'Base IPCA'!$D$3:$D$13,AH2720,"Cubic","Extrapolate=Linear","MultiX=Average","Skip=True","Sort=True")</f>
        <v>#N/A Invalid Parameter: Interpolation value</v>
      </c>
    </row>
    <row r="2721" spans="34:36" x14ac:dyDescent="0.25">
      <c r="AH2721" s="42" t="e">
        <f t="shared" si="136"/>
        <v>#REF!</v>
      </c>
      <c r="AI2721" s="43" t="str">
        <f>_xll.BInterpol('Base IPCA'!$C$3:$C$13,'Base IPCA'!$E$3:$E$13,AH2721,"Cubic","Extrapolate=Linear","MultiX=Average","Skip=True","Sort=True")</f>
        <v>#N/A Invalid Parameter: Interpolation value</v>
      </c>
      <c r="AJ2721" s="43" t="str">
        <f>_xll.BInterpol('Base IPCA'!$C$3:$C$13,'Base IPCA'!$D$3:$D$13,AH2721,"Cubic","Extrapolate=Linear","MultiX=Average","Skip=True","Sort=True")</f>
        <v>#N/A Invalid Parameter: Interpolation value</v>
      </c>
    </row>
    <row r="2722" spans="34:36" x14ac:dyDescent="0.25">
      <c r="AH2722" s="42" t="e">
        <f t="shared" si="136"/>
        <v>#REF!</v>
      </c>
      <c r="AI2722" s="43" t="str">
        <f>_xll.BInterpol('Base IPCA'!$C$3:$C$13,'Base IPCA'!$E$3:$E$13,AH2722,"Cubic","Extrapolate=Linear","MultiX=Average","Skip=True","Sort=True")</f>
        <v>#N/A Invalid Parameter: Interpolation value</v>
      </c>
      <c r="AJ2722" s="43" t="str">
        <f>_xll.BInterpol('Base IPCA'!$C$3:$C$13,'Base IPCA'!$D$3:$D$13,AH2722,"Cubic","Extrapolate=Linear","MultiX=Average","Skip=True","Sort=True")</f>
        <v>#N/A Invalid Parameter: Interpolation value</v>
      </c>
    </row>
    <row r="2723" spans="34:36" x14ac:dyDescent="0.25">
      <c r="AH2723" s="42" t="e">
        <f t="shared" si="136"/>
        <v>#REF!</v>
      </c>
      <c r="AI2723" s="43" t="str">
        <f>_xll.BInterpol('Base IPCA'!$C$3:$C$13,'Base IPCA'!$E$3:$E$13,AH2723,"Cubic","Extrapolate=Linear","MultiX=Average","Skip=True","Sort=True")</f>
        <v>#N/A Invalid Parameter: Interpolation value</v>
      </c>
      <c r="AJ2723" s="43" t="str">
        <f>_xll.BInterpol('Base IPCA'!$C$3:$C$13,'Base IPCA'!$D$3:$D$13,AH2723,"Cubic","Extrapolate=Linear","MultiX=Average","Skip=True","Sort=True")</f>
        <v>#N/A Invalid Parameter: Interpolation value</v>
      </c>
    </row>
    <row r="2724" spans="34:36" x14ac:dyDescent="0.25">
      <c r="AH2724" s="42" t="e">
        <f t="shared" si="136"/>
        <v>#REF!</v>
      </c>
      <c r="AI2724" s="43" t="str">
        <f>_xll.BInterpol('Base IPCA'!$C$3:$C$13,'Base IPCA'!$E$3:$E$13,AH2724,"Cubic","Extrapolate=Linear","MultiX=Average","Skip=True","Sort=True")</f>
        <v>#N/A Invalid Parameter: Interpolation value</v>
      </c>
      <c r="AJ2724" s="43" t="str">
        <f>_xll.BInterpol('Base IPCA'!$C$3:$C$13,'Base IPCA'!$D$3:$D$13,AH2724,"Cubic","Extrapolate=Linear","MultiX=Average","Skip=True","Sort=True")</f>
        <v>#N/A Invalid Parameter: Interpolation value</v>
      </c>
    </row>
    <row r="2725" spans="34:36" x14ac:dyDescent="0.25">
      <c r="AH2725" s="42" t="e">
        <f t="shared" si="136"/>
        <v>#REF!</v>
      </c>
      <c r="AI2725" s="43" t="str">
        <f>_xll.BInterpol('Base IPCA'!$C$3:$C$13,'Base IPCA'!$E$3:$E$13,AH2725,"Cubic","Extrapolate=Linear","MultiX=Average","Skip=True","Sort=True")</f>
        <v>#N/A Invalid Parameter: Interpolation value</v>
      </c>
      <c r="AJ2725" s="43" t="str">
        <f>_xll.BInterpol('Base IPCA'!$C$3:$C$13,'Base IPCA'!$D$3:$D$13,AH2725,"Cubic","Extrapolate=Linear","MultiX=Average","Skip=True","Sort=True")</f>
        <v>#N/A Invalid Parameter: Interpolation value</v>
      </c>
    </row>
    <row r="2726" spans="34:36" x14ac:dyDescent="0.25">
      <c r="AH2726" s="42" t="e">
        <f t="shared" si="136"/>
        <v>#REF!</v>
      </c>
      <c r="AI2726" s="43" t="str">
        <f>_xll.BInterpol('Base IPCA'!$C$3:$C$13,'Base IPCA'!$E$3:$E$13,AH2726,"Cubic","Extrapolate=Linear","MultiX=Average","Skip=True","Sort=True")</f>
        <v>#N/A Invalid Parameter: Interpolation value</v>
      </c>
      <c r="AJ2726" s="43" t="str">
        <f>_xll.BInterpol('Base IPCA'!$C$3:$C$13,'Base IPCA'!$D$3:$D$13,AH2726,"Cubic","Extrapolate=Linear","MultiX=Average","Skip=True","Sort=True")</f>
        <v>#N/A Invalid Parameter: Interpolation value</v>
      </c>
    </row>
    <row r="2727" spans="34:36" x14ac:dyDescent="0.25">
      <c r="AH2727" s="42" t="e">
        <f t="shared" si="136"/>
        <v>#REF!</v>
      </c>
      <c r="AI2727" s="43" t="str">
        <f>_xll.BInterpol('Base IPCA'!$C$3:$C$13,'Base IPCA'!$E$3:$E$13,AH2727,"Cubic","Extrapolate=Linear","MultiX=Average","Skip=True","Sort=True")</f>
        <v>#N/A Invalid Parameter: Interpolation value</v>
      </c>
      <c r="AJ2727" s="43" t="str">
        <f>_xll.BInterpol('Base IPCA'!$C$3:$C$13,'Base IPCA'!$D$3:$D$13,AH2727,"Cubic","Extrapolate=Linear","MultiX=Average","Skip=True","Sort=True")</f>
        <v>#N/A Invalid Parameter: Interpolation value</v>
      </c>
    </row>
    <row r="2728" spans="34:36" x14ac:dyDescent="0.25">
      <c r="AH2728" s="42" t="e">
        <f t="shared" si="136"/>
        <v>#REF!</v>
      </c>
      <c r="AI2728" s="43" t="str">
        <f>_xll.BInterpol('Base IPCA'!$C$3:$C$13,'Base IPCA'!$E$3:$E$13,AH2728,"Cubic","Extrapolate=Linear","MultiX=Average","Skip=True","Sort=True")</f>
        <v>#N/A Invalid Parameter: Interpolation value</v>
      </c>
      <c r="AJ2728" s="43" t="str">
        <f>_xll.BInterpol('Base IPCA'!$C$3:$C$13,'Base IPCA'!$D$3:$D$13,AH2728,"Cubic","Extrapolate=Linear","MultiX=Average","Skip=True","Sort=True")</f>
        <v>#N/A Invalid Parameter: Interpolation value</v>
      </c>
    </row>
    <row r="2729" spans="34:36" x14ac:dyDescent="0.25">
      <c r="AH2729" s="42" t="e">
        <f t="shared" si="136"/>
        <v>#REF!</v>
      </c>
      <c r="AI2729" s="43" t="str">
        <f>_xll.BInterpol('Base IPCA'!$C$3:$C$13,'Base IPCA'!$E$3:$E$13,AH2729,"Cubic","Extrapolate=Linear","MultiX=Average","Skip=True","Sort=True")</f>
        <v>#N/A Invalid Parameter: Interpolation value</v>
      </c>
      <c r="AJ2729" s="43" t="str">
        <f>_xll.BInterpol('Base IPCA'!$C$3:$C$13,'Base IPCA'!$D$3:$D$13,AH2729,"Cubic","Extrapolate=Linear","MultiX=Average","Skip=True","Sort=True")</f>
        <v>#N/A Invalid Parameter: Interpolation value</v>
      </c>
    </row>
    <row r="2730" spans="34:36" x14ac:dyDescent="0.25">
      <c r="AH2730" s="42" t="e">
        <f t="shared" si="136"/>
        <v>#REF!</v>
      </c>
      <c r="AI2730" s="43" t="str">
        <f>_xll.BInterpol('Base IPCA'!$C$3:$C$13,'Base IPCA'!$E$3:$E$13,AH2730,"Cubic","Extrapolate=Linear","MultiX=Average","Skip=True","Sort=True")</f>
        <v>#N/A Invalid Parameter: Interpolation value</v>
      </c>
      <c r="AJ2730" s="43" t="str">
        <f>_xll.BInterpol('Base IPCA'!$C$3:$C$13,'Base IPCA'!$D$3:$D$13,AH2730,"Cubic","Extrapolate=Linear","MultiX=Average","Skip=True","Sort=True")</f>
        <v>#N/A Invalid Parameter: Interpolation value</v>
      </c>
    </row>
    <row r="2731" spans="34:36" x14ac:dyDescent="0.25">
      <c r="AH2731" s="42" t="e">
        <f t="shared" si="136"/>
        <v>#REF!</v>
      </c>
      <c r="AI2731" s="43" t="str">
        <f>_xll.BInterpol('Base IPCA'!$C$3:$C$13,'Base IPCA'!$E$3:$E$13,AH2731,"Cubic","Extrapolate=Linear","MultiX=Average","Skip=True","Sort=True")</f>
        <v>#N/A Invalid Parameter: Interpolation value</v>
      </c>
      <c r="AJ2731" s="43" t="str">
        <f>_xll.BInterpol('Base IPCA'!$C$3:$C$13,'Base IPCA'!$D$3:$D$13,AH2731,"Cubic","Extrapolate=Linear","MultiX=Average","Skip=True","Sort=True")</f>
        <v>#N/A Invalid Parameter: Interpolation value</v>
      </c>
    </row>
    <row r="2732" spans="34:36" x14ac:dyDescent="0.25">
      <c r="AH2732" s="42" t="e">
        <f t="shared" si="136"/>
        <v>#REF!</v>
      </c>
      <c r="AI2732" s="43" t="str">
        <f>_xll.BInterpol('Base IPCA'!$C$3:$C$13,'Base IPCA'!$E$3:$E$13,AH2732,"Cubic","Extrapolate=Linear","MultiX=Average","Skip=True","Sort=True")</f>
        <v>#N/A Invalid Parameter: Interpolation value</v>
      </c>
      <c r="AJ2732" s="43" t="str">
        <f>_xll.BInterpol('Base IPCA'!$C$3:$C$13,'Base IPCA'!$D$3:$D$13,AH2732,"Cubic","Extrapolate=Linear","MultiX=Average","Skip=True","Sort=True")</f>
        <v>#N/A Invalid Parameter: Interpolation value</v>
      </c>
    </row>
    <row r="2733" spans="34:36" x14ac:dyDescent="0.25">
      <c r="AH2733" s="42" t="e">
        <f t="shared" si="136"/>
        <v>#REF!</v>
      </c>
      <c r="AI2733" s="43" t="str">
        <f>_xll.BInterpol('Base IPCA'!$C$3:$C$13,'Base IPCA'!$E$3:$E$13,AH2733,"Cubic","Extrapolate=Linear","MultiX=Average","Skip=True","Sort=True")</f>
        <v>#N/A Invalid Parameter: Interpolation value</v>
      </c>
      <c r="AJ2733" s="43" t="str">
        <f>_xll.BInterpol('Base IPCA'!$C$3:$C$13,'Base IPCA'!$D$3:$D$13,AH2733,"Cubic","Extrapolate=Linear","MultiX=Average","Skip=True","Sort=True")</f>
        <v>#N/A Invalid Parameter: Interpolation value</v>
      </c>
    </row>
    <row r="2734" spans="34:36" x14ac:dyDescent="0.25">
      <c r="AH2734" s="42" t="e">
        <f t="shared" si="136"/>
        <v>#REF!</v>
      </c>
      <c r="AI2734" s="43" t="str">
        <f>_xll.BInterpol('Base IPCA'!$C$3:$C$13,'Base IPCA'!$E$3:$E$13,AH2734,"Cubic","Extrapolate=Linear","MultiX=Average","Skip=True","Sort=True")</f>
        <v>#N/A Invalid Parameter: Interpolation value</v>
      </c>
      <c r="AJ2734" s="43" t="str">
        <f>_xll.BInterpol('Base IPCA'!$C$3:$C$13,'Base IPCA'!$D$3:$D$13,AH2734,"Cubic","Extrapolate=Linear","MultiX=Average","Skip=True","Sort=True")</f>
        <v>#N/A Invalid Parameter: Interpolation value</v>
      </c>
    </row>
    <row r="2735" spans="34:36" x14ac:dyDescent="0.25">
      <c r="AH2735" s="42" t="e">
        <f t="shared" si="136"/>
        <v>#REF!</v>
      </c>
      <c r="AI2735" s="43" t="str">
        <f>_xll.BInterpol('Base IPCA'!$C$3:$C$13,'Base IPCA'!$E$3:$E$13,AH2735,"Cubic","Extrapolate=Linear","MultiX=Average","Skip=True","Sort=True")</f>
        <v>#N/A Invalid Parameter: Interpolation value</v>
      </c>
      <c r="AJ2735" s="43" t="str">
        <f>_xll.BInterpol('Base IPCA'!$C$3:$C$13,'Base IPCA'!$D$3:$D$13,AH2735,"Cubic","Extrapolate=Linear","MultiX=Average","Skip=True","Sort=True")</f>
        <v>#N/A Invalid Parameter: Interpolation value</v>
      </c>
    </row>
    <row r="2736" spans="34:36" x14ac:dyDescent="0.25">
      <c r="AH2736" s="42" t="e">
        <f t="shared" si="136"/>
        <v>#REF!</v>
      </c>
      <c r="AI2736" s="43" t="str">
        <f>_xll.BInterpol('Base IPCA'!$C$3:$C$13,'Base IPCA'!$E$3:$E$13,AH2736,"Cubic","Extrapolate=Linear","MultiX=Average","Skip=True","Sort=True")</f>
        <v>#N/A Invalid Parameter: Interpolation value</v>
      </c>
      <c r="AJ2736" s="43" t="str">
        <f>_xll.BInterpol('Base IPCA'!$C$3:$C$13,'Base IPCA'!$D$3:$D$13,AH2736,"Cubic","Extrapolate=Linear","MultiX=Average","Skip=True","Sort=True")</f>
        <v>#N/A Invalid Parameter: Interpolation value</v>
      </c>
    </row>
    <row r="2737" spans="34:36" x14ac:dyDescent="0.25">
      <c r="AH2737" s="42" t="e">
        <f t="shared" si="136"/>
        <v>#REF!</v>
      </c>
      <c r="AI2737" s="43" t="str">
        <f>_xll.BInterpol('Base IPCA'!$C$3:$C$13,'Base IPCA'!$E$3:$E$13,AH2737,"Cubic","Extrapolate=Linear","MultiX=Average","Skip=True","Sort=True")</f>
        <v>#N/A Invalid Parameter: Interpolation value</v>
      </c>
      <c r="AJ2737" s="43" t="str">
        <f>_xll.BInterpol('Base IPCA'!$C$3:$C$13,'Base IPCA'!$D$3:$D$13,AH2737,"Cubic","Extrapolate=Linear","MultiX=Average","Skip=True","Sort=True")</f>
        <v>#N/A Invalid Parameter: Interpolation value</v>
      </c>
    </row>
    <row r="2738" spans="34:36" x14ac:dyDescent="0.25">
      <c r="AH2738" s="42" t="e">
        <f t="shared" si="136"/>
        <v>#REF!</v>
      </c>
      <c r="AI2738" s="43" t="str">
        <f>_xll.BInterpol('Base IPCA'!$C$3:$C$13,'Base IPCA'!$E$3:$E$13,AH2738,"Cubic","Extrapolate=Linear","MultiX=Average","Skip=True","Sort=True")</f>
        <v>#N/A Invalid Parameter: Interpolation value</v>
      </c>
      <c r="AJ2738" s="43" t="str">
        <f>_xll.BInterpol('Base IPCA'!$C$3:$C$13,'Base IPCA'!$D$3:$D$13,AH2738,"Cubic","Extrapolate=Linear","MultiX=Average","Skip=True","Sort=True")</f>
        <v>#N/A Invalid Parameter: Interpolation value</v>
      </c>
    </row>
    <row r="2739" spans="34:36" x14ac:dyDescent="0.25">
      <c r="AH2739" s="42" t="e">
        <f t="shared" si="136"/>
        <v>#REF!</v>
      </c>
      <c r="AI2739" s="43" t="str">
        <f>_xll.BInterpol('Base IPCA'!$C$3:$C$13,'Base IPCA'!$E$3:$E$13,AH2739,"Cubic","Extrapolate=Linear","MultiX=Average","Skip=True","Sort=True")</f>
        <v>#N/A Invalid Parameter: Interpolation value</v>
      </c>
      <c r="AJ2739" s="43" t="str">
        <f>_xll.BInterpol('Base IPCA'!$C$3:$C$13,'Base IPCA'!$D$3:$D$13,AH2739,"Cubic","Extrapolate=Linear","MultiX=Average","Skip=True","Sort=True")</f>
        <v>#N/A Invalid Parameter: Interpolation value</v>
      </c>
    </row>
    <row r="2740" spans="34:36" x14ac:dyDescent="0.25">
      <c r="AH2740" s="42" t="e">
        <f t="shared" si="136"/>
        <v>#REF!</v>
      </c>
      <c r="AI2740" s="43" t="str">
        <f>_xll.BInterpol('Base IPCA'!$C$3:$C$13,'Base IPCA'!$E$3:$E$13,AH2740,"Cubic","Extrapolate=Linear","MultiX=Average","Skip=True","Sort=True")</f>
        <v>#N/A Invalid Parameter: Interpolation value</v>
      </c>
      <c r="AJ2740" s="43" t="str">
        <f>_xll.BInterpol('Base IPCA'!$C$3:$C$13,'Base IPCA'!$D$3:$D$13,AH2740,"Cubic","Extrapolate=Linear","MultiX=Average","Skip=True","Sort=True")</f>
        <v>#N/A Invalid Parameter: Interpolation value</v>
      </c>
    </row>
    <row r="2741" spans="34:36" x14ac:dyDescent="0.25">
      <c r="AH2741" s="42" t="e">
        <f t="shared" si="136"/>
        <v>#REF!</v>
      </c>
      <c r="AI2741" s="43" t="str">
        <f>_xll.BInterpol('Base IPCA'!$C$3:$C$13,'Base IPCA'!$E$3:$E$13,AH2741,"Cubic","Extrapolate=Linear","MultiX=Average","Skip=True","Sort=True")</f>
        <v>#N/A Invalid Parameter: Interpolation value</v>
      </c>
      <c r="AJ2741" s="43" t="str">
        <f>_xll.BInterpol('Base IPCA'!$C$3:$C$13,'Base IPCA'!$D$3:$D$13,AH2741,"Cubic","Extrapolate=Linear","MultiX=Average","Skip=True","Sort=True")</f>
        <v>#N/A Invalid Parameter: Interpolation value</v>
      </c>
    </row>
    <row r="2742" spans="34:36" x14ac:dyDescent="0.25">
      <c r="AH2742" s="42" t="e">
        <f t="shared" si="136"/>
        <v>#REF!</v>
      </c>
      <c r="AI2742" s="43" t="str">
        <f>_xll.BInterpol('Base IPCA'!$C$3:$C$13,'Base IPCA'!$E$3:$E$13,AH2742,"Cubic","Extrapolate=Linear","MultiX=Average","Skip=True","Sort=True")</f>
        <v>#N/A Invalid Parameter: Interpolation value</v>
      </c>
      <c r="AJ2742" s="43" t="str">
        <f>_xll.BInterpol('Base IPCA'!$C$3:$C$13,'Base IPCA'!$D$3:$D$13,AH2742,"Cubic","Extrapolate=Linear","MultiX=Average","Skip=True","Sort=True")</f>
        <v>#N/A Invalid Parameter: Interpolation value</v>
      </c>
    </row>
    <row r="2743" spans="34:36" x14ac:dyDescent="0.25">
      <c r="AH2743" s="42" t="e">
        <f t="shared" si="136"/>
        <v>#REF!</v>
      </c>
      <c r="AI2743" s="43" t="str">
        <f>_xll.BInterpol('Base IPCA'!$C$3:$C$13,'Base IPCA'!$E$3:$E$13,AH2743,"Cubic","Extrapolate=Linear","MultiX=Average","Skip=True","Sort=True")</f>
        <v>#N/A Invalid Parameter: Interpolation value</v>
      </c>
      <c r="AJ2743" s="43" t="str">
        <f>_xll.BInterpol('Base IPCA'!$C$3:$C$13,'Base IPCA'!$D$3:$D$13,AH2743,"Cubic","Extrapolate=Linear","MultiX=Average","Skip=True","Sort=True")</f>
        <v>#N/A Invalid Parameter: Interpolation value</v>
      </c>
    </row>
    <row r="2744" spans="34:36" x14ac:dyDescent="0.25">
      <c r="AH2744" s="42" t="e">
        <f t="shared" si="136"/>
        <v>#REF!</v>
      </c>
      <c r="AI2744" s="43" t="str">
        <f>_xll.BInterpol('Base IPCA'!$C$3:$C$13,'Base IPCA'!$E$3:$E$13,AH2744,"Cubic","Extrapolate=Linear","MultiX=Average","Skip=True","Sort=True")</f>
        <v>#N/A Invalid Parameter: Interpolation value</v>
      </c>
      <c r="AJ2744" s="43" t="str">
        <f>_xll.BInterpol('Base IPCA'!$C$3:$C$13,'Base IPCA'!$D$3:$D$13,AH2744,"Cubic","Extrapolate=Linear","MultiX=Average","Skip=True","Sort=True")</f>
        <v>#N/A Invalid Parameter: Interpolation value</v>
      </c>
    </row>
    <row r="2745" spans="34:36" x14ac:dyDescent="0.25">
      <c r="AH2745" s="42" t="e">
        <f t="shared" si="136"/>
        <v>#REF!</v>
      </c>
      <c r="AI2745" s="43" t="str">
        <f>_xll.BInterpol('Base IPCA'!$C$3:$C$13,'Base IPCA'!$E$3:$E$13,AH2745,"Cubic","Extrapolate=Linear","MultiX=Average","Skip=True","Sort=True")</f>
        <v>#N/A Invalid Parameter: Interpolation value</v>
      </c>
      <c r="AJ2745" s="43" t="str">
        <f>_xll.BInterpol('Base IPCA'!$C$3:$C$13,'Base IPCA'!$D$3:$D$13,AH2745,"Cubic","Extrapolate=Linear","MultiX=Average","Skip=True","Sort=True")</f>
        <v>#N/A Invalid Parameter: Interpolation value</v>
      </c>
    </row>
    <row r="2746" spans="34:36" x14ac:dyDescent="0.25">
      <c r="AH2746" s="42" t="e">
        <f t="shared" si="136"/>
        <v>#REF!</v>
      </c>
      <c r="AI2746" s="43" t="str">
        <f>_xll.BInterpol('Base IPCA'!$C$3:$C$13,'Base IPCA'!$E$3:$E$13,AH2746,"Cubic","Extrapolate=Linear","MultiX=Average","Skip=True","Sort=True")</f>
        <v>#N/A Invalid Parameter: Interpolation value</v>
      </c>
      <c r="AJ2746" s="43" t="str">
        <f>_xll.BInterpol('Base IPCA'!$C$3:$C$13,'Base IPCA'!$D$3:$D$13,AH2746,"Cubic","Extrapolate=Linear","MultiX=Average","Skip=True","Sort=True")</f>
        <v>#N/A Invalid Parameter: Interpolation value</v>
      </c>
    </row>
    <row r="2747" spans="34:36" x14ac:dyDescent="0.25">
      <c r="AH2747" s="42" t="e">
        <f t="shared" si="136"/>
        <v>#REF!</v>
      </c>
      <c r="AI2747" s="43" t="str">
        <f>_xll.BInterpol('Base IPCA'!$C$3:$C$13,'Base IPCA'!$E$3:$E$13,AH2747,"Cubic","Extrapolate=Linear","MultiX=Average","Skip=True","Sort=True")</f>
        <v>#N/A Invalid Parameter: Interpolation value</v>
      </c>
      <c r="AJ2747" s="43" t="str">
        <f>_xll.BInterpol('Base IPCA'!$C$3:$C$13,'Base IPCA'!$D$3:$D$13,AH2747,"Cubic","Extrapolate=Linear","MultiX=Average","Skip=True","Sort=True")</f>
        <v>#N/A Invalid Parameter: Interpolation value</v>
      </c>
    </row>
    <row r="2748" spans="34:36" x14ac:dyDescent="0.25">
      <c r="AH2748" s="42" t="e">
        <f t="shared" si="136"/>
        <v>#REF!</v>
      </c>
      <c r="AI2748" s="43" t="str">
        <f>_xll.BInterpol('Base IPCA'!$C$3:$C$13,'Base IPCA'!$E$3:$E$13,AH2748,"Cubic","Extrapolate=Linear","MultiX=Average","Skip=True","Sort=True")</f>
        <v>#N/A Invalid Parameter: Interpolation value</v>
      </c>
      <c r="AJ2748" s="43" t="str">
        <f>_xll.BInterpol('Base IPCA'!$C$3:$C$13,'Base IPCA'!$D$3:$D$13,AH2748,"Cubic","Extrapolate=Linear","MultiX=Average","Skip=True","Sort=True")</f>
        <v>#N/A Invalid Parameter: Interpolation value</v>
      </c>
    </row>
    <row r="2749" spans="34:36" x14ac:dyDescent="0.25">
      <c r="AH2749" s="42" t="e">
        <f t="shared" si="136"/>
        <v>#REF!</v>
      </c>
      <c r="AI2749" s="43" t="str">
        <f>_xll.BInterpol('Base IPCA'!$C$3:$C$13,'Base IPCA'!$E$3:$E$13,AH2749,"Cubic","Extrapolate=Linear","MultiX=Average","Skip=True","Sort=True")</f>
        <v>#N/A Invalid Parameter: Interpolation value</v>
      </c>
      <c r="AJ2749" s="43" t="str">
        <f>_xll.BInterpol('Base IPCA'!$C$3:$C$13,'Base IPCA'!$D$3:$D$13,AH2749,"Cubic","Extrapolate=Linear","MultiX=Average","Skip=True","Sort=True")</f>
        <v>#N/A Invalid Parameter: Interpolation value</v>
      </c>
    </row>
    <row r="2750" spans="34:36" x14ac:dyDescent="0.25">
      <c r="AH2750" s="42" t="e">
        <f t="shared" si="136"/>
        <v>#REF!</v>
      </c>
      <c r="AI2750" s="43" t="str">
        <f>_xll.BInterpol('Base IPCA'!$C$3:$C$13,'Base IPCA'!$E$3:$E$13,AH2750,"Cubic","Extrapolate=Linear","MultiX=Average","Skip=True","Sort=True")</f>
        <v>#N/A Invalid Parameter: Interpolation value</v>
      </c>
      <c r="AJ2750" s="43" t="str">
        <f>_xll.BInterpol('Base IPCA'!$C$3:$C$13,'Base IPCA'!$D$3:$D$13,AH2750,"Cubic","Extrapolate=Linear","MultiX=Average","Skip=True","Sort=True")</f>
        <v>#N/A Invalid Parameter: Interpolation value</v>
      </c>
    </row>
    <row r="2751" spans="34:36" x14ac:dyDescent="0.25">
      <c r="AH2751" s="42" t="e">
        <f t="shared" si="136"/>
        <v>#REF!</v>
      </c>
      <c r="AI2751" s="43" t="str">
        <f>_xll.BInterpol('Base IPCA'!$C$3:$C$13,'Base IPCA'!$E$3:$E$13,AH2751,"Cubic","Extrapolate=Linear","MultiX=Average","Skip=True","Sort=True")</f>
        <v>#N/A Invalid Parameter: Interpolation value</v>
      </c>
      <c r="AJ2751" s="43" t="str">
        <f>_xll.BInterpol('Base IPCA'!$C$3:$C$13,'Base IPCA'!$D$3:$D$13,AH2751,"Cubic","Extrapolate=Linear","MultiX=Average","Skip=True","Sort=True")</f>
        <v>#N/A Invalid Parameter: Interpolation value</v>
      </c>
    </row>
    <row r="2752" spans="34:36" x14ac:dyDescent="0.25">
      <c r="AH2752" s="42" t="e">
        <f t="shared" si="136"/>
        <v>#REF!</v>
      </c>
      <c r="AI2752" s="43" t="str">
        <f>_xll.BInterpol('Base IPCA'!$C$3:$C$13,'Base IPCA'!$E$3:$E$13,AH2752,"Cubic","Extrapolate=Linear","MultiX=Average","Skip=True","Sort=True")</f>
        <v>#N/A Invalid Parameter: Interpolation value</v>
      </c>
      <c r="AJ2752" s="43" t="str">
        <f>_xll.BInterpol('Base IPCA'!$C$3:$C$13,'Base IPCA'!$D$3:$D$13,AH2752,"Cubic","Extrapolate=Linear","MultiX=Average","Skip=True","Sort=True")</f>
        <v>#N/A Invalid Parameter: Interpolation value</v>
      </c>
    </row>
    <row r="2753" spans="34:36" x14ac:dyDescent="0.25">
      <c r="AH2753" s="42" t="e">
        <f t="shared" si="136"/>
        <v>#REF!</v>
      </c>
      <c r="AI2753" s="43" t="str">
        <f>_xll.BInterpol('Base IPCA'!$C$3:$C$13,'Base IPCA'!$E$3:$E$13,AH2753,"Cubic","Extrapolate=Linear","MultiX=Average","Skip=True","Sort=True")</f>
        <v>#N/A Invalid Parameter: Interpolation value</v>
      </c>
      <c r="AJ2753" s="43" t="str">
        <f>_xll.BInterpol('Base IPCA'!$C$3:$C$13,'Base IPCA'!$D$3:$D$13,AH2753,"Cubic","Extrapolate=Linear","MultiX=Average","Skip=True","Sort=True")</f>
        <v>#N/A Invalid Parameter: Interpolation value</v>
      </c>
    </row>
    <row r="2754" spans="34:36" x14ac:dyDescent="0.25">
      <c r="AH2754" s="42" t="e">
        <f t="shared" si="136"/>
        <v>#REF!</v>
      </c>
      <c r="AI2754" s="43" t="str">
        <f>_xll.BInterpol('Base IPCA'!$C$3:$C$13,'Base IPCA'!$E$3:$E$13,AH2754,"Cubic","Extrapolate=Linear","MultiX=Average","Skip=True","Sort=True")</f>
        <v>#N/A Invalid Parameter: Interpolation value</v>
      </c>
      <c r="AJ2754" s="43" t="str">
        <f>_xll.BInterpol('Base IPCA'!$C$3:$C$13,'Base IPCA'!$D$3:$D$13,AH2754,"Cubic","Extrapolate=Linear","MultiX=Average","Skip=True","Sort=True")</f>
        <v>#N/A Invalid Parameter: Interpolation value</v>
      </c>
    </row>
    <row r="2755" spans="34:36" x14ac:dyDescent="0.25">
      <c r="AH2755" s="42" t="e">
        <f t="shared" si="136"/>
        <v>#REF!</v>
      </c>
      <c r="AI2755" s="43" t="str">
        <f>_xll.BInterpol('Base IPCA'!$C$3:$C$13,'Base IPCA'!$E$3:$E$13,AH2755,"Cubic","Extrapolate=Linear","MultiX=Average","Skip=True","Sort=True")</f>
        <v>#N/A Invalid Parameter: Interpolation value</v>
      </c>
      <c r="AJ2755" s="43" t="str">
        <f>_xll.BInterpol('Base IPCA'!$C$3:$C$13,'Base IPCA'!$D$3:$D$13,AH2755,"Cubic","Extrapolate=Linear","MultiX=Average","Skip=True","Sort=True")</f>
        <v>#N/A Invalid Parameter: Interpolation value</v>
      </c>
    </row>
    <row r="2756" spans="34:36" x14ac:dyDescent="0.25">
      <c r="AH2756" s="42" t="e">
        <f t="shared" si="136"/>
        <v>#REF!</v>
      </c>
      <c r="AI2756" s="43" t="str">
        <f>_xll.BInterpol('Base IPCA'!$C$3:$C$13,'Base IPCA'!$E$3:$E$13,AH2756,"Cubic","Extrapolate=Linear","MultiX=Average","Skip=True","Sort=True")</f>
        <v>#N/A Invalid Parameter: Interpolation value</v>
      </c>
      <c r="AJ2756" s="43" t="str">
        <f>_xll.BInterpol('Base IPCA'!$C$3:$C$13,'Base IPCA'!$D$3:$D$13,AH2756,"Cubic","Extrapolate=Linear","MultiX=Average","Skip=True","Sort=True")</f>
        <v>#N/A Invalid Parameter: Interpolation value</v>
      </c>
    </row>
    <row r="2757" spans="34:36" x14ac:dyDescent="0.25">
      <c r="AH2757" s="42" t="e">
        <f t="shared" si="136"/>
        <v>#REF!</v>
      </c>
      <c r="AI2757" s="43" t="str">
        <f>_xll.BInterpol('Base IPCA'!$C$3:$C$13,'Base IPCA'!$E$3:$E$13,AH2757,"Cubic","Extrapolate=Linear","MultiX=Average","Skip=True","Sort=True")</f>
        <v>#N/A Invalid Parameter: Interpolation value</v>
      </c>
      <c r="AJ2757" s="43" t="str">
        <f>_xll.BInterpol('Base IPCA'!$C$3:$C$13,'Base IPCA'!$D$3:$D$13,AH2757,"Cubic","Extrapolate=Linear","MultiX=Average","Skip=True","Sort=True")</f>
        <v>#N/A Invalid Parameter: Interpolation value</v>
      </c>
    </row>
    <row r="2758" spans="34:36" x14ac:dyDescent="0.25">
      <c r="AH2758" s="42" t="e">
        <f t="shared" ref="AH2758:AH2821" si="137">AH2757+1</f>
        <v>#REF!</v>
      </c>
      <c r="AI2758" s="43" t="str">
        <f>_xll.BInterpol('Base IPCA'!$C$3:$C$13,'Base IPCA'!$E$3:$E$13,AH2758,"Cubic","Extrapolate=Linear","MultiX=Average","Skip=True","Sort=True")</f>
        <v>#N/A Invalid Parameter: Interpolation value</v>
      </c>
      <c r="AJ2758" s="43" t="str">
        <f>_xll.BInterpol('Base IPCA'!$C$3:$C$13,'Base IPCA'!$D$3:$D$13,AH2758,"Cubic","Extrapolate=Linear","MultiX=Average","Skip=True","Sort=True")</f>
        <v>#N/A Invalid Parameter: Interpolation value</v>
      </c>
    </row>
    <row r="2759" spans="34:36" x14ac:dyDescent="0.25">
      <c r="AH2759" s="42" t="e">
        <f t="shared" si="137"/>
        <v>#REF!</v>
      </c>
      <c r="AI2759" s="43" t="str">
        <f>_xll.BInterpol('Base IPCA'!$C$3:$C$13,'Base IPCA'!$E$3:$E$13,AH2759,"Cubic","Extrapolate=Linear","MultiX=Average","Skip=True","Sort=True")</f>
        <v>#N/A Invalid Parameter: Interpolation value</v>
      </c>
      <c r="AJ2759" s="43" t="str">
        <f>_xll.BInterpol('Base IPCA'!$C$3:$C$13,'Base IPCA'!$D$3:$D$13,AH2759,"Cubic","Extrapolate=Linear","MultiX=Average","Skip=True","Sort=True")</f>
        <v>#N/A Invalid Parameter: Interpolation value</v>
      </c>
    </row>
    <row r="2760" spans="34:36" x14ac:dyDescent="0.25">
      <c r="AH2760" s="42" t="e">
        <f t="shared" si="137"/>
        <v>#REF!</v>
      </c>
      <c r="AI2760" s="43" t="str">
        <f>_xll.BInterpol('Base IPCA'!$C$3:$C$13,'Base IPCA'!$E$3:$E$13,AH2760,"Cubic","Extrapolate=Linear","MultiX=Average","Skip=True","Sort=True")</f>
        <v>#N/A Invalid Parameter: Interpolation value</v>
      </c>
      <c r="AJ2760" s="43" t="str">
        <f>_xll.BInterpol('Base IPCA'!$C$3:$C$13,'Base IPCA'!$D$3:$D$13,AH2760,"Cubic","Extrapolate=Linear","MultiX=Average","Skip=True","Sort=True")</f>
        <v>#N/A Invalid Parameter: Interpolation value</v>
      </c>
    </row>
    <row r="2761" spans="34:36" x14ac:dyDescent="0.25">
      <c r="AH2761" s="42" t="e">
        <f t="shared" si="137"/>
        <v>#REF!</v>
      </c>
      <c r="AI2761" s="43" t="str">
        <f>_xll.BInterpol('Base IPCA'!$C$3:$C$13,'Base IPCA'!$E$3:$E$13,AH2761,"Cubic","Extrapolate=Linear","MultiX=Average","Skip=True","Sort=True")</f>
        <v>#N/A Invalid Parameter: Interpolation value</v>
      </c>
      <c r="AJ2761" s="43" t="str">
        <f>_xll.BInterpol('Base IPCA'!$C$3:$C$13,'Base IPCA'!$D$3:$D$13,AH2761,"Cubic","Extrapolate=Linear","MultiX=Average","Skip=True","Sort=True")</f>
        <v>#N/A Invalid Parameter: Interpolation value</v>
      </c>
    </row>
    <row r="2762" spans="34:36" x14ac:dyDescent="0.25">
      <c r="AH2762" s="42" t="e">
        <f t="shared" si="137"/>
        <v>#REF!</v>
      </c>
      <c r="AI2762" s="43" t="str">
        <f>_xll.BInterpol('Base IPCA'!$C$3:$C$13,'Base IPCA'!$E$3:$E$13,AH2762,"Cubic","Extrapolate=Linear","MultiX=Average","Skip=True","Sort=True")</f>
        <v>#N/A Invalid Parameter: Interpolation value</v>
      </c>
      <c r="AJ2762" s="43" t="str">
        <f>_xll.BInterpol('Base IPCA'!$C$3:$C$13,'Base IPCA'!$D$3:$D$13,AH2762,"Cubic","Extrapolate=Linear","MultiX=Average","Skip=True","Sort=True")</f>
        <v>#N/A Invalid Parameter: Interpolation value</v>
      </c>
    </row>
    <row r="2763" spans="34:36" x14ac:dyDescent="0.25">
      <c r="AH2763" s="42" t="e">
        <f t="shared" si="137"/>
        <v>#REF!</v>
      </c>
      <c r="AI2763" s="43" t="str">
        <f>_xll.BInterpol('Base IPCA'!$C$3:$C$13,'Base IPCA'!$E$3:$E$13,AH2763,"Cubic","Extrapolate=Linear","MultiX=Average","Skip=True","Sort=True")</f>
        <v>#N/A Invalid Parameter: Interpolation value</v>
      </c>
      <c r="AJ2763" s="43" t="str">
        <f>_xll.BInterpol('Base IPCA'!$C$3:$C$13,'Base IPCA'!$D$3:$D$13,AH2763,"Cubic","Extrapolate=Linear","MultiX=Average","Skip=True","Sort=True")</f>
        <v>#N/A Invalid Parameter: Interpolation value</v>
      </c>
    </row>
    <row r="2764" spans="34:36" x14ac:dyDescent="0.25">
      <c r="AH2764" s="42" t="e">
        <f t="shared" si="137"/>
        <v>#REF!</v>
      </c>
      <c r="AI2764" s="43" t="str">
        <f>_xll.BInterpol('Base IPCA'!$C$3:$C$13,'Base IPCA'!$E$3:$E$13,AH2764,"Cubic","Extrapolate=Linear","MultiX=Average","Skip=True","Sort=True")</f>
        <v>#N/A Invalid Parameter: Interpolation value</v>
      </c>
      <c r="AJ2764" s="43" t="str">
        <f>_xll.BInterpol('Base IPCA'!$C$3:$C$13,'Base IPCA'!$D$3:$D$13,AH2764,"Cubic","Extrapolate=Linear","MultiX=Average","Skip=True","Sort=True")</f>
        <v>#N/A Invalid Parameter: Interpolation value</v>
      </c>
    </row>
    <row r="2765" spans="34:36" x14ac:dyDescent="0.25">
      <c r="AH2765" s="42" t="e">
        <f t="shared" si="137"/>
        <v>#REF!</v>
      </c>
      <c r="AI2765" s="43" t="str">
        <f>_xll.BInterpol('Base IPCA'!$C$3:$C$13,'Base IPCA'!$E$3:$E$13,AH2765,"Cubic","Extrapolate=Linear","MultiX=Average","Skip=True","Sort=True")</f>
        <v>#N/A Invalid Parameter: Interpolation value</v>
      </c>
      <c r="AJ2765" s="43" t="str">
        <f>_xll.BInterpol('Base IPCA'!$C$3:$C$13,'Base IPCA'!$D$3:$D$13,AH2765,"Cubic","Extrapolate=Linear","MultiX=Average","Skip=True","Sort=True")</f>
        <v>#N/A Invalid Parameter: Interpolation value</v>
      </c>
    </row>
    <row r="2766" spans="34:36" x14ac:dyDescent="0.25">
      <c r="AH2766" s="42" t="e">
        <f t="shared" si="137"/>
        <v>#REF!</v>
      </c>
      <c r="AI2766" s="43" t="str">
        <f>_xll.BInterpol('Base IPCA'!$C$3:$C$13,'Base IPCA'!$E$3:$E$13,AH2766,"Cubic","Extrapolate=Linear","MultiX=Average","Skip=True","Sort=True")</f>
        <v>#N/A Invalid Parameter: Interpolation value</v>
      </c>
      <c r="AJ2766" s="43" t="str">
        <f>_xll.BInterpol('Base IPCA'!$C$3:$C$13,'Base IPCA'!$D$3:$D$13,AH2766,"Cubic","Extrapolate=Linear","MultiX=Average","Skip=True","Sort=True")</f>
        <v>#N/A Invalid Parameter: Interpolation value</v>
      </c>
    </row>
    <row r="2767" spans="34:36" x14ac:dyDescent="0.25">
      <c r="AH2767" s="42" t="e">
        <f t="shared" si="137"/>
        <v>#REF!</v>
      </c>
      <c r="AI2767" s="43" t="str">
        <f>_xll.BInterpol('Base IPCA'!$C$3:$C$13,'Base IPCA'!$E$3:$E$13,AH2767,"Cubic","Extrapolate=Linear","MultiX=Average","Skip=True","Sort=True")</f>
        <v>#N/A Invalid Parameter: Interpolation value</v>
      </c>
      <c r="AJ2767" s="43" t="str">
        <f>_xll.BInterpol('Base IPCA'!$C$3:$C$13,'Base IPCA'!$D$3:$D$13,AH2767,"Cubic","Extrapolate=Linear","MultiX=Average","Skip=True","Sort=True")</f>
        <v>#N/A Invalid Parameter: Interpolation value</v>
      </c>
    </row>
    <row r="2768" spans="34:36" x14ac:dyDescent="0.25">
      <c r="AH2768" s="42" t="e">
        <f t="shared" si="137"/>
        <v>#REF!</v>
      </c>
      <c r="AI2768" s="43" t="str">
        <f>_xll.BInterpol('Base IPCA'!$C$3:$C$13,'Base IPCA'!$E$3:$E$13,AH2768,"Cubic","Extrapolate=Linear","MultiX=Average","Skip=True","Sort=True")</f>
        <v>#N/A Invalid Parameter: Interpolation value</v>
      </c>
      <c r="AJ2768" s="43" t="str">
        <f>_xll.BInterpol('Base IPCA'!$C$3:$C$13,'Base IPCA'!$D$3:$D$13,AH2768,"Cubic","Extrapolate=Linear","MultiX=Average","Skip=True","Sort=True")</f>
        <v>#N/A Invalid Parameter: Interpolation value</v>
      </c>
    </row>
    <row r="2769" spans="34:36" x14ac:dyDescent="0.25">
      <c r="AH2769" s="42" t="e">
        <f t="shared" si="137"/>
        <v>#REF!</v>
      </c>
      <c r="AI2769" s="43" t="str">
        <f>_xll.BInterpol('Base IPCA'!$C$3:$C$13,'Base IPCA'!$E$3:$E$13,AH2769,"Cubic","Extrapolate=Linear","MultiX=Average","Skip=True","Sort=True")</f>
        <v>#N/A Invalid Parameter: Interpolation value</v>
      </c>
      <c r="AJ2769" s="43" t="str">
        <f>_xll.BInterpol('Base IPCA'!$C$3:$C$13,'Base IPCA'!$D$3:$D$13,AH2769,"Cubic","Extrapolate=Linear","MultiX=Average","Skip=True","Sort=True")</f>
        <v>#N/A Invalid Parameter: Interpolation value</v>
      </c>
    </row>
    <row r="2770" spans="34:36" x14ac:dyDescent="0.25">
      <c r="AH2770" s="42" t="e">
        <f t="shared" si="137"/>
        <v>#REF!</v>
      </c>
      <c r="AI2770" s="43" t="str">
        <f>_xll.BInterpol('Base IPCA'!$C$3:$C$13,'Base IPCA'!$E$3:$E$13,AH2770,"Cubic","Extrapolate=Linear","MultiX=Average","Skip=True","Sort=True")</f>
        <v>#N/A Invalid Parameter: Interpolation value</v>
      </c>
      <c r="AJ2770" s="43" t="str">
        <f>_xll.BInterpol('Base IPCA'!$C$3:$C$13,'Base IPCA'!$D$3:$D$13,AH2770,"Cubic","Extrapolate=Linear","MultiX=Average","Skip=True","Sort=True")</f>
        <v>#N/A Invalid Parameter: Interpolation value</v>
      </c>
    </row>
    <row r="2771" spans="34:36" x14ac:dyDescent="0.25">
      <c r="AH2771" s="42" t="e">
        <f t="shared" si="137"/>
        <v>#REF!</v>
      </c>
      <c r="AI2771" s="43" t="str">
        <f>_xll.BInterpol('Base IPCA'!$C$3:$C$13,'Base IPCA'!$E$3:$E$13,AH2771,"Cubic","Extrapolate=Linear","MultiX=Average","Skip=True","Sort=True")</f>
        <v>#N/A Invalid Parameter: Interpolation value</v>
      </c>
      <c r="AJ2771" s="43" t="str">
        <f>_xll.BInterpol('Base IPCA'!$C$3:$C$13,'Base IPCA'!$D$3:$D$13,AH2771,"Cubic","Extrapolate=Linear","MultiX=Average","Skip=True","Sort=True")</f>
        <v>#N/A Invalid Parameter: Interpolation value</v>
      </c>
    </row>
    <row r="2772" spans="34:36" x14ac:dyDescent="0.25">
      <c r="AH2772" s="42" t="e">
        <f t="shared" si="137"/>
        <v>#REF!</v>
      </c>
      <c r="AI2772" s="43" t="str">
        <f>_xll.BInterpol('Base IPCA'!$C$3:$C$13,'Base IPCA'!$E$3:$E$13,AH2772,"Cubic","Extrapolate=Linear","MultiX=Average","Skip=True","Sort=True")</f>
        <v>#N/A Invalid Parameter: Interpolation value</v>
      </c>
      <c r="AJ2772" s="43" t="str">
        <f>_xll.BInterpol('Base IPCA'!$C$3:$C$13,'Base IPCA'!$D$3:$D$13,AH2772,"Cubic","Extrapolate=Linear","MultiX=Average","Skip=True","Sort=True")</f>
        <v>#N/A Invalid Parameter: Interpolation value</v>
      </c>
    </row>
    <row r="2773" spans="34:36" x14ac:dyDescent="0.25">
      <c r="AH2773" s="42" t="e">
        <f t="shared" si="137"/>
        <v>#REF!</v>
      </c>
      <c r="AI2773" s="43" t="str">
        <f>_xll.BInterpol('Base IPCA'!$C$3:$C$13,'Base IPCA'!$E$3:$E$13,AH2773,"Cubic","Extrapolate=Linear","MultiX=Average","Skip=True","Sort=True")</f>
        <v>#N/A Invalid Parameter: Interpolation value</v>
      </c>
      <c r="AJ2773" s="43" t="str">
        <f>_xll.BInterpol('Base IPCA'!$C$3:$C$13,'Base IPCA'!$D$3:$D$13,AH2773,"Cubic","Extrapolate=Linear","MultiX=Average","Skip=True","Sort=True")</f>
        <v>#N/A Invalid Parameter: Interpolation value</v>
      </c>
    </row>
    <row r="2774" spans="34:36" x14ac:dyDescent="0.25">
      <c r="AH2774" s="42" t="e">
        <f t="shared" si="137"/>
        <v>#REF!</v>
      </c>
      <c r="AI2774" s="43" t="str">
        <f>_xll.BInterpol('Base IPCA'!$C$3:$C$13,'Base IPCA'!$E$3:$E$13,AH2774,"Cubic","Extrapolate=Linear","MultiX=Average","Skip=True","Sort=True")</f>
        <v>#N/A Invalid Parameter: Interpolation value</v>
      </c>
      <c r="AJ2774" s="43" t="str">
        <f>_xll.BInterpol('Base IPCA'!$C$3:$C$13,'Base IPCA'!$D$3:$D$13,AH2774,"Cubic","Extrapolate=Linear","MultiX=Average","Skip=True","Sort=True")</f>
        <v>#N/A Invalid Parameter: Interpolation value</v>
      </c>
    </row>
    <row r="2775" spans="34:36" x14ac:dyDescent="0.25">
      <c r="AH2775" s="42" t="e">
        <f t="shared" si="137"/>
        <v>#REF!</v>
      </c>
      <c r="AI2775" s="43" t="str">
        <f>_xll.BInterpol('Base IPCA'!$C$3:$C$13,'Base IPCA'!$E$3:$E$13,AH2775,"Cubic","Extrapolate=Linear","MultiX=Average","Skip=True","Sort=True")</f>
        <v>#N/A Invalid Parameter: Interpolation value</v>
      </c>
      <c r="AJ2775" s="43" t="str">
        <f>_xll.BInterpol('Base IPCA'!$C$3:$C$13,'Base IPCA'!$D$3:$D$13,AH2775,"Cubic","Extrapolate=Linear","MultiX=Average","Skip=True","Sort=True")</f>
        <v>#N/A Invalid Parameter: Interpolation value</v>
      </c>
    </row>
    <row r="2776" spans="34:36" x14ac:dyDescent="0.25">
      <c r="AH2776" s="42" t="e">
        <f t="shared" si="137"/>
        <v>#REF!</v>
      </c>
      <c r="AI2776" s="43" t="str">
        <f>_xll.BInterpol('Base IPCA'!$C$3:$C$13,'Base IPCA'!$E$3:$E$13,AH2776,"Cubic","Extrapolate=Linear","MultiX=Average","Skip=True","Sort=True")</f>
        <v>#N/A Invalid Parameter: Interpolation value</v>
      </c>
      <c r="AJ2776" s="43" t="str">
        <f>_xll.BInterpol('Base IPCA'!$C$3:$C$13,'Base IPCA'!$D$3:$D$13,AH2776,"Cubic","Extrapolate=Linear","MultiX=Average","Skip=True","Sort=True")</f>
        <v>#N/A Invalid Parameter: Interpolation value</v>
      </c>
    </row>
    <row r="2777" spans="34:36" x14ac:dyDescent="0.25">
      <c r="AH2777" s="42" t="e">
        <f t="shared" si="137"/>
        <v>#REF!</v>
      </c>
      <c r="AI2777" s="43" t="str">
        <f>_xll.BInterpol('Base IPCA'!$C$3:$C$13,'Base IPCA'!$E$3:$E$13,AH2777,"Cubic","Extrapolate=Linear","MultiX=Average","Skip=True","Sort=True")</f>
        <v>#N/A Invalid Parameter: Interpolation value</v>
      </c>
      <c r="AJ2777" s="43" t="str">
        <f>_xll.BInterpol('Base IPCA'!$C$3:$C$13,'Base IPCA'!$D$3:$D$13,AH2777,"Cubic","Extrapolate=Linear","MultiX=Average","Skip=True","Sort=True")</f>
        <v>#N/A Invalid Parameter: Interpolation value</v>
      </c>
    </row>
    <row r="2778" spans="34:36" x14ac:dyDescent="0.25">
      <c r="AH2778" s="42" t="e">
        <f t="shared" si="137"/>
        <v>#REF!</v>
      </c>
      <c r="AI2778" s="43" t="str">
        <f>_xll.BInterpol('Base IPCA'!$C$3:$C$13,'Base IPCA'!$E$3:$E$13,AH2778,"Cubic","Extrapolate=Linear","MultiX=Average","Skip=True","Sort=True")</f>
        <v>#N/A Invalid Parameter: Interpolation value</v>
      </c>
      <c r="AJ2778" s="43" t="str">
        <f>_xll.BInterpol('Base IPCA'!$C$3:$C$13,'Base IPCA'!$D$3:$D$13,AH2778,"Cubic","Extrapolate=Linear","MultiX=Average","Skip=True","Sort=True")</f>
        <v>#N/A Invalid Parameter: Interpolation value</v>
      </c>
    </row>
    <row r="2779" spans="34:36" x14ac:dyDescent="0.25">
      <c r="AH2779" s="42" t="e">
        <f t="shared" si="137"/>
        <v>#REF!</v>
      </c>
      <c r="AI2779" s="43" t="str">
        <f>_xll.BInterpol('Base IPCA'!$C$3:$C$13,'Base IPCA'!$E$3:$E$13,AH2779,"Cubic","Extrapolate=Linear","MultiX=Average","Skip=True","Sort=True")</f>
        <v>#N/A Invalid Parameter: Interpolation value</v>
      </c>
      <c r="AJ2779" s="43" t="str">
        <f>_xll.BInterpol('Base IPCA'!$C$3:$C$13,'Base IPCA'!$D$3:$D$13,AH2779,"Cubic","Extrapolate=Linear","MultiX=Average","Skip=True","Sort=True")</f>
        <v>#N/A Invalid Parameter: Interpolation value</v>
      </c>
    </row>
    <row r="2780" spans="34:36" x14ac:dyDescent="0.25">
      <c r="AH2780" s="42" t="e">
        <f t="shared" si="137"/>
        <v>#REF!</v>
      </c>
      <c r="AI2780" s="43" t="str">
        <f>_xll.BInterpol('Base IPCA'!$C$3:$C$13,'Base IPCA'!$E$3:$E$13,AH2780,"Cubic","Extrapolate=Linear","MultiX=Average","Skip=True","Sort=True")</f>
        <v>#N/A Invalid Parameter: Interpolation value</v>
      </c>
      <c r="AJ2780" s="43" t="str">
        <f>_xll.BInterpol('Base IPCA'!$C$3:$C$13,'Base IPCA'!$D$3:$D$13,AH2780,"Cubic","Extrapolate=Linear","MultiX=Average","Skip=True","Sort=True")</f>
        <v>#N/A Invalid Parameter: Interpolation value</v>
      </c>
    </row>
    <row r="2781" spans="34:36" x14ac:dyDescent="0.25">
      <c r="AH2781" s="42" t="e">
        <f t="shared" si="137"/>
        <v>#REF!</v>
      </c>
      <c r="AI2781" s="43" t="str">
        <f>_xll.BInterpol('Base IPCA'!$C$3:$C$13,'Base IPCA'!$E$3:$E$13,AH2781,"Cubic","Extrapolate=Linear","MultiX=Average","Skip=True","Sort=True")</f>
        <v>#N/A Invalid Parameter: Interpolation value</v>
      </c>
      <c r="AJ2781" s="43" t="str">
        <f>_xll.BInterpol('Base IPCA'!$C$3:$C$13,'Base IPCA'!$D$3:$D$13,AH2781,"Cubic","Extrapolate=Linear","MultiX=Average","Skip=True","Sort=True")</f>
        <v>#N/A Invalid Parameter: Interpolation value</v>
      </c>
    </row>
    <row r="2782" spans="34:36" x14ac:dyDescent="0.25">
      <c r="AH2782" s="42" t="e">
        <f t="shared" si="137"/>
        <v>#REF!</v>
      </c>
      <c r="AI2782" s="43" t="str">
        <f>_xll.BInterpol('Base IPCA'!$C$3:$C$13,'Base IPCA'!$E$3:$E$13,AH2782,"Cubic","Extrapolate=Linear","MultiX=Average","Skip=True","Sort=True")</f>
        <v>#N/A Invalid Parameter: Interpolation value</v>
      </c>
      <c r="AJ2782" s="43" t="str">
        <f>_xll.BInterpol('Base IPCA'!$C$3:$C$13,'Base IPCA'!$D$3:$D$13,AH2782,"Cubic","Extrapolate=Linear","MultiX=Average","Skip=True","Sort=True")</f>
        <v>#N/A Invalid Parameter: Interpolation value</v>
      </c>
    </row>
    <row r="2783" spans="34:36" x14ac:dyDescent="0.25">
      <c r="AH2783" s="42" t="e">
        <f t="shared" si="137"/>
        <v>#REF!</v>
      </c>
      <c r="AI2783" s="43" t="str">
        <f>_xll.BInterpol('Base IPCA'!$C$3:$C$13,'Base IPCA'!$E$3:$E$13,AH2783,"Cubic","Extrapolate=Linear","MultiX=Average","Skip=True","Sort=True")</f>
        <v>#N/A Invalid Parameter: Interpolation value</v>
      </c>
      <c r="AJ2783" s="43" t="str">
        <f>_xll.BInterpol('Base IPCA'!$C$3:$C$13,'Base IPCA'!$D$3:$D$13,AH2783,"Cubic","Extrapolate=Linear","MultiX=Average","Skip=True","Sort=True")</f>
        <v>#N/A Invalid Parameter: Interpolation value</v>
      </c>
    </row>
    <row r="2784" spans="34:36" x14ac:dyDescent="0.25">
      <c r="AH2784" s="42" t="e">
        <f t="shared" si="137"/>
        <v>#REF!</v>
      </c>
      <c r="AI2784" s="43" t="str">
        <f>_xll.BInterpol('Base IPCA'!$C$3:$C$13,'Base IPCA'!$E$3:$E$13,AH2784,"Cubic","Extrapolate=Linear","MultiX=Average","Skip=True","Sort=True")</f>
        <v>#N/A Invalid Parameter: Interpolation value</v>
      </c>
      <c r="AJ2784" s="43" t="str">
        <f>_xll.BInterpol('Base IPCA'!$C$3:$C$13,'Base IPCA'!$D$3:$D$13,AH2784,"Cubic","Extrapolate=Linear","MultiX=Average","Skip=True","Sort=True")</f>
        <v>#N/A Invalid Parameter: Interpolation value</v>
      </c>
    </row>
    <row r="2785" spans="34:36" x14ac:dyDescent="0.25">
      <c r="AH2785" s="42" t="e">
        <f t="shared" si="137"/>
        <v>#REF!</v>
      </c>
      <c r="AI2785" s="43" t="str">
        <f>_xll.BInterpol('Base IPCA'!$C$3:$C$13,'Base IPCA'!$E$3:$E$13,AH2785,"Cubic","Extrapolate=Linear","MultiX=Average","Skip=True","Sort=True")</f>
        <v>#N/A Invalid Parameter: Interpolation value</v>
      </c>
      <c r="AJ2785" s="43" t="str">
        <f>_xll.BInterpol('Base IPCA'!$C$3:$C$13,'Base IPCA'!$D$3:$D$13,AH2785,"Cubic","Extrapolate=Linear","MultiX=Average","Skip=True","Sort=True")</f>
        <v>#N/A Invalid Parameter: Interpolation value</v>
      </c>
    </row>
    <row r="2786" spans="34:36" x14ac:dyDescent="0.25">
      <c r="AH2786" s="42" t="e">
        <f t="shared" si="137"/>
        <v>#REF!</v>
      </c>
      <c r="AI2786" s="43" t="str">
        <f>_xll.BInterpol('Base IPCA'!$C$3:$C$13,'Base IPCA'!$E$3:$E$13,AH2786,"Cubic","Extrapolate=Linear","MultiX=Average","Skip=True","Sort=True")</f>
        <v>#N/A Invalid Parameter: Interpolation value</v>
      </c>
      <c r="AJ2786" s="43" t="str">
        <f>_xll.BInterpol('Base IPCA'!$C$3:$C$13,'Base IPCA'!$D$3:$D$13,AH2786,"Cubic","Extrapolate=Linear","MultiX=Average","Skip=True","Sort=True")</f>
        <v>#N/A Invalid Parameter: Interpolation value</v>
      </c>
    </row>
    <row r="2787" spans="34:36" x14ac:dyDescent="0.25">
      <c r="AH2787" s="42" t="e">
        <f t="shared" si="137"/>
        <v>#REF!</v>
      </c>
      <c r="AI2787" s="43" t="str">
        <f>_xll.BInterpol('Base IPCA'!$C$3:$C$13,'Base IPCA'!$E$3:$E$13,AH2787,"Cubic","Extrapolate=Linear","MultiX=Average","Skip=True","Sort=True")</f>
        <v>#N/A Invalid Parameter: Interpolation value</v>
      </c>
      <c r="AJ2787" s="43" t="str">
        <f>_xll.BInterpol('Base IPCA'!$C$3:$C$13,'Base IPCA'!$D$3:$D$13,AH2787,"Cubic","Extrapolate=Linear","MultiX=Average","Skip=True","Sort=True")</f>
        <v>#N/A Invalid Parameter: Interpolation value</v>
      </c>
    </row>
    <row r="2788" spans="34:36" x14ac:dyDescent="0.25">
      <c r="AH2788" s="42" t="e">
        <f t="shared" si="137"/>
        <v>#REF!</v>
      </c>
      <c r="AI2788" s="43" t="str">
        <f>_xll.BInterpol('Base IPCA'!$C$3:$C$13,'Base IPCA'!$E$3:$E$13,AH2788,"Cubic","Extrapolate=Linear","MultiX=Average","Skip=True","Sort=True")</f>
        <v>#N/A Invalid Parameter: Interpolation value</v>
      </c>
      <c r="AJ2788" s="43" t="str">
        <f>_xll.BInterpol('Base IPCA'!$C$3:$C$13,'Base IPCA'!$D$3:$D$13,AH2788,"Cubic","Extrapolate=Linear","MultiX=Average","Skip=True","Sort=True")</f>
        <v>#N/A Invalid Parameter: Interpolation value</v>
      </c>
    </row>
    <row r="2789" spans="34:36" x14ac:dyDescent="0.25">
      <c r="AH2789" s="42" t="e">
        <f t="shared" si="137"/>
        <v>#REF!</v>
      </c>
      <c r="AI2789" s="43" t="str">
        <f>_xll.BInterpol('Base IPCA'!$C$3:$C$13,'Base IPCA'!$E$3:$E$13,AH2789,"Cubic","Extrapolate=Linear","MultiX=Average","Skip=True","Sort=True")</f>
        <v>#N/A Invalid Parameter: Interpolation value</v>
      </c>
      <c r="AJ2789" s="43" t="str">
        <f>_xll.BInterpol('Base IPCA'!$C$3:$C$13,'Base IPCA'!$D$3:$D$13,AH2789,"Cubic","Extrapolate=Linear","MultiX=Average","Skip=True","Sort=True")</f>
        <v>#N/A Invalid Parameter: Interpolation value</v>
      </c>
    </row>
    <row r="2790" spans="34:36" x14ac:dyDescent="0.25">
      <c r="AH2790" s="42" t="e">
        <f t="shared" si="137"/>
        <v>#REF!</v>
      </c>
      <c r="AI2790" s="43" t="str">
        <f>_xll.BInterpol('Base IPCA'!$C$3:$C$13,'Base IPCA'!$E$3:$E$13,AH2790,"Cubic","Extrapolate=Linear","MultiX=Average","Skip=True","Sort=True")</f>
        <v>#N/A Invalid Parameter: Interpolation value</v>
      </c>
      <c r="AJ2790" s="43" t="str">
        <f>_xll.BInterpol('Base IPCA'!$C$3:$C$13,'Base IPCA'!$D$3:$D$13,AH2790,"Cubic","Extrapolate=Linear","MultiX=Average","Skip=True","Sort=True")</f>
        <v>#N/A Invalid Parameter: Interpolation value</v>
      </c>
    </row>
    <row r="2791" spans="34:36" x14ac:dyDescent="0.25">
      <c r="AH2791" s="42" t="e">
        <f t="shared" si="137"/>
        <v>#REF!</v>
      </c>
      <c r="AI2791" s="43" t="str">
        <f>_xll.BInterpol('Base IPCA'!$C$3:$C$13,'Base IPCA'!$E$3:$E$13,AH2791,"Cubic","Extrapolate=Linear","MultiX=Average","Skip=True","Sort=True")</f>
        <v>#N/A Invalid Parameter: Interpolation value</v>
      </c>
      <c r="AJ2791" s="43" t="str">
        <f>_xll.BInterpol('Base IPCA'!$C$3:$C$13,'Base IPCA'!$D$3:$D$13,AH2791,"Cubic","Extrapolate=Linear","MultiX=Average","Skip=True","Sort=True")</f>
        <v>#N/A Invalid Parameter: Interpolation value</v>
      </c>
    </row>
    <row r="2792" spans="34:36" x14ac:dyDescent="0.25">
      <c r="AH2792" s="42" t="e">
        <f t="shared" si="137"/>
        <v>#REF!</v>
      </c>
      <c r="AI2792" s="43" t="str">
        <f>_xll.BInterpol('Base IPCA'!$C$3:$C$13,'Base IPCA'!$E$3:$E$13,AH2792,"Cubic","Extrapolate=Linear","MultiX=Average","Skip=True","Sort=True")</f>
        <v>#N/A Invalid Parameter: Interpolation value</v>
      </c>
      <c r="AJ2792" s="43" t="str">
        <f>_xll.BInterpol('Base IPCA'!$C$3:$C$13,'Base IPCA'!$D$3:$D$13,AH2792,"Cubic","Extrapolate=Linear","MultiX=Average","Skip=True","Sort=True")</f>
        <v>#N/A Invalid Parameter: Interpolation value</v>
      </c>
    </row>
    <row r="2793" spans="34:36" x14ac:dyDescent="0.25">
      <c r="AH2793" s="42" t="e">
        <f t="shared" si="137"/>
        <v>#REF!</v>
      </c>
      <c r="AI2793" s="43" t="str">
        <f>_xll.BInterpol('Base IPCA'!$C$3:$C$13,'Base IPCA'!$E$3:$E$13,AH2793,"Cubic","Extrapolate=Linear","MultiX=Average","Skip=True","Sort=True")</f>
        <v>#N/A Invalid Parameter: Interpolation value</v>
      </c>
      <c r="AJ2793" s="43" t="str">
        <f>_xll.BInterpol('Base IPCA'!$C$3:$C$13,'Base IPCA'!$D$3:$D$13,AH2793,"Cubic","Extrapolate=Linear","MultiX=Average","Skip=True","Sort=True")</f>
        <v>#N/A Invalid Parameter: Interpolation value</v>
      </c>
    </row>
    <row r="2794" spans="34:36" x14ac:dyDescent="0.25">
      <c r="AH2794" s="42" t="e">
        <f t="shared" si="137"/>
        <v>#REF!</v>
      </c>
      <c r="AI2794" s="43" t="str">
        <f>_xll.BInterpol('Base IPCA'!$C$3:$C$13,'Base IPCA'!$E$3:$E$13,AH2794,"Cubic","Extrapolate=Linear","MultiX=Average","Skip=True","Sort=True")</f>
        <v>#N/A Invalid Parameter: Interpolation value</v>
      </c>
      <c r="AJ2794" s="43" t="str">
        <f>_xll.BInterpol('Base IPCA'!$C$3:$C$13,'Base IPCA'!$D$3:$D$13,AH2794,"Cubic","Extrapolate=Linear","MultiX=Average","Skip=True","Sort=True")</f>
        <v>#N/A Invalid Parameter: Interpolation value</v>
      </c>
    </row>
    <row r="2795" spans="34:36" x14ac:dyDescent="0.25">
      <c r="AH2795" s="42" t="e">
        <f t="shared" si="137"/>
        <v>#REF!</v>
      </c>
      <c r="AI2795" s="43" t="str">
        <f>_xll.BInterpol('Base IPCA'!$C$3:$C$13,'Base IPCA'!$E$3:$E$13,AH2795,"Cubic","Extrapolate=Linear","MultiX=Average","Skip=True","Sort=True")</f>
        <v>#N/A Invalid Parameter: Interpolation value</v>
      </c>
      <c r="AJ2795" s="43" t="str">
        <f>_xll.BInterpol('Base IPCA'!$C$3:$C$13,'Base IPCA'!$D$3:$D$13,AH2795,"Cubic","Extrapolate=Linear","MultiX=Average","Skip=True","Sort=True")</f>
        <v>#N/A Invalid Parameter: Interpolation value</v>
      </c>
    </row>
    <row r="2796" spans="34:36" x14ac:dyDescent="0.25">
      <c r="AH2796" s="42" t="e">
        <f t="shared" si="137"/>
        <v>#REF!</v>
      </c>
      <c r="AI2796" s="43" t="str">
        <f>_xll.BInterpol('Base IPCA'!$C$3:$C$13,'Base IPCA'!$E$3:$E$13,AH2796,"Cubic","Extrapolate=Linear","MultiX=Average","Skip=True","Sort=True")</f>
        <v>#N/A Invalid Parameter: Interpolation value</v>
      </c>
      <c r="AJ2796" s="43" t="str">
        <f>_xll.BInterpol('Base IPCA'!$C$3:$C$13,'Base IPCA'!$D$3:$D$13,AH2796,"Cubic","Extrapolate=Linear","MultiX=Average","Skip=True","Sort=True")</f>
        <v>#N/A Invalid Parameter: Interpolation value</v>
      </c>
    </row>
    <row r="2797" spans="34:36" x14ac:dyDescent="0.25">
      <c r="AH2797" s="42" t="e">
        <f t="shared" si="137"/>
        <v>#REF!</v>
      </c>
      <c r="AI2797" s="43" t="str">
        <f>_xll.BInterpol('Base IPCA'!$C$3:$C$13,'Base IPCA'!$E$3:$E$13,AH2797,"Cubic","Extrapolate=Linear","MultiX=Average","Skip=True","Sort=True")</f>
        <v>#N/A Invalid Parameter: Interpolation value</v>
      </c>
      <c r="AJ2797" s="43" t="str">
        <f>_xll.BInterpol('Base IPCA'!$C$3:$C$13,'Base IPCA'!$D$3:$D$13,AH2797,"Cubic","Extrapolate=Linear","MultiX=Average","Skip=True","Sort=True")</f>
        <v>#N/A Invalid Parameter: Interpolation value</v>
      </c>
    </row>
    <row r="2798" spans="34:36" x14ac:dyDescent="0.25">
      <c r="AH2798" s="42" t="e">
        <f t="shared" si="137"/>
        <v>#REF!</v>
      </c>
      <c r="AI2798" s="43" t="str">
        <f>_xll.BInterpol('Base IPCA'!$C$3:$C$13,'Base IPCA'!$E$3:$E$13,AH2798,"Cubic","Extrapolate=Linear","MultiX=Average","Skip=True","Sort=True")</f>
        <v>#N/A Invalid Parameter: Interpolation value</v>
      </c>
      <c r="AJ2798" s="43" t="str">
        <f>_xll.BInterpol('Base IPCA'!$C$3:$C$13,'Base IPCA'!$D$3:$D$13,AH2798,"Cubic","Extrapolate=Linear","MultiX=Average","Skip=True","Sort=True")</f>
        <v>#N/A Invalid Parameter: Interpolation value</v>
      </c>
    </row>
    <row r="2799" spans="34:36" x14ac:dyDescent="0.25">
      <c r="AH2799" s="42" t="e">
        <f t="shared" si="137"/>
        <v>#REF!</v>
      </c>
      <c r="AI2799" s="43" t="str">
        <f>_xll.BInterpol('Base IPCA'!$C$3:$C$13,'Base IPCA'!$E$3:$E$13,AH2799,"Cubic","Extrapolate=Linear","MultiX=Average","Skip=True","Sort=True")</f>
        <v>#N/A Invalid Parameter: Interpolation value</v>
      </c>
      <c r="AJ2799" s="43" t="str">
        <f>_xll.BInterpol('Base IPCA'!$C$3:$C$13,'Base IPCA'!$D$3:$D$13,AH2799,"Cubic","Extrapolate=Linear","MultiX=Average","Skip=True","Sort=True")</f>
        <v>#N/A Invalid Parameter: Interpolation value</v>
      </c>
    </row>
    <row r="2800" spans="34:36" x14ac:dyDescent="0.25">
      <c r="AH2800" s="42" t="e">
        <f t="shared" si="137"/>
        <v>#REF!</v>
      </c>
      <c r="AI2800" s="43" t="str">
        <f>_xll.BInterpol('Base IPCA'!$C$3:$C$13,'Base IPCA'!$E$3:$E$13,AH2800,"Cubic","Extrapolate=Linear","MultiX=Average","Skip=True","Sort=True")</f>
        <v>#N/A Invalid Parameter: Interpolation value</v>
      </c>
      <c r="AJ2800" s="43" t="str">
        <f>_xll.BInterpol('Base IPCA'!$C$3:$C$13,'Base IPCA'!$D$3:$D$13,AH2800,"Cubic","Extrapolate=Linear","MultiX=Average","Skip=True","Sort=True")</f>
        <v>#N/A Invalid Parameter: Interpolation value</v>
      </c>
    </row>
    <row r="2801" spans="34:36" x14ac:dyDescent="0.25">
      <c r="AH2801" s="42" t="e">
        <f t="shared" si="137"/>
        <v>#REF!</v>
      </c>
      <c r="AI2801" s="43" t="str">
        <f>_xll.BInterpol('Base IPCA'!$C$3:$C$13,'Base IPCA'!$E$3:$E$13,AH2801,"Cubic","Extrapolate=Linear","MultiX=Average","Skip=True","Sort=True")</f>
        <v>#N/A Invalid Parameter: Interpolation value</v>
      </c>
      <c r="AJ2801" s="43" t="str">
        <f>_xll.BInterpol('Base IPCA'!$C$3:$C$13,'Base IPCA'!$D$3:$D$13,AH2801,"Cubic","Extrapolate=Linear","MultiX=Average","Skip=True","Sort=True")</f>
        <v>#N/A Invalid Parameter: Interpolation value</v>
      </c>
    </row>
    <row r="2802" spans="34:36" x14ac:dyDescent="0.25">
      <c r="AH2802" s="42" t="e">
        <f t="shared" si="137"/>
        <v>#REF!</v>
      </c>
      <c r="AI2802" s="43" t="str">
        <f>_xll.BInterpol('Base IPCA'!$C$3:$C$13,'Base IPCA'!$E$3:$E$13,AH2802,"Cubic","Extrapolate=Linear","MultiX=Average","Skip=True","Sort=True")</f>
        <v>#N/A Invalid Parameter: Interpolation value</v>
      </c>
      <c r="AJ2802" s="43" t="str">
        <f>_xll.BInterpol('Base IPCA'!$C$3:$C$13,'Base IPCA'!$D$3:$D$13,AH2802,"Cubic","Extrapolate=Linear","MultiX=Average","Skip=True","Sort=True")</f>
        <v>#N/A Invalid Parameter: Interpolation value</v>
      </c>
    </row>
    <row r="2803" spans="34:36" x14ac:dyDescent="0.25">
      <c r="AH2803" s="42" t="e">
        <f t="shared" si="137"/>
        <v>#REF!</v>
      </c>
      <c r="AI2803" s="43" t="str">
        <f>_xll.BInterpol('Base IPCA'!$C$3:$C$13,'Base IPCA'!$E$3:$E$13,AH2803,"Cubic","Extrapolate=Linear","MultiX=Average","Skip=True","Sort=True")</f>
        <v>#N/A Invalid Parameter: Interpolation value</v>
      </c>
      <c r="AJ2803" s="43" t="str">
        <f>_xll.BInterpol('Base IPCA'!$C$3:$C$13,'Base IPCA'!$D$3:$D$13,AH2803,"Cubic","Extrapolate=Linear","MultiX=Average","Skip=True","Sort=True")</f>
        <v>#N/A Invalid Parameter: Interpolation value</v>
      </c>
    </row>
    <row r="2804" spans="34:36" x14ac:dyDescent="0.25">
      <c r="AH2804" s="42" t="e">
        <f t="shared" si="137"/>
        <v>#REF!</v>
      </c>
      <c r="AI2804" s="43" t="str">
        <f>_xll.BInterpol('Base IPCA'!$C$3:$C$13,'Base IPCA'!$E$3:$E$13,AH2804,"Cubic","Extrapolate=Linear","MultiX=Average","Skip=True","Sort=True")</f>
        <v>#N/A Invalid Parameter: Interpolation value</v>
      </c>
      <c r="AJ2804" s="43" t="str">
        <f>_xll.BInterpol('Base IPCA'!$C$3:$C$13,'Base IPCA'!$D$3:$D$13,AH2804,"Cubic","Extrapolate=Linear","MultiX=Average","Skip=True","Sort=True")</f>
        <v>#N/A Invalid Parameter: Interpolation value</v>
      </c>
    </row>
    <row r="2805" spans="34:36" x14ac:dyDescent="0.25">
      <c r="AH2805" s="42" t="e">
        <f t="shared" si="137"/>
        <v>#REF!</v>
      </c>
      <c r="AI2805" s="43" t="str">
        <f>_xll.BInterpol('Base IPCA'!$C$3:$C$13,'Base IPCA'!$E$3:$E$13,AH2805,"Cubic","Extrapolate=Linear","MultiX=Average","Skip=True","Sort=True")</f>
        <v>#N/A Invalid Parameter: Interpolation value</v>
      </c>
      <c r="AJ2805" s="43" t="str">
        <f>_xll.BInterpol('Base IPCA'!$C$3:$C$13,'Base IPCA'!$D$3:$D$13,AH2805,"Cubic","Extrapolate=Linear","MultiX=Average","Skip=True","Sort=True")</f>
        <v>#N/A Invalid Parameter: Interpolation value</v>
      </c>
    </row>
    <row r="2806" spans="34:36" x14ac:dyDescent="0.25">
      <c r="AH2806" s="42" t="e">
        <f t="shared" si="137"/>
        <v>#REF!</v>
      </c>
      <c r="AI2806" s="43" t="str">
        <f>_xll.BInterpol('Base IPCA'!$C$3:$C$13,'Base IPCA'!$E$3:$E$13,AH2806,"Cubic","Extrapolate=Linear","MultiX=Average","Skip=True","Sort=True")</f>
        <v>#N/A Invalid Parameter: Interpolation value</v>
      </c>
      <c r="AJ2806" s="43" t="str">
        <f>_xll.BInterpol('Base IPCA'!$C$3:$C$13,'Base IPCA'!$D$3:$D$13,AH2806,"Cubic","Extrapolate=Linear","MultiX=Average","Skip=True","Sort=True")</f>
        <v>#N/A Invalid Parameter: Interpolation value</v>
      </c>
    </row>
    <row r="2807" spans="34:36" x14ac:dyDescent="0.25">
      <c r="AH2807" s="42" t="e">
        <f t="shared" si="137"/>
        <v>#REF!</v>
      </c>
      <c r="AI2807" s="43" t="str">
        <f>_xll.BInterpol('Base IPCA'!$C$3:$C$13,'Base IPCA'!$E$3:$E$13,AH2807,"Cubic","Extrapolate=Linear","MultiX=Average","Skip=True","Sort=True")</f>
        <v>#N/A Invalid Parameter: Interpolation value</v>
      </c>
      <c r="AJ2807" s="43" t="str">
        <f>_xll.BInterpol('Base IPCA'!$C$3:$C$13,'Base IPCA'!$D$3:$D$13,AH2807,"Cubic","Extrapolate=Linear","MultiX=Average","Skip=True","Sort=True")</f>
        <v>#N/A Invalid Parameter: Interpolation value</v>
      </c>
    </row>
    <row r="2808" spans="34:36" x14ac:dyDescent="0.25">
      <c r="AH2808" s="42" t="e">
        <f t="shared" si="137"/>
        <v>#REF!</v>
      </c>
      <c r="AI2808" s="43" t="str">
        <f>_xll.BInterpol('Base IPCA'!$C$3:$C$13,'Base IPCA'!$E$3:$E$13,AH2808,"Cubic","Extrapolate=Linear","MultiX=Average","Skip=True","Sort=True")</f>
        <v>#N/A Invalid Parameter: Interpolation value</v>
      </c>
      <c r="AJ2808" s="43" t="str">
        <f>_xll.BInterpol('Base IPCA'!$C$3:$C$13,'Base IPCA'!$D$3:$D$13,AH2808,"Cubic","Extrapolate=Linear","MultiX=Average","Skip=True","Sort=True")</f>
        <v>#N/A Invalid Parameter: Interpolation value</v>
      </c>
    </row>
    <row r="2809" spans="34:36" x14ac:dyDescent="0.25">
      <c r="AH2809" s="42" t="e">
        <f t="shared" si="137"/>
        <v>#REF!</v>
      </c>
      <c r="AI2809" s="43" t="str">
        <f>_xll.BInterpol('Base IPCA'!$C$3:$C$13,'Base IPCA'!$E$3:$E$13,AH2809,"Cubic","Extrapolate=Linear","MultiX=Average","Skip=True","Sort=True")</f>
        <v>#N/A Invalid Parameter: Interpolation value</v>
      </c>
      <c r="AJ2809" s="43" t="str">
        <f>_xll.BInterpol('Base IPCA'!$C$3:$C$13,'Base IPCA'!$D$3:$D$13,AH2809,"Cubic","Extrapolate=Linear","MultiX=Average","Skip=True","Sort=True")</f>
        <v>#N/A Invalid Parameter: Interpolation value</v>
      </c>
    </row>
    <row r="2810" spans="34:36" x14ac:dyDescent="0.25">
      <c r="AH2810" s="42" t="e">
        <f t="shared" si="137"/>
        <v>#REF!</v>
      </c>
      <c r="AI2810" s="43" t="str">
        <f>_xll.BInterpol('Base IPCA'!$C$3:$C$13,'Base IPCA'!$E$3:$E$13,AH2810,"Cubic","Extrapolate=Linear","MultiX=Average","Skip=True","Sort=True")</f>
        <v>#N/A Invalid Parameter: Interpolation value</v>
      </c>
      <c r="AJ2810" s="43" t="str">
        <f>_xll.BInterpol('Base IPCA'!$C$3:$C$13,'Base IPCA'!$D$3:$D$13,AH2810,"Cubic","Extrapolate=Linear","MultiX=Average","Skip=True","Sort=True")</f>
        <v>#N/A Invalid Parameter: Interpolation value</v>
      </c>
    </row>
    <row r="2811" spans="34:36" x14ac:dyDescent="0.25">
      <c r="AH2811" s="42" t="e">
        <f t="shared" si="137"/>
        <v>#REF!</v>
      </c>
      <c r="AI2811" s="43" t="str">
        <f>_xll.BInterpol('Base IPCA'!$C$3:$C$13,'Base IPCA'!$E$3:$E$13,AH2811,"Cubic","Extrapolate=Linear","MultiX=Average","Skip=True","Sort=True")</f>
        <v>#N/A Invalid Parameter: Interpolation value</v>
      </c>
      <c r="AJ2811" s="43" t="str">
        <f>_xll.BInterpol('Base IPCA'!$C$3:$C$13,'Base IPCA'!$D$3:$D$13,AH2811,"Cubic","Extrapolate=Linear","MultiX=Average","Skip=True","Sort=True")</f>
        <v>#N/A Invalid Parameter: Interpolation value</v>
      </c>
    </row>
    <row r="2812" spans="34:36" x14ac:dyDescent="0.25">
      <c r="AH2812" s="42" t="e">
        <f t="shared" si="137"/>
        <v>#REF!</v>
      </c>
      <c r="AI2812" s="43" t="str">
        <f>_xll.BInterpol('Base IPCA'!$C$3:$C$13,'Base IPCA'!$E$3:$E$13,AH2812,"Cubic","Extrapolate=Linear","MultiX=Average","Skip=True","Sort=True")</f>
        <v>#N/A Invalid Parameter: Interpolation value</v>
      </c>
      <c r="AJ2812" s="43" t="str">
        <f>_xll.BInterpol('Base IPCA'!$C$3:$C$13,'Base IPCA'!$D$3:$D$13,AH2812,"Cubic","Extrapolate=Linear","MultiX=Average","Skip=True","Sort=True")</f>
        <v>#N/A Invalid Parameter: Interpolation value</v>
      </c>
    </row>
    <row r="2813" spans="34:36" x14ac:dyDescent="0.25">
      <c r="AH2813" s="42" t="e">
        <f t="shared" si="137"/>
        <v>#REF!</v>
      </c>
      <c r="AI2813" s="43" t="str">
        <f>_xll.BInterpol('Base IPCA'!$C$3:$C$13,'Base IPCA'!$E$3:$E$13,AH2813,"Cubic","Extrapolate=Linear","MultiX=Average","Skip=True","Sort=True")</f>
        <v>#N/A Invalid Parameter: Interpolation value</v>
      </c>
      <c r="AJ2813" s="43" t="str">
        <f>_xll.BInterpol('Base IPCA'!$C$3:$C$13,'Base IPCA'!$D$3:$D$13,AH2813,"Cubic","Extrapolate=Linear","MultiX=Average","Skip=True","Sort=True")</f>
        <v>#N/A Invalid Parameter: Interpolation value</v>
      </c>
    </row>
    <row r="2814" spans="34:36" x14ac:dyDescent="0.25">
      <c r="AH2814" s="42" t="e">
        <f t="shared" si="137"/>
        <v>#REF!</v>
      </c>
      <c r="AI2814" s="43" t="str">
        <f>_xll.BInterpol('Base IPCA'!$C$3:$C$13,'Base IPCA'!$E$3:$E$13,AH2814,"Cubic","Extrapolate=Linear","MultiX=Average","Skip=True","Sort=True")</f>
        <v>#N/A Invalid Parameter: Interpolation value</v>
      </c>
      <c r="AJ2814" s="43" t="str">
        <f>_xll.BInterpol('Base IPCA'!$C$3:$C$13,'Base IPCA'!$D$3:$D$13,AH2814,"Cubic","Extrapolate=Linear","MultiX=Average","Skip=True","Sort=True")</f>
        <v>#N/A Invalid Parameter: Interpolation value</v>
      </c>
    </row>
    <row r="2815" spans="34:36" x14ac:dyDescent="0.25">
      <c r="AH2815" s="42" t="e">
        <f t="shared" si="137"/>
        <v>#REF!</v>
      </c>
      <c r="AI2815" s="43" t="str">
        <f>_xll.BInterpol('Base IPCA'!$C$3:$C$13,'Base IPCA'!$E$3:$E$13,AH2815,"Cubic","Extrapolate=Linear","MultiX=Average","Skip=True","Sort=True")</f>
        <v>#N/A Invalid Parameter: Interpolation value</v>
      </c>
      <c r="AJ2815" s="43" t="str">
        <f>_xll.BInterpol('Base IPCA'!$C$3:$C$13,'Base IPCA'!$D$3:$D$13,AH2815,"Cubic","Extrapolate=Linear","MultiX=Average","Skip=True","Sort=True")</f>
        <v>#N/A Invalid Parameter: Interpolation value</v>
      </c>
    </row>
    <row r="2816" spans="34:36" x14ac:dyDescent="0.25">
      <c r="AH2816" s="42" t="e">
        <f t="shared" si="137"/>
        <v>#REF!</v>
      </c>
      <c r="AI2816" s="43" t="str">
        <f>_xll.BInterpol('Base IPCA'!$C$3:$C$13,'Base IPCA'!$E$3:$E$13,AH2816,"Cubic","Extrapolate=Linear","MultiX=Average","Skip=True","Sort=True")</f>
        <v>#N/A Invalid Parameter: Interpolation value</v>
      </c>
      <c r="AJ2816" s="43" t="str">
        <f>_xll.BInterpol('Base IPCA'!$C$3:$C$13,'Base IPCA'!$D$3:$D$13,AH2816,"Cubic","Extrapolate=Linear","MultiX=Average","Skip=True","Sort=True")</f>
        <v>#N/A Invalid Parameter: Interpolation value</v>
      </c>
    </row>
    <row r="2817" spans="34:36" x14ac:dyDescent="0.25">
      <c r="AH2817" s="42" t="e">
        <f t="shared" si="137"/>
        <v>#REF!</v>
      </c>
      <c r="AI2817" s="43" t="str">
        <f>_xll.BInterpol('Base IPCA'!$C$3:$C$13,'Base IPCA'!$E$3:$E$13,AH2817,"Cubic","Extrapolate=Linear","MultiX=Average","Skip=True","Sort=True")</f>
        <v>#N/A Invalid Parameter: Interpolation value</v>
      </c>
      <c r="AJ2817" s="43" t="str">
        <f>_xll.BInterpol('Base IPCA'!$C$3:$C$13,'Base IPCA'!$D$3:$D$13,AH2817,"Cubic","Extrapolate=Linear","MultiX=Average","Skip=True","Sort=True")</f>
        <v>#N/A Invalid Parameter: Interpolation value</v>
      </c>
    </row>
    <row r="2818" spans="34:36" x14ac:dyDescent="0.25">
      <c r="AH2818" s="42" t="e">
        <f t="shared" si="137"/>
        <v>#REF!</v>
      </c>
      <c r="AI2818" s="43" t="str">
        <f>_xll.BInterpol('Base IPCA'!$C$3:$C$13,'Base IPCA'!$E$3:$E$13,AH2818,"Cubic","Extrapolate=Linear","MultiX=Average","Skip=True","Sort=True")</f>
        <v>#N/A Invalid Parameter: Interpolation value</v>
      </c>
      <c r="AJ2818" s="43" t="str">
        <f>_xll.BInterpol('Base IPCA'!$C$3:$C$13,'Base IPCA'!$D$3:$D$13,AH2818,"Cubic","Extrapolate=Linear","MultiX=Average","Skip=True","Sort=True")</f>
        <v>#N/A Invalid Parameter: Interpolation value</v>
      </c>
    </row>
    <row r="2819" spans="34:36" x14ac:dyDescent="0.25">
      <c r="AH2819" s="42" t="e">
        <f t="shared" si="137"/>
        <v>#REF!</v>
      </c>
      <c r="AI2819" s="43" t="str">
        <f>_xll.BInterpol('Base IPCA'!$C$3:$C$13,'Base IPCA'!$E$3:$E$13,AH2819,"Cubic","Extrapolate=Linear","MultiX=Average","Skip=True","Sort=True")</f>
        <v>#N/A Invalid Parameter: Interpolation value</v>
      </c>
      <c r="AJ2819" s="43" t="str">
        <f>_xll.BInterpol('Base IPCA'!$C$3:$C$13,'Base IPCA'!$D$3:$D$13,AH2819,"Cubic","Extrapolate=Linear","MultiX=Average","Skip=True","Sort=True")</f>
        <v>#N/A Invalid Parameter: Interpolation value</v>
      </c>
    </row>
    <row r="2820" spans="34:36" x14ac:dyDescent="0.25">
      <c r="AH2820" s="42" t="e">
        <f t="shared" si="137"/>
        <v>#REF!</v>
      </c>
      <c r="AI2820" s="43" t="str">
        <f>_xll.BInterpol('Base IPCA'!$C$3:$C$13,'Base IPCA'!$E$3:$E$13,AH2820,"Cubic","Extrapolate=Linear","MultiX=Average","Skip=True","Sort=True")</f>
        <v>#N/A Invalid Parameter: Interpolation value</v>
      </c>
      <c r="AJ2820" s="43" t="str">
        <f>_xll.BInterpol('Base IPCA'!$C$3:$C$13,'Base IPCA'!$D$3:$D$13,AH2820,"Cubic","Extrapolate=Linear","MultiX=Average","Skip=True","Sort=True")</f>
        <v>#N/A Invalid Parameter: Interpolation value</v>
      </c>
    </row>
    <row r="2821" spans="34:36" x14ac:dyDescent="0.25">
      <c r="AH2821" s="42" t="e">
        <f t="shared" si="137"/>
        <v>#REF!</v>
      </c>
      <c r="AI2821" s="43" t="str">
        <f>_xll.BInterpol('Base IPCA'!$C$3:$C$13,'Base IPCA'!$E$3:$E$13,AH2821,"Cubic","Extrapolate=Linear","MultiX=Average","Skip=True","Sort=True")</f>
        <v>#N/A Invalid Parameter: Interpolation value</v>
      </c>
      <c r="AJ2821" s="43" t="str">
        <f>_xll.BInterpol('Base IPCA'!$C$3:$C$13,'Base IPCA'!$D$3:$D$13,AH2821,"Cubic","Extrapolate=Linear","MultiX=Average","Skip=True","Sort=True")</f>
        <v>#N/A Invalid Parameter: Interpolation value</v>
      </c>
    </row>
    <row r="2822" spans="34:36" x14ac:dyDescent="0.25">
      <c r="AH2822" s="42" t="e">
        <f t="shared" ref="AH2822:AH2885" si="138">AH2821+1</f>
        <v>#REF!</v>
      </c>
      <c r="AI2822" s="43" t="str">
        <f>_xll.BInterpol('Base IPCA'!$C$3:$C$13,'Base IPCA'!$E$3:$E$13,AH2822,"Cubic","Extrapolate=Linear","MultiX=Average","Skip=True","Sort=True")</f>
        <v>#N/A Invalid Parameter: Interpolation value</v>
      </c>
      <c r="AJ2822" s="43" t="str">
        <f>_xll.BInterpol('Base IPCA'!$C$3:$C$13,'Base IPCA'!$D$3:$D$13,AH2822,"Cubic","Extrapolate=Linear","MultiX=Average","Skip=True","Sort=True")</f>
        <v>#N/A Invalid Parameter: Interpolation value</v>
      </c>
    </row>
    <row r="2823" spans="34:36" x14ac:dyDescent="0.25">
      <c r="AH2823" s="42" t="e">
        <f t="shared" si="138"/>
        <v>#REF!</v>
      </c>
      <c r="AI2823" s="43" t="str">
        <f>_xll.BInterpol('Base IPCA'!$C$3:$C$13,'Base IPCA'!$E$3:$E$13,AH2823,"Cubic","Extrapolate=Linear","MultiX=Average","Skip=True","Sort=True")</f>
        <v>#N/A Invalid Parameter: Interpolation value</v>
      </c>
      <c r="AJ2823" s="43" t="str">
        <f>_xll.BInterpol('Base IPCA'!$C$3:$C$13,'Base IPCA'!$D$3:$D$13,AH2823,"Cubic","Extrapolate=Linear","MultiX=Average","Skip=True","Sort=True")</f>
        <v>#N/A Invalid Parameter: Interpolation value</v>
      </c>
    </row>
    <row r="2824" spans="34:36" x14ac:dyDescent="0.25">
      <c r="AH2824" s="42" t="e">
        <f t="shared" si="138"/>
        <v>#REF!</v>
      </c>
      <c r="AI2824" s="43" t="str">
        <f>_xll.BInterpol('Base IPCA'!$C$3:$C$13,'Base IPCA'!$E$3:$E$13,AH2824,"Cubic","Extrapolate=Linear","MultiX=Average","Skip=True","Sort=True")</f>
        <v>#N/A Invalid Parameter: Interpolation value</v>
      </c>
      <c r="AJ2824" s="43" t="str">
        <f>_xll.BInterpol('Base IPCA'!$C$3:$C$13,'Base IPCA'!$D$3:$D$13,AH2824,"Cubic","Extrapolate=Linear","MultiX=Average","Skip=True","Sort=True")</f>
        <v>#N/A Invalid Parameter: Interpolation value</v>
      </c>
    </row>
    <row r="2825" spans="34:36" x14ac:dyDescent="0.25">
      <c r="AH2825" s="42" t="e">
        <f t="shared" si="138"/>
        <v>#REF!</v>
      </c>
      <c r="AI2825" s="43" t="str">
        <f>_xll.BInterpol('Base IPCA'!$C$3:$C$13,'Base IPCA'!$E$3:$E$13,AH2825,"Cubic","Extrapolate=Linear","MultiX=Average","Skip=True","Sort=True")</f>
        <v>#N/A Invalid Parameter: Interpolation value</v>
      </c>
      <c r="AJ2825" s="43" t="str">
        <f>_xll.BInterpol('Base IPCA'!$C$3:$C$13,'Base IPCA'!$D$3:$D$13,AH2825,"Cubic","Extrapolate=Linear","MultiX=Average","Skip=True","Sort=True")</f>
        <v>#N/A Invalid Parameter: Interpolation value</v>
      </c>
    </row>
    <row r="2826" spans="34:36" x14ac:dyDescent="0.25">
      <c r="AH2826" s="42" t="e">
        <f t="shared" si="138"/>
        <v>#REF!</v>
      </c>
      <c r="AI2826" s="43" t="str">
        <f>_xll.BInterpol('Base IPCA'!$C$3:$C$13,'Base IPCA'!$E$3:$E$13,AH2826,"Cubic","Extrapolate=Linear","MultiX=Average","Skip=True","Sort=True")</f>
        <v>#N/A Invalid Parameter: Interpolation value</v>
      </c>
      <c r="AJ2826" s="43" t="str">
        <f>_xll.BInterpol('Base IPCA'!$C$3:$C$13,'Base IPCA'!$D$3:$D$13,AH2826,"Cubic","Extrapolate=Linear","MultiX=Average","Skip=True","Sort=True")</f>
        <v>#N/A Invalid Parameter: Interpolation value</v>
      </c>
    </row>
    <row r="2827" spans="34:36" x14ac:dyDescent="0.25">
      <c r="AH2827" s="42" t="e">
        <f t="shared" si="138"/>
        <v>#REF!</v>
      </c>
      <c r="AI2827" s="43" t="str">
        <f>_xll.BInterpol('Base IPCA'!$C$3:$C$13,'Base IPCA'!$E$3:$E$13,AH2827,"Cubic","Extrapolate=Linear","MultiX=Average","Skip=True","Sort=True")</f>
        <v>#N/A Invalid Parameter: Interpolation value</v>
      </c>
      <c r="AJ2827" s="43" t="str">
        <f>_xll.BInterpol('Base IPCA'!$C$3:$C$13,'Base IPCA'!$D$3:$D$13,AH2827,"Cubic","Extrapolate=Linear","MultiX=Average","Skip=True","Sort=True")</f>
        <v>#N/A Invalid Parameter: Interpolation value</v>
      </c>
    </row>
    <row r="2828" spans="34:36" x14ac:dyDescent="0.25">
      <c r="AH2828" s="42" t="e">
        <f t="shared" si="138"/>
        <v>#REF!</v>
      </c>
      <c r="AI2828" s="43" t="str">
        <f>_xll.BInterpol('Base IPCA'!$C$3:$C$13,'Base IPCA'!$E$3:$E$13,AH2828,"Cubic","Extrapolate=Linear","MultiX=Average","Skip=True","Sort=True")</f>
        <v>#N/A Invalid Parameter: Interpolation value</v>
      </c>
      <c r="AJ2828" s="43" t="str">
        <f>_xll.BInterpol('Base IPCA'!$C$3:$C$13,'Base IPCA'!$D$3:$D$13,AH2828,"Cubic","Extrapolate=Linear","MultiX=Average","Skip=True","Sort=True")</f>
        <v>#N/A Invalid Parameter: Interpolation value</v>
      </c>
    </row>
    <row r="2829" spans="34:36" x14ac:dyDescent="0.25">
      <c r="AH2829" s="42" t="e">
        <f t="shared" si="138"/>
        <v>#REF!</v>
      </c>
      <c r="AI2829" s="43" t="str">
        <f>_xll.BInterpol('Base IPCA'!$C$3:$C$13,'Base IPCA'!$E$3:$E$13,AH2829,"Cubic","Extrapolate=Linear","MultiX=Average","Skip=True","Sort=True")</f>
        <v>#N/A Invalid Parameter: Interpolation value</v>
      </c>
      <c r="AJ2829" s="43" t="str">
        <f>_xll.BInterpol('Base IPCA'!$C$3:$C$13,'Base IPCA'!$D$3:$D$13,AH2829,"Cubic","Extrapolate=Linear","MultiX=Average","Skip=True","Sort=True")</f>
        <v>#N/A Invalid Parameter: Interpolation value</v>
      </c>
    </row>
    <row r="2830" spans="34:36" x14ac:dyDescent="0.25">
      <c r="AH2830" s="42" t="e">
        <f t="shared" si="138"/>
        <v>#REF!</v>
      </c>
      <c r="AI2830" s="43" t="str">
        <f>_xll.BInterpol('Base IPCA'!$C$3:$C$13,'Base IPCA'!$E$3:$E$13,AH2830,"Cubic","Extrapolate=Linear","MultiX=Average","Skip=True","Sort=True")</f>
        <v>#N/A Invalid Parameter: Interpolation value</v>
      </c>
      <c r="AJ2830" s="43" t="str">
        <f>_xll.BInterpol('Base IPCA'!$C$3:$C$13,'Base IPCA'!$D$3:$D$13,AH2830,"Cubic","Extrapolate=Linear","MultiX=Average","Skip=True","Sort=True")</f>
        <v>#N/A Invalid Parameter: Interpolation value</v>
      </c>
    </row>
    <row r="2831" spans="34:36" x14ac:dyDescent="0.25">
      <c r="AH2831" s="42" t="e">
        <f t="shared" si="138"/>
        <v>#REF!</v>
      </c>
      <c r="AI2831" s="43" t="str">
        <f>_xll.BInterpol('Base IPCA'!$C$3:$C$13,'Base IPCA'!$E$3:$E$13,AH2831,"Cubic","Extrapolate=Linear","MultiX=Average","Skip=True","Sort=True")</f>
        <v>#N/A Invalid Parameter: Interpolation value</v>
      </c>
      <c r="AJ2831" s="43" t="str">
        <f>_xll.BInterpol('Base IPCA'!$C$3:$C$13,'Base IPCA'!$D$3:$D$13,AH2831,"Cubic","Extrapolate=Linear","MultiX=Average","Skip=True","Sort=True")</f>
        <v>#N/A Invalid Parameter: Interpolation value</v>
      </c>
    </row>
    <row r="2832" spans="34:36" x14ac:dyDescent="0.25">
      <c r="AH2832" s="42" t="e">
        <f t="shared" si="138"/>
        <v>#REF!</v>
      </c>
      <c r="AI2832" s="43" t="str">
        <f>_xll.BInterpol('Base IPCA'!$C$3:$C$13,'Base IPCA'!$E$3:$E$13,AH2832,"Cubic","Extrapolate=Linear","MultiX=Average","Skip=True","Sort=True")</f>
        <v>#N/A Invalid Parameter: Interpolation value</v>
      </c>
      <c r="AJ2832" s="43" t="str">
        <f>_xll.BInterpol('Base IPCA'!$C$3:$C$13,'Base IPCA'!$D$3:$D$13,AH2832,"Cubic","Extrapolate=Linear","MultiX=Average","Skip=True","Sort=True")</f>
        <v>#N/A Invalid Parameter: Interpolation value</v>
      </c>
    </row>
    <row r="2833" spans="34:36" x14ac:dyDescent="0.25">
      <c r="AH2833" s="42" t="e">
        <f t="shared" si="138"/>
        <v>#REF!</v>
      </c>
      <c r="AI2833" s="43" t="str">
        <f>_xll.BInterpol('Base IPCA'!$C$3:$C$13,'Base IPCA'!$E$3:$E$13,AH2833,"Cubic","Extrapolate=Linear","MultiX=Average","Skip=True","Sort=True")</f>
        <v>#N/A Invalid Parameter: Interpolation value</v>
      </c>
      <c r="AJ2833" s="43" t="str">
        <f>_xll.BInterpol('Base IPCA'!$C$3:$C$13,'Base IPCA'!$D$3:$D$13,AH2833,"Cubic","Extrapolate=Linear","MultiX=Average","Skip=True","Sort=True")</f>
        <v>#N/A Invalid Parameter: Interpolation value</v>
      </c>
    </row>
    <row r="2834" spans="34:36" x14ac:dyDescent="0.25">
      <c r="AH2834" s="42" t="e">
        <f t="shared" si="138"/>
        <v>#REF!</v>
      </c>
      <c r="AI2834" s="43" t="str">
        <f>_xll.BInterpol('Base IPCA'!$C$3:$C$13,'Base IPCA'!$E$3:$E$13,AH2834,"Cubic","Extrapolate=Linear","MultiX=Average","Skip=True","Sort=True")</f>
        <v>#N/A Invalid Parameter: Interpolation value</v>
      </c>
      <c r="AJ2834" s="43" t="str">
        <f>_xll.BInterpol('Base IPCA'!$C$3:$C$13,'Base IPCA'!$D$3:$D$13,AH2834,"Cubic","Extrapolate=Linear","MultiX=Average","Skip=True","Sort=True")</f>
        <v>#N/A Invalid Parameter: Interpolation value</v>
      </c>
    </row>
    <row r="2835" spans="34:36" x14ac:dyDescent="0.25">
      <c r="AH2835" s="42" t="e">
        <f t="shared" si="138"/>
        <v>#REF!</v>
      </c>
      <c r="AI2835" s="43" t="str">
        <f>_xll.BInterpol('Base IPCA'!$C$3:$C$13,'Base IPCA'!$E$3:$E$13,AH2835,"Cubic","Extrapolate=Linear","MultiX=Average","Skip=True","Sort=True")</f>
        <v>#N/A Invalid Parameter: Interpolation value</v>
      </c>
      <c r="AJ2835" s="43" t="str">
        <f>_xll.BInterpol('Base IPCA'!$C$3:$C$13,'Base IPCA'!$D$3:$D$13,AH2835,"Cubic","Extrapolate=Linear","MultiX=Average","Skip=True","Sort=True")</f>
        <v>#N/A Invalid Parameter: Interpolation value</v>
      </c>
    </row>
    <row r="2836" spans="34:36" x14ac:dyDescent="0.25">
      <c r="AH2836" s="42" t="e">
        <f t="shared" si="138"/>
        <v>#REF!</v>
      </c>
      <c r="AI2836" s="43" t="str">
        <f>_xll.BInterpol('Base IPCA'!$C$3:$C$13,'Base IPCA'!$E$3:$E$13,AH2836,"Cubic","Extrapolate=Linear","MultiX=Average","Skip=True","Sort=True")</f>
        <v>#N/A Invalid Parameter: Interpolation value</v>
      </c>
      <c r="AJ2836" s="43" t="str">
        <f>_xll.BInterpol('Base IPCA'!$C$3:$C$13,'Base IPCA'!$D$3:$D$13,AH2836,"Cubic","Extrapolate=Linear","MultiX=Average","Skip=True","Sort=True")</f>
        <v>#N/A Invalid Parameter: Interpolation value</v>
      </c>
    </row>
    <row r="2837" spans="34:36" x14ac:dyDescent="0.25">
      <c r="AH2837" s="42" t="e">
        <f t="shared" si="138"/>
        <v>#REF!</v>
      </c>
      <c r="AI2837" s="43" t="str">
        <f>_xll.BInterpol('Base IPCA'!$C$3:$C$13,'Base IPCA'!$E$3:$E$13,AH2837,"Cubic","Extrapolate=Linear","MultiX=Average","Skip=True","Sort=True")</f>
        <v>#N/A Invalid Parameter: Interpolation value</v>
      </c>
      <c r="AJ2837" s="43" t="str">
        <f>_xll.BInterpol('Base IPCA'!$C$3:$C$13,'Base IPCA'!$D$3:$D$13,AH2837,"Cubic","Extrapolate=Linear","MultiX=Average","Skip=True","Sort=True")</f>
        <v>#N/A Invalid Parameter: Interpolation value</v>
      </c>
    </row>
    <row r="2838" spans="34:36" x14ac:dyDescent="0.25">
      <c r="AH2838" s="42" t="e">
        <f t="shared" si="138"/>
        <v>#REF!</v>
      </c>
      <c r="AI2838" s="43" t="str">
        <f>_xll.BInterpol('Base IPCA'!$C$3:$C$13,'Base IPCA'!$E$3:$E$13,AH2838,"Cubic","Extrapolate=Linear","MultiX=Average","Skip=True","Sort=True")</f>
        <v>#N/A Invalid Parameter: Interpolation value</v>
      </c>
      <c r="AJ2838" s="43" t="str">
        <f>_xll.BInterpol('Base IPCA'!$C$3:$C$13,'Base IPCA'!$D$3:$D$13,AH2838,"Cubic","Extrapolate=Linear","MultiX=Average","Skip=True","Sort=True")</f>
        <v>#N/A Invalid Parameter: Interpolation value</v>
      </c>
    </row>
    <row r="2839" spans="34:36" x14ac:dyDescent="0.25">
      <c r="AH2839" s="42" t="e">
        <f t="shared" si="138"/>
        <v>#REF!</v>
      </c>
      <c r="AI2839" s="43" t="str">
        <f>_xll.BInterpol('Base IPCA'!$C$3:$C$13,'Base IPCA'!$E$3:$E$13,AH2839,"Cubic","Extrapolate=Linear","MultiX=Average","Skip=True","Sort=True")</f>
        <v>#N/A Invalid Parameter: Interpolation value</v>
      </c>
      <c r="AJ2839" s="43" t="str">
        <f>_xll.BInterpol('Base IPCA'!$C$3:$C$13,'Base IPCA'!$D$3:$D$13,AH2839,"Cubic","Extrapolate=Linear","MultiX=Average","Skip=True","Sort=True")</f>
        <v>#N/A Invalid Parameter: Interpolation value</v>
      </c>
    </row>
    <row r="2840" spans="34:36" x14ac:dyDescent="0.25">
      <c r="AH2840" s="42" t="e">
        <f t="shared" si="138"/>
        <v>#REF!</v>
      </c>
      <c r="AI2840" s="43" t="str">
        <f>_xll.BInterpol('Base IPCA'!$C$3:$C$13,'Base IPCA'!$E$3:$E$13,AH2840,"Cubic","Extrapolate=Linear","MultiX=Average","Skip=True","Sort=True")</f>
        <v>#N/A Invalid Parameter: Interpolation value</v>
      </c>
      <c r="AJ2840" s="43" t="str">
        <f>_xll.BInterpol('Base IPCA'!$C$3:$C$13,'Base IPCA'!$D$3:$D$13,AH2840,"Cubic","Extrapolate=Linear","MultiX=Average","Skip=True","Sort=True")</f>
        <v>#N/A Invalid Parameter: Interpolation value</v>
      </c>
    </row>
    <row r="2841" spans="34:36" x14ac:dyDescent="0.25">
      <c r="AH2841" s="42" t="e">
        <f t="shared" si="138"/>
        <v>#REF!</v>
      </c>
      <c r="AI2841" s="43" t="str">
        <f>_xll.BInterpol('Base IPCA'!$C$3:$C$13,'Base IPCA'!$E$3:$E$13,AH2841,"Cubic","Extrapolate=Linear","MultiX=Average","Skip=True","Sort=True")</f>
        <v>#N/A Invalid Parameter: Interpolation value</v>
      </c>
      <c r="AJ2841" s="43" t="str">
        <f>_xll.BInterpol('Base IPCA'!$C$3:$C$13,'Base IPCA'!$D$3:$D$13,AH2841,"Cubic","Extrapolate=Linear","MultiX=Average","Skip=True","Sort=True")</f>
        <v>#N/A Invalid Parameter: Interpolation value</v>
      </c>
    </row>
    <row r="2842" spans="34:36" x14ac:dyDescent="0.25">
      <c r="AH2842" s="42" t="e">
        <f t="shared" si="138"/>
        <v>#REF!</v>
      </c>
      <c r="AI2842" s="43" t="str">
        <f>_xll.BInterpol('Base IPCA'!$C$3:$C$13,'Base IPCA'!$E$3:$E$13,AH2842,"Cubic","Extrapolate=Linear","MultiX=Average","Skip=True","Sort=True")</f>
        <v>#N/A Invalid Parameter: Interpolation value</v>
      </c>
      <c r="AJ2842" s="43" t="str">
        <f>_xll.BInterpol('Base IPCA'!$C$3:$C$13,'Base IPCA'!$D$3:$D$13,AH2842,"Cubic","Extrapolate=Linear","MultiX=Average","Skip=True","Sort=True")</f>
        <v>#N/A Invalid Parameter: Interpolation value</v>
      </c>
    </row>
    <row r="2843" spans="34:36" x14ac:dyDescent="0.25">
      <c r="AH2843" s="42" t="e">
        <f t="shared" si="138"/>
        <v>#REF!</v>
      </c>
      <c r="AI2843" s="43" t="str">
        <f>_xll.BInterpol('Base IPCA'!$C$3:$C$13,'Base IPCA'!$E$3:$E$13,AH2843,"Cubic","Extrapolate=Linear","MultiX=Average","Skip=True","Sort=True")</f>
        <v>#N/A Invalid Parameter: Interpolation value</v>
      </c>
      <c r="AJ2843" s="43" t="str">
        <f>_xll.BInterpol('Base IPCA'!$C$3:$C$13,'Base IPCA'!$D$3:$D$13,AH2843,"Cubic","Extrapolate=Linear","MultiX=Average","Skip=True","Sort=True")</f>
        <v>#N/A Invalid Parameter: Interpolation value</v>
      </c>
    </row>
    <row r="2844" spans="34:36" x14ac:dyDescent="0.25">
      <c r="AH2844" s="42" t="e">
        <f t="shared" si="138"/>
        <v>#REF!</v>
      </c>
      <c r="AI2844" s="43" t="str">
        <f>_xll.BInterpol('Base IPCA'!$C$3:$C$13,'Base IPCA'!$E$3:$E$13,AH2844,"Cubic","Extrapolate=Linear","MultiX=Average","Skip=True","Sort=True")</f>
        <v>#N/A Invalid Parameter: Interpolation value</v>
      </c>
      <c r="AJ2844" s="43" t="str">
        <f>_xll.BInterpol('Base IPCA'!$C$3:$C$13,'Base IPCA'!$D$3:$D$13,AH2844,"Cubic","Extrapolate=Linear","MultiX=Average","Skip=True","Sort=True")</f>
        <v>#N/A Invalid Parameter: Interpolation value</v>
      </c>
    </row>
    <row r="2845" spans="34:36" x14ac:dyDescent="0.25">
      <c r="AH2845" s="42" t="e">
        <f t="shared" si="138"/>
        <v>#REF!</v>
      </c>
      <c r="AI2845" s="43" t="str">
        <f>_xll.BInterpol('Base IPCA'!$C$3:$C$13,'Base IPCA'!$E$3:$E$13,AH2845,"Cubic","Extrapolate=Linear","MultiX=Average","Skip=True","Sort=True")</f>
        <v>#N/A Invalid Parameter: Interpolation value</v>
      </c>
      <c r="AJ2845" s="43" t="str">
        <f>_xll.BInterpol('Base IPCA'!$C$3:$C$13,'Base IPCA'!$D$3:$D$13,AH2845,"Cubic","Extrapolate=Linear","MultiX=Average","Skip=True","Sort=True")</f>
        <v>#N/A Invalid Parameter: Interpolation value</v>
      </c>
    </row>
    <row r="2846" spans="34:36" x14ac:dyDescent="0.25">
      <c r="AH2846" s="42" t="e">
        <f t="shared" si="138"/>
        <v>#REF!</v>
      </c>
      <c r="AI2846" s="43" t="str">
        <f>_xll.BInterpol('Base IPCA'!$C$3:$C$13,'Base IPCA'!$E$3:$E$13,AH2846,"Cubic","Extrapolate=Linear","MultiX=Average","Skip=True","Sort=True")</f>
        <v>#N/A Invalid Parameter: Interpolation value</v>
      </c>
      <c r="AJ2846" s="43" t="str">
        <f>_xll.BInterpol('Base IPCA'!$C$3:$C$13,'Base IPCA'!$D$3:$D$13,AH2846,"Cubic","Extrapolate=Linear","MultiX=Average","Skip=True","Sort=True")</f>
        <v>#N/A Invalid Parameter: Interpolation value</v>
      </c>
    </row>
    <row r="2847" spans="34:36" x14ac:dyDescent="0.25">
      <c r="AH2847" s="42" t="e">
        <f t="shared" si="138"/>
        <v>#REF!</v>
      </c>
      <c r="AI2847" s="43" t="str">
        <f>_xll.BInterpol('Base IPCA'!$C$3:$C$13,'Base IPCA'!$E$3:$E$13,AH2847,"Cubic","Extrapolate=Linear","MultiX=Average","Skip=True","Sort=True")</f>
        <v>#N/A Invalid Parameter: Interpolation value</v>
      </c>
      <c r="AJ2847" s="43" t="str">
        <f>_xll.BInterpol('Base IPCA'!$C$3:$C$13,'Base IPCA'!$D$3:$D$13,AH2847,"Cubic","Extrapolate=Linear","MultiX=Average","Skip=True","Sort=True")</f>
        <v>#N/A Invalid Parameter: Interpolation value</v>
      </c>
    </row>
    <row r="2848" spans="34:36" x14ac:dyDescent="0.25">
      <c r="AH2848" s="42" t="e">
        <f t="shared" si="138"/>
        <v>#REF!</v>
      </c>
      <c r="AI2848" s="43" t="str">
        <f>_xll.BInterpol('Base IPCA'!$C$3:$C$13,'Base IPCA'!$E$3:$E$13,AH2848,"Cubic","Extrapolate=Linear","MultiX=Average","Skip=True","Sort=True")</f>
        <v>#N/A Invalid Parameter: Interpolation value</v>
      </c>
      <c r="AJ2848" s="43" t="str">
        <f>_xll.BInterpol('Base IPCA'!$C$3:$C$13,'Base IPCA'!$D$3:$D$13,AH2848,"Cubic","Extrapolate=Linear","MultiX=Average","Skip=True","Sort=True")</f>
        <v>#N/A Invalid Parameter: Interpolation value</v>
      </c>
    </row>
    <row r="2849" spans="34:36" x14ac:dyDescent="0.25">
      <c r="AH2849" s="42" t="e">
        <f t="shared" si="138"/>
        <v>#REF!</v>
      </c>
      <c r="AI2849" s="43" t="str">
        <f>_xll.BInterpol('Base IPCA'!$C$3:$C$13,'Base IPCA'!$E$3:$E$13,AH2849,"Cubic","Extrapolate=Linear","MultiX=Average","Skip=True","Sort=True")</f>
        <v>#N/A Invalid Parameter: Interpolation value</v>
      </c>
      <c r="AJ2849" s="43" t="str">
        <f>_xll.BInterpol('Base IPCA'!$C$3:$C$13,'Base IPCA'!$D$3:$D$13,AH2849,"Cubic","Extrapolate=Linear","MultiX=Average","Skip=True","Sort=True")</f>
        <v>#N/A Invalid Parameter: Interpolation value</v>
      </c>
    </row>
    <row r="2850" spans="34:36" x14ac:dyDescent="0.25">
      <c r="AH2850" s="42" t="e">
        <f t="shared" si="138"/>
        <v>#REF!</v>
      </c>
      <c r="AI2850" s="43" t="str">
        <f>_xll.BInterpol('Base IPCA'!$C$3:$C$13,'Base IPCA'!$E$3:$E$13,AH2850,"Cubic","Extrapolate=Linear","MultiX=Average","Skip=True","Sort=True")</f>
        <v>#N/A Invalid Parameter: Interpolation value</v>
      </c>
      <c r="AJ2850" s="43" t="str">
        <f>_xll.BInterpol('Base IPCA'!$C$3:$C$13,'Base IPCA'!$D$3:$D$13,AH2850,"Cubic","Extrapolate=Linear","MultiX=Average","Skip=True","Sort=True")</f>
        <v>#N/A Invalid Parameter: Interpolation value</v>
      </c>
    </row>
    <row r="2851" spans="34:36" x14ac:dyDescent="0.25">
      <c r="AH2851" s="42" t="e">
        <f t="shared" si="138"/>
        <v>#REF!</v>
      </c>
      <c r="AI2851" s="43" t="str">
        <f>_xll.BInterpol('Base IPCA'!$C$3:$C$13,'Base IPCA'!$E$3:$E$13,AH2851,"Cubic","Extrapolate=Linear","MultiX=Average","Skip=True","Sort=True")</f>
        <v>#N/A Invalid Parameter: Interpolation value</v>
      </c>
      <c r="AJ2851" s="43" t="str">
        <f>_xll.BInterpol('Base IPCA'!$C$3:$C$13,'Base IPCA'!$D$3:$D$13,AH2851,"Cubic","Extrapolate=Linear","MultiX=Average","Skip=True","Sort=True")</f>
        <v>#N/A Invalid Parameter: Interpolation value</v>
      </c>
    </row>
    <row r="2852" spans="34:36" x14ac:dyDescent="0.25">
      <c r="AH2852" s="42" t="e">
        <f t="shared" si="138"/>
        <v>#REF!</v>
      </c>
      <c r="AI2852" s="43" t="str">
        <f>_xll.BInterpol('Base IPCA'!$C$3:$C$13,'Base IPCA'!$E$3:$E$13,AH2852,"Cubic","Extrapolate=Linear","MultiX=Average","Skip=True","Sort=True")</f>
        <v>#N/A Invalid Parameter: Interpolation value</v>
      </c>
      <c r="AJ2852" s="43" t="str">
        <f>_xll.BInterpol('Base IPCA'!$C$3:$C$13,'Base IPCA'!$D$3:$D$13,AH2852,"Cubic","Extrapolate=Linear","MultiX=Average","Skip=True","Sort=True")</f>
        <v>#N/A Invalid Parameter: Interpolation value</v>
      </c>
    </row>
    <row r="2853" spans="34:36" x14ac:dyDescent="0.25">
      <c r="AH2853" s="42" t="e">
        <f t="shared" si="138"/>
        <v>#REF!</v>
      </c>
      <c r="AI2853" s="43" t="str">
        <f>_xll.BInterpol('Base IPCA'!$C$3:$C$13,'Base IPCA'!$E$3:$E$13,AH2853,"Cubic","Extrapolate=Linear","MultiX=Average","Skip=True","Sort=True")</f>
        <v>#N/A Invalid Parameter: Interpolation value</v>
      </c>
      <c r="AJ2853" s="43" t="str">
        <f>_xll.BInterpol('Base IPCA'!$C$3:$C$13,'Base IPCA'!$D$3:$D$13,AH2853,"Cubic","Extrapolate=Linear","MultiX=Average","Skip=True","Sort=True")</f>
        <v>#N/A Invalid Parameter: Interpolation value</v>
      </c>
    </row>
    <row r="2854" spans="34:36" x14ac:dyDescent="0.25">
      <c r="AH2854" s="42" t="e">
        <f t="shared" si="138"/>
        <v>#REF!</v>
      </c>
      <c r="AI2854" s="43" t="str">
        <f>_xll.BInterpol('Base IPCA'!$C$3:$C$13,'Base IPCA'!$E$3:$E$13,AH2854,"Cubic","Extrapolate=Linear","MultiX=Average","Skip=True","Sort=True")</f>
        <v>#N/A Invalid Parameter: Interpolation value</v>
      </c>
      <c r="AJ2854" s="43" t="str">
        <f>_xll.BInterpol('Base IPCA'!$C$3:$C$13,'Base IPCA'!$D$3:$D$13,AH2854,"Cubic","Extrapolate=Linear","MultiX=Average","Skip=True","Sort=True")</f>
        <v>#N/A Invalid Parameter: Interpolation value</v>
      </c>
    </row>
    <row r="2855" spans="34:36" x14ac:dyDescent="0.25">
      <c r="AH2855" s="42" t="e">
        <f t="shared" si="138"/>
        <v>#REF!</v>
      </c>
      <c r="AI2855" s="43" t="str">
        <f>_xll.BInterpol('Base IPCA'!$C$3:$C$13,'Base IPCA'!$E$3:$E$13,AH2855,"Cubic","Extrapolate=Linear","MultiX=Average","Skip=True","Sort=True")</f>
        <v>#N/A Invalid Parameter: Interpolation value</v>
      </c>
      <c r="AJ2855" s="43" t="str">
        <f>_xll.BInterpol('Base IPCA'!$C$3:$C$13,'Base IPCA'!$D$3:$D$13,AH2855,"Cubic","Extrapolate=Linear","MultiX=Average","Skip=True","Sort=True")</f>
        <v>#N/A Invalid Parameter: Interpolation value</v>
      </c>
    </row>
    <row r="2856" spans="34:36" x14ac:dyDescent="0.25">
      <c r="AH2856" s="42" t="e">
        <f t="shared" si="138"/>
        <v>#REF!</v>
      </c>
      <c r="AI2856" s="43" t="str">
        <f>_xll.BInterpol('Base IPCA'!$C$3:$C$13,'Base IPCA'!$E$3:$E$13,AH2856,"Cubic","Extrapolate=Linear","MultiX=Average","Skip=True","Sort=True")</f>
        <v>#N/A Invalid Parameter: Interpolation value</v>
      </c>
      <c r="AJ2856" s="43" t="str">
        <f>_xll.BInterpol('Base IPCA'!$C$3:$C$13,'Base IPCA'!$D$3:$D$13,AH2856,"Cubic","Extrapolate=Linear","MultiX=Average","Skip=True","Sort=True")</f>
        <v>#N/A Invalid Parameter: Interpolation value</v>
      </c>
    </row>
    <row r="2857" spans="34:36" x14ac:dyDescent="0.25">
      <c r="AH2857" s="42" t="e">
        <f t="shared" si="138"/>
        <v>#REF!</v>
      </c>
      <c r="AI2857" s="43" t="str">
        <f>_xll.BInterpol('Base IPCA'!$C$3:$C$13,'Base IPCA'!$E$3:$E$13,AH2857,"Cubic","Extrapolate=Linear","MultiX=Average","Skip=True","Sort=True")</f>
        <v>#N/A Invalid Parameter: Interpolation value</v>
      </c>
      <c r="AJ2857" s="43" t="str">
        <f>_xll.BInterpol('Base IPCA'!$C$3:$C$13,'Base IPCA'!$D$3:$D$13,AH2857,"Cubic","Extrapolate=Linear","MultiX=Average","Skip=True","Sort=True")</f>
        <v>#N/A Invalid Parameter: Interpolation value</v>
      </c>
    </row>
    <row r="2858" spans="34:36" x14ac:dyDescent="0.25">
      <c r="AH2858" s="42" t="e">
        <f t="shared" si="138"/>
        <v>#REF!</v>
      </c>
      <c r="AI2858" s="43" t="str">
        <f>_xll.BInterpol('Base IPCA'!$C$3:$C$13,'Base IPCA'!$E$3:$E$13,AH2858,"Cubic","Extrapolate=Linear","MultiX=Average","Skip=True","Sort=True")</f>
        <v>#N/A Invalid Parameter: Interpolation value</v>
      </c>
      <c r="AJ2858" s="43" t="str">
        <f>_xll.BInterpol('Base IPCA'!$C$3:$C$13,'Base IPCA'!$D$3:$D$13,AH2858,"Cubic","Extrapolate=Linear","MultiX=Average","Skip=True","Sort=True")</f>
        <v>#N/A Invalid Parameter: Interpolation value</v>
      </c>
    </row>
    <row r="2859" spans="34:36" x14ac:dyDescent="0.25">
      <c r="AH2859" s="42" t="e">
        <f t="shared" si="138"/>
        <v>#REF!</v>
      </c>
      <c r="AI2859" s="43" t="str">
        <f>_xll.BInterpol('Base IPCA'!$C$3:$C$13,'Base IPCA'!$E$3:$E$13,AH2859,"Cubic","Extrapolate=Linear","MultiX=Average","Skip=True","Sort=True")</f>
        <v>#N/A Invalid Parameter: Interpolation value</v>
      </c>
      <c r="AJ2859" s="43" t="str">
        <f>_xll.BInterpol('Base IPCA'!$C$3:$C$13,'Base IPCA'!$D$3:$D$13,AH2859,"Cubic","Extrapolate=Linear","MultiX=Average","Skip=True","Sort=True")</f>
        <v>#N/A Invalid Parameter: Interpolation value</v>
      </c>
    </row>
    <row r="2860" spans="34:36" x14ac:dyDescent="0.25">
      <c r="AH2860" s="42" t="e">
        <f t="shared" si="138"/>
        <v>#REF!</v>
      </c>
      <c r="AI2860" s="43" t="str">
        <f>_xll.BInterpol('Base IPCA'!$C$3:$C$13,'Base IPCA'!$E$3:$E$13,AH2860,"Cubic","Extrapolate=Linear","MultiX=Average","Skip=True","Sort=True")</f>
        <v>#N/A Invalid Parameter: Interpolation value</v>
      </c>
      <c r="AJ2860" s="43" t="str">
        <f>_xll.BInterpol('Base IPCA'!$C$3:$C$13,'Base IPCA'!$D$3:$D$13,AH2860,"Cubic","Extrapolate=Linear","MultiX=Average","Skip=True","Sort=True")</f>
        <v>#N/A Invalid Parameter: Interpolation value</v>
      </c>
    </row>
    <row r="2861" spans="34:36" x14ac:dyDescent="0.25">
      <c r="AH2861" s="42" t="e">
        <f t="shared" si="138"/>
        <v>#REF!</v>
      </c>
      <c r="AI2861" s="43" t="str">
        <f>_xll.BInterpol('Base IPCA'!$C$3:$C$13,'Base IPCA'!$E$3:$E$13,AH2861,"Cubic","Extrapolate=Linear","MultiX=Average","Skip=True","Sort=True")</f>
        <v>#N/A Invalid Parameter: Interpolation value</v>
      </c>
      <c r="AJ2861" s="43" t="str">
        <f>_xll.BInterpol('Base IPCA'!$C$3:$C$13,'Base IPCA'!$D$3:$D$13,AH2861,"Cubic","Extrapolate=Linear","MultiX=Average","Skip=True","Sort=True")</f>
        <v>#N/A Invalid Parameter: Interpolation value</v>
      </c>
    </row>
    <row r="2862" spans="34:36" x14ac:dyDescent="0.25">
      <c r="AH2862" s="42" t="e">
        <f t="shared" si="138"/>
        <v>#REF!</v>
      </c>
      <c r="AI2862" s="43" t="str">
        <f>_xll.BInterpol('Base IPCA'!$C$3:$C$13,'Base IPCA'!$E$3:$E$13,AH2862,"Cubic","Extrapolate=Linear","MultiX=Average","Skip=True","Sort=True")</f>
        <v>#N/A Invalid Parameter: Interpolation value</v>
      </c>
      <c r="AJ2862" s="43" t="str">
        <f>_xll.BInterpol('Base IPCA'!$C$3:$C$13,'Base IPCA'!$D$3:$D$13,AH2862,"Cubic","Extrapolate=Linear","MultiX=Average","Skip=True","Sort=True")</f>
        <v>#N/A Invalid Parameter: Interpolation value</v>
      </c>
    </row>
    <row r="2863" spans="34:36" x14ac:dyDescent="0.25">
      <c r="AH2863" s="42" t="e">
        <f t="shared" si="138"/>
        <v>#REF!</v>
      </c>
      <c r="AI2863" s="43" t="str">
        <f>_xll.BInterpol('Base IPCA'!$C$3:$C$13,'Base IPCA'!$E$3:$E$13,AH2863,"Cubic","Extrapolate=Linear","MultiX=Average","Skip=True","Sort=True")</f>
        <v>#N/A Invalid Parameter: Interpolation value</v>
      </c>
      <c r="AJ2863" s="43" t="str">
        <f>_xll.BInterpol('Base IPCA'!$C$3:$C$13,'Base IPCA'!$D$3:$D$13,AH2863,"Cubic","Extrapolate=Linear","MultiX=Average","Skip=True","Sort=True")</f>
        <v>#N/A Invalid Parameter: Interpolation value</v>
      </c>
    </row>
    <row r="2864" spans="34:36" x14ac:dyDescent="0.25">
      <c r="AH2864" s="42" t="e">
        <f t="shared" si="138"/>
        <v>#REF!</v>
      </c>
      <c r="AI2864" s="43" t="str">
        <f>_xll.BInterpol('Base IPCA'!$C$3:$C$13,'Base IPCA'!$E$3:$E$13,AH2864,"Cubic","Extrapolate=Linear","MultiX=Average","Skip=True","Sort=True")</f>
        <v>#N/A Invalid Parameter: Interpolation value</v>
      </c>
      <c r="AJ2864" s="43" t="str">
        <f>_xll.BInterpol('Base IPCA'!$C$3:$C$13,'Base IPCA'!$D$3:$D$13,AH2864,"Cubic","Extrapolate=Linear","MultiX=Average","Skip=True","Sort=True")</f>
        <v>#N/A Invalid Parameter: Interpolation value</v>
      </c>
    </row>
    <row r="2865" spans="34:36" x14ac:dyDescent="0.25">
      <c r="AH2865" s="42" t="e">
        <f t="shared" si="138"/>
        <v>#REF!</v>
      </c>
      <c r="AI2865" s="43" t="str">
        <f>_xll.BInterpol('Base IPCA'!$C$3:$C$13,'Base IPCA'!$E$3:$E$13,AH2865,"Cubic","Extrapolate=Linear","MultiX=Average","Skip=True","Sort=True")</f>
        <v>#N/A Invalid Parameter: Interpolation value</v>
      </c>
      <c r="AJ2865" s="43" t="str">
        <f>_xll.BInterpol('Base IPCA'!$C$3:$C$13,'Base IPCA'!$D$3:$D$13,AH2865,"Cubic","Extrapolate=Linear","MultiX=Average","Skip=True","Sort=True")</f>
        <v>#N/A Invalid Parameter: Interpolation value</v>
      </c>
    </row>
    <row r="2866" spans="34:36" x14ac:dyDescent="0.25">
      <c r="AH2866" s="42" t="e">
        <f t="shared" si="138"/>
        <v>#REF!</v>
      </c>
      <c r="AI2866" s="43" t="str">
        <f>_xll.BInterpol('Base IPCA'!$C$3:$C$13,'Base IPCA'!$E$3:$E$13,AH2866,"Cubic","Extrapolate=Linear","MultiX=Average","Skip=True","Sort=True")</f>
        <v>#N/A Invalid Parameter: Interpolation value</v>
      </c>
      <c r="AJ2866" s="43" t="str">
        <f>_xll.BInterpol('Base IPCA'!$C$3:$C$13,'Base IPCA'!$D$3:$D$13,AH2866,"Cubic","Extrapolate=Linear","MultiX=Average","Skip=True","Sort=True")</f>
        <v>#N/A Invalid Parameter: Interpolation value</v>
      </c>
    </row>
    <row r="2867" spans="34:36" x14ac:dyDescent="0.25">
      <c r="AH2867" s="42" t="e">
        <f t="shared" si="138"/>
        <v>#REF!</v>
      </c>
      <c r="AI2867" s="43" t="str">
        <f>_xll.BInterpol('Base IPCA'!$C$3:$C$13,'Base IPCA'!$E$3:$E$13,AH2867,"Cubic","Extrapolate=Linear","MultiX=Average","Skip=True","Sort=True")</f>
        <v>#N/A Invalid Parameter: Interpolation value</v>
      </c>
      <c r="AJ2867" s="43" t="str">
        <f>_xll.BInterpol('Base IPCA'!$C$3:$C$13,'Base IPCA'!$D$3:$D$13,AH2867,"Cubic","Extrapolate=Linear","MultiX=Average","Skip=True","Sort=True")</f>
        <v>#N/A Invalid Parameter: Interpolation value</v>
      </c>
    </row>
    <row r="2868" spans="34:36" x14ac:dyDescent="0.25">
      <c r="AH2868" s="42" t="e">
        <f t="shared" si="138"/>
        <v>#REF!</v>
      </c>
      <c r="AI2868" s="43" t="str">
        <f>_xll.BInterpol('Base IPCA'!$C$3:$C$13,'Base IPCA'!$E$3:$E$13,AH2868,"Cubic","Extrapolate=Linear","MultiX=Average","Skip=True","Sort=True")</f>
        <v>#N/A Invalid Parameter: Interpolation value</v>
      </c>
      <c r="AJ2868" s="43" t="str">
        <f>_xll.BInterpol('Base IPCA'!$C$3:$C$13,'Base IPCA'!$D$3:$D$13,AH2868,"Cubic","Extrapolate=Linear","MultiX=Average","Skip=True","Sort=True")</f>
        <v>#N/A Invalid Parameter: Interpolation value</v>
      </c>
    </row>
    <row r="2869" spans="34:36" x14ac:dyDescent="0.25">
      <c r="AH2869" s="42" t="e">
        <f t="shared" si="138"/>
        <v>#REF!</v>
      </c>
      <c r="AI2869" s="43" t="str">
        <f>_xll.BInterpol('Base IPCA'!$C$3:$C$13,'Base IPCA'!$E$3:$E$13,AH2869,"Cubic","Extrapolate=Linear","MultiX=Average","Skip=True","Sort=True")</f>
        <v>#N/A Invalid Parameter: Interpolation value</v>
      </c>
      <c r="AJ2869" s="43" t="str">
        <f>_xll.BInterpol('Base IPCA'!$C$3:$C$13,'Base IPCA'!$D$3:$D$13,AH2869,"Cubic","Extrapolate=Linear","MultiX=Average","Skip=True","Sort=True")</f>
        <v>#N/A Invalid Parameter: Interpolation value</v>
      </c>
    </row>
    <row r="2870" spans="34:36" x14ac:dyDescent="0.25">
      <c r="AH2870" s="42" t="e">
        <f t="shared" si="138"/>
        <v>#REF!</v>
      </c>
      <c r="AI2870" s="43" t="str">
        <f>_xll.BInterpol('Base IPCA'!$C$3:$C$13,'Base IPCA'!$E$3:$E$13,AH2870,"Cubic","Extrapolate=Linear","MultiX=Average","Skip=True","Sort=True")</f>
        <v>#N/A Invalid Parameter: Interpolation value</v>
      </c>
      <c r="AJ2870" s="43" t="str">
        <f>_xll.BInterpol('Base IPCA'!$C$3:$C$13,'Base IPCA'!$D$3:$D$13,AH2870,"Cubic","Extrapolate=Linear","MultiX=Average","Skip=True","Sort=True")</f>
        <v>#N/A Invalid Parameter: Interpolation value</v>
      </c>
    </row>
    <row r="2871" spans="34:36" x14ac:dyDescent="0.25">
      <c r="AH2871" s="42" t="e">
        <f t="shared" si="138"/>
        <v>#REF!</v>
      </c>
      <c r="AI2871" s="43" t="str">
        <f>_xll.BInterpol('Base IPCA'!$C$3:$C$13,'Base IPCA'!$E$3:$E$13,AH2871,"Cubic","Extrapolate=Linear","MultiX=Average","Skip=True","Sort=True")</f>
        <v>#N/A Invalid Parameter: Interpolation value</v>
      </c>
      <c r="AJ2871" s="43" t="str">
        <f>_xll.BInterpol('Base IPCA'!$C$3:$C$13,'Base IPCA'!$D$3:$D$13,AH2871,"Cubic","Extrapolate=Linear","MultiX=Average","Skip=True","Sort=True")</f>
        <v>#N/A Invalid Parameter: Interpolation value</v>
      </c>
    </row>
    <row r="2872" spans="34:36" x14ac:dyDescent="0.25">
      <c r="AH2872" s="42" t="e">
        <f t="shared" si="138"/>
        <v>#REF!</v>
      </c>
      <c r="AI2872" s="43" t="str">
        <f>_xll.BInterpol('Base IPCA'!$C$3:$C$13,'Base IPCA'!$E$3:$E$13,AH2872,"Cubic","Extrapolate=Linear","MultiX=Average","Skip=True","Sort=True")</f>
        <v>#N/A Invalid Parameter: Interpolation value</v>
      </c>
      <c r="AJ2872" s="43" t="str">
        <f>_xll.BInterpol('Base IPCA'!$C$3:$C$13,'Base IPCA'!$D$3:$D$13,AH2872,"Cubic","Extrapolate=Linear","MultiX=Average","Skip=True","Sort=True")</f>
        <v>#N/A Invalid Parameter: Interpolation value</v>
      </c>
    </row>
    <row r="2873" spans="34:36" x14ac:dyDescent="0.25">
      <c r="AH2873" s="42" t="e">
        <f t="shared" si="138"/>
        <v>#REF!</v>
      </c>
      <c r="AI2873" s="43" t="str">
        <f>_xll.BInterpol('Base IPCA'!$C$3:$C$13,'Base IPCA'!$E$3:$E$13,AH2873,"Cubic","Extrapolate=Linear","MultiX=Average","Skip=True","Sort=True")</f>
        <v>#N/A Invalid Parameter: Interpolation value</v>
      </c>
      <c r="AJ2873" s="43" t="str">
        <f>_xll.BInterpol('Base IPCA'!$C$3:$C$13,'Base IPCA'!$D$3:$D$13,AH2873,"Cubic","Extrapolate=Linear","MultiX=Average","Skip=True","Sort=True")</f>
        <v>#N/A Invalid Parameter: Interpolation value</v>
      </c>
    </row>
    <row r="2874" spans="34:36" x14ac:dyDescent="0.25">
      <c r="AH2874" s="42" t="e">
        <f t="shared" si="138"/>
        <v>#REF!</v>
      </c>
      <c r="AI2874" s="43" t="str">
        <f>_xll.BInterpol('Base IPCA'!$C$3:$C$13,'Base IPCA'!$E$3:$E$13,AH2874,"Cubic","Extrapolate=Linear","MultiX=Average","Skip=True","Sort=True")</f>
        <v>#N/A Invalid Parameter: Interpolation value</v>
      </c>
      <c r="AJ2874" s="43" t="str">
        <f>_xll.BInterpol('Base IPCA'!$C$3:$C$13,'Base IPCA'!$D$3:$D$13,AH2874,"Cubic","Extrapolate=Linear","MultiX=Average","Skip=True","Sort=True")</f>
        <v>#N/A Invalid Parameter: Interpolation value</v>
      </c>
    </row>
    <row r="2875" spans="34:36" x14ac:dyDescent="0.25">
      <c r="AH2875" s="42" t="e">
        <f t="shared" si="138"/>
        <v>#REF!</v>
      </c>
      <c r="AI2875" s="43" t="str">
        <f>_xll.BInterpol('Base IPCA'!$C$3:$C$13,'Base IPCA'!$E$3:$E$13,AH2875,"Cubic","Extrapolate=Linear","MultiX=Average","Skip=True","Sort=True")</f>
        <v>#N/A Invalid Parameter: Interpolation value</v>
      </c>
      <c r="AJ2875" s="43" t="str">
        <f>_xll.BInterpol('Base IPCA'!$C$3:$C$13,'Base IPCA'!$D$3:$D$13,AH2875,"Cubic","Extrapolate=Linear","MultiX=Average","Skip=True","Sort=True")</f>
        <v>#N/A Invalid Parameter: Interpolation value</v>
      </c>
    </row>
    <row r="2876" spans="34:36" x14ac:dyDescent="0.25">
      <c r="AH2876" s="42" t="e">
        <f t="shared" si="138"/>
        <v>#REF!</v>
      </c>
      <c r="AI2876" s="43" t="str">
        <f>_xll.BInterpol('Base IPCA'!$C$3:$C$13,'Base IPCA'!$E$3:$E$13,AH2876,"Cubic","Extrapolate=Linear","MultiX=Average","Skip=True","Sort=True")</f>
        <v>#N/A Invalid Parameter: Interpolation value</v>
      </c>
      <c r="AJ2876" s="43" t="str">
        <f>_xll.BInterpol('Base IPCA'!$C$3:$C$13,'Base IPCA'!$D$3:$D$13,AH2876,"Cubic","Extrapolate=Linear","MultiX=Average","Skip=True","Sort=True")</f>
        <v>#N/A Invalid Parameter: Interpolation value</v>
      </c>
    </row>
    <row r="2877" spans="34:36" x14ac:dyDescent="0.25">
      <c r="AH2877" s="42" t="e">
        <f t="shared" si="138"/>
        <v>#REF!</v>
      </c>
      <c r="AI2877" s="43" t="str">
        <f>_xll.BInterpol('Base IPCA'!$C$3:$C$13,'Base IPCA'!$E$3:$E$13,AH2877,"Cubic","Extrapolate=Linear","MultiX=Average","Skip=True","Sort=True")</f>
        <v>#N/A Invalid Parameter: Interpolation value</v>
      </c>
      <c r="AJ2877" s="43" t="str">
        <f>_xll.BInterpol('Base IPCA'!$C$3:$C$13,'Base IPCA'!$D$3:$D$13,AH2877,"Cubic","Extrapolate=Linear","MultiX=Average","Skip=True","Sort=True")</f>
        <v>#N/A Invalid Parameter: Interpolation value</v>
      </c>
    </row>
    <row r="2878" spans="34:36" x14ac:dyDescent="0.25">
      <c r="AH2878" s="42" t="e">
        <f t="shared" si="138"/>
        <v>#REF!</v>
      </c>
      <c r="AI2878" s="43" t="str">
        <f>_xll.BInterpol('Base IPCA'!$C$3:$C$13,'Base IPCA'!$E$3:$E$13,AH2878,"Cubic","Extrapolate=Linear","MultiX=Average","Skip=True","Sort=True")</f>
        <v>#N/A Invalid Parameter: Interpolation value</v>
      </c>
      <c r="AJ2878" s="43" t="str">
        <f>_xll.BInterpol('Base IPCA'!$C$3:$C$13,'Base IPCA'!$D$3:$D$13,AH2878,"Cubic","Extrapolate=Linear","MultiX=Average","Skip=True","Sort=True")</f>
        <v>#N/A Invalid Parameter: Interpolation value</v>
      </c>
    </row>
    <row r="2879" spans="34:36" x14ac:dyDescent="0.25">
      <c r="AH2879" s="42" t="e">
        <f t="shared" si="138"/>
        <v>#REF!</v>
      </c>
      <c r="AI2879" s="43" t="str">
        <f>_xll.BInterpol('Base IPCA'!$C$3:$C$13,'Base IPCA'!$E$3:$E$13,AH2879,"Cubic","Extrapolate=Linear","MultiX=Average","Skip=True","Sort=True")</f>
        <v>#N/A Invalid Parameter: Interpolation value</v>
      </c>
      <c r="AJ2879" s="43" t="str">
        <f>_xll.BInterpol('Base IPCA'!$C$3:$C$13,'Base IPCA'!$D$3:$D$13,AH2879,"Cubic","Extrapolate=Linear","MultiX=Average","Skip=True","Sort=True")</f>
        <v>#N/A Invalid Parameter: Interpolation value</v>
      </c>
    </row>
    <row r="2880" spans="34:36" x14ac:dyDescent="0.25">
      <c r="AH2880" s="42" t="e">
        <f t="shared" si="138"/>
        <v>#REF!</v>
      </c>
      <c r="AI2880" s="43" t="str">
        <f>_xll.BInterpol('Base IPCA'!$C$3:$C$13,'Base IPCA'!$E$3:$E$13,AH2880,"Cubic","Extrapolate=Linear","MultiX=Average","Skip=True","Sort=True")</f>
        <v>#N/A Invalid Parameter: Interpolation value</v>
      </c>
      <c r="AJ2880" s="43" t="str">
        <f>_xll.BInterpol('Base IPCA'!$C$3:$C$13,'Base IPCA'!$D$3:$D$13,AH2880,"Cubic","Extrapolate=Linear","MultiX=Average","Skip=True","Sort=True")</f>
        <v>#N/A Invalid Parameter: Interpolation value</v>
      </c>
    </row>
    <row r="2881" spans="34:36" x14ac:dyDescent="0.25">
      <c r="AH2881" s="42" t="e">
        <f t="shared" si="138"/>
        <v>#REF!</v>
      </c>
      <c r="AI2881" s="43" t="str">
        <f>_xll.BInterpol('Base IPCA'!$C$3:$C$13,'Base IPCA'!$E$3:$E$13,AH2881,"Cubic","Extrapolate=Linear","MultiX=Average","Skip=True","Sort=True")</f>
        <v>#N/A Invalid Parameter: Interpolation value</v>
      </c>
      <c r="AJ2881" s="43" t="str">
        <f>_xll.BInterpol('Base IPCA'!$C$3:$C$13,'Base IPCA'!$D$3:$D$13,AH2881,"Cubic","Extrapolate=Linear","MultiX=Average","Skip=True","Sort=True")</f>
        <v>#N/A Invalid Parameter: Interpolation value</v>
      </c>
    </row>
    <row r="2882" spans="34:36" x14ac:dyDescent="0.25">
      <c r="AH2882" s="42" t="e">
        <f t="shared" si="138"/>
        <v>#REF!</v>
      </c>
      <c r="AI2882" s="43" t="str">
        <f>_xll.BInterpol('Base IPCA'!$C$3:$C$13,'Base IPCA'!$E$3:$E$13,AH2882,"Cubic","Extrapolate=Linear","MultiX=Average","Skip=True","Sort=True")</f>
        <v>#N/A Invalid Parameter: Interpolation value</v>
      </c>
      <c r="AJ2882" s="43" t="str">
        <f>_xll.BInterpol('Base IPCA'!$C$3:$C$13,'Base IPCA'!$D$3:$D$13,AH2882,"Cubic","Extrapolate=Linear","MultiX=Average","Skip=True","Sort=True")</f>
        <v>#N/A Invalid Parameter: Interpolation value</v>
      </c>
    </row>
    <row r="2883" spans="34:36" x14ac:dyDescent="0.25">
      <c r="AH2883" s="42" t="e">
        <f t="shared" si="138"/>
        <v>#REF!</v>
      </c>
      <c r="AI2883" s="43" t="str">
        <f>_xll.BInterpol('Base IPCA'!$C$3:$C$13,'Base IPCA'!$E$3:$E$13,AH2883,"Cubic","Extrapolate=Linear","MultiX=Average","Skip=True","Sort=True")</f>
        <v>#N/A Invalid Parameter: Interpolation value</v>
      </c>
      <c r="AJ2883" s="43" t="str">
        <f>_xll.BInterpol('Base IPCA'!$C$3:$C$13,'Base IPCA'!$D$3:$D$13,AH2883,"Cubic","Extrapolate=Linear","MultiX=Average","Skip=True","Sort=True")</f>
        <v>#N/A Invalid Parameter: Interpolation value</v>
      </c>
    </row>
    <row r="2884" spans="34:36" x14ac:dyDescent="0.25">
      <c r="AH2884" s="42" t="e">
        <f t="shared" si="138"/>
        <v>#REF!</v>
      </c>
      <c r="AI2884" s="43" t="str">
        <f>_xll.BInterpol('Base IPCA'!$C$3:$C$13,'Base IPCA'!$E$3:$E$13,AH2884,"Cubic","Extrapolate=Linear","MultiX=Average","Skip=True","Sort=True")</f>
        <v>#N/A Invalid Parameter: Interpolation value</v>
      </c>
      <c r="AJ2884" s="43" t="str">
        <f>_xll.BInterpol('Base IPCA'!$C$3:$C$13,'Base IPCA'!$D$3:$D$13,AH2884,"Cubic","Extrapolate=Linear","MultiX=Average","Skip=True","Sort=True")</f>
        <v>#N/A Invalid Parameter: Interpolation value</v>
      </c>
    </row>
    <row r="2885" spans="34:36" x14ac:dyDescent="0.25">
      <c r="AH2885" s="42" t="e">
        <f t="shared" si="138"/>
        <v>#REF!</v>
      </c>
      <c r="AI2885" s="43" t="str">
        <f>_xll.BInterpol('Base IPCA'!$C$3:$C$13,'Base IPCA'!$E$3:$E$13,AH2885,"Cubic","Extrapolate=Linear","MultiX=Average","Skip=True","Sort=True")</f>
        <v>#N/A Invalid Parameter: Interpolation value</v>
      </c>
      <c r="AJ2885" s="43" t="str">
        <f>_xll.BInterpol('Base IPCA'!$C$3:$C$13,'Base IPCA'!$D$3:$D$13,AH2885,"Cubic","Extrapolate=Linear","MultiX=Average","Skip=True","Sort=True")</f>
        <v>#N/A Invalid Parameter: Interpolation value</v>
      </c>
    </row>
    <row r="2886" spans="34:36" x14ac:dyDescent="0.25">
      <c r="AH2886" s="42" t="e">
        <f t="shared" ref="AH2886:AH2949" si="139">AH2885+1</f>
        <v>#REF!</v>
      </c>
      <c r="AI2886" s="43" t="str">
        <f>_xll.BInterpol('Base IPCA'!$C$3:$C$13,'Base IPCA'!$E$3:$E$13,AH2886,"Cubic","Extrapolate=Linear","MultiX=Average","Skip=True","Sort=True")</f>
        <v>#N/A Invalid Parameter: Interpolation value</v>
      </c>
      <c r="AJ2886" s="43" t="str">
        <f>_xll.BInterpol('Base IPCA'!$C$3:$C$13,'Base IPCA'!$D$3:$D$13,AH2886,"Cubic","Extrapolate=Linear","MultiX=Average","Skip=True","Sort=True")</f>
        <v>#N/A Invalid Parameter: Interpolation value</v>
      </c>
    </row>
    <row r="2887" spans="34:36" x14ac:dyDescent="0.25">
      <c r="AH2887" s="42" t="e">
        <f t="shared" si="139"/>
        <v>#REF!</v>
      </c>
      <c r="AI2887" s="43" t="str">
        <f>_xll.BInterpol('Base IPCA'!$C$3:$C$13,'Base IPCA'!$E$3:$E$13,AH2887,"Cubic","Extrapolate=Linear","MultiX=Average","Skip=True","Sort=True")</f>
        <v>#N/A Invalid Parameter: Interpolation value</v>
      </c>
      <c r="AJ2887" s="43" t="str">
        <f>_xll.BInterpol('Base IPCA'!$C$3:$C$13,'Base IPCA'!$D$3:$D$13,AH2887,"Cubic","Extrapolate=Linear","MultiX=Average","Skip=True","Sort=True")</f>
        <v>#N/A Invalid Parameter: Interpolation value</v>
      </c>
    </row>
    <row r="2888" spans="34:36" x14ac:dyDescent="0.25">
      <c r="AH2888" s="42" t="e">
        <f t="shared" si="139"/>
        <v>#REF!</v>
      </c>
      <c r="AI2888" s="43" t="str">
        <f>_xll.BInterpol('Base IPCA'!$C$3:$C$13,'Base IPCA'!$E$3:$E$13,AH2888,"Cubic","Extrapolate=Linear","MultiX=Average","Skip=True","Sort=True")</f>
        <v>#N/A Invalid Parameter: Interpolation value</v>
      </c>
      <c r="AJ2888" s="43" t="str">
        <f>_xll.BInterpol('Base IPCA'!$C$3:$C$13,'Base IPCA'!$D$3:$D$13,AH2888,"Cubic","Extrapolate=Linear","MultiX=Average","Skip=True","Sort=True")</f>
        <v>#N/A Invalid Parameter: Interpolation value</v>
      </c>
    </row>
    <row r="2889" spans="34:36" x14ac:dyDescent="0.25">
      <c r="AH2889" s="42" t="e">
        <f t="shared" si="139"/>
        <v>#REF!</v>
      </c>
      <c r="AI2889" s="43" t="str">
        <f>_xll.BInterpol('Base IPCA'!$C$3:$C$13,'Base IPCA'!$E$3:$E$13,AH2889,"Cubic","Extrapolate=Linear","MultiX=Average","Skip=True","Sort=True")</f>
        <v>#N/A Invalid Parameter: Interpolation value</v>
      </c>
      <c r="AJ2889" s="43" t="str">
        <f>_xll.BInterpol('Base IPCA'!$C$3:$C$13,'Base IPCA'!$D$3:$D$13,AH2889,"Cubic","Extrapolate=Linear","MultiX=Average","Skip=True","Sort=True")</f>
        <v>#N/A Invalid Parameter: Interpolation value</v>
      </c>
    </row>
    <row r="2890" spans="34:36" x14ac:dyDescent="0.25">
      <c r="AH2890" s="42" t="e">
        <f t="shared" si="139"/>
        <v>#REF!</v>
      </c>
      <c r="AI2890" s="43" t="str">
        <f>_xll.BInterpol('Base IPCA'!$C$3:$C$13,'Base IPCA'!$E$3:$E$13,AH2890,"Cubic","Extrapolate=Linear","MultiX=Average","Skip=True","Sort=True")</f>
        <v>#N/A Invalid Parameter: Interpolation value</v>
      </c>
      <c r="AJ2890" s="43" t="str">
        <f>_xll.BInterpol('Base IPCA'!$C$3:$C$13,'Base IPCA'!$D$3:$D$13,AH2890,"Cubic","Extrapolate=Linear","MultiX=Average","Skip=True","Sort=True")</f>
        <v>#N/A Invalid Parameter: Interpolation value</v>
      </c>
    </row>
    <row r="2891" spans="34:36" x14ac:dyDescent="0.25">
      <c r="AH2891" s="42" t="e">
        <f t="shared" si="139"/>
        <v>#REF!</v>
      </c>
      <c r="AI2891" s="43" t="str">
        <f>_xll.BInterpol('Base IPCA'!$C$3:$C$13,'Base IPCA'!$E$3:$E$13,AH2891,"Cubic","Extrapolate=Linear","MultiX=Average","Skip=True","Sort=True")</f>
        <v>#N/A Invalid Parameter: Interpolation value</v>
      </c>
      <c r="AJ2891" s="43" t="str">
        <f>_xll.BInterpol('Base IPCA'!$C$3:$C$13,'Base IPCA'!$D$3:$D$13,AH2891,"Cubic","Extrapolate=Linear","MultiX=Average","Skip=True","Sort=True")</f>
        <v>#N/A Invalid Parameter: Interpolation value</v>
      </c>
    </row>
    <row r="2892" spans="34:36" x14ac:dyDescent="0.25">
      <c r="AH2892" s="42" t="e">
        <f t="shared" si="139"/>
        <v>#REF!</v>
      </c>
      <c r="AI2892" s="43" t="str">
        <f>_xll.BInterpol('Base IPCA'!$C$3:$C$13,'Base IPCA'!$E$3:$E$13,AH2892,"Cubic","Extrapolate=Linear","MultiX=Average","Skip=True","Sort=True")</f>
        <v>#N/A Invalid Parameter: Interpolation value</v>
      </c>
      <c r="AJ2892" s="43" t="str">
        <f>_xll.BInterpol('Base IPCA'!$C$3:$C$13,'Base IPCA'!$D$3:$D$13,AH2892,"Cubic","Extrapolate=Linear","MultiX=Average","Skip=True","Sort=True")</f>
        <v>#N/A Invalid Parameter: Interpolation value</v>
      </c>
    </row>
    <row r="2893" spans="34:36" x14ac:dyDescent="0.25">
      <c r="AH2893" s="42" t="e">
        <f t="shared" si="139"/>
        <v>#REF!</v>
      </c>
      <c r="AI2893" s="43" t="str">
        <f>_xll.BInterpol('Base IPCA'!$C$3:$C$13,'Base IPCA'!$E$3:$E$13,AH2893,"Cubic","Extrapolate=Linear","MultiX=Average","Skip=True","Sort=True")</f>
        <v>#N/A Invalid Parameter: Interpolation value</v>
      </c>
      <c r="AJ2893" s="43" t="str">
        <f>_xll.BInterpol('Base IPCA'!$C$3:$C$13,'Base IPCA'!$D$3:$D$13,AH2893,"Cubic","Extrapolate=Linear","MultiX=Average","Skip=True","Sort=True")</f>
        <v>#N/A Invalid Parameter: Interpolation value</v>
      </c>
    </row>
    <row r="2894" spans="34:36" x14ac:dyDescent="0.25">
      <c r="AH2894" s="42" t="e">
        <f t="shared" si="139"/>
        <v>#REF!</v>
      </c>
      <c r="AI2894" s="43" t="str">
        <f>_xll.BInterpol('Base IPCA'!$C$3:$C$13,'Base IPCA'!$E$3:$E$13,AH2894,"Cubic","Extrapolate=Linear","MultiX=Average","Skip=True","Sort=True")</f>
        <v>#N/A Invalid Parameter: Interpolation value</v>
      </c>
      <c r="AJ2894" s="43" t="str">
        <f>_xll.BInterpol('Base IPCA'!$C$3:$C$13,'Base IPCA'!$D$3:$D$13,AH2894,"Cubic","Extrapolate=Linear","MultiX=Average","Skip=True","Sort=True")</f>
        <v>#N/A Invalid Parameter: Interpolation value</v>
      </c>
    </row>
    <row r="2895" spans="34:36" x14ac:dyDescent="0.25">
      <c r="AH2895" s="42" t="e">
        <f t="shared" si="139"/>
        <v>#REF!</v>
      </c>
      <c r="AI2895" s="43" t="str">
        <f>_xll.BInterpol('Base IPCA'!$C$3:$C$13,'Base IPCA'!$E$3:$E$13,AH2895,"Cubic","Extrapolate=Linear","MultiX=Average","Skip=True","Sort=True")</f>
        <v>#N/A Invalid Parameter: Interpolation value</v>
      </c>
      <c r="AJ2895" s="43" t="str">
        <f>_xll.BInterpol('Base IPCA'!$C$3:$C$13,'Base IPCA'!$D$3:$D$13,AH2895,"Cubic","Extrapolate=Linear","MultiX=Average","Skip=True","Sort=True")</f>
        <v>#N/A Invalid Parameter: Interpolation value</v>
      </c>
    </row>
    <row r="2896" spans="34:36" x14ac:dyDescent="0.25">
      <c r="AH2896" s="42" t="e">
        <f t="shared" si="139"/>
        <v>#REF!</v>
      </c>
      <c r="AI2896" s="43" t="str">
        <f>_xll.BInterpol('Base IPCA'!$C$3:$C$13,'Base IPCA'!$E$3:$E$13,AH2896,"Cubic","Extrapolate=Linear","MultiX=Average","Skip=True","Sort=True")</f>
        <v>#N/A Invalid Parameter: Interpolation value</v>
      </c>
      <c r="AJ2896" s="43" t="str">
        <f>_xll.BInterpol('Base IPCA'!$C$3:$C$13,'Base IPCA'!$D$3:$D$13,AH2896,"Cubic","Extrapolate=Linear","MultiX=Average","Skip=True","Sort=True")</f>
        <v>#N/A Invalid Parameter: Interpolation value</v>
      </c>
    </row>
    <row r="2897" spans="34:36" x14ac:dyDescent="0.25">
      <c r="AH2897" s="42" t="e">
        <f t="shared" si="139"/>
        <v>#REF!</v>
      </c>
      <c r="AI2897" s="43" t="str">
        <f>_xll.BInterpol('Base IPCA'!$C$3:$C$13,'Base IPCA'!$E$3:$E$13,AH2897,"Cubic","Extrapolate=Linear","MultiX=Average","Skip=True","Sort=True")</f>
        <v>#N/A Invalid Parameter: Interpolation value</v>
      </c>
      <c r="AJ2897" s="43" t="str">
        <f>_xll.BInterpol('Base IPCA'!$C$3:$C$13,'Base IPCA'!$D$3:$D$13,AH2897,"Cubic","Extrapolate=Linear","MultiX=Average","Skip=True","Sort=True")</f>
        <v>#N/A Invalid Parameter: Interpolation value</v>
      </c>
    </row>
    <row r="2898" spans="34:36" x14ac:dyDescent="0.25">
      <c r="AH2898" s="42" t="e">
        <f t="shared" si="139"/>
        <v>#REF!</v>
      </c>
      <c r="AI2898" s="43" t="str">
        <f>_xll.BInterpol('Base IPCA'!$C$3:$C$13,'Base IPCA'!$E$3:$E$13,AH2898,"Cubic","Extrapolate=Linear","MultiX=Average","Skip=True","Sort=True")</f>
        <v>#N/A Invalid Parameter: Interpolation value</v>
      </c>
      <c r="AJ2898" s="43" t="str">
        <f>_xll.BInterpol('Base IPCA'!$C$3:$C$13,'Base IPCA'!$D$3:$D$13,AH2898,"Cubic","Extrapolate=Linear","MultiX=Average","Skip=True","Sort=True")</f>
        <v>#N/A Invalid Parameter: Interpolation value</v>
      </c>
    </row>
    <row r="2899" spans="34:36" x14ac:dyDescent="0.25">
      <c r="AH2899" s="42" t="e">
        <f t="shared" si="139"/>
        <v>#REF!</v>
      </c>
      <c r="AI2899" s="43" t="str">
        <f>_xll.BInterpol('Base IPCA'!$C$3:$C$13,'Base IPCA'!$E$3:$E$13,AH2899,"Cubic","Extrapolate=Linear","MultiX=Average","Skip=True","Sort=True")</f>
        <v>#N/A Invalid Parameter: Interpolation value</v>
      </c>
      <c r="AJ2899" s="43" t="str">
        <f>_xll.BInterpol('Base IPCA'!$C$3:$C$13,'Base IPCA'!$D$3:$D$13,AH2899,"Cubic","Extrapolate=Linear","MultiX=Average","Skip=True","Sort=True")</f>
        <v>#N/A Invalid Parameter: Interpolation value</v>
      </c>
    </row>
    <row r="2900" spans="34:36" x14ac:dyDescent="0.25">
      <c r="AH2900" s="42" t="e">
        <f t="shared" si="139"/>
        <v>#REF!</v>
      </c>
      <c r="AI2900" s="43" t="str">
        <f>_xll.BInterpol('Base IPCA'!$C$3:$C$13,'Base IPCA'!$E$3:$E$13,AH2900,"Cubic","Extrapolate=Linear","MultiX=Average","Skip=True","Sort=True")</f>
        <v>#N/A Invalid Parameter: Interpolation value</v>
      </c>
      <c r="AJ2900" s="43" t="str">
        <f>_xll.BInterpol('Base IPCA'!$C$3:$C$13,'Base IPCA'!$D$3:$D$13,AH2900,"Cubic","Extrapolate=Linear","MultiX=Average","Skip=True","Sort=True")</f>
        <v>#N/A Invalid Parameter: Interpolation value</v>
      </c>
    </row>
    <row r="2901" spans="34:36" x14ac:dyDescent="0.25">
      <c r="AH2901" s="42" t="e">
        <f t="shared" si="139"/>
        <v>#REF!</v>
      </c>
      <c r="AI2901" s="43" t="str">
        <f>_xll.BInterpol('Base IPCA'!$C$3:$C$13,'Base IPCA'!$E$3:$E$13,AH2901,"Cubic","Extrapolate=Linear","MultiX=Average","Skip=True","Sort=True")</f>
        <v>#N/A Invalid Parameter: Interpolation value</v>
      </c>
      <c r="AJ2901" s="43" t="str">
        <f>_xll.BInterpol('Base IPCA'!$C$3:$C$13,'Base IPCA'!$D$3:$D$13,AH2901,"Cubic","Extrapolate=Linear","MultiX=Average","Skip=True","Sort=True")</f>
        <v>#N/A Invalid Parameter: Interpolation value</v>
      </c>
    </row>
    <row r="2902" spans="34:36" x14ac:dyDescent="0.25">
      <c r="AH2902" s="42" t="e">
        <f t="shared" si="139"/>
        <v>#REF!</v>
      </c>
      <c r="AI2902" s="43" t="str">
        <f>_xll.BInterpol('Base IPCA'!$C$3:$C$13,'Base IPCA'!$E$3:$E$13,AH2902,"Cubic","Extrapolate=Linear","MultiX=Average","Skip=True","Sort=True")</f>
        <v>#N/A Invalid Parameter: Interpolation value</v>
      </c>
      <c r="AJ2902" s="43" t="str">
        <f>_xll.BInterpol('Base IPCA'!$C$3:$C$13,'Base IPCA'!$D$3:$D$13,AH2902,"Cubic","Extrapolate=Linear","MultiX=Average","Skip=True","Sort=True")</f>
        <v>#N/A Invalid Parameter: Interpolation value</v>
      </c>
    </row>
    <row r="2903" spans="34:36" x14ac:dyDescent="0.25">
      <c r="AH2903" s="42" t="e">
        <f t="shared" si="139"/>
        <v>#REF!</v>
      </c>
      <c r="AI2903" s="43" t="str">
        <f>_xll.BInterpol('Base IPCA'!$C$3:$C$13,'Base IPCA'!$E$3:$E$13,AH2903,"Cubic","Extrapolate=Linear","MultiX=Average","Skip=True","Sort=True")</f>
        <v>#N/A Invalid Parameter: Interpolation value</v>
      </c>
      <c r="AJ2903" s="43" t="str">
        <f>_xll.BInterpol('Base IPCA'!$C$3:$C$13,'Base IPCA'!$D$3:$D$13,AH2903,"Cubic","Extrapolate=Linear","MultiX=Average","Skip=True","Sort=True")</f>
        <v>#N/A Invalid Parameter: Interpolation value</v>
      </c>
    </row>
    <row r="2904" spans="34:36" x14ac:dyDescent="0.25">
      <c r="AH2904" s="42" t="e">
        <f t="shared" si="139"/>
        <v>#REF!</v>
      </c>
      <c r="AI2904" s="43" t="str">
        <f>_xll.BInterpol('Base IPCA'!$C$3:$C$13,'Base IPCA'!$E$3:$E$13,AH2904,"Cubic","Extrapolate=Linear","MultiX=Average","Skip=True","Sort=True")</f>
        <v>#N/A Invalid Parameter: Interpolation value</v>
      </c>
      <c r="AJ2904" s="43" t="str">
        <f>_xll.BInterpol('Base IPCA'!$C$3:$C$13,'Base IPCA'!$D$3:$D$13,AH2904,"Cubic","Extrapolate=Linear","MultiX=Average","Skip=True","Sort=True")</f>
        <v>#N/A Invalid Parameter: Interpolation value</v>
      </c>
    </row>
    <row r="2905" spans="34:36" x14ac:dyDescent="0.25">
      <c r="AH2905" s="42" t="e">
        <f t="shared" si="139"/>
        <v>#REF!</v>
      </c>
      <c r="AI2905" s="43" t="str">
        <f>_xll.BInterpol('Base IPCA'!$C$3:$C$13,'Base IPCA'!$E$3:$E$13,AH2905,"Cubic","Extrapolate=Linear","MultiX=Average","Skip=True","Sort=True")</f>
        <v>#N/A Invalid Parameter: Interpolation value</v>
      </c>
      <c r="AJ2905" s="43" t="str">
        <f>_xll.BInterpol('Base IPCA'!$C$3:$C$13,'Base IPCA'!$D$3:$D$13,AH2905,"Cubic","Extrapolate=Linear","MultiX=Average","Skip=True","Sort=True")</f>
        <v>#N/A Invalid Parameter: Interpolation value</v>
      </c>
    </row>
    <row r="2906" spans="34:36" x14ac:dyDescent="0.25">
      <c r="AH2906" s="42" t="e">
        <f t="shared" si="139"/>
        <v>#REF!</v>
      </c>
      <c r="AI2906" s="43" t="str">
        <f>_xll.BInterpol('Base IPCA'!$C$3:$C$13,'Base IPCA'!$E$3:$E$13,AH2906,"Cubic","Extrapolate=Linear","MultiX=Average","Skip=True","Sort=True")</f>
        <v>#N/A Invalid Parameter: Interpolation value</v>
      </c>
      <c r="AJ2906" s="43" t="str">
        <f>_xll.BInterpol('Base IPCA'!$C$3:$C$13,'Base IPCA'!$D$3:$D$13,AH2906,"Cubic","Extrapolate=Linear","MultiX=Average","Skip=True","Sort=True")</f>
        <v>#N/A Invalid Parameter: Interpolation value</v>
      </c>
    </row>
    <row r="2907" spans="34:36" x14ac:dyDescent="0.25">
      <c r="AH2907" s="42" t="e">
        <f t="shared" si="139"/>
        <v>#REF!</v>
      </c>
      <c r="AI2907" s="43" t="str">
        <f>_xll.BInterpol('Base IPCA'!$C$3:$C$13,'Base IPCA'!$E$3:$E$13,AH2907,"Cubic","Extrapolate=Linear","MultiX=Average","Skip=True","Sort=True")</f>
        <v>#N/A Invalid Parameter: Interpolation value</v>
      </c>
      <c r="AJ2907" s="43" t="str">
        <f>_xll.BInterpol('Base IPCA'!$C$3:$C$13,'Base IPCA'!$D$3:$D$13,AH2907,"Cubic","Extrapolate=Linear","MultiX=Average","Skip=True","Sort=True")</f>
        <v>#N/A Invalid Parameter: Interpolation value</v>
      </c>
    </row>
    <row r="2908" spans="34:36" x14ac:dyDescent="0.25">
      <c r="AH2908" s="42" t="e">
        <f t="shared" si="139"/>
        <v>#REF!</v>
      </c>
      <c r="AI2908" s="43" t="str">
        <f>_xll.BInterpol('Base IPCA'!$C$3:$C$13,'Base IPCA'!$E$3:$E$13,AH2908,"Cubic","Extrapolate=Linear","MultiX=Average","Skip=True","Sort=True")</f>
        <v>#N/A Invalid Parameter: Interpolation value</v>
      </c>
      <c r="AJ2908" s="43" t="str">
        <f>_xll.BInterpol('Base IPCA'!$C$3:$C$13,'Base IPCA'!$D$3:$D$13,AH2908,"Cubic","Extrapolate=Linear","MultiX=Average","Skip=True","Sort=True")</f>
        <v>#N/A Invalid Parameter: Interpolation value</v>
      </c>
    </row>
    <row r="2909" spans="34:36" x14ac:dyDescent="0.25">
      <c r="AH2909" s="42" t="e">
        <f t="shared" si="139"/>
        <v>#REF!</v>
      </c>
      <c r="AI2909" s="43" t="str">
        <f>_xll.BInterpol('Base IPCA'!$C$3:$C$13,'Base IPCA'!$E$3:$E$13,AH2909,"Cubic","Extrapolate=Linear","MultiX=Average","Skip=True","Sort=True")</f>
        <v>#N/A Invalid Parameter: Interpolation value</v>
      </c>
      <c r="AJ2909" s="43" t="str">
        <f>_xll.BInterpol('Base IPCA'!$C$3:$C$13,'Base IPCA'!$D$3:$D$13,AH2909,"Cubic","Extrapolate=Linear","MultiX=Average","Skip=True","Sort=True")</f>
        <v>#N/A Invalid Parameter: Interpolation value</v>
      </c>
    </row>
    <row r="2910" spans="34:36" x14ac:dyDescent="0.25">
      <c r="AH2910" s="42" t="e">
        <f t="shared" si="139"/>
        <v>#REF!</v>
      </c>
      <c r="AI2910" s="43" t="str">
        <f>_xll.BInterpol('Base IPCA'!$C$3:$C$13,'Base IPCA'!$E$3:$E$13,AH2910,"Cubic","Extrapolate=Linear","MultiX=Average","Skip=True","Sort=True")</f>
        <v>#N/A Invalid Parameter: Interpolation value</v>
      </c>
      <c r="AJ2910" s="43" t="str">
        <f>_xll.BInterpol('Base IPCA'!$C$3:$C$13,'Base IPCA'!$D$3:$D$13,AH2910,"Cubic","Extrapolate=Linear","MultiX=Average","Skip=True","Sort=True")</f>
        <v>#N/A Invalid Parameter: Interpolation value</v>
      </c>
    </row>
    <row r="2911" spans="34:36" x14ac:dyDescent="0.25">
      <c r="AH2911" s="42" t="e">
        <f t="shared" si="139"/>
        <v>#REF!</v>
      </c>
      <c r="AI2911" s="43" t="str">
        <f>_xll.BInterpol('Base IPCA'!$C$3:$C$13,'Base IPCA'!$E$3:$E$13,AH2911,"Cubic","Extrapolate=Linear","MultiX=Average","Skip=True","Sort=True")</f>
        <v>#N/A Invalid Parameter: Interpolation value</v>
      </c>
      <c r="AJ2911" s="43" t="str">
        <f>_xll.BInterpol('Base IPCA'!$C$3:$C$13,'Base IPCA'!$D$3:$D$13,AH2911,"Cubic","Extrapolate=Linear","MultiX=Average","Skip=True","Sort=True")</f>
        <v>#N/A Invalid Parameter: Interpolation value</v>
      </c>
    </row>
    <row r="2912" spans="34:36" x14ac:dyDescent="0.25">
      <c r="AH2912" s="42" t="e">
        <f t="shared" si="139"/>
        <v>#REF!</v>
      </c>
      <c r="AI2912" s="43" t="str">
        <f>_xll.BInterpol('Base IPCA'!$C$3:$C$13,'Base IPCA'!$E$3:$E$13,AH2912,"Cubic","Extrapolate=Linear","MultiX=Average","Skip=True","Sort=True")</f>
        <v>#N/A Invalid Parameter: Interpolation value</v>
      </c>
      <c r="AJ2912" s="43" t="str">
        <f>_xll.BInterpol('Base IPCA'!$C$3:$C$13,'Base IPCA'!$D$3:$D$13,AH2912,"Cubic","Extrapolate=Linear","MultiX=Average","Skip=True","Sort=True")</f>
        <v>#N/A Invalid Parameter: Interpolation value</v>
      </c>
    </row>
    <row r="2913" spans="34:36" x14ac:dyDescent="0.25">
      <c r="AH2913" s="42" t="e">
        <f t="shared" si="139"/>
        <v>#REF!</v>
      </c>
      <c r="AI2913" s="43" t="str">
        <f>_xll.BInterpol('Base IPCA'!$C$3:$C$13,'Base IPCA'!$E$3:$E$13,AH2913,"Cubic","Extrapolate=Linear","MultiX=Average","Skip=True","Sort=True")</f>
        <v>#N/A Invalid Parameter: Interpolation value</v>
      </c>
      <c r="AJ2913" s="43" t="str">
        <f>_xll.BInterpol('Base IPCA'!$C$3:$C$13,'Base IPCA'!$D$3:$D$13,AH2913,"Cubic","Extrapolate=Linear","MultiX=Average","Skip=True","Sort=True")</f>
        <v>#N/A Invalid Parameter: Interpolation value</v>
      </c>
    </row>
    <row r="2914" spans="34:36" x14ac:dyDescent="0.25">
      <c r="AH2914" s="42" t="e">
        <f t="shared" si="139"/>
        <v>#REF!</v>
      </c>
      <c r="AI2914" s="43" t="str">
        <f>_xll.BInterpol('Base IPCA'!$C$3:$C$13,'Base IPCA'!$E$3:$E$13,AH2914,"Cubic","Extrapolate=Linear","MultiX=Average","Skip=True","Sort=True")</f>
        <v>#N/A Invalid Parameter: Interpolation value</v>
      </c>
      <c r="AJ2914" s="43" t="str">
        <f>_xll.BInterpol('Base IPCA'!$C$3:$C$13,'Base IPCA'!$D$3:$D$13,AH2914,"Cubic","Extrapolate=Linear","MultiX=Average","Skip=True","Sort=True")</f>
        <v>#N/A Invalid Parameter: Interpolation value</v>
      </c>
    </row>
    <row r="2915" spans="34:36" x14ac:dyDescent="0.25">
      <c r="AH2915" s="42" t="e">
        <f t="shared" si="139"/>
        <v>#REF!</v>
      </c>
      <c r="AI2915" s="43" t="str">
        <f>_xll.BInterpol('Base IPCA'!$C$3:$C$13,'Base IPCA'!$E$3:$E$13,AH2915,"Cubic","Extrapolate=Linear","MultiX=Average","Skip=True","Sort=True")</f>
        <v>#N/A Invalid Parameter: Interpolation value</v>
      </c>
      <c r="AJ2915" s="43" t="str">
        <f>_xll.BInterpol('Base IPCA'!$C$3:$C$13,'Base IPCA'!$D$3:$D$13,AH2915,"Cubic","Extrapolate=Linear","MultiX=Average","Skip=True","Sort=True")</f>
        <v>#N/A Invalid Parameter: Interpolation value</v>
      </c>
    </row>
    <row r="2916" spans="34:36" x14ac:dyDescent="0.25">
      <c r="AH2916" s="42" t="e">
        <f t="shared" si="139"/>
        <v>#REF!</v>
      </c>
      <c r="AI2916" s="43" t="str">
        <f>_xll.BInterpol('Base IPCA'!$C$3:$C$13,'Base IPCA'!$E$3:$E$13,AH2916,"Cubic","Extrapolate=Linear","MultiX=Average","Skip=True","Sort=True")</f>
        <v>#N/A Invalid Parameter: Interpolation value</v>
      </c>
      <c r="AJ2916" s="43" t="str">
        <f>_xll.BInterpol('Base IPCA'!$C$3:$C$13,'Base IPCA'!$D$3:$D$13,AH2916,"Cubic","Extrapolate=Linear","MultiX=Average","Skip=True","Sort=True")</f>
        <v>#N/A Invalid Parameter: Interpolation value</v>
      </c>
    </row>
    <row r="2917" spans="34:36" x14ac:dyDescent="0.25">
      <c r="AH2917" s="42" t="e">
        <f t="shared" si="139"/>
        <v>#REF!</v>
      </c>
      <c r="AI2917" s="43" t="str">
        <f>_xll.BInterpol('Base IPCA'!$C$3:$C$13,'Base IPCA'!$E$3:$E$13,AH2917,"Cubic","Extrapolate=Linear","MultiX=Average","Skip=True","Sort=True")</f>
        <v>#N/A Invalid Parameter: Interpolation value</v>
      </c>
      <c r="AJ2917" s="43" t="str">
        <f>_xll.BInterpol('Base IPCA'!$C$3:$C$13,'Base IPCA'!$D$3:$D$13,AH2917,"Cubic","Extrapolate=Linear","MultiX=Average","Skip=True","Sort=True")</f>
        <v>#N/A Invalid Parameter: Interpolation value</v>
      </c>
    </row>
    <row r="2918" spans="34:36" x14ac:dyDescent="0.25">
      <c r="AH2918" s="42" t="e">
        <f t="shared" si="139"/>
        <v>#REF!</v>
      </c>
      <c r="AI2918" s="43" t="str">
        <f>_xll.BInterpol('Base IPCA'!$C$3:$C$13,'Base IPCA'!$E$3:$E$13,AH2918,"Cubic","Extrapolate=Linear","MultiX=Average","Skip=True","Sort=True")</f>
        <v>#N/A Invalid Parameter: Interpolation value</v>
      </c>
      <c r="AJ2918" s="43" t="str">
        <f>_xll.BInterpol('Base IPCA'!$C$3:$C$13,'Base IPCA'!$D$3:$D$13,AH2918,"Cubic","Extrapolate=Linear","MultiX=Average","Skip=True","Sort=True")</f>
        <v>#N/A Invalid Parameter: Interpolation value</v>
      </c>
    </row>
    <row r="2919" spans="34:36" x14ac:dyDescent="0.25">
      <c r="AH2919" s="42" t="e">
        <f t="shared" si="139"/>
        <v>#REF!</v>
      </c>
      <c r="AI2919" s="43" t="str">
        <f>_xll.BInterpol('Base IPCA'!$C$3:$C$13,'Base IPCA'!$E$3:$E$13,AH2919,"Cubic","Extrapolate=Linear","MultiX=Average","Skip=True","Sort=True")</f>
        <v>#N/A Invalid Parameter: Interpolation value</v>
      </c>
      <c r="AJ2919" s="43" t="str">
        <f>_xll.BInterpol('Base IPCA'!$C$3:$C$13,'Base IPCA'!$D$3:$D$13,AH2919,"Cubic","Extrapolate=Linear","MultiX=Average","Skip=True","Sort=True")</f>
        <v>#N/A Invalid Parameter: Interpolation value</v>
      </c>
    </row>
    <row r="2920" spans="34:36" x14ac:dyDescent="0.25">
      <c r="AH2920" s="42" t="e">
        <f t="shared" si="139"/>
        <v>#REF!</v>
      </c>
      <c r="AI2920" s="43" t="str">
        <f>_xll.BInterpol('Base IPCA'!$C$3:$C$13,'Base IPCA'!$E$3:$E$13,AH2920,"Cubic","Extrapolate=Linear","MultiX=Average","Skip=True","Sort=True")</f>
        <v>#N/A Invalid Parameter: Interpolation value</v>
      </c>
      <c r="AJ2920" s="43" t="str">
        <f>_xll.BInterpol('Base IPCA'!$C$3:$C$13,'Base IPCA'!$D$3:$D$13,AH2920,"Cubic","Extrapolate=Linear","MultiX=Average","Skip=True","Sort=True")</f>
        <v>#N/A Invalid Parameter: Interpolation value</v>
      </c>
    </row>
    <row r="2921" spans="34:36" x14ac:dyDescent="0.25">
      <c r="AH2921" s="42" t="e">
        <f t="shared" si="139"/>
        <v>#REF!</v>
      </c>
      <c r="AI2921" s="43" t="str">
        <f>_xll.BInterpol('Base IPCA'!$C$3:$C$13,'Base IPCA'!$E$3:$E$13,AH2921,"Cubic","Extrapolate=Linear","MultiX=Average","Skip=True","Sort=True")</f>
        <v>#N/A Invalid Parameter: Interpolation value</v>
      </c>
      <c r="AJ2921" s="43" t="str">
        <f>_xll.BInterpol('Base IPCA'!$C$3:$C$13,'Base IPCA'!$D$3:$D$13,AH2921,"Cubic","Extrapolate=Linear","MultiX=Average","Skip=True","Sort=True")</f>
        <v>#N/A Invalid Parameter: Interpolation value</v>
      </c>
    </row>
    <row r="2922" spans="34:36" x14ac:dyDescent="0.25">
      <c r="AH2922" s="42" t="e">
        <f t="shared" si="139"/>
        <v>#REF!</v>
      </c>
      <c r="AI2922" s="43" t="str">
        <f>_xll.BInterpol('Base IPCA'!$C$3:$C$13,'Base IPCA'!$E$3:$E$13,AH2922,"Cubic","Extrapolate=Linear","MultiX=Average","Skip=True","Sort=True")</f>
        <v>#N/A Invalid Parameter: Interpolation value</v>
      </c>
      <c r="AJ2922" s="43" t="str">
        <f>_xll.BInterpol('Base IPCA'!$C$3:$C$13,'Base IPCA'!$D$3:$D$13,AH2922,"Cubic","Extrapolate=Linear","MultiX=Average","Skip=True","Sort=True")</f>
        <v>#N/A Invalid Parameter: Interpolation value</v>
      </c>
    </row>
    <row r="2923" spans="34:36" x14ac:dyDescent="0.25">
      <c r="AH2923" s="42" t="e">
        <f t="shared" si="139"/>
        <v>#REF!</v>
      </c>
      <c r="AI2923" s="43" t="str">
        <f>_xll.BInterpol('Base IPCA'!$C$3:$C$13,'Base IPCA'!$E$3:$E$13,AH2923,"Cubic","Extrapolate=Linear","MultiX=Average","Skip=True","Sort=True")</f>
        <v>#N/A Invalid Parameter: Interpolation value</v>
      </c>
      <c r="AJ2923" s="43" t="str">
        <f>_xll.BInterpol('Base IPCA'!$C$3:$C$13,'Base IPCA'!$D$3:$D$13,AH2923,"Cubic","Extrapolate=Linear","MultiX=Average","Skip=True","Sort=True")</f>
        <v>#N/A Invalid Parameter: Interpolation value</v>
      </c>
    </row>
    <row r="2924" spans="34:36" x14ac:dyDescent="0.25">
      <c r="AH2924" s="42" t="e">
        <f t="shared" si="139"/>
        <v>#REF!</v>
      </c>
      <c r="AI2924" s="43" t="str">
        <f>_xll.BInterpol('Base IPCA'!$C$3:$C$13,'Base IPCA'!$E$3:$E$13,AH2924,"Cubic","Extrapolate=Linear","MultiX=Average","Skip=True","Sort=True")</f>
        <v>#N/A Invalid Parameter: Interpolation value</v>
      </c>
      <c r="AJ2924" s="43" t="str">
        <f>_xll.BInterpol('Base IPCA'!$C$3:$C$13,'Base IPCA'!$D$3:$D$13,AH2924,"Cubic","Extrapolate=Linear","MultiX=Average","Skip=True","Sort=True")</f>
        <v>#N/A Invalid Parameter: Interpolation value</v>
      </c>
    </row>
    <row r="2925" spans="34:36" x14ac:dyDescent="0.25">
      <c r="AH2925" s="42" t="e">
        <f t="shared" si="139"/>
        <v>#REF!</v>
      </c>
      <c r="AI2925" s="43" t="str">
        <f>_xll.BInterpol('Base IPCA'!$C$3:$C$13,'Base IPCA'!$E$3:$E$13,AH2925,"Cubic","Extrapolate=Linear","MultiX=Average","Skip=True","Sort=True")</f>
        <v>#N/A Invalid Parameter: Interpolation value</v>
      </c>
      <c r="AJ2925" s="43" t="str">
        <f>_xll.BInterpol('Base IPCA'!$C$3:$C$13,'Base IPCA'!$D$3:$D$13,AH2925,"Cubic","Extrapolate=Linear","MultiX=Average","Skip=True","Sort=True")</f>
        <v>#N/A Invalid Parameter: Interpolation value</v>
      </c>
    </row>
    <row r="2926" spans="34:36" x14ac:dyDescent="0.25">
      <c r="AH2926" s="42" t="e">
        <f t="shared" si="139"/>
        <v>#REF!</v>
      </c>
      <c r="AI2926" s="43" t="str">
        <f>_xll.BInterpol('Base IPCA'!$C$3:$C$13,'Base IPCA'!$E$3:$E$13,AH2926,"Cubic","Extrapolate=Linear","MultiX=Average","Skip=True","Sort=True")</f>
        <v>#N/A Invalid Parameter: Interpolation value</v>
      </c>
      <c r="AJ2926" s="43" t="str">
        <f>_xll.BInterpol('Base IPCA'!$C$3:$C$13,'Base IPCA'!$D$3:$D$13,AH2926,"Cubic","Extrapolate=Linear","MultiX=Average","Skip=True","Sort=True")</f>
        <v>#N/A Invalid Parameter: Interpolation value</v>
      </c>
    </row>
    <row r="2927" spans="34:36" x14ac:dyDescent="0.25">
      <c r="AH2927" s="42" t="e">
        <f t="shared" si="139"/>
        <v>#REF!</v>
      </c>
      <c r="AI2927" s="43" t="str">
        <f>_xll.BInterpol('Base IPCA'!$C$3:$C$13,'Base IPCA'!$E$3:$E$13,AH2927,"Cubic","Extrapolate=Linear","MultiX=Average","Skip=True","Sort=True")</f>
        <v>#N/A Invalid Parameter: Interpolation value</v>
      </c>
      <c r="AJ2927" s="43" t="str">
        <f>_xll.BInterpol('Base IPCA'!$C$3:$C$13,'Base IPCA'!$D$3:$D$13,AH2927,"Cubic","Extrapolate=Linear","MultiX=Average","Skip=True","Sort=True")</f>
        <v>#N/A Invalid Parameter: Interpolation value</v>
      </c>
    </row>
    <row r="2928" spans="34:36" x14ac:dyDescent="0.25">
      <c r="AH2928" s="42" t="e">
        <f t="shared" si="139"/>
        <v>#REF!</v>
      </c>
      <c r="AI2928" s="43" t="str">
        <f>_xll.BInterpol('Base IPCA'!$C$3:$C$13,'Base IPCA'!$E$3:$E$13,AH2928,"Cubic","Extrapolate=Linear","MultiX=Average","Skip=True","Sort=True")</f>
        <v>#N/A Invalid Parameter: Interpolation value</v>
      </c>
      <c r="AJ2928" s="43" t="str">
        <f>_xll.BInterpol('Base IPCA'!$C$3:$C$13,'Base IPCA'!$D$3:$D$13,AH2928,"Cubic","Extrapolate=Linear","MultiX=Average","Skip=True","Sort=True")</f>
        <v>#N/A Invalid Parameter: Interpolation value</v>
      </c>
    </row>
    <row r="2929" spans="34:36" x14ac:dyDescent="0.25">
      <c r="AH2929" s="42" t="e">
        <f t="shared" si="139"/>
        <v>#REF!</v>
      </c>
      <c r="AI2929" s="43" t="str">
        <f>_xll.BInterpol('Base IPCA'!$C$3:$C$13,'Base IPCA'!$E$3:$E$13,AH2929,"Cubic","Extrapolate=Linear","MultiX=Average","Skip=True","Sort=True")</f>
        <v>#N/A Invalid Parameter: Interpolation value</v>
      </c>
      <c r="AJ2929" s="43" t="str">
        <f>_xll.BInterpol('Base IPCA'!$C$3:$C$13,'Base IPCA'!$D$3:$D$13,AH2929,"Cubic","Extrapolate=Linear","MultiX=Average","Skip=True","Sort=True")</f>
        <v>#N/A Invalid Parameter: Interpolation value</v>
      </c>
    </row>
    <row r="2930" spans="34:36" x14ac:dyDescent="0.25">
      <c r="AH2930" s="42" t="e">
        <f t="shared" si="139"/>
        <v>#REF!</v>
      </c>
      <c r="AI2930" s="43" t="str">
        <f>_xll.BInterpol('Base IPCA'!$C$3:$C$13,'Base IPCA'!$E$3:$E$13,AH2930,"Cubic","Extrapolate=Linear","MultiX=Average","Skip=True","Sort=True")</f>
        <v>#N/A Invalid Parameter: Interpolation value</v>
      </c>
      <c r="AJ2930" s="43" t="str">
        <f>_xll.BInterpol('Base IPCA'!$C$3:$C$13,'Base IPCA'!$D$3:$D$13,AH2930,"Cubic","Extrapolate=Linear","MultiX=Average","Skip=True","Sort=True")</f>
        <v>#N/A Invalid Parameter: Interpolation value</v>
      </c>
    </row>
    <row r="2931" spans="34:36" x14ac:dyDescent="0.25">
      <c r="AH2931" s="42" t="e">
        <f t="shared" si="139"/>
        <v>#REF!</v>
      </c>
      <c r="AI2931" s="43" t="str">
        <f>_xll.BInterpol('Base IPCA'!$C$3:$C$13,'Base IPCA'!$E$3:$E$13,AH2931,"Cubic","Extrapolate=Linear","MultiX=Average","Skip=True","Sort=True")</f>
        <v>#N/A Invalid Parameter: Interpolation value</v>
      </c>
      <c r="AJ2931" s="43" t="str">
        <f>_xll.BInterpol('Base IPCA'!$C$3:$C$13,'Base IPCA'!$D$3:$D$13,AH2931,"Cubic","Extrapolate=Linear","MultiX=Average","Skip=True","Sort=True")</f>
        <v>#N/A Invalid Parameter: Interpolation value</v>
      </c>
    </row>
    <row r="2932" spans="34:36" x14ac:dyDescent="0.25">
      <c r="AH2932" s="42" t="e">
        <f t="shared" si="139"/>
        <v>#REF!</v>
      </c>
      <c r="AI2932" s="43" t="str">
        <f>_xll.BInterpol('Base IPCA'!$C$3:$C$13,'Base IPCA'!$E$3:$E$13,AH2932,"Cubic","Extrapolate=Linear","MultiX=Average","Skip=True","Sort=True")</f>
        <v>#N/A Invalid Parameter: Interpolation value</v>
      </c>
      <c r="AJ2932" s="43" t="str">
        <f>_xll.BInterpol('Base IPCA'!$C$3:$C$13,'Base IPCA'!$D$3:$D$13,AH2932,"Cubic","Extrapolate=Linear","MultiX=Average","Skip=True","Sort=True")</f>
        <v>#N/A Invalid Parameter: Interpolation value</v>
      </c>
    </row>
    <row r="2933" spans="34:36" x14ac:dyDescent="0.25">
      <c r="AH2933" s="42" t="e">
        <f t="shared" si="139"/>
        <v>#REF!</v>
      </c>
      <c r="AI2933" s="43" t="str">
        <f>_xll.BInterpol('Base IPCA'!$C$3:$C$13,'Base IPCA'!$E$3:$E$13,AH2933,"Cubic","Extrapolate=Linear","MultiX=Average","Skip=True","Sort=True")</f>
        <v>#N/A Invalid Parameter: Interpolation value</v>
      </c>
      <c r="AJ2933" s="43" t="str">
        <f>_xll.BInterpol('Base IPCA'!$C$3:$C$13,'Base IPCA'!$D$3:$D$13,AH2933,"Cubic","Extrapolate=Linear","MultiX=Average","Skip=True","Sort=True")</f>
        <v>#N/A Invalid Parameter: Interpolation value</v>
      </c>
    </row>
    <row r="2934" spans="34:36" x14ac:dyDescent="0.25">
      <c r="AH2934" s="42" t="e">
        <f t="shared" si="139"/>
        <v>#REF!</v>
      </c>
      <c r="AI2934" s="43" t="str">
        <f>_xll.BInterpol('Base IPCA'!$C$3:$C$13,'Base IPCA'!$E$3:$E$13,AH2934,"Cubic","Extrapolate=Linear","MultiX=Average","Skip=True","Sort=True")</f>
        <v>#N/A Invalid Parameter: Interpolation value</v>
      </c>
      <c r="AJ2934" s="43" t="str">
        <f>_xll.BInterpol('Base IPCA'!$C$3:$C$13,'Base IPCA'!$D$3:$D$13,AH2934,"Cubic","Extrapolate=Linear","MultiX=Average","Skip=True","Sort=True")</f>
        <v>#N/A Invalid Parameter: Interpolation value</v>
      </c>
    </row>
    <row r="2935" spans="34:36" x14ac:dyDescent="0.25">
      <c r="AH2935" s="42" t="e">
        <f t="shared" si="139"/>
        <v>#REF!</v>
      </c>
      <c r="AI2935" s="43" t="str">
        <f>_xll.BInterpol('Base IPCA'!$C$3:$C$13,'Base IPCA'!$E$3:$E$13,AH2935,"Cubic","Extrapolate=Linear","MultiX=Average","Skip=True","Sort=True")</f>
        <v>#N/A Invalid Parameter: Interpolation value</v>
      </c>
      <c r="AJ2935" s="43" t="str">
        <f>_xll.BInterpol('Base IPCA'!$C$3:$C$13,'Base IPCA'!$D$3:$D$13,AH2935,"Cubic","Extrapolate=Linear","MultiX=Average","Skip=True","Sort=True")</f>
        <v>#N/A Invalid Parameter: Interpolation value</v>
      </c>
    </row>
    <row r="2936" spans="34:36" x14ac:dyDescent="0.25">
      <c r="AH2936" s="42" t="e">
        <f t="shared" si="139"/>
        <v>#REF!</v>
      </c>
      <c r="AI2936" s="43" t="str">
        <f>_xll.BInterpol('Base IPCA'!$C$3:$C$13,'Base IPCA'!$E$3:$E$13,AH2936,"Cubic","Extrapolate=Linear","MultiX=Average","Skip=True","Sort=True")</f>
        <v>#N/A Invalid Parameter: Interpolation value</v>
      </c>
      <c r="AJ2936" s="43" t="str">
        <f>_xll.BInterpol('Base IPCA'!$C$3:$C$13,'Base IPCA'!$D$3:$D$13,AH2936,"Cubic","Extrapolate=Linear","MultiX=Average","Skip=True","Sort=True")</f>
        <v>#N/A Invalid Parameter: Interpolation value</v>
      </c>
    </row>
    <row r="2937" spans="34:36" x14ac:dyDescent="0.25">
      <c r="AH2937" s="42" t="e">
        <f t="shared" si="139"/>
        <v>#REF!</v>
      </c>
      <c r="AI2937" s="43" t="str">
        <f>_xll.BInterpol('Base IPCA'!$C$3:$C$13,'Base IPCA'!$E$3:$E$13,AH2937,"Cubic","Extrapolate=Linear","MultiX=Average","Skip=True","Sort=True")</f>
        <v>#N/A Invalid Parameter: Interpolation value</v>
      </c>
      <c r="AJ2937" s="43" t="str">
        <f>_xll.BInterpol('Base IPCA'!$C$3:$C$13,'Base IPCA'!$D$3:$D$13,AH2937,"Cubic","Extrapolate=Linear","MultiX=Average","Skip=True","Sort=True")</f>
        <v>#N/A Invalid Parameter: Interpolation value</v>
      </c>
    </row>
    <row r="2938" spans="34:36" x14ac:dyDescent="0.25">
      <c r="AH2938" s="42" t="e">
        <f t="shared" si="139"/>
        <v>#REF!</v>
      </c>
      <c r="AI2938" s="43" t="str">
        <f>_xll.BInterpol('Base IPCA'!$C$3:$C$13,'Base IPCA'!$E$3:$E$13,AH2938,"Cubic","Extrapolate=Linear","MultiX=Average","Skip=True","Sort=True")</f>
        <v>#N/A Invalid Parameter: Interpolation value</v>
      </c>
      <c r="AJ2938" s="43" t="str">
        <f>_xll.BInterpol('Base IPCA'!$C$3:$C$13,'Base IPCA'!$D$3:$D$13,AH2938,"Cubic","Extrapolate=Linear","MultiX=Average","Skip=True","Sort=True")</f>
        <v>#N/A Invalid Parameter: Interpolation value</v>
      </c>
    </row>
    <row r="2939" spans="34:36" x14ac:dyDescent="0.25">
      <c r="AH2939" s="42" t="e">
        <f t="shared" si="139"/>
        <v>#REF!</v>
      </c>
      <c r="AI2939" s="43" t="str">
        <f>_xll.BInterpol('Base IPCA'!$C$3:$C$13,'Base IPCA'!$E$3:$E$13,AH2939,"Cubic","Extrapolate=Linear","MultiX=Average","Skip=True","Sort=True")</f>
        <v>#N/A Invalid Parameter: Interpolation value</v>
      </c>
      <c r="AJ2939" s="43" t="str">
        <f>_xll.BInterpol('Base IPCA'!$C$3:$C$13,'Base IPCA'!$D$3:$D$13,AH2939,"Cubic","Extrapolate=Linear","MultiX=Average","Skip=True","Sort=True")</f>
        <v>#N/A Invalid Parameter: Interpolation value</v>
      </c>
    </row>
    <row r="2940" spans="34:36" x14ac:dyDescent="0.25">
      <c r="AH2940" s="42" t="e">
        <f t="shared" si="139"/>
        <v>#REF!</v>
      </c>
      <c r="AI2940" s="43" t="str">
        <f>_xll.BInterpol('Base IPCA'!$C$3:$C$13,'Base IPCA'!$E$3:$E$13,AH2940,"Cubic","Extrapolate=Linear","MultiX=Average","Skip=True","Sort=True")</f>
        <v>#N/A Invalid Parameter: Interpolation value</v>
      </c>
      <c r="AJ2940" s="43" t="str">
        <f>_xll.BInterpol('Base IPCA'!$C$3:$C$13,'Base IPCA'!$D$3:$D$13,AH2940,"Cubic","Extrapolate=Linear","MultiX=Average","Skip=True","Sort=True")</f>
        <v>#N/A Invalid Parameter: Interpolation value</v>
      </c>
    </row>
    <row r="2941" spans="34:36" x14ac:dyDescent="0.25">
      <c r="AH2941" s="42" t="e">
        <f t="shared" si="139"/>
        <v>#REF!</v>
      </c>
      <c r="AI2941" s="43" t="str">
        <f>_xll.BInterpol('Base IPCA'!$C$3:$C$13,'Base IPCA'!$E$3:$E$13,AH2941,"Cubic","Extrapolate=Linear","MultiX=Average","Skip=True","Sort=True")</f>
        <v>#N/A Invalid Parameter: Interpolation value</v>
      </c>
      <c r="AJ2941" s="43" t="str">
        <f>_xll.BInterpol('Base IPCA'!$C$3:$C$13,'Base IPCA'!$D$3:$D$13,AH2941,"Cubic","Extrapolate=Linear","MultiX=Average","Skip=True","Sort=True")</f>
        <v>#N/A Invalid Parameter: Interpolation value</v>
      </c>
    </row>
    <row r="2942" spans="34:36" x14ac:dyDescent="0.25">
      <c r="AH2942" s="42" t="e">
        <f t="shared" si="139"/>
        <v>#REF!</v>
      </c>
      <c r="AI2942" s="43" t="str">
        <f>_xll.BInterpol('Base IPCA'!$C$3:$C$13,'Base IPCA'!$E$3:$E$13,AH2942,"Cubic","Extrapolate=Linear","MultiX=Average","Skip=True","Sort=True")</f>
        <v>#N/A Invalid Parameter: Interpolation value</v>
      </c>
      <c r="AJ2942" s="43" t="str">
        <f>_xll.BInterpol('Base IPCA'!$C$3:$C$13,'Base IPCA'!$D$3:$D$13,AH2942,"Cubic","Extrapolate=Linear","MultiX=Average","Skip=True","Sort=True")</f>
        <v>#N/A Invalid Parameter: Interpolation value</v>
      </c>
    </row>
    <row r="2943" spans="34:36" x14ac:dyDescent="0.25">
      <c r="AH2943" s="42" t="e">
        <f t="shared" si="139"/>
        <v>#REF!</v>
      </c>
      <c r="AI2943" s="43" t="str">
        <f>_xll.BInterpol('Base IPCA'!$C$3:$C$13,'Base IPCA'!$E$3:$E$13,AH2943,"Cubic","Extrapolate=Linear","MultiX=Average","Skip=True","Sort=True")</f>
        <v>#N/A Invalid Parameter: Interpolation value</v>
      </c>
      <c r="AJ2943" s="43" t="str">
        <f>_xll.BInterpol('Base IPCA'!$C$3:$C$13,'Base IPCA'!$D$3:$D$13,AH2943,"Cubic","Extrapolate=Linear","MultiX=Average","Skip=True","Sort=True")</f>
        <v>#N/A Invalid Parameter: Interpolation value</v>
      </c>
    </row>
    <row r="2944" spans="34:36" x14ac:dyDescent="0.25">
      <c r="AH2944" s="42" t="e">
        <f t="shared" si="139"/>
        <v>#REF!</v>
      </c>
      <c r="AI2944" s="43" t="str">
        <f>_xll.BInterpol('Base IPCA'!$C$3:$C$13,'Base IPCA'!$E$3:$E$13,AH2944,"Cubic","Extrapolate=Linear","MultiX=Average","Skip=True","Sort=True")</f>
        <v>#N/A Invalid Parameter: Interpolation value</v>
      </c>
      <c r="AJ2944" s="43" t="str">
        <f>_xll.BInterpol('Base IPCA'!$C$3:$C$13,'Base IPCA'!$D$3:$D$13,AH2944,"Cubic","Extrapolate=Linear","MultiX=Average","Skip=True","Sort=True")</f>
        <v>#N/A Invalid Parameter: Interpolation value</v>
      </c>
    </row>
    <row r="2945" spans="34:36" x14ac:dyDescent="0.25">
      <c r="AH2945" s="42" t="e">
        <f t="shared" si="139"/>
        <v>#REF!</v>
      </c>
      <c r="AI2945" s="43" t="str">
        <f>_xll.BInterpol('Base IPCA'!$C$3:$C$13,'Base IPCA'!$E$3:$E$13,AH2945,"Cubic","Extrapolate=Linear","MultiX=Average","Skip=True","Sort=True")</f>
        <v>#N/A Invalid Parameter: Interpolation value</v>
      </c>
      <c r="AJ2945" s="43" t="str">
        <f>_xll.BInterpol('Base IPCA'!$C$3:$C$13,'Base IPCA'!$D$3:$D$13,AH2945,"Cubic","Extrapolate=Linear","MultiX=Average","Skip=True","Sort=True")</f>
        <v>#N/A Invalid Parameter: Interpolation value</v>
      </c>
    </row>
    <row r="2946" spans="34:36" x14ac:dyDescent="0.25">
      <c r="AH2946" s="42" t="e">
        <f t="shared" si="139"/>
        <v>#REF!</v>
      </c>
      <c r="AI2946" s="43" t="str">
        <f>_xll.BInterpol('Base IPCA'!$C$3:$C$13,'Base IPCA'!$E$3:$E$13,AH2946,"Cubic","Extrapolate=Linear","MultiX=Average","Skip=True","Sort=True")</f>
        <v>#N/A Invalid Parameter: Interpolation value</v>
      </c>
      <c r="AJ2946" s="43" t="str">
        <f>_xll.BInterpol('Base IPCA'!$C$3:$C$13,'Base IPCA'!$D$3:$D$13,AH2946,"Cubic","Extrapolate=Linear","MultiX=Average","Skip=True","Sort=True")</f>
        <v>#N/A Invalid Parameter: Interpolation value</v>
      </c>
    </row>
    <row r="2947" spans="34:36" x14ac:dyDescent="0.25">
      <c r="AH2947" s="42" t="e">
        <f t="shared" si="139"/>
        <v>#REF!</v>
      </c>
      <c r="AI2947" s="43" t="str">
        <f>_xll.BInterpol('Base IPCA'!$C$3:$C$13,'Base IPCA'!$E$3:$E$13,AH2947,"Cubic","Extrapolate=Linear","MultiX=Average","Skip=True","Sort=True")</f>
        <v>#N/A Invalid Parameter: Interpolation value</v>
      </c>
      <c r="AJ2947" s="43" t="str">
        <f>_xll.BInterpol('Base IPCA'!$C$3:$C$13,'Base IPCA'!$D$3:$D$13,AH2947,"Cubic","Extrapolate=Linear","MultiX=Average","Skip=True","Sort=True")</f>
        <v>#N/A Invalid Parameter: Interpolation value</v>
      </c>
    </row>
    <row r="2948" spans="34:36" x14ac:dyDescent="0.25">
      <c r="AH2948" s="42" t="e">
        <f t="shared" si="139"/>
        <v>#REF!</v>
      </c>
      <c r="AI2948" s="43" t="str">
        <f>_xll.BInterpol('Base IPCA'!$C$3:$C$13,'Base IPCA'!$E$3:$E$13,AH2948,"Cubic","Extrapolate=Linear","MultiX=Average","Skip=True","Sort=True")</f>
        <v>#N/A Invalid Parameter: Interpolation value</v>
      </c>
      <c r="AJ2948" s="43" t="str">
        <f>_xll.BInterpol('Base IPCA'!$C$3:$C$13,'Base IPCA'!$D$3:$D$13,AH2948,"Cubic","Extrapolate=Linear","MultiX=Average","Skip=True","Sort=True")</f>
        <v>#N/A Invalid Parameter: Interpolation value</v>
      </c>
    </row>
    <row r="2949" spans="34:36" x14ac:dyDescent="0.25">
      <c r="AH2949" s="42" t="e">
        <f t="shared" si="139"/>
        <v>#REF!</v>
      </c>
      <c r="AI2949" s="43" t="str">
        <f>_xll.BInterpol('Base IPCA'!$C$3:$C$13,'Base IPCA'!$E$3:$E$13,AH2949,"Cubic","Extrapolate=Linear","MultiX=Average","Skip=True","Sort=True")</f>
        <v>#N/A Invalid Parameter: Interpolation value</v>
      </c>
      <c r="AJ2949" s="43" t="str">
        <f>_xll.BInterpol('Base IPCA'!$C$3:$C$13,'Base IPCA'!$D$3:$D$13,AH2949,"Cubic","Extrapolate=Linear","MultiX=Average","Skip=True","Sort=True")</f>
        <v>#N/A Invalid Parameter: Interpolation value</v>
      </c>
    </row>
    <row r="2950" spans="34:36" x14ac:dyDescent="0.25">
      <c r="AH2950" s="42" t="e">
        <f t="shared" ref="AH2950:AH3013" si="140">AH2949+1</f>
        <v>#REF!</v>
      </c>
      <c r="AI2950" s="43" t="str">
        <f>_xll.BInterpol('Base IPCA'!$C$3:$C$13,'Base IPCA'!$E$3:$E$13,AH2950,"Cubic","Extrapolate=Linear","MultiX=Average","Skip=True","Sort=True")</f>
        <v>#N/A Invalid Parameter: Interpolation value</v>
      </c>
      <c r="AJ2950" s="43" t="str">
        <f>_xll.BInterpol('Base IPCA'!$C$3:$C$13,'Base IPCA'!$D$3:$D$13,AH2950,"Cubic","Extrapolate=Linear","MultiX=Average","Skip=True","Sort=True")</f>
        <v>#N/A Invalid Parameter: Interpolation value</v>
      </c>
    </row>
    <row r="2951" spans="34:36" x14ac:dyDescent="0.25">
      <c r="AH2951" s="42" t="e">
        <f t="shared" si="140"/>
        <v>#REF!</v>
      </c>
      <c r="AI2951" s="43" t="str">
        <f>_xll.BInterpol('Base IPCA'!$C$3:$C$13,'Base IPCA'!$E$3:$E$13,AH2951,"Cubic","Extrapolate=Linear","MultiX=Average","Skip=True","Sort=True")</f>
        <v>#N/A Invalid Parameter: Interpolation value</v>
      </c>
      <c r="AJ2951" s="43" t="str">
        <f>_xll.BInterpol('Base IPCA'!$C$3:$C$13,'Base IPCA'!$D$3:$D$13,AH2951,"Cubic","Extrapolate=Linear","MultiX=Average","Skip=True","Sort=True")</f>
        <v>#N/A Invalid Parameter: Interpolation value</v>
      </c>
    </row>
    <row r="2952" spans="34:36" x14ac:dyDescent="0.25">
      <c r="AH2952" s="42" t="e">
        <f t="shared" si="140"/>
        <v>#REF!</v>
      </c>
      <c r="AI2952" s="43" t="str">
        <f>_xll.BInterpol('Base IPCA'!$C$3:$C$13,'Base IPCA'!$E$3:$E$13,AH2952,"Cubic","Extrapolate=Linear","MultiX=Average","Skip=True","Sort=True")</f>
        <v>#N/A Invalid Parameter: Interpolation value</v>
      </c>
      <c r="AJ2952" s="43" t="str">
        <f>_xll.BInterpol('Base IPCA'!$C$3:$C$13,'Base IPCA'!$D$3:$D$13,AH2952,"Cubic","Extrapolate=Linear","MultiX=Average","Skip=True","Sort=True")</f>
        <v>#N/A Invalid Parameter: Interpolation value</v>
      </c>
    </row>
    <row r="2953" spans="34:36" x14ac:dyDescent="0.25">
      <c r="AH2953" s="42" t="e">
        <f t="shared" si="140"/>
        <v>#REF!</v>
      </c>
      <c r="AI2953" s="43" t="str">
        <f>_xll.BInterpol('Base IPCA'!$C$3:$C$13,'Base IPCA'!$E$3:$E$13,AH2953,"Cubic","Extrapolate=Linear","MultiX=Average","Skip=True","Sort=True")</f>
        <v>#N/A Invalid Parameter: Interpolation value</v>
      </c>
      <c r="AJ2953" s="43" t="str">
        <f>_xll.BInterpol('Base IPCA'!$C$3:$C$13,'Base IPCA'!$D$3:$D$13,AH2953,"Cubic","Extrapolate=Linear","MultiX=Average","Skip=True","Sort=True")</f>
        <v>#N/A Invalid Parameter: Interpolation value</v>
      </c>
    </row>
    <row r="2954" spans="34:36" x14ac:dyDescent="0.25">
      <c r="AH2954" s="42" t="e">
        <f t="shared" si="140"/>
        <v>#REF!</v>
      </c>
      <c r="AI2954" s="43" t="str">
        <f>_xll.BInterpol('Base IPCA'!$C$3:$C$13,'Base IPCA'!$E$3:$E$13,AH2954,"Cubic","Extrapolate=Linear","MultiX=Average","Skip=True","Sort=True")</f>
        <v>#N/A Invalid Parameter: Interpolation value</v>
      </c>
      <c r="AJ2954" s="43" t="str">
        <f>_xll.BInterpol('Base IPCA'!$C$3:$C$13,'Base IPCA'!$D$3:$D$13,AH2954,"Cubic","Extrapolate=Linear","MultiX=Average","Skip=True","Sort=True")</f>
        <v>#N/A Invalid Parameter: Interpolation value</v>
      </c>
    </row>
    <row r="2955" spans="34:36" x14ac:dyDescent="0.25">
      <c r="AH2955" s="42" t="e">
        <f t="shared" si="140"/>
        <v>#REF!</v>
      </c>
      <c r="AI2955" s="43" t="str">
        <f>_xll.BInterpol('Base IPCA'!$C$3:$C$13,'Base IPCA'!$E$3:$E$13,AH2955,"Cubic","Extrapolate=Linear","MultiX=Average","Skip=True","Sort=True")</f>
        <v>#N/A Invalid Parameter: Interpolation value</v>
      </c>
      <c r="AJ2955" s="43" t="str">
        <f>_xll.BInterpol('Base IPCA'!$C$3:$C$13,'Base IPCA'!$D$3:$D$13,AH2955,"Cubic","Extrapolate=Linear","MultiX=Average","Skip=True","Sort=True")</f>
        <v>#N/A Invalid Parameter: Interpolation value</v>
      </c>
    </row>
    <row r="2956" spans="34:36" x14ac:dyDescent="0.25">
      <c r="AH2956" s="42" t="e">
        <f t="shared" si="140"/>
        <v>#REF!</v>
      </c>
      <c r="AI2956" s="43" t="str">
        <f>_xll.BInterpol('Base IPCA'!$C$3:$C$13,'Base IPCA'!$E$3:$E$13,AH2956,"Cubic","Extrapolate=Linear","MultiX=Average","Skip=True","Sort=True")</f>
        <v>#N/A Invalid Parameter: Interpolation value</v>
      </c>
      <c r="AJ2956" s="43" t="str">
        <f>_xll.BInterpol('Base IPCA'!$C$3:$C$13,'Base IPCA'!$D$3:$D$13,AH2956,"Cubic","Extrapolate=Linear","MultiX=Average","Skip=True","Sort=True")</f>
        <v>#N/A Invalid Parameter: Interpolation value</v>
      </c>
    </row>
    <row r="2957" spans="34:36" x14ac:dyDescent="0.25">
      <c r="AH2957" s="42" t="e">
        <f t="shared" si="140"/>
        <v>#REF!</v>
      </c>
      <c r="AI2957" s="43" t="str">
        <f>_xll.BInterpol('Base IPCA'!$C$3:$C$13,'Base IPCA'!$E$3:$E$13,AH2957,"Cubic","Extrapolate=Linear","MultiX=Average","Skip=True","Sort=True")</f>
        <v>#N/A Invalid Parameter: Interpolation value</v>
      </c>
      <c r="AJ2957" s="43" t="str">
        <f>_xll.BInterpol('Base IPCA'!$C$3:$C$13,'Base IPCA'!$D$3:$D$13,AH2957,"Cubic","Extrapolate=Linear","MultiX=Average","Skip=True","Sort=True")</f>
        <v>#N/A Invalid Parameter: Interpolation value</v>
      </c>
    </row>
    <row r="2958" spans="34:36" x14ac:dyDescent="0.25">
      <c r="AH2958" s="42" t="e">
        <f t="shared" si="140"/>
        <v>#REF!</v>
      </c>
      <c r="AI2958" s="43" t="str">
        <f>_xll.BInterpol('Base IPCA'!$C$3:$C$13,'Base IPCA'!$E$3:$E$13,AH2958,"Cubic","Extrapolate=Linear","MultiX=Average","Skip=True","Sort=True")</f>
        <v>#N/A Invalid Parameter: Interpolation value</v>
      </c>
      <c r="AJ2958" s="43" t="str">
        <f>_xll.BInterpol('Base IPCA'!$C$3:$C$13,'Base IPCA'!$D$3:$D$13,AH2958,"Cubic","Extrapolate=Linear","MultiX=Average","Skip=True","Sort=True")</f>
        <v>#N/A Invalid Parameter: Interpolation value</v>
      </c>
    </row>
    <row r="2959" spans="34:36" x14ac:dyDescent="0.25">
      <c r="AH2959" s="42" t="e">
        <f t="shared" si="140"/>
        <v>#REF!</v>
      </c>
      <c r="AI2959" s="43" t="str">
        <f>_xll.BInterpol('Base IPCA'!$C$3:$C$13,'Base IPCA'!$E$3:$E$13,AH2959,"Cubic","Extrapolate=Linear","MultiX=Average","Skip=True","Sort=True")</f>
        <v>#N/A Invalid Parameter: Interpolation value</v>
      </c>
      <c r="AJ2959" s="43" t="str">
        <f>_xll.BInterpol('Base IPCA'!$C$3:$C$13,'Base IPCA'!$D$3:$D$13,AH2959,"Cubic","Extrapolate=Linear","MultiX=Average","Skip=True","Sort=True")</f>
        <v>#N/A Invalid Parameter: Interpolation value</v>
      </c>
    </row>
    <row r="2960" spans="34:36" x14ac:dyDescent="0.25">
      <c r="AH2960" s="42" t="e">
        <f t="shared" si="140"/>
        <v>#REF!</v>
      </c>
      <c r="AI2960" s="43" t="str">
        <f>_xll.BInterpol('Base IPCA'!$C$3:$C$13,'Base IPCA'!$E$3:$E$13,AH2960,"Cubic","Extrapolate=Linear","MultiX=Average","Skip=True","Sort=True")</f>
        <v>#N/A Invalid Parameter: Interpolation value</v>
      </c>
      <c r="AJ2960" s="43" t="str">
        <f>_xll.BInterpol('Base IPCA'!$C$3:$C$13,'Base IPCA'!$D$3:$D$13,AH2960,"Cubic","Extrapolate=Linear","MultiX=Average","Skip=True","Sort=True")</f>
        <v>#N/A Invalid Parameter: Interpolation value</v>
      </c>
    </row>
    <row r="2961" spans="34:36" x14ac:dyDescent="0.25">
      <c r="AH2961" s="42" t="e">
        <f t="shared" si="140"/>
        <v>#REF!</v>
      </c>
      <c r="AI2961" s="43" t="str">
        <f>_xll.BInterpol('Base IPCA'!$C$3:$C$13,'Base IPCA'!$E$3:$E$13,AH2961,"Cubic","Extrapolate=Linear","MultiX=Average","Skip=True","Sort=True")</f>
        <v>#N/A Invalid Parameter: Interpolation value</v>
      </c>
      <c r="AJ2961" s="43" t="str">
        <f>_xll.BInterpol('Base IPCA'!$C$3:$C$13,'Base IPCA'!$D$3:$D$13,AH2961,"Cubic","Extrapolate=Linear","MultiX=Average","Skip=True","Sort=True")</f>
        <v>#N/A Invalid Parameter: Interpolation value</v>
      </c>
    </row>
    <row r="2962" spans="34:36" x14ac:dyDescent="0.25">
      <c r="AH2962" s="42" t="e">
        <f t="shared" si="140"/>
        <v>#REF!</v>
      </c>
      <c r="AI2962" s="43" t="str">
        <f>_xll.BInterpol('Base IPCA'!$C$3:$C$13,'Base IPCA'!$E$3:$E$13,AH2962,"Cubic","Extrapolate=Linear","MultiX=Average","Skip=True","Sort=True")</f>
        <v>#N/A Invalid Parameter: Interpolation value</v>
      </c>
      <c r="AJ2962" s="43" t="str">
        <f>_xll.BInterpol('Base IPCA'!$C$3:$C$13,'Base IPCA'!$D$3:$D$13,AH2962,"Cubic","Extrapolate=Linear","MultiX=Average","Skip=True","Sort=True")</f>
        <v>#N/A Invalid Parameter: Interpolation value</v>
      </c>
    </row>
    <row r="2963" spans="34:36" x14ac:dyDescent="0.25">
      <c r="AH2963" s="42" t="e">
        <f t="shared" si="140"/>
        <v>#REF!</v>
      </c>
      <c r="AI2963" s="43" t="str">
        <f>_xll.BInterpol('Base IPCA'!$C$3:$C$13,'Base IPCA'!$E$3:$E$13,AH2963,"Cubic","Extrapolate=Linear","MultiX=Average","Skip=True","Sort=True")</f>
        <v>#N/A Invalid Parameter: Interpolation value</v>
      </c>
      <c r="AJ2963" s="43" t="str">
        <f>_xll.BInterpol('Base IPCA'!$C$3:$C$13,'Base IPCA'!$D$3:$D$13,AH2963,"Cubic","Extrapolate=Linear","MultiX=Average","Skip=True","Sort=True")</f>
        <v>#N/A Invalid Parameter: Interpolation value</v>
      </c>
    </row>
    <row r="2964" spans="34:36" x14ac:dyDescent="0.25">
      <c r="AH2964" s="42" t="e">
        <f t="shared" si="140"/>
        <v>#REF!</v>
      </c>
      <c r="AI2964" s="43" t="str">
        <f>_xll.BInterpol('Base IPCA'!$C$3:$C$13,'Base IPCA'!$E$3:$E$13,AH2964,"Cubic","Extrapolate=Linear","MultiX=Average","Skip=True","Sort=True")</f>
        <v>#N/A Invalid Parameter: Interpolation value</v>
      </c>
      <c r="AJ2964" s="43" t="str">
        <f>_xll.BInterpol('Base IPCA'!$C$3:$C$13,'Base IPCA'!$D$3:$D$13,AH2964,"Cubic","Extrapolate=Linear","MultiX=Average","Skip=True","Sort=True")</f>
        <v>#N/A Invalid Parameter: Interpolation value</v>
      </c>
    </row>
    <row r="2965" spans="34:36" x14ac:dyDescent="0.25">
      <c r="AH2965" s="42" t="e">
        <f t="shared" si="140"/>
        <v>#REF!</v>
      </c>
      <c r="AI2965" s="43" t="str">
        <f>_xll.BInterpol('Base IPCA'!$C$3:$C$13,'Base IPCA'!$E$3:$E$13,AH2965,"Cubic","Extrapolate=Linear","MultiX=Average","Skip=True","Sort=True")</f>
        <v>#N/A Invalid Parameter: Interpolation value</v>
      </c>
      <c r="AJ2965" s="43" t="str">
        <f>_xll.BInterpol('Base IPCA'!$C$3:$C$13,'Base IPCA'!$D$3:$D$13,AH2965,"Cubic","Extrapolate=Linear","MultiX=Average","Skip=True","Sort=True")</f>
        <v>#N/A Invalid Parameter: Interpolation value</v>
      </c>
    </row>
    <row r="2966" spans="34:36" x14ac:dyDescent="0.25">
      <c r="AH2966" s="42" t="e">
        <f t="shared" si="140"/>
        <v>#REF!</v>
      </c>
      <c r="AI2966" s="43" t="str">
        <f>_xll.BInterpol('Base IPCA'!$C$3:$C$13,'Base IPCA'!$E$3:$E$13,AH2966,"Cubic","Extrapolate=Linear","MultiX=Average","Skip=True","Sort=True")</f>
        <v>#N/A Invalid Parameter: Interpolation value</v>
      </c>
      <c r="AJ2966" s="43" t="str">
        <f>_xll.BInterpol('Base IPCA'!$C$3:$C$13,'Base IPCA'!$D$3:$D$13,AH2966,"Cubic","Extrapolate=Linear","MultiX=Average","Skip=True","Sort=True")</f>
        <v>#N/A Invalid Parameter: Interpolation value</v>
      </c>
    </row>
    <row r="2967" spans="34:36" x14ac:dyDescent="0.25">
      <c r="AH2967" s="42" t="e">
        <f t="shared" si="140"/>
        <v>#REF!</v>
      </c>
      <c r="AI2967" s="43" t="str">
        <f>_xll.BInterpol('Base IPCA'!$C$3:$C$13,'Base IPCA'!$E$3:$E$13,AH2967,"Cubic","Extrapolate=Linear","MultiX=Average","Skip=True","Sort=True")</f>
        <v>#N/A Invalid Parameter: Interpolation value</v>
      </c>
      <c r="AJ2967" s="43" t="str">
        <f>_xll.BInterpol('Base IPCA'!$C$3:$C$13,'Base IPCA'!$D$3:$D$13,AH2967,"Cubic","Extrapolate=Linear","MultiX=Average","Skip=True","Sort=True")</f>
        <v>#N/A Invalid Parameter: Interpolation value</v>
      </c>
    </row>
    <row r="2968" spans="34:36" x14ac:dyDescent="0.25">
      <c r="AH2968" s="42" t="e">
        <f t="shared" si="140"/>
        <v>#REF!</v>
      </c>
      <c r="AI2968" s="43" t="str">
        <f>_xll.BInterpol('Base IPCA'!$C$3:$C$13,'Base IPCA'!$E$3:$E$13,AH2968,"Cubic","Extrapolate=Linear","MultiX=Average","Skip=True","Sort=True")</f>
        <v>#N/A Invalid Parameter: Interpolation value</v>
      </c>
      <c r="AJ2968" s="43" t="str">
        <f>_xll.BInterpol('Base IPCA'!$C$3:$C$13,'Base IPCA'!$D$3:$D$13,AH2968,"Cubic","Extrapolate=Linear","MultiX=Average","Skip=True","Sort=True")</f>
        <v>#N/A Invalid Parameter: Interpolation value</v>
      </c>
    </row>
    <row r="2969" spans="34:36" x14ac:dyDescent="0.25">
      <c r="AH2969" s="42" t="e">
        <f t="shared" si="140"/>
        <v>#REF!</v>
      </c>
      <c r="AI2969" s="43" t="str">
        <f>_xll.BInterpol('Base IPCA'!$C$3:$C$13,'Base IPCA'!$E$3:$E$13,AH2969,"Cubic","Extrapolate=Linear","MultiX=Average","Skip=True","Sort=True")</f>
        <v>#N/A Invalid Parameter: Interpolation value</v>
      </c>
      <c r="AJ2969" s="43" t="str">
        <f>_xll.BInterpol('Base IPCA'!$C$3:$C$13,'Base IPCA'!$D$3:$D$13,AH2969,"Cubic","Extrapolate=Linear","MultiX=Average","Skip=True","Sort=True")</f>
        <v>#N/A Invalid Parameter: Interpolation value</v>
      </c>
    </row>
    <row r="2970" spans="34:36" x14ac:dyDescent="0.25">
      <c r="AH2970" s="42" t="e">
        <f t="shared" si="140"/>
        <v>#REF!</v>
      </c>
      <c r="AI2970" s="43" t="str">
        <f>_xll.BInterpol('Base IPCA'!$C$3:$C$13,'Base IPCA'!$E$3:$E$13,AH2970,"Cubic","Extrapolate=Linear","MultiX=Average","Skip=True","Sort=True")</f>
        <v>#N/A Invalid Parameter: Interpolation value</v>
      </c>
      <c r="AJ2970" s="43" t="str">
        <f>_xll.BInterpol('Base IPCA'!$C$3:$C$13,'Base IPCA'!$D$3:$D$13,AH2970,"Cubic","Extrapolate=Linear","MultiX=Average","Skip=True","Sort=True")</f>
        <v>#N/A Invalid Parameter: Interpolation value</v>
      </c>
    </row>
    <row r="2971" spans="34:36" x14ac:dyDescent="0.25">
      <c r="AH2971" s="42" t="e">
        <f t="shared" si="140"/>
        <v>#REF!</v>
      </c>
      <c r="AI2971" s="43" t="str">
        <f>_xll.BInterpol('Base IPCA'!$C$3:$C$13,'Base IPCA'!$E$3:$E$13,AH2971,"Cubic","Extrapolate=Linear","MultiX=Average","Skip=True","Sort=True")</f>
        <v>#N/A Invalid Parameter: Interpolation value</v>
      </c>
      <c r="AJ2971" s="43" t="str">
        <f>_xll.BInterpol('Base IPCA'!$C$3:$C$13,'Base IPCA'!$D$3:$D$13,AH2971,"Cubic","Extrapolate=Linear","MultiX=Average","Skip=True","Sort=True")</f>
        <v>#N/A Invalid Parameter: Interpolation value</v>
      </c>
    </row>
    <row r="2972" spans="34:36" x14ac:dyDescent="0.25">
      <c r="AH2972" s="42" t="e">
        <f t="shared" si="140"/>
        <v>#REF!</v>
      </c>
      <c r="AI2972" s="43" t="str">
        <f>_xll.BInterpol('Base IPCA'!$C$3:$C$13,'Base IPCA'!$E$3:$E$13,AH2972,"Cubic","Extrapolate=Linear","MultiX=Average","Skip=True","Sort=True")</f>
        <v>#N/A Invalid Parameter: Interpolation value</v>
      </c>
      <c r="AJ2972" s="43" t="str">
        <f>_xll.BInterpol('Base IPCA'!$C$3:$C$13,'Base IPCA'!$D$3:$D$13,AH2972,"Cubic","Extrapolate=Linear","MultiX=Average","Skip=True","Sort=True")</f>
        <v>#N/A Invalid Parameter: Interpolation value</v>
      </c>
    </row>
    <row r="2973" spans="34:36" x14ac:dyDescent="0.25">
      <c r="AH2973" s="42" t="e">
        <f t="shared" si="140"/>
        <v>#REF!</v>
      </c>
      <c r="AI2973" s="43" t="str">
        <f>_xll.BInterpol('Base IPCA'!$C$3:$C$13,'Base IPCA'!$E$3:$E$13,AH2973,"Cubic","Extrapolate=Linear","MultiX=Average","Skip=True","Sort=True")</f>
        <v>#N/A Invalid Parameter: Interpolation value</v>
      </c>
      <c r="AJ2973" s="43" t="str">
        <f>_xll.BInterpol('Base IPCA'!$C$3:$C$13,'Base IPCA'!$D$3:$D$13,AH2973,"Cubic","Extrapolate=Linear","MultiX=Average","Skip=True","Sort=True")</f>
        <v>#N/A Invalid Parameter: Interpolation value</v>
      </c>
    </row>
    <row r="2974" spans="34:36" x14ac:dyDescent="0.25">
      <c r="AH2974" s="42" t="e">
        <f t="shared" si="140"/>
        <v>#REF!</v>
      </c>
      <c r="AI2974" s="43" t="str">
        <f>_xll.BInterpol('Base IPCA'!$C$3:$C$13,'Base IPCA'!$E$3:$E$13,AH2974,"Cubic","Extrapolate=Linear","MultiX=Average","Skip=True","Sort=True")</f>
        <v>#N/A Invalid Parameter: Interpolation value</v>
      </c>
      <c r="AJ2974" s="43" t="str">
        <f>_xll.BInterpol('Base IPCA'!$C$3:$C$13,'Base IPCA'!$D$3:$D$13,AH2974,"Cubic","Extrapolate=Linear","MultiX=Average","Skip=True","Sort=True")</f>
        <v>#N/A Invalid Parameter: Interpolation value</v>
      </c>
    </row>
    <row r="2975" spans="34:36" x14ac:dyDescent="0.25">
      <c r="AH2975" s="42" t="e">
        <f t="shared" si="140"/>
        <v>#REF!</v>
      </c>
      <c r="AI2975" s="43" t="str">
        <f>_xll.BInterpol('Base IPCA'!$C$3:$C$13,'Base IPCA'!$E$3:$E$13,AH2975,"Cubic","Extrapolate=Linear","MultiX=Average","Skip=True","Sort=True")</f>
        <v>#N/A Invalid Parameter: Interpolation value</v>
      </c>
      <c r="AJ2975" s="43" t="str">
        <f>_xll.BInterpol('Base IPCA'!$C$3:$C$13,'Base IPCA'!$D$3:$D$13,AH2975,"Cubic","Extrapolate=Linear","MultiX=Average","Skip=True","Sort=True")</f>
        <v>#N/A Invalid Parameter: Interpolation value</v>
      </c>
    </row>
    <row r="2976" spans="34:36" x14ac:dyDescent="0.25">
      <c r="AH2976" s="42" t="e">
        <f t="shared" si="140"/>
        <v>#REF!</v>
      </c>
      <c r="AI2976" s="43" t="str">
        <f>_xll.BInterpol('Base IPCA'!$C$3:$C$13,'Base IPCA'!$E$3:$E$13,AH2976,"Cubic","Extrapolate=Linear","MultiX=Average","Skip=True","Sort=True")</f>
        <v>#N/A Invalid Parameter: Interpolation value</v>
      </c>
      <c r="AJ2976" s="43" t="str">
        <f>_xll.BInterpol('Base IPCA'!$C$3:$C$13,'Base IPCA'!$D$3:$D$13,AH2976,"Cubic","Extrapolate=Linear","MultiX=Average","Skip=True","Sort=True")</f>
        <v>#N/A Invalid Parameter: Interpolation value</v>
      </c>
    </row>
    <row r="2977" spans="34:36" x14ac:dyDescent="0.25">
      <c r="AH2977" s="42" t="e">
        <f t="shared" si="140"/>
        <v>#REF!</v>
      </c>
      <c r="AI2977" s="43" t="str">
        <f>_xll.BInterpol('Base IPCA'!$C$3:$C$13,'Base IPCA'!$E$3:$E$13,AH2977,"Cubic","Extrapolate=Linear","MultiX=Average","Skip=True","Sort=True")</f>
        <v>#N/A Invalid Parameter: Interpolation value</v>
      </c>
      <c r="AJ2977" s="43" t="str">
        <f>_xll.BInterpol('Base IPCA'!$C$3:$C$13,'Base IPCA'!$D$3:$D$13,AH2977,"Cubic","Extrapolate=Linear","MultiX=Average","Skip=True","Sort=True")</f>
        <v>#N/A Invalid Parameter: Interpolation value</v>
      </c>
    </row>
    <row r="2978" spans="34:36" x14ac:dyDescent="0.25">
      <c r="AH2978" s="42" t="e">
        <f t="shared" si="140"/>
        <v>#REF!</v>
      </c>
      <c r="AI2978" s="43" t="str">
        <f>_xll.BInterpol('Base IPCA'!$C$3:$C$13,'Base IPCA'!$E$3:$E$13,AH2978,"Cubic","Extrapolate=Linear","MultiX=Average","Skip=True","Sort=True")</f>
        <v>#N/A Invalid Parameter: Interpolation value</v>
      </c>
      <c r="AJ2978" s="43" t="str">
        <f>_xll.BInterpol('Base IPCA'!$C$3:$C$13,'Base IPCA'!$D$3:$D$13,AH2978,"Cubic","Extrapolate=Linear","MultiX=Average","Skip=True","Sort=True")</f>
        <v>#N/A Invalid Parameter: Interpolation value</v>
      </c>
    </row>
    <row r="2979" spans="34:36" x14ac:dyDescent="0.25">
      <c r="AH2979" s="42" t="e">
        <f t="shared" si="140"/>
        <v>#REF!</v>
      </c>
      <c r="AI2979" s="43" t="str">
        <f>_xll.BInterpol('Base IPCA'!$C$3:$C$13,'Base IPCA'!$E$3:$E$13,AH2979,"Cubic","Extrapolate=Linear","MultiX=Average","Skip=True","Sort=True")</f>
        <v>#N/A Invalid Parameter: Interpolation value</v>
      </c>
      <c r="AJ2979" s="43" t="str">
        <f>_xll.BInterpol('Base IPCA'!$C$3:$C$13,'Base IPCA'!$D$3:$D$13,AH2979,"Cubic","Extrapolate=Linear","MultiX=Average","Skip=True","Sort=True")</f>
        <v>#N/A Invalid Parameter: Interpolation value</v>
      </c>
    </row>
    <row r="2980" spans="34:36" x14ac:dyDescent="0.25">
      <c r="AH2980" s="42" t="e">
        <f t="shared" si="140"/>
        <v>#REF!</v>
      </c>
      <c r="AI2980" s="43" t="str">
        <f>_xll.BInterpol('Base IPCA'!$C$3:$C$13,'Base IPCA'!$E$3:$E$13,AH2980,"Cubic","Extrapolate=Linear","MultiX=Average","Skip=True","Sort=True")</f>
        <v>#N/A Invalid Parameter: Interpolation value</v>
      </c>
      <c r="AJ2980" s="43" t="str">
        <f>_xll.BInterpol('Base IPCA'!$C$3:$C$13,'Base IPCA'!$D$3:$D$13,AH2980,"Cubic","Extrapolate=Linear","MultiX=Average","Skip=True","Sort=True")</f>
        <v>#N/A Invalid Parameter: Interpolation value</v>
      </c>
    </row>
    <row r="2981" spans="34:36" x14ac:dyDescent="0.25">
      <c r="AH2981" s="42" t="e">
        <f t="shared" si="140"/>
        <v>#REF!</v>
      </c>
      <c r="AI2981" s="43" t="str">
        <f>_xll.BInterpol('Base IPCA'!$C$3:$C$13,'Base IPCA'!$E$3:$E$13,AH2981,"Cubic","Extrapolate=Linear","MultiX=Average","Skip=True","Sort=True")</f>
        <v>#N/A Invalid Parameter: Interpolation value</v>
      </c>
      <c r="AJ2981" s="43" t="str">
        <f>_xll.BInterpol('Base IPCA'!$C$3:$C$13,'Base IPCA'!$D$3:$D$13,AH2981,"Cubic","Extrapolate=Linear","MultiX=Average","Skip=True","Sort=True")</f>
        <v>#N/A Invalid Parameter: Interpolation value</v>
      </c>
    </row>
    <row r="2982" spans="34:36" x14ac:dyDescent="0.25">
      <c r="AH2982" s="42" t="e">
        <f t="shared" si="140"/>
        <v>#REF!</v>
      </c>
      <c r="AI2982" s="43" t="str">
        <f>_xll.BInterpol('Base IPCA'!$C$3:$C$13,'Base IPCA'!$E$3:$E$13,AH2982,"Cubic","Extrapolate=Linear","MultiX=Average","Skip=True","Sort=True")</f>
        <v>#N/A Invalid Parameter: Interpolation value</v>
      </c>
      <c r="AJ2982" s="43" t="str">
        <f>_xll.BInterpol('Base IPCA'!$C$3:$C$13,'Base IPCA'!$D$3:$D$13,AH2982,"Cubic","Extrapolate=Linear","MultiX=Average","Skip=True","Sort=True")</f>
        <v>#N/A Invalid Parameter: Interpolation value</v>
      </c>
    </row>
    <row r="2983" spans="34:36" x14ac:dyDescent="0.25">
      <c r="AH2983" s="42" t="e">
        <f t="shared" si="140"/>
        <v>#REF!</v>
      </c>
      <c r="AI2983" s="43" t="str">
        <f>_xll.BInterpol('Base IPCA'!$C$3:$C$13,'Base IPCA'!$E$3:$E$13,AH2983,"Cubic","Extrapolate=Linear","MultiX=Average","Skip=True","Sort=True")</f>
        <v>#N/A Invalid Parameter: Interpolation value</v>
      </c>
      <c r="AJ2983" s="43" t="str">
        <f>_xll.BInterpol('Base IPCA'!$C$3:$C$13,'Base IPCA'!$D$3:$D$13,AH2983,"Cubic","Extrapolate=Linear","MultiX=Average","Skip=True","Sort=True")</f>
        <v>#N/A Invalid Parameter: Interpolation value</v>
      </c>
    </row>
    <row r="2984" spans="34:36" x14ac:dyDescent="0.25">
      <c r="AH2984" s="42" t="e">
        <f t="shared" si="140"/>
        <v>#REF!</v>
      </c>
      <c r="AI2984" s="43" t="str">
        <f>_xll.BInterpol('Base IPCA'!$C$3:$C$13,'Base IPCA'!$E$3:$E$13,AH2984,"Cubic","Extrapolate=Linear","MultiX=Average","Skip=True","Sort=True")</f>
        <v>#N/A Invalid Parameter: Interpolation value</v>
      </c>
      <c r="AJ2984" s="43" t="str">
        <f>_xll.BInterpol('Base IPCA'!$C$3:$C$13,'Base IPCA'!$D$3:$D$13,AH2984,"Cubic","Extrapolate=Linear","MultiX=Average","Skip=True","Sort=True")</f>
        <v>#N/A Invalid Parameter: Interpolation value</v>
      </c>
    </row>
    <row r="2985" spans="34:36" x14ac:dyDescent="0.25">
      <c r="AH2985" s="42" t="e">
        <f t="shared" si="140"/>
        <v>#REF!</v>
      </c>
      <c r="AI2985" s="43" t="str">
        <f>_xll.BInterpol('Base IPCA'!$C$3:$C$13,'Base IPCA'!$E$3:$E$13,AH2985,"Cubic","Extrapolate=Linear","MultiX=Average","Skip=True","Sort=True")</f>
        <v>#N/A Invalid Parameter: Interpolation value</v>
      </c>
      <c r="AJ2985" s="43" t="str">
        <f>_xll.BInterpol('Base IPCA'!$C$3:$C$13,'Base IPCA'!$D$3:$D$13,AH2985,"Cubic","Extrapolate=Linear","MultiX=Average","Skip=True","Sort=True")</f>
        <v>#N/A Invalid Parameter: Interpolation value</v>
      </c>
    </row>
    <row r="2986" spans="34:36" x14ac:dyDescent="0.25">
      <c r="AH2986" s="42" t="e">
        <f t="shared" si="140"/>
        <v>#REF!</v>
      </c>
      <c r="AI2986" s="43" t="str">
        <f>_xll.BInterpol('Base IPCA'!$C$3:$C$13,'Base IPCA'!$E$3:$E$13,AH2986,"Cubic","Extrapolate=Linear","MultiX=Average","Skip=True","Sort=True")</f>
        <v>#N/A Invalid Parameter: Interpolation value</v>
      </c>
      <c r="AJ2986" s="43" t="str">
        <f>_xll.BInterpol('Base IPCA'!$C$3:$C$13,'Base IPCA'!$D$3:$D$13,AH2986,"Cubic","Extrapolate=Linear","MultiX=Average","Skip=True","Sort=True")</f>
        <v>#N/A Invalid Parameter: Interpolation value</v>
      </c>
    </row>
    <row r="2987" spans="34:36" x14ac:dyDescent="0.25">
      <c r="AH2987" s="42" t="e">
        <f t="shared" si="140"/>
        <v>#REF!</v>
      </c>
      <c r="AI2987" s="43" t="str">
        <f>_xll.BInterpol('Base IPCA'!$C$3:$C$13,'Base IPCA'!$E$3:$E$13,AH2987,"Cubic","Extrapolate=Linear","MultiX=Average","Skip=True","Sort=True")</f>
        <v>#N/A Invalid Parameter: Interpolation value</v>
      </c>
      <c r="AJ2987" s="43" t="str">
        <f>_xll.BInterpol('Base IPCA'!$C$3:$C$13,'Base IPCA'!$D$3:$D$13,AH2987,"Cubic","Extrapolate=Linear","MultiX=Average","Skip=True","Sort=True")</f>
        <v>#N/A Invalid Parameter: Interpolation value</v>
      </c>
    </row>
    <row r="2988" spans="34:36" x14ac:dyDescent="0.25">
      <c r="AH2988" s="42" t="e">
        <f t="shared" si="140"/>
        <v>#REF!</v>
      </c>
      <c r="AI2988" s="43" t="str">
        <f>_xll.BInterpol('Base IPCA'!$C$3:$C$13,'Base IPCA'!$E$3:$E$13,AH2988,"Cubic","Extrapolate=Linear","MultiX=Average","Skip=True","Sort=True")</f>
        <v>#N/A Invalid Parameter: Interpolation value</v>
      </c>
      <c r="AJ2988" s="43" t="str">
        <f>_xll.BInterpol('Base IPCA'!$C$3:$C$13,'Base IPCA'!$D$3:$D$13,AH2988,"Cubic","Extrapolate=Linear","MultiX=Average","Skip=True","Sort=True")</f>
        <v>#N/A Invalid Parameter: Interpolation value</v>
      </c>
    </row>
    <row r="2989" spans="34:36" x14ac:dyDescent="0.25">
      <c r="AH2989" s="42" t="e">
        <f t="shared" si="140"/>
        <v>#REF!</v>
      </c>
      <c r="AI2989" s="43" t="str">
        <f>_xll.BInterpol('Base IPCA'!$C$3:$C$13,'Base IPCA'!$E$3:$E$13,AH2989,"Cubic","Extrapolate=Linear","MultiX=Average","Skip=True","Sort=True")</f>
        <v>#N/A Invalid Parameter: Interpolation value</v>
      </c>
      <c r="AJ2989" s="43" t="str">
        <f>_xll.BInterpol('Base IPCA'!$C$3:$C$13,'Base IPCA'!$D$3:$D$13,AH2989,"Cubic","Extrapolate=Linear","MultiX=Average","Skip=True","Sort=True")</f>
        <v>#N/A Invalid Parameter: Interpolation value</v>
      </c>
    </row>
    <row r="2990" spans="34:36" x14ac:dyDescent="0.25">
      <c r="AH2990" s="42" t="e">
        <f t="shared" si="140"/>
        <v>#REF!</v>
      </c>
      <c r="AI2990" s="43" t="str">
        <f>_xll.BInterpol('Base IPCA'!$C$3:$C$13,'Base IPCA'!$E$3:$E$13,AH2990,"Cubic","Extrapolate=Linear","MultiX=Average","Skip=True","Sort=True")</f>
        <v>#N/A Invalid Parameter: Interpolation value</v>
      </c>
      <c r="AJ2990" s="43" t="str">
        <f>_xll.BInterpol('Base IPCA'!$C$3:$C$13,'Base IPCA'!$D$3:$D$13,AH2990,"Cubic","Extrapolate=Linear","MultiX=Average","Skip=True","Sort=True")</f>
        <v>#N/A Invalid Parameter: Interpolation value</v>
      </c>
    </row>
    <row r="2991" spans="34:36" x14ac:dyDescent="0.25">
      <c r="AH2991" s="42" t="e">
        <f t="shared" si="140"/>
        <v>#REF!</v>
      </c>
      <c r="AI2991" s="43" t="str">
        <f>_xll.BInterpol('Base IPCA'!$C$3:$C$13,'Base IPCA'!$E$3:$E$13,AH2991,"Cubic","Extrapolate=Linear","MultiX=Average","Skip=True","Sort=True")</f>
        <v>#N/A Invalid Parameter: Interpolation value</v>
      </c>
      <c r="AJ2991" s="43" t="str">
        <f>_xll.BInterpol('Base IPCA'!$C$3:$C$13,'Base IPCA'!$D$3:$D$13,AH2991,"Cubic","Extrapolate=Linear","MultiX=Average","Skip=True","Sort=True")</f>
        <v>#N/A Invalid Parameter: Interpolation value</v>
      </c>
    </row>
    <row r="2992" spans="34:36" x14ac:dyDescent="0.25">
      <c r="AH2992" s="42" t="e">
        <f t="shared" si="140"/>
        <v>#REF!</v>
      </c>
      <c r="AI2992" s="43" t="str">
        <f>_xll.BInterpol('Base IPCA'!$C$3:$C$13,'Base IPCA'!$E$3:$E$13,AH2992,"Cubic","Extrapolate=Linear","MultiX=Average","Skip=True","Sort=True")</f>
        <v>#N/A Invalid Parameter: Interpolation value</v>
      </c>
      <c r="AJ2992" s="43" t="str">
        <f>_xll.BInterpol('Base IPCA'!$C$3:$C$13,'Base IPCA'!$D$3:$D$13,AH2992,"Cubic","Extrapolate=Linear","MultiX=Average","Skip=True","Sort=True")</f>
        <v>#N/A Invalid Parameter: Interpolation value</v>
      </c>
    </row>
    <row r="2993" spans="34:36" x14ac:dyDescent="0.25">
      <c r="AH2993" s="42" t="e">
        <f t="shared" si="140"/>
        <v>#REF!</v>
      </c>
      <c r="AI2993" s="43" t="str">
        <f>_xll.BInterpol('Base IPCA'!$C$3:$C$13,'Base IPCA'!$E$3:$E$13,AH2993,"Cubic","Extrapolate=Linear","MultiX=Average","Skip=True","Sort=True")</f>
        <v>#N/A Invalid Parameter: Interpolation value</v>
      </c>
      <c r="AJ2993" s="43" t="str">
        <f>_xll.BInterpol('Base IPCA'!$C$3:$C$13,'Base IPCA'!$D$3:$D$13,AH2993,"Cubic","Extrapolate=Linear","MultiX=Average","Skip=True","Sort=True")</f>
        <v>#N/A Invalid Parameter: Interpolation value</v>
      </c>
    </row>
    <row r="2994" spans="34:36" x14ac:dyDescent="0.25">
      <c r="AH2994" s="42" t="e">
        <f t="shared" si="140"/>
        <v>#REF!</v>
      </c>
      <c r="AI2994" s="43" t="str">
        <f>_xll.BInterpol('Base IPCA'!$C$3:$C$13,'Base IPCA'!$E$3:$E$13,AH2994,"Cubic","Extrapolate=Linear","MultiX=Average","Skip=True","Sort=True")</f>
        <v>#N/A Invalid Parameter: Interpolation value</v>
      </c>
      <c r="AJ2994" s="43" t="str">
        <f>_xll.BInterpol('Base IPCA'!$C$3:$C$13,'Base IPCA'!$D$3:$D$13,AH2994,"Cubic","Extrapolate=Linear","MultiX=Average","Skip=True","Sort=True")</f>
        <v>#N/A Invalid Parameter: Interpolation value</v>
      </c>
    </row>
    <row r="2995" spans="34:36" x14ac:dyDescent="0.25">
      <c r="AH2995" s="42" t="e">
        <f t="shared" si="140"/>
        <v>#REF!</v>
      </c>
      <c r="AI2995" s="43" t="str">
        <f>_xll.BInterpol('Base IPCA'!$C$3:$C$13,'Base IPCA'!$E$3:$E$13,AH2995,"Cubic","Extrapolate=Linear","MultiX=Average","Skip=True","Sort=True")</f>
        <v>#N/A Invalid Parameter: Interpolation value</v>
      </c>
      <c r="AJ2995" s="43" t="str">
        <f>_xll.BInterpol('Base IPCA'!$C$3:$C$13,'Base IPCA'!$D$3:$D$13,AH2995,"Cubic","Extrapolate=Linear","MultiX=Average","Skip=True","Sort=True")</f>
        <v>#N/A Invalid Parameter: Interpolation value</v>
      </c>
    </row>
    <row r="2996" spans="34:36" x14ac:dyDescent="0.25">
      <c r="AH2996" s="42" t="e">
        <f t="shared" si="140"/>
        <v>#REF!</v>
      </c>
      <c r="AI2996" s="43" t="str">
        <f>_xll.BInterpol('Base IPCA'!$C$3:$C$13,'Base IPCA'!$E$3:$E$13,AH2996,"Cubic","Extrapolate=Linear","MultiX=Average","Skip=True","Sort=True")</f>
        <v>#N/A Invalid Parameter: Interpolation value</v>
      </c>
      <c r="AJ2996" s="43" t="str">
        <f>_xll.BInterpol('Base IPCA'!$C$3:$C$13,'Base IPCA'!$D$3:$D$13,AH2996,"Cubic","Extrapolate=Linear","MultiX=Average","Skip=True","Sort=True")</f>
        <v>#N/A Invalid Parameter: Interpolation value</v>
      </c>
    </row>
    <row r="2997" spans="34:36" x14ac:dyDescent="0.25">
      <c r="AH2997" s="42" t="e">
        <f t="shared" si="140"/>
        <v>#REF!</v>
      </c>
      <c r="AI2997" s="43" t="str">
        <f>_xll.BInterpol('Base IPCA'!$C$3:$C$13,'Base IPCA'!$E$3:$E$13,AH2997,"Cubic","Extrapolate=Linear","MultiX=Average","Skip=True","Sort=True")</f>
        <v>#N/A Invalid Parameter: Interpolation value</v>
      </c>
      <c r="AJ2997" s="43" t="str">
        <f>_xll.BInterpol('Base IPCA'!$C$3:$C$13,'Base IPCA'!$D$3:$D$13,AH2997,"Cubic","Extrapolate=Linear","MultiX=Average","Skip=True","Sort=True")</f>
        <v>#N/A Invalid Parameter: Interpolation value</v>
      </c>
    </row>
    <row r="2998" spans="34:36" x14ac:dyDescent="0.25">
      <c r="AH2998" s="42" t="e">
        <f t="shared" si="140"/>
        <v>#REF!</v>
      </c>
      <c r="AI2998" s="43" t="str">
        <f>_xll.BInterpol('Base IPCA'!$C$3:$C$13,'Base IPCA'!$E$3:$E$13,AH2998,"Cubic","Extrapolate=Linear","MultiX=Average","Skip=True","Sort=True")</f>
        <v>#N/A Invalid Parameter: Interpolation value</v>
      </c>
      <c r="AJ2998" s="43" t="str">
        <f>_xll.BInterpol('Base IPCA'!$C$3:$C$13,'Base IPCA'!$D$3:$D$13,AH2998,"Cubic","Extrapolate=Linear","MultiX=Average","Skip=True","Sort=True")</f>
        <v>#N/A Invalid Parameter: Interpolation value</v>
      </c>
    </row>
    <row r="2999" spans="34:36" x14ac:dyDescent="0.25">
      <c r="AH2999" s="42" t="e">
        <f t="shared" si="140"/>
        <v>#REF!</v>
      </c>
      <c r="AI2999" s="43" t="str">
        <f>_xll.BInterpol('Base IPCA'!$C$3:$C$13,'Base IPCA'!$E$3:$E$13,AH2999,"Cubic","Extrapolate=Linear","MultiX=Average","Skip=True","Sort=True")</f>
        <v>#N/A Invalid Parameter: Interpolation value</v>
      </c>
      <c r="AJ2999" s="43" t="str">
        <f>_xll.BInterpol('Base IPCA'!$C$3:$C$13,'Base IPCA'!$D$3:$D$13,AH2999,"Cubic","Extrapolate=Linear","MultiX=Average","Skip=True","Sort=True")</f>
        <v>#N/A Invalid Parameter: Interpolation value</v>
      </c>
    </row>
    <row r="3000" spans="34:36" x14ac:dyDescent="0.25">
      <c r="AH3000" s="42" t="e">
        <f t="shared" si="140"/>
        <v>#REF!</v>
      </c>
      <c r="AI3000" s="43" t="str">
        <f>_xll.BInterpol('Base IPCA'!$C$3:$C$13,'Base IPCA'!$E$3:$E$13,AH3000,"Cubic","Extrapolate=Linear","MultiX=Average","Skip=True","Sort=True")</f>
        <v>#N/A Invalid Parameter: Interpolation value</v>
      </c>
      <c r="AJ3000" s="43" t="str">
        <f>_xll.BInterpol('Base IPCA'!$C$3:$C$13,'Base IPCA'!$D$3:$D$13,AH3000,"Cubic","Extrapolate=Linear","MultiX=Average","Skip=True","Sort=True")</f>
        <v>#N/A Invalid Parameter: Interpolation value</v>
      </c>
    </row>
    <row r="3001" spans="34:36" x14ac:dyDescent="0.25">
      <c r="AH3001" s="42" t="e">
        <f t="shared" si="140"/>
        <v>#REF!</v>
      </c>
      <c r="AI3001" s="43" t="str">
        <f>_xll.BInterpol('Base IPCA'!$C$3:$C$13,'Base IPCA'!$E$3:$E$13,AH3001,"Cubic","Extrapolate=Linear","MultiX=Average","Skip=True","Sort=True")</f>
        <v>#N/A Invalid Parameter: Interpolation value</v>
      </c>
      <c r="AJ3001" s="43" t="str">
        <f>_xll.BInterpol('Base IPCA'!$C$3:$C$13,'Base IPCA'!$D$3:$D$13,AH3001,"Cubic","Extrapolate=Linear","MultiX=Average","Skip=True","Sort=True")</f>
        <v>#N/A Invalid Parameter: Interpolation value</v>
      </c>
    </row>
    <row r="3002" spans="34:36" x14ac:dyDescent="0.25">
      <c r="AH3002" s="42" t="e">
        <f t="shared" si="140"/>
        <v>#REF!</v>
      </c>
      <c r="AI3002" s="43" t="str">
        <f>_xll.BInterpol('Base IPCA'!$C$3:$C$13,'Base IPCA'!$E$3:$E$13,AH3002,"Cubic","Extrapolate=Linear","MultiX=Average","Skip=True","Sort=True")</f>
        <v>#N/A Invalid Parameter: Interpolation value</v>
      </c>
      <c r="AJ3002" s="43" t="str">
        <f>_xll.BInterpol('Base IPCA'!$C$3:$C$13,'Base IPCA'!$D$3:$D$13,AH3002,"Cubic","Extrapolate=Linear","MultiX=Average","Skip=True","Sort=True")</f>
        <v>#N/A Invalid Parameter: Interpolation value</v>
      </c>
    </row>
    <row r="3003" spans="34:36" x14ac:dyDescent="0.25">
      <c r="AH3003" s="42" t="e">
        <f t="shared" si="140"/>
        <v>#REF!</v>
      </c>
      <c r="AI3003" s="43" t="str">
        <f>_xll.BInterpol('Base IPCA'!$C$3:$C$13,'Base IPCA'!$E$3:$E$13,AH3003,"Cubic","Extrapolate=Linear","MultiX=Average","Skip=True","Sort=True")</f>
        <v>#N/A Invalid Parameter: Interpolation value</v>
      </c>
      <c r="AJ3003" s="43" t="str">
        <f>_xll.BInterpol('Base IPCA'!$C$3:$C$13,'Base IPCA'!$D$3:$D$13,AH3003,"Cubic","Extrapolate=Linear","MultiX=Average","Skip=True","Sort=True")</f>
        <v>#N/A Invalid Parameter: Interpolation value</v>
      </c>
    </row>
    <row r="3004" spans="34:36" x14ac:dyDescent="0.25">
      <c r="AH3004" s="42" t="e">
        <f t="shared" si="140"/>
        <v>#REF!</v>
      </c>
      <c r="AI3004" s="43" t="str">
        <f>_xll.BInterpol('Base IPCA'!$C$3:$C$13,'Base IPCA'!$E$3:$E$13,AH3004,"Cubic","Extrapolate=Linear","MultiX=Average","Skip=True","Sort=True")</f>
        <v>#N/A Invalid Parameter: Interpolation value</v>
      </c>
      <c r="AJ3004" s="43" t="str">
        <f>_xll.BInterpol('Base IPCA'!$C$3:$C$13,'Base IPCA'!$D$3:$D$13,AH3004,"Cubic","Extrapolate=Linear","MultiX=Average","Skip=True","Sort=True")</f>
        <v>#N/A Invalid Parameter: Interpolation value</v>
      </c>
    </row>
    <row r="3005" spans="34:36" x14ac:dyDescent="0.25">
      <c r="AH3005" s="42" t="e">
        <f t="shared" si="140"/>
        <v>#REF!</v>
      </c>
      <c r="AI3005" s="43" t="str">
        <f>_xll.BInterpol('Base IPCA'!$C$3:$C$13,'Base IPCA'!$E$3:$E$13,AH3005,"Cubic","Extrapolate=Linear","MultiX=Average","Skip=True","Sort=True")</f>
        <v>#N/A Invalid Parameter: Interpolation value</v>
      </c>
      <c r="AJ3005" s="43" t="str">
        <f>_xll.BInterpol('Base IPCA'!$C$3:$C$13,'Base IPCA'!$D$3:$D$13,AH3005,"Cubic","Extrapolate=Linear","MultiX=Average","Skip=True","Sort=True")</f>
        <v>#N/A Invalid Parameter: Interpolation value</v>
      </c>
    </row>
    <row r="3006" spans="34:36" x14ac:dyDescent="0.25">
      <c r="AH3006" s="42" t="e">
        <f t="shared" si="140"/>
        <v>#REF!</v>
      </c>
      <c r="AI3006" s="43" t="str">
        <f>_xll.BInterpol('Base IPCA'!$C$3:$C$13,'Base IPCA'!$E$3:$E$13,AH3006,"Cubic","Extrapolate=Linear","MultiX=Average","Skip=True","Sort=True")</f>
        <v>#N/A Invalid Parameter: Interpolation value</v>
      </c>
      <c r="AJ3006" s="43" t="str">
        <f>_xll.BInterpol('Base IPCA'!$C$3:$C$13,'Base IPCA'!$D$3:$D$13,AH3006,"Cubic","Extrapolate=Linear","MultiX=Average","Skip=True","Sort=True")</f>
        <v>#N/A Invalid Parameter: Interpolation value</v>
      </c>
    </row>
    <row r="3007" spans="34:36" x14ac:dyDescent="0.25">
      <c r="AH3007" s="42" t="e">
        <f t="shared" si="140"/>
        <v>#REF!</v>
      </c>
      <c r="AI3007" s="43" t="str">
        <f>_xll.BInterpol('Base IPCA'!$C$3:$C$13,'Base IPCA'!$E$3:$E$13,AH3007,"Cubic","Extrapolate=Linear","MultiX=Average","Skip=True","Sort=True")</f>
        <v>#N/A Invalid Parameter: Interpolation value</v>
      </c>
      <c r="AJ3007" s="43" t="str">
        <f>_xll.BInterpol('Base IPCA'!$C$3:$C$13,'Base IPCA'!$D$3:$D$13,AH3007,"Cubic","Extrapolate=Linear","MultiX=Average","Skip=True","Sort=True")</f>
        <v>#N/A Invalid Parameter: Interpolation value</v>
      </c>
    </row>
    <row r="3008" spans="34:36" x14ac:dyDescent="0.25">
      <c r="AH3008" s="42" t="e">
        <f t="shared" si="140"/>
        <v>#REF!</v>
      </c>
      <c r="AI3008" s="43" t="str">
        <f>_xll.BInterpol('Base IPCA'!$C$3:$C$13,'Base IPCA'!$E$3:$E$13,AH3008,"Cubic","Extrapolate=Linear","MultiX=Average","Skip=True","Sort=True")</f>
        <v>#N/A Invalid Parameter: Interpolation value</v>
      </c>
      <c r="AJ3008" s="43" t="str">
        <f>_xll.BInterpol('Base IPCA'!$C$3:$C$13,'Base IPCA'!$D$3:$D$13,AH3008,"Cubic","Extrapolate=Linear","MultiX=Average","Skip=True","Sort=True")</f>
        <v>#N/A Invalid Parameter: Interpolation value</v>
      </c>
    </row>
    <row r="3009" spans="34:36" x14ac:dyDescent="0.25">
      <c r="AH3009" s="42" t="e">
        <f t="shared" si="140"/>
        <v>#REF!</v>
      </c>
      <c r="AI3009" s="43" t="str">
        <f>_xll.BInterpol('Base IPCA'!$C$3:$C$13,'Base IPCA'!$E$3:$E$13,AH3009,"Cubic","Extrapolate=Linear","MultiX=Average","Skip=True","Sort=True")</f>
        <v>#N/A Invalid Parameter: Interpolation value</v>
      </c>
      <c r="AJ3009" s="43" t="str">
        <f>_xll.BInterpol('Base IPCA'!$C$3:$C$13,'Base IPCA'!$D$3:$D$13,AH3009,"Cubic","Extrapolate=Linear","MultiX=Average","Skip=True","Sort=True")</f>
        <v>#N/A Invalid Parameter: Interpolation value</v>
      </c>
    </row>
    <row r="3010" spans="34:36" x14ac:dyDescent="0.25">
      <c r="AH3010" s="42" t="e">
        <f t="shared" si="140"/>
        <v>#REF!</v>
      </c>
      <c r="AI3010" s="43" t="str">
        <f>_xll.BInterpol('Base IPCA'!$C$3:$C$13,'Base IPCA'!$E$3:$E$13,AH3010,"Cubic","Extrapolate=Linear","MultiX=Average","Skip=True","Sort=True")</f>
        <v>#N/A Invalid Parameter: Interpolation value</v>
      </c>
      <c r="AJ3010" s="43" t="str">
        <f>_xll.BInterpol('Base IPCA'!$C$3:$C$13,'Base IPCA'!$D$3:$D$13,AH3010,"Cubic","Extrapolate=Linear","MultiX=Average","Skip=True","Sort=True")</f>
        <v>#N/A Invalid Parameter: Interpolation value</v>
      </c>
    </row>
    <row r="3011" spans="34:36" x14ac:dyDescent="0.25">
      <c r="AH3011" s="42" t="e">
        <f t="shared" si="140"/>
        <v>#REF!</v>
      </c>
      <c r="AI3011" s="43" t="str">
        <f>_xll.BInterpol('Base IPCA'!$C$3:$C$13,'Base IPCA'!$E$3:$E$13,AH3011,"Cubic","Extrapolate=Linear","MultiX=Average","Skip=True","Sort=True")</f>
        <v>#N/A Invalid Parameter: Interpolation value</v>
      </c>
      <c r="AJ3011" s="43" t="str">
        <f>_xll.BInterpol('Base IPCA'!$C$3:$C$13,'Base IPCA'!$D$3:$D$13,AH3011,"Cubic","Extrapolate=Linear","MultiX=Average","Skip=True","Sort=True")</f>
        <v>#N/A Invalid Parameter: Interpolation value</v>
      </c>
    </row>
    <row r="3012" spans="34:36" x14ac:dyDescent="0.25">
      <c r="AH3012" s="42" t="e">
        <f t="shared" si="140"/>
        <v>#REF!</v>
      </c>
      <c r="AI3012" s="43" t="str">
        <f>_xll.BInterpol('Base IPCA'!$C$3:$C$13,'Base IPCA'!$E$3:$E$13,AH3012,"Cubic","Extrapolate=Linear","MultiX=Average","Skip=True","Sort=True")</f>
        <v>#N/A Invalid Parameter: Interpolation value</v>
      </c>
      <c r="AJ3012" s="43" t="str">
        <f>_xll.BInterpol('Base IPCA'!$C$3:$C$13,'Base IPCA'!$D$3:$D$13,AH3012,"Cubic","Extrapolate=Linear","MultiX=Average","Skip=True","Sort=True")</f>
        <v>#N/A Invalid Parameter: Interpolation value</v>
      </c>
    </row>
    <row r="3013" spans="34:36" x14ac:dyDescent="0.25">
      <c r="AH3013" s="42" t="e">
        <f t="shared" si="140"/>
        <v>#REF!</v>
      </c>
      <c r="AI3013" s="43" t="str">
        <f>_xll.BInterpol('Base IPCA'!$C$3:$C$13,'Base IPCA'!$E$3:$E$13,AH3013,"Cubic","Extrapolate=Linear","MultiX=Average","Skip=True","Sort=True")</f>
        <v>#N/A Invalid Parameter: Interpolation value</v>
      </c>
      <c r="AJ3013" s="43" t="str">
        <f>_xll.BInterpol('Base IPCA'!$C$3:$C$13,'Base IPCA'!$D$3:$D$13,AH3013,"Cubic","Extrapolate=Linear","MultiX=Average","Skip=True","Sort=True")</f>
        <v>#N/A Invalid Parameter: Interpolation value</v>
      </c>
    </row>
    <row r="3014" spans="34:36" x14ac:dyDescent="0.25">
      <c r="AH3014" s="42" t="e">
        <f t="shared" ref="AH3014:AH3077" si="141">AH3013+1</f>
        <v>#REF!</v>
      </c>
      <c r="AI3014" s="43" t="str">
        <f>_xll.BInterpol('Base IPCA'!$C$3:$C$13,'Base IPCA'!$E$3:$E$13,AH3014,"Cubic","Extrapolate=Linear","MultiX=Average","Skip=True","Sort=True")</f>
        <v>#N/A Invalid Parameter: Interpolation value</v>
      </c>
      <c r="AJ3014" s="43" t="str">
        <f>_xll.BInterpol('Base IPCA'!$C$3:$C$13,'Base IPCA'!$D$3:$D$13,AH3014,"Cubic","Extrapolate=Linear","MultiX=Average","Skip=True","Sort=True")</f>
        <v>#N/A Invalid Parameter: Interpolation value</v>
      </c>
    </row>
    <row r="3015" spans="34:36" x14ac:dyDescent="0.25">
      <c r="AH3015" s="42" t="e">
        <f t="shared" si="141"/>
        <v>#REF!</v>
      </c>
      <c r="AI3015" s="43" t="str">
        <f>_xll.BInterpol('Base IPCA'!$C$3:$C$13,'Base IPCA'!$E$3:$E$13,AH3015,"Cubic","Extrapolate=Linear","MultiX=Average","Skip=True","Sort=True")</f>
        <v>#N/A Invalid Parameter: Interpolation value</v>
      </c>
      <c r="AJ3015" s="43" t="str">
        <f>_xll.BInterpol('Base IPCA'!$C$3:$C$13,'Base IPCA'!$D$3:$D$13,AH3015,"Cubic","Extrapolate=Linear","MultiX=Average","Skip=True","Sort=True")</f>
        <v>#N/A Invalid Parameter: Interpolation value</v>
      </c>
    </row>
    <row r="3016" spans="34:36" x14ac:dyDescent="0.25">
      <c r="AH3016" s="42" t="e">
        <f t="shared" si="141"/>
        <v>#REF!</v>
      </c>
      <c r="AI3016" s="43" t="str">
        <f>_xll.BInterpol('Base IPCA'!$C$3:$C$13,'Base IPCA'!$E$3:$E$13,AH3016,"Cubic","Extrapolate=Linear","MultiX=Average","Skip=True","Sort=True")</f>
        <v>#N/A Invalid Parameter: Interpolation value</v>
      </c>
      <c r="AJ3016" s="43" t="str">
        <f>_xll.BInterpol('Base IPCA'!$C$3:$C$13,'Base IPCA'!$D$3:$D$13,AH3016,"Cubic","Extrapolate=Linear","MultiX=Average","Skip=True","Sort=True")</f>
        <v>#N/A Invalid Parameter: Interpolation value</v>
      </c>
    </row>
    <row r="3017" spans="34:36" x14ac:dyDescent="0.25">
      <c r="AH3017" s="42" t="e">
        <f t="shared" si="141"/>
        <v>#REF!</v>
      </c>
      <c r="AI3017" s="43" t="str">
        <f>_xll.BInterpol('Base IPCA'!$C$3:$C$13,'Base IPCA'!$E$3:$E$13,AH3017,"Cubic","Extrapolate=Linear","MultiX=Average","Skip=True","Sort=True")</f>
        <v>#N/A Invalid Parameter: Interpolation value</v>
      </c>
      <c r="AJ3017" s="43" t="str">
        <f>_xll.BInterpol('Base IPCA'!$C$3:$C$13,'Base IPCA'!$D$3:$D$13,AH3017,"Cubic","Extrapolate=Linear","MultiX=Average","Skip=True","Sort=True")</f>
        <v>#N/A Invalid Parameter: Interpolation value</v>
      </c>
    </row>
    <row r="3018" spans="34:36" x14ac:dyDescent="0.25">
      <c r="AH3018" s="42" t="e">
        <f t="shared" si="141"/>
        <v>#REF!</v>
      </c>
      <c r="AI3018" s="43" t="str">
        <f>_xll.BInterpol('Base IPCA'!$C$3:$C$13,'Base IPCA'!$E$3:$E$13,AH3018,"Cubic","Extrapolate=Linear","MultiX=Average","Skip=True","Sort=True")</f>
        <v>#N/A Invalid Parameter: Interpolation value</v>
      </c>
      <c r="AJ3018" s="43" t="str">
        <f>_xll.BInterpol('Base IPCA'!$C$3:$C$13,'Base IPCA'!$D$3:$D$13,AH3018,"Cubic","Extrapolate=Linear","MultiX=Average","Skip=True","Sort=True")</f>
        <v>#N/A Invalid Parameter: Interpolation value</v>
      </c>
    </row>
    <row r="3019" spans="34:36" x14ac:dyDescent="0.25">
      <c r="AH3019" s="42" t="e">
        <f t="shared" si="141"/>
        <v>#REF!</v>
      </c>
      <c r="AI3019" s="43" t="str">
        <f>_xll.BInterpol('Base IPCA'!$C$3:$C$13,'Base IPCA'!$E$3:$E$13,AH3019,"Cubic","Extrapolate=Linear","MultiX=Average","Skip=True","Sort=True")</f>
        <v>#N/A Invalid Parameter: Interpolation value</v>
      </c>
      <c r="AJ3019" s="43" t="str">
        <f>_xll.BInterpol('Base IPCA'!$C$3:$C$13,'Base IPCA'!$D$3:$D$13,AH3019,"Cubic","Extrapolate=Linear","MultiX=Average","Skip=True","Sort=True")</f>
        <v>#N/A Invalid Parameter: Interpolation value</v>
      </c>
    </row>
    <row r="3020" spans="34:36" x14ac:dyDescent="0.25">
      <c r="AH3020" s="42" t="e">
        <f t="shared" si="141"/>
        <v>#REF!</v>
      </c>
      <c r="AI3020" s="43" t="str">
        <f>_xll.BInterpol('Base IPCA'!$C$3:$C$13,'Base IPCA'!$E$3:$E$13,AH3020,"Cubic","Extrapolate=Linear","MultiX=Average","Skip=True","Sort=True")</f>
        <v>#N/A Invalid Parameter: Interpolation value</v>
      </c>
      <c r="AJ3020" s="43" t="str">
        <f>_xll.BInterpol('Base IPCA'!$C$3:$C$13,'Base IPCA'!$D$3:$D$13,AH3020,"Cubic","Extrapolate=Linear","MultiX=Average","Skip=True","Sort=True")</f>
        <v>#N/A Invalid Parameter: Interpolation value</v>
      </c>
    </row>
    <row r="3021" spans="34:36" x14ac:dyDescent="0.25">
      <c r="AH3021" s="42" t="e">
        <f t="shared" si="141"/>
        <v>#REF!</v>
      </c>
      <c r="AI3021" s="43" t="str">
        <f>_xll.BInterpol('Base IPCA'!$C$3:$C$13,'Base IPCA'!$E$3:$E$13,AH3021,"Cubic","Extrapolate=Linear","MultiX=Average","Skip=True","Sort=True")</f>
        <v>#N/A Invalid Parameter: Interpolation value</v>
      </c>
      <c r="AJ3021" s="43" t="str">
        <f>_xll.BInterpol('Base IPCA'!$C$3:$C$13,'Base IPCA'!$D$3:$D$13,AH3021,"Cubic","Extrapolate=Linear","MultiX=Average","Skip=True","Sort=True")</f>
        <v>#N/A Invalid Parameter: Interpolation value</v>
      </c>
    </row>
    <row r="3022" spans="34:36" x14ac:dyDescent="0.25">
      <c r="AH3022" s="42" t="e">
        <f t="shared" si="141"/>
        <v>#REF!</v>
      </c>
      <c r="AI3022" s="43" t="str">
        <f>_xll.BInterpol('Base IPCA'!$C$3:$C$13,'Base IPCA'!$E$3:$E$13,AH3022,"Cubic","Extrapolate=Linear","MultiX=Average","Skip=True","Sort=True")</f>
        <v>#N/A Invalid Parameter: Interpolation value</v>
      </c>
      <c r="AJ3022" s="43" t="str">
        <f>_xll.BInterpol('Base IPCA'!$C$3:$C$13,'Base IPCA'!$D$3:$D$13,AH3022,"Cubic","Extrapolate=Linear","MultiX=Average","Skip=True","Sort=True")</f>
        <v>#N/A Invalid Parameter: Interpolation value</v>
      </c>
    </row>
    <row r="3023" spans="34:36" x14ac:dyDescent="0.25">
      <c r="AH3023" s="42" t="e">
        <f t="shared" si="141"/>
        <v>#REF!</v>
      </c>
      <c r="AI3023" s="43" t="str">
        <f>_xll.BInterpol('Base IPCA'!$C$3:$C$13,'Base IPCA'!$E$3:$E$13,AH3023,"Cubic","Extrapolate=Linear","MultiX=Average","Skip=True","Sort=True")</f>
        <v>#N/A Invalid Parameter: Interpolation value</v>
      </c>
      <c r="AJ3023" s="43" t="str">
        <f>_xll.BInterpol('Base IPCA'!$C$3:$C$13,'Base IPCA'!$D$3:$D$13,AH3023,"Cubic","Extrapolate=Linear","MultiX=Average","Skip=True","Sort=True")</f>
        <v>#N/A Invalid Parameter: Interpolation value</v>
      </c>
    </row>
    <row r="3024" spans="34:36" x14ac:dyDescent="0.25">
      <c r="AH3024" s="42" t="e">
        <f t="shared" si="141"/>
        <v>#REF!</v>
      </c>
      <c r="AI3024" s="43" t="str">
        <f>_xll.BInterpol('Base IPCA'!$C$3:$C$13,'Base IPCA'!$E$3:$E$13,AH3024,"Cubic","Extrapolate=Linear","MultiX=Average","Skip=True","Sort=True")</f>
        <v>#N/A Invalid Parameter: Interpolation value</v>
      </c>
      <c r="AJ3024" s="43" t="str">
        <f>_xll.BInterpol('Base IPCA'!$C$3:$C$13,'Base IPCA'!$D$3:$D$13,AH3024,"Cubic","Extrapolate=Linear","MultiX=Average","Skip=True","Sort=True")</f>
        <v>#N/A Invalid Parameter: Interpolation value</v>
      </c>
    </row>
    <row r="3025" spans="34:36" x14ac:dyDescent="0.25">
      <c r="AH3025" s="42" t="e">
        <f t="shared" si="141"/>
        <v>#REF!</v>
      </c>
      <c r="AI3025" s="43" t="str">
        <f>_xll.BInterpol('Base IPCA'!$C$3:$C$13,'Base IPCA'!$E$3:$E$13,AH3025,"Cubic","Extrapolate=Linear","MultiX=Average","Skip=True","Sort=True")</f>
        <v>#N/A Invalid Parameter: Interpolation value</v>
      </c>
      <c r="AJ3025" s="43" t="str">
        <f>_xll.BInterpol('Base IPCA'!$C$3:$C$13,'Base IPCA'!$D$3:$D$13,AH3025,"Cubic","Extrapolate=Linear","MultiX=Average","Skip=True","Sort=True")</f>
        <v>#N/A Invalid Parameter: Interpolation value</v>
      </c>
    </row>
    <row r="3026" spans="34:36" x14ac:dyDescent="0.25">
      <c r="AH3026" s="42" t="e">
        <f t="shared" si="141"/>
        <v>#REF!</v>
      </c>
      <c r="AI3026" s="43" t="str">
        <f>_xll.BInterpol('Base IPCA'!$C$3:$C$13,'Base IPCA'!$E$3:$E$13,AH3026,"Cubic","Extrapolate=Linear","MultiX=Average","Skip=True","Sort=True")</f>
        <v>#N/A Invalid Parameter: Interpolation value</v>
      </c>
      <c r="AJ3026" s="43" t="str">
        <f>_xll.BInterpol('Base IPCA'!$C$3:$C$13,'Base IPCA'!$D$3:$D$13,AH3026,"Cubic","Extrapolate=Linear","MultiX=Average","Skip=True","Sort=True")</f>
        <v>#N/A Invalid Parameter: Interpolation value</v>
      </c>
    </row>
    <row r="3027" spans="34:36" x14ac:dyDescent="0.25">
      <c r="AH3027" s="42" t="e">
        <f t="shared" si="141"/>
        <v>#REF!</v>
      </c>
      <c r="AI3027" s="43" t="str">
        <f>_xll.BInterpol('Base IPCA'!$C$3:$C$13,'Base IPCA'!$E$3:$E$13,AH3027,"Cubic","Extrapolate=Linear","MultiX=Average","Skip=True","Sort=True")</f>
        <v>#N/A Invalid Parameter: Interpolation value</v>
      </c>
      <c r="AJ3027" s="43" t="str">
        <f>_xll.BInterpol('Base IPCA'!$C$3:$C$13,'Base IPCA'!$D$3:$D$13,AH3027,"Cubic","Extrapolate=Linear","MultiX=Average","Skip=True","Sort=True")</f>
        <v>#N/A Invalid Parameter: Interpolation value</v>
      </c>
    </row>
    <row r="3028" spans="34:36" x14ac:dyDescent="0.25">
      <c r="AH3028" s="42" t="e">
        <f t="shared" si="141"/>
        <v>#REF!</v>
      </c>
      <c r="AI3028" s="43" t="str">
        <f>_xll.BInterpol('Base IPCA'!$C$3:$C$13,'Base IPCA'!$E$3:$E$13,AH3028,"Cubic","Extrapolate=Linear","MultiX=Average","Skip=True","Sort=True")</f>
        <v>#N/A Invalid Parameter: Interpolation value</v>
      </c>
      <c r="AJ3028" s="43" t="str">
        <f>_xll.BInterpol('Base IPCA'!$C$3:$C$13,'Base IPCA'!$D$3:$D$13,AH3028,"Cubic","Extrapolate=Linear","MultiX=Average","Skip=True","Sort=True")</f>
        <v>#N/A Invalid Parameter: Interpolation value</v>
      </c>
    </row>
    <row r="3029" spans="34:36" x14ac:dyDescent="0.25">
      <c r="AH3029" s="42" t="e">
        <f t="shared" si="141"/>
        <v>#REF!</v>
      </c>
      <c r="AI3029" s="43" t="str">
        <f>_xll.BInterpol('Base IPCA'!$C$3:$C$13,'Base IPCA'!$E$3:$E$13,AH3029,"Cubic","Extrapolate=Linear","MultiX=Average","Skip=True","Sort=True")</f>
        <v>#N/A Invalid Parameter: Interpolation value</v>
      </c>
      <c r="AJ3029" s="43" t="str">
        <f>_xll.BInterpol('Base IPCA'!$C$3:$C$13,'Base IPCA'!$D$3:$D$13,AH3029,"Cubic","Extrapolate=Linear","MultiX=Average","Skip=True","Sort=True")</f>
        <v>#N/A Invalid Parameter: Interpolation value</v>
      </c>
    </row>
    <row r="3030" spans="34:36" x14ac:dyDescent="0.25">
      <c r="AH3030" s="42" t="e">
        <f t="shared" si="141"/>
        <v>#REF!</v>
      </c>
      <c r="AI3030" s="43" t="str">
        <f>_xll.BInterpol('Base IPCA'!$C$3:$C$13,'Base IPCA'!$E$3:$E$13,AH3030,"Cubic","Extrapolate=Linear","MultiX=Average","Skip=True","Sort=True")</f>
        <v>#N/A Invalid Parameter: Interpolation value</v>
      </c>
      <c r="AJ3030" s="43" t="str">
        <f>_xll.BInterpol('Base IPCA'!$C$3:$C$13,'Base IPCA'!$D$3:$D$13,AH3030,"Cubic","Extrapolate=Linear","MultiX=Average","Skip=True","Sort=True")</f>
        <v>#N/A Invalid Parameter: Interpolation value</v>
      </c>
    </row>
    <row r="3031" spans="34:36" x14ac:dyDescent="0.25">
      <c r="AH3031" s="42" t="e">
        <f t="shared" si="141"/>
        <v>#REF!</v>
      </c>
      <c r="AI3031" s="43" t="str">
        <f>_xll.BInterpol('Base IPCA'!$C$3:$C$13,'Base IPCA'!$E$3:$E$13,AH3031,"Cubic","Extrapolate=Linear","MultiX=Average","Skip=True","Sort=True")</f>
        <v>#N/A Invalid Parameter: Interpolation value</v>
      </c>
      <c r="AJ3031" s="43" t="str">
        <f>_xll.BInterpol('Base IPCA'!$C$3:$C$13,'Base IPCA'!$D$3:$D$13,AH3031,"Cubic","Extrapolate=Linear","MultiX=Average","Skip=True","Sort=True")</f>
        <v>#N/A Invalid Parameter: Interpolation value</v>
      </c>
    </row>
    <row r="3032" spans="34:36" x14ac:dyDescent="0.25">
      <c r="AH3032" s="42" t="e">
        <f t="shared" si="141"/>
        <v>#REF!</v>
      </c>
      <c r="AI3032" s="43" t="str">
        <f>_xll.BInterpol('Base IPCA'!$C$3:$C$13,'Base IPCA'!$E$3:$E$13,AH3032,"Cubic","Extrapolate=Linear","MultiX=Average","Skip=True","Sort=True")</f>
        <v>#N/A Invalid Parameter: Interpolation value</v>
      </c>
      <c r="AJ3032" s="43" t="str">
        <f>_xll.BInterpol('Base IPCA'!$C$3:$C$13,'Base IPCA'!$D$3:$D$13,AH3032,"Cubic","Extrapolate=Linear","MultiX=Average","Skip=True","Sort=True")</f>
        <v>#N/A Invalid Parameter: Interpolation value</v>
      </c>
    </row>
    <row r="3033" spans="34:36" x14ac:dyDescent="0.25">
      <c r="AH3033" s="42" t="e">
        <f t="shared" si="141"/>
        <v>#REF!</v>
      </c>
      <c r="AI3033" s="43" t="str">
        <f>_xll.BInterpol('Base IPCA'!$C$3:$C$13,'Base IPCA'!$E$3:$E$13,AH3033,"Cubic","Extrapolate=Linear","MultiX=Average","Skip=True","Sort=True")</f>
        <v>#N/A Invalid Parameter: Interpolation value</v>
      </c>
      <c r="AJ3033" s="43" t="str">
        <f>_xll.BInterpol('Base IPCA'!$C$3:$C$13,'Base IPCA'!$D$3:$D$13,AH3033,"Cubic","Extrapolate=Linear","MultiX=Average","Skip=True","Sort=True")</f>
        <v>#N/A Invalid Parameter: Interpolation value</v>
      </c>
    </row>
    <row r="3034" spans="34:36" x14ac:dyDescent="0.25">
      <c r="AH3034" s="42" t="e">
        <f t="shared" si="141"/>
        <v>#REF!</v>
      </c>
      <c r="AI3034" s="43" t="str">
        <f>_xll.BInterpol('Base IPCA'!$C$3:$C$13,'Base IPCA'!$E$3:$E$13,AH3034,"Cubic","Extrapolate=Linear","MultiX=Average","Skip=True","Sort=True")</f>
        <v>#N/A Invalid Parameter: Interpolation value</v>
      </c>
      <c r="AJ3034" s="43" t="str">
        <f>_xll.BInterpol('Base IPCA'!$C$3:$C$13,'Base IPCA'!$D$3:$D$13,AH3034,"Cubic","Extrapolate=Linear","MultiX=Average","Skip=True","Sort=True")</f>
        <v>#N/A Invalid Parameter: Interpolation value</v>
      </c>
    </row>
    <row r="3035" spans="34:36" x14ac:dyDescent="0.25">
      <c r="AH3035" s="42" t="e">
        <f t="shared" si="141"/>
        <v>#REF!</v>
      </c>
      <c r="AI3035" s="43" t="str">
        <f>_xll.BInterpol('Base IPCA'!$C$3:$C$13,'Base IPCA'!$E$3:$E$13,AH3035,"Cubic","Extrapolate=Linear","MultiX=Average","Skip=True","Sort=True")</f>
        <v>#N/A Invalid Parameter: Interpolation value</v>
      </c>
      <c r="AJ3035" s="43" t="str">
        <f>_xll.BInterpol('Base IPCA'!$C$3:$C$13,'Base IPCA'!$D$3:$D$13,AH3035,"Cubic","Extrapolate=Linear","MultiX=Average","Skip=True","Sort=True")</f>
        <v>#N/A Invalid Parameter: Interpolation value</v>
      </c>
    </row>
    <row r="3036" spans="34:36" x14ac:dyDescent="0.25">
      <c r="AH3036" s="42" t="e">
        <f t="shared" si="141"/>
        <v>#REF!</v>
      </c>
      <c r="AI3036" s="43" t="str">
        <f>_xll.BInterpol('Base IPCA'!$C$3:$C$13,'Base IPCA'!$E$3:$E$13,AH3036,"Cubic","Extrapolate=Linear","MultiX=Average","Skip=True","Sort=True")</f>
        <v>#N/A Invalid Parameter: Interpolation value</v>
      </c>
      <c r="AJ3036" s="43" t="str">
        <f>_xll.BInterpol('Base IPCA'!$C$3:$C$13,'Base IPCA'!$D$3:$D$13,AH3036,"Cubic","Extrapolate=Linear","MultiX=Average","Skip=True","Sort=True")</f>
        <v>#N/A Invalid Parameter: Interpolation value</v>
      </c>
    </row>
    <row r="3037" spans="34:36" x14ac:dyDescent="0.25">
      <c r="AH3037" s="42" t="e">
        <f t="shared" si="141"/>
        <v>#REF!</v>
      </c>
      <c r="AI3037" s="43" t="str">
        <f>_xll.BInterpol('Base IPCA'!$C$3:$C$13,'Base IPCA'!$E$3:$E$13,AH3037,"Cubic","Extrapolate=Linear","MultiX=Average","Skip=True","Sort=True")</f>
        <v>#N/A Invalid Parameter: Interpolation value</v>
      </c>
      <c r="AJ3037" s="43" t="str">
        <f>_xll.BInterpol('Base IPCA'!$C$3:$C$13,'Base IPCA'!$D$3:$D$13,AH3037,"Cubic","Extrapolate=Linear","MultiX=Average","Skip=True","Sort=True")</f>
        <v>#N/A Invalid Parameter: Interpolation value</v>
      </c>
    </row>
    <row r="3038" spans="34:36" x14ac:dyDescent="0.25">
      <c r="AH3038" s="42" t="e">
        <f t="shared" si="141"/>
        <v>#REF!</v>
      </c>
      <c r="AI3038" s="43" t="str">
        <f>_xll.BInterpol('Base IPCA'!$C$3:$C$13,'Base IPCA'!$E$3:$E$13,AH3038,"Cubic","Extrapolate=Linear","MultiX=Average","Skip=True","Sort=True")</f>
        <v>#N/A Invalid Parameter: Interpolation value</v>
      </c>
      <c r="AJ3038" s="43" t="str">
        <f>_xll.BInterpol('Base IPCA'!$C$3:$C$13,'Base IPCA'!$D$3:$D$13,AH3038,"Cubic","Extrapolate=Linear","MultiX=Average","Skip=True","Sort=True")</f>
        <v>#N/A Invalid Parameter: Interpolation value</v>
      </c>
    </row>
    <row r="3039" spans="34:36" x14ac:dyDescent="0.25">
      <c r="AH3039" s="42" t="e">
        <f t="shared" si="141"/>
        <v>#REF!</v>
      </c>
      <c r="AI3039" s="43" t="str">
        <f>_xll.BInterpol('Base IPCA'!$C$3:$C$13,'Base IPCA'!$E$3:$E$13,AH3039,"Cubic","Extrapolate=Linear","MultiX=Average","Skip=True","Sort=True")</f>
        <v>#N/A Invalid Parameter: Interpolation value</v>
      </c>
      <c r="AJ3039" s="43" t="str">
        <f>_xll.BInterpol('Base IPCA'!$C$3:$C$13,'Base IPCA'!$D$3:$D$13,AH3039,"Cubic","Extrapolate=Linear","MultiX=Average","Skip=True","Sort=True")</f>
        <v>#N/A Invalid Parameter: Interpolation value</v>
      </c>
    </row>
    <row r="3040" spans="34:36" x14ac:dyDescent="0.25">
      <c r="AH3040" s="42" t="e">
        <f t="shared" si="141"/>
        <v>#REF!</v>
      </c>
      <c r="AI3040" s="43" t="str">
        <f>_xll.BInterpol('Base IPCA'!$C$3:$C$13,'Base IPCA'!$E$3:$E$13,AH3040,"Cubic","Extrapolate=Linear","MultiX=Average","Skip=True","Sort=True")</f>
        <v>#N/A Invalid Parameter: Interpolation value</v>
      </c>
      <c r="AJ3040" s="43" t="str">
        <f>_xll.BInterpol('Base IPCA'!$C$3:$C$13,'Base IPCA'!$D$3:$D$13,AH3040,"Cubic","Extrapolate=Linear","MultiX=Average","Skip=True","Sort=True")</f>
        <v>#N/A Invalid Parameter: Interpolation value</v>
      </c>
    </row>
    <row r="3041" spans="34:36" x14ac:dyDescent="0.25">
      <c r="AH3041" s="42" t="e">
        <f t="shared" si="141"/>
        <v>#REF!</v>
      </c>
      <c r="AI3041" s="43" t="str">
        <f>_xll.BInterpol('Base IPCA'!$C$3:$C$13,'Base IPCA'!$E$3:$E$13,AH3041,"Cubic","Extrapolate=Linear","MultiX=Average","Skip=True","Sort=True")</f>
        <v>#N/A Invalid Parameter: Interpolation value</v>
      </c>
      <c r="AJ3041" s="43" t="str">
        <f>_xll.BInterpol('Base IPCA'!$C$3:$C$13,'Base IPCA'!$D$3:$D$13,AH3041,"Cubic","Extrapolate=Linear","MultiX=Average","Skip=True","Sort=True")</f>
        <v>#N/A Invalid Parameter: Interpolation value</v>
      </c>
    </row>
    <row r="3042" spans="34:36" x14ac:dyDescent="0.25">
      <c r="AH3042" s="42" t="e">
        <f t="shared" si="141"/>
        <v>#REF!</v>
      </c>
      <c r="AI3042" s="43" t="str">
        <f>_xll.BInterpol('Base IPCA'!$C$3:$C$13,'Base IPCA'!$E$3:$E$13,AH3042,"Cubic","Extrapolate=Linear","MultiX=Average","Skip=True","Sort=True")</f>
        <v>#N/A Invalid Parameter: Interpolation value</v>
      </c>
      <c r="AJ3042" s="43" t="str">
        <f>_xll.BInterpol('Base IPCA'!$C$3:$C$13,'Base IPCA'!$D$3:$D$13,AH3042,"Cubic","Extrapolate=Linear","MultiX=Average","Skip=True","Sort=True")</f>
        <v>#N/A Invalid Parameter: Interpolation value</v>
      </c>
    </row>
    <row r="3043" spans="34:36" x14ac:dyDescent="0.25">
      <c r="AH3043" s="42" t="e">
        <f t="shared" si="141"/>
        <v>#REF!</v>
      </c>
      <c r="AI3043" s="43" t="str">
        <f>_xll.BInterpol('Base IPCA'!$C$3:$C$13,'Base IPCA'!$E$3:$E$13,AH3043,"Cubic","Extrapolate=Linear","MultiX=Average","Skip=True","Sort=True")</f>
        <v>#N/A Invalid Parameter: Interpolation value</v>
      </c>
      <c r="AJ3043" s="43" t="str">
        <f>_xll.BInterpol('Base IPCA'!$C$3:$C$13,'Base IPCA'!$D$3:$D$13,AH3043,"Cubic","Extrapolate=Linear","MultiX=Average","Skip=True","Sort=True")</f>
        <v>#N/A Invalid Parameter: Interpolation value</v>
      </c>
    </row>
    <row r="3044" spans="34:36" x14ac:dyDescent="0.25">
      <c r="AH3044" s="42" t="e">
        <f t="shared" si="141"/>
        <v>#REF!</v>
      </c>
      <c r="AI3044" s="43" t="str">
        <f>_xll.BInterpol('Base IPCA'!$C$3:$C$13,'Base IPCA'!$E$3:$E$13,AH3044,"Cubic","Extrapolate=Linear","MultiX=Average","Skip=True","Sort=True")</f>
        <v>#N/A Invalid Parameter: Interpolation value</v>
      </c>
      <c r="AJ3044" s="43" t="str">
        <f>_xll.BInterpol('Base IPCA'!$C$3:$C$13,'Base IPCA'!$D$3:$D$13,AH3044,"Cubic","Extrapolate=Linear","MultiX=Average","Skip=True","Sort=True")</f>
        <v>#N/A Invalid Parameter: Interpolation value</v>
      </c>
    </row>
    <row r="3045" spans="34:36" x14ac:dyDescent="0.25">
      <c r="AH3045" s="42" t="e">
        <f t="shared" si="141"/>
        <v>#REF!</v>
      </c>
      <c r="AI3045" s="43" t="str">
        <f>_xll.BInterpol('Base IPCA'!$C$3:$C$13,'Base IPCA'!$E$3:$E$13,AH3045,"Cubic","Extrapolate=Linear","MultiX=Average","Skip=True","Sort=True")</f>
        <v>#N/A Invalid Parameter: Interpolation value</v>
      </c>
      <c r="AJ3045" s="43" t="str">
        <f>_xll.BInterpol('Base IPCA'!$C$3:$C$13,'Base IPCA'!$D$3:$D$13,AH3045,"Cubic","Extrapolate=Linear","MultiX=Average","Skip=True","Sort=True")</f>
        <v>#N/A Invalid Parameter: Interpolation value</v>
      </c>
    </row>
    <row r="3046" spans="34:36" x14ac:dyDescent="0.25">
      <c r="AH3046" s="42" t="e">
        <f t="shared" si="141"/>
        <v>#REF!</v>
      </c>
      <c r="AI3046" s="43" t="str">
        <f>_xll.BInterpol('Base IPCA'!$C$3:$C$13,'Base IPCA'!$E$3:$E$13,AH3046,"Cubic","Extrapolate=Linear","MultiX=Average","Skip=True","Sort=True")</f>
        <v>#N/A Invalid Parameter: Interpolation value</v>
      </c>
      <c r="AJ3046" s="43" t="str">
        <f>_xll.BInterpol('Base IPCA'!$C$3:$C$13,'Base IPCA'!$D$3:$D$13,AH3046,"Cubic","Extrapolate=Linear","MultiX=Average","Skip=True","Sort=True")</f>
        <v>#N/A Invalid Parameter: Interpolation value</v>
      </c>
    </row>
    <row r="3047" spans="34:36" x14ac:dyDescent="0.25">
      <c r="AH3047" s="42" t="e">
        <f t="shared" si="141"/>
        <v>#REF!</v>
      </c>
      <c r="AI3047" s="43" t="str">
        <f>_xll.BInterpol('Base IPCA'!$C$3:$C$13,'Base IPCA'!$E$3:$E$13,AH3047,"Cubic","Extrapolate=Linear","MultiX=Average","Skip=True","Sort=True")</f>
        <v>#N/A Invalid Parameter: Interpolation value</v>
      </c>
      <c r="AJ3047" s="43" t="str">
        <f>_xll.BInterpol('Base IPCA'!$C$3:$C$13,'Base IPCA'!$D$3:$D$13,AH3047,"Cubic","Extrapolate=Linear","MultiX=Average","Skip=True","Sort=True")</f>
        <v>#N/A Invalid Parameter: Interpolation value</v>
      </c>
    </row>
    <row r="3048" spans="34:36" x14ac:dyDescent="0.25">
      <c r="AH3048" s="42" t="e">
        <f t="shared" si="141"/>
        <v>#REF!</v>
      </c>
      <c r="AI3048" s="43" t="str">
        <f>_xll.BInterpol('Base IPCA'!$C$3:$C$13,'Base IPCA'!$E$3:$E$13,AH3048,"Cubic","Extrapolate=Linear","MultiX=Average","Skip=True","Sort=True")</f>
        <v>#N/A Invalid Parameter: Interpolation value</v>
      </c>
      <c r="AJ3048" s="43" t="str">
        <f>_xll.BInterpol('Base IPCA'!$C$3:$C$13,'Base IPCA'!$D$3:$D$13,AH3048,"Cubic","Extrapolate=Linear","MultiX=Average","Skip=True","Sort=True")</f>
        <v>#N/A Invalid Parameter: Interpolation value</v>
      </c>
    </row>
    <row r="3049" spans="34:36" x14ac:dyDescent="0.25">
      <c r="AH3049" s="42" t="e">
        <f t="shared" si="141"/>
        <v>#REF!</v>
      </c>
      <c r="AI3049" s="43" t="str">
        <f>_xll.BInterpol('Base IPCA'!$C$3:$C$13,'Base IPCA'!$E$3:$E$13,AH3049,"Cubic","Extrapolate=Linear","MultiX=Average","Skip=True","Sort=True")</f>
        <v>#N/A Invalid Parameter: Interpolation value</v>
      </c>
      <c r="AJ3049" s="43" t="str">
        <f>_xll.BInterpol('Base IPCA'!$C$3:$C$13,'Base IPCA'!$D$3:$D$13,AH3049,"Cubic","Extrapolate=Linear","MultiX=Average","Skip=True","Sort=True")</f>
        <v>#N/A Invalid Parameter: Interpolation value</v>
      </c>
    </row>
    <row r="3050" spans="34:36" x14ac:dyDescent="0.25">
      <c r="AH3050" s="42" t="e">
        <f t="shared" si="141"/>
        <v>#REF!</v>
      </c>
      <c r="AI3050" s="43" t="str">
        <f>_xll.BInterpol('Base IPCA'!$C$3:$C$13,'Base IPCA'!$E$3:$E$13,AH3050,"Cubic","Extrapolate=Linear","MultiX=Average","Skip=True","Sort=True")</f>
        <v>#N/A Invalid Parameter: Interpolation value</v>
      </c>
      <c r="AJ3050" s="43" t="str">
        <f>_xll.BInterpol('Base IPCA'!$C$3:$C$13,'Base IPCA'!$D$3:$D$13,AH3050,"Cubic","Extrapolate=Linear","MultiX=Average","Skip=True","Sort=True")</f>
        <v>#N/A Invalid Parameter: Interpolation value</v>
      </c>
    </row>
    <row r="3051" spans="34:36" x14ac:dyDescent="0.25">
      <c r="AH3051" s="42" t="e">
        <f t="shared" si="141"/>
        <v>#REF!</v>
      </c>
      <c r="AI3051" s="43" t="str">
        <f>_xll.BInterpol('Base IPCA'!$C$3:$C$13,'Base IPCA'!$E$3:$E$13,AH3051,"Cubic","Extrapolate=Linear","MultiX=Average","Skip=True","Sort=True")</f>
        <v>#N/A Invalid Parameter: Interpolation value</v>
      </c>
      <c r="AJ3051" s="43" t="str">
        <f>_xll.BInterpol('Base IPCA'!$C$3:$C$13,'Base IPCA'!$D$3:$D$13,AH3051,"Cubic","Extrapolate=Linear","MultiX=Average","Skip=True","Sort=True")</f>
        <v>#N/A Invalid Parameter: Interpolation value</v>
      </c>
    </row>
    <row r="3052" spans="34:36" x14ac:dyDescent="0.25">
      <c r="AH3052" s="42" t="e">
        <f t="shared" si="141"/>
        <v>#REF!</v>
      </c>
      <c r="AI3052" s="43" t="str">
        <f>_xll.BInterpol('Base IPCA'!$C$3:$C$13,'Base IPCA'!$E$3:$E$13,AH3052,"Cubic","Extrapolate=Linear","MultiX=Average","Skip=True","Sort=True")</f>
        <v>#N/A Invalid Parameter: Interpolation value</v>
      </c>
      <c r="AJ3052" s="43" t="str">
        <f>_xll.BInterpol('Base IPCA'!$C$3:$C$13,'Base IPCA'!$D$3:$D$13,AH3052,"Cubic","Extrapolate=Linear","MultiX=Average","Skip=True","Sort=True")</f>
        <v>#N/A Invalid Parameter: Interpolation value</v>
      </c>
    </row>
    <row r="3053" spans="34:36" x14ac:dyDescent="0.25">
      <c r="AH3053" s="42" t="e">
        <f t="shared" si="141"/>
        <v>#REF!</v>
      </c>
      <c r="AI3053" s="43" t="str">
        <f>_xll.BInterpol('Base IPCA'!$C$3:$C$13,'Base IPCA'!$E$3:$E$13,AH3053,"Cubic","Extrapolate=Linear","MultiX=Average","Skip=True","Sort=True")</f>
        <v>#N/A Invalid Parameter: Interpolation value</v>
      </c>
      <c r="AJ3053" s="43" t="str">
        <f>_xll.BInterpol('Base IPCA'!$C$3:$C$13,'Base IPCA'!$D$3:$D$13,AH3053,"Cubic","Extrapolate=Linear","MultiX=Average","Skip=True","Sort=True")</f>
        <v>#N/A Invalid Parameter: Interpolation value</v>
      </c>
    </row>
    <row r="3054" spans="34:36" x14ac:dyDescent="0.25">
      <c r="AH3054" s="42" t="e">
        <f t="shared" si="141"/>
        <v>#REF!</v>
      </c>
      <c r="AI3054" s="43" t="str">
        <f>_xll.BInterpol('Base IPCA'!$C$3:$C$13,'Base IPCA'!$E$3:$E$13,AH3054,"Cubic","Extrapolate=Linear","MultiX=Average","Skip=True","Sort=True")</f>
        <v>#N/A Invalid Parameter: Interpolation value</v>
      </c>
      <c r="AJ3054" s="43" t="str">
        <f>_xll.BInterpol('Base IPCA'!$C$3:$C$13,'Base IPCA'!$D$3:$D$13,AH3054,"Cubic","Extrapolate=Linear","MultiX=Average","Skip=True","Sort=True")</f>
        <v>#N/A Invalid Parameter: Interpolation value</v>
      </c>
    </row>
    <row r="3055" spans="34:36" x14ac:dyDescent="0.25">
      <c r="AH3055" s="42" t="e">
        <f t="shared" si="141"/>
        <v>#REF!</v>
      </c>
      <c r="AI3055" s="43" t="str">
        <f>_xll.BInterpol('Base IPCA'!$C$3:$C$13,'Base IPCA'!$E$3:$E$13,AH3055,"Cubic","Extrapolate=Linear","MultiX=Average","Skip=True","Sort=True")</f>
        <v>#N/A Invalid Parameter: Interpolation value</v>
      </c>
      <c r="AJ3055" s="43" t="str">
        <f>_xll.BInterpol('Base IPCA'!$C$3:$C$13,'Base IPCA'!$D$3:$D$13,AH3055,"Cubic","Extrapolate=Linear","MultiX=Average","Skip=True","Sort=True")</f>
        <v>#N/A Invalid Parameter: Interpolation value</v>
      </c>
    </row>
    <row r="3056" spans="34:36" x14ac:dyDescent="0.25">
      <c r="AH3056" s="42" t="e">
        <f t="shared" si="141"/>
        <v>#REF!</v>
      </c>
      <c r="AI3056" s="43" t="str">
        <f>_xll.BInterpol('Base IPCA'!$C$3:$C$13,'Base IPCA'!$E$3:$E$13,AH3056,"Cubic","Extrapolate=Linear","MultiX=Average","Skip=True","Sort=True")</f>
        <v>#N/A Invalid Parameter: Interpolation value</v>
      </c>
      <c r="AJ3056" s="43" t="str">
        <f>_xll.BInterpol('Base IPCA'!$C$3:$C$13,'Base IPCA'!$D$3:$D$13,AH3056,"Cubic","Extrapolate=Linear","MultiX=Average","Skip=True","Sort=True")</f>
        <v>#N/A Invalid Parameter: Interpolation value</v>
      </c>
    </row>
    <row r="3057" spans="34:36" x14ac:dyDescent="0.25">
      <c r="AH3057" s="42" t="e">
        <f t="shared" si="141"/>
        <v>#REF!</v>
      </c>
      <c r="AI3057" s="43" t="str">
        <f>_xll.BInterpol('Base IPCA'!$C$3:$C$13,'Base IPCA'!$E$3:$E$13,AH3057,"Cubic","Extrapolate=Linear","MultiX=Average","Skip=True","Sort=True")</f>
        <v>#N/A Invalid Parameter: Interpolation value</v>
      </c>
      <c r="AJ3057" s="43" t="str">
        <f>_xll.BInterpol('Base IPCA'!$C$3:$C$13,'Base IPCA'!$D$3:$D$13,AH3057,"Cubic","Extrapolate=Linear","MultiX=Average","Skip=True","Sort=True")</f>
        <v>#N/A Invalid Parameter: Interpolation value</v>
      </c>
    </row>
    <row r="3058" spans="34:36" x14ac:dyDescent="0.25">
      <c r="AH3058" s="42" t="e">
        <f t="shared" si="141"/>
        <v>#REF!</v>
      </c>
      <c r="AI3058" s="43" t="str">
        <f>_xll.BInterpol('Base IPCA'!$C$3:$C$13,'Base IPCA'!$E$3:$E$13,AH3058,"Cubic","Extrapolate=Linear","MultiX=Average","Skip=True","Sort=True")</f>
        <v>#N/A Invalid Parameter: Interpolation value</v>
      </c>
      <c r="AJ3058" s="43" t="str">
        <f>_xll.BInterpol('Base IPCA'!$C$3:$C$13,'Base IPCA'!$D$3:$D$13,AH3058,"Cubic","Extrapolate=Linear","MultiX=Average","Skip=True","Sort=True")</f>
        <v>#N/A Invalid Parameter: Interpolation value</v>
      </c>
    </row>
    <row r="3059" spans="34:36" x14ac:dyDescent="0.25">
      <c r="AH3059" s="42" t="e">
        <f t="shared" si="141"/>
        <v>#REF!</v>
      </c>
      <c r="AI3059" s="43" t="str">
        <f>_xll.BInterpol('Base IPCA'!$C$3:$C$13,'Base IPCA'!$E$3:$E$13,AH3059,"Cubic","Extrapolate=Linear","MultiX=Average","Skip=True","Sort=True")</f>
        <v>#N/A Invalid Parameter: Interpolation value</v>
      </c>
      <c r="AJ3059" s="43" t="str">
        <f>_xll.BInterpol('Base IPCA'!$C$3:$C$13,'Base IPCA'!$D$3:$D$13,AH3059,"Cubic","Extrapolate=Linear","MultiX=Average","Skip=True","Sort=True")</f>
        <v>#N/A Invalid Parameter: Interpolation value</v>
      </c>
    </row>
    <row r="3060" spans="34:36" x14ac:dyDescent="0.25">
      <c r="AH3060" s="42" t="e">
        <f t="shared" si="141"/>
        <v>#REF!</v>
      </c>
      <c r="AI3060" s="43" t="str">
        <f>_xll.BInterpol('Base IPCA'!$C$3:$C$13,'Base IPCA'!$E$3:$E$13,AH3060,"Cubic","Extrapolate=Linear","MultiX=Average","Skip=True","Sort=True")</f>
        <v>#N/A Invalid Parameter: Interpolation value</v>
      </c>
      <c r="AJ3060" s="43" t="str">
        <f>_xll.BInterpol('Base IPCA'!$C$3:$C$13,'Base IPCA'!$D$3:$D$13,AH3060,"Cubic","Extrapolate=Linear","MultiX=Average","Skip=True","Sort=True")</f>
        <v>#N/A Invalid Parameter: Interpolation value</v>
      </c>
    </row>
    <row r="3061" spans="34:36" x14ac:dyDescent="0.25">
      <c r="AH3061" s="42" t="e">
        <f t="shared" si="141"/>
        <v>#REF!</v>
      </c>
      <c r="AI3061" s="43" t="str">
        <f>_xll.BInterpol('Base IPCA'!$C$3:$C$13,'Base IPCA'!$E$3:$E$13,AH3061,"Cubic","Extrapolate=Linear","MultiX=Average","Skip=True","Sort=True")</f>
        <v>#N/A Invalid Parameter: Interpolation value</v>
      </c>
      <c r="AJ3061" s="43" t="str">
        <f>_xll.BInterpol('Base IPCA'!$C$3:$C$13,'Base IPCA'!$D$3:$D$13,AH3061,"Cubic","Extrapolate=Linear","MultiX=Average","Skip=True","Sort=True")</f>
        <v>#N/A Invalid Parameter: Interpolation value</v>
      </c>
    </row>
    <row r="3062" spans="34:36" x14ac:dyDescent="0.25">
      <c r="AH3062" s="42" t="e">
        <f t="shared" si="141"/>
        <v>#REF!</v>
      </c>
      <c r="AI3062" s="43" t="str">
        <f>_xll.BInterpol('Base IPCA'!$C$3:$C$13,'Base IPCA'!$E$3:$E$13,AH3062,"Cubic","Extrapolate=Linear","MultiX=Average","Skip=True","Sort=True")</f>
        <v>#N/A Invalid Parameter: Interpolation value</v>
      </c>
      <c r="AJ3062" s="43" t="str">
        <f>_xll.BInterpol('Base IPCA'!$C$3:$C$13,'Base IPCA'!$D$3:$D$13,AH3062,"Cubic","Extrapolate=Linear","MultiX=Average","Skip=True","Sort=True")</f>
        <v>#N/A Invalid Parameter: Interpolation value</v>
      </c>
    </row>
    <row r="3063" spans="34:36" x14ac:dyDescent="0.25">
      <c r="AH3063" s="42" t="e">
        <f t="shared" si="141"/>
        <v>#REF!</v>
      </c>
      <c r="AI3063" s="43" t="str">
        <f>_xll.BInterpol('Base IPCA'!$C$3:$C$13,'Base IPCA'!$E$3:$E$13,AH3063,"Cubic","Extrapolate=Linear","MultiX=Average","Skip=True","Sort=True")</f>
        <v>#N/A Invalid Parameter: Interpolation value</v>
      </c>
      <c r="AJ3063" s="43" t="str">
        <f>_xll.BInterpol('Base IPCA'!$C$3:$C$13,'Base IPCA'!$D$3:$D$13,AH3063,"Cubic","Extrapolate=Linear","MultiX=Average","Skip=True","Sort=True")</f>
        <v>#N/A Invalid Parameter: Interpolation value</v>
      </c>
    </row>
    <row r="3064" spans="34:36" x14ac:dyDescent="0.25">
      <c r="AH3064" s="42" t="e">
        <f t="shared" si="141"/>
        <v>#REF!</v>
      </c>
      <c r="AI3064" s="43" t="str">
        <f>_xll.BInterpol('Base IPCA'!$C$3:$C$13,'Base IPCA'!$E$3:$E$13,AH3064,"Cubic","Extrapolate=Linear","MultiX=Average","Skip=True","Sort=True")</f>
        <v>#N/A Invalid Parameter: Interpolation value</v>
      </c>
      <c r="AJ3064" s="43" t="str">
        <f>_xll.BInterpol('Base IPCA'!$C$3:$C$13,'Base IPCA'!$D$3:$D$13,AH3064,"Cubic","Extrapolate=Linear","MultiX=Average","Skip=True","Sort=True")</f>
        <v>#N/A Invalid Parameter: Interpolation value</v>
      </c>
    </row>
    <row r="3065" spans="34:36" x14ac:dyDescent="0.25">
      <c r="AH3065" s="42" t="e">
        <f t="shared" si="141"/>
        <v>#REF!</v>
      </c>
      <c r="AI3065" s="43" t="str">
        <f>_xll.BInterpol('Base IPCA'!$C$3:$C$13,'Base IPCA'!$E$3:$E$13,AH3065,"Cubic","Extrapolate=Linear","MultiX=Average","Skip=True","Sort=True")</f>
        <v>#N/A Invalid Parameter: Interpolation value</v>
      </c>
      <c r="AJ3065" s="43" t="str">
        <f>_xll.BInterpol('Base IPCA'!$C$3:$C$13,'Base IPCA'!$D$3:$D$13,AH3065,"Cubic","Extrapolate=Linear","MultiX=Average","Skip=True","Sort=True")</f>
        <v>#N/A Invalid Parameter: Interpolation value</v>
      </c>
    </row>
    <row r="3066" spans="34:36" x14ac:dyDescent="0.25">
      <c r="AH3066" s="42" t="e">
        <f t="shared" si="141"/>
        <v>#REF!</v>
      </c>
      <c r="AI3066" s="43" t="str">
        <f>_xll.BInterpol('Base IPCA'!$C$3:$C$13,'Base IPCA'!$E$3:$E$13,AH3066,"Cubic","Extrapolate=Linear","MultiX=Average","Skip=True","Sort=True")</f>
        <v>#N/A Invalid Parameter: Interpolation value</v>
      </c>
      <c r="AJ3066" s="43" t="str">
        <f>_xll.BInterpol('Base IPCA'!$C$3:$C$13,'Base IPCA'!$D$3:$D$13,AH3066,"Cubic","Extrapolate=Linear","MultiX=Average","Skip=True","Sort=True")</f>
        <v>#N/A Invalid Parameter: Interpolation value</v>
      </c>
    </row>
    <row r="3067" spans="34:36" x14ac:dyDescent="0.25">
      <c r="AH3067" s="42" t="e">
        <f t="shared" si="141"/>
        <v>#REF!</v>
      </c>
      <c r="AI3067" s="43" t="str">
        <f>_xll.BInterpol('Base IPCA'!$C$3:$C$13,'Base IPCA'!$E$3:$E$13,AH3067,"Cubic","Extrapolate=Linear","MultiX=Average","Skip=True","Sort=True")</f>
        <v>#N/A Invalid Parameter: Interpolation value</v>
      </c>
      <c r="AJ3067" s="43" t="str">
        <f>_xll.BInterpol('Base IPCA'!$C$3:$C$13,'Base IPCA'!$D$3:$D$13,AH3067,"Cubic","Extrapolate=Linear","MultiX=Average","Skip=True","Sort=True")</f>
        <v>#N/A Invalid Parameter: Interpolation value</v>
      </c>
    </row>
    <row r="3068" spans="34:36" x14ac:dyDescent="0.25">
      <c r="AH3068" s="42" t="e">
        <f t="shared" si="141"/>
        <v>#REF!</v>
      </c>
      <c r="AI3068" s="43" t="str">
        <f>_xll.BInterpol('Base IPCA'!$C$3:$C$13,'Base IPCA'!$E$3:$E$13,AH3068,"Cubic","Extrapolate=Linear","MultiX=Average","Skip=True","Sort=True")</f>
        <v>#N/A Invalid Parameter: Interpolation value</v>
      </c>
      <c r="AJ3068" s="43" t="str">
        <f>_xll.BInterpol('Base IPCA'!$C$3:$C$13,'Base IPCA'!$D$3:$D$13,AH3068,"Cubic","Extrapolate=Linear","MultiX=Average","Skip=True","Sort=True")</f>
        <v>#N/A Invalid Parameter: Interpolation value</v>
      </c>
    </row>
    <row r="3069" spans="34:36" x14ac:dyDescent="0.25">
      <c r="AH3069" s="42" t="e">
        <f t="shared" si="141"/>
        <v>#REF!</v>
      </c>
      <c r="AI3069" s="43" t="str">
        <f>_xll.BInterpol('Base IPCA'!$C$3:$C$13,'Base IPCA'!$E$3:$E$13,AH3069,"Cubic","Extrapolate=Linear","MultiX=Average","Skip=True","Sort=True")</f>
        <v>#N/A Invalid Parameter: Interpolation value</v>
      </c>
      <c r="AJ3069" s="43" t="str">
        <f>_xll.BInterpol('Base IPCA'!$C$3:$C$13,'Base IPCA'!$D$3:$D$13,AH3069,"Cubic","Extrapolate=Linear","MultiX=Average","Skip=True","Sort=True")</f>
        <v>#N/A Invalid Parameter: Interpolation value</v>
      </c>
    </row>
    <row r="3070" spans="34:36" x14ac:dyDescent="0.25">
      <c r="AH3070" s="42" t="e">
        <f t="shared" si="141"/>
        <v>#REF!</v>
      </c>
      <c r="AI3070" s="43" t="str">
        <f>_xll.BInterpol('Base IPCA'!$C$3:$C$13,'Base IPCA'!$E$3:$E$13,AH3070,"Cubic","Extrapolate=Linear","MultiX=Average","Skip=True","Sort=True")</f>
        <v>#N/A Invalid Parameter: Interpolation value</v>
      </c>
      <c r="AJ3070" s="43" t="str">
        <f>_xll.BInterpol('Base IPCA'!$C$3:$C$13,'Base IPCA'!$D$3:$D$13,AH3070,"Cubic","Extrapolate=Linear","MultiX=Average","Skip=True","Sort=True")</f>
        <v>#N/A Invalid Parameter: Interpolation value</v>
      </c>
    </row>
    <row r="3071" spans="34:36" x14ac:dyDescent="0.25">
      <c r="AH3071" s="42" t="e">
        <f t="shared" si="141"/>
        <v>#REF!</v>
      </c>
      <c r="AI3071" s="43" t="str">
        <f>_xll.BInterpol('Base IPCA'!$C$3:$C$13,'Base IPCA'!$E$3:$E$13,AH3071,"Cubic","Extrapolate=Linear","MultiX=Average","Skip=True","Sort=True")</f>
        <v>#N/A Invalid Parameter: Interpolation value</v>
      </c>
      <c r="AJ3071" s="43" t="str">
        <f>_xll.BInterpol('Base IPCA'!$C$3:$C$13,'Base IPCA'!$D$3:$D$13,AH3071,"Cubic","Extrapolate=Linear","MultiX=Average","Skip=True","Sort=True")</f>
        <v>#N/A Invalid Parameter: Interpolation value</v>
      </c>
    </row>
    <row r="3072" spans="34:36" x14ac:dyDescent="0.25">
      <c r="AH3072" s="42" t="e">
        <f t="shared" si="141"/>
        <v>#REF!</v>
      </c>
      <c r="AI3072" s="43" t="str">
        <f>_xll.BInterpol('Base IPCA'!$C$3:$C$13,'Base IPCA'!$E$3:$E$13,AH3072,"Cubic","Extrapolate=Linear","MultiX=Average","Skip=True","Sort=True")</f>
        <v>#N/A Invalid Parameter: Interpolation value</v>
      </c>
      <c r="AJ3072" s="43" t="str">
        <f>_xll.BInterpol('Base IPCA'!$C$3:$C$13,'Base IPCA'!$D$3:$D$13,AH3072,"Cubic","Extrapolate=Linear","MultiX=Average","Skip=True","Sort=True")</f>
        <v>#N/A Invalid Parameter: Interpolation value</v>
      </c>
    </row>
    <row r="3073" spans="34:36" x14ac:dyDescent="0.25">
      <c r="AH3073" s="42" t="e">
        <f t="shared" si="141"/>
        <v>#REF!</v>
      </c>
      <c r="AI3073" s="43" t="str">
        <f>_xll.BInterpol('Base IPCA'!$C$3:$C$13,'Base IPCA'!$E$3:$E$13,AH3073,"Cubic","Extrapolate=Linear","MultiX=Average","Skip=True","Sort=True")</f>
        <v>#N/A Invalid Parameter: Interpolation value</v>
      </c>
      <c r="AJ3073" s="43" t="str">
        <f>_xll.BInterpol('Base IPCA'!$C$3:$C$13,'Base IPCA'!$D$3:$D$13,AH3073,"Cubic","Extrapolate=Linear","MultiX=Average","Skip=True","Sort=True")</f>
        <v>#N/A Invalid Parameter: Interpolation value</v>
      </c>
    </row>
    <row r="3074" spans="34:36" x14ac:dyDescent="0.25">
      <c r="AH3074" s="42" t="e">
        <f t="shared" si="141"/>
        <v>#REF!</v>
      </c>
      <c r="AI3074" s="43" t="str">
        <f>_xll.BInterpol('Base IPCA'!$C$3:$C$13,'Base IPCA'!$E$3:$E$13,AH3074,"Cubic","Extrapolate=Linear","MultiX=Average","Skip=True","Sort=True")</f>
        <v>#N/A Invalid Parameter: Interpolation value</v>
      </c>
      <c r="AJ3074" s="43" t="str">
        <f>_xll.BInterpol('Base IPCA'!$C$3:$C$13,'Base IPCA'!$D$3:$D$13,AH3074,"Cubic","Extrapolate=Linear","MultiX=Average","Skip=True","Sort=True")</f>
        <v>#N/A Invalid Parameter: Interpolation value</v>
      </c>
    </row>
    <row r="3075" spans="34:36" x14ac:dyDescent="0.25">
      <c r="AH3075" s="42" t="e">
        <f t="shared" si="141"/>
        <v>#REF!</v>
      </c>
      <c r="AI3075" s="43" t="str">
        <f>_xll.BInterpol('Base IPCA'!$C$3:$C$13,'Base IPCA'!$E$3:$E$13,AH3075,"Cubic","Extrapolate=Linear","MultiX=Average","Skip=True","Sort=True")</f>
        <v>#N/A Invalid Parameter: Interpolation value</v>
      </c>
      <c r="AJ3075" s="43" t="str">
        <f>_xll.BInterpol('Base IPCA'!$C$3:$C$13,'Base IPCA'!$D$3:$D$13,AH3075,"Cubic","Extrapolate=Linear","MultiX=Average","Skip=True","Sort=True")</f>
        <v>#N/A Invalid Parameter: Interpolation value</v>
      </c>
    </row>
    <row r="3076" spans="34:36" x14ac:dyDescent="0.25">
      <c r="AH3076" s="42" t="e">
        <f t="shared" si="141"/>
        <v>#REF!</v>
      </c>
      <c r="AI3076" s="43" t="str">
        <f>_xll.BInterpol('Base IPCA'!$C$3:$C$13,'Base IPCA'!$E$3:$E$13,AH3076,"Cubic","Extrapolate=Linear","MultiX=Average","Skip=True","Sort=True")</f>
        <v>#N/A Invalid Parameter: Interpolation value</v>
      </c>
      <c r="AJ3076" s="43" t="str">
        <f>_xll.BInterpol('Base IPCA'!$C$3:$C$13,'Base IPCA'!$D$3:$D$13,AH3076,"Cubic","Extrapolate=Linear","MultiX=Average","Skip=True","Sort=True")</f>
        <v>#N/A Invalid Parameter: Interpolation value</v>
      </c>
    </row>
    <row r="3077" spans="34:36" x14ac:dyDescent="0.25">
      <c r="AH3077" s="42" t="e">
        <f t="shared" si="141"/>
        <v>#REF!</v>
      </c>
      <c r="AI3077" s="43" t="str">
        <f>_xll.BInterpol('Base IPCA'!$C$3:$C$13,'Base IPCA'!$E$3:$E$13,AH3077,"Cubic","Extrapolate=Linear","MultiX=Average","Skip=True","Sort=True")</f>
        <v>#N/A Invalid Parameter: Interpolation value</v>
      </c>
      <c r="AJ3077" s="43" t="str">
        <f>_xll.BInterpol('Base IPCA'!$C$3:$C$13,'Base IPCA'!$D$3:$D$13,AH3077,"Cubic","Extrapolate=Linear","MultiX=Average","Skip=True","Sort=True")</f>
        <v>#N/A Invalid Parameter: Interpolation value</v>
      </c>
    </row>
    <row r="3078" spans="34:36" x14ac:dyDescent="0.25">
      <c r="AH3078" s="42" t="e">
        <f t="shared" ref="AH3078:AH3141" si="142">AH3077+1</f>
        <v>#REF!</v>
      </c>
      <c r="AI3078" s="43" t="str">
        <f>_xll.BInterpol('Base IPCA'!$C$3:$C$13,'Base IPCA'!$E$3:$E$13,AH3078,"Cubic","Extrapolate=Linear","MultiX=Average","Skip=True","Sort=True")</f>
        <v>#N/A Invalid Parameter: Interpolation value</v>
      </c>
      <c r="AJ3078" s="43" t="str">
        <f>_xll.BInterpol('Base IPCA'!$C$3:$C$13,'Base IPCA'!$D$3:$D$13,AH3078,"Cubic","Extrapolate=Linear","MultiX=Average","Skip=True","Sort=True")</f>
        <v>#N/A Invalid Parameter: Interpolation value</v>
      </c>
    </row>
    <row r="3079" spans="34:36" x14ac:dyDescent="0.25">
      <c r="AH3079" s="42" t="e">
        <f t="shared" si="142"/>
        <v>#REF!</v>
      </c>
      <c r="AI3079" s="43" t="str">
        <f>_xll.BInterpol('Base IPCA'!$C$3:$C$13,'Base IPCA'!$E$3:$E$13,AH3079,"Cubic","Extrapolate=Linear","MultiX=Average","Skip=True","Sort=True")</f>
        <v>#N/A Invalid Parameter: Interpolation value</v>
      </c>
      <c r="AJ3079" s="43" t="str">
        <f>_xll.BInterpol('Base IPCA'!$C$3:$C$13,'Base IPCA'!$D$3:$D$13,AH3079,"Cubic","Extrapolate=Linear","MultiX=Average","Skip=True","Sort=True")</f>
        <v>#N/A Invalid Parameter: Interpolation value</v>
      </c>
    </row>
    <row r="3080" spans="34:36" x14ac:dyDescent="0.25">
      <c r="AH3080" s="42" t="e">
        <f t="shared" si="142"/>
        <v>#REF!</v>
      </c>
      <c r="AI3080" s="43" t="str">
        <f>_xll.BInterpol('Base IPCA'!$C$3:$C$13,'Base IPCA'!$E$3:$E$13,AH3080,"Cubic","Extrapolate=Linear","MultiX=Average","Skip=True","Sort=True")</f>
        <v>#N/A Invalid Parameter: Interpolation value</v>
      </c>
      <c r="AJ3080" s="43" t="str">
        <f>_xll.BInterpol('Base IPCA'!$C$3:$C$13,'Base IPCA'!$D$3:$D$13,AH3080,"Cubic","Extrapolate=Linear","MultiX=Average","Skip=True","Sort=True")</f>
        <v>#N/A Invalid Parameter: Interpolation value</v>
      </c>
    </row>
    <row r="3081" spans="34:36" x14ac:dyDescent="0.25">
      <c r="AH3081" s="42" t="e">
        <f t="shared" si="142"/>
        <v>#REF!</v>
      </c>
      <c r="AI3081" s="43" t="str">
        <f>_xll.BInterpol('Base IPCA'!$C$3:$C$13,'Base IPCA'!$E$3:$E$13,AH3081,"Cubic","Extrapolate=Linear","MultiX=Average","Skip=True","Sort=True")</f>
        <v>#N/A Invalid Parameter: Interpolation value</v>
      </c>
      <c r="AJ3081" s="43" t="str">
        <f>_xll.BInterpol('Base IPCA'!$C$3:$C$13,'Base IPCA'!$D$3:$D$13,AH3081,"Cubic","Extrapolate=Linear","MultiX=Average","Skip=True","Sort=True")</f>
        <v>#N/A Invalid Parameter: Interpolation value</v>
      </c>
    </row>
    <row r="3082" spans="34:36" x14ac:dyDescent="0.25">
      <c r="AH3082" s="42" t="e">
        <f t="shared" si="142"/>
        <v>#REF!</v>
      </c>
      <c r="AI3082" s="43" t="str">
        <f>_xll.BInterpol('Base IPCA'!$C$3:$C$13,'Base IPCA'!$E$3:$E$13,AH3082,"Cubic","Extrapolate=Linear","MultiX=Average","Skip=True","Sort=True")</f>
        <v>#N/A Invalid Parameter: Interpolation value</v>
      </c>
      <c r="AJ3082" s="43" t="str">
        <f>_xll.BInterpol('Base IPCA'!$C$3:$C$13,'Base IPCA'!$D$3:$D$13,AH3082,"Cubic","Extrapolate=Linear","MultiX=Average","Skip=True","Sort=True")</f>
        <v>#N/A Invalid Parameter: Interpolation value</v>
      </c>
    </row>
    <row r="3083" spans="34:36" x14ac:dyDescent="0.25">
      <c r="AH3083" s="42" t="e">
        <f t="shared" si="142"/>
        <v>#REF!</v>
      </c>
      <c r="AI3083" s="43" t="str">
        <f>_xll.BInterpol('Base IPCA'!$C$3:$C$13,'Base IPCA'!$E$3:$E$13,AH3083,"Cubic","Extrapolate=Linear","MultiX=Average","Skip=True","Sort=True")</f>
        <v>#N/A Invalid Parameter: Interpolation value</v>
      </c>
      <c r="AJ3083" s="43" t="str">
        <f>_xll.BInterpol('Base IPCA'!$C$3:$C$13,'Base IPCA'!$D$3:$D$13,AH3083,"Cubic","Extrapolate=Linear","MultiX=Average","Skip=True","Sort=True")</f>
        <v>#N/A Invalid Parameter: Interpolation value</v>
      </c>
    </row>
    <row r="3084" spans="34:36" x14ac:dyDescent="0.25">
      <c r="AH3084" s="42" t="e">
        <f t="shared" si="142"/>
        <v>#REF!</v>
      </c>
      <c r="AI3084" s="43" t="str">
        <f>_xll.BInterpol('Base IPCA'!$C$3:$C$13,'Base IPCA'!$E$3:$E$13,AH3084,"Cubic","Extrapolate=Linear","MultiX=Average","Skip=True","Sort=True")</f>
        <v>#N/A Invalid Parameter: Interpolation value</v>
      </c>
      <c r="AJ3084" s="43" t="str">
        <f>_xll.BInterpol('Base IPCA'!$C$3:$C$13,'Base IPCA'!$D$3:$D$13,AH3084,"Cubic","Extrapolate=Linear","MultiX=Average","Skip=True","Sort=True")</f>
        <v>#N/A Invalid Parameter: Interpolation value</v>
      </c>
    </row>
    <row r="3085" spans="34:36" x14ac:dyDescent="0.25">
      <c r="AH3085" s="42" t="e">
        <f t="shared" si="142"/>
        <v>#REF!</v>
      </c>
      <c r="AI3085" s="43" t="str">
        <f>_xll.BInterpol('Base IPCA'!$C$3:$C$13,'Base IPCA'!$E$3:$E$13,AH3085,"Cubic","Extrapolate=Linear","MultiX=Average","Skip=True","Sort=True")</f>
        <v>#N/A Invalid Parameter: Interpolation value</v>
      </c>
      <c r="AJ3085" s="43" t="str">
        <f>_xll.BInterpol('Base IPCA'!$C$3:$C$13,'Base IPCA'!$D$3:$D$13,AH3085,"Cubic","Extrapolate=Linear","MultiX=Average","Skip=True","Sort=True")</f>
        <v>#N/A Invalid Parameter: Interpolation value</v>
      </c>
    </row>
    <row r="3086" spans="34:36" x14ac:dyDescent="0.25">
      <c r="AH3086" s="42" t="e">
        <f t="shared" si="142"/>
        <v>#REF!</v>
      </c>
      <c r="AI3086" s="43" t="str">
        <f>_xll.BInterpol('Base IPCA'!$C$3:$C$13,'Base IPCA'!$E$3:$E$13,AH3086,"Cubic","Extrapolate=Linear","MultiX=Average","Skip=True","Sort=True")</f>
        <v>#N/A Invalid Parameter: Interpolation value</v>
      </c>
      <c r="AJ3086" s="43" t="str">
        <f>_xll.BInterpol('Base IPCA'!$C$3:$C$13,'Base IPCA'!$D$3:$D$13,AH3086,"Cubic","Extrapolate=Linear","MultiX=Average","Skip=True","Sort=True")</f>
        <v>#N/A Invalid Parameter: Interpolation value</v>
      </c>
    </row>
    <row r="3087" spans="34:36" x14ac:dyDescent="0.25">
      <c r="AH3087" s="42" t="e">
        <f t="shared" si="142"/>
        <v>#REF!</v>
      </c>
      <c r="AI3087" s="43" t="str">
        <f>_xll.BInterpol('Base IPCA'!$C$3:$C$13,'Base IPCA'!$E$3:$E$13,AH3087,"Cubic","Extrapolate=Linear","MultiX=Average","Skip=True","Sort=True")</f>
        <v>#N/A Invalid Parameter: Interpolation value</v>
      </c>
      <c r="AJ3087" s="43" t="str">
        <f>_xll.BInterpol('Base IPCA'!$C$3:$C$13,'Base IPCA'!$D$3:$D$13,AH3087,"Cubic","Extrapolate=Linear","MultiX=Average","Skip=True","Sort=True")</f>
        <v>#N/A Invalid Parameter: Interpolation value</v>
      </c>
    </row>
    <row r="3088" spans="34:36" x14ac:dyDescent="0.25">
      <c r="AH3088" s="42" t="e">
        <f t="shared" si="142"/>
        <v>#REF!</v>
      </c>
      <c r="AI3088" s="43" t="str">
        <f>_xll.BInterpol('Base IPCA'!$C$3:$C$13,'Base IPCA'!$E$3:$E$13,AH3088,"Cubic","Extrapolate=Linear","MultiX=Average","Skip=True","Sort=True")</f>
        <v>#N/A Invalid Parameter: Interpolation value</v>
      </c>
      <c r="AJ3088" s="43" t="str">
        <f>_xll.BInterpol('Base IPCA'!$C$3:$C$13,'Base IPCA'!$D$3:$D$13,AH3088,"Cubic","Extrapolate=Linear","MultiX=Average","Skip=True","Sort=True")</f>
        <v>#N/A Invalid Parameter: Interpolation value</v>
      </c>
    </row>
    <row r="3089" spans="34:36" x14ac:dyDescent="0.25">
      <c r="AH3089" s="42" t="e">
        <f t="shared" si="142"/>
        <v>#REF!</v>
      </c>
      <c r="AI3089" s="43" t="str">
        <f>_xll.BInterpol('Base IPCA'!$C$3:$C$13,'Base IPCA'!$E$3:$E$13,AH3089,"Cubic","Extrapolate=Linear","MultiX=Average","Skip=True","Sort=True")</f>
        <v>#N/A Invalid Parameter: Interpolation value</v>
      </c>
      <c r="AJ3089" s="43" t="str">
        <f>_xll.BInterpol('Base IPCA'!$C$3:$C$13,'Base IPCA'!$D$3:$D$13,AH3089,"Cubic","Extrapolate=Linear","MultiX=Average","Skip=True","Sort=True")</f>
        <v>#N/A Invalid Parameter: Interpolation value</v>
      </c>
    </row>
    <row r="3090" spans="34:36" x14ac:dyDescent="0.25">
      <c r="AH3090" s="42" t="e">
        <f t="shared" si="142"/>
        <v>#REF!</v>
      </c>
      <c r="AI3090" s="43" t="str">
        <f>_xll.BInterpol('Base IPCA'!$C$3:$C$13,'Base IPCA'!$E$3:$E$13,AH3090,"Cubic","Extrapolate=Linear","MultiX=Average","Skip=True","Sort=True")</f>
        <v>#N/A Invalid Parameter: Interpolation value</v>
      </c>
      <c r="AJ3090" s="43" t="str">
        <f>_xll.BInterpol('Base IPCA'!$C$3:$C$13,'Base IPCA'!$D$3:$D$13,AH3090,"Cubic","Extrapolate=Linear","MultiX=Average","Skip=True","Sort=True")</f>
        <v>#N/A Invalid Parameter: Interpolation value</v>
      </c>
    </row>
    <row r="3091" spans="34:36" x14ac:dyDescent="0.25">
      <c r="AH3091" s="42" t="e">
        <f t="shared" si="142"/>
        <v>#REF!</v>
      </c>
      <c r="AI3091" s="43" t="str">
        <f>_xll.BInterpol('Base IPCA'!$C$3:$C$13,'Base IPCA'!$E$3:$E$13,AH3091,"Cubic","Extrapolate=Linear","MultiX=Average","Skip=True","Sort=True")</f>
        <v>#N/A Invalid Parameter: Interpolation value</v>
      </c>
      <c r="AJ3091" s="43" t="str">
        <f>_xll.BInterpol('Base IPCA'!$C$3:$C$13,'Base IPCA'!$D$3:$D$13,AH3091,"Cubic","Extrapolate=Linear","MultiX=Average","Skip=True","Sort=True")</f>
        <v>#N/A Invalid Parameter: Interpolation value</v>
      </c>
    </row>
    <row r="3092" spans="34:36" x14ac:dyDescent="0.25">
      <c r="AH3092" s="42" t="e">
        <f t="shared" si="142"/>
        <v>#REF!</v>
      </c>
      <c r="AI3092" s="43" t="str">
        <f>_xll.BInterpol('Base IPCA'!$C$3:$C$13,'Base IPCA'!$E$3:$E$13,AH3092,"Cubic","Extrapolate=Linear","MultiX=Average","Skip=True","Sort=True")</f>
        <v>#N/A Invalid Parameter: Interpolation value</v>
      </c>
      <c r="AJ3092" s="43" t="str">
        <f>_xll.BInterpol('Base IPCA'!$C$3:$C$13,'Base IPCA'!$D$3:$D$13,AH3092,"Cubic","Extrapolate=Linear","MultiX=Average","Skip=True","Sort=True")</f>
        <v>#N/A Invalid Parameter: Interpolation value</v>
      </c>
    </row>
    <row r="3093" spans="34:36" x14ac:dyDescent="0.25">
      <c r="AH3093" s="42" t="e">
        <f t="shared" si="142"/>
        <v>#REF!</v>
      </c>
      <c r="AI3093" s="43" t="str">
        <f>_xll.BInterpol('Base IPCA'!$C$3:$C$13,'Base IPCA'!$E$3:$E$13,AH3093,"Cubic","Extrapolate=Linear","MultiX=Average","Skip=True","Sort=True")</f>
        <v>#N/A Invalid Parameter: Interpolation value</v>
      </c>
      <c r="AJ3093" s="43" t="str">
        <f>_xll.BInterpol('Base IPCA'!$C$3:$C$13,'Base IPCA'!$D$3:$D$13,AH3093,"Cubic","Extrapolate=Linear","MultiX=Average","Skip=True","Sort=True")</f>
        <v>#N/A Invalid Parameter: Interpolation value</v>
      </c>
    </row>
    <row r="3094" spans="34:36" x14ac:dyDescent="0.25">
      <c r="AH3094" s="42" t="e">
        <f t="shared" si="142"/>
        <v>#REF!</v>
      </c>
      <c r="AI3094" s="43" t="str">
        <f>_xll.BInterpol('Base IPCA'!$C$3:$C$13,'Base IPCA'!$E$3:$E$13,AH3094,"Cubic","Extrapolate=Linear","MultiX=Average","Skip=True","Sort=True")</f>
        <v>#N/A Invalid Parameter: Interpolation value</v>
      </c>
      <c r="AJ3094" s="43" t="str">
        <f>_xll.BInterpol('Base IPCA'!$C$3:$C$13,'Base IPCA'!$D$3:$D$13,AH3094,"Cubic","Extrapolate=Linear","MultiX=Average","Skip=True","Sort=True")</f>
        <v>#N/A Invalid Parameter: Interpolation value</v>
      </c>
    </row>
    <row r="3095" spans="34:36" x14ac:dyDescent="0.25">
      <c r="AH3095" s="42" t="e">
        <f t="shared" si="142"/>
        <v>#REF!</v>
      </c>
      <c r="AI3095" s="43" t="str">
        <f>_xll.BInterpol('Base IPCA'!$C$3:$C$13,'Base IPCA'!$E$3:$E$13,AH3095,"Cubic","Extrapolate=Linear","MultiX=Average","Skip=True","Sort=True")</f>
        <v>#N/A Invalid Parameter: Interpolation value</v>
      </c>
      <c r="AJ3095" s="43" t="str">
        <f>_xll.BInterpol('Base IPCA'!$C$3:$C$13,'Base IPCA'!$D$3:$D$13,AH3095,"Cubic","Extrapolate=Linear","MultiX=Average","Skip=True","Sort=True")</f>
        <v>#N/A Invalid Parameter: Interpolation value</v>
      </c>
    </row>
    <row r="3096" spans="34:36" x14ac:dyDescent="0.25">
      <c r="AH3096" s="42" t="e">
        <f t="shared" si="142"/>
        <v>#REF!</v>
      </c>
      <c r="AI3096" s="43" t="str">
        <f>_xll.BInterpol('Base IPCA'!$C$3:$C$13,'Base IPCA'!$E$3:$E$13,AH3096,"Cubic","Extrapolate=Linear","MultiX=Average","Skip=True","Sort=True")</f>
        <v>#N/A Invalid Parameter: Interpolation value</v>
      </c>
      <c r="AJ3096" s="43" t="str">
        <f>_xll.BInterpol('Base IPCA'!$C$3:$C$13,'Base IPCA'!$D$3:$D$13,AH3096,"Cubic","Extrapolate=Linear","MultiX=Average","Skip=True","Sort=True")</f>
        <v>#N/A Invalid Parameter: Interpolation value</v>
      </c>
    </row>
    <row r="3097" spans="34:36" x14ac:dyDescent="0.25">
      <c r="AH3097" s="42" t="e">
        <f t="shared" si="142"/>
        <v>#REF!</v>
      </c>
      <c r="AI3097" s="43" t="str">
        <f>_xll.BInterpol('Base IPCA'!$C$3:$C$13,'Base IPCA'!$E$3:$E$13,AH3097,"Cubic","Extrapolate=Linear","MultiX=Average","Skip=True","Sort=True")</f>
        <v>#N/A Invalid Parameter: Interpolation value</v>
      </c>
      <c r="AJ3097" s="43" t="str">
        <f>_xll.BInterpol('Base IPCA'!$C$3:$C$13,'Base IPCA'!$D$3:$D$13,AH3097,"Cubic","Extrapolate=Linear","MultiX=Average","Skip=True","Sort=True")</f>
        <v>#N/A Invalid Parameter: Interpolation value</v>
      </c>
    </row>
    <row r="3098" spans="34:36" x14ac:dyDescent="0.25">
      <c r="AH3098" s="42" t="e">
        <f t="shared" si="142"/>
        <v>#REF!</v>
      </c>
      <c r="AI3098" s="43" t="str">
        <f>_xll.BInterpol('Base IPCA'!$C$3:$C$13,'Base IPCA'!$E$3:$E$13,AH3098,"Cubic","Extrapolate=Linear","MultiX=Average","Skip=True","Sort=True")</f>
        <v>#N/A Invalid Parameter: Interpolation value</v>
      </c>
      <c r="AJ3098" s="43" t="str">
        <f>_xll.BInterpol('Base IPCA'!$C$3:$C$13,'Base IPCA'!$D$3:$D$13,AH3098,"Cubic","Extrapolate=Linear","MultiX=Average","Skip=True","Sort=True")</f>
        <v>#N/A Invalid Parameter: Interpolation value</v>
      </c>
    </row>
    <row r="3099" spans="34:36" x14ac:dyDescent="0.25">
      <c r="AH3099" s="42" t="e">
        <f t="shared" si="142"/>
        <v>#REF!</v>
      </c>
      <c r="AI3099" s="43" t="str">
        <f>_xll.BInterpol('Base IPCA'!$C$3:$C$13,'Base IPCA'!$E$3:$E$13,AH3099,"Cubic","Extrapolate=Linear","MultiX=Average","Skip=True","Sort=True")</f>
        <v>#N/A Invalid Parameter: Interpolation value</v>
      </c>
      <c r="AJ3099" s="43" t="str">
        <f>_xll.BInterpol('Base IPCA'!$C$3:$C$13,'Base IPCA'!$D$3:$D$13,AH3099,"Cubic","Extrapolate=Linear","MultiX=Average","Skip=True","Sort=True")</f>
        <v>#N/A Invalid Parameter: Interpolation value</v>
      </c>
    </row>
    <row r="3100" spans="34:36" x14ac:dyDescent="0.25">
      <c r="AH3100" s="42" t="e">
        <f t="shared" si="142"/>
        <v>#REF!</v>
      </c>
      <c r="AI3100" s="43" t="str">
        <f>_xll.BInterpol('Base IPCA'!$C$3:$C$13,'Base IPCA'!$E$3:$E$13,AH3100,"Cubic","Extrapolate=Linear","MultiX=Average","Skip=True","Sort=True")</f>
        <v>#N/A Invalid Parameter: Interpolation value</v>
      </c>
      <c r="AJ3100" s="43" t="str">
        <f>_xll.BInterpol('Base IPCA'!$C$3:$C$13,'Base IPCA'!$D$3:$D$13,AH3100,"Cubic","Extrapolate=Linear","MultiX=Average","Skip=True","Sort=True")</f>
        <v>#N/A Invalid Parameter: Interpolation value</v>
      </c>
    </row>
    <row r="3101" spans="34:36" x14ac:dyDescent="0.25">
      <c r="AH3101" s="42" t="e">
        <f t="shared" si="142"/>
        <v>#REF!</v>
      </c>
      <c r="AI3101" s="43" t="str">
        <f>_xll.BInterpol('Base IPCA'!$C$3:$C$13,'Base IPCA'!$E$3:$E$13,AH3101,"Cubic","Extrapolate=Linear","MultiX=Average","Skip=True","Sort=True")</f>
        <v>#N/A Invalid Parameter: Interpolation value</v>
      </c>
      <c r="AJ3101" s="43" t="str">
        <f>_xll.BInterpol('Base IPCA'!$C$3:$C$13,'Base IPCA'!$D$3:$D$13,AH3101,"Cubic","Extrapolate=Linear","MultiX=Average","Skip=True","Sort=True")</f>
        <v>#N/A Invalid Parameter: Interpolation value</v>
      </c>
    </row>
    <row r="3102" spans="34:36" x14ac:dyDescent="0.25">
      <c r="AH3102" s="42" t="e">
        <f t="shared" si="142"/>
        <v>#REF!</v>
      </c>
      <c r="AI3102" s="43" t="str">
        <f>_xll.BInterpol('Base IPCA'!$C$3:$C$13,'Base IPCA'!$E$3:$E$13,AH3102,"Cubic","Extrapolate=Linear","MultiX=Average","Skip=True","Sort=True")</f>
        <v>#N/A Invalid Parameter: Interpolation value</v>
      </c>
      <c r="AJ3102" s="43" t="str">
        <f>_xll.BInterpol('Base IPCA'!$C$3:$C$13,'Base IPCA'!$D$3:$D$13,AH3102,"Cubic","Extrapolate=Linear","MultiX=Average","Skip=True","Sort=True")</f>
        <v>#N/A Invalid Parameter: Interpolation value</v>
      </c>
    </row>
    <row r="3103" spans="34:36" x14ac:dyDescent="0.25">
      <c r="AH3103" s="42" t="e">
        <f t="shared" si="142"/>
        <v>#REF!</v>
      </c>
      <c r="AI3103" s="43" t="str">
        <f>_xll.BInterpol('Base IPCA'!$C$3:$C$13,'Base IPCA'!$E$3:$E$13,AH3103,"Cubic","Extrapolate=Linear","MultiX=Average","Skip=True","Sort=True")</f>
        <v>#N/A Invalid Parameter: Interpolation value</v>
      </c>
      <c r="AJ3103" s="43" t="str">
        <f>_xll.BInterpol('Base IPCA'!$C$3:$C$13,'Base IPCA'!$D$3:$D$13,AH3103,"Cubic","Extrapolate=Linear","MultiX=Average","Skip=True","Sort=True")</f>
        <v>#N/A Invalid Parameter: Interpolation value</v>
      </c>
    </row>
    <row r="3104" spans="34:36" x14ac:dyDescent="0.25">
      <c r="AH3104" s="42" t="e">
        <f t="shared" si="142"/>
        <v>#REF!</v>
      </c>
      <c r="AI3104" s="43" t="str">
        <f>_xll.BInterpol('Base IPCA'!$C$3:$C$13,'Base IPCA'!$E$3:$E$13,AH3104,"Cubic","Extrapolate=Linear","MultiX=Average","Skip=True","Sort=True")</f>
        <v>#N/A Invalid Parameter: Interpolation value</v>
      </c>
      <c r="AJ3104" s="43" t="str">
        <f>_xll.BInterpol('Base IPCA'!$C$3:$C$13,'Base IPCA'!$D$3:$D$13,AH3104,"Cubic","Extrapolate=Linear","MultiX=Average","Skip=True","Sort=True")</f>
        <v>#N/A Invalid Parameter: Interpolation value</v>
      </c>
    </row>
    <row r="3105" spans="34:36" x14ac:dyDescent="0.25">
      <c r="AH3105" s="42" t="e">
        <f t="shared" si="142"/>
        <v>#REF!</v>
      </c>
      <c r="AI3105" s="43" t="str">
        <f>_xll.BInterpol('Base IPCA'!$C$3:$C$13,'Base IPCA'!$E$3:$E$13,AH3105,"Cubic","Extrapolate=Linear","MultiX=Average","Skip=True","Sort=True")</f>
        <v>#N/A Invalid Parameter: Interpolation value</v>
      </c>
      <c r="AJ3105" s="43" t="str">
        <f>_xll.BInterpol('Base IPCA'!$C$3:$C$13,'Base IPCA'!$D$3:$D$13,AH3105,"Cubic","Extrapolate=Linear","MultiX=Average","Skip=True","Sort=True")</f>
        <v>#N/A Invalid Parameter: Interpolation value</v>
      </c>
    </row>
    <row r="3106" spans="34:36" x14ac:dyDescent="0.25">
      <c r="AH3106" s="42" t="e">
        <f t="shared" si="142"/>
        <v>#REF!</v>
      </c>
      <c r="AI3106" s="43" t="str">
        <f>_xll.BInterpol('Base IPCA'!$C$3:$C$13,'Base IPCA'!$E$3:$E$13,AH3106,"Cubic","Extrapolate=Linear","MultiX=Average","Skip=True","Sort=True")</f>
        <v>#N/A Invalid Parameter: Interpolation value</v>
      </c>
      <c r="AJ3106" s="43" t="str">
        <f>_xll.BInterpol('Base IPCA'!$C$3:$C$13,'Base IPCA'!$D$3:$D$13,AH3106,"Cubic","Extrapolate=Linear","MultiX=Average","Skip=True","Sort=True")</f>
        <v>#N/A Invalid Parameter: Interpolation value</v>
      </c>
    </row>
    <row r="3107" spans="34:36" x14ac:dyDescent="0.25">
      <c r="AH3107" s="42" t="e">
        <f t="shared" si="142"/>
        <v>#REF!</v>
      </c>
      <c r="AI3107" s="43" t="str">
        <f>_xll.BInterpol('Base IPCA'!$C$3:$C$13,'Base IPCA'!$E$3:$E$13,AH3107,"Cubic","Extrapolate=Linear","MultiX=Average","Skip=True","Sort=True")</f>
        <v>#N/A Invalid Parameter: Interpolation value</v>
      </c>
      <c r="AJ3107" s="43" t="str">
        <f>_xll.BInterpol('Base IPCA'!$C$3:$C$13,'Base IPCA'!$D$3:$D$13,AH3107,"Cubic","Extrapolate=Linear","MultiX=Average","Skip=True","Sort=True")</f>
        <v>#N/A Invalid Parameter: Interpolation value</v>
      </c>
    </row>
    <row r="3108" spans="34:36" x14ac:dyDescent="0.25">
      <c r="AH3108" s="42" t="e">
        <f t="shared" si="142"/>
        <v>#REF!</v>
      </c>
      <c r="AI3108" s="43" t="str">
        <f>_xll.BInterpol('Base IPCA'!$C$3:$C$13,'Base IPCA'!$E$3:$E$13,AH3108,"Cubic","Extrapolate=Linear","MultiX=Average","Skip=True","Sort=True")</f>
        <v>#N/A Invalid Parameter: Interpolation value</v>
      </c>
      <c r="AJ3108" s="43" t="str">
        <f>_xll.BInterpol('Base IPCA'!$C$3:$C$13,'Base IPCA'!$D$3:$D$13,AH3108,"Cubic","Extrapolate=Linear","MultiX=Average","Skip=True","Sort=True")</f>
        <v>#N/A Invalid Parameter: Interpolation value</v>
      </c>
    </row>
    <row r="3109" spans="34:36" x14ac:dyDescent="0.25">
      <c r="AH3109" s="42" t="e">
        <f t="shared" si="142"/>
        <v>#REF!</v>
      </c>
      <c r="AI3109" s="43" t="str">
        <f>_xll.BInterpol('Base IPCA'!$C$3:$C$13,'Base IPCA'!$E$3:$E$13,AH3109,"Cubic","Extrapolate=Linear","MultiX=Average","Skip=True","Sort=True")</f>
        <v>#N/A Invalid Parameter: Interpolation value</v>
      </c>
      <c r="AJ3109" s="43" t="str">
        <f>_xll.BInterpol('Base IPCA'!$C$3:$C$13,'Base IPCA'!$D$3:$D$13,AH3109,"Cubic","Extrapolate=Linear","MultiX=Average","Skip=True","Sort=True")</f>
        <v>#N/A Invalid Parameter: Interpolation value</v>
      </c>
    </row>
    <row r="3110" spans="34:36" x14ac:dyDescent="0.25">
      <c r="AH3110" s="42" t="e">
        <f t="shared" si="142"/>
        <v>#REF!</v>
      </c>
      <c r="AI3110" s="43" t="str">
        <f>_xll.BInterpol('Base IPCA'!$C$3:$C$13,'Base IPCA'!$E$3:$E$13,AH3110,"Cubic","Extrapolate=Linear","MultiX=Average","Skip=True","Sort=True")</f>
        <v>#N/A Invalid Parameter: Interpolation value</v>
      </c>
      <c r="AJ3110" s="43" t="str">
        <f>_xll.BInterpol('Base IPCA'!$C$3:$C$13,'Base IPCA'!$D$3:$D$13,AH3110,"Cubic","Extrapolate=Linear","MultiX=Average","Skip=True","Sort=True")</f>
        <v>#N/A Invalid Parameter: Interpolation value</v>
      </c>
    </row>
    <row r="3111" spans="34:36" x14ac:dyDescent="0.25">
      <c r="AH3111" s="42" t="e">
        <f t="shared" si="142"/>
        <v>#REF!</v>
      </c>
      <c r="AI3111" s="43" t="str">
        <f>_xll.BInterpol('Base IPCA'!$C$3:$C$13,'Base IPCA'!$E$3:$E$13,AH3111,"Cubic","Extrapolate=Linear","MultiX=Average","Skip=True","Sort=True")</f>
        <v>#N/A Invalid Parameter: Interpolation value</v>
      </c>
      <c r="AJ3111" s="43" t="str">
        <f>_xll.BInterpol('Base IPCA'!$C$3:$C$13,'Base IPCA'!$D$3:$D$13,AH3111,"Cubic","Extrapolate=Linear","MultiX=Average","Skip=True","Sort=True")</f>
        <v>#N/A Invalid Parameter: Interpolation value</v>
      </c>
    </row>
    <row r="3112" spans="34:36" x14ac:dyDescent="0.25">
      <c r="AH3112" s="42" t="e">
        <f t="shared" si="142"/>
        <v>#REF!</v>
      </c>
      <c r="AI3112" s="43" t="str">
        <f>_xll.BInterpol('Base IPCA'!$C$3:$C$13,'Base IPCA'!$E$3:$E$13,AH3112,"Cubic","Extrapolate=Linear","MultiX=Average","Skip=True","Sort=True")</f>
        <v>#N/A Invalid Parameter: Interpolation value</v>
      </c>
      <c r="AJ3112" s="43" t="str">
        <f>_xll.BInterpol('Base IPCA'!$C$3:$C$13,'Base IPCA'!$D$3:$D$13,AH3112,"Cubic","Extrapolate=Linear","MultiX=Average","Skip=True","Sort=True")</f>
        <v>#N/A Invalid Parameter: Interpolation value</v>
      </c>
    </row>
    <row r="3113" spans="34:36" x14ac:dyDescent="0.25">
      <c r="AH3113" s="42" t="e">
        <f t="shared" si="142"/>
        <v>#REF!</v>
      </c>
      <c r="AI3113" s="43" t="str">
        <f>_xll.BInterpol('Base IPCA'!$C$3:$C$13,'Base IPCA'!$E$3:$E$13,AH3113,"Cubic","Extrapolate=Linear","MultiX=Average","Skip=True","Sort=True")</f>
        <v>#N/A Invalid Parameter: Interpolation value</v>
      </c>
      <c r="AJ3113" s="43" t="str">
        <f>_xll.BInterpol('Base IPCA'!$C$3:$C$13,'Base IPCA'!$D$3:$D$13,AH3113,"Cubic","Extrapolate=Linear","MultiX=Average","Skip=True","Sort=True")</f>
        <v>#N/A Invalid Parameter: Interpolation value</v>
      </c>
    </row>
    <row r="3114" spans="34:36" x14ac:dyDescent="0.25">
      <c r="AH3114" s="42" t="e">
        <f t="shared" si="142"/>
        <v>#REF!</v>
      </c>
      <c r="AI3114" s="43" t="str">
        <f>_xll.BInterpol('Base IPCA'!$C$3:$C$13,'Base IPCA'!$E$3:$E$13,AH3114,"Cubic","Extrapolate=Linear","MultiX=Average","Skip=True","Sort=True")</f>
        <v>#N/A Invalid Parameter: Interpolation value</v>
      </c>
      <c r="AJ3114" s="43" t="str">
        <f>_xll.BInterpol('Base IPCA'!$C$3:$C$13,'Base IPCA'!$D$3:$D$13,AH3114,"Cubic","Extrapolate=Linear","MultiX=Average","Skip=True","Sort=True")</f>
        <v>#N/A Invalid Parameter: Interpolation value</v>
      </c>
    </row>
    <row r="3115" spans="34:36" x14ac:dyDescent="0.25">
      <c r="AH3115" s="42" t="e">
        <f t="shared" si="142"/>
        <v>#REF!</v>
      </c>
      <c r="AI3115" s="43" t="str">
        <f>_xll.BInterpol('Base IPCA'!$C$3:$C$13,'Base IPCA'!$E$3:$E$13,AH3115,"Cubic","Extrapolate=Linear","MultiX=Average","Skip=True","Sort=True")</f>
        <v>#N/A Invalid Parameter: Interpolation value</v>
      </c>
      <c r="AJ3115" s="43" t="str">
        <f>_xll.BInterpol('Base IPCA'!$C$3:$C$13,'Base IPCA'!$D$3:$D$13,AH3115,"Cubic","Extrapolate=Linear","MultiX=Average","Skip=True","Sort=True")</f>
        <v>#N/A Invalid Parameter: Interpolation value</v>
      </c>
    </row>
    <row r="3116" spans="34:36" x14ac:dyDescent="0.25">
      <c r="AH3116" s="42" t="e">
        <f t="shared" si="142"/>
        <v>#REF!</v>
      </c>
      <c r="AI3116" s="43" t="str">
        <f>_xll.BInterpol('Base IPCA'!$C$3:$C$13,'Base IPCA'!$E$3:$E$13,AH3116,"Cubic","Extrapolate=Linear","MultiX=Average","Skip=True","Sort=True")</f>
        <v>#N/A Invalid Parameter: Interpolation value</v>
      </c>
      <c r="AJ3116" s="43" t="str">
        <f>_xll.BInterpol('Base IPCA'!$C$3:$C$13,'Base IPCA'!$D$3:$D$13,AH3116,"Cubic","Extrapolate=Linear","MultiX=Average","Skip=True","Sort=True")</f>
        <v>#N/A Invalid Parameter: Interpolation value</v>
      </c>
    </row>
    <row r="3117" spans="34:36" x14ac:dyDescent="0.25">
      <c r="AH3117" s="42" t="e">
        <f t="shared" si="142"/>
        <v>#REF!</v>
      </c>
      <c r="AI3117" s="43" t="str">
        <f>_xll.BInterpol('Base IPCA'!$C$3:$C$13,'Base IPCA'!$E$3:$E$13,AH3117,"Cubic","Extrapolate=Linear","MultiX=Average","Skip=True","Sort=True")</f>
        <v>#N/A Invalid Parameter: Interpolation value</v>
      </c>
      <c r="AJ3117" s="43" t="str">
        <f>_xll.BInterpol('Base IPCA'!$C$3:$C$13,'Base IPCA'!$D$3:$D$13,AH3117,"Cubic","Extrapolate=Linear","MultiX=Average","Skip=True","Sort=True")</f>
        <v>#N/A Invalid Parameter: Interpolation value</v>
      </c>
    </row>
    <row r="3118" spans="34:36" x14ac:dyDescent="0.25">
      <c r="AH3118" s="42" t="e">
        <f t="shared" si="142"/>
        <v>#REF!</v>
      </c>
      <c r="AI3118" s="43" t="str">
        <f>_xll.BInterpol('Base IPCA'!$C$3:$C$13,'Base IPCA'!$E$3:$E$13,AH3118,"Cubic","Extrapolate=Linear","MultiX=Average","Skip=True","Sort=True")</f>
        <v>#N/A Invalid Parameter: Interpolation value</v>
      </c>
      <c r="AJ3118" s="43" t="str">
        <f>_xll.BInterpol('Base IPCA'!$C$3:$C$13,'Base IPCA'!$D$3:$D$13,AH3118,"Cubic","Extrapolate=Linear","MultiX=Average","Skip=True","Sort=True")</f>
        <v>#N/A Invalid Parameter: Interpolation value</v>
      </c>
    </row>
    <row r="3119" spans="34:36" x14ac:dyDescent="0.25">
      <c r="AH3119" s="42" t="e">
        <f t="shared" si="142"/>
        <v>#REF!</v>
      </c>
      <c r="AI3119" s="43" t="str">
        <f>_xll.BInterpol('Base IPCA'!$C$3:$C$13,'Base IPCA'!$E$3:$E$13,AH3119,"Cubic","Extrapolate=Linear","MultiX=Average","Skip=True","Sort=True")</f>
        <v>#N/A Invalid Parameter: Interpolation value</v>
      </c>
      <c r="AJ3119" s="43" t="str">
        <f>_xll.BInterpol('Base IPCA'!$C$3:$C$13,'Base IPCA'!$D$3:$D$13,AH3119,"Cubic","Extrapolate=Linear","MultiX=Average","Skip=True","Sort=True")</f>
        <v>#N/A Invalid Parameter: Interpolation value</v>
      </c>
    </row>
    <row r="3120" spans="34:36" x14ac:dyDescent="0.25">
      <c r="AH3120" s="42" t="e">
        <f t="shared" si="142"/>
        <v>#REF!</v>
      </c>
      <c r="AI3120" s="43" t="str">
        <f>_xll.BInterpol('Base IPCA'!$C$3:$C$13,'Base IPCA'!$E$3:$E$13,AH3120,"Cubic","Extrapolate=Linear","MultiX=Average","Skip=True","Sort=True")</f>
        <v>#N/A Invalid Parameter: Interpolation value</v>
      </c>
      <c r="AJ3120" s="43" t="str">
        <f>_xll.BInterpol('Base IPCA'!$C$3:$C$13,'Base IPCA'!$D$3:$D$13,AH3120,"Cubic","Extrapolate=Linear","MultiX=Average","Skip=True","Sort=True")</f>
        <v>#N/A Invalid Parameter: Interpolation value</v>
      </c>
    </row>
    <row r="3121" spans="34:36" x14ac:dyDescent="0.25">
      <c r="AH3121" s="42" t="e">
        <f t="shared" si="142"/>
        <v>#REF!</v>
      </c>
      <c r="AI3121" s="43" t="str">
        <f>_xll.BInterpol('Base IPCA'!$C$3:$C$13,'Base IPCA'!$E$3:$E$13,AH3121,"Cubic","Extrapolate=Linear","MultiX=Average","Skip=True","Sort=True")</f>
        <v>#N/A Invalid Parameter: Interpolation value</v>
      </c>
      <c r="AJ3121" s="43" t="str">
        <f>_xll.BInterpol('Base IPCA'!$C$3:$C$13,'Base IPCA'!$D$3:$D$13,AH3121,"Cubic","Extrapolate=Linear","MultiX=Average","Skip=True","Sort=True")</f>
        <v>#N/A Invalid Parameter: Interpolation value</v>
      </c>
    </row>
    <row r="3122" spans="34:36" x14ac:dyDescent="0.25">
      <c r="AH3122" s="42" t="e">
        <f t="shared" si="142"/>
        <v>#REF!</v>
      </c>
      <c r="AI3122" s="43" t="str">
        <f>_xll.BInterpol('Base IPCA'!$C$3:$C$13,'Base IPCA'!$E$3:$E$13,AH3122,"Cubic","Extrapolate=Linear","MultiX=Average","Skip=True","Sort=True")</f>
        <v>#N/A Invalid Parameter: Interpolation value</v>
      </c>
      <c r="AJ3122" s="43" t="str">
        <f>_xll.BInterpol('Base IPCA'!$C$3:$C$13,'Base IPCA'!$D$3:$D$13,AH3122,"Cubic","Extrapolate=Linear","MultiX=Average","Skip=True","Sort=True")</f>
        <v>#N/A Invalid Parameter: Interpolation value</v>
      </c>
    </row>
    <row r="3123" spans="34:36" x14ac:dyDescent="0.25">
      <c r="AH3123" s="42" t="e">
        <f t="shared" si="142"/>
        <v>#REF!</v>
      </c>
      <c r="AI3123" s="43" t="str">
        <f>_xll.BInterpol('Base IPCA'!$C$3:$C$13,'Base IPCA'!$E$3:$E$13,AH3123,"Cubic","Extrapolate=Linear","MultiX=Average","Skip=True","Sort=True")</f>
        <v>#N/A Invalid Parameter: Interpolation value</v>
      </c>
      <c r="AJ3123" s="43" t="str">
        <f>_xll.BInterpol('Base IPCA'!$C$3:$C$13,'Base IPCA'!$D$3:$D$13,AH3123,"Cubic","Extrapolate=Linear","MultiX=Average","Skip=True","Sort=True")</f>
        <v>#N/A Invalid Parameter: Interpolation value</v>
      </c>
    </row>
    <row r="3124" spans="34:36" x14ac:dyDescent="0.25">
      <c r="AH3124" s="42" t="e">
        <f t="shared" si="142"/>
        <v>#REF!</v>
      </c>
      <c r="AI3124" s="43" t="str">
        <f>_xll.BInterpol('Base IPCA'!$C$3:$C$13,'Base IPCA'!$E$3:$E$13,AH3124,"Cubic","Extrapolate=Linear","MultiX=Average","Skip=True","Sort=True")</f>
        <v>#N/A Invalid Parameter: Interpolation value</v>
      </c>
      <c r="AJ3124" s="43" t="str">
        <f>_xll.BInterpol('Base IPCA'!$C$3:$C$13,'Base IPCA'!$D$3:$D$13,AH3124,"Cubic","Extrapolate=Linear","MultiX=Average","Skip=True","Sort=True")</f>
        <v>#N/A Invalid Parameter: Interpolation value</v>
      </c>
    </row>
    <row r="3125" spans="34:36" x14ac:dyDescent="0.25">
      <c r="AH3125" s="42" t="e">
        <f t="shared" si="142"/>
        <v>#REF!</v>
      </c>
      <c r="AI3125" s="43" t="str">
        <f>_xll.BInterpol('Base IPCA'!$C$3:$C$13,'Base IPCA'!$E$3:$E$13,AH3125,"Cubic","Extrapolate=Linear","MultiX=Average","Skip=True","Sort=True")</f>
        <v>#N/A Invalid Parameter: Interpolation value</v>
      </c>
      <c r="AJ3125" s="43" t="str">
        <f>_xll.BInterpol('Base IPCA'!$C$3:$C$13,'Base IPCA'!$D$3:$D$13,AH3125,"Cubic","Extrapolate=Linear","MultiX=Average","Skip=True","Sort=True")</f>
        <v>#N/A Invalid Parameter: Interpolation value</v>
      </c>
    </row>
    <row r="3126" spans="34:36" x14ac:dyDescent="0.25">
      <c r="AH3126" s="42" t="e">
        <f t="shared" si="142"/>
        <v>#REF!</v>
      </c>
      <c r="AI3126" s="43" t="str">
        <f>_xll.BInterpol('Base IPCA'!$C$3:$C$13,'Base IPCA'!$E$3:$E$13,AH3126,"Cubic","Extrapolate=Linear","MultiX=Average","Skip=True","Sort=True")</f>
        <v>#N/A Invalid Parameter: Interpolation value</v>
      </c>
      <c r="AJ3126" s="43" t="str">
        <f>_xll.BInterpol('Base IPCA'!$C$3:$C$13,'Base IPCA'!$D$3:$D$13,AH3126,"Cubic","Extrapolate=Linear","MultiX=Average","Skip=True","Sort=True")</f>
        <v>#N/A Invalid Parameter: Interpolation value</v>
      </c>
    </row>
    <row r="3127" spans="34:36" x14ac:dyDescent="0.25">
      <c r="AH3127" s="42" t="e">
        <f t="shared" si="142"/>
        <v>#REF!</v>
      </c>
      <c r="AI3127" s="43" t="str">
        <f>_xll.BInterpol('Base IPCA'!$C$3:$C$13,'Base IPCA'!$E$3:$E$13,AH3127,"Cubic","Extrapolate=Linear","MultiX=Average","Skip=True","Sort=True")</f>
        <v>#N/A Invalid Parameter: Interpolation value</v>
      </c>
      <c r="AJ3127" s="43" t="str">
        <f>_xll.BInterpol('Base IPCA'!$C$3:$C$13,'Base IPCA'!$D$3:$D$13,AH3127,"Cubic","Extrapolate=Linear","MultiX=Average","Skip=True","Sort=True")</f>
        <v>#N/A Invalid Parameter: Interpolation value</v>
      </c>
    </row>
    <row r="3128" spans="34:36" x14ac:dyDescent="0.25">
      <c r="AH3128" s="42" t="e">
        <f t="shared" si="142"/>
        <v>#REF!</v>
      </c>
      <c r="AI3128" s="43" t="str">
        <f>_xll.BInterpol('Base IPCA'!$C$3:$C$13,'Base IPCA'!$E$3:$E$13,AH3128,"Cubic","Extrapolate=Linear","MultiX=Average","Skip=True","Sort=True")</f>
        <v>#N/A Invalid Parameter: Interpolation value</v>
      </c>
      <c r="AJ3128" s="43" t="str">
        <f>_xll.BInterpol('Base IPCA'!$C$3:$C$13,'Base IPCA'!$D$3:$D$13,AH3128,"Cubic","Extrapolate=Linear","MultiX=Average","Skip=True","Sort=True")</f>
        <v>#N/A Invalid Parameter: Interpolation value</v>
      </c>
    </row>
    <row r="3129" spans="34:36" x14ac:dyDescent="0.25">
      <c r="AH3129" s="42" t="e">
        <f t="shared" si="142"/>
        <v>#REF!</v>
      </c>
      <c r="AI3129" s="43" t="str">
        <f>_xll.BInterpol('Base IPCA'!$C$3:$C$13,'Base IPCA'!$E$3:$E$13,AH3129,"Cubic","Extrapolate=Linear","MultiX=Average","Skip=True","Sort=True")</f>
        <v>#N/A Invalid Parameter: Interpolation value</v>
      </c>
      <c r="AJ3129" s="43" t="str">
        <f>_xll.BInterpol('Base IPCA'!$C$3:$C$13,'Base IPCA'!$D$3:$D$13,AH3129,"Cubic","Extrapolate=Linear","MultiX=Average","Skip=True","Sort=True")</f>
        <v>#N/A Invalid Parameter: Interpolation value</v>
      </c>
    </row>
    <row r="3130" spans="34:36" x14ac:dyDescent="0.25">
      <c r="AH3130" s="42" t="e">
        <f t="shared" si="142"/>
        <v>#REF!</v>
      </c>
      <c r="AI3130" s="43" t="str">
        <f>_xll.BInterpol('Base IPCA'!$C$3:$C$13,'Base IPCA'!$E$3:$E$13,AH3130,"Cubic","Extrapolate=Linear","MultiX=Average","Skip=True","Sort=True")</f>
        <v>#N/A Invalid Parameter: Interpolation value</v>
      </c>
      <c r="AJ3130" s="43" t="str">
        <f>_xll.BInterpol('Base IPCA'!$C$3:$C$13,'Base IPCA'!$D$3:$D$13,AH3130,"Cubic","Extrapolate=Linear","MultiX=Average","Skip=True","Sort=True")</f>
        <v>#N/A Invalid Parameter: Interpolation value</v>
      </c>
    </row>
    <row r="3131" spans="34:36" x14ac:dyDescent="0.25">
      <c r="AH3131" s="42" t="e">
        <f t="shared" si="142"/>
        <v>#REF!</v>
      </c>
      <c r="AI3131" s="43" t="str">
        <f>_xll.BInterpol('Base IPCA'!$C$3:$C$13,'Base IPCA'!$E$3:$E$13,AH3131,"Cubic","Extrapolate=Linear","MultiX=Average","Skip=True","Sort=True")</f>
        <v>#N/A Invalid Parameter: Interpolation value</v>
      </c>
      <c r="AJ3131" s="43" t="str">
        <f>_xll.BInterpol('Base IPCA'!$C$3:$C$13,'Base IPCA'!$D$3:$D$13,AH3131,"Cubic","Extrapolate=Linear","MultiX=Average","Skip=True","Sort=True")</f>
        <v>#N/A Invalid Parameter: Interpolation value</v>
      </c>
    </row>
    <row r="3132" spans="34:36" x14ac:dyDescent="0.25">
      <c r="AH3132" s="42" t="e">
        <f t="shared" si="142"/>
        <v>#REF!</v>
      </c>
      <c r="AI3132" s="43" t="str">
        <f>_xll.BInterpol('Base IPCA'!$C$3:$C$13,'Base IPCA'!$E$3:$E$13,AH3132,"Cubic","Extrapolate=Linear","MultiX=Average","Skip=True","Sort=True")</f>
        <v>#N/A Invalid Parameter: Interpolation value</v>
      </c>
      <c r="AJ3132" s="43" t="str">
        <f>_xll.BInterpol('Base IPCA'!$C$3:$C$13,'Base IPCA'!$D$3:$D$13,AH3132,"Cubic","Extrapolate=Linear","MultiX=Average","Skip=True","Sort=True")</f>
        <v>#N/A Invalid Parameter: Interpolation value</v>
      </c>
    </row>
    <row r="3133" spans="34:36" x14ac:dyDescent="0.25">
      <c r="AH3133" s="42" t="e">
        <f t="shared" si="142"/>
        <v>#REF!</v>
      </c>
      <c r="AI3133" s="43" t="str">
        <f>_xll.BInterpol('Base IPCA'!$C$3:$C$13,'Base IPCA'!$E$3:$E$13,AH3133,"Cubic","Extrapolate=Linear","MultiX=Average","Skip=True","Sort=True")</f>
        <v>#N/A Invalid Parameter: Interpolation value</v>
      </c>
      <c r="AJ3133" s="43" t="str">
        <f>_xll.BInterpol('Base IPCA'!$C$3:$C$13,'Base IPCA'!$D$3:$D$13,AH3133,"Cubic","Extrapolate=Linear","MultiX=Average","Skip=True","Sort=True")</f>
        <v>#N/A Invalid Parameter: Interpolation value</v>
      </c>
    </row>
    <row r="3134" spans="34:36" x14ac:dyDescent="0.25">
      <c r="AH3134" s="42" t="e">
        <f t="shared" si="142"/>
        <v>#REF!</v>
      </c>
      <c r="AI3134" s="43" t="str">
        <f>_xll.BInterpol('Base IPCA'!$C$3:$C$13,'Base IPCA'!$E$3:$E$13,AH3134,"Cubic","Extrapolate=Linear","MultiX=Average","Skip=True","Sort=True")</f>
        <v>#N/A Invalid Parameter: Interpolation value</v>
      </c>
      <c r="AJ3134" s="43" t="str">
        <f>_xll.BInterpol('Base IPCA'!$C$3:$C$13,'Base IPCA'!$D$3:$D$13,AH3134,"Cubic","Extrapolate=Linear","MultiX=Average","Skip=True","Sort=True")</f>
        <v>#N/A Invalid Parameter: Interpolation value</v>
      </c>
    </row>
    <row r="3135" spans="34:36" x14ac:dyDescent="0.25">
      <c r="AH3135" s="42" t="e">
        <f t="shared" si="142"/>
        <v>#REF!</v>
      </c>
      <c r="AI3135" s="43" t="str">
        <f>_xll.BInterpol('Base IPCA'!$C$3:$C$13,'Base IPCA'!$E$3:$E$13,AH3135,"Cubic","Extrapolate=Linear","MultiX=Average","Skip=True","Sort=True")</f>
        <v>#N/A Invalid Parameter: Interpolation value</v>
      </c>
      <c r="AJ3135" s="43" t="str">
        <f>_xll.BInterpol('Base IPCA'!$C$3:$C$13,'Base IPCA'!$D$3:$D$13,AH3135,"Cubic","Extrapolate=Linear","MultiX=Average","Skip=True","Sort=True")</f>
        <v>#N/A Invalid Parameter: Interpolation value</v>
      </c>
    </row>
    <row r="3136" spans="34:36" x14ac:dyDescent="0.25">
      <c r="AH3136" s="42" t="e">
        <f t="shared" si="142"/>
        <v>#REF!</v>
      </c>
      <c r="AI3136" s="43" t="str">
        <f>_xll.BInterpol('Base IPCA'!$C$3:$C$13,'Base IPCA'!$E$3:$E$13,AH3136,"Cubic","Extrapolate=Linear","MultiX=Average","Skip=True","Sort=True")</f>
        <v>#N/A Invalid Parameter: Interpolation value</v>
      </c>
      <c r="AJ3136" s="43" t="str">
        <f>_xll.BInterpol('Base IPCA'!$C$3:$C$13,'Base IPCA'!$D$3:$D$13,AH3136,"Cubic","Extrapolate=Linear","MultiX=Average","Skip=True","Sort=True")</f>
        <v>#N/A Invalid Parameter: Interpolation value</v>
      </c>
    </row>
    <row r="3137" spans="34:36" x14ac:dyDescent="0.25">
      <c r="AH3137" s="42" t="e">
        <f t="shared" si="142"/>
        <v>#REF!</v>
      </c>
      <c r="AI3137" s="43" t="str">
        <f>_xll.BInterpol('Base IPCA'!$C$3:$C$13,'Base IPCA'!$E$3:$E$13,AH3137,"Cubic","Extrapolate=Linear","MultiX=Average","Skip=True","Sort=True")</f>
        <v>#N/A Invalid Parameter: Interpolation value</v>
      </c>
      <c r="AJ3137" s="43" t="str">
        <f>_xll.BInterpol('Base IPCA'!$C$3:$C$13,'Base IPCA'!$D$3:$D$13,AH3137,"Cubic","Extrapolate=Linear","MultiX=Average","Skip=True","Sort=True")</f>
        <v>#N/A Invalid Parameter: Interpolation value</v>
      </c>
    </row>
    <row r="3138" spans="34:36" x14ac:dyDescent="0.25">
      <c r="AH3138" s="42" t="e">
        <f t="shared" si="142"/>
        <v>#REF!</v>
      </c>
      <c r="AI3138" s="43" t="str">
        <f>_xll.BInterpol('Base IPCA'!$C$3:$C$13,'Base IPCA'!$E$3:$E$13,AH3138,"Cubic","Extrapolate=Linear","MultiX=Average","Skip=True","Sort=True")</f>
        <v>#N/A Invalid Parameter: Interpolation value</v>
      </c>
      <c r="AJ3138" s="43" t="str">
        <f>_xll.BInterpol('Base IPCA'!$C$3:$C$13,'Base IPCA'!$D$3:$D$13,AH3138,"Cubic","Extrapolate=Linear","MultiX=Average","Skip=True","Sort=True")</f>
        <v>#N/A Invalid Parameter: Interpolation value</v>
      </c>
    </row>
    <row r="3139" spans="34:36" x14ac:dyDescent="0.25">
      <c r="AH3139" s="42" t="e">
        <f t="shared" si="142"/>
        <v>#REF!</v>
      </c>
      <c r="AI3139" s="43" t="str">
        <f>_xll.BInterpol('Base IPCA'!$C$3:$C$13,'Base IPCA'!$E$3:$E$13,AH3139,"Cubic","Extrapolate=Linear","MultiX=Average","Skip=True","Sort=True")</f>
        <v>#N/A Invalid Parameter: Interpolation value</v>
      </c>
      <c r="AJ3139" s="43" t="str">
        <f>_xll.BInterpol('Base IPCA'!$C$3:$C$13,'Base IPCA'!$D$3:$D$13,AH3139,"Cubic","Extrapolate=Linear","MultiX=Average","Skip=True","Sort=True")</f>
        <v>#N/A Invalid Parameter: Interpolation value</v>
      </c>
    </row>
    <row r="3140" spans="34:36" x14ac:dyDescent="0.25">
      <c r="AH3140" s="42" t="e">
        <f t="shared" si="142"/>
        <v>#REF!</v>
      </c>
      <c r="AI3140" s="43" t="str">
        <f>_xll.BInterpol('Base IPCA'!$C$3:$C$13,'Base IPCA'!$E$3:$E$13,AH3140,"Cubic","Extrapolate=Linear","MultiX=Average","Skip=True","Sort=True")</f>
        <v>#N/A Invalid Parameter: Interpolation value</v>
      </c>
      <c r="AJ3140" s="43" t="str">
        <f>_xll.BInterpol('Base IPCA'!$C$3:$C$13,'Base IPCA'!$D$3:$D$13,AH3140,"Cubic","Extrapolate=Linear","MultiX=Average","Skip=True","Sort=True")</f>
        <v>#N/A Invalid Parameter: Interpolation value</v>
      </c>
    </row>
    <row r="3141" spans="34:36" x14ac:dyDescent="0.25">
      <c r="AH3141" s="42" t="e">
        <f t="shared" si="142"/>
        <v>#REF!</v>
      </c>
      <c r="AI3141" s="43" t="str">
        <f>_xll.BInterpol('Base IPCA'!$C$3:$C$13,'Base IPCA'!$E$3:$E$13,AH3141,"Cubic","Extrapolate=Linear","MultiX=Average","Skip=True","Sort=True")</f>
        <v>#N/A Invalid Parameter: Interpolation value</v>
      </c>
      <c r="AJ3141" s="43" t="str">
        <f>_xll.BInterpol('Base IPCA'!$C$3:$C$13,'Base IPCA'!$D$3:$D$13,AH3141,"Cubic","Extrapolate=Linear","MultiX=Average","Skip=True","Sort=True")</f>
        <v>#N/A Invalid Parameter: Interpolation value</v>
      </c>
    </row>
    <row r="3142" spans="34:36" x14ac:dyDescent="0.25">
      <c r="AH3142" s="42" t="e">
        <f t="shared" ref="AH3142:AH3205" si="143">AH3141+1</f>
        <v>#REF!</v>
      </c>
      <c r="AI3142" s="43" t="str">
        <f>_xll.BInterpol('Base IPCA'!$C$3:$C$13,'Base IPCA'!$E$3:$E$13,AH3142,"Cubic","Extrapolate=Linear","MultiX=Average","Skip=True","Sort=True")</f>
        <v>#N/A Invalid Parameter: Interpolation value</v>
      </c>
      <c r="AJ3142" s="43" t="str">
        <f>_xll.BInterpol('Base IPCA'!$C$3:$C$13,'Base IPCA'!$D$3:$D$13,AH3142,"Cubic","Extrapolate=Linear","MultiX=Average","Skip=True","Sort=True")</f>
        <v>#N/A Invalid Parameter: Interpolation value</v>
      </c>
    </row>
    <row r="3143" spans="34:36" x14ac:dyDescent="0.25">
      <c r="AH3143" s="42" t="e">
        <f t="shared" si="143"/>
        <v>#REF!</v>
      </c>
      <c r="AI3143" s="43" t="str">
        <f>_xll.BInterpol('Base IPCA'!$C$3:$C$13,'Base IPCA'!$E$3:$E$13,AH3143,"Cubic","Extrapolate=Linear","MultiX=Average","Skip=True","Sort=True")</f>
        <v>#N/A Invalid Parameter: Interpolation value</v>
      </c>
      <c r="AJ3143" s="43" t="str">
        <f>_xll.BInterpol('Base IPCA'!$C$3:$C$13,'Base IPCA'!$D$3:$D$13,AH3143,"Cubic","Extrapolate=Linear","MultiX=Average","Skip=True","Sort=True")</f>
        <v>#N/A Invalid Parameter: Interpolation value</v>
      </c>
    </row>
    <row r="3144" spans="34:36" x14ac:dyDescent="0.25">
      <c r="AH3144" s="42" t="e">
        <f t="shared" si="143"/>
        <v>#REF!</v>
      </c>
      <c r="AI3144" s="43" t="str">
        <f>_xll.BInterpol('Base IPCA'!$C$3:$C$13,'Base IPCA'!$E$3:$E$13,AH3144,"Cubic","Extrapolate=Linear","MultiX=Average","Skip=True","Sort=True")</f>
        <v>#N/A Invalid Parameter: Interpolation value</v>
      </c>
      <c r="AJ3144" s="43" t="str">
        <f>_xll.BInterpol('Base IPCA'!$C$3:$C$13,'Base IPCA'!$D$3:$D$13,AH3144,"Cubic","Extrapolate=Linear","MultiX=Average","Skip=True","Sort=True")</f>
        <v>#N/A Invalid Parameter: Interpolation value</v>
      </c>
    </row>
    <row r="3145" spans="34:36" x14ac:dyDescent="0.25">
      <c r="AH3145" s="42" t="e">
        <f t="shared" si="143"/>
        <v>#REF!</v>
      </c>
      <c r="AI3145" s="43" t="str">
        <f>_xll.BInterpol('Base IPCA'!$C$3:$C$13,'Base IPCA'!$E$3:$E$13,AH3145,"Cubic","Extrapolate=Linear","MultiX=Average","Skip=True","Sort=True")</f>
        <v>#N/A Invalid Parameter: Interpolation value</v>
      </c>
      <c r="AJ3145" s="43" t="str">
        <f>_xll.BInterpol('Base IPCA'!$C$3:$C$13,'Base IPCA'!$D$3:$D$13,AH3145,"Cubic","Extrapolate=Linear","MultiX=Average","Skip=True","Sort=True")</f>
        <v>#N/A Invalid Parameter: Interpolation value</v>
      </c>
    </row>
    <row r="3146" spans="34:36" x14ac:dyDescent="0.25">
      <c r="AH3146" s="42" t="e">
        <f t="shared" si="143"/>
        <v>#REF!</v>
      </c>
      <c r="AI3146" s="43" t="str">
        <f>_xll.BInterpol('Base IPCA'!$C$3:$C$13,'Base IPCA'!$E$3:$E$13,AH3146,"Cubic","Extrapolate=Linear","MultiX=Average","Skip=True","Sort=True")</f>
        <v>#N/A Invalid Parameter: Interpolation value</v>
      </c>
      <c r="AJ3146" s="43" t="str">
        <f>_xll.BInterpol('Base IPCA'!$C$3:$C$13,'Base IPCA'!$D$3:$D$13,AH3146,"Cubic","Extrapolate=Linear","MultiX=Average","Skip=True","Sort=True")</f>
        <v>#N/A Invalid Parameter: Interpolation value</v>
      </c>
    </row>
    <row r="3147" spans="34:36" x14ac:dyDescent="0.25">
      <c r="AH3147" s="42" t="e">
        <f t="shared" si="143"/>
        <v>#REF!</v>
      </c>
      <c r="AI3147" s="43" t="str">
        <f>_xll.BInterpol('Base IPCA'!$C$3:$C$13,'Base IPCA'!$E$3:$E$13,AH3147,"Cubic","Extrapolate=Linear","MultiX=Average","Skip=True","Sort=True")</f>
        <v>#N/A Invalid Parameter: Interpolation value</v>
      </c>
      <c r="AJ3147" s="43" t="str">
        <f>_xll.BInterpol('Base IPCA'!$C$3:$C$13,'Base IPCA'!$D$3:$D$13,AH3147,"Cubic","Extrapolate=Linear","MultiX=Average","Skip=True","Sort=True")</f>
        <v>#N/A Invalid Parameter: Interpolation value</v>
      </c>
    </row>
    <row r="3148" spans="34:36" x14ac:dyDescent="0.25">
      <c r="AH3148" s="42" t="e">
        <f t="shared" si="143"/>
        <v>#REF!</v>
      </c>
      <c r="AI3148" s="43" t="str">
        <f>_xll.BInterpol('Base IPCA'!$C$3:$C$13,'Base IPCA'!$E$3:$E$13,AH3148,"Cubic","Extrapolate=Linear","MultiX=Average","Skip=True","Sort=True")</f>
        <v>#N/A Invalid Parameter: Interpolation value</v>
      </c>
      <c r="AJ3148" s="43" t="str">
        <f>_xll.BInterpol('Base IPCA'!$C$3:$C$13,'Base IPCA'!$D$3:$D$13,AH3148,"Cubic","Extrapolate=Linear","MultiX=Average","Skip=True","Sort=True")</f>
        <v>#N/A Invalid Parameter: Interpolation value</v>
      </c>
    </row>
    <row r="3149" spans="34:36" x14ac:dyDescent="0.25">
      <c r="AH3149" s="42" t="e">
        <f t="shared" si="143"/>
        <v>#REF!</v>
      </c>
      <c r="AI3149" s="43" t="str">
        <f>_xll.BInterpol('Base IPCA'!$C$3:$C$13,'Base IPCA'!$E$3:$E$13,AH3149,"Cubic","Extrapolate=Linear","MultiX=Average","Skip=True","Sort=True")</f>
        <v>#N/A Invalid Parameter: Interpolation value</v>
      </c>
      <c r="AJ3149" s="43" t="str">
        <f>_xll.BInterpol('Base IPCA'!$C$3:$C$13,'Base IPCA'!$D$3:$D$13,AH3149,"Cubic","Extrapolate=Linear","MultiX=Average","Skip=True","Sort=True")</f>
        <v>#N/A Invalid Parameter: Interpolation value</v>
      </c>
    </row>
    <row r="3150" spans="34:36" x14ac:dyDescent="0.25">
      <c r="AH3150" s="42" t="e">
        <f t="shared" si="143"/>
        <v>#REF!</v>
      </c>
      <c r="AI3150" s="43" t="str">
        <f>_xll.BInterpol('Base IPCA'!$C$3:$C$13,'Base IPCA'!$E$3:$E$13,AH3150,"Cubic","Extrapolate=Linear","MultiX=Average","Skip=True","Sort=True")</f>
        <v>#N/A Invalid Parameter: Interpolation value</v>
      </c>
      <c r="AJ3150" s="43" t="str">
        <f>_xll.BInterpol('Base IPCA'!$C$3:$C$13,'Base IPCA'!$D$3:$D$13,AH3150,"Cubic","Extrapolate=Linear","MultiX=Average","Skip=True","Sort=True")</f>
        <v>#N/A Invalid Parameter: Interpolation value</v>
      </c>
    </row>
    <row r="3151" spans="34:36" x14ac:dyDescent="0.25">
      <c r="AH3151" s="42" t="e">
        <f t="shared" si="143"/>
        <v>#REF!</v>
      </c>
      <c r="AI3151" s="43" t="str">
        <f>_xll.BInterpol('Base IPCA'!$C$3:$C$13,'Base IPCA'!$E$3:$E$13,AH3151,"Cubic","Extrapolate=Linear","MultiX=Average","Skip=True","Sort=True")</f>
        <v>#N/A Invalid Parameter: Interpolation value</v>
      </c>
      <c r="AJ3151" s="43" t="str">
        <f>_xll.BInterpol('Base IPCA'!$C$3:$C$13,'Base IPCA'!$D$3:$D$13,AH3151,"Cubic","Extrapolate=Linear","MultiX=Average","Skip=True","Sort=True")</f>
        <v>#N/A Invalid Parameter: Interpolation value</v>
      </c>
    </row>
    <row r="3152" spans="34:36" x14ac:dyDescent="0.25">
      <c r="AH3152" s="42" t="e">
        <f t="shared" si="143"/>
        <v>#REF!</v>
      </c>
      <c r="AI3152" s="43" t="str">
        <f>_xll.BInterpol('Base IPCA'!$C$3:$C$13,'Base IPCA'!$E$3:$E$13,AH3152,"Cubic","Extrapolate=Linear","MultiX=Average","Skip=True","Sort=True")</f>
        <v>#N/A Invalid Parameter: Interpolation value</v>
      </c>
      <c r="AJ3152" s="43" t="str">
        <f>_xll.BInterpol('Base IPCA'!$C$3:$C$13,'Base IPCA'!$D$3:$D$13,AH3152,"Cubic","Extrapolate=Linear","MultiX=Average","Skip=True","Sort=True")</f>
        <v>#N/A Invalid Parameter: Interpolation value</v>
      </c>
    </row>
    <row r="3153" spans="34:36" x14ac:dyDescent="0.25">
      <c r="AH3153" s="42" t="e">
        <f t="shared" si="143"/>
        <v>#REF!</v>
      </c>
      <c r="AI3153" s="43" t="str">
        <f>_xll.BInterpol('Base IPCA'!$C$3:$C$13,'Base IPCA'!$E$3:$E$13,AH3153,"Cubic","Extrapolate=Linear","MultiX=Average","Skip=True","Sort=True")</f>
        <v>#N/A Invalid Parameter: Interpolation value</v>
      </c>
      <c r="AJ3153" s="43" t="str">
        <f>_xll.BInterpol('Base IPCA'!$C$3:$C$13,'Base IPCA'!$D$3:$D$13,AH3153,"Cubic","Extrapolate=Linear","MultiX=Average","Skip=True","Sort=True")</f>
        <v>#N/A Invalid Parameter: Interpolation value</v>
      </c>
    </row>
    <row r="3154" spans="34:36" x14ac:dyDescent="0.25">
      <c r="AH3154" s="42" t="e">
        <f t="shared" si="143"/>
        <v>#REF!</v>
      </c>
      <c r="AI3154" s="43" t="str">
        <f>_xll.BInterpol('Base IPCA'!$C$3:$C$13,'Base IPCA'!$E$3:$E$13,AH3154,"Cubic","Extrapolate=Linear","MultiX=Average","Skip=True","Sort=True")</f>
        <v>#N/A Invalid Parameter: Interpolation value</v>
      </c>
      <c r="AJ3154" s="43" t="str">
        <f>_xll.BInterpol('Base IPCA'!$C$3:$C$13,'Base IPCA'!$D$3:$D$13,AH3154,"Cubic","Extrapolate=Linear","MultiX=Average","Skip=True","Sort=True")</f>
        <v>#N/A Invalid Parameter: Interpolation value</v>
      </c>
    </row>
    <row r="3155" spans="34:36" x14ac:dyDescent="0.25">
      <c r="AH3155" s="42" t="e">
        <f t="shared" si="143"/>
        <v>#REF!</v>
      </c>
      <c r="AI3155" s="43" t="str">
        <f>_xll.BInterpol('Base IPCA'!$C$3:$C$13,'Base IPCA'!$E$3:$E$13,AH3155,"Cubic","Extrapolate=Linear","MultiX=Average","Skip=True","Sort=True")</f>
        <v>#N/A Invalid Parameter: Interpolation value</v>
      </c>
      <c r="AJ3155" s="43" t="str">
        <f>_xll.BInterpol('Base IPCA'!$C$3:$C$13,'Base IPCA'!$D$3:$D$13,AH3155,"Cubic","Extrapolate=Linear","MultiX=Average","Skip=True","Sort=True")</f>
        <v>#N/A Invalid Parameter: Interpolation value</v>
      </c>
    </row>
    <row r="3156" spans="34:36" x14ac:dyDescent="0.25">
      <c r="AH3156" s="42" t="e">
        <f t="shared" si="143"/>
        <v>#REF!</v>
      </c>
      <c r="AI3156" s="43" t="str">
        <f>_xll.BInterpol('Base IPCA'!$C$3:$C$13,'Base IPCA'!$E$3:$E$13,AH3156,"Cubic","Extrapolate=Linear","MultiX=Average","Skip=True","Sort=True")</f>
        <v>#N/A Invalid Parameter: Interpolation value</v>
      </c>
      <c r="AJ3156" s="43" t="str">
        <f>_xll.BInterpol('Base IPCA'!$C$3:$C$13,'Base IPCA'!$D$3:$D$13,AH3156,"Cubic","Extrapolate=Linear","MultiX=Average","Skip=True","Sort=True")</f>
        <v>#N/A Invalid Parameter: Interpolation value</v>
      </c>
    </row>
    <row r="3157" spans="34:36" x14ac:dyDescent="0.25">
      <c r="AH3157" s="42" t="e">
        <f t="shared" si="143"/>
        <v>#REF!</v>
      </c>
      <c r="AI3157" s="43" t="str">
        <f>_xll.BInterpol('Base IPCA'!$C$3:$C$13,'Base IPCA'!$E$3:$E$13,AH3157,"Cubic","Extrapolate=Linear","MultiX=Average","Skip=True","Sort=True")</f>
        <v>#N/A Invalid Parameter: Interpolation value</v>
      </c>
      <c r="AJ3157" s="43" t="str">
        <f>_xll.BInterpol('Base IPCA'!$C$3:$C$13,'Base IPCA'!$D$3:$D$13,AH3157,"Cubic","Extrapolate=Linear","MultiX=Average","Skip=True","Sort=True")</f>
        <v>#N/A Invalid Parameter: Interpolation value</v>
      </c>
    </row>
    <row r="3158" spans="34:36" x14ac:dyDescent="0.25">
      <c r="AH3158" s="42" t="e">
        <f t="shared" si="143"/>
        <v>#REF!</v>
      </c>
      <c r="AI3158" s="43" t="str">
        <f>_xll.BInterpol('Base IPCA'!$C$3:$C$13,'Base IPCA'!$E$3:$E$13,AH3158,"Cubic","Extrapolate=Linear","MultiX=Average","Skip=True","Sort=True")</f>
        <v>#N/A Invalid Parameter: Interpolation value</v>
      </c>
      <c r="AJ3158" s="43" t="str">
        <f>_xll.BInterpol('Base IPCA'!$C$3:$C$13,'Base IPCA'!$D$3:$D$13,AH3158,"Cubic","Extrapolate=Linear","MultiX=Average","Skip=True","Sort=True")</f>
        <v>#N/A Invalid Parameter: Interpolation value</v>
      </c>
    </row>
    <row r="3159" spans="34:36" x14ac:dyDescent="0.25">
      <c r="AH3159" s="42" t="e">
        <f t="shared" si="143"/>
        <v>#REF!</v>
      </c>
      <c r="AI3159" s="43" t="str">
        <f>_xll.BInterpol('Base IPCA'!$C$3:$C$13,'Base IPCA'!$E$3:$E$13,AH3159,"Cubic","Extrapolate=Linear","MultiX=Average","Skip=True","Sort=True")</f>
        <v>#N/A Invalid Parameter: Interpolation value</v>
      </c>
      <c r="AJ3159" s="43" t="str">
        <f>_xll.BInterpol('Base IPCA'!$C$3:$C$13,'Base IPCA'!$D$3:$D$13,AH3159,"Cubic","Extrapolate=Linear","MultiX=Average","Skip=True","Sort=True")</f>
        <v>#N/A Invalid Parameter: Interpolation value</v>
      </c>
    </row>
    <row r="3160" spans="34:36" x14ac:dyDescent="0.25">
      <c r="AH3160" s="42" t="e">
        <f t="shared" si="143"/>
        <v>#REF!</v>
      </c>
      <c r="AI3160" s="43" t="str">
        <f>_xll.BInterpol('Base IPCA'!$C$3:$C$13,'Base IPCA'!$E$3:$E$13,AH3160,"Cubic","Extrapolate=Linear","MultiX=Average","Skip=True","Sort=True")</f>
        <v>#N/A Invalid Parameter: Interpolation value</v>
      </c>
      <c r="AJ3160" s="43" t="str">
        <f>_xll.BInterpol('Base IPCA'!$C$3:$C$13,'Base IPCA'!$D$3:$D$13,AH3160,"Cubic","Extrapolate=Linear","MultiX=Average","Skip=True","Sort=True")</f>
        <v>#N/A Invalid Parameter: Interpolation value</v>
      </c>
    </row>
    <row r="3161" spans="34:36" x14ac:dyDescent="0.25">
      <c r="AH3161" s="42" t="e">
        <f t="shared" si="143"/>
        <v>#REF!</v>
      </c>
      <c r="AI3161" s="43" t="str">
        <f>_xll.BInterpol('Base IPCA'!$C$3:$C$13,'Base IPCA'!$E$3:$E$13,AH3161,"Cubic","Extrapolate=Linear","MultiX=Average","Skip=True","Sort=True")</f>
        <v>#N/A Invalid Parameter: Interpolation value</v>
      </c>
      <c r="AJ3161" s="43" t="str">
        <f>_xll.BInterpol('Base IPCA'!$C$3:$C$13,'Base IPCA'!$D$3:$D$13,AH3161,"Cubic","Extrapolate=Linear","MultiX=Average","Skip=True","Sort=True")</f>
        <v>#N/A Invalid Parameter: Interpolation value</v>
      </c>
    </row>
    <row r="3162" spans="34:36" x14ac:dyDescent="0.25">
      <c r="AH3162" s="42" t="e">
        <f t="shared" si="143"/>
        <v>#REF!</v>
      </c>
      <c r="AI3162" s="43" t="str">
        <f>_xll.BInterpol('Base IPCA'!$C$3:$C$13,'Base IPCA'!$E$3:$E$13,AH3162,"Cubic","Extrapolate=Linear","MultiX=Average","Skip=True","Sort=True")</f>
        <v>#N/A Invalid Parameter: Interpolation value</v>
      </c>
      <c r="AJ3162" s="43" t="str">
        <f>_xll.BInterpol('Base IPCA'!$C$3:$C$13,'Base IPCA'!$D$3:$D$13,AH3162,"Cubic","Extrapolate=Linear","MultiX=Average","Skip=True","Sort=True")</f>
        <v>#N/A Invalid Parameter: Interpolation value</v>
      </c>
    </row>
    <row r="3163" spans="34:36" x14ac:dyDescent="0.25">
      <c r="AH3163" s="42" t="e">
        <f t="shared" si="143"/>
        <v>#REF!</v>
      </c>
      <c r="AI3163" s="43" t="str">
        <f>_xll.BInterpol('Base IPCA'!$C$3:$C$13,'Base IPCA'!$E$3:$E$13,AH3163,"Cubic","Extrapolate=Linear","MultiX=Average","Skip=True","Sort=True")</f>
        <v>#N/A Invalid Parameter: Interpolation value</v>
      </c>
      <c r="AJ3163" s="43" t="str">
        <f>_xll.BInterpol('Base IPCA'!$C$3:$C$13,'Base IPCA'!$D$3:$D$13,AH3163,"Cubic","Extrapolate=Linear","MultiX=Average","Skip=True","Sort=True")</f>
        <v>#N/A Invalid Parameter: Interpolation value</v>
      </c>
    </row>
    <row r="3164" spans="34:36" x14ac:dyDescent="0.25">
      <c r="AH3164" s="42" t="e">
        <f t="shared" si="143"/>
        <v>#REF!</v>
      </c>
      <c r="AI3164" s="43" t="str">
        <f>_xll.BInterpol('Base IPCA'!$C$3:$C$13,'Base IPCA'!$E$3:$E$13,AH3164,"Cubic","Extrapolate=Linear","MultiX=Average","Skip=True","Sort=True")</f>
        <v>#N/A Invalid Parameter: Interpolation value</v>
      </c>
      <c r="AJ3164" s="43" t="str">
        <f>_xll.BInterpol('Base IPCA'!$C$3:$C$13,'Base IPCA'!$D$3:$D$13,AH3164,"Cubic","Extrapolate=Linear","MultiX=Average","Skip=True","Sort=True")</f>
        <v>#N/A Invalid Parameter: Interpolation value</v>
      </c>
    </row>
    <row r="3165" spans="34:36" x14ac:dyDescent="0.25">
      <c r="AH3165" s="42" t="e">
        <f t="shared" si="143"/>
        <v>#REF!</v>
      </c>
      <c r="AI3165" s="43" t="str">
        <f>_xll.BInterpol('Base IPCA'!$C$3:$C$13,'Base IPCA'!$E$3:$E$13,AH3165,"Cubic","Extrapolate=Linear","MultiX=Average","Skip=True","Sort=True")</f>
        <v>#N/A Invalid Parameter: Interpolation value</v>
      </c>
      <c r="AJ3165" s="43" t="str">
        <f>_xll.BInterpol('Base IPCA'!$C$3:$C$13,'Base IPCA'!$D$3:$D$13,AH3165,"Cubic","Extrapolate=Linear","MultiX=Average","Skip=True","Sort=True")</f>
        <v>#N/A Invalid Parameter: Interpolation value</v>
      </c>
    </row>
    <row r="3166" spans="34:36" x14ac:dyDescent="0.25">
      <c r="AH3166" s="42" t="e">
        <f t="shared" si="143"/>
        <v>#REF!</v>
      </c>
      <c r="AI3166" s="43" t="str">
        <f>_xll.BInterpol('Base IPCA'!$C$3:$C$13,'Base IPCA'!$E$3:$E$13,AH3166,"Cubic","Extrapolate=Linear","MultiX=Average","Skip=True","Sort=True")</f>
        <v>#N/A Invalid Parameter: Interpolation value</v>
      </c>
      <c r="AJ3166" s="43" t="str">
        <f>_xll.BInterpol('Base IPCA'!$C$3:$C$13,'Base IPCA'!$D$3:$D$13,AH3166,"Cubic","Extrapolate=Linear","MultiX=Average","Skip=True","Sort=True")</f>
        <v>#N/A Invalid Parameter: Interpolation value</v>
      </c>
    </row>
    <row r="3167" spans="34:36" x14ac:dyDescent="0.25">
      <c r="AH3167" s="42" t="e">
        <f t="shared" si="143"/>
        <v>#REF!</v>
      </c>
      <c r="AI3167" s="43" t="str">
        <f>_xll.BInterpol('Base IPCA'!$C$3:$C$13,'Base IPCA'!$E$3:$E$13,AH3167,"Cubic","Extrapolate=Linear","MultiX=Average","Skip=True","Sort=True")</f>
        <v>#N/A Invalid Parameter: Interpolation value</v>
      </c>
      <c r="AJ3167" s="43" t="str">
        <f>_xll.BInterpol('Base IPCA'!$C$3:$C$13,'Base IPCA'!$D$3:$D$13,AH3167,"Cubic","Extrapolate=Linear","MultiX=Average","Skip=True","Sort=True")</f>
        <v>#N/A Invalid Parameter: Interpolation value</v>
      </c>
    </row>
    <row r="3168" spans="34:36" x14ac:dyDescent="0.25">
      <c r="AH3168" s="42" t="e">
        <f t="shared" si="143"/>
        <v>#REF!</v>
      </c>
      <c r="AI3168" s="43" t="str">
        <f>_xll.BInterpol('Base IPCA'!$C$3:$C$13,'Base IPCA'!$E$3:$E$13,AH3168,"Cubic","Extrapolate=Linear","MultiX=Average","Skip=True","Sort=True")</f>
        <v>#N/A Invalid Parameter: Interpolation value</v>
      </c>
      <c r="AJ3168" s="43" t="str">
        <f>_xll.BInterpol('Base IPCA'!$C$3:$C$13,'Base IPCA'!$D$3:$D$13,AH3168,"Cubic","Extrapolate=Linear","MultiX=Average","Skip=True","Sort=True")</f>
        <v>#N/A Invalid Parameter: Interpolation value</v>
      </c>
    </row>
    <row r="3169" spans="34:36" x14ac:dyDescent="0.25">
      <c r="AH3169" s="42" t="e">
        <f t="shared" si="143"/>
        <v>#REF!</v>
      </c>
      <c r="AI3169" s="43" t="str">
        <f>_xll.BInterpol('Base IPCA'!$C$3:$C$13,'Base IPCA'!$E$3:$E$13,AH3169,"Cubic","Extrapolate=Linear","MultiX=Average","Skip=True","Sort=True")</f>
        <v>#N/A Invalid Parameter: Interpolation value</v>
      </c>
      <c r="AJ3169" s="43" t="str">
        <f>_xll.BInterpol('Base IPCA'!$C$3:$C$13,'Base IPCA'!$D$3:$D$13,AH3169,"Cubic","Extrapolate=Linear","MultiX=Average","Skip=True","Sort=True")</f>
        <v>#N/A Invalid Parameter: Interpolation value</v>
      </c>
    </row>
    <row r="3170" spans="34:36" x14ac:dyDescent="0.25">
      <c r="AH3170" s="42" t="e">
        <f t="shared" si="143"/>
        <v>#REF!</v>
      </c>
      <c r="AI3170" s="43" t="str">
        <f>_xll.BInterpol('Base IPCA'!$C$3:$C$13,'Base IPCA'!$E$3:$E$13,AH3170,"Cubic","Extrapolate=Linear","MultiX=Average","Skip=True","Sort=True")</f>
        <v>#N/A Invalid Parameter: Interpolation value</v>
      </c>
      <c r="AJ3170" s="43" t="str">
        <f>_xll.BInterpol('Base IPCA'!$C$3:$C$13,'Base IPCA'!$D$3:$D$13,AH3170,"Cubic","Extrapolate=Linear","MultiX=Average","Skip=True","Sort=True")</f>
        <v>#N/A Invalid Parameter: Interpolation value</v>
      </c>
    </row>
    <row r="3171" spans="34:36" x14ac:dyDescent="0.25">
      <c r="AH3171" s="42" t="e">
        <f t="shared" si="143"/>
        <v>#REF!</v>
      </c>
      <c r="AI3171" s="43" t="str">
        <f>_xll.BInterpol('Base IPCA'!$C$3:$C$13,'Base IPCA'!$E$3:$E$13,AH3171,"Cubic","Extrapolate=Linear","MultiX=Average","Skip=True","Sort=True")</f>
        <v>#N/A Invalid Parameter: Interpolation value</v>
      </c>
      <c r="AJ3171" s="43" t="str">
        <f>_xll.BInterpol('Base IPCA'!$C$3:$C$13,'Base IPCA'!$D$3:$D$13,AH3171,"Cubic","Extrapolate=Linear","MultiX=Average","Skip=True","Sort=True")</f>
        <v>#N/A Invalid Parameter: Interpolation value</v>
      </c>
    </row>
    <row r="3172" spans="34:36" x14ac:dyDescent="0.25">
      <c r="AH3172" s="42" t="e">
        <f t="shared" si="143"/>
        <v>#REF!</v>
      </c>
      <c r="AI3172" s="43" t="str">
        <f>_xll.BInterpol('Base IPCA'!$C$3:$C$13,'Base IPCA'!$E$3:$E$13,AH3172,"Cubic","Extrapolate=Linear","MultiX=Average","Skip=True","Sort=True")</f>
        <v>#N/A Invalid Parameter: Interpolation value</v>
      </c>
      <c r="AJ3172" s="43" t="str">
        <f>_xll.BInterpol('Base IPCA'!$C$3:$C$13,'Base IPCA'!$D$3:$D$13,AH3172,"Cubic","Extrapolate=Linear","MultiX=Average","Skip=True","Sort=True")</f>
        <v>#N/A Invalid Parameter: Interpolation value</v>
      </c>
    </row>
    <row r="3173" spans="34:36" x14ac:dyDescent="0.25">
      <c r="AH3173" s="42" t="e">
        <f t="shared" si="143"/>
        <v>#REF!</v>
      </c>
      <c r="AI3173" s="43" t="str">
        <f>_xll.BInterpol('Base IPCA'!$C$3:$C$13,'Base IPCA'!$E$3:$E$13,AH3173,"Cubic","Extrapolate=Linear","MultiX=Average","Skip=True","Sort=True")</f>
        <v>#N/A Invalid Parameter: Interpolation value</v>
      </c>
      <c r="AJ3173" s="43" t="str">
        <f>_xll.BInterpol('Base IPCA'!$C$3:$C$13,'Base IPCA'!$D$3:$D$13,AH3173,"Cubic","Extrapolate=Linear","MultiX=Average","Skip=True","Sort=True")</f>
        <v>#N/A Invalid Parameter: Interpolation value</v>
      </c>
    </row>
    <row r="3174" spans="34:36" x14ac:dyDescent="0.25">
      <c r="AH3174" s="42" t="e">
        <f t="shared" si="143"/>
        <v>#REF!</v>
      </c>
      <c r="AI3174" s="43" t="str">
        <f>_xll.BInterpol('Base IPCA'!$C$3:$C$13,'Base IPCA'!$E$3:$E$13,AH3174,"Cubic","Extrapolate=Linear","MultiX=Average","Skip=True","Sort=True")</f>
        <v>#N/A Invalid Parameter: Interpolation value</v>
      </c>
      <c r="AJ3174" s="43" t="str">
        <f>_xll.BInterpol('Base IPCA'!$C$3:$C$13,'Base IPCA'!$D$3:$D$13,AH3174,"Cubic","Extrapolate=Linear","MultiX=Average","Skip=True","Sort=True")</f>
        <v>#N/A Invalid Parameter: Interpolation value</v>
      </c>
    </row>
    <row r="3175" spans="34:36" x14ac:dyDescent="0.25">
      <c r="AH3175" s="42" t="e">
        <f t="shared" si="143"/>
        <v>#REF!</v>
      </c>
      <c r="AI3175" s="43" t="str">
        <f>_xll.BInterpol('Base IPCA'!$C$3:$C$13,'Base IPCA'!$E$3:$E$13,AH3175,"Cubic","Extrapolate=Linear","MultiX=Average","Skip=True","Sort=True")</f>
        <v>#N/A Invalid Parameter: Interpolation value</v>
      </c>
      <c r="AJ3175" s="43" t="str">
        <f>_xll.BInterpol('Base IPCA'!$C$3:$C$13,'Base IPCA'!$D$3:$D$13,AH3175,"Cubic","Extrapolate=Linear","MultiX=Average","Skip=True","Sort=True")</f>
        <v>#N/A Invalid Parameter: Interpolation value</v>
      </c>
    </row>
    <row r="3176" spans="34:36" x14ac:dyDescent="0.25">
      <c r="AH3176" s="42" t="e">
        <f t="shared" si="143"/>
        <v>#REF!</v>
      </c>
      <c r="AI3176" s="43" t="str">
        <f>_xll.BInterpol('Base IPCA'!$C$3:$C$13,'Base IPCA'!$E$3:$E$13,AH3176,"Cubic","Extrapolate=Linear","MultiX=Average","Skip=True","Sort=True")</f>
        <v>#N/A Invalid Parameter: Interpolation value</v>
      </c>
      <c r="AJ3176" s="43" t="str">
        <f>_xll.BInterpol('Base IPCA'!$C$3:$C$13,'Base IPCA'!$D$3:$D$13,AH3176,"Cubic","Extrapolate=Linear","MultiX=Average","Skip=True","Sort=True")</f>
        <v>#N/A Invalid Parameter: Interpolation value</v>
      </c>
    </row>
    <row r="3177" spans="34:36" x14ac:dyDescent="0.25">
      <c r="AH3177" s="42" t="e">
        <f t="shared" si="143"/>
        <v>#REF!</v>
      </c>
      <c r="AI3177" s="43" t="str">
        <f>_xll.BInterpol('Base IPCA'!$C$3:$C$13,'Base IPCA'!$E$3:$E$13,AH3177,"Cubic","Extrapolate=Linear","MultiX=Average","Skip=True","Sort=True")</f>
        <v>#N/A Invalid Parameter: Interpolation value</v>
      </c>
      <c r="AJ3177" s="43" t="str">
        <f>_xll.BInterpol('Base IPCA'!$C$3:$C$13,'Base IPCA'!$D$3:$D$13,AH3177,"Cubic","Extrapolate=Linear","MultiX=Average","Skip=True","Sort=True")</f>
        <v>#N/A Invalid Parameter: Interpolation value</v>
      </c>
    </row>
    <row r="3178" spans="34:36" x14ac:dyDescent="0.25">
      <c r="AH3178" s="42" t="e">
        <f t="shared" si="143"/>
        <v>#REF!</v>
      </c>
      <c r="AI3178" s="43" t="str">
        <f>_xll.BInterpol('Base IPCA'!$C$3:$C$13,'Base IPCA'!$E$3:$E$13,AH3178,"Cubic","Extrapolate=Linear","MultiX=Average","Skip=True","Sort=True")</f>
        <v>#N/A Invalid Parameter: Interpolation value</v>
      </c>
      <c r="AJ3178" s="43" t="str">
        <f>_xll.BInterpol('Base IPCA'!$C$3:$C$13,'Base IPCA'!$D$3:$D$13,AH3178,"Cubic","Extrapolate=Linear","MultiX=Average","Skip=True","Sort=True")</f>
        <v>#N/A Invalid Parameter: Interpolation value</v>
      </c>
    </row>
    <row r="3179" spans="34:36" x14ac:dyDescent="0.25">
      <c r="AH3179" s="42" t="e">
        <f t="shared" si="143"/>
        <v>#REF!</v>
      </c>
      <c r="AI3179" s="43" t="str">
        <f>_xll.BInterpol('Base IPCA'!$C$3:$C$13,'Base IPCA'!$E$3:$E$13,AH3179,"Cubic","Extrapolate=Linear","MultiX=Average","Skip=True","Sort=True")</f>
        <v>#N/A Invalid Parameter: Interpolation value</v>
      </c>
      <c r="AJ3179" s="43" t="str">
        <f>_xll.BInterpol('Base IPCA'!$C$3:$C$13,'Base IPCA'!$D$3:$D$13,AH3179,"Cubic","Extrapolate=Linear","MultiX=Average","Skip=True","Sort=True")</f>
        <v>#N/A Invalid Parameter: Interpolation value</v>
      </c>
    </row>
    <row r="3180" spans="34:36" x14ac:dyDescent="0.25">
      <c r="AH3180" s="42" t="e">
        <f t="shared" si="143"/>
        <v>#REF!</v>
      </c>
      <c r="AI3180" s="43" t="str">
        <f>_xll.BInterpol('Base IPCA'!$C$3:$C$13,'Base IPCA'!$E$3:$E$13,AH3180,"Cubic","Extrapolate=Linear","MultiX=Average","Skip=True","Sort=True")</f>
        <v>#N/A Invalid Parameter: Interpolation value</v>
      </c>
      <c r="AJ3180" s="43" t="str">
        <f>_xll.BInterpol('Base IPCA'!$C$3:$C$13,'Base IPCA'!$D$3:$D$13,AH3180,"Cubic","Extrapolate=Linear","MultiX=Average","Skip=True","Sort=True")</f>
        <v>#N/A Invalid Parameter: Interpolation value</v>
      </c>
    </row>
    <row r="3181" spans="34:36" x14ac:dyDescent="0.25">
      <c r="AH3181" s="42" t="e">
        <f t="shared" si="143"/>
        <v>#REF!</v>
      </c>
      <c r="AI3181" s="43" t="str">
        <f>_xll.BInterpol('Base IPCA'!$C$3:$C$13,'Base IPCA'!$E$3:$E$13,AH3181,"Cubic","Extrapolate=Linear","MultiX=Average","Skip=True","Sort=True")</f>
        <v>#N/A Invalid Parameter: Interpolation value</v>
      </c>
      <c r="AJ3181" s="43" t="str">
        <f>_xll.BInterpol('Base IPCA'!$C$3:$C$13,'Base IPCA'!$D$3:$D$13,AH3181,"Cubic","Extrapolate=Linear","MultiX=Average","Skip=True","Sort=True")</f>
        <v>#N/A Invalid Parameter: Interpolation value</v>
      </c>
    </row>
    <row r="3182" spans="34:36" x14ac:dyDescent="0.25">
      <c r="AH3182" s="42" t="e">
        <f t="shared" si="143"/>
        <v>#REF!</v>
      </c>
      <c r="AI3182" s="43" t="str">
        <f>_xll.BInterpol('Base IPCA'!$C$3:$C$13,'Base IPCA'!$E$3:$E$13,AH3182,"Cubic","Extrapolate=Linear","MultiX=Average","Skip=True","Sort=True")</f>
        <v>#N/A Invalid Parameter: Interpolation value</v>
      </c>
      <c r="AJ3182" s="43" t="str">
        <f>_xll.BInterpol('Base IPCA'!$C$3:$C$13,'Base IPCA'!$D$3:$D$13,AH3182,"Cubic","Extrapolate=Linear","MultiX=Average","Skip=True","Sort=True")</f>
        <v>#N/A Invalid Parameter: Interpolation value</v>
      </c>
    </row>
    <row r="3183" spans="34:36" x14ac:dyDescent="0.25">
      <c r="AH3183" s="42" t="e">
        <f t="shared" si="143"/>
        <v>#REF!</v>
      </c>
      <c r="AI3183" s="43" t="str">
        <f>_xll.BInterpol('Base IPCA'!$C$3:$C$13,'Base IPCA'!$E$3:$E$13,AH3183,"Cubic","Extrapolate=Linear","MultiX=Average","Skip=True","Sort=True")</f>
        <v>#N/A Invalid Parameter: Interpolation value</v>
      </c>
      <c r="AJ3183" s="43" t="str">
        <f>_xll.BInterpol('Base IPCA'!$C$3:$C$13,'Base IPCA'!$D$3:$D$13,AH3183,"Cubic","Extrapolate=Linear","MultiX=Average","Skip=True","Sort=True")</f>
        <v>#N/A Invalid Parameter: Interpolation value</v>
      </c>
    </row>
    <row r="3184" spans="34:36" x14ac:dyDescent="0.25">
      <c r="AH3184" s="42" t="e">
        <f t="shared" si="143"/>
        <v>#REF!</v>
      </c>
      <c r="AI3184" s="43" t="str">
        <f>_xll.BInterpol('Base IPCA'!$C$3:$C$13,'Base IPCA'!$E$3:$E$13,AH3184,"Cubic","Extrapolate=Linear","MultiX=Average","Skip=True","Sort=True")</f>
        <v>#N/A Invalid Parameter: Interpolation value</v>
      </c>
      <c r="AJ3184" s="43" t="str">
        <f>_xll.BInterpol('Base IPCA'!$C$3:$C$13,'Base IPCA'!$D$3:$D$13,AH3184,"Cubic","Extrapolate=Linear","MultiX=Average","Skip=True","Sort=True")</f>
        <v>#N/A Invalid Parameter: Interpolation value</v>
      </c>
    </row>
    <row r="3185" spans="34:36" x14ac:dyDescent="0.25">
      <c r="AH3185" s="42" t="e">
        <f t="shared" si="143"/>
        <v>#REF!</v>
      </c>
      <c r="AI3185" s="43" t="str">
        <f>_xll.BInterpol('Base IPCA'!$C$3:$C$13,'Base IPCA'!$E$3:$E$13,AH3185,"Cubic","Extrapolate=Linear","MultiX=Average","Skip=True","Sort=True")</f>
        <v>#N/A Invalid Parameter: Interpolation value</v>
      </c>
      <c r="AJ3185" s="43" t="str">
        <f>_xll.BInterpol('Base IPCA'!$C$3:$C$13,'Base IPCA'!$D$3:$D$13,AH3185,"Cubic","Extrapolate=Linear","MultiX=Average","Skip=True","Sort=True")</f>
        <v>#N/A Invalid Parameter: Interpolation value</v>
      </c>
    </row>
    <row r="3186" spans="34:36" x14ac:dyDescent="0.25">
      <c r="AH3186" s="42" t="e">
        <f t="shared" si="143"/>
        <v>#REF!</v>
      </c>
      <c r="AI3186" s="43" t="str">
        <f>_xll.BInterpol('Base IPCA'!$C$3:$C$13,'Base IPCA'!$E$3:$E$13,AH3186,"Cubic","Extrapolate=Linear","MultiX=Average","Skip=True","Sort=True")</f>
        <v>#N/A Invalid Parameter: Interpolation value</v>
      </c>
      <c r="AJ3186" s="43" t="str">
        <f>_xll.BInterpol('Base IPCA'!$C$3:$C$13,'Base IPCA'!$D$3:$D$13,AH3186,"Cubic","Extrapolate=Linear","MultiX=Average","Skip=True","Sort=True")</f>
        <v>#N/A Invalid Parameter: Interpolation value</v>
      </c>
    </row>
    <row r="3187" spans="34:36" x14ac:dyDescent="0.25">
      <c r="AH3187" s="42" t="e">
        <f t="shared" si="143"/>
        <v>#REF!</v>
      </c>
      <c r="AI3187" s="43" t="str">
        <f>_xll.BInterpol('Base IPCA'!$C$3:$C$13,'Base IPCA'!$E$3:$E$13,AH3187,"Cubic","Extrapolate=Linear","MultiX=Average","Skip=True","Sort=True")</f>
        <v>#N/A Invalid Parameter: Interpolation value</v>
      </c>
      <c r="AJ3187" s="43" t="str">
        <f>_xll.BInterpol('Base IPCA'!$C$3:$C$13,'Base IPCA'!$D$3:$D$13,AH3187,"Cubic","Extrapolate=Linear","MultiX=Average","Skip=True","Sort=True")</f>
        <v>#N/A Invalid Parameter: Interpolation value</v>
      </c>
    </row>
    <row r="3188" spans="34:36" x14ac:dyDescent="0.25">
      <c r="AH3188" s="42" t="e">
        <f t="shared" si="143"/>
        <v>#REF!</v>
      </c>
      <c r="AI3188" s="43" t="str">
        <f>_xll.BInterpol('Base IPCA'!$C$3:$C$13,'Base IPCA'!$E$3:$E$13,AH3188,"Cubic","Extrapolate=Linear","MultiX=Average","Skip=True","Sort=True")</f>
        <v>#N/A Invalid Parameter: Interpolation value</v>
      </c>
      <c r="AJ3188" s="43" t="str">
        <f>_xll.BInterpol('Base IPCA'!$C$3:$C$13,'Base IPCA'!$D$3:$D$13,AH3188,"Cubic","Extrapolate=Linear","MultiX=Average","Skip=True","Sort=True")</f>
        <v>#N/A Invalid Parameter: Interpolation value</v>
      </c>
    </row>
    <row r="3189" spans="34:36" x14ac:dyDescent="0.25">
      <c r="AH3189" s="42" t="e">
        <f t="shared" si="143"/>
        <v>#REF!</v>
      </c>
      <c r="AI3189" s="43" t="str">
        <f>_xll.BInterpol('Base IPCA'!$C$3:$C$13,'Base IPCA'!$E$3:$E$13,AH3189,"Cubic","Extrapolate=Linear","MultiX=Average","Skip=True","Sort=True")</f>
        <v>#N/A Invalid Parameter: Interpolation value</v>
      </c>
      <c r="AJ3189" s="43" t="str">
        <f>_xll.BInterpol('Base IPCA'!$C$3:$C$13,'Base IPCA'!$D$3:$D$13,AH3189,"Cubic","Extrapolate=Linear","MultiX=Average","Skip=True","Sort=True")</f>
        <v>#N/A Invalid Parameter: Interpolation value</v>
      </c>
    </row>
    <row r="3190" spans="34:36" x14ac:dyDescent="0.25">
      <c r="AH3190" s="42" t="e">
        <f t="shared" si="143"/>
        <v>#REF!</v>
      </c>
      <c r="AI3190" s="43" t="str">
        <f>_xll.BInterpol('Base IPCA'!$C$3:$C$13,'Base IPCA'!$E$3:$E$13,AH3190,"Cubic","Extrapolate=Linear","MultiX=Average","Skip=True","Sort=True")</f>
        <v>#N/A Invalid Parameter: Interpolation value</v>
      </c>
      <c r="AJ3190" s="43" t="str">
        <f>_xll.BInterpol('Base IPCA'!$C$3:$C$13,'Base IPCA'!$D$3:$D$13,AH3190,"Cubic","Extrapolate=Linear","MultiX=Average","Skip=True","Sort=True")</f>
        <v>#N/A Invalid Parameter: Interpolation value</v>
      </c>
    </row>
    <row r="3191" spans="34:36" x14ac:dyDescent="0.25">
      <c r="AH3191" s="42" t="e">
        <f t="shared" si="143"/>
        <v>#REF!</v>
      </c>
      <c r="AI3191" s="43" t="str">
        <f>_xll.BInterpol('Base IPCA'!$C$3:$C$13,'Base IPCA'!$E$3:$E$13,AH3191,"Cubic","Extrapolate=Linear","MultiX=Average","Skip=True","Sort=True")</f>
        <v>#N/A Invalid Parameter: Interpolation value</v>
      </c>
      <c r="AJ3191" s="43" t="str">
        <f>_xll.BInterpol('Base IPCA'!$C$3:$C$13,'Base IPCA'!$D$3:$D$13,AH3191,"Cubic","Extrapolate=Linear","MultiX=Average","Skip=True","Sort=True")</f>
        <v>#N/A Invalid Parameter: Interpolation value</v>
      </c>
    </row>
    <row r="3192" spans="34:36" x14ac:dyDescent="0.25">
      <c r="AH3192" s="42" t="e">
        <f t="shared" si="143"/>
        <v>#REF!</v>
      </c>
      <c r="AI3192" s="43" t="str">
        <f>_xll.BInterpol('Base IPCA'!$C$3:$C$13,'Base IPCA'!$E$3:$E$13,AH3192,"Cubic","Extrapolate=Linear","MultiX=Average","Skip=True","Sort=True")</f>
        <v>#N/A Invalid Parameter: Interpolation value</v>
      </c>
      <c r="AJ3192" s="43" t="str">
        <f>_xll.BInterpol('Base IPCA'!$C$3:$C$13,'Base IPCA'!$D$3:$D$13,AH3192,"Cubic","Extrapolate=Linear","MultiX=Average","Skip=True","Sort=True")</f>
        <v>#N/A Invalid Parameter: Interpolation value</v>
      </c>
    </row>
    <row r="3193" spans="34:36" x14ac:dyDescent="0.25">
      <c r="AH3193" s="42" t="e">
        <f t="shared" si="143"/>
        <v>#REF!</v>
      </c>
      <c r="AI3193" s="43" t="str">
        <f>_xll.BInterpol('Base IPCA'!$C$3:$C$13,'Base IPCA'!$E$3:$E$13,AH3193,"Cubic","Extrapolate=Linear","MultiX=Average","Skip=True","Sort=True")</f>
        <v>#N/A Invalid Parameter: Interpolation value</v>
      </c>
      <c r="AJ3193" s="43" t="str">
        <f>_xll.BInterpol('Base IPCA'!$C$3:$C$13,'Base IPCA'!$D$3:$D$13,AH3193,"Cubic","Extrapolate=Linear","MultiX=Average","Skip=True","Sort=True")</f>
        <v>#N/A Invalid Parameter: Interpolation value</v>
      </c>
    </row>
    <row r="3194" spans="34:36" x14ac:dyDescent="0.25">
      <c r="AH3194" s="42" t="e">
        <f t="shared" si="143"/>
        <v>#REF!</v>
      </c>
      <c r="AI3194" s="43" t="str">
        <f>_xll.BInterpol('Base IPCA'!$C$3:$C$13,'Base IPCA'!$E$3:$E$13,AH3194,"Cubic","Extrapolate=Linear","MultiX=Average","Skip=True","Sort=True")</f>
        <v>#N/A Invalid Parameter: Interpolation value</v>
      </c>
      <c r="AJ3194" s="43" t="str">
        <f>_xll.BInterpol('Base IPCA'!$C$3:$C$13,'Base IPCA'!$D$3:$D$13,AH3194,"Cubic","Extrapolate=Linear","MultiX=Average","Skip=True","Sort=True")</f>
        <v>#N/A Invalid Parameter: Interpolation value</v>
      </c>
    </row>
    <row r="3195" spans="34:36" x14ac:dyDescent="0.25">
      <c r="AH3195" s="42" t="e">
        <f t="shared" si="143"/>
        <v>#REF!</v>
      </c>
      <c r="AI3195" s="43" t="str">
        <f>_xll.BInterpol('Base IPCA'!$C$3:$C$13,'Base IPCA'!$E$3:$E$13,AH3195,"Cubic","Extrapolate=Linear","MultiX=Average","Skip=True","Sort=True")</f>
        <v>#N/A Invalid Parameter: Interpolation value</v>
      </c>
      <c r="AJ3195" s="43" t="str">
        <f>_xll.BInterpol('Base IPCA'!$C$3:$C$13,'Base IPCA'!$D$3:$D$13,AH3195,"Cubic","Extrapolate=Linear","MultiX=Average","Skip=True","Sort=True")</f>
        <v>#N/A Invalid Parameter: Interpolation value</v>
      </c>
    </row>
    <row r="3196" spans="34:36" x14ac:dyDescent="0.25">
      <c r="AH3196" s="42" t="e">
        <f t="shared" si="143"/>
        <v>#REF!</v>
      </c>
      <c r="AI3196" s="43" t="str">
        <f>_xll.BInterpol('Base IPCA'!$C$3:$C$13,'Base IPCA'!$E$3:$E$13,AH3196,"Cubic","Extrapolate=Linear","MultiX=Average","Skip=True","Sort=True")</f>
        <v>#N/A Invalid Parameter: Interpolation value</v>
      </c>
      <c r="AJ3196" s="43" t="str">
        <f>_xll.BInterpol('Base IPCA'!$C$3:$C$13,'Base IPCA'!$D$3:$D$13,AH3196,"Cubic","Extrapolate=Linear","MultiX=Average","Skip=True","Sort=True")</f>
        <v>#N/A Invalid Parameter: Interpolation value</v>
      </c>
    </row>
    <row r="3197" spans="34:36" x14ac:dyDescent="0.25">
      <c r="AH3197" s="42" t="e">
        <f t="shared" si="143"/>
        <v>#REF!</v>
      </c>
      <c r="AI3197" s="43" t="str">
        <f>_xll.BInterpol('Base IPCA'!$C$3:$C$13,'Base IPCA'!$E$3:$E$13,AH3197,"Cubic","Extrapolate=Linear","MultiX=Average","Skip=True","Sort=True")</f>
        <v>#N/A Invalid Parameter: Interpolation value</v>
      </c>
      <c r="AJ3197" s="43" t="str">
        <f>_xll.BInterpol('Base IPCA'!$C$3:$C$13,'Base IPCA'!$D$3:$D$13,AH3197,"Cubic","Extrapolate=Linear","MultiX=Average","Skip=True","Sort=True")</f>
        <v>#N/A Invalid Parameter: Interpolation value</v>
      </c>
    </row>
    <row r="3198" spans="34:36" x14ac:dyDescent="0.25">
      <c r="AH3198" s="42" t="e">
        <f t="shared" si="143"/>
        <v>#REF!</v>
      </c>
      <c r="AI3198" s="43" t="str">
        <f>_xll.BInterpol('Base IPCA'!$C$3:$C$13,'Base IPCA'!$E$3:$E$13,AH3198,"Cubic","Extrapolate=Linear","MultiX=Average","Skip=True","Sort=True")</f>
        <v>#N/A Invalid Parameter: Interpolation value</v>
      </c>
      <c r="AJ3198" s="43" t="str">
        <f>_xll.BInterpol('Base IPCA'!$C$3:$C$13,'Base IPCA'!$D$3:$D$13,AH3198,"Cubic","Extrapolate=Linear","MultiX=Average","Skip=True","Sort=True")</f>
        <v>#N/A Invalid Parameter: Interpolation value</v>
      </c>
    </row>
    <row r="3199" spans="34:36" x14ac:dyDescent="0.25">
      <c r="AH3199" s="42" t="e">
        <f t="shared" si="143"/>
        <v>#REF!</v>
      </c>
      <c r="AI3199" s="43" t="str">
        <f>_xll.BInterpol('Base IPCA'!$C$3:$C$13,'Base IPCA'!$E$3:$E$13,AH3199,"Cubic","Extrapolate=Linear","MultiX=Average","Skip=True","Sort=True")</f>
        <v>#N/A Invalid Parameter: Interpolation value</v>
      </c>
      <c r="AJ3199" s="43" t="str">
        <f>_xll.BInterpol('Base IPCA'!$C$3:$C$13,'Base IPCA'!$D$3:$D$13,AH3199,"Cubic","Extrapolate=Linear","MultiX=Average","Skip=True","Sort=True")</f>
        <v>#N/A Invalid Parameter: Interpolation value</v>
      </c>
    </row>
    <row r="3200" spans="34:36" x14ac:dyDescent="0.25">
      <c r="AH3200" s="42" t="e">
        <f t="shared" si="143"/>
        <v>#REF!</v>
      </c>
      <c r="AI3200" s="43" t="str">
        <f>_xll.BInterpol('Base IPCA'!$C$3:$C$13,'Base IPCA'!$E$3:$E$13,AH3200,"Cubic","Extrapolate=Linear","MultiX=Average","Skip=True","Sort=True")</f>
        <v>#N/A Invalid Parameter: Interpolation value</v>
      </c>
      <c r="AJ3200" s="43" t="str">
        <f>_xll.BInterpol('Base IPCA'!$C$3:$C$13,'Base IPCA'!$D$3:$D$13,AH3200,"Cubic","Extrapolate=Linear","MultiX=Average","Skip=True","Sort=True")</f>
        <v>#N/A Invalid Parameter: Interpolation value</v>
      </c>
    </row>
    <row r="3201" spans="34:36" x14ac:dyDescent="0.25">
      <c r="AH3201" s="42" t="e">
        <f t="shared" si="143"/>
        <v>#REF!</v>
      </c>
      <c r="AI3201" s="43" t="str">
        <f>_xll.BInterpol('Base IPCA'!$C$3:$C$13,'Base IPCA'!$E$3:$E$13,AH3201,"Cubic","Extrapolate=Linear","MultiX=Average","Skip=True","Sort=True")</f>
        <v>#N/A Invalid Parameter: Interpolation value</v>
      </c>
      <c r="AJ3201" s="43" t="str">
        <f>_xll.BInterpol('Base IPCA'!$C$3:$C$13,'Base IPCA'!$D$3:$D$13,AH3201,"Cubic","Extrapolate=Linear","MultiX=Average","Skip=True","Sort=True")</f>
        <v>#N/A Invalid Parameter: Interpolation value</v>
      </c>
    </row>
    <row r="3202" spans="34:36" x14ac:dyDescent="0.25">
      <c r="AH3202" s="42" t="e">
        <f t="shared" si="143"/>
        <v>#REF!</v>
      </c>
      <c r="AI3202" s="43" t="str">
        <f>_xll.BInterpol('Base IPCA'!$C$3:$C$13,'Base IPCA'!$E$3:$E$13,AH3202,"Cubic","Extrapolate=Linear","MultiX=Average","Skip=True","Sort=True")</f>
        <v>#N/A Invalid Parameter: Interpolation value</v>
      </c>
      <c r="AJ3202" s="43" t="str">
        <f>_xll.BInterpol('Base IPCA'!$C$3:$C$13,'Base IPCA'!$D$3:$D$13,AH3202,"Cubic","Extrapolate=Linear","MultiX=Average","Skip=True","Sort=True")</f>
        <v>#N/A Invalid Parameter: Interpolation value</v>
      </c>
    </row>
    <row r="3203" spans="34:36" x14ac:dyDescent="0.25">
      <c r="AH3203" s="42" t="e">
        <f t="shared" si="143"/>
        <v>#REF!</v>
      </c>
      <c r="AI3203" s="43" t="str">
        <f>_xll.BInterpol('Base IPCA'!$C$3:$C$13,'Base IPCA'!$E$3:$E$13,AH3203,"Cubic","Extrapolate=Linear","MultiX=Average","Skip=True","Sort=True")</f>
        <v>#N/A Invalid Parameter: Interpolation value</v>
      </c>
      <c r="AJ3203" s="43" t="str">
        <f>_xll.BInterpol('Base IPCA'!$C$3:$C$13,'Base IPCA'!$D$3:$D$13,AH3203,"Cubic","Extrapolate=Linear","MultiX=Average","Skip=True","Sort=True")</f>
        <v>#N/A Invalid Parameter: Interpolation value</v>
      </c>
    </row>
    <row r="3204" spans="34:36" x14ac:dyDescent="0.25">
      <c r="AH3204" s="42" t="e">
        <f t="shared" si="143"/>
        <v>#REF!</v>
      </c>
      <c r="AI3204" s="43" t="str">
        <f>_xll.BInterpol('Base IPCA'!$C$3:$C$13,'Base IPCA'!$E$3:$E$13,AH3204,"Cubic","Extrapolate=Linear","MultiX=Average","Skip=True","Sort=True")</f>
        <v>#N/A Invalid Parameter: Interpolation value</v>
      </c>
      <c r="AJ3204" s="43" t="str">
        <f>_xll.BInterpol('Base IPCA'!$C$3:$C$13,'Base IPCA'!$D$3:$D$13,AH3204,"Cubic","Extrapolate=Linear","MultiX=Average","Skip=True","Sort=True")</f>
        <v>#N/A Invalid Parameter: Interpolation value</v>
      </c>
    </row>
    <row r="3205" spans="34:36" x14ac:dyDescent="0.25">
      <c r="AH3205" s="42" t="e">
        <f t="shared" si="143"/>
        <v>#REF!</v>
      </c>
      <c r="AI3205" s="43" t="str">
        <f>_xll.BInterpol('Base IPCA'!$C$3:$C$13,'Base IPCA'!$E$3:$E$13,AH3205,"Cubic","Extrapolate=Linear","MultiX=Average","Skip=True","Sort=True")</f>
        <v>#N/A Invalid Parameter: Interpolation value</v>
      </c>
      <c r="AJ3205" s="43" t="str">
        <f>_xll.BInterpol('Base IPCA'!$C$3:$C$13,'Base IPCA'!$D$3:$D$13,AH3205,"Cubic","Extrapolate=Linear","MultiX=Average","Skip=True","Sort=True")</f>
        <v>#N/A Invalid Parameter: Interpolation value</v>
      </c>
    </row>
    <row r="3206" spans="34:36" x14ac:dyDescent="0.25">
      <c r="AH3206" s="42" t="e">
        <f t="shared" ref="AH3206:AH3269" si="144">AH3205+1</f>
        <v>#REF!</v>
      </c>
      <c r="AI3206" s="43" t="str">
        <f>_xll.BInterpol('Base IPCA'!$C$3:$C$13,'Base IPCA'!$E$3:$E$13,AH3206,"Cubic","Extrapolate=Linear","MultiX=Average","Skip=True","Sort=True")</f>
        <v>#N/A Invalid Parameter: Interpolation value</v>
      </c>
      <c r="AJ3206" s="43" t="str">
        <f>_xll.BInterpol('Base IPCA'!$C$3:$C$13,'Base IPCA'!$D$3:$D$13,AH3206,"Cubic","Extrapolate=Linear","MultiX=Average","Skip=True","Sort=True")</f>
        <v>#N/A Invalid Parameter: Interpolation value</v>
      </c>
    </row>
    <row r="3207" spans="34:36" x14ac:dyDescent="0.25">
      <c r="AH3207" s="42" t="e">
        <f t="shared" si="144"/>
        <v>#REF!</v>
      </c>
      <c r="AI3207" s="43" t="str">
        <f>_xll.BInterpol('Base IPCA'!$C$3:$C$13,'Base IPCA'!$E$3:$E$13,AH3207,"Cubic","Extrapolate=Linear","MultiX=Average","Skip=True","Sort=True")</f>
        <v>#N/A Invalid Parameter: Interpolation value</v>
      </c>
      <c r="AJ3207" s="43" t="str">
        <f>_xll.BInterpol('Base IPCA'!$C$3:$C$13,'Base IPCA'!$D$3:$D$13,AH3207,"Cubic","Extrapolate=Linear","MultiX=Average","Skip=True","Sort=True")</f>
        <v>#N/A Invalid Parameter: Interpolation value</v>
      </c>
    </row>
    <row r="3208" spans="34:36" x14ac:dyDescent="0.25">
      <c r="AH3208" s="42" t="e">
        <f t="shared" si="144"/>
        <v>#REF!</v>
      </c>
      <c r="AI3208" s="43" t="str">
        <f>_xll.BInterpol('Base IPCA'!$C$3:$C$13,'Base IPCA'!$E$3:$E$13,AH3208,"Cubic","Extrapolate=Linear","MultiX=Average","Skip=True","Sort=True")</f>
        <v>#N/A Invalid Parameter: Interpolation value</v>
      </c>
      <c r="AJ3208" s="43" t="str">
        <f>_xll.BInterpol('Base IPCA'!$C$3:$C$13,'Base IPCA'!$D$3:$D$13,AH3208,"Cubic","Extrapolate=Linear","MultiX=Average","Skip=True","Sort=True")</f>
        <v>#N/A Invalid Parameter: Interpolation value</v>
      </c>
    </row>
    <row r="3209" spans="34:36" x14ac:dyDescent="0.25">
      <c r="AH3209" s="42" t="e">
        <f t="shared" si="144"/>
        <v>#REF!</v>
      </c>
      <c r="AI3209" s="43" t="str">
        <f>_xll.BInterpol('Base IPCA'!$C$3:$C$13,'Base IPCA'!$E$3:$E$13,AH3209,"Cubic","Extrapolate=Linear","MultiX=Average","Skip=True","Sort=True")</f>
        <v>#N/A Invalid Parameter: Interpolation value</v>
      </c>
      <c r="AJ3209" s="43" t="str">
        <f>_xll.BInterpol('Base IPCA'!$C$3:$C$13,'Base IPCA'!$D$3:$D$13,AH3209,"Cubic","Extrapolate=Linear","MultiX=Average","Skip=True","Sort=True")</f>
        <v>#N/A Invalid Parameter: Interpolation value</v>
      </c>
    </row>
    <row r="3210" spans="34:36" x14ac:dyDescent="0.25">
      <c r="AH3210" s="42" t="e">
        <f t="shared" si="144"/>
        <v>#REF!</v>
      </c>
      <c r="AI3210" s="43" t="str">
        <f>_xll.BInterpol('Base IPCA'!$C$3:$C$13,'Base IPCA'!$E$3:$E$13,AH3210,"Cubic","Extrapolate=Linear","MultiX=Average","Skip=True","Sort=True")</f>
        <v>#N/A Invalid Parameter: Interpolation value</v>
      </c>
      <c r="AJ3210" s="43" t="str">
        <f>_xll.BInterpol('Base IPCA'!$C$3:$C$13,'Base IPCA'!$D$3:$D$13,AH3210,"Cubic","Extrapolate=Linear","MultiX=Average","Skip=True","Sort=True")</f>
        <v>#N/A Invalid Parameter: Interpolation value</v>
      </c>
    </row>
    <row r="3211" spans="34:36" x14ac:dyDescent="0.25">
      <c r="AH3211" s="42" t="e">
        <f t="shared" si="144"/>
        <v>#REF!</v>
      </c>
      <c r="AI3211" s="43" t="str">
        <f>_xll.BInterpol('Base IPCA'!$C$3:$C$13,'Base IPCA'!$E$3:$E$13,AH3211,"Cubic","Extrapolate=Linear","MultiX=Average","Skip=True","Sort=True")</f>
        <v>#N/A Invalid Parameter: Interpolation value</v>
      </c>
      <c r="AJ3211" s="43" t="str">
        <f>_xll.BInterpol('Base IPCA'!$C$3:$C$13,'Base IPCA'!$D$3:$D$13,AH3211,"Cubic","Extrapolate=Linear","MultiX=Average","Skip=True","Sort=True")</f>
        <v>#N/A Invalid Parameter: Interpolation value</v>
      </c>
    </row>
    <row r="3212" spans="34:36" x14ac:dyDescent="0.25">
      <c r="AH3212" s="42" t="e">
        <f t="shared" si="144"/>
        <v>#REF!</v>
      </c>
      <c r="AI3212" s="43" t="str">
        <f>_xll.BInterpol('Base IPCA'!$C$3:$C$13,'Base IPCA'!$E$3:$E$13,AH3212,"Cubic","Extrapolate=Linear","MultiX=Average","Skip=True","Sort=True")</f>
        <v>#N/A Invalid Parameter: Interpolation value</v>
      </c>
      <c r="AJ3212" s="43" t="str">
        <f>_xll.BInterpol('Base IPCA'!$C$3:$C$13,'Base IPCA'!$D$3:$D$13,AH3212,"Cubic","Extrapolate=Linear","MultiX=Average","Skip=True","Sort=True")</f>
        <v>#N/A Invalid Parameter: Interpolation value</v>
      </c>
    </row>
    <row r="3213" spans="34:36" x14ac:dyDescent="0.25">
      <c r="AH3213" s="42" t="e">
        <f t="shared" si="144"/>
        <v>#REF!</v>
      </c>
      <c r="AI3213" s="43" t="str">
        <f>_xll.BInterpol('Base IPCA'!$C$3:$C$13,'Base IPCA'!$E$3:$E$13,AH3213,"Cubic","Extrapolate=Linear","MultiX=Average","Skip=True","Sort=True")</f>
        <v>#N/A Invalid Parameter: Interpolation value</v>
      </c>
      <c r="AJ3213" s="43" t="str">
        <f>_xll.BInterpol('Base IPCA'!$C$3:$C$13,'Base IPCA'!$D$3:$D$13,AH3213,"Cubic","Extrapolate=Linear","MultiX=Average","Skip=True","Sort=True")</f>
        <v>#N/A Invalid Parameter: Interpolation value</v>
      </c>
    </row>
    <row r="3214" spans="34:36" x14ac:dyDescent="0.25">
      <c r="AH3214" s="42" t="e">
        <f t="shared" si="144"/>
        <v>#REF!</v>
      </c>
      <c r="AI3214" s="43" t="str">
        <f>_xll.BInterpol('Base IPCA'!$C$3:$C$13,'Base IPCA'!$E$3:$E$13,AH3214,"Cubic","Extrapolate=Linear","MultiX=Average","Skip=True","Sort=True")</f>
        <v>#N/A Invalid Parameter: Interpolation value</v>
      </c>
      <c r="AJ3214" s="43" t="str">
        <f>_xll.BInterpol('Base IPCA'!$C$3:$C$13,'Base IPCA'!$D$3:$D$13,AH3214,"Cubic","Extrapolate=Linear","MultiX=Average","Skip=True","Sort=True")</f>
        <v>#N/A Invalid Parameter: Interpolation value</v>
      </c>
    </row>
    <row r="3215" spans="34:36" x14ac:dyDescent="0.25">
      <c r="AH3215" s="42" t="e">
        <f t="shared" si="144"/>
        <v>#REF!</v>
      </c>
      <c r="AI3215" s="43" t="str">
        <f>_xll.BInterpol('Base IPCA'!$C$3:$C$13,'Base IPCA'!$E$3:$E$13,AH3215,"Cubic","Extrapolate=Linear","MultiX=Average","Skip=True","Sort=True")</f>
        <v>#N/A Invalid Parameter: Interpolation value</v>
      </c>
      <c r="AJ3215" s="43" t="str">
        <f>_xll.BInterpol('Base IPCA'!$C$3:$C$13,'Base IPCA'!$D$3:$D$13,AH3215,"Cubic","Extrapolate=Linear","MultiX=Average","Skip=True","Sort=True")</f>
        <v>#N/A Invalid Parameter: Interpolation value</v>
      </c>
    </row>
    <row r="3216" spans="34:36" x14ac:dyDescent="0.25">
      <c r="AH3216" s="42" t="e">
        <f t="shared" si="144"/>
        <v>#REF!</v>
      </c>
      <c r="AI3216" s="43" t="str">
        <f>_xll.BInterpol('Base IPCA'!$C$3:$C$13,'Base IPCA'!$E$3:$E$13,AH3216,"Cubic","Extrapolate=Linear","MultiX=Average","Skip=True","Sort=True")</f>
        <v>#N/A Invalid Parameter: Interpolation value</v>
      </c>
      <c r="AJ3216" s="43" t="str">
        <f>_xll.BInterpol('Base IPCA'!$C$3:$C$13,'Base IPCA'!$D$3:$D$13,AH3216,"Cubic","Extrapolate=Linear","MultiX=Average","Skip=True","Sort=True")</f>
        <v>#N/A Invalid Parameter: Interpolation value</v>
      </c>
    </row>
    <row r="3217" spans="34:36" x14ac:dyDescent="0.25">
      <c r="AH3217" s="42" t="e">
        <f t="shared" si="144"/>
        <v>#REF!</v>
      </c>
      <c r="AI3217" s="43" t="str">
        <f>_xll.BInterpol('Base IPCA'!$C$3:$C$13,'Base IPCA'!$E$3:$E$13,AH3217,"Cubic","Extrapolate=Linear","MultiX=Average","Skip=True","Sort=True")</f>
        <v>#N/A Invalid Parameter: Interpolation value</v>
      </c>
      <c r="AJ3217" s="43" t="str">
        <f>_xll.BInterpol('Base IPCA'!$C$3:$C$13,'Base IPCA'!$D$3:$D$13,AH3217,"Cubic","Extrapolate=Linear","MultiX=Average","Skip=True","Sort=True")</f>
        <v>#N/A Invalid Parameter: Interpolation value</v>
      </c>
    </row>
    <row r="3218" spans="34:36" x14ac:dyDescent="0.25">
      <c r="AH3218" s="42" t="e">
        <f t="shared" si="144"/>
        <v>#REF!</v>
      </c>
      <c r="AI3218" s="43" t="str">
        <f>_xll.BInterpol('Base IPCA'!$C$3:$C$13,'Base IPCA'!$E$3:$E$13,AH3218,"Cubic","Extrapolate=Linear","MultiX=Average","Skip=True","Sort=True")</f>
        <v>#N/A Invalid Parameter: Interpolation value</v>
      </c>
      <c r="AJ3218" s="43" t="str">
        <f>_xll.BInterpol('Base IPCA'!$C$3:$C$13,'Base IPCA'!$D$3:$D$13,AH3218,"Cubic","Extrapolate=Linear","MultiX=Average","Skip=True","Sort=True")</f>
        <v>#N/A Invalid Parameter: Interpolation value</v>
      </c>
    </row>
    <row r="3219" spans="34:36" x14ac:dyDescent="0.25">
      <c r="AH3219" s="42" t="e">
        <f t="shared" si="144"/>
        <v>#REF!</v>
      </c>
      <c r="AI3219" s="43" t="str">
        <f>_xll.BInterpol('Base IPCA'!$C$3:$C$13,'Base IPCA'!$E$3:$E$13,AH3219,"Cubic","Extrapolate=Linear","MultiX=Average","Skip=True","Sort=True")</f>
        <v>#N/A Invalid Parameter: Interpolation value</v>
      </c>
      <c r="AJ3219" s="43" t="str">
        <f>_xll.BInterpol('Base IPCA'!$C$3:$C$13,'Base IPCA'!$D$3:$D$13,AH3219,"Cubic","Extrapolate=Linear","MultiX=Average","Skip=True","Sort=True")</f>
        <v>#N/A Invalid Parameter: Interpolation value</v>
      </c>
    </row>
    <row r="3220" spans="34:36" x14ac:dyDescent="0.25">
      <c r="AH3220" s="42" t="e">
        <f t="shared" si="144"/>
        <v>#REF!</v>
      </c>
      <c r="AI3220" s="43" t="str">
        <f>_xll.BInterpol('Base IPCA'!$C$3:$C$13,'Base IPCA'!$E$3:$E$13,AH3220,"Cubic","Extrapolate=Linear","MultiX=Average","Skip=True","Sort=True")</f>
        <v>#N/A Invalid Parameter: Interpolation value</v>
      </c>
      <c r="AJ3220" s="43" t="str">
        <f>_xll.BInterpol('Base IPCA'!$C$3:$C$13,'Base IPCA'!$D$3:$D$13,AH3220,"Cubic","Extrapolate=Linear","MultiX=Average","Skip=True","Sort=True")</f>
        <v>#N/A Invalid Parameter: Interpolation value</v>
      </c>
    </row>
    <row r="3221" spans="34:36" x14ac:dyDescent="0.25">
      <c r="AH3221" s="42" t="e">
        <f t="shared" si="144"/>
        <v>#REF!</v>
      </c>
      <c r="AI3221" s="43" t="str">
        <f>_xll.BInterpol('Base IPCA'!$C$3:$C$13,'Base IPCA'!$E$3:$E$13,AH3221,"Cubic","Extrapolate=Linear","MultiX=Average","Skip=True","Sort=True")</f>
        <v>#N/A Invalid Parameter: Interpolation value</v>
      </c>
      <c r="AJ3221" s="43" t="str">
        <f>_xll.BInterpol('Base IPCA'!$C$3:$C$13,'Base IPCA'!$D$3:$D$13,AH3221,"Cubic","Extrapolate=Linear","MultiX=Average","Skip=True","Sort=True")</f>
        <v>#N/A Invalid Parameter: Interpolation value</v>
      </c>
    </row>
    <row r="3222" spans="34:36" x14ac:dyDescent="0.25">
      <c r="AH3222" s="42" t="e">
        <f t="shared" si="144"/>
        <v>#REF!</v>
      </c>
      <c r="AI3222" s="43" t="str">
        <f>_xll.BInterpol('Base IPCA'!$C$3:$C$13,'Base IPCA'!$E$3:$E$13,AH3222,"Cubic","Extrapolate=Linear","MultiX=Average","Skip=True","Sort=True")</f>
        <v>#N/A Invalid Parameter: Interpolation value</v>
      </c>
      <c r="AJ3222" s="43" t="str">
        <f>_xll.BInterpol('Base IPCA'!$C$3:$C$13,'Base IPCA'!$D$3:$D$13,AH3222,"Cubic","Extrapolate=Linear","MultiX=Average","Skip=True","Sort=True")</f>
        <v>#N/A Invalid Parameter: Interpolation value</v>
      </c>
    </row>
    <row r="3223" spans="34:36" x14ac:dyDescent="0.25">
      <c r="AH3223" s="42" t="e">
        <f t="shared" si="144"/>
        <v>#REF!</v>
      </c>
      <c r="AI3223" s="43" t="str">
        <f>_xll.BInterpol('Base IPCA'!$C$3:$C$13,'Base IPCA'!$E$3:$E$13,AH3223,"Cubic","Extrapolate=Linear","MultiX=Average","Skip=True","Sort=True")</f>
        <v>#N/A Invalid Parameter: Interpolation value</v>
      </c>
      <c r="AJ3223" s="43" t="str">
        <f>_xll.BInterpol('Base IPCA'!$C$3:$C$13,'Base IPCA'!$D$3:$D$13,AH3223,"Cubic","Extrapolate=Linear","MultiX=Average","Skip=True","Sort=True")</f>
        <v>#N/A Invalid Parameter: Interpolation value</v>
      </c>
    </row>
    <row r="3224" spans="34:36" x14ac:dyDescent="0.25">
      <c r="AH3224" s="42" t="e">
        <f t="shared" si="144"/>
        <v>#REF!</v>
      </c>
      <c r="AI3224" s="43" t="str">
        <f>_xll.BInterpol('Base IPCA'!$C$3:$C$13,'Base IPCA'!$E$3:$E$13,AH3224,"Cubic","Extrapolate=Linear","MultiX=Average","Skip=True","Sort=True")</f>
        <v>#N/A Invalid Parameter: Interpolation value</v>
      </c>
      <c r="AJ3224" s="43" t="str">
        <f>_xll.BInterpol('Base IPCA'!$C$3:$C$13,'Base IPCA'!$D$3:$D$13,AH3224,"Cubic","Extrapolate=Linear","MultiX=Average","Skip=True","Sort=True")</f>
        <v>#N/A Invalid Parameter: Interpolation value</v>
      </c>
    </row>
    <row r="3225" spans="34:36" x14ac:dyDescent="0.25">
      <c r="AH3225" s="42" t="e">
        <f t="shared" si="144"/>
        <v>#REF!</v>
      </c>
      <c r="AI3225" s="43" t="str">
        <f>_xll.BInterpol('Base IPCA'!$C$3:$C$13,'Base IPCA'!$E$3:$E$13,AH3225,"Cubic","Extrapolate=Linear","MultiX=Average","Skip=True","Sort=True")</f>
        <v>#N/A Invalid Parameter: Interpolation value</v>
      </c>
      <c r="AJ3225" s="43" t="str">
        <f>_xll.BInterpol('Base IPCA'!$C$3:$C$13,'Base IPCA'!$D$3:$D$13,AH3225,"Cubic","Extrapolate=Linear","MultiX=Average","Skip=True","Sort=True")</f>
        <v>#N/A Invalid Parameter: Interpolation value</v>
      </c>
    </row>
    <row r="3226" spans="34:36" x14ac:dyDescent="0.25">
      <c r="AH3226" s="42" t="e">
        <f t="shared" si="144"/>
        <v>#REF!</v>
      </c>
      <c r="AI3226" s="43" t="str">
        <f>_xll.BInterpol('Base IPCA'!$C$3:$C$13,'Base IPCA'!$E$3:$E$13,AH3226,"Cubic","Extrapolate=Linear","MultiX=Average","Skip=True","Sort=True")</f>
        <v>#N/A Invalid Parameter: Interpolation value</v>
      </c>
      <c r="AJ3226" s="43" t="str">
        <f>_xll.BInterpol('Base IPCA'!$C$3:$C$13,'Base IPCA'!$D$3:$D$13,AH3226,"Cubic","Extrapolate=Linear","MultiX=Average","Skip=True","Sort=True")</f>
        <v>#N/A Invalid Parameter: Interpolation value</v>
      </c>
    </row>
    <row r="3227" spans="34:36" x14ac:dyDescent="0.25">
      <c r="AH3227" s="42" t="e">
        <f t="shared" si="144"/>
        <v>#REF!</v>
      </c>
      <c r="AI3227" s="43" t="str">
        <f>_xll.BInterpol('Base IPCA'!$C$3:$C$13,'Base IPCA'!$E$3:$E$13,AH3227,"Cubic","Extrapolate=Linear","MultiX=Average","Skip=True","Sort=True")</f>
        <v>#N/A Invalid Parameter: Interpolation value</v>
      </c>
      <c r="AJ3227" s="43" t="str">
        <f>_xll.BInterpol('Base IPCA'!$C$3:$C$13,'Base IPCA'!$D$3:$D$13,AH3227,"Cubic","Extrapolate=Linear","MultiX=Average","Skip=True","Sort=True")</f>
        <v>#N/A Invalid Parameter: Interpolation value</v>
      </c>
    </row>
    <row r="3228" spans="34:36" x14ac:dyDescent="0.25">
      <c r="AH3228" s="42" t="e">
        <f t="shared" si="144"/>
        <v>#REF!</v>
      </c>
      <c r="AI3228" s="43" t="str">
        <f>_xll.BInterpol('Base IPCA'!$C$3:$C$13,'Base IPCA'!$E$3:$E$13,AH3228,"Cubic","Extrapolate=Linear","MultiX=Average","Skip=True","Sort=True")</f>
        <v>#N/A Invalid Parameter: Interpolation value</v>
      </c>
      <c r="AJ3228" s="43" t="str">
        <f>_xll.BInterpol('Base IPCA'!$C$3:$C$13,'Base IPCA'!$D$3:$D$13,AH3228,"Cubic","Extrapolate=Linear","MultiX=Average","Skip=True","Sort=True")</f>
        <v>#N/A Invalid Parameter: Interpolation value</v>
      </c>
    </row>
    <row r="3229" spans="34:36" x14ac:dyDescent="0.25">
      <c r="AH3229" s="42" t="e">
        <f t="shared" si="144"/>
        <v>#REF!</v>
      </c>
      <c r="AI3229" s="43" t="str">
        <f>_xll.BInterpol('Base IPCA'!$C$3:$C$13,'Base IPCA'!$E$3:$E$13,AH3229,"Cubic","Extrapolate=Linear","MultiX=Average","Skip=True","Sort=True")</f>
        <v>#N/A Invalid Parameter: Interpolation value</v>
      </c>
      <c r="AJ3229" s="43" t="str">
        <f>_xll.BInterpol('Base IPCA'!$C$3:$C$13,'Base IPCA'!$D$3:$D$13,AH3229,"Cubic","Extrapolate=Linear","MultiX=Average","Skip=True","Sort=True")</f>
        <v>#N/A Invalid Parameter: Interpolation value</v>
      </c>
    </row>
    <row r="3230" spans="34:36" x14ac:dyDescent="0.25">
      <c r="AH3230" s="42" t="e">
        <f t="shared" si="144"/>
        <v>#REF!</v>
      </c>
      <c r="AI3230" s="43" t="str">
        <f>_xll.BInterpol('Base IPCA'!$C$3:$C$13,'Base IPCA'!$E$3:$E$13,AH3230,"Cubic","Extrapolate=Linear","MultiX=Average","Skip=True","Sort=True")</f>
        <v>#N/A Invalid Parameter: Interpolation value</v>
      </c>
      <c r="AJ3230" s="43" t="str">
        <f>_xll.BInterpol('Base IPCA'!$C$3:$C$13,'Base IPCA'!$D$3:$D$13,AH3230,"Cubic","Extrapolate=Linear","MultiX=Average","Skip=True","Sort=True")</f>
        <v>#N/A Invalid Parameter: Interpolation value</v>
      </c>
    </row>
    <row r="3231" spans="34:36" x14ac:dyDescent="0.25">
      <c r="AH3231" s="42" t="e">
        <f t="shared" si="144"/>
        <v>#REF!</v>
      </c>
      <c r="AI3231" s="43" t="str">
        <f>_xll.BInterpol('Base IPCA'!$C$3:$C$13,'Base IPCA'!$E$3:$E$13,AH3231,"Cubic","Extrapolate=Linear","MultiX=Average","Skip=True","Sort=True")</f>
        <v>#N/A Invalid Parameter: Interpolation value</v>
      </c>
      <c r="AJ3231" s="43" t="str">
        <f>_xll.BInterpol('Base IPCA'!$C$3:$C$13,'Base IPCA'!$D$3:$D$13,AH3231,"Cubic","Extrapolate=Linear","MultiX=Average","Skip=True","Sort=True")</f>
        <v>#N/A Invalid Parameter: Interpolation value</v>
      </c>
    </row>
    <row r="3232" spans="34:36" x14ac:dyDescent="0.25">
      <c r="AH3232" s="42" t="e">
        <f t="shared" si="144"/>
        <v>#REF!</v>
      </c>
      <c r="AI3232" s="43" t="str">
        <f>_xll.BInterpol('Base IPCA'!$C$3:$C$13,'Base IPCA'!$E$3:$E$13,AH3232,"Cubic","Extrapolate=Linear","MultiX=Average","Skip=True","Sort=True")</f>
        <v>#N/A Invalid Parameter: Interpolation value</v>
      </c>
      <c r="AJ3232" s="43" t="str">
        <f>_xll.BInterpol('Base IPCA'!$C$3:$C$13,'Base IPCA'!$D$3:$D$13,AH3232,"Cubic","Extrapolate=Linear","MultiX=Average","Skip=True","Sort=True")</f>
        <v>#N/A Invalid Parameter: Interpolation value</v>
      </c>
    </row>
    <row r="3233" spans="34:36" x14ac:dyDescent="0.25">
      <c r="AH3233" s="42" t="e">
        <f t="shared" si="144"/>
        <v>#REF!</v>
      </c>
      <c r="AI3233" s="43" t="str">
        <f>_xll.BInterpol('Base IPCA'!$C$3:$C$13,'Base IPCA'!$E$3:$E$13,AH3233,"Cubic","Extrapolate=Linear","MultiX=Average","Skip=True","Sort=True")</f>
        <v>#N/A Invalid Parameter: Interpolation value</v>
      </c>
      <c r="AJ3233" s="43" t="str">
        <f>_xll.BInterpol('Base IPCA'!$C$3:$C$13,'Base IPCA'!$D$3:$D$13,AH3233,"Cubic","Extrapolate=Linear","MultiX=Average","Skip=True","Sort=True")</f>
        <v>#N/A Invalid Parameter: Interpolation value</v>
      </c>
    </row>
    <row r="3234" spans="34:36" x14ac:dyDescent="0.25">
      <c r="AH3234" s="42" t="e">
        <f t="shared" si="144"/>
        <v>#REF!</v>
      </c>
      <c r="AI3234" s="43" t="str">
        <f>_xll.BInterpol('Base IPCA'!$C$3:$C$13,'Base IPCA'!$E$3:$E$13,AH3234,"Cubic","Extrapolate=Linear","MultiX=Average","Skip=True","Sort=True")</f>
        <v>#N/A Invalid Parameter: Interpolation value</v>
      </c>
      <c r="AJ3234" s="43" t="str">
        <f>_xll.BInterpol('Base IPCA'!$C$3:$C$13,'Base IPCA'!$D$3:$D$13,AH3234,"Cubic","Extrapolate=Linear","MultiX=Average","Skip=True","Sort=True")</f>
        <v>#N/A Invalid Parameter: Interpolation value</v>
      </c>
    </row>
    <row r="3235" spans="34:36" x14ac:dyDescent="0.25">
      <c r="AH3235" s="42" t="e">
        <f t="shared" si="144"/>
        <v>#REF!</v>
      </c>
      <c r="AI3235" s="43" t="str">
        <f>_xll.BInterpol('Base IPCA'!$C$3:$C$13,'Base IPCA'!$E$3:$E$13,AH3235,"Cubic","Extrapolate=Linear","MultiX=Average","Skip=True","Sort=True")</f>
        <v>#N/A Invalid Parameter: Interpolation value</v>
      </c>
      <c r="AJ3235" s="43" t="str">
        <f>_xll.BInterpol('Base IPCA'!$C$3:$C$13,'Base IPCA'!$D$3:$D$13,AH3235,"Cubic","Extrapolate=Linear","MultiX=Average","Skip=True","Sort=True")</f>
        <v>#N/A Invalid Parameter: Interpolation value</v>
      </c>
    </row>
    <row r="3236" spans="34:36" x14ac:dyDescent="0.25">
      <c r="AH3236" s="42" t="e">
        <f t="shared" si="144"/>
        <v>#REF!</v>
      </c>
      <c r="AI3236" s="43" t="str">
        <f>_xll.BInterpol('Base IPCA'!$C$3:$C$13,'Base IPCA'!$E$3:$E$13,AH3236,"Cubic","Extrapolate=Linear","MultiX=Average","Skip=True","Sort=True")</f>
        <v>#N/A Invalid Parameter: Interpolation value</v>
      </c>
      <c r="AJ3236" s="43" t="str">
        <f>_xll.BInterpol('Base IPCA'!$C$3:$C$13,'Base IPCA'!$D$3:$D$13,AH3236,"Cubic","Extrapolate=Linear","MultiX=Average","Skip=True","Sort=True")</f>
        <v>#N/A Invalid Parameter: Interpolation value</v>
      </c>
    </row>
    <row r="3237" spans="34:36" x14ac:dyDescent="0.25">
      <c r="AH3237" s="42" t="e">
        <f t="shared" si="144"/>
        <v>#REF!</v>
      </c>
      <c r="AI3237" s="43" t="str">
        <f>_xll.BInterpol('Base IPCA'!$C$3:$C$13,'Base IPCA'!$E$3:$E$13,AH3237,"Cubic","Extrapolate=Linear","MultiX=Average","Skip=True","Sort=True")</f>
        <v>#N/A Invalid Parameter: Interpolation value</v>
      </c>
      <c r="AJ3237" s="43" t="str">
        <f>_xll.BInterpol('Base IPCA'!$C$3:$C$13,'Base IPCA'!$D$3:$D$13,AH3237,"Cubic","Extrapolate=Linear","MultiX=Average","Skip=True","Sort=True")</f>
        <v>#N/A Invalid Parameter: Interpolation value</v>
      </c>
    </row>
    <row r="3238" spans="34:36" x14ac:dyDescent="0.25">
      <c r="AH3238" s="42" t="e">
        <f t="shared" si="144"/>
        <v>#REF!</v>
      </c>
      <c r="AI3238" s="43" t="str">
        <f>_xll.BInterpol('Base IPCA'!$C$3:$C$13,'Base IPCA'!$E$3:$E$13,AH3238,"Cubic","Extrapolate=Linear","MultiX=Average","Skip=True","Sort=True")</f>
        <v>#N/A Invalid Parameter: Interpolation value</v>
      </c>
      <c r="AJ3238" s="43" t="str">
        <f>_xll.BInterpol('Base IPCA'!$C$3:$C$13,'Base IPCA'!$D$3:$D$13,AH3238,"Cubic","Extrapolate=Linear","MultiX=Average","Skip=True","Sort=True")</f>
        <v>#N/A Invalid Parameter: Interpolation value</v>
      </c>
    </row>
    <row r="3239" spans="34:36" x14ac:dyDescent="0.25">
      <c r="AH3239" s="42" t="e">
        <f t="shared" si="144"/>
        <v>#REF!</v>
      </c>
      <c r="AI3239" s="43" t="str">
        <f>_xll.BInterpol('Base IPCA'!$C$3:$C$13,'Base IPCA'!$E$3:$E$13,AH3239,"Cubic","Extrapolate=Linear","MultiX=Average","Skip=True","Sort=True")</f>
        <v>#N/A Invalid Parameter: Interpolation value</v>
      </c>
      <c r="AJ3239" s="43" t="str">
        <f>_xll.BInterpol('Base IPCA'!$C$3:$C$13,'Base IPCA'!$D$3:$D$13,AH3239,"Cubic","Extrapolate=Linear","MultiX=Average","Skip=True","Sort=True")</f>
        <v>#N/A Invalid Parameter: Interpolation value</v>
      </c>
    </row>
    <row r="3240" spans="34:36" x14ac:dyDescent="0.25">
      <c r="AH3240" s="42" t="e">
        <f t="shared" si="144"/>
        <v>#REF!</v>
      </c>
      <c r="AI3240" s="43" t="str">
        <f>_xll.BInterpol('Base IPCA'!$C$3:$C$13,'Base IPCA'!$E$3:$E$13,AH3240,"Cubic","Extrapolate=Linear","MultiX=Average","Skip=True","Sort=True")</f>
        <v>#N/A Invalid Parameter: Interpolation value</v>
      </c>
      <c r="AJ3240" s="43" t="str">
        <f>_xll.BInterpol('Base IPCA'!$C$3:$C$13,'Base IPCA'!$D$3:$D$13,AH3240,"Cubic","Extrapolate=Linear","MultiX=Average","Skip=True","Sort=True")</f>
        <v>#N/A Invalid Parameter: Interpolation value</v>
      </c>
    </row>
    <row r="3241" spans="34:36" x14ac:dyDescent="0.25">
      <c r="AH3241" s="42" t="e">
        <f t="shared" si="144"/>
        <v>#REF!</v>
      </c>
      <c r="AI3241" s="43" t="str">
        <f>_xll.BInterpol('Base IPCA'!$C$3:$C$13,'Base IPCA'!$E$3:$E$13,AH3241,"Cubic","Extrapolate=Linear","MultiX=Average","Skip=True","Sort=True")</f>
        <v>#N/A Invalid Parameter: Interpolation value</v>
      </c>
      <c r="AJ3241" s="43" t="str">
        <f>_xll.BInterpol('Base IPCA'!$C$3:$C$13,'Base IPCA'!$D$3:$D$13,AH3241,"Cubic","Extrapolate=Linear","MultiX=Average","Skip=True","Sort=True")</f>
        <v>#N/A Invalid Parameter: Interpolation value</v>
      </c>
    </row>
    <row r="3242" spans="34:36" x14ac:dyDescent="0.25">
      <c r="AH3242" s="42" t="e">
        <f t="shared" si="144"/>
        <v>#REF!</v>
      </c>
      <c r="AI3242" s="43" t="str">
        <f>_xll.BInterpol('Base IPCA'!$C$3:$C$13,'Base IPCA'!$E$3:$E$13,AH3242,"Cubic","Extrapolate=Linear","MultiX=Average","Skip=True","Sort=True")</f>
        <v>#N/A Invalid Parameter: Interpolation value</v>
      </c>
      <c r="AJ3242" s="43" t="str">
        <f>_xll.BInterpol('Base IPCA'!$C$3:$C$13,'Base IPCA'!$D$3:$D$13,AH3242,"Cubic","Extrapolate=Linear","MultiX=Average","Skip=True","Sort=True")</f>
        <v>#N/A Invalid Parameter: Interpolation value</v>
      </c>
    </row>
    <row r="3243" spans="34:36" x14ac:dyDescent="0.25">
      <c r="AH3243" s="42" t="e">
        <f t="shared" si="144"/>
        <v>#REF!</v>
      </c>
      <c r="AI3243" s="43" t="str">
        <f>_xll.BInterpol('Base IPCA'!$C$3:$C$13,'Base IPCA'!$E$3:$E$13,AH3243,"Cubic","Extrapolate=Linear","MultiX=Average","Skip=True","Sort=True")</f>
        <v>#N/A Invalid Parameter: Interpolation value</v>
      </c>
      <c r="AJ3243" s="43" t="str">
        <f>_xll.BInterpol('Base IPCA'!$C$3:$C$13,'Base IPCA'!$D$3:$D$13,AH3243,"Cubic","Extrapolate=Linear","MultiX=Average","Skip=True","Sort=True")</f>
        <v>#N/A Invalid Parameter: Interpolation value</v>
      </c>
    </row>
    <row r="3244" spans="34:36" x14ac:dyDescent="0.25">
      <c r="AH3244" s="42" t="e">
        <f t="shared" si="144"/>
        <v>#REF!</v>
      </c>
      <c r="AI3244" s="43" t="str">
        <f>_xll.BInterpol('Base IPCA'!$C$3:$C$13,'Base IPCA'!$E$3:$E$13,AH3244,"Cubic","Extrapolate=Linear","MultiX=Average","Skip=True","Sort=True")</f>
        <v>#N/A Invalid Parameter: Interpolation value</v>
      </c>
      <c r="AJ3244" s="43" t="str">
        <f>_xll.BInterpol('Base IPCA'!$C$3:$C$13,'Base IPCA'!$D$3:$D$13,AH3244,"Cubic","Extrapolate=Linear","MultiX=Average","Skip=True","Sort=True")</f>
        <v>#N/A Invalid Parameter: Interpolation value</v>
      </c>
    </row>
    <row r="3245" spans="34:36" x14ac:dyDescent="0.25">
      <c r="AH3245" s="42" t="e">
        <f t="shared" si="144"/>
        <v>#REF!</v>
      </c>
      <c r="AI3245" s="43" t="str">
        <f>_xll.BInterpol('Base IPCA'!$C$3:$C$13,'Base IPCA'!$E$3:$E$13,AH3245,"Cubic","Extrapolate=Linear","MultiX=Average","Skip=True","Sort=True")</f>
        <v>#N/A Invalid Parameter: Interpolation value</v>
      </c>
      <c r="AJ3245" s="43" t="str">
        <f>_xll.BInterpol('Base IPCA'!$C$3:$C$13,'Base IPCA'!$D$3:$D$13,AH3245,"Cubic","Extrapolate=Linear","MultiX=Average","Skip=True","Sort=True")</f>
        <v>#N/A Invalid Parameter: Interpolation value</v>
      </c>
    </row>
    <row r="3246" spans="34:36" x14ac:dyDescent="0.25">
      <c r="AH3246" s="42" t="e">
        <f t="shared" si="144"/>
        <v>#REF!</v>
      </c>
      <c r="AI3246" s="43" t="str">
        <f>_xll.BInterpol('Base IPCA'!$C$3:$C$13,'Base IPCA'!$E$3:$E$13,AH3246,"Cubic","Extrapolate=Linear","MultiX=Average","Skip=True","Sort=True")</f>
        <v>#N/A Invalid Parameter: Interpolation value</v>
      </c>
      <c r="AJ3246" s="43" t="str">
        <f>_xll.BInterpol('Base IPCA'!$C$3:$C$13,'Base IPCA'!$D$3:$D$13,AH3246,"Cubic","Extrapolate=Linear","MultiX=Average","Skip=True","Sort=True")</f>
        <v>#N/A Invalid Parameter: Interpolation value</v>
      </c>
    </row>
    <row r="3247" spans="34:36" x14ac:dyDescent="0.25">
      <c r="AH3247" s="42" t="e">
        <f t="shared" si="144"/>
        <v>#REF!</v>
      </c>
      <c r="AI3247" s="43" t="str">
        <f>_xll.BInterpol('Base IPCA'!$C$3:$C$13,'Base IPCA'!$E$3:$E$13,AH3247,"Cubic","Extrapolate=Linear","MultiX=Average","Skip=True","Sort=True")</f>
        <v>#N/A Invalid Parameter: Interpolation value</v>
      </c>
      <c r="AJ3247" s="43" t="str">
        <f>_xll.BInterpol('Base IPCA'!$C$3:$C$13,'Base IPCA'!$D$3:$D$13,AH3247,"Cubic","Extrapolate=Linear","MultiX=Average","Skip=True","Sort=True")</f>
        <v>#N/A Invalid Parameter: Interpolation value</v>
      </c>
    </row>
    <row r="3248" spans="34:36" x14ac:dyDescent="0.25">
      <c r="AH3248" s="42" t="e">
        <f t="shared" si="144"/>
        <v>#REF!</v>
      </c>
      <c r="AI3248" s="43" t="str">
        <f>_xll.BInterpol('Base IPCA'!$C$3:$C$13,'Base IPCA'!$E$3:$E$13,AH3248,"Cubic","Extrapolate=Linear","MultiX=Average","Skip=True","Sort=True")</f>
        <v>#N/A Invalid Parameter: Interpolation value</v>
      </c>
      <c r="AJ3248" s="43" t="str">
        <f>_xll.BInterpol('Base IPCA'!$C$3:$C$13,'Base IPCA'!$D$3:$D$13,AH3248,"Cubic","Extrapolate=Linear","MultiX=Average","Skip=True","Sort=True")</f>
        <v>#N/A Invalid Parameter: Interpolation value</v>
      </c>
    </row>
    <row r="3249" spans="34:36" x14ac:dyDescent="0.25">
      <c r="AH3249" s="42" t="e">
        <f t="shared" si="144"/>
        <v>#REF!</v>
      </c>
      <c r="AI3249" s="43" t="str">
        <f>_xll.BInterpol('Base IPCA'!$C$3:$C$13,'Base IPCA'!$E$3:$E$13,AH3249,"Cubic","Extrapolate=Linear","MultiX=Average","Skip=True","Sort=True")</f>
        <v>#N/A Invalid Parameter: Interpolation value</v>
      </c>
      <c r="AJ3249" s="43" t="str">
        <f>_xll.BInterpol('Base IPCA'!$C$3:$C$13,'Base IPCA'!$D$3:$D$13,AH3249,"Cubic","Extrapolate=Linear","MultiX=Average","Skip=True","Sort=True")</f>
        <v>#N/A Invalid Parameter: Interpolation value</v>
      </c>
    </row>
    <row r="3250" spans="34:36" x14ac:dyDescent="0.25">
      <c r="AH3250" s="42" t="e">
        <f t="shared" si="144"/>
        <v>#REF!</v>
      </c>
      <c r="AI3250" s="43" t="str">
        <f>_xll.BInterpol('Base IPCA'!$C$3:$C$13,'Base IPCA'!$E$3:$E$13,AH3250,"Cubic","Extrapolate=Linear","MultiX=Average","Skip=True","Sort=True")</f>
        <v>#N/A Invalid Parameter: Interpolation value</v>
      </c>
      <c r="AJ3250" s="43" t="str">
        <f>_xll.BInterpol('Base IPCA'!$C$3:$C$13,'Base IPCA'!$D$3:$D$13,AH3250,"Cubic","Extrapolate=Linear","MultiX=Average","Skip=True","Sort=True")</f>
        <v>#N/A Invalid Parameter: Interpolation value</v>
      </c>
    </row>
    <row r="3251" spans="34:36" x14ac:dyDescent="0.25">
      <c r="AH3251" s="42" t="e">
        <f t="shared" si="144"/>
        <v>#REF!</v>
      </c>
      <c r="AI3251" s="43" t="str">
        <f>_xll.BInterpol('Base IPCA'!$C$3:$C$13,'Base IPCA'!$E$3:$E$13,AH3251,"Cubic","Extrapolate=Linear","MultiX=Average","Skip=True","Sort=True")</f>
        <v>#N/A Invalid Parameter: Interpolation value</v>
      </c>
      <c r="AJ3251" s="43" t="str">
        <f>_xll.BInterpol('Base IPCA'!$C$3:$C$13,'Base IPCA'!$D$3:$D$13,AH3251,"Cubic","Extrapolate=Linear","MultiX=Average","Skip=True","Sort=True")</f>
        <v>#N/A Invalid Parameter: Interpolation value</v>
      </c>
    </row>
    <row r="3252" spans="34:36" x14ac:dyDescent="0.25">
      <c r="AH3252" s="42" t="e">
        <f t="shared" si="144"/>
        <v>#REF!</v>
      </c>
      <c r="AI3252" s="43" t="str">
        <f>_xll.BInterpol('Base IPCA'!$C$3:$C$13,'Base IPCA'!$E$3:$E$13,AH3252,"Cubic","Extrapolate=Linear","MultiX=Average","Skip=True","Sort=True")</f>
        <v>#N/A Invalid Parameter: Interpolation value</v>
      </c>
      <c r="AJ3252" s="43" t="str">
        <f>_xll.BInterpol('Base IPCA'!$C$3:$C$13,'Base IPCA'!$D$3:$D$13,AH3252,"Cubic","Extrapolate=Linear","MultiX=Average","Skip=True","Sort=True")</f>
        <v>#N/A Invalid Parameter: Interpolation value</v>
      </c>
    </row>
    <row r="3253" spans="34:36" x14ac:dyDescent="0.25">
      <c r="AH3253" s="42" t="e">
        <f t="shared" si="144"/>
        <v>#REF!</v>
      </c>
      <c r="AI3253" s="43" t="str">
        <f>_xll.BInterpol('Base IPCA'!$C$3:$C$13,'Base IPCA'!$E$3:$E$13,AH3253,"Cubic","Extrapolate=Linear","MultiX=Average","Skip=True","Sort=True")</f>
        <v>#N/A Invalid Parameter: Interpolation value</v>
      </c>
      <c r="AJ3253" s="43" t="str">
        <f>_xll.BInterpol('Base IPCA'!$C$3:$C$13,'Base IPCA'!$D$3:$D$13,AH3253,"Cubic","Extrapolate=Linear","MultiX=Average","Skip=True","Sort=True")</f>
        <v>#N/A Invalid Parameter: Interpolation value</v>
      </c>
    </row>
    <row r="3254" spans="34:36" x14ac:dyDescent="0.25">
      <c r="AH3254" s="42" t="e">
        <f t="shared" si="144"/>
        <v>#REF!</v>
      </c>
      <c r="AI3254" s="43" t="str">
        <f>_xll.BInterpol('Base IPCA'!$C$3:$C$13,'Base IPCA'!$E$3:$E$13,AH3254,"Cubic","Extrapolate=Linear","MultiX=Average","Skip=True","Sort=True")</f>
        <v>#N/A Invalid Parameter: Interpolation value</v>
      </c>
      <c r="AJ3254" s="43" t="str">
        <f>_xll.BInterpol('Base IPCA'!$C$3:$C$13,'Base IPCA'!$D$3:$D$13,AH3254,"Cubic","Extrapolate=Linear","MultiX=Average","Skip=True","Sort=True")</f>
        <v>#N/A Invalid Parameter: Interpolation value</v>
      </c>
    </row>
    <row r="3255" spans="34:36" x14ac:dyDescent="0.25">
      <c r="AH3255" s="42" t="e">
        <f t="shared" si="144"/>
        <v>#REF!</v>
      </c>
      <c r="AI3255" s="43" t="str">
        <f>_xll.BInterpol('Base IPCA'!$C$3:$C$13,'Base IPCA'!$E$3:$E$13,AH3255,"Cubic","Extrapolate=Linear","MultiX=Average","Skip=True","Sort=True")</f>
        <v>#N/A Invalid Parameter: Interpolation value</v>
      </c>
      <c r="AJ3255" s="43" t="str">
        <f>_xll.BInterpol('Base IPCA'!$C$3:$C$13,'Base IPCA'!$D$3:$D$13,AH3255,"Cubic","Extrapolate=Linear","MultiX=Average","Skip=True","Sort=True")</f>
        <v>#N/A Invalid Parameter: Interpolation value</v>
      </c>
    </row>
    <row r="3256" spans="34:36" x14ac:dyDescent="0.25">
      <c r="AH3256" s="42" t="e">
        <f t="shared" si="144"/>
        <v>#REF!</v>
      </c>
      <c r="AI3256" s="43" t="str">
        <f>_xll.BInterpol('Base IPCA'!$C$3:$C$13,'Base IPCA'!$E$3:$E$13,AH3256,"Cubic","Extrapolate=Linear","MultiX=Average","Skip=True","Sort=True")</f>
        <v>#N/A Invalid Parameter: Interpolation value</v>
      </c>
      <c r="AJ3256" s="43" t="str">
        <f>_xll.BInterpol('Base IPCA'!$C$3:$C$13,'Base IPCA'!$D$3:$D$13,AH3256,"Cubic","Extrapolate=Linear","MultiX=Average","Skip=True","Sort=True")</f>
        <v>#N/A Invalid Parameter: Interpolation value</v>
      </c>
    </row>
    <row r="3257" spans="34:36" x14ac:dyDescent="0.25">
      <c r="AH3257" s="42" t="e">
        <f t="shared" si="144"/>
        <v>#REF!</v>
      </c>
      <c r="AI3257" s="43" t="str">
        <f>_xll.BInterpol('Base IPCA'!$C$3:$C$13,'Base IPCA'!$E$3:$E$13,AH3257,"Cubic","Extrapolate=Linear","MultiX=Average","Skip=True","Sort=True")</f>
        <v>#N/A Invalid Parameter: Interpolation value</v>
      </c>
      <c r="AJ3257" s="43" t="str">
        <f>_xll.BInterpol('Base IPCA'!$C$3:$C$13,'Base IPCA'!$D$3:$D$13,AH3257,"Cubic","Extrapolate=Linear","MultiX=Average","Skip=True","Sort=True")</f>
        <v>#N/A Invalid Parameter: Interpolation value</v>
      </c>
    </row>
    <row r="3258" spans="34:36" x14ac:dyDescent="0.25">
      <c r="AH3258" s="42" t="e">
        <f t="shared" si="144"/>
        <v>#REF!</v>
      </c>
      <c r="AI3258" s="43" t="str">
        <f>_xll.BInterpol('Base IPCA'!$C$3:$C$13,'Base IPCA'!$E$3:$E$13,AH3258,"Cubic","Extrapolate=Linear","MultiX=Average","Skip=True","Sort=True")</f>
        <v>#N/A Invalid Parameter: Interpolation value</v>
      </c>
      <c r="AJ3258" s="43" t="str">
        <f>_xll.BInterpol('Base IPCA'!$C$3:$C$13,'Base IPCA'!$D$3:$D$13,AH3258,"Cubic","Extrapolate=Linear","MultiX=Average","Skip=True","Sort=True")</f>
        <v>#N/A Invalid Parameter: Interpolation value</v>
      </c>
    </row>
    <row r="3259" spans="34:36" x14ac:dyDescent="0.25">
      <c r="AH3259" s="42" t="e">
        <f t="shared" si="144"/>
        <v>#REF!</v>
      </c>
      <c r="AI3259" s="43" t="str">
        <f>_xll.BInterpol('Base IPCA'!$C$3:$C$13,'Base IPCA'!$E$3:$E$13,AH3259,"Cubic","Extrapolate=Linear","MultiX=Average","Skip=True","Sort=True")</f>
        <v>#N/A Invalid Parameter: Interpolation value</v>
      </c>
      <c r="AJ3259" s="43" t="str">
        <f>_xll.BInterpol('Base IPCA'!$C$3:$C$13,'Base IPCA'!$D$3:$D$13,AH3259,"Cubic","Extrapolate=Linear","MultiX=Average","Skip=True","Sort=True")</f>
        <v>#N/A Invalid Parameter: Interpolation value</v>
      </c>
    </row>
    <row r="3260" spans="34:36" x14ac:dyDescent="0.25">
      <c r="AH3260" s="42" t="e">
        <f t="shared" si="144"/>
        <v>#REF!</v>
      </c>
      <c r="AI3260" s="43" t="str">
        <f>_xll.BInterpol('Base IPCA'!$C$3:$C$13,'Base IPCA'!$E$3:$E$13,AH3260,"Cubic","Extrapolate=Linear","MultiX=Average","Skip=True","Sort=True")</f>
        <v>#N/A Invalid Parameter: Interpolation value</v>
      </c>
      <c r="AJ3260" s="43" t="str">
        <f>_xll.BInterpol('Base IPCA'!$C$3:$C$13,'Base IPCA'!$D$3:$D$13,AH3260,"Cubic","Extrapolate=Linear","MultiX=Average","Skip=True","Sort=True")</f>
        <v>#N/A Invalid Parameter: Interpolation value</v>
      </c>
    </row>
    <row r="3261" spans="34:36" x14ac:dyDescent="0.25">
      <c r="AH3261" s="42" t="e">
        <f t="shared" si="144"/>
        <v>#REF!</v>
      </c>
      <c r="AI3261" s="43" t="str">
        <f>_xll.BInterpol('Base IPCA'!$C$3:$C$13,'Base IPCA'!$E$3:$E$13,AH3261,"Cubic","Extrapolate=Linear","MultiX=Average","Skip=True","Sort=True")</f>
        <v>#N/A Invalid Parameter: Interpolation value</v>
      </c>
      <c r="AJ3261" s="43" t="str">
        <f>_xll.BInterpol('Base IPCA'!$C$3:$C$13,'Base IPCA'!$D$3:$D$13,AH3261,"Cubic","Extrapolate=Linear","MultiX=Average","Skip=True","Sort=True")</f>
        <v>#N/A Invalid Parameter: Interpolation value</v>
      </c>
    </row>
    <row r="3262" spans="34:36" x14ac:dyDescent="0.25">
      <c r="AH3262" s="42" t="e">
        <f t="shared" si="144"/>
        <v>#REF!</v>
      </c>
      <c r="AI3262" s="43" t="str">
        <f>_xll.BInterpol('Base IPCA'!$C$3:$C$13,'Base IPCA'!$E$3:$E$13,AH3262,"Cubic","Extrapolate=Linear","MultiX=Average","Skip=True","Sort=True")</f>
        <v>#N/A Invalid Parameter: Interpolation value</v>
      </c>
      <c r="AJ3262" s="43" t="str">
        <f>_xll.BInterpol('Base IPCA'!$C$3:$C$13,'Base IPCA'!$D$3:$D$13,AH3262,"Cubic","Extrapolate=Linear","MultiX=Average","Skip=True","Sort=True")</f>
        <v>#N/A Invalid Parameter: Interpolation value</v>
      </c>
    </row>
    <row r="3263" spans="34:36" x14ac:dyDescent="0.25">
      <c r="AH3263" s="42" t="e">
        <f t="shared" si="144"/>
        <v>#REF!</v>
      </c>
      <c r="AI3263" s="43" t="str">
        <f>_xll.BInterpol('Base IPCA'!$C$3:$C$13,'Base IPCA'!$E$3:$E$13,AH3263,"Cubic","Extrapolate=Linear","MultiX=Average","Skip=True","Sort=True")</f>
        <v>#N/A Invalid Parameter: Interpolation value</v>
      </c>
      <c r="AJ3263" s="43" t="str">
        <f>_xll.BInterpol('Base IPCA'!$C$3:$C$13,'Base IPCA'!$D$3:$D$13,AH3263,"Cubic","Extrapolate=Linear","MultiX=Average","Skip=True","Sort=True")</f>
        <v>#N/A Invalid Parameter: Interpolation value</v>
      </c>
    </row>
    <row r="3264" spans="34:36" x14ac:dyDescent="0.25">
      <c r="AH3264" s="42" t="e">
        <f t="shared" si="144"/>
        <v>#REF!</v>
      </c>
      <c r="AI3264" s="43" t="str">
        <f>_xll.BInterpol('Base IPCA'!$C$3:$C$13,'Base IPCA'!$E$3:$E$13,AH3264,"Cubic","Extrapolate=Linear","MultiX=Average","Skip=True","Sort=True")</f>
        <v>#N/A Invalid Parameter: Interpolation value</v>
      </c>
      <c r="AJ3264" s="43" t="str">
        <f>_xll.BInterpol('Base IPCA'!$C$3:$C$13,'Base IPCA'!$D$3:$D$13,AH3264,"Cubic","Extrapolate=Linear","MultiX=Average","Skip=True","Sort=True")</f>
        <v>#N/A Invalid Parameter: Interpolation value</v>
      </c>
    </row>
    <row r="3265" spans="34:36" x14ac:dyDescent="0.25">
      <c r="AH3265" s="42" t="e">
        <f t="shared" si="144"/>
        <v>#REF!</v>
      </c>
      <c r="AI3265" s="43" t="str">
        <f>_xll.BInterpol('Base IPCA'!$C$3:$C$13,'Base IPCA'!$E$3:$E$13,AH3265,"Cubic","Extrapolate=Linear","MultiX=Average","Skip=True","Sort=True")</f>
        <v>#N/A Invalid Parameter: Interpolation value</v>
      </c>
      <c r="AJ3265" s="43" t="str">
        <f>_xll.BInterpol('Base IPCA'!$C$3:$C$13,'Base IPCA'!$D$3:$D$13,AH3265,"Cubic","Extrapolate=Linear","MultiX=Average","Skip=True","Sort=True")</f>
        <v>#N/A Invalid Parameter: Interpolation value</v>
      </c>
    </row>
    <row r="3266" spans="34:36" x14ac:dyDescent="0.25">
      <c r="AH3266" s="42" t="e">
        <f t="shared" si="144"/>
        <v>#REF!</v>
      </c>
      <c r="AI3266" s="43" t="str">
        <f>_xll.BInterpol('Base IPCA'!$C$3:$C$13,'Base IPCA'!$E$3:$E$13,AH3266,"Cubic","Extrapolate=Linear","MultiX=Average","Skip=True","Sort=True")</f>
        <v>#N/A Invalid Parameter: Interpolation value</v>
      </c>
      <c r="AJ3266" s="43" t="str">
        <f>_xll.BInterpol('Base IPCA'!$C$3:$C$13,'Base IPCA'!$D$3:$D$13,AH3266,"Cubic","Extrapolate=Linear","MultiX=Average","Skip=True","Sort=True")</f>
        <v>#N/A Invalid Parameter: Interpolation value</v>
      </c>
    </row>
    <row r="3267" spans="34:36" x14ac:dyDescent="0.25">
      <c r="AH3267" s="42" t="e">
        <f t="shared" si="144"/>
        <v>#REF!</v>
      </c>
      <c r="AI3267" s="43" t="str">
        <f>_xll.BInterpol('Base IPCA'!$C$3:$C$13,'Base IPCA'!$E$3:$E$13,AH3267,"Cubic","Extrapolate=Linear","MultiX=Average","Skip=True","Sort=True")</f>
        <v>#N/A Invalid Parameter: Interpolation value</v>
      </c>
      <c r="AJ3267" s="43" t="str">
        <f>_xll.BInterpol('Base IPCA'!$C$3:$C$13,'Base IPCA'!$D$3:$D$13,AH3267,"Cubic","Extrapolate=Linear","MultiX=Average","Skip=True","Sort=True")</f>
        <v>#N/A Invalid Parameter: Interpolation value</v>
      </c>
    </row>
    <row r="3268" spans="34:36" x14ac:dyDescent="0.25">
      <c r="AH3268" s="42" t="e">
        <f t="shared" si="144"/>
        <v>#REF!</v>
      </c>
      <c r="AI3268" s="43" t="str">
        <f>_xll.BInterpol('Base IPCA'!$C$3:$C$13,'Base IPCA'!$E$3:$E$13,AH3268,"Cubic","Extrapolate=Linear","MultiX=Average","Skip=True","Sort=True")</f>
        <v>#N/A Invalid Parameter: Interpolation value</v>
      </c>
      <c r="AJ3268" s="43" t="str">
        <f>_xll.BInterpol('Base IPCA'!$C$3:$C$13,'Base IPCA'!$D$3:$D$13,AH3268,"Cubic","Extrapolate=Linear","MultiX=Average","Skip=True","Sort=True")</f>
        <v>#N/A Invalid Parameter: Interpolation value</v>
      </c>
    </row>
    <row r="3269" spans="34:36" x14ac:dyDescent="0.25">
      <c r="AH3269" s="42" t="e">
        <f t="shared" si="144"/>
        <v>#REF!</v>
      </c>
      <c r="AI3269" s="43" t="str">
        <f>_xll.BInterpol('Base IPCA'!$C$3:$C$13,'Base IPCA'!$E$3:$E$13,AH3269,"Cubic","Extrapolate=Linear","MultiX=Average","Skip=True","Sort=True")</f>
        <v>#N/A Invalid Parameter: Interpolation value</v>
      </c>
      <c r="AJ3269" s="43" t="str">
        <f>_xll.BInterpol('Base IPCA'!$C$3:$C$13,'Base IPCA'!$D$3:$D$13,AH3269,"Cubic","Extrapolate=Linear","MultiX=Average","Skip=True","Sort=True")</f>
        <v>#N/A Invalid Parameter: Interpolation value</v>
      </c>
    </row>
    <row r="3270" spans="34:36" x14ac:dyDescent="0.25">
      <c r="AH3270" s="42" t="e">
        <f t="shared" ref="AH3270:AH3333" si="145">AH3269+1</f>
        <v>#REF!</v>
      </c>
      <c r="AI3270" s="43" t="str">
        <f>_xll.BInterpol('Base IPCA'!$C$3:$C$13,'Base IPCA'!$E$3:$E$13,AH3270,"Cubic","Extrapolate=Linear","MultiX=Average","Skip=True","Sort=True")</f>
        <v>#N/A Invalid Parameter: Interpolation value</v>
      </c>
      <c r="AJ3270" s="43" t="str">
        <f>_xll.BInterpol('Base IPCA'!$C$3:$C$13,'Base IPCA'!$D$3:$D$13,AH3270,"Cubic","Extrapolate=Linear","MultiX=Average","Skip=True","Sort=True")</f>
        <v>#N/A Invalid Parameter: Interpolation value</v>
      </c>
    </row>
    <row r="3271" spans="34:36" x14ac:dyDescent="0.25">
      <c r="AH3271" s="42" t="e">
        <f t="shared" si="145"/>
        <v>#REF!</v>
      </c>
      <c r="AI3271" s="43" t="str">
        <f>_xll.BInterpol('Base IPCA'!$C$3:$C$13,'Base IPCA'!$E$3:$E$13,AH3271,"Cubic","Extrapolate=Linear","MultiX=Average","Skip=True","Sort=True")</f>
        <v>#N/A Invalid Parameter: Interpolation value</v>
      </c>
      <c r="AJ3271" s="43" t="str">
        <f>_xll.BInterpol('Base IPCA'!$C$3:$C$13,'Base IPCA'!$D$3:$D$13,AH3271,"Cubic","Extrapolate=Linear","MultiX=Average","Skip=True","Sort=True")</f>
        <v>#N/A Invalid Parameter: Interpolation value</v>
      </c>
    </row>
    <row r="3272" spans="34:36" x14ac:dyDescent="0.25">
      <c r="AH3272" s="42" t="e">
        <f t="shared" si="145"/>
        <v>#REF!</v>
      </c>
      <c r="AI3272" s="43" t="str">
        <f>_xll.BInterpol('Base IPCA'!$C$3:$C$13,'Base IPCA'!$E$3:$E$13,AH3272,"Cubic","Extrapolate=Linear","MultiX=Average","Skip=True","Sort=True")</f>
        <v>#N/A Invalid Parameter: Interpolation value</v>
      </c>
      <c r="AJ3272" s="43" t="str">
        <f>_xll.BInterpol('Base IPCA'!$C$3:$C$13,'Base IPCA'!$D$3:$D$13,AH3272,"Cubic","Extrapolate=Linear","MultiX=Average","Skip=True","Sort=True")</f>
        <v>#N/A Invalid Parameter: Interpolation value</v>
      </c>
    </row>
    <row r="3273" spans="34:36" x14ac:dyDescent="0.25">
      <c r="AH3273" s="42" t="e">
        <f t="shared" si="145"/>
        <v>#REF!</v>
      </c>
      <c r="AI3273" s="43" t="str">
        <f>_xll.BInterpol('Base IPCA'!$C$3:$C$13,'Base IPCA'!$E$3:$E$13,AH3273,"Cubic","Extrapolate=Linear","MultiX=Average","Skip=True","Sort=True")</f>
        <v>#N/A Invalid Parameter: Interpolation value</v>
      </c>
      <c r="AJ3273" s="43" t="str">
        <f>_xll.BInterpol('Base IPCA'!$C$3:$C$13,'Base IPCA'!$D$3:$D$13,AH3273,"Cubic","Extrapolate=Linear","MultiX=Average","Skip=True","Sort=True")</f>
        <v>#N/A Invalid Parameter: Interpolation value</v>
      </c>
    </row>
    <row r="3274" spans="34:36" x14ac:dyDescent="0.25">
      <c r="AH3274" s="42" t="e">
        <f t="shared" si="145"/>
        <v>#REF!</v>
      </c>
      <c r="AI3274" s="43" t="str">
        <f>_xll.BInterpol('Base IPCA'!$C$3:$C$13,'Base IPCA'!$E$3:$E$13,AH3274,"Cubic","Extrapolate=Linear","MultiX=Average","Skip=True","Sort=True")</f>
        <v>#N/A Invalid Parameter: Interpolation value</v>
      </c>
      <c r="AJ3274" s="43" t="str">
        <f>_xll.BInterpol('Base IPCA'!$C$3:$C$13,'Base IPCA'!$D$3:$D$13,AH3274,"Cubic","Extrapolate=Linear","MultiX=Average","Skip=True","Sort=True")</f>
        <v>#N/A Invalid Parameter: Interpolation value</v>
      </c>
    </row>
    <row r="3275" spans="34:36" x14ac:dyDescent="0.25">
      <c r="AH3275" s="42" t="e">
        <f t="shared" si="145"/>
        <v>#REF!</v>
      </c>
      <c r="AI3275" s="43" t="str">
        <f>_xll.BInterpol('Base IPCA'!$C$3:$C$13,'Base IPCA'!$E$3:$E$13,AH3275,"Cubic","Extrapolate=Linear","MultiX=Average","Skip=True","Sort=True")</f>
        <v>#N/A Invalid Parameter: Interpolation value</v>
      </c>
      <c r="AJ3275" s="43" t="str">
        <f>_xll.BInterpol('Base IPCA'!$C$3:$C$13,'Base IPCA'!$D$3:$D$13,AH3275,"Cubic","Extrapolate=Linear","MultiX=Average","Skip=True","Sort=True")</f>
        <v>#N/A Invalid Parameter: Interpolation value</v>
      </c>
    </row>
    <row r="3276" spans="34:36" x14ac:dyDescent="0.25">
      <c r="AH3276" s="42" t="e">
        <f t="shared" si="145"/>
        <v>#REF!</v>
      </c>
      <c r="AI3276" s="43" t="str">
        <f>_xll.BInterpol('Base IPCA'!$C$3:$C$13,'Base IPCA'!$E$3:$E$13,AH3276,"Cubic","Extrapolate=Linear","MultiX=Average","Skip=True","Sort=True")</f>
        <v>#N/A Invalid Parameter: Interpolation value</v>
      </c>
      <c r="AJ3276" s="43" t="str">
        <f>_xll.BInterpol('Base IPCA'!$C$3:$C$13,'Base IPCA'!$D$3:$D$13,AH3276,"Cubic","Extrapolate=Linear","MultiX=Average","Skip=True","Sort=True")</f>
        <v>#N/A Invalid Parameter: Interpolation value</v>
      </c>
    </row>
    <row r="3277" spans="34:36" x14ac:dyDescent="0.25">
      <c r="AH3277" s="42" t="e">
        <f t="shared" si="145"/>
        <v>#REF!</v>
      </c>
      <c r="AI3277" s="43" t="str">
        <f>_xll.BInterpol('Base IPCA'!$C$3:$C$13,'Base IPCA'!$E$3:$E$13,AH3277,"Cubic","Extrapolate=Linear","MultiX=Average","Skip=True","Sort=True")</f>
        <v>#N/A Invalid Parameter: Interpolation value</v>
      </c>
      <c r="AJ3277" s="43" t="str">
        <f>_xll.BInterpol('Base IPCA'!$C$3:$C$13,'Base IPCA'!$D$3:$D$13,AH3277,"Cubic","Extrapolate=Linear","MultiX=Average","Skip=True","Sort=True")</f>
        <v>#N/A Invalid Parameter: Interpolation value</v>
      </c>
    </row>
    <row r="3278" spans="34:36" x14ac:dyDescent="0.25">
      <c r="AH3278" s="42" t="e">
        <f t="shared" si="145"/>
        <v>#REF!</v>
      </c>
      <c r="AI3278" s="43" t="str">
        <f>_xll.BInterpol('Base IPCA'!$C$3:$C$13,'Base IPCA'!$E$3:$E$13,AH3278,"Cubic","Extrapolate=Linear","MultiX=Average","Skip=True","Sort=True")</f>
        <v>#N/A Invalid Parameter: Interpolation value</v>
      </c>
      <c r="AJ3278" s="43" t="str">
        <f>_xll.BInterpol('Base IPCA'!$C$3:$C$13,'Base IPCA'!$D$3:$D$13,AH3278,"Cubic","Extrapolate=Linear","MultiX=Average","Skip=True","Sort=True")</f>
        <v>#N/A Invalid Parameter: Interpolation value</v>
      </c>
    </row>
    <row r="3279" spans="34:36" x14ac:dyDescent="0.25">
      <c r="AH3279" s="42" t="e">
        <f t="shared" si="145"/>
        <v>#REF!</v>
      </c>
      <c r="AI3279" s="43" t="str">
        <f>_xll.BInterpol('Base IPCA'!$C$3:$C$13,'Base IPCA'!$E$3:$E$13,AH3279,"Cubic","Extrapolate=Linear","MultiX=Average","Skip=True","Sort=True")</f>
        <v>#N/A Invalid Parameter: Interpolation value</v>
      </c>
      <c r="AJ3279" s="43" t="str">
        <f>_xll.BInterpol('Base IPCA'!$C$3:$C$13,'Base IPCA'!$D$3:$D$13,AH3279,"Cubic","Extrapolate=Linear","MultiX=Average","Skip=True","Sort=True")</f>
        <v>#N/A Invalid Parameter: Interpolation value</v>
      </c>
    </row>
    <row r="3280" spans="34:36" x14ac:dyDescent="0.25">
      <c r="AH3280" s="42" t="e">
        <f t="shared" si="145"/>
        <v>#REF!</v>
      </c>
      <c r="AI3280" s="43" t="str">
        <f>_xll.BInterpol('Base IPCA'!$C$3:$C$13,'Base IPCA'!$E$3:$E$13,AH3280,"Cubic","Extrapolate=Linear","MultiX=Average","Skip=True","Sort=True")</f>
        <v>#N/A Invalid Parameter: Interpolation value</v>
      </c>
      <c r="AJ3280" s="43" t="str">
        <f>_xll.BInterpol('Base IPCA'!$C$3:$C$13,'Base IPCA'!$D$3:$D$13,AH3280,"Cubic","Extrapolate=Linear","MultiX=Average","Skip=True","Sort=True")</f>
        <v>#N/A Invalid Parameter: Interpolation value</v>
      </c>
    </row>
    <row r="3281" spans="34:36" x14ac:dyDescent="0.25">
      <c r="AH3281" s="42" t="e">
        <f t="shared" si="145"/>
        <v>#REF!</v>
      </c>
      <c r="AI3281" s="43" t="str">
        <f>_xll.BInterpol('Base IPCA'!$C$3:$C$13,'Base IPCA'!$E$3:$E$13,AH3281,"Cubic","Extrapolate=Linear","MultiX=Average","Skip=True","Sort=True")</f>
        <v>#N/A Invalid Parameter: Interpolation value</v>
      </c>
      <c r="AJ3281" s="43" t="str">
        <f>_xll.BInterpol('Base IPCA'!$C$3:$C$13,'Base IPCA'!$D$3:$D$13,AH3281,"Cubic","Extrapolate=Linear","MultiX=Average","Skip=True","Sort=True")</f>
        <v>#N/A Invalid Parameter: Interpolation value</v>
      </c>
    </row>
    <row r="3282" spans="34:36" x14ac:dyDescent="0.25">
      <c r="AH3282" s="42" t="e">
        <f t="shared" si="145"/>
        <v>#REF!</v>
      </c>
      <c r="AI3282" s="43" t="str">
        <f>_xll.BInterpol('Base IPCA'!$C$3:$C$13,'Base IPCA'!$E$3:$E$13,AH3282,"Cubic","Extrapolate=Linear","MultiX=Average","Skip=True","Sort=True")</f>
        <v>#N/A Invalid Parameter: Interpolation value</v>
      </c>
      <c r="AJ3282" s="43" t="str">
        <f>_xll.BInterpol('Base IPCA'!$C$3:$C$13,'Base IPCA'!$D$3:$D$13,AH3282,"Cubic","Extrapolate=Linear","MultiX=Average","Skip=True","Sort=True")</f>
        <v>#N/A Invalid Parameter: Interpolation value</v>
      </c>
    </row>
    <row r="3283" spans="34:36" x14ac:dyDescent="0.25">
      <c r="AH3283" s="42" t="e">
        <f t="shared" si="145"/>
        <v>#REF!</v>
      </c>
      <c r="AI3283" s="43" t="str">
        <f>_xll.BInterpol('Base IPCA'!$C$3:$C$13,'Base IPCA'!$E$3:$E$13,AH3283,"Cubic","Extrapolate=Linear","MultiX=Average","Skip=True","Sort=True")</f>
        <v>#N/A Invalid Parameter: Interpolation value</v>
      </c>
      <c r="AJ3283" s="43" t="str">
        <f>_xll.BInterpol('Base IPCA'!$C$3:$C$13,'Base IPCA'!$D$3:$D$13,AH3283,"Cubic","Extrapolate=Linear","MultiX=Average","Skip=True","Sort=True")</f>
        <v>#N/A Invalid Parameter: Interpolation value</v>
      </c>
    </row>
    <row r="3284" spans="34:36" x14ac:dyDescent="0.25">
      <c r="AH3284" s="42" t="e">
        <f t="shared" si="145"/>
        <v>#REF!</v>
      </c>
      <c r="AI3284" s="43" t="str">
        <f>_xll.BInterpol('Base IPCA'!$C$3:$C$13,'Base IPCA'!$E$3:$E$13,AH3284,"Cubic","Extrapolate=Linear","MultiX=Average","Skip=True","Sort=True")</f>
        <v>#N/A Invalid Parameter: Interpolation value</v>
      </c>
      <c r="AJ3284" s="43" t="str">
        <f>_xll.BInterpol('Base IPCA'!$C$3:$C$13,'Base IPCA'!$D$3:$D$13,AH3284,"Cubic","Extrapolate=Linear","MultiX=Average","Skip=True","Sort=True")</f>
        <v>#N/A Invalid Parameter: Interpolation value</v>
      </c>
    </row>
    <row r="3285" spans="34:36" x14ac:dyDescent="0.25">
      <c r="AH3285" s="42" t="e">
        <f t="shared" si="145"/>
        <v>#REF!</v>
      </c>
      <c r="AI3285" s="43" t="str">
        <f>_xll.BInterpol('Base IPCA'!$C$3:$C$13,'Base IPCA'!$E$3:$E$13,AH3285,"Cubic","Extrapolate=Linear","MultiX=Average","Skip=True","Sort=True")</f>
        <v>#N/A Invalid Parameter: Interpolation value</v>
      </c>
      <c r="AJ3285" s="43" t="str">
        <f>_xll.BInterpol('Base IPCA'!$C$3:$C$13,'Base IPCA'!$D$3:$D$13,AH3285,"Cubic","Extrapolate=Linear","MultiX=Average","Skip=True","Sort=True")</f>
        <v>#N/A Invalid Parameter: Interpolation value</v>
      </c>
    </row>
    <row r="3286" spans="34:36" x14ac:dyDescent="0.25">
      <c r="AH3286" s="42" t="e">
        <f t="shared" si="145"/>
        <v>#REF!</v>
      </c>
      <c r="AI3286" s="43" t="str">
        <f>_xll.BInterpol('Base IPCA'!$C$3:$C$13,'Base IPCA'!$E$3:$E$13,AH3286,"Cubic","Extrapolate=Linear","MultiX=Average","Skip=True","Sort=True")</f>
        <v>#N/A Invalid Parameter: Interpolation value</v>
      </c>
      <c r="AJ3286" s="43" t="str">
        <f>_xll.BInterpol('Base IPCA'!$C$3:$C$13,'Base IPCA'!$D$3:$D$13,AH3286,"Cubic","Extrapolate=Linear","MultiX=Average","Skip=True","Sort=True")</f>
        <v>#N/A Invalid Parameter: Interpolation value</v>
      </c>
    </row>
    <row r="3287" spans="34:36" x14ac:dyDescent="0.25">
      <c r="AH3287" s="42" t="e">
        <f t="shared" si="145"/>
        <v>#REF!</v>
      </c>
      <c r="AI3287" s="43" t="str">
        <f>_xll.BInterpol('Base IPCA'!$C$3:$C$13,'Base IPCA'!$E$3:$E$13,AH3287,"Cubic","Extrapolate=Linear","MultiX=Average","Skip=True","Sort=True")</f>
        <v>#N/A Invalid Parameter: Interpolation value</v>
      </c>
      <c r="AJ3287" s="43" t="str">
        <f>_xll.BInterpol('Base IPCA'!$C$3:$C$13,'Base IPCA'!$D$3:$D$13,AH3287,"Cubic","Extrapolate=Linear","MultiX=Average","Skip=True","Sort=True")</f>
        <v>#N/A Invalid Parameter: Interpolation value</v>
      </c>
    </row>
    <row r="3288" spans="34:36" x14ac:dyDescent="0.25">
      <c r="AH3288" s="42" t="e">
        <f t="shared" si="145"/>
        <v>#REF!</v>
      </c>
      <c r="AI3288" s="43" t="str">
        <f>_xll.BInterpol('Base IPCA'!$C$3:$C$13,'Base IPCA'!$E$3:$E$13,AH3288,"Cubic","Extrapolate=Linear","MultiX=Average","Skip=True","Sort=True")</f>
        <v>#N/A Invalid Parameter: Interpolation value</v>
      </c>
      <c r="AJ3288" s="43" t="str">
        <f>_xll.BInterpol('Base IPCA'!$C$3:$C$13,'Base IPCA'!$D$3:$D$13,AH3288,"Cubic","Extrapolate=Linear","MultiX=Average","Skip=True","Sort=True")</f>
        <v>#N/A Invalid Parameter: Interpolation value</v>
      </c>
    </row>
    <row r="3289" spans="34:36" x14ac:dyDescent="0.25">
      <c r="AH3289" s="42" t="e">
        <f t="shared" si="145"/>
        <v>#REF!</v>
      </c>
      <c r="AI3289" s="43" t="str">
        <f>_xll.BInterpol('Base IPCA'!$C$3:$C$13,'Base IPCA'!$E$3:$E$13,AH3289,"Cubic","Extrapolate=Linear","MultiX=Average","Skip=True","Sort=True")</f>
        <v>#N/A Invalid Parameter: Interpolation value</v>
      </c>
      <c r="AJ3289" s="43" t="str">
        <f>_xll.BInterpol('Base IPCA'!$C$3:$C$13,'Base IPCA'!$D$3:$D$13,AH3289,"Cubic","Extrapolate=Linear","MultiX=Average","Skip=True","Sort=True")</f>
        <v>#N/A Invalid Parameter: Interpolation value</v>
      </c>
    </row>
    <row r="3290" spans="34:36" x14ac:dyDescent="0.25">
      <c r="AH3290" s="42" t="e">
        <f t="shared" si="145"/>
        <v>#REF!</v>
      </c>
      <c r="AI3290" s="43" t="str">
        <f>_xll.BInterpol('Base IPCA'!$C$3:$C$13,'Base IPCA'!$E$3:$E$13,AH3290,"Cubic","Extrapolate=Linear","MultiX=Average","Skip=True","Sort=True")</f>
        <v>#N/A Invalid Parameter: Interpolation value</v>
      </c>
      <c r="AJ3290" s="43" t="str">
        <f>_xll.BInterpol('Base IPCA'!$C$3:$C$13,'Base IPCA'!$D$3:$D$13,AH3290,"Cubic","Extrapolate=Linear","MultiX=Average","Skip=True","Sort=True")</f>
        <v>#N/A Invalid Parameter: Interpolation value</v>
      </c>
    </row>
    <row r="3291" spans="34:36" x14ac:dyDescent="0.25">
      <c r="AH3291" s="42" t="e">
        <f t="shared" si="145"/>
        <v>#REF!</v>
      </c>
      <c r="AI3291" s="43" t="str">
        <f>_xll.BInterpol('Base IPCA'!$C$3:$C$13,'Base IPCA'!$E$3:$E$13,AH3291,"Cubic","Extrapolate=Linear","MultiX=Average","Skip=True","Sort=True")</f>
        <v>#N/A Invalid Parameter: Interpolation value</v>
      </c>
      <c r="AJ3291" s="43" t="str">
        <f>_xll.BInterpol('Base IPCA'!$C$3:$C$13,'Base IPCA'!$D$3:$D$13,AH3291,"Cubic","Extrapolate=Linear","MultiX=Average","Skip=True","Sort=True")</f>
        <v>#N/A Invalid Parameter: Interpolation value</v>
      </c>
    </row>
    <row r="3292" spans="34:36" x14ac:dyDescent="0.25">
      <c r="AH3292" s="42" t="e">
        <f t="shared" si="145"/>
        <v>#REF!</v>
      </c>
      <c r="AI3292" s="43" t="str">
        <f>_xll.BInterpol('Base IPCA'!$C$3:$C$13,'Base IPCA'!$E$3:$E$13,AH3292,"Cubic","Extrapolate=Linear","MultiX=Average","Skip=True","Sort=True")</f>
        <v>#N/A Invalid Parameter: Interpolation value</v>
      </c>
      <c r="AJ3292" s="43" t="str">
        <f>_xll.BInterpol('Base IPCA'!$C$3:$C$13,'Base IPCA'!$D$3:$D$13,AH3292,"Cubic","Extrapolate=Linear","MultiX=Average","Skip=True","Sort=True")</f>
        <v>#N/A Invalid Parameter: Interpolation value</v>
      </c>
    </row>
    <row r="3293" spans="34:36" x14ac:dyDescent="0.25">
      <c r="AH3293" s="42" t="e">
        <f t="shared" si="145"/>
        <v>#REF!</v>
      </c>
      <c r="AI3293" s="43" t="str">
        <f>_xll.BInterpol('Base IPCA'!$C$3:$C$13,'Base IPCA'!$E$3:$E$13,AH3293,"Cubic","Extrapolate=Linear","MultiX=Average","Skip=True","Sort=True")</f>
        <v>#N/A Invalid Parameter: Interpolation value</v>
      </c>
      <c r="AJ3293" s="43" t="str">
        <f>_xll.BInterpol('Base IPCA'!$C$3:$C$13,'Base IPCA'!$D$3:$D$13,AH3293,"Cubic","Extrapolate=Linear","MultiX=Average","Skip=True","Sort=True")</f>
        <v>#N/A Invalid Parameter: Interpolation value</v>
      </c>
    </row>
    <row r="3294" spans="34:36" x14ac:dyDescent="0.25">
      <c r="AH3294" s="42" t="e">
        <f t="shared" si="145"/>
        <v>#REF!</v>
      </c>
      <c r="AI3294" s="43" t="str">
        <f>_xll.BInterpol('Base IPCA'!$C$3:$C$13,'Base IPCA'!$E$3:$E$13,AH3294,"Cubic","Extrapolate=Linear","MultiX=Average","Skip=True","Sort=True")</f>
        <v>#N/A Invalid Parameter: Interpolation value</v>
      </c>
      <c r="AJ3294" s="43" t="str">
        <f>_xll.BInterpol('Base IPCA'!$C$3:$C$13,'Base IPCA'!$D$3:$D$13,AH3294,"Cubic","Extrapolate=Linear","MultiX=Average","Skip=True","Sort=True")</f>
        <v>#N/A Invalid Parameter: Interpolation value</v>
      </c>
    </row>
    <row r="3295" spans="34:36" x14ac:dyDescent="0.25">
      <c r="AH3295" s="42" t="e">
        <f t="shared" si="145"/>
        <v>#REF!</v>
      </c>
      <c r="AI3295" s="43" t="str">
        <f>_xll.BInterpol('Base IPCA'!$C$3:$C$13,'Base IPCA'!$E$3:$E$13,AH3295,"Cubic","Extrapolate=Linear","MultiX=Average","Skip=True","Sort=True")</f>
        <v>#N/A Invalid Parameter: Interpolation value</v>
      </c>
      <c r="AJ3295" s="43" t="str">
        <f>_xll.BInterpol('Base IPCA'!$C$3:$C$13,'Base IPCA'!$D$3:$D$13,AH3295,"Cubic","Extrapolate=Linear","MultiX=Average","Skip=True","Sort=True")</f>
        <v>#N/A Invalid Parameter: Interpolation value</v>
      </c>
    </row>
    <row r="3296" spans="34:36" x14ac:dyDescent="0.25">
      <c r="AH3296" s="42" t="e">
        <f t="shared" si="145"/>
        <v>#REF!</v>
      </c>
      <c r="AI3296" s="43" t="str">
        <f>_xll.BInterpol('Base IPCA'!$C$3:$C$13,'Base IPCA'!$E$3:$E$13,AH3296,"Cubic","Extrapolate=Linear","MultiX=Average","Skip=True","Sort=True")</f>
        <v>#N/A Invalid Parameter: Interpolation value</v>
      </c>
      <c r="AJ3296" s="43" t="str">
        <f>_xll.BInterpol('Base IPCA'!$C$3:$C$13,'Base IPCA'!$D$3:$D$13,AH3296,"Cubic","Extrapolate=Linear","MultiX=Average","Skip=True","Sort=True")</f>
        <v>#N/A Invalid Parameter: Interpolation value</v>
      </c>
    </row>
    <row r="3297" spans="34:36" x14ac:dyDescent="0.25">
      <c r="AH3297" s="42" t="e">
        <f t="shared" si="145"/>
        <v>#REF!</v>
      </c>
      <c r="AI3297" s="43" t="str">
        <f>_xll.BInterpol('Base IPCA'!$C$3:$C$13,'Base IPCA'!$E$3:$E$13,AH3297,"Cubic","Extrapolate=Linear","MultiX=Average","Skip=True","Sort=True")</f>
        <v>#N/A Invalid Parameter: Interpolation value</v>
      </c>
      <c r="AJ3297" s="43" t="str">
        <f>_xll.BInterpol('Base IPCA'!$C$3:$C$13,'Base IPCA'!$D$3:$D$13,AH3297,"Cubic","Extrapolate=Linear","MultiX=Average","Skip=True","Sort=True")</f>
        <v>#N/A Invalid Parameter: Interpolation value</v>
      </c>
    </row>
    <row r="3298" spans="34:36" x14ac:dyDescent="0.25">
      <c r="AH3298" s="42" t="e">
        <f t="shared" si="145"/>
        <v>#REF!</v>
      </c>
      <c r="AI3298" s="43" t="str">
        <f>_xll.BInterpol('Base IPCA'!$C$3:$C$13,'Base IPCA'!$E$3:$E$13,AH3298,"Cubic","Extrapolate=Linear","MultiX=Average","Skip=True","Sort=True")</f>
        <v>#N/A Invalid Parameter: Interpolation value</v>
      </c>
      <c r="AJ3298" s="43" t="str">
        <f>_xll.BInterpol('Base IPCA'!$C$3:$C$13,'Base IPCA'!$D$3:$D$13,AH3298,"Cubic","Extrapolate=Linear","MultiX=Average","Skip=True","Sort=True")</f>
        <v>#N/A Invalid Parameter: Interpolation value</v>
      </c>
    </row>
    <row r="3299" spans="34:36" x14ac:dyDescent="0.25">
      <c r="AH3299" s="42" t="e">
        <f t="shared" si="145"/>
        <v>#REF!</v>
      </c>
      <c r="AI3299" s="43" t="str">
        <f>_xll.BInterpol('Base IPCA'!$C$3:$C$13,'Base IPCA'!$E$3:$E$13,AH3299,"Cubic","Extrapolate=Linear","MultiX=Average","Skip=True","Sort=True")</f>
        <v>#N/A Invalid Parameter: Interpolation value</v>
      </c>
      <c r="AJ3299" s="43" t="str">
        <f>_xll.BInterpol('Base IPCA'!$C$3:$C$13,'Base IPCA'!$D$3:$D$13,AH3299,"Cubic","Extrapolate=Linear","MultiX=Average","Skip=True","Sort=True")</f>
        <v>#N/A Invalid Parameter: Interpolation value</v>
      </c>
    </row>
    <row r="3300" spans="34:36" x14ac:dyDescent="0.25">
      <c r="AH3300" s="42" t="e">
        <f t="shared" si="145"/>
        <v>#REF!</v>
      </c>
      <c r="AI3300" s="43" t="str">
        <f>_xll.BInterpol('Base IPCA'!$C$3:$C$13,'Base IPCA'!$E$3:$E$13,AH3300,"Cubic","Extrapolate=Linear","MultiX=Average","Skip=True","Sort=True")</f>
        <v>#N/A Invalid Parameter: Interpolation value</v>
      </c>
      <c r="AJ3300" s="43" t="str">
        <f>_xll.BInterpol('Base IPCA'!$C$3:$C$13,'Base IPCA'!$D$3:$D$13,AH3300,"Cubic","Extrapolate=Linear","MultiX=Average","Skip=True","Sort=True")</f>
        <v>#N/A Invalid Parameter: Interpolation value</v>
      </c>
    </row>
    <row r="3301" spans="34:36" x14ac:dyDescent="0.25">
      <c r="AH3301" s="42" t="e">
        <f t="shared" si="145"/>
        <v>#REF!</v>
      </c>
      <c r="AI3301" s="43" t="str">
        <f>_xll.BInterpol('Base IPCA'!$C$3:$C$13,'Base IPCA'!$E$3:$E$13,AH3301,"Cubic","Extrapolate=Linear","MultiX=Average","Skip=True","Sort=True")</f>
        <v>#N/A Invalid Parameter: Interpolation value</v>
      </c>
      <c r="AJ3301" s="43" t="str">
        <f>_xll.BInterpol('Base IPCA'!$C$3:$C$13,'Base IPCA'!$D$3:$D$13,AH3301,"Cubic","Extrapolate=Linear","MultiX=Average","Skip=True","Sort=True")</f>
        <v>#N/A Invalid Parameter: Interpolation value</v>
      </c>
    </row>
    <row r="3302" spans="34:36" x14ac:dyDescent="0.25">
      <c r="AH3302" s="42" t="e">
        <f t="shared" si="145"/>
        <v>#REF!</v>
      </c>
      <c r="AI3302" s="43" t="str">
        <f>_xll.BInterpol('Base IPCA'!$C$3:$C$13,'Base IPCA'!$E$3:$E$13,AH3302,"Cubic","Extrapolate=Linear","MultiX=Average","Skip=True","Sort=True")</f>
        <v>#N/A Invalid Parameter: Interpolation value</v>
      </c>
      <c r="AJ3302" s="43" t="str">
        <f>_xll.BInterpol('Base IPCA'!$C$3:$C$13,'Base IPCA'!$D$3:$D$13,AH3302,"Cubic","Extrapolate=Linear","MultiX=Average","Skip=True","Sort=True")</f>
        <v>#N/A Invalid Parameter: Interpolation value</v>
      </c>
    </row>
    <row r="3303" spans="34:36" x14ac:dyDescent="0.25">
      <c r="AH3303" s="42" t="e">
        <f t="shared" si="145"/>
        <v>#REF!</v>
      </c>
      <c r="AI3303" s="43" t="str">
        <f>_xll.BInterpol('Base IPCA'!$C$3:$C$13,'Base IPCA'!$E$3:$E$13,AH3303,"Cubic","Extrapolate=Linear","MultiX=Average","Skip=True","Sort=True")</f>
        <v>#N/A Invalid Parameter: Interpolation value</v>
      </c>
      <c r="AJ3303" s="43" t="str">
        <f>_xll.BInterpol('Base IPCA'!$C$3:$C$13,'Base IPCA'!$D$3:$D$13,AH3303,"Cubic","Extrapolate=Linear","MultiX=Average","Skip=True","Sort=True")</f>
        <v>#N/A Invalid Parameter: Interpolation value</v>
      </c>
    </row>
    <row r="3304" spans="34:36" x14ac:dyDescent="0.25">
      <c r="AH3304" s="42" t="e">
        <f t="shared" si="145"/>
        <v>#REF!</v>
      </c>
      <c r="AI3304" s="43" t="str">
        <f>_xll.BInterpol('Base IPCA'!$C$3:$C$13,'Base IPCA'!$E$3:$E$13,AH3304,"Cubic","Extrapolate=Linear","MultiX=Average","Skip=True","Sort=True")</f>
        <v>#N/A Invalid Parameter: Interpolation value</v>
      </c>
      <c r="AJ3304" s="43" t="str">
        <f>_xll.BInterpol('Base IPCA'!$C$3:$C$13,'Base IPCA'!$D$3:$D$13,AH3304,"Cubic","Extrapolate=Linear","MultiX=Average","Skip=True","Sort=True")</f>
        <v>#N/A Invalid Parameter: Interpolation value</v>
      </c>
    </row>
    <row r="3305" spans="34:36" x14ac:dyDescent="0.25">
      <c r="AH3305" s="42" t="e">
        <f t="shared" si="145"/>
        <v>#REF!</v>
      </c>
      <c r="AI3305" s="43" t="str">
        <f>_xll.BInterpol('Base IPCA'!$C$3:$C$13,'Base IPCA'!$E$3:$E$13,AH3305,"Cubic","Extrapolate=Linear","MultiX=Average","Skip=True","Sort=True")</f>
        <v>#N/A Invalid Parameter: Interpolation value</v>
      </c>
      <c r="AJ3305" s="43" t="str">
        <f>_xll.BInterpol('Base IPCA'!$C$3:$C$13,'Base IPCA'!$D$3:$D$13,AH3305,"Cubic","Extrapolate=Linear","MultiX=Average","Skip=True","Sort=True")</f>
        <v>#N/A Invalid Parameter: Interpolation value</v>
      </c>
    </row>
    <row r="3306" spans="34:36" x14ac:dyDescent="0.25">
      <c r="AH3306" s="42" t="e">
        <f t="shared" si="145"/>
        <v>#REF!</v>
      </c>
      <c r="AI3306" s="43" t="str">
        <f>_xll.BInterpol('Base IPCA'!$C$3:$C$13,'Base IPCA'!$E$3:$E$13,AH3306,"Cubic","Extrapolate=Linear","MultiX=Average","Skip=True","Sort=True")</f>
        <v>#N/A Invalid Parameter: Interpolation value</v>
      </c>
      <c r="AJ3306" s="43" t="str">
        <f>_xll.BInterpol('Base IPCA'!$C$3:$C$13,'Base IPCA'!$D$3:$D$13,AH3306,"Cubic","Extrapolate=Linear","MultiX=Average","Skip=True","Sort=True")</f>
        <v>#N/A Invalid Parameter: Interpolation value</v>
      </c>
    </row>
    <row r="3307" spans="34:36" x14ac:dyDescent="0.25">
      <c r="AH3307" s="42" t="e">
        <f t="shared" si="145"/>
        <v>#REF!</v>
      </c>
      <c r="AI3307" s="43" t="str">
        <f>_xll.BInterpol('Base IPCA'!$C$3:$C$13,'Base IPCA'!$E$3:$E$13,AH3307,"Cubic","Extrapolate=Linear","MultiX=Average","Skip=True","Sort=True")</f>
        <v>#N/A Invalid Parameter: Interpolation value</v>
      </c>
      <c r="AJ3307" s="43" t="str">
        <f>_xll.BInterpol('Base IPCA'!$C$3:$C$13,'Base IPCA'!$D$3:$D$13,AH3307,"Cubic","Extrapolate=Linear","MultiX=Average","Skip=True","Sort=True")</f>
        <v>#N/A Invalid Parameter: Interpolation value</v>
      </c>
    </row>
    <row r="3308" spans="34:36" x14ac:dyDescent="0.25">
      <c r="AH3308" s="42" t="e">
        <f t="shared" si="145"/>
        <v>#REF!</v>
      </c>
      <c r="AI3308" s="43" t="str">
        <f>_xll.BInterpol('Base IPCA'!$C$3:$C$13,'Base IPCA'!$E$3:$E$13,AH3308,"Cubic","Extrapolate=Linear","MultiX=Average","Skip=True","Sort=True")</f>
        <v>#N/A Invalid Parameter: Interpolation value</v>
      </c>
      <c r="AJ3308" s="43" t="str">
        <f>_xll.BInterpol('Base IPCA'!$C$3:$C$13,'Base IPCA'!$D$3:$D$13,AH3308,"Cubic","Extrapolate=Linear","MultiX=Average","Skip=True","Sort=True")</f>
        <v>#N/A Invalid Parameter: Interpolation value</v>
      </c>
    </row>
    <row r="3309" spans="34:36" x14ac:dyDescent="0.25">
      <c r="AH3309" s="42" t="e">
        <f t="shared" si="145"/>
        <v>#REF!</v>
      </c>
      <c r="AI3309" s="43" t="str">
        <f>_xll.BInterpol('Base IPCA'!$C$3:$C$13,'Base IPCA'!$E$3:$E$13,AH3309,"Cubic","Extrapolate=Linear","MultiX=Average","Skip=True","Sort=True")</f>
        <v>#N/A Invalid Parameter: Interpolation value</v>
      </c>
      <c r="AJ3309" s="43" t="str">
        <f>_xll.BInterpol('Base IPCA'!$C$3:$C$13,'Base IPCA'!$D$3:$D$13,AH3309,"Cubic","Extrapolate=Linear","MultiX=Average","Skip=True","Sort=True")</f>
        <v>#N/A Invalid Parameter: Interpolation value</v>
      </c>
    </row>
    <row r="3310" spans="34:36" x14ac:dyDescent="0.25">
      <c r="AH3310" s="42" t="e">
        <f t="shared" si="145"/>
        <v>#REF!</v>
      </c>
      <c r="AI3310" s="43" t="str">
        <f>_xll.BInterpol('Base IPCA'!$C$3:$C$13,'Base IPCA'!$E$3:$E$13,AH3310,"Cubic","Extrapolate=Linear","MultiX=Average","Skip=True","Sort=True")</f>
        <v>#N/A Invalid Parameter: Interpolation value</v>
      </c>
      <c r="AJ3310" s="43" t="str">
        <f>_xll.BInterpol('Base IPCA'!$C$3:$C$13,'Base IPCA'!$D$3:$D$13,AH3310,"Cubic","Extrapolate=Linear","MultiX=Average","Skip=True","Sort=True")</f>
        <v>#N/A Invalid Parameter: Interpolation value</v>
      </c>
    </row>
    <row r="3311" spans="34:36" x14ac:dyDescent="0.25">
      <c r="AH3311" s="42" t="e">
        <f t="shared" si="145"/>
        <v>#REF!</v>
      </c>
      <c r="AI3311" s="43" t="str">
        <f>_xll.BInterpol('Base IPCA'!$C$3:$C$13,'Base IPCA'!$E$3:$E$13,AH3311,"Cubic","Extrapolate=Linear","MultiX=Average","Skip=True","Sort=True")</f>
        <v>#N/A Invalid Parameter: Interpolation value</v>
      </c>
      <c r="AJ3311" s="43" t="str">
        <f>_xll.BInterpol('Base IPCA'!$C$3:$C$13,'Base IPCA'!$D$3:$D$13,AH3311,"Cubic","Extrapolate=Linear","MultiX=Average","Skip=True","Sort=True")</f>
        <v>#N/A Invalid Parameter: Interpolation value</v>
      </c>
    </row>
    <row r="3312" spans="34:36" x14ac:dyDescent="0.25">
      <c r="AH3312" s="42" t="e">
        <f t="shared" si="145"/>
        <v>#REF!</v>
      </c>
      <c r="AI3312" s="43" t="str">
        <f>_xll.BInterpol('Base IPCA'!$C$3:$C$13,'Base IPCA'!$E$3:$E$13,AH3312,"Cubic","Extrapolate=Linear","MultiX=Average","Skip=True","Sort=True")</f>
        <v>#N/A Invalid Parameter: Interpolation value</v>
      </c>
      <c r="AJ3312" s="43" t="str">
        <f>_xll.BInterpol('Base IPCA'!$C$3:$C$13,'Base IPCA'!$D$3:$D$13,AH3312,"Cubic","Extrapolate=Linear","MultiX=Average","Skip=True","Sort=True")</f>
        <v>#N/A Invalid Parameter: Interpolation value</v>
      </c>
    </row>
    <row r="3313" spans="34:36" x14ac:dyDescent="0.25">
      <c r="AH3313" s="42" t="e">
        <f t="shared" si="145"/>
        <v>#REF!</v>
      </c>
      <c r="AI3313" s="43" t="str">
        <f>_xll.BInterpol('Base IPCA'!$C$3:$C$13,'Base IPCA'!$E$3:$E$13,AH3313,"Cubic","Extrapolate=Linear","MultiX=Average","Skip=True","Sort=True")</f>
        <v>#N/A Invalid Parameter: Interpolation value</v>
      </c>
      <c r="AJ3313" s="43" t="str">
        <f>_xll.BInterpol('Base IPCA'!$C$3:$C$13,'Base IPCA'!$D$3:$D$13,AH3313,"Cubic","Extrapolate=Linear","MultiX=Average","Skip=True","Sort=True")</f>
        <v>#N/A Invalid Parameter: Interpolation value</v>
      </c>
    </row>
    <row r="3314" spans="34:36" x14ac:dyDescent="0.25">
      <c r="AH3314" s="42" t="e">
        <f t="shared" si="145"/>
        <v>#REF!</v>
      </c>
      <c r="AI3314" s="43" t="str">
        <f>_xll.BInterpol('Base IPCA'!$C$3:$C$13,'Base IPCA'!$E$3:$E$13,AH3314,"Cubic","Extrapolate=Linear","MultiX=Average","Skip=True","Sort=True")</f>
        <v>#N/A Invalid Parameter: Interpolation value</v>
      </c>
      <c r="AJ3314" s="43" t="str">
        <f>_xll.BInterpol('Base IPCA'!$C$3:$C$13,'Base IPCA'!$D$3:$D$13,AH3314,"Cubic","Extrapolate=Linear","MultiX=Average","Skip=True","Sort=True")</f>
        <v>#N/A Invalid Parameter: Interpolation value</v>
      </c>
    </row>
    <row r="3315" spans="34:36" x14ac:dyDescent="0.25">
      <c r="AH3315" s="42" t="e">
        <f t="shared" si="145"/>
        <v>#REF!</v>
      </c>
      <c r="AI3315" s="43" t="str">
        <f>_xll.BInterpol('Base IPCA'!$C$3:$C$13,'Base IPCA'!$E$3:$E$13,AH3315,"Cubic","Extrapolate=Linear","MultiX=Average","Skip=True","Sort=True")</f>
        <v>#N/A Invalid Parameter: Interpolation value</v>
      </c>
      <c r="AJ3315" s="43" t="str">
        <f>_xll.BInterpol('Base IPCA'!$C$3:$C$13,'Base IPCA'!$D$3:$D$13,AH3315,"Cubic","Extrapolate=Linear","MultiX=Average","Skip=True","Sort=True")</f>
        <v>#N/A Invalid Parameter: Interpolation value</v>
      </c>
    </row>
    <row r="3316" spans="34:36" x14ac:dyDescent="0.25">
      <c r="AH3316" s="42" t="e">
        <f t="shared" si="145"/>
        <v>#REF!</v>
      </c>
      <c r="AI3316" s="43" t="str">
        <f>_xll.BInterpol('Base IPCA'!$C$3:$C$13,'Base IPCA'!$E$3:$E$13,AH3316,"Cubic","Extrapolate=Linear","MultiX=Average","Skip=True","Sort=True")</f>
        <v>#N/A Invalid Parameter: Interpolation value</v>
      </c>
      <c r="AJ3316" s="43" t="str">
        <f>_xll.BInterpol('Base IPCA'!$C$3:$C$13,'Base IPCA'!$D$3:$D$13,AH3316,"Cubic","Extrapolate=Linear","MultiX=Average","Skip=True","Sort=True")</f>
        <v>#N/A Invalid Parameter: Interpolation value</v>
      </c>
    </row>
    <row r="3317" spans="34:36" x14ac:dyDescent="0.25">
      <c r="AH3317" s="42" t="e">
        <f t="shared" si="145"/>
        <v>#REF!</v>
      </c>
      <c r="AI3317" s="43" t="str">
        <f>_xll.BInterpol('Base IPCA'!$C$3:$C$13,'Base IPCA'!$E$3:$E$13,AH3317,"Cubic","Extrapolate=Linear","MultiX=Average","Skip=True","Sort=True")</f>
        <v>#N/A Invalid Parameter: Interpolation value</v>
      </c>
      <c r="AJ3317" s="43" t="str">
        <f>_xll.BInterpol('Base IPCA'!$C$3:$C$13,'Base IPCA'!$D$3:$D$13,AH3317,"Cubic","Extrapolate=Linear","MultiX=Average","Skip=True","Sort=True")</f>
        <v>#N/A Invalid Parameter: Interpolation value</v>
      </c>
    </row>
    <row r="3318" spans="34:36" x14ac:dyDescent="0.25">
      <c r="AH3318" s="42" t="e">
        <f t="shared" si="145"/>
        <v>#REF!</v>
      </c>
      <c r="AI3318" s="43" t="str">
        <f>_xll.BInterpol('Base IPCA'!$C$3:$C$13,'Base IPCA'!$E$3:$E$13,AH3318,"Cubic","Extrapolate=Linear","MultiX=Average","Skip=True","Sort=True")</f>
        <v>#N/A Invalid Parameter: Interpolation value</v>
      </c>
      <c r="AJ3318" s="43" t="str">
        <f>_xll.BInterpol('Base IPCA'!$C$3:$C$13,'Base IPCA'!$D$3:$D$13,AH3318,"Cubic","Extrapolate=Linear","MultiX=Average","Skip=True","Sort=True")</f>
        <v>#N/A Invalid Parameter: Interpolation value</v>
      </c>
    </row>
    <row r="3319" spans="34:36" x14ac:dyDescent="0.25">
      <c r="AH3319" s="42" t="e">
        <f t="shared" si="145"/>
        <v>#REF!</v>
      </c>
      <c r="AI3319" s="43" t="str">
        <f>_xll.BInterpol('Base IPCA'!$C$3:$C$13,'Base IPCA'!$E$3:$E$13,AH3319,"Cubic","Extrapolate=Linear","MultiX=Average","Skip=True","Sort=True")</f>
        <v>#N/A Invalid Parameter: Interpolation value</v>
      </c>
      <c r="AJ3319" s="43" t="str">
        <f>_xll.BInterpol('Base IPCA'!$C$3:$C$13,'Base IPCA'!$D$3:$D$13,AH3319,"Cubic","Extrapolate=Linear","MultiX=Average","Skip=True","Sort=True")</f>
        <v>#N/A Invalid Parameter: Interpolation value</v>
      </c>
    </row>
    <row r="3320" spans="34:36" x14ac:dyDescent="0.25">
      <c r="AH3320" s="42" t="e">
        <f t="shared" si="145"/>
        <v>#REF!</v>
      </c>
      <c r="AI3320" s="43" t="str">
        <f>_xll.BInterpol('Base IPCA'!$C$3:$C$13,'Base IPCA'!$E$3:$E$13,AH3320,"Cubic","Extrapolate=Linear","MultiX=Average","Skip=True","Sort=True")</f>
        <v>#N/A Invalid Parameter: Interpolation value</v>
      </c>
      <c r="AJ3320" s="43" t="str">
        <f>_xll.BInterpol('Base IPCA'!$C$3:$C$13,'Base IPCA'!$D$3:$D$13,AH3320,"Cubic","Extrapolate=Linear","MultiX=Average","Skip=True","Sort=True")</f>
        <v>#N/A Invalid Parameter: Interpolation value</v>
      </c>
    </row>
    <row r="3321" spans="34:36" x14ac:dyDescent="0.25">
      <c r="AH3321" s="42" t="e">
        <f t="shared" si="145"/>
        <v>#REF!</v>
      </c>
      <c r="AI3321" s="43" t="str">
        <f>_xll.BInterpol('Base IPCA'!$C$3:$C$13,'Base IPCA'!$E$3:$E$13,AH3321,"Cubic","Extrapolate=Linear","MultiX=Average","Skip=True","Sort=True")</f>
        <v>#N/A Invalid Parameter: Interpolation value</v>
      </c>
      <c r="AJ3321" s="43" t="str">
        <f>_xll.BInterpol('Base IPCA'!$C$3:$C$13,'Base IPCA'!$D$3:$D$13,AH3321,"Cubic","Extrapolate=Linear","MultiX=Average","Skip=True","Sort=True")</f>
        <v>#N/A Invalid Parameter: Interpolation value</v>
      </c>
    </row>
    <row r="3322" spans="34:36" x14ac:dyDescent="0.25">
      <c r="AH3322" s="42" t="e">
        <f t="shared" si="145"/>
        <v>#REF!</v>
      </c>
      <c r="AI3322" s="43" t="str">
        <f>_xll.BInterpol('Base IPCA'!$C$3:$C$13,'Base IPCA'!$E$3:$E$13,AH3322,"Cubic","Extrapolate=Linear","MultiX=Average","Skip=True","Sort=True")</f>
        <v>#N/A Invalid Parameter: Interpolation value</v>
      </c>
      <c r="AJ3322" s="43" t="str">
        <f>_xll.BInterpol('Base IPCA'!$C$3:$C$13,'Base IPCA'!$D$3:$D$13,AH3322,"Cubic","Extrapolate=Linear","MultiX=Average","Skip=True","Sort=True")</f>
        <v>#N/A Invalid Parameter: Interpolation value</v>
      </c>
    </row>
    <row r="3323" spans="34:36" x14ac:dyDescent="0.25">
      <c r="AH3323" s="42" t="e">
        <f t="shared" si="145"/>
        <v>#REF!</v>
      </c>
      <c r="AI3323" s="43" t="str">
        <f>_xll.BInterpol('Base IPCA'!$C$3:$C$13,'Base IPCA'!$E$3:$E$13,AH3323,"Cubic","Extrapolate=Linear","MultiX=Average","Skip=True","Sort=True")</f>
        <v>#N/A Invalid Parameter: Interpolation value</v>
      </c>
      <c r="AJ3323" s="43" t="str">
        <f>_xll.BInterpol('Base IPCA'!$C$3:$C$13,'Base IPCA'!$D$3:$D$13,AH3323,"Cubic","Extrapolate=Linear","MultiX=Average","Skip=True","Sort=True")</f>
        <v>#N/A Invalid Parameter: Interpolation value</v>
      </c>
    </row>
    <row r="3324" spans="34:36" x14ac:dyDescent="0.25">
      <c r="AH3324" s="42" t="e">
        <f t="shared" si="145"/>
        <v>#REF!</v>
      </c>
      <c r="AI3324" s="43" t="str">
        <f>_xll.BInterpol('Base IPCA'!$C$3:$C$13,'Base IPCA'!$E$3:$E$13,AH3324,"Cubic","Extrapolate=Linear","MultiX=Average","Skip=True","Sort=True")</f>
        <v>#N/A Invalid Parameter: Interpolation value</v>
      </c>
      <c r="AJ3324" s="43" t="str">
        <f>_xll.BInterpol('Base IPCA'!$C$3:$C$13,'Base IPCA'!$D$3:$D$13,AH3324,"Cubic","Extrapolate=Linear","MultiX=Average","Skip=True","Sort=True")</f>
        <v>#N/A Invalid Parameter: Interpolation value</v>
      </c>
    </row>
    <row r="3325" spans="34:36" x14ac:dyDescent="0.25">
      <c r="AH3325" s="42" t="e">
        <f t="shared" si="145"/>
        <v>#REF!</v>
      </c>
      <c r="AI3325" s="43" t="str">
        <f>_xll.BInterpol('Base IPCA'!$C$3:$C$13,'Base IPCA'!$E$3:$E$13,AH3325,"Cubic","Extrapolate=Linear","MultiX=Average","Skip=True","Sort=True")</f>
        <v>#N/A Invalid Parameter: Interpolation value</v>
      </c>
      <c r="AJ3325" s="43" t="str">
        <f>_xll.BInterpol('Base IPCA'!$C$3:$C$13,'Base IPCA'!$D$3:$D$13,AH3325,"Cubic","Extrapolate=Linear","MultiX=Average","Skip=True","Sort=True")</f>
        <v>#N/A Invalid Parameter: Interpolation value</v>
      </c>
    </row>
    <row r="3326" spans="34:36" x14ac:dyDescent="0.25">
      <c r="AH3326" s="42" t="e">
        <f t="shared" si="145"/>
        <v>#REF!</v>
      </c>
      <c r="AI3326" s="43" t="str">
        <f>_xll.BInterpol('Base IPCA'!$C$3:$C$13,'Base IPCA'!$E$3:$E$13,AH3326,"Cubic","Extrapolate=Linear","MultiX=Average","Skip=True","Sort=True")</f>
        <v>#N/A Invalid Parameter: Interpolation value</v>
      </c>
      <c r="AJ3326" s="43" t="str">
        <f>_xll.BInterpol('Base IPCA'!$C$3:$C$13,'Base IPCA'!$D$3:$D$13,AH3326,"Cubic","Extrapolate=Linear","MultiX=Average","Skip=True","Sort=True")</f>
        <v>#N/A Invalid Parameter: Interpolation value</v>
      </c>
    </row>
    <row r="3327" spans="34:36" x14ac:dyDescent="0.25">
      <c r="AH3327" s="42" t="e">
        <f t="shared" si="145"/>
        <v>#REF!</v>
      </c>
      <c r="AI3327" s="43" t="str">
        <f>_xll.BInterpol('Base IPCA'!$C$3:$C$13,'Base IPCA'!$E$3:$E$13,AH3327,"Cubic","Extrapolate=Linear","MultiX=Average","Skip=True","Sort=True")</f>
        <v>#N/A Invalid Parameter: Interpolation value</v>
      </c>
      <c r="AJ3327" s="43" t="str">
        <f>_xll.BInterpol('Base IPCA'!$C$3:$C$13,'Base IPCA'!$D$3:$D$13,AH3327,"Cubic","Extrapolate=Linear","MultiX=Average","Skip=True","Sort=True")</f>
        <v>#N/A Invalid Parameter: Interpolation value</v>
      </c>
    </row>
    <row r="3328" spans="34:36" x14ac:dyDescent="0.25">
      <c r="AH3328" s="42" t="e">
        <f t="shared" si="145"/>
        <v>#REF!</v>
      </c>
      <c r="AI3328" s="43" t="str">
        <f>_xll.BInterpol('Base IPCA'!$C$3:$C$13,'Base IPCA'!$E$3:$E$13,AH3328,"Cubic","Extrapolate=Linear","MultiX=Average","Skip=True","Sort=True")</f>
        <v>#N/A Invalid Parameter: Interpolation value</v>
      </c>
      <c r="AJ3328" s="43" t="str">
        <f>_xll.BInterpol('Base IPCA'!$C$3:$C$13,'Base IPCA'!$D$3:$D$13,AH3328,"Cubic","Extrapolate=Linear","MultiX=Average","Skip=True","Sort=True")</f>
        <v>#N/A Invalid Parameter: Interpolation value</v>
      </c>
    </row>
    <row r="3329" spans="34:36" x14ac:dyDescent="0.25">
      <c r="AH3329" s="42" t="e">
        <f t="shared" si="145"/>
        <v>#REF!</v>
      </c>
      <c r="AI3329" s="43" t="str">
        <f>_xll.BInterpol('Base IPCA'!$C$3:$C$13,'Base IPCA'!$E$3:$E$13,AH3329,"Cubic","Extrapolate=Linear","MultiX=Average","Skip=True","Sort=True")</f>
        <v>#N/A Invalid Parameter: Interpolation value</v>
      </c>
      <c r="AJ3329" s="43" t="str">
        <f>_xll.BInterpol('Base IPCA'!$C$3:$C$13,'Base IPCA'!$D$3:$D$13,AH3329,"Cubic","Extrapolate=Linear","MultiX=Average","Skip=True","Sort=True")</f>
        <v>#N/A Invalid Parameter: Interpolation value</v>
      </c>
    </row>
    <row r="3330" spans="34:36" x14ac:dyDescent="0.25">
      <c r="AH3330" s="42" t="e">
        <f t="shared" si="145"/>
        <v>#REF!</v>
      </c>
      <c r="AI3330" s="43" t="str">
        <f>_xll.BInterpol('Base IPCA'!$C$3:$C$13,'Base IPCA'!$E$3:$E$13,AH3330,"Cubic","Extrapolate=Linear","MultiX=Average","Skip=True","Sort=True")</f>
        <v>#N/A Invalid Parameter: Interpolation value</v>
      </c>
      <c r="AJ3330" s="43" t="str">
        <f>_xll.BInterpol('Base IPCA'!$C$3:$C$13,'Base IPCA'!$D$3:$D$13,AH3330,"Cubic","Extrapolate=Linear","MultiX=Average","Skip=True","Sort=True")</f>
        <v>#N/A Invalid Parameter: Interpolation value</v>
      </c>
    </row>
    <row r="3331" spans="34:36" x14ac:dyDescent="0.25">
      <c r="AH3331" s="42" t="e">
        <f t="shared" si="145"/>
        <v>#REF!</v>
      </c>
      <c r="AI3331" s="43" t="str">
        <f>_xll.BInterpol('Base IPCA'!$C$3:$C$13,'Base IPCA'!$E$3:$E$13,AH3331,"Cubic","Extrapolate=Linear","MultiX=Average","Skip=True","Sort=True")</f>
        <v>#N/A Invalid Parameter: Interpolation value</v>
      </c>
      <c r="AJ3331" s="43" t="str">
        <f>_xll.BInterpol('Base IPCA'!$C$3:$C$13,'Base IPCA'!$D$3:$D$13,AH3331,"Cubic","Extrapolate=Linear","MultiX=Average","Skip=True","Sort=True")</f>
        <v>#N/A Invalid Parameter: Interpolation value</v>
      </c>
    </row>
    <row r="3332" spans="34:36" x14ac:dyDescent="0.25">
      <c r="AH3332" s="42" t="e">
        <f t="shared" si="145"/>
        <v>#REF!</v>
      </c>
      <c r="AI3332" s="43" t="str">
        <f>_xll.BInterpol('Base IPCA'!$C$3:$C$13,'Base IPCA'!$E$3:$E$13,AH3332,"Cubic","Extrapolate=Linear","MultiX=Average","Skip=True","Sort=True")</f>
        <v>#N/A Invalid Parameter: Interpolation value</v>
      </c>
      <c r="AJ3332" s="43" t="str">
        <f>_xll.BInterpol('Base IPCA'!$C$3:$C$13,'Base IPCA'!$D$3:$D$13,AH3332,"Cubic","Extrapolate=Linear","MultiX=Average","Skip=True","Sort=True")</f>
        <v>#N/A Invalid Parameter: Interpolation value</v>
      </c>
    </row>
    <row r="3333" spans="34:36" x14ac:dyDescent="0.25">
      <c r="AH3333" s="42" t="e">
        <f t="shared" si="145"/>
        <v>#REF!</v>
      </c>
      <c r="AI3333" s="43" t="str">
        <f>_xll.BInterpol('Base IPCA'!$C$3:$C$13,'Base IPCA'!$E$3:$E$13,AH3333,"Cubic","Extrapolate=Linear","MultiX=Average","Skip=True","Sort=True")</f>
        <v>#N/A Invalid Parameter: Interpolation value</v>
      </c>
      <c r="AJ3333" s="43" t="str">
        <f>_xll.BInterpol('Base IPCA'!$C$3:$C$13,'Base IPCA'!$D$3:$D$13,AH3333,"Cubic","Extrapolate=Linear","MultiX=Average","Skip=True","Sort=True")</f>
        <v>#N/A Invalid Parameter: Interpolation value</v>
      </c>
    </row>
    <row r="3334" spans="34:36" x14ac:dyDescent="0.25">
      <c r="AH3334" s="42" t="e">
        <f t="shared" ref="AH3334:AH3397" si="146">AH3333+1</f>
        <v>#REF!</v>
      </c>
      <c r="AI3334" s="43" t="str">
        <f>_xll.BInterpol('Base IPCA'!$C$3:$C$13,'Base IPCA'!$E$3:$E$13,AH3334,"Cubic","Extrapolate=Linear","MultiX=Average","Skip=True","Sort=True")</f>
        <v>#N/A Invalid Parameter: Interpolation value</v>
      </c>
      <c r="AJ3334" s="43" t="str">
        <f>_xll.BInterpol('Base IPCA'!$C$3:$C$13,'Base IPCA'!$D$3:$D$13,AH3334,"Cubic","Extrapolate=Linear","MultiX=Average","Skip=True","Sort=True")</f>
        <v>#N/A Invalid Parameter: Interpolation value</v>
      </c>
    </row>
    <row r="3335" spans="34:36" x14ac:dyDescent="0.25">
      <c r="AH3335" s="42" t="e">
        <f t="shared" si="146"/>
        <v>#REF!</v>
      </c>
      <c r="AI3335" s="43" t="str">
        <f>_xll.BInterpol('Base IPCA'!$C$3:$C$13,'Base IPCA'!$E$3:$E$13,AH3335,"Cubic","Extrapolate=Linear","MultiX=Average","Skip=True","Sort=True")</f>
        <v>#N/A Invalid Parameter: Interpolation value</v>
      </c>
      <c r="AJ3335" s="43" t="str">
        <f>_xll.BInterpol('Base IPCA'!$C$3:$C$13,'Base IPCA'!$D$3:$D$13,AH3335,"Cubic","Extrapolate=Linear","MultiX=Average","Skip=True","Sort=True")</f>
        <v>#N/A Invalid Parameter: Interpolation value</v>
      </c>
    </row>
    <row r="3336" spans="34:36" x14ac:dyDescent="0.25">
      <c r="AH3336" s="42" t="e">
        <f t="shared" si="146"/>
        <v>#REF!</v>
      </c>
      <c r="AI3336" s="43" t="str">
        <f>_xll.BInterpol('Base IPCA'!$C$3:$C$13,'Base IPCA'!$E$3:$E$13,AH3336,"Cubic","Extrapolate=Linear","MultiX=Average","Skip=True","Sort=True")</f>
        <v>#N/A Invalid Parameter: Interpolation value</v>
      </c>
      <c r="AJ3336" s="43" t="str">
        <f>_xll.BInterpol('Base IPCA'!$C$3:$C$13,'Base IPCA'!$D$3:$D$13,AH3336,"Cubic","Extrapolate=Linear","MultiX=Average","Skip=True","Sort=True")</f>
        <v>#N/A Invalid Parameter: Interpolation value</v>
      </c>
    </row>
    <row r="3337" spans="34:36" x14ac:dyDescent="0.25">
      <c r="AH3337" s="42" t="e">
        <f t="shared" si="146"/>
        <v>#REF!</v>
      </c>
      <c r="AI3337" s="43" t="str">
        <f>_xll.BInterpol('Base IPCA'!$C$3:$C$13,'Base IPCA'!$E$3:$E$13,AH3337,"Cubic","Extrapolate=Linear","MultiX=Average","Skip=True","Sort=True")</f>
        <v>#N/A Invalid Parameter: Interpolation value</v>
      </c>
      <c r="AJ3337" s="43" t="str">
        <f>_xll.BInterpol('Base IPCA'!$C$3:$C$13,'Base IPCA'!$D$3:$D$13,AH3337,"Cubic","Extrapolate=Linear","MultiX=Average","Skip=True","Sort=True")</f>
        <v>#N/A Invalid Parameter: Interpolation value</v>
      </c>
    </row>
    <row r="3338" spans="34:36" x14ac:dyDescent="0.25">
      <c r="AH3338" s="42" t="e">
        <f t="shared" si="146"/>
        <v>#REF!</v>
      </c>
      <c r="AI3338" s="43" t="str">
        <f>_xll.BInterpol('Base IPCA'!$C$3:$C$13,'Base IPCA'!$E$3:$E$13,AH3338,"Cubic","Extrapolate=Linear","MultiX=Average","Skip=True","Sort=True")</f>
        <v>#N/A Invalid Parameter: Interpolation value</v>
      </c>
      <c r="AJ3338" s="43" t="str">
        <f>_xll.BInterpol('Base IPCA'!$C$3:$C$13,'Base IPCA'!$D$3:$D$13,AH3338,"Cubic","Extrapolate=Linear","MultiX=Average","Skip=True","Sort=True")</f>
        <v>#N/A Invalid Parameter: Interpolation value</v>
      </c>
    </row>
    <row r="3339" spans="34:36" x14ac:dyDescent="0.25">
      <c r="AH3339" s="42" t="e">
        <f t="shared" si="146"/>
        <v>#REF!</v>
      </c>
      <c r="AI3339" s="43" t="str">
        <f>_xll.BInterpol('Base IPCA'!$C$3:$C$13,'Base IPCA'!$E$3:$E$13,AH3339,"Cubic","Extrapolate=Linear","MultiX=Average","Skip=True","Sort=True")</f>
        <v>#N/A Invalid Parameter: Interpolation value</v>
      </c>
      <c r="AJ3339" s="43" t="str">
        <f>_xll.BInterpol('Base IPCA'!$C$3:$C$13,'Base IPCA'!$D$3:$D$13,AH3339,"Cubic","Extrapolate=Linear","MultiX=Average","Skip=True","Sort=True")</f>
        <v>#N/A Invalid Parameter: Interpolation value</v>
      </c>
    </row>
    <row r="3340" spans="34:36" x14ac:dyDescent="0.25">
      <c r="AH3340" s="42" t="e">
        <f t="shared" si="146"/>
        <v>#REF!</v>
      </c>
      <c r="AI3340" s="43" t="str">
        <f>_xll.BInterpol('Base IPCA'!$C$3:$C$13,'Base IPCA'!$E$3:$E$13,AH3340,"Cubic","Extrapolate=Linear","MultiX=Average","Skip=True","Sort=True")</f>
        <v>#N/A Invalid Parameter: Interpolation value</v>
      </c>
      <c r="AJ3340" s="43" t="str">
        <f>_xll.BInterpol('Base IPCA'!$C$3:$C$13,'Base IPCA'!$D$3:$D$13,AH3340,"Cubic","Extrapolate=Linear","MultiX=Average","Skip=True","Sort=True")</f>
        <v>#N/A Invalid Parameter: Interpolation value</v>
      </c>
    </row>
    <row r="3341" spans="34:36" x14ac:dyDescent="0.25">
      <c r="AH3341" s="42" t="e">
        <f t="shared" si="146"/>
        <v>#REF!</v>
      </c>
      <c r="AI3341" s="43" t="str">
        <f>_xll.BInterpol('Base IPCA'!$C$3:$C$13,'Base IPCA'!$E$3:$E$13,AH3341,"Cubic","Extrapolate=Linear","MultiX=Average","Skip=True","Sort=True")</f>
        <v>#N/A Invalid Parameter: Interpolation value</v>
      </c>
      <c r="AJ3341" s="43" t="str">
        <f>_xll.BInterpol('Base IPCA'!$C$3:$C$13,'Base IPCA'!$D$3:$D$13,AH3341,"Cubic","Extrapolate=Linear","MultiX=Average","Skip=True","Sort=True")</f>
        <v>#N/A Invalid Parameter: Interpolation value</v>
      </c>
    </row>
    <row r="3342" spans="34:36" x14ac:dyDescent="0.25">
      <c r="AH3342" s="42" t="e">
        <f t="shared" si="146"/>
        <v>#REF!</v>
      </c>
      <c r="AI3342" s="43" t="str">
        <f>_xll.BInterpol('Base IPCA'!$C$3:$C$13,'Base IPCA'!$E$3:$E$13,AH3342,"Cubic","Extrapolate=Linear","MultiX=Average","Skip=True","Sort=True")</f>
        <v>#N/A Invalid Parameter: Interpolation value</v>
      </c>
      <c r="AJ3342" s="43" t="str">
        <f>_xll.BInterpol('Base IPCA'!$C$3:$C$13,'Base IPCA'!$D$3:$D$13,AH3342,"Cubic","Extrapolate=Linear","MultiX=Average","Skip=True","Sort=True")</f>
        <v>#N/A Invalid Parameter: Interpolation value</v>
      </c>
    </row>
    <row r="3343" spans="34:36" x14ac:dyDescent="0.25">
      <c r="AH3343" s="42" t="e">
        <f t="shared" si="146"/>
        <v>#REF!</v>
      </c>
      <c r="AI3343" s="43" t="str">
        <f>_xll.BInterpol('Base IPCA'!$C$3:$C$13,'Base IPCA'!$E$3:$E$13,AH3343,"Cubic","Extrapolate=Linear","MultiX=Average","Skip=True","Sort=True")</f>
        <v>#N/A Invalid Parameter: Interpolation value</v>
      </c>
      <c r="AJ3343" s="43" t="str">
        <f>_xll.BInterpol('Base IPCA'!$C$3:$C$13,'Base IPCA'!$D$3:$D$13,AH3343,"Cubic","Extrapolate=Linear","MultiX=Average","Skip=True","Sort=True")</f>
        <v>#N/A Invalid Parameter: Interpolation value</v>
      </c>
    </row>
    <row r="3344" spans="34:36" x14ac:dyDescent="0.25">
      <c r="AH3344" s="42" t="e">
        <f t="shared" si="146"/>
        <v>#REF!</v>
      </c>
      <c r="AI3344" s="43" t="str">
        <f>_xll.BInterpol('Base IPCA'!$C$3:$C$13,'Base IPCA'!$E$3:$E$13,AH3344,"Cubic","Extrapolate=Linear","MultiX=Average","Skip=True","Sort=True")</f>
        <v>#N/A Invalid Parameter: Interpolation value</v>
      </c>
      <c r="AJ3344" s="43" t="str">
        <f>_xll.BInterpol('Base IPCA'!$C$3:$C$13,'Base IPCA'!$D$3:$D$13,AH3344,"Cubic","Extrapolate=Linear","MultiX=Average","Skip=True","Sort=True")</f>
        <v>#N/A Invalid Parameter: Interpolation value</v>
      </c>
    </row>
    <row r="3345" spans="34:36" x14ac:dyDescent="0.25">
      <c r="AH3345" s="42" t="e">
        <f t="shared" si="146"/>
        <v>#REF!</v>
      </c>
      <c r="AI3345" s="43" t="str">
        <f>_xll.BInterpol('Base IPCA'!$C$3:$C$13,'Base IPCA'!$E$3:$E$13,AH3345,"Cubic","Extrapolate=Linear","MultiX=Average","Skip=True","Sort=True")</f>
        <v>#N/A Invalid Parameter: Interpolation value</v>
      </c>
      <c r="AJ3345" s="43" t="str">
        <f>_xll.BInterpol('Base IPCA'!$C$3:$C$13,'Base IPCA'!$D$3:$D$13,AH3345,"Cubic","Extrapolate=Linear","MultiX=Average","Skip=True","Sort=True")</f>
        <v>#N/A Invalid Parameter: Interpolation value</v>
      </c>
    </row>
    <row r="3346" spans="34:36" x14ac:dyDescent="0.25">
      <c r="AH3346" s="42" t="e">
        <f t="shared" si="146"/>
        <v>#REF!</v>
      </c>
      <c r="AI3346" s="43" t="str">
        <f>_xll.BInterpol('Base IPCA'!$C$3:$C$13,'Base IPCA'!$E$3:$E$13,AH3346,"Cubic","Extrapolate=Linear","MultiX=Average","Skip=True","Sort=True")</f>
        <v>#N/A Invalid Parameter: Interpolation value</v>
      </c>
      <c r="AJ3346" s="43" t="str">
        <f>_xll.BInterpol('Base IPCA'!$C$3:$C$13,'Base IPCA'!$D$3:$D$13,AH3346,"Cubic","Extrapolate=Linear","MultiX=Average","Skip=True","Sort=True")</f>
        <v>#N/A Invalid Parameter: Interpolation value</v>
      </c>
    </row>
    <row r="3347" spans="34:36" x14ac:dyDescent="0.25">
      <c r="AH3347" s="42" t="e">
        <f t="shared" si="146"/>
        <v>#REF!</v>
      </c>
      <c r="AI3347" s="43" t="str">
        <f>_xll.BInterpol('Base IPCA'!$C$3:$C$13,'Base IPCA'!$E$3:$E$13,AH3347,"Cubic","Extrapolate=Linear","MultiX=Average","Skip=True","Sort=True")</f>
        <v>#N/A Invalid Parameter: Interpolation value</v>
      </c>
      <c r="AJ3347" s="43" t="str">
        <f>_xll.BInterpol('Base IPCA'!$C$3:$C$13,'Base IPCA'!$D$3:$D$13,AH3347,"Cubic","Extrapolate=Linear","MultiX=Average","Skip=True","Sort=True")</f>
        <v>#N/A Invalid Parameter: Interpolation value</v>
      </c>
    </row>
    <row r="3348" spans="34:36" x14ac:dyDescent="0.25">
      <c r="AH3348" s="42" t="e">
        <f t="shared" si="146"/>
        <v>#REF!</v>
      </c>
      <c r="AI3348" s="43" t="str">
        <f>_xll.BInterpol('Base IPCA'!$C$3:$C$13,'Base IPCA'!$E$3:$E$13,AH3348,"Cubic","Extrapolate=Linear","MultiX=Average","Skip=True","Sort=True")</f>
        <v>#N/A Invalid Parameter: Interpolation value</v>
      </c>
      <c r="AJ3348" s="43" t="str">
        <f>_xll.BInterpol('Base IPCA'!$C$3:$C$13,'Base IPCA'!$D$3:$D$13,AH3348,"Cubic","Extrapolate=Linear","MultiX=Average","Skip=True","Sort=True")</f>
        <v>#N/A Invalid Parameter: Interpolation value</v>
      </c>
    </row>
    <row r="3349" spans="34:36" x14ac:dyDescent="0.25">
      <c r="AH3349" s="42" t="e">
        <f t="shared" si="146"/>
        <v>#REF!</v>
      </c>
      <c r="AI3349" s="43" t="str">
        <f>_xll.BInterpol('Base IPCA'!$C$3:$C$13,'Base IPCA'!$E$3:$E$13,AH3349,"Cubic","Extrapolate=Linear","MultiX=Average","Skip=True","Sort=True")</f>
        <v>#N/A Invalid Parameter: Interpolation value</v>
      </c>
      <c r="AJ3349" s="43" t="str">
        <f>_xll.BInterpol('Base IPCA'!$C$3:$C$13,'Base IPCA'!$D$3:$D$13,AH3349,"Cubic","Extrapolate=Linear","MultiX=Average","Skip=True","Sort=True")</f>
        <v>#N/A Invalid Parameter: Interpolation value</v>
      </c>
    </row>
    <row r="3350" spans="34:36" x14ac:dyDescent="0.25">
      <c r="AH3350" s="42" t="e">
        <f t="shared" si="146"/>
        <v>#REF!</v>
      </c>
      <c r="AI3350" s="43" t="str">
        <f>_xll.BInterpol('Base IPCA'!$C$3:$C$13,'Base IPCA'!$E$3:$E$13,AH3350,"Cubic","Extrapolate=Linear","MultiX=Average","Skip=True","Sort=True")</f>
        <v>#N/A Invalid Parameter: Interpolation value</v>
      </c>
      <c r="AJ3350" s="43" t="str">
        <f>_xll.BInterpol('Base IPCA'!$C$3:$C$13,'Base IPCA'!$D$3:$D$13,AH3350,"Cubic","Extrapolate=Linear","MultiX=Average","Skip=True","Sort=True")</f>
        <v>#N/A Invalid Parameter: Interpolation value</v>
      </c>
    </row>
    <row r="3351" spans="34:36" x14ac:dyDescent="0.25">
      <c r="AH3351" s="42" t="e">
        <f t="shared" si="146"/>
        <v>#REF!</v>
      </c>
      <c r="AI3351" s="43" t="str">
        <f>_xll.BInterpol('Base IPCA'!$C$3:$C$13,'Base IPCA'!$E$3:$E$13,AH3351,"Cubic","Extrapolate=Linear","MultiX=Average","Skip=True","Sort=True")</f>
        <v>#N/A Invalid Parameter: Interpolation value</v>
      </c>
      <c r="AJ3351" s="43" t="str">
        <f>_xll.BInterpol('Base IPCA'!$C$3:$C$13,'Base IPCA'!$D$3:$D$13,AH3351,"Cubic","Extrapolate=Linear","MultiX=Average","Skip=True","Sort=True")</f>
        <v>#N/A Invalid Parameter: Interpolation value</v>
      </c>
    </row>
    <row r="3352" spans="34:36" x14ac:dyDescent="0.25">
      <c r="AH3352" s="42" t="e">
        <f t="shared" si="146"/>
        <v>#REF!</v>
      </c>
      <c r="AI3352" s="43" t="str">
        <f>_xll.BInterpol('Base IPCA'!$C$3:$C$13,'Base IPCA'!$E$3:$E$13,AH3352,"Cubic","Extrapolate=Linear","MultiX=Average","Skip=True","Sort=True")</f>
        <v>#N/A Invalid Parameter: Interpolation value</v>
      </c>
      <c r="AJ3352" s="43" t="str">
        <f>_xll.BInterpol('Base IPCA'!$C$3:$C$13,'Base IPCA'!$D$3:$D$13,AH3352,"Cubic","Extrapolate=Linear","MultiX=Average","Skip=True","Sort=True")</f>
        <v>#N/A Invalid Parameter: Interpolation value</v>
      </c>
    </row>
    <row r="3353" spans="34:36" x14ac:dyDescent="0.25">
      <c r="AH3353" s="42" t="e">
        <f t="shared" si="146"/>
        <v>#REF!</v>
      </c>
      <c r="AI3353" s="43" t="str">
        <f>_xll.BInterpol('Base IPCA'!$C$3:$C$13,'Base IPCA'!$E$3:$E$13,AH3353,"Cubic","Extrapolate=Linear","MultiX=Average","Skip=True","Sort=True")</f>
        <v>#N/A Invalid Parameter: Interpolation value</v>
      </c>
      <c r="AJ3353" s="43" t="str">
        <f>_xll.BInterpol('Base IPCA'!$C$3:$C$13,'Base IPCA'!$D$3:$D$13,AH3353,"Cubic","Extrapolate=Linear","MultiX=Average","Skip=True","Sort=True")</f>
        <v>#N/A Invalid Parameter: Interpolation value</v>
      </c>
    </row>
    <row r="3354" spans="34:36" x14ac:dyDescent="0.25">
      <c r="AH3354" s="42" t="e">
        <f t="shared" si="146"/>
        <v>#REF!</v>
      </c>
      <c r="AI3354" s="43" t="str">
        <f>_xll.BInterpol('Base IPCA'!$C$3:$C$13,'Base IPCA'!$E$3:$E$13,AH3354,"Cubic","Extrapolate=Linear","MultiX=Average","Skip=True","Sort=True")</f>
        <v>#N/A Invalid Parameter: Interpolation value</v>
      </c>
      <c r="AJ3354" s="43" t="str">
        <f>_xll.BInterpol('Base IPCA'!$C$3:$C$13,'Base IPCA'!$D$3:$D$13,AH3354,"Cubic","Extrapolate=Linear","MultiX=Average","Skip=True","Sort=True")</f>
        <v>#N/A Invalid Parameter: Interpolation value</v>
      </c>
    </row>
    <row r="3355" spans="34:36" x14ac:dyDescent="0.25">
      <c r="AH3355" s="42" t="e">
        <f t="shared" si="146"/>
        <v>#REF!</v>
      </c>
      <c r="AI3355" s="43" t="str">
        <f>_xll.BInterpol('Base IPCA'!$C$3:$C$13,'Base IPCA'!$E$3:$E$13,AH3355,"Cubic","Extrapolate=Linear","MultiX=Average","Skip=True","Sort=True")</f>
        <v>#N/A Invalid Parameter: Interpolation value</v>
      </c>
      <c r="AJ3355" s="43" t="str">
        <f>_xll.BInterpol('Base IPCA'!$C$3:$C$13,'Base IPCA'!$D$3:$D$13,AH3355,"Cubic","Extrapolate=Linear","MultiX=Average","Skip=True","Sort=True")</f>
        <v>#N/A Invalid Parameter: Interpolation value</v>
      </c>
    </row>
    <row r="3356" spans="34:36" x14ac:dyDescent="0.25">
      <c r="AH3356" s="42" t="e">
        <f t="shared" si="146"/>
        <v>#REF!</v>
      </c>
      <c r="AI3356" s="43" t="str">
        <f>_xll.BInterpol('Base IPCA'!$C$3:$C$13,'Base IPCA'!$E$3:$E$13,AH3356,"Cubic","Extrapolate=Linear","MultiX=Average","Skip=True","Sort=True")</f>
        <v>#N/A Invalid Parameter: Interpolation value</v>
      </c>
      <c r="AJ3356" s="43" t="str">
        <f>_xll.BInterpol('Base IPCA'!$C$3:$C$13,'Base IPCA'!$D$3:$D$13,AH3356,"Cubic","Extrapolate=Linear","MultiX=Average","Skip=True","Sort=True")</f>
        <v>#N/A Invalid Parameter: Interpolation value</v>
      </c>
    </row>
    <row r="3357" spans="34:36" x14ac:dyDescent="0.25">
      <c r="AH3357" s="42" t="e">
        <f t="shared" si="146"/>
        <v>#REF!</v>
      </c>
      <c r="AI3357" s="43" t="str">
        <f>_xll.BInterpol('Base IPCA'!$C$3:$C$13,'Base IPCA'!$E$3:$E$13,AH3357,"Cubic","Extrapolate=Linear","MultiX=Average","Skip=True","Sort=True")</f>
        <v>#N/A Invalid Parameter: Interpolation value</v>
      </c>
      <c r="AJ3357" s="43" t="str">
        <f>_xll.BInterpol('Base IPCA'!$C$3:$C$13,'Base IPCA'!$D$3:$D$13,AH3357,"Cubic","Extrapolate=Linear","MultiX=Average","Skip=True","Sort=True")</f>
        <v>#N/A Invalid Parameter: Interpolation value</v>
      </c>
    </row>
    <row r="3358" spans="34:36" x14ac:dyDescent="0.25">
      <c r="AH3358" s="42" t="e">
        <f t="shared" si="146"/>
        <v>#REF!</v>
      </c>
      <c r="AI3358" s="43" t="str">
        <f>_xll.BInterpol('Base IPCA'!$C$3:$C$13,'Base IPCA'!$E$3:$E$13,AH3358,"Cubic","Extrapolate=Linear","MultiX=Average","Skip=True","Sort=True")</f>
        <v>#N/A Invalid Parameter: Interpolation value</v>
      </c>
      <c r="AJ3358" s="43" t="str">
        <f>_xll.BInterpol('Base IPCA'!$C$3:$C$13,'Base IPCA'!$D$3:$D$13,AH3358,"Cubic","Extrapolate=Linear","MultiX=Average","Skip=True","Sort=True")</f>
        <v>#N/A Invalid Parameter: Interpolation value</v>
      </c>
    </row>
    <row r="3359" spans="34:36" x14ac:dyDescent="0.25">
      <c r="AH3359" s="42" t="e">
        <f t="shared" si="146"/>
        <v>#REF!</v>
      </c>
      <c r="AI3359" s="43" t="str">
        <f>_xll.BInterpol('Base IPCA'!$C$3:$C$13,'Base IPCA'!$E$3:$E$13,AH3359,"Cubic","Extrapolate=Linear","MultiX=Average","Skip=True","Sort=True")</f>
        <v>#N/A Invalid Parameter: Interpolation value</v>
      </c>
      <c r="AJ3359" s="43" t="str">
        <f>_xll.BInterpol('Base IPCA'!$C$3:$C$13,'Base IPCA'!$D$3:$D$13,AH3359,"Cubic","Extrapolate=Linear","MultiX=Average","Skip=True","Sort=True")</f>
        <v>#N/A Invalid Parameter: Interpolation value</v>
      </c>
    </row>
    <row r="3360" spans="34:36" x14ac:dyDescent="0.25">
      <c r="AH3360" s="42" t="e">
        <f t="shared" si="146"/>
        <v>#REF!</v>
      </c>
      <c r="AI3360" s="43" t="str">
        <f>_xll.BInterpol('Base IPCA'!$C$3:$C$13,'Base IPCA'!$E$3:$E$13,AH3360,"Cubic","Extrapolate=Linear","MultiX=Average","Skip=True","Sort=True")</f>
        <v>#N/A Invalid Parameter: Interpolation value</v>
      </c>
      <c r="AJ3360" s="43" t="str">
        <f>_xll.BInterpol('Base IPCA'!$C$3:$C$13,'Base IPCA'!$D$3:$D$13,AH3360,"Cubic","Extrapolate=Linear","MultiX=Average","Skip=True","Sort=True")</f>
        <v>#N/A Invalid Parameter: Interpolation value</v>
      </c>
    </row>
    <row r="3361" spans="34:36" x14ac:dyDescent="0.25">
      <c r="AH3361" s="42" t="e">
        <f t="shared" si="146"/>
        <v>#REF!</v>
      </c>
      <c r="AI3361" s="43" t="str">
        <f>_xll.BInterpol('Base IPCA'!$C$3:$C$13,'Base IPCA'!$E$3:$E$13,AH3361,"Cubic","Extrapolate=Linear","MultiX=Average","Skip=True","Sort=True")</f>
        <v>#N/A Invalid Parameter: Interpolation value</v>
      </c>
      <c r="AJ3361" s="43" t="str">
        <f>_xll.BInterpol('Base IPCA'!$C$3:$C$13,'Base IPCA'!$D$3:$D$13,AH3361,"Cubic","Extrapolate=Linear","MultiX=Average","Skip=True","Sort=True")</f>
        <v>#N/A Invalid Parameter: Interpolation value</v>
      </c>
    </row>
    <row r="3362" spans="34:36" x14ac:dyDescent="0.25">
      <c r="AH3362" s="42" t="e">
        <f t="shared" si="146"/>
        <v>#REF!</v>
      </c>
      <c r="AI3362" s="43" t="str">
        <f>_xll.BInterpol('Base IPCA'!$C$3:$C$13,'Base IPCA'!$E$3:$E$13,AH3362,"Cubic","Extrapolate=Linear","MultiX=Average","Skip=True","Sort=True")</f>
        <v>#N/A Invalid Parameter: Interpolation value</v>
      </c>
      <c r="AJ3362" s="43" t="str">
        <f>_xll.BInterpol('Base IPCA'!$C$3:$C$13,'Base IPCA'!$D$3:$D$13,AH3362,"Cubic","Extrapolate=Linear","MultiX=Average","Skip=True","Sort=True")</f>
        <v>#N/A Invalid Parameter: Interpolation value</v>
      </c>
    </row>
    <row r="3363" spans="34:36" x14ac:dyDescent="0.25">
      <c r="AH3363" s="42" t="e">
        <f t="shared" si="146"/>
        <v>#REF!</v>
      </c>
      <c r="AI3363" s="43" t="str">
        <f>_xll.BInterpol('Base IPCA'!$C$3:$C$13,'Base IPCA'!$E$3:$E$13,AH3363,"Cubic","Extrapolate=Linear","MultiX=Average","Skip=True","Sort=True")</f>
        <v>#N/A Invalid Parameter: Interpolation value</v>
      </c>
      <c r="AJ3363" s="43" t="str">
        <f>_xll.BInterpol('Base IPCA'!$C$3:$C$13,'Base IPCA'!$D$3:$D$13,AH3363,"Cubic","Extrapolate=Linear","MultiX=Average","Skip=True","Sort=True")</f>
        <v>#N/A Invalid Parameter: Interpolation value</v>
      </c>
    </row>
    <row r="3364" spans="34:36" x14ac:dyDescent="0.25">
      <c r="AH3364" s="42" t="e">
        <f t="shared" si="146"/>
        <v>#REF!</v>
      </c>
      <c r="AI3364" s="43" t="str">
        <f>_xll.BInterpol('Base IPCA'!$C$3:$C$13,'Base IPCA'!$E$3:$E$13,AH3364,"Cubic","Extrapolate=Linear","MultiX=Average","Skip=True","Sort=True")</f>
        <v>#N/A Invalid Parameter: Interpolation value</v>
      </c>
      <c r="AJ3364" s="43" t="str">
        <f>_xll.BInterpol('Base IPCA'!$C$3:$C$13,'Base IPCA'!$D$3:$D$13,AH3364,"Cubic","Extrapolate=Linear","MultiX=Average","Skip=True","Sort=True")</f>
        <v>#N/A Invalid Parameter: Interpolation value</v>
      </c>
    </row>
    <row r="3365" spans="34:36" x14ac:dyDescent="0.25">
      <c r="AH3365" s="42" t="e">
        <f t="shared" si="146"/>
        <v>#REF!</v>
      </c>
      <c r="AI3365" s="43" t="str">
        <f>_xll.BInterpol('Base IPCA'!$C$3:$C$13,'Base IPCA'!$E$3:$E$13,AH3365,"Cubic","Extrapolate=Linear","MultiX=Average","Skip=True","Sort=True")</f>
        <v>#N/A Invalid Parameter: Interpolation value</v>
      </c>
      <c r="AJ3365" s="43" t="str">
        <f>_xll.BInterpol('Base IPCA'!$C$3:$C$13,'Base IPCA'!$D$3:$D$13,AH3365,"Cubic","Extrapolate=Linear","MultiX=Average","Skip=True","Sort=True")</f>
        <v>#N/A Invalid Parameter: Interpolation value</v>
      </c>
    </row>
    <row r="3366" spans="34:36" x14ac:dyDescent="0.25">
      <c r="AH3366" s="42" t="e">
        <f t="shared" si="146"/>
        <v>#REF!</v>
      </c>
      <c r="AI3366" s="43" t="str">
        <f>_xll.BInterpol('Base IPCA'!$C$3:$C$13,'Base IPCA'!$E$3:$E$13,AH3366,"Cubic","Extrapolate=Linear","MultiX=Average","Skip=True","Sort=True")</f>
        <v>#N/A Invalid Parameter: Interpolation value</v>
      </c>
      <c r="AJ3366" s="43" t="str">
        <f>_xll.BInterpol('Base IPCA'!$C$3:$C$13,'Base IPCA'!$D$3:$D$13,AH3366,"Cubic","Extrapolate=Linear","MultiX=Average","Skip=True","Sort=True")</f>
        <v>#N/A Invalid Parameter: Interpolation value</v>
      </c>
    </row>
    <row r="3367" spans="34:36" x14ac:dyDescent="0.25">
      <c r="AH3367" s="42" t="e">
        <f t="shared" si="146"/>
        <v>#REF!</v>
      </c>
      <c r="AI3367" s="43" t="str">
        <f>_xll.BInterpol('Base IPCA'!$C$3:$C$13,'Base IPCA'!$E$3:$E$13,AH3367,"Cubic","Extrapolate=Linear","MultiX=Average","Skip=True","Sort=True")</f>
        <v>#N/A Invalid Parameter: Interpolation value</v>
      </c>
      <c r="AJ3367" s="43" t="str">
        <f>_xll.BInterpol('Base IPCA'!$C$3:$C$13,'Base IPCA'!$D$3:$D$13,AH3367,"Cubic","Extrapolate=Linear","MultiX=Average","Skip=True","Sort=True")</f>
        <v>#N/A Invalid Parameter: Interpolation value</v>
      </c>
    </row>
    <row r="3368" spans="34:36" x14ac:dyDescent="0.25">
      <c r="AH3368" s="42" t="e">
        <f t="shared" si="146"/>
        <v>#REF!</v>
      </c>
      <c r="AI3368" s="43" t="str">
        <f>_xll.BInterpol('Base IPCA'!$C$3:$C$13,'Base IPCA'!$E$3:$E$13,AH3368,"Cubic","Extrapolate=Linear","MultiX=Average","Skip=True","Sort=True")</f>
        <v>#N/A Invalid Parameter: Interpolation value</v>
      </c>
      <c r="AJ3368" s="43" t="str">
        <f>_xll.BInterpol('Base IPCA'!$C$3:$C$13,'Base IPCA'!$D$3:$D$13,AH3368,"Cubic","Extrapolate=Linear","MultiX=Average","Skip=True","Sort=True")</f>
        <v>#N/A Invalid Parameter: Interpolation value</v>
      </c>
    </row>
    <row r="3369" spans="34:36" x14ac:dyDescent="0.25">
      <c r="AH3369" s="42" t="e">
        <f t="shared" si="146"/>
        <v>#REF!</v>
      </c>
      <c r="AI3369" s="43" t="str">
        <f>_xll.BInterpol('Base IPCA'!$C$3:$C$13,'Base IPCA'!$E$3:$E$13,AH3369,"Cubic","Extrapolate=Linear","MultiX=Average","Skip=True","Sort=True")</f>
        <v>#N/A Invalid Parameter: Interpolation value</v>
      </c>
      <c r="AJ3369" s="43" t="str">
        <f>_xll.BInterpol('Base IPCA'!$C$3:$C$13,'Base IPCA'!$D$3:$D$13,AH3369,"Cubic","Extrapolate=Linear","MultiX=Average","Skip=True","Sort=True")</f>
        <v>#N/A Invalid Parameter: Interpolation value</v>
      </c>
    </row>
    <row r="3370" spans="34:36" x14ac:dyDescent="0.25">
      <c r="AH3370" s="42" t="e">
        <f t="shared" si="146"/>
        <v>#REF!</v>
      </c>
      <c r="AI3370" s="43" t="str">
        <f>_xll.BInterpol('Base IPCA'!$C$3:$C$13,'Base IPCA'!$E$3:$E$13,AH3370,"Cubic","Extrapolate=Linear","MultiX=Average","Skip=True","Sort=True")</f>
        <v>#N/A Invalid Parameter: Interpolation value</v>
      </c>
      <c r="AJ3370" s="43" t="str">
        <f>_xll.BInterpol('Base IPCA'!$C$3:$C$13,'Base IPCA'!$D$3:$D$13,AH3370,"Cubic","Extrapolate=Linear","MultiX=Average","Skip=True","Sort=True")</f>
        <v>#N/A Invalid Parameter: Interpolation value</v>
      </c>
    </row>
    <row r="3371" spans="34:36" x14ac:dyDescent="0.25">
      <c r="AH3371" s="42" t="e">
        <f t="shared" si="146"/>
        <v>#REF!</v>
      </c>
      <c r="AI3371" s="43" t="str">
        <f>_xll.BInterpol('Base IPCA'!$C$3:$C$13,'Base IPCA'!$E$3:$E$13,AH3371,"Cubic","Extrapolate=Linear","MultiX=Average","Skip=True","Sort=True")</f>
        <v>#N/A Invalid Parameter: Interpolation value</v>
      </c>
      <c r="AJ3371" s="43" t="str">
        <f>_xll.BInterpol('Base IPCA'!$C$3:$C$13,'Base IPCA'!$D$3:$D$13,AH3371,"Cubic","Extrapolate=Linear","MultiX=Average","Skip=True","Sort=True")</f>
        <v>#N/A Invalid Parameter: Interpolation value</v>
      </c>
    </row>
    <row r="3372" spans="34:36" x14ac:dyDescent="0.25">
      <c r="AH3372" s="42" t="e">
        <f t="shared" si="146"/>
        <v>#REF!</v>
      </c>
      <c r="AI3372" s="43" t="str">
        <f>_xll.BInterpol('Base IPCA'!$C$3:$C$13,'Base IPCA'!$E$3:$E$13,AH3372,"Cubic","Extrapolate=Linear","MultiX=Average","Skip=True","Sort=True")</f>
        <v>#N/A Invalid Parameter: Interpolation value</v>
      </c>
      <c r="AJ3372" s="43" t="str">
        <f>_xll.BInterpol('Base IPCA'!$C$3:$C$13,'Base IPCA'!$D$3:$D$13,AH3372,"Cubic","Extrapolate=Linear","MultiX=Average","Skip=True","Sort=True")</f>
        <v>#N/A Invalid Parameter: Interpolation value</v>
      </c>
    </row>
    <row r="3373" spans="34:36" x14ac:dyDescent="0.25">
      <c r="AH3373" s="42" t="e">
        <f t="shared" si="146"/>
        <v>#REF!</v>
      </c>
      <c r="AI3373" s="43" t="str">
        <f>_xll.BInterpol('Base IPCA'!$C$3:$C$13,'Base IPCA'!$E$3:$E$13,AH3373,"Cubic","Extrapolate=Linear","MultiX=Average","Skip=True","Sort=True")</f>
        <v>#N/A Invalid Parameter: Interpolation value</v>
      </c>
      <c r="AJ3373" s="43" t="str">
        <f>_xll.BInterpol('Base IPCA'!$C$3:$C$13,'Base IPCA'!$D$3:$D$13,AH3373,"Cubic","Extrapolate=Linear","MultiX=Average","Skip=True","Sort=True")</f>
        <v>#N/A Invalid Parameter: Interpolation value</v>
      </c>
    </row>
    <row r="3374" spans="34:36" x14ac:dyDescent="0.25">
      <c r="AH3374" s="42" t="e">
        <f t="shared" si="146"/>
        <v>#REF!</v>
      </c>
      <c r="AI3374" s="43" t="str">
        <f>_xll.BInterpol('Base IPCA'!$C$3:$C$13,'Base IPCA'!$E$3:$E$13,AH3374,"Cubic","Extrapolate=Linear","MultiX=Average","Skip=True","Sort=True")</f>
        <v>#N/A Invalid Parameter: Interpolation value</v>
      </c>
      <c r="AJ3374" s="43" t="str">
        <f>_xll.BInterpol('Base IPCA'!$C$3:$C$13,'Base IPCA'!$D$3:$D$13,AH3374,"Cubic","Extrapolate=Linear","MultiX=Average","Skip=True","Sort=True")</f>
        <v>#N/A Invalid Parameter: Interpolation value</v>
      </c>
    </row>
    <row r="3375" spans="34:36" x14ac:dyDescent="0.25">
      <c r="AH3375" s="42" t="e">
        <f t="shared" si="146"/>
        <v>#REF!</v>
      </c>
      <c r="AI3375" s="43" t="str">
        <f>_xll.BInterpol('Base IPCA'!$C$3:$C$13,'Base IPCA'!$E$3:$E$13,AH3375,"Cubic","Extrapolate=Linear","MultiX=Average","Skip=True","Sort=True")</f>
        <v>#N/A Invalid Parameter: Interpolation value</v>
      </c>
      <c r="AJ3375" s="43" t="str">
        <f>_xll.BInterpol('Base IPCA'!$C$3:$C$13,'Base IPCA'!$D$3:$D$13,AH3375,"Cubic","Extrapolate=Linear","MultiX=Average","Skip=True","Sort=True")</f>
        <v>#N/A Invalid Parameter: Interpolation value</v>
      </c>
    </row>
    <row r="3376" spans="34:36" x14ac:dyDescent="0.25">
      <c r="AH3376" s="42" t="e">
        <f t="shared" si="146"/>
        <v>#REF!</v>
      </c>
      <c r="AI3376" s="43" t="str">
        <f>_xll.BInterpol('Base IPCA'!$C$3:$C$13,'Base IPCA'!$E$3:$E$13,AH3376,"Cubic","Extrapolate=Linear","MultiX=Average","Skip=True","Sort=True")</f>
        <v>#N/A Invalid Parameter: Interpolation value</v>
      </c>
      <c r="AJ3376" s="43" t="str">
        <f>_xll.BInterpol('Base IPCA'!$C$3:$C$13,'Base IPCA'!$D$3:$D$13,AH3376,"Cubic","Extrapolate=Linear","MultiX=Average","Skip=True","Sort=True")</f>
        <v>#N/A Invalid Parameter: Interpolation value</v>
      </c>
    </row>
    <row r="3377" spans="34:36" x14ac:dyDescent="0.25">
      <c r="AH3377" s="42" t="e">
        <f t="shared" si="146"/>
        <v>#REF!</v>
      </c>
      <c r="AI3377" s="43" t="str">
        <f>_xll.BInterpol('Base IPCA'!$C$3:$C$13,'Base IPCA'!$E$3:$E$13,AH3377,"Cubic","Extrapolate=Linear","MultiX=Average","Skip=True","Sort=True")</f>
        <v>#N/A Invalid Parameter: Interpolation value</v>
      </c>
      <c r="AJ3377" s="43" t="str">
        <f>_xll.BInterpol('Base IPCA'!$C$3:$C$13,'Base IPCA'!$D$3:$D$13,AH3377,"Cubic","Extrapolate=Linear","MultiX=Average","Skip=True","Sort=True")</f>
        <v>#N/A Invalid Parameter: Interpolation value</v>
      </c>
    </row>
    <row r="3378" spans="34:36" x14ac:dyDescent="0.25">
      <c r="AH3378" s="42" t="e">
        <f t="shared" si="146"/>
        <v>#REF!</v>
      </c>
      <c r="AI3378" s="43" t="str">
        <f>_xll.BInterpol('Base IPCA'!$C$3:$C$13,'Base IPCA'!$E$3:$E$13,AH3378,"Cubic","Extrapolate=Linear","MultiX=Average","Skip=True","Sort=True")</f>
        <v>#N/A Invalid Parameter: Interpolation value</v>
      </c>
      <c r="AJ3378" s="43" t="str">
        <f>_xll.BInterpol('Base IPCA'!$C$3:$C$13,'Base IPCA'!$D$3:$D$13,AH3378,"Cubic","Extrapolate=Linear","MultiX=Average","Skip=True","Sort=True")</f>
        <v>#N/A Invalid Parameter: Interpolation value</v>
      </c>
    </row>
    <row r="3379" spans="34:36" x14ac:dyDescent="0.25">
      <c r="AH3379" s="42" t="e">
        <f t="shared" si="146"/>
        <v>#REF!</v>
      </c>
      <c r="AI3379" s="43" t="str">
        <f>_xll.BInterpol('Base IPCA'!$C$3:$C$13,'Base IPCA'!$E$3:$E$13,AH3379,"Cubic","Extrapolate=Linear","MultiX=Average","Skip=True","Sort=True")</f>
        <v>#N/A Invalid Parameter: Interpolation value</v>
      </c>
      <c r="AJ3379" s="43" t="str">
        <f>_xll.BInterpol('Base IPCA'!$C$3:$C$13,'Base IPCA'!$D$3:$D$13,AH3379,"Cubic","Extrapolate=Linear","MultiX=Average","Skip=True","Sort=True")</f>
        <v>#N/A Invalid Parameter: Interpolation value</v>
      </c>
    </row>
    <row r="3380" spans="34:36" x14ac:dyDescent="0.25">
      <c r="AH3380" s="42" t="e">
        <f t="shared" si="146"/>
        <v>#REF!</v>
      </c>
      <c r="AI3380" s="43" t="str">
        <f>_xll.BInterpol('Base IPCA'!$C$3:$C$13,'Base IPCA'!$E$3:$E$13,AH3380,"Cubic","Extrapolate=Linear","MultiX=Average","Skip=True","Sort=True")</f>
        <v>#N/A Invalid Parameter: Interpolation value</v>
      </c>
      <c r="AJ3380" s="43" t="str">
        <f>_xll.BInterpol('Base IPCA'!$C$3:$C$13,'Base IPCA'!$D$3:$D$13,AH3380,"Cubic","Extrapolate=Linear","MultiX=Average","Skip=True","Sort=True")</f>
        <v>#N/A Invalid Parameter: Interpolation value</v>
      </c>
    </row>
    <row r="3381" spans="34:36" x14ac:dyDescent="0.25">
      <c r="AH3381" s="42" t="e">
        <f t="shared" si="146"/>
        <v>#REF!</v>
      </c>
      <c r="AI3381" s="43" t="str">
        <f>_xll.BInterpol('Base IPCA'!$C$3:$C$13,'Base IPCA'!$E$3:$E$13,AH3381,"Cubic","Extrapolate=Linear","MultiX=Average","Skip=True","Sort=True")</f>
        <v>#N/A Invalid Parameter: Interpolation value</v>
      </c>
      <c r="AJ3381" s="43" t="str">
        <f>_xll.BInterpol('Base IPCA'!$C$3:$C$13,'Base IPCA'!$D$3:$D$13,AH3381,"Cubic","Extrapolate=Linear","MultiX=Average","Skip=True","Sort=True")</f>
        <v>#N/A Invalid Parameter: Interpolation value</v>
      </c>
    </row>
    <row r="3382" spans="34:36" x14ac:dyDescent="0.25">
      <c r="AH3382" s="42" t="e">
        <f t="shared" si="146"/>
        <v>#REF!</v>
      </c>
      <c r="AI3382" s="43" t="str">
        <f>_xll.BInterpol('Base IPCA'!$C$3:$C$13,'Base IPCA'!$E$3:$E$13,AH3382,"Cubic","Extrapolate=Linear","MultiX=Average","Skip=True","Sort=True")</f>
        <v>#N/A Invalid Parameter: Interpolation value</v>
      </c>
      <c r="AJ3382" s="43" t="str">
        <f>_xll.BInterpol('Base IPCA'!$C$3:$C$13,'Base IPCA'!$D$3:$D$13,AH3382,"Cubic","Extrapolate=Linear","MultiX=Average","Skip=True","Sort=True")</f>
        <v>#N/A Invalid Parameter: Interpolation value</v>
      </c>
    </row>
    <row r="3383" spans="34:36" x14ac:dyDescent="0.25">
      <c r="AH3383" s="42" t="e">
        <f t="shared" si="146"/>
        <v>#REF!</v>
      </c>
      <c r="AI3383" s="43" t="str">
        <f>_xll.BInterpol('Base IPCA'!$C$3:$C$13,'Base IPCA'!$E$3:$E$13,AH3383,"Cubic","Extrapolate=Linear","MultiX=Average","Skip=True","Sort=True")</f>
        <v>#N/A Invalid Parameter: Interpolation value</v>
      </c>
      <c r="AJ3383" s="43" t="str">
        <f>_xll.BInterpol('Base IPCA'!$C$3:$C$13,'Base IPCA'!$D$3:$D$13,AH3383,"Cubic","Extrapolate=Linear","MultiX=Average","Skip=True","Sort=True")</f>
        <v>#N/A Invalid Parameter: Interpolation value</v>
      </c>
    </row>
    <row r="3384" spans="34:36" x14ac:dyDescent="0.25">
      <c r="AH3384" s="42" t="e">
        <f t="shared" si="146"/>
        <v>#REF!</v>
      </c>
      <c r="AI3384" s="43" t="str">
        <f>_xll.BInterpol('Base IPCA'!$C$3:$C$13,'Base IPCA'!$E$3:$E$13,AH3384,"Cubic","Extrapolate=Linear","MultiX=Average","Skip=True","Sort=True")</f>
        <v>#N/A Invalid Parameter: Interpolation value</v>
      </c>
      <c r="AJ3384" s="43" t="str">
        <f>_xll.BInterpol('Base IPCA'!$C$3:$C$13,'Base IPCA'!$D$3:$D$13,AH3384,"Cubic","Extrapolate=Linear","MultiX=Average","Skip=True","Sort=True")</f>
        <v>#N/A Invalid Parameter: Interpolation value</v>
      </c>
    </row>
    <row r="3385" spans="34:36" x14ac:dyDescent="0.25">
      <c r="AH3385" s="42" t="e">
        <f t="shared" si="146"/>
        <v>#REF!</v>
      </c>
      <c r="AI3385" s="43" t="str">
        <f>_xll.BInterpol('Base IPCA'!$C$3:$C$13,'Base IPCA'!$E$3:$E$13,AH3385,"Cubic","Extrapolate=Linear","MultiX=Average","Skip=True","Sort=True")</f>
        <v>#N/A Invalid Parameter: Interpolation value</v>
      </c>
      <c r="AJ3385" s="43" t="str">
        <f>_xll.BInterpol('Base IPCA'!$C$3:$C$13,'Base IPCA'!$D$3:$D$13,AH3385,"Cubic","Extrapolate=Linear","MultiX=Average","Skip=True","Sort=True")</f>
        <v>#N/A Invalid Parameter: Interpolation value</v>
      </c>
    </row>
    <row r="3386" spans="34:36" x14ac:dyDescent="0.25">
      <c r="AH3386" s="42" t="e">
        <f t="shared" si="146"/>
        <v>#REF!</v>
      </c>
      <c r="AI3386" s="43" t="str">
        <f>_xll.BInterpol('Base IPCA'!$C$3:$C$13,'Base IPCA'!$E$3:$E$13,AH3386,"Cubic","Extrapolate=Linear","MultiX=Average","Skip=True","Sort=True")</f>
        <v>#N/A Invalid Parameter: Interpolation value</v>
      </c>
      <c r="AJ3386" s="43" t="str">
        <f>_xll.BInterpol('Base IPCA'!$C$3:$C$13,'Base IPCA'!$D$3:$D$13,AH3386,"Cubic","Extrapolate=Linear","MultiX=Average","Skip=True","Sort=True")</f>
        <v>#N/A Invalid Parameter: Interpolation value</v>
      </c>
    </row>
    <row r="3387" spans="34:36" x14ac:dyDescent="0.25">
      <c r="AH3387" s="42" t="e">
        <f t="shared" si="146"/>
        <v>#REF!</v>
      </c>
      <c r="AI3387" s="43" t="str">
        <f>_xll.BInterpol('Base IPCA'!$C$3:$C$13,'Base IPCA'!$E$3:$E$13,AH3387,"Cubic","Extrapolate=Linear","MultiX=Average","Skip=True","Sort=True")</f>
        <v>#N/A Invalid Parameter: Interpolation value</v>
      </c>
      <c r="AJ3387" s="43" t="str">
        <f>_xll.BInterpol('Base IPCA'!$C$3:$C$13,'Base IPCA'!$D$3:$D$13,AH3387,"Cubic","Extrapolate=Linear","MultiX=Average","Skip=True","Sort=True")</f>
        <v>#N/A Invalid Parameter: Interpolation value</v>
      </c>
    </row>
    <row r="3388" spans="34:36" x14ac:dyDescent="0.25">
      <c r="AH3388" s="42" t="e">
        <f t="shared" si="146"/>
        <v>#REF!</v>
      </c>
      <c r="AI3388" s="43" t="str">
        <f>_xll.BInterpol('Base IPCA'!$C$3:$C$13,'Base IPCA'!$E$3:$E$13,AH3388,"Cubic","Extrapolate=Linear","MultiX=Average","Skip=True","Sort=True")</f>
        <v>#N/A Invalid Parameter: Interpolation value</v>
      </c>
      <c r="AJ3388" s="43" t="str">
        <f>_xll.BInterpol('Base IPCA'!$C$3:$C$13,'Base IPCA'!$D$3:$D$13,AH3388,"Cubic","Extrapolate=Linear","MultiX=Average","Skip=True","Sort=True")</f>
        <v>#N/A Invalid Parameter: Interpolation value</v>
      </c>
    </row>
    <row r="3389" spans="34:36" x14ac:dyDescent="0.25">
      <c r="AH3389" s="42" t="e">
        <f t="shared" si="146"/>
        <v>#REF!</v>
      </c>
      <c r="AI3389" s="43" t="str">
        <f>_xll.BInterpol('Base IPCA'!$C$3:$C$13,'Base IPCA'!$E$3:$E$13,AH3389,"Cubic","Extrapolate=Linear","MultiX=Average","Skip=True","Sort=True")</f>
        <v>#N/A Invalid Parameter: Interpolation value</v>
      </c>
      <c r="AJ3389" s="43" t="str">
        <f>_xll.BInterpol('Base IPCA'!$C$3:$C$13,'Base IPCA'!$D$3:$D$13,AH3389,"Cubic","Extrapolate=Linear","MultiX=Average","Skip=True","Sort=True")</f>
        <v>#N/A Invalid Parameter: Interpolation value</v>
      </c>
    </row>
    <row r="3390" spans="34:36" x14ac:dyDescent="0.25">
      <c r="AH3390" s="42" t="e">
        <f t="shared" si="146"/>
        <v>#REF!</v>
      </c>
      <c r="AI3390" s="43" t="str">
        <f>_xll.BInterpol('Base IPCA'!$C$3:$C$13,'Base IPCA'!$E$3:$E$13,AH3390,"Cubic","Extrapolate=Linear","MultiX=Average","Skip=True","Sort=True")</f>
        <v>#N/A Invalid Parameter: Interpolation value</v>
      </c>
      <c r="AJ3390" s="43" t="str">
        <f>_xll.BInterpol('Base IPCA'!$C$3:$C$13,'Base IPCA'!$D$3:$D$13,AH3390,"Cubic","Extrapolate=Linear","MultiX=Average","Skip=True","Sort=True")</f>
        <v>#N/A Invalid Parameter: Interpolation value</v>
      </c>
    </row>
    <row r="3391" spans="34:36" x14ac:dyDescent="0.25">
      <c r="AH3391" s="42" t="e">
        <f t="shared" si="146"/>
        <v>#REF!</v>
      </c>
      <c r="AI3391" s="43" t="str">
        <f>_xll.BInterpol('Base IPCA'!$C$3:$C$13,'Base IPCA'!$E$3:$E$13,AH3391,"Cubic","Extrapolate=Linear","MultiX=Average","Skip=True","Sort=True")</f>
        <v>#N/A Invalid Parameter: Interpolation value</v>
      </c>
      <c r="AJ3391" s="43" t="str">
        <f>_xll.BInterpol('Base IPCA'!$C$3:$C$13,'Base IPCA'!$D$3:$D$13,AH3391,"Cubic","Extrapolate=Linear","MultiX=Average","Skip=True","Sort=True")</f>
        <v>#N/A Invalid Parameter: Interpolation value</v>
      </c>
    </row>
    <row r="3392" spans="34:36" x14ac:dyDescent="0.25">
      <c r="AH3392" s="42" t="e">
        <f t="shared" si="146"/>
        <v>#REF!</v>
      </c>
      <c r="AI3392" s="43" t="str">
        <f>_xll.BInterpol('Base IPCA'!$C$3:$C$13,'Base IPCA'!$E$3:$E$13,AH3392,"Cubic","Extrapolate=Linear","MultiX=Average","Skip=True","Sort=True")</f>
        <v>#N/A Invalid Parameter: Interpolation value</v>
      </c>
      <c r="AJ3392" s="43" t="str">
        <f>_xll.BInterpol('Base IPCA'!$C$3:$C$13,'Base IPCA'!$D$3:$D$13,AH3392,"Cubic","Extrapolate=Linear","MultiX=Average","Skip=True","Sort=True")</f>
        <v>#N/A Invalid Parameter: Interpolation value</v>
      </c>
    </row>
    <row r="3393" spans="34:36" x14ac:dyDescent="0.25">
      <c r="AH3393" s="42" t="e">
        <f t="shared" si="146"/>
        <v>#REF!</v>
      </c>
      <c r="AI3393" s="43" t="str">
        <f>_xll.BInterpol('Base IPCA'!$C$3:$C$13,'Base IPCA'!$E$3:$E$13,AH3393,"Cubic","Extrapolate=Linear","MultiX=Average","Skip=True","Sort=True")</f>
        <v>#N/A Invalid Parameter: Interpolation value</v>
      </c>
      <c r="AJ3393" s="43" t="str">
        <f>_xll.BInterpol('Base IPCA'!$C$3:$C$13,'Base IPCA'!$D$3:$D$13,AH3393,"Cubic","Extrapolate=Linear","MultiX=Average","Skip=True","Sort=True")</f>
        <v>#N/A Invalid Parameter: Interpolation value</v>
      </c>
    </row>
    <row r="3394" spans="34:36" x14ac:dyDescent="0.25">
      <c r="AH3394" s="42" t="e">
        <f t="shared" si="146"/>
        <v>#REF!</v>
      </c>
      <c r="AI3394" s="43" t="str">
        <f>_xll.BInterpol('Base IPCA'!$C$3:$C$13,'Base IPCA'!$E$3:$E$13,AH3394,"Cubic","Extrapolate=Linear","MultiX=Average","Skip=True","Sort=True")</f>
        <v>#N/A Invalid Parameter: Interpolation value</v>
      </c>
      <c r="AJ3394" s="43" t="str">
        <f>_xll.BInterpol('Base IPCA'!$C$3:$C$13,'Base IPCA'!$D$3:$D$13,AH3394,"Cubic","Extrapolate=Linear","MultiX=Average","Skip=True","Sort=True")</f>
        <v>#N/A Invalid Parameter: Interpolation value</v>
      </c>
    </row>
    <row r="3395" spans="34:36" x14ac:dyDescent="0.25">
      <c r="AH3395" s="42" t="e">
        <f t="shared" si="146"/>
        <v>#REF!</v>
      </c>
      <c r="AI3395" s="43" t="str">
        <f>_xll.BInterpol('Base IPCA'!$C$3:$C$13,'Base IPCA'!$E$3:$E$13,AH3395,"Cubic","Extrapolate=Linear","MultiX=Average","Skip=True","Sort=True")</f>
        <v>#N/A Invalid Parameter: Interpolation value</v>
      </c>
      <c r="AJ3395" s="43" t="str">
        <f>_xll.BInterpol('Base IPCA'!$C$3:$C$13,'Base IPCA'!$D$3:$D$13,AH3395,"Cubic","Extrapolate=Linear","MultiX=Average","Skip=True","Sort=True")</f>
        <v>#N/A Invalid Parameter: Interpolation value</v>
      </c>
    </row>
    <row r="3396" spans="34:36" x14ac:dyDescent="0.25">
      <c r="AH3396" s="42" t="e">
        <f t="shared" si="146"/>
        <v>#REF!</v>
      </c>
      <c r="AI3396" s="43" t="str">
        <f>_xll.BInterpol('Base IPCA'!$C$3:$C$13,'Base IPCA'!$E$3:$E$13,AH3396,"Cubic","Extrapolate=Linear","MultiX=Average","Skip=True","Sort=True")</f>
        <v>#N/A Invalid Parameter: Interpolation value</v>
      </c>
      <c r="AJ3396" s="43" t="str">
        <f>_xll.BInterpol('Base IPCA'!$C$3:$C$13,'Base IPCA'!$D$3:$D$13,AH3396,"Cubic","Extrapolate=Linear","MultiX=Average","Skip=True","Sort=True")</f>
        <v>#N/A Invalid Parameter: Interpolation value</v>
      </c>
    </row>
    <row r="3397" spans="34:36" x14ac:dyDescent="0.25">
      <c r="AH3397" s="42" t="e">
        <f t="shared" si="146"/>
        <v>#REF!</v>
      </c>
      <c r="AI3397" s="43" t="str">
        <f>_xll.BInterpol('Base IPCA'!$C$3:$C$13,'Base IPCA'!$E$3:$E$13,AH3397,"Cubic","Extrapolate=Linear","MultiX=Average","Skip=True","Sort=True")</f>
        <v>#N/A Invalid Parameter: Interpolation value</v>
      </c>
      <c r="AJ3397" s="43" t="str">
        <f>_xll.BInterpol('Base IPCA'!$C$3:$C$13,'Base IPCA'!$D$3:$D$13,AH3397,"Cubic","Extrapolate=Linear","MultiX=Average","Skip=True","Sort=True")</f>
        <v>#N/A Invalid Parameter: Interpolation value</v>
      </c>
    </row>
    <row r="3398" spans="34:36" x14ac:dyDescent="0.25">
      <c r="AH3398" s="42" t="e">
        <f t="shared" ref="AH3398:AH3461" si="147">AH3397+1</f>
        <v>#REF!</v>
      </c>
      <c r="AI3398" s="43" t="str">
        <f>_xll.BInterpol('Base IPCA'!$C$3:$C$13,'Base IPCA'!$E$3:$E$13,AH3398,"Cubic","Extrapolate=Linear","MultiX=Average","Skip=True","Sort=True")</f>
        <v>#N/A Invalid Parameter: Interpolation value</v>
      </c>
      <c r="AJ3398" s="43" t="str">
        <f>_xll.BInterpol('Base IPCA'!$C$3:$C$13,'Base IPCA'!$D$3:$D$13,AH3398,"Cubic","Extrapolate=Linear","MultiX=Average","Skip=True","Sort=True")</f>
        <v>#N/A Invalid Parameter: Interpolation value</v>
      </c>
    </row>
    <row r="3399" spans="34:36" x14ac:dyDescent="0.25">
      <c r="AH3399" s="42" t="e">
        <f t="shared" si="147"/>
        <v>#REF!</v>
      </c>
      <c r="AI3399" s="43" t="str">
        <f>_xll.BInterpol('Base IPCA'!$C$3:$C$13,'Base IPCA'!$E$3:$E$13,AH3399,"Cubic","Extrapolate=Linear","MultiX=Average","Skip=True","Sort=True")</f>
        <v>#N/A Invalid Parameter: Interpolation value</v>
      </c>
      <c r="AJ3399" s="43" t="str">
        <f>_xll.BInterpol('Base IPCA'!$C$3:$C$13,'Base IPCA'!$D$3:$D$13,AH3399,"Cubic","Extrapolate=Linear","MultiX=Average","Skip=True","Sort=True")</f>
        <v>#N/A Invalid Parameter: Interpolation value</v>
      </c>
    </row>
    <row r="3400" spans="34:36" x14ac:dyDescent="0.25">
      <c r="AH3400" s="42" t="e">
        <f t="shared" si="147"/>
        <v>#REF!</v>
      </c>
      <c r="AI3400" s="43" t="str">
        <f>_xll.BInterpol('Base IPCA'!$C$3:$C$13,'Base IPCA'!$E$3:$E$13,AH3400,"Cubic","Extrapolate=Linear","MultiX=Average","Skip=True","Sort=True")</f>
        <v>#N/A Invalid Parameter: Interpolation value</v>
      </c>
      <c r="AJ3400" s="43" t="str">
        <f>_xll.BInterpol('Base IPCA'!$C$3:$C$13,'Base IPCA'!$D$3:$D$13,AH3400,"Cubic","Extrapolate=Linear","MultiX=Average","Skip=True","Sort=True")</f>
        <v>#N/A Invalid Parameter: Interpolation value</v>
      </c>
    </row>
    <row r="3401" spans="34:36" x14ac:dyDescent="0.25">
      <c r="AH3401" s="42" t="e">
        <f t="shared" si="147"/>
        <v>#REF!</v>
      </c>
      <c r="AI3401" s="43" t="str">
        <f>_xll.BInterpol('Base IPCA'!$C$3:$C$13,'Base IPCA'!$E$3:$E$13,AH3401,"Cubic","Extrapolate=Linear","MultiX=Average","Skip=True","Sort=True")</f>
        <v>#N/A Invalid Parameter: Interpolation value</v>
      </c>
      <c r="AJ3401" s="43" t="str">
        <f>_xll.BInterpol('Base IPCA'!$C$3:$C$13,'Base IPCA'!$D$3:$D$13,AH3401,"Cubic","Extrapolate=Linear","MultiX=Average","Skip=True","Sort=True")</f>
        <v>#N/A Invalid Parameter: Interpolation value</v>
      </c>
    </row>
    <row r="3402" spans="34:36" x14ac:dyDescent="0.25">
      <c r="AH3402" s="42" t="e">
        <f t="shared" si="147"/>
        <v>#REF!</v>
      </c>
      <c r="AI3402" s="43" t="str">
        <f>_xll.BInterpol('Base IPCA'!$C$3:$C$13,'Base IPCA'!$E$3:$E$13,AH3402,"Cubic","Extrapolate=Linear","MultiX=Average","Skip=True","Sort=True")</f>
        <v>#N/A Invalid Parameter: Interpolation value</v>
      </c>
      <c r="AJ3402" s="43" t="str">
        <f>_xll.BInterpol('Base IPCA'!$C$3:$C$13,'Base IPCA'!$D$3:$D$13,AH3402,"Cubic","Extrapolate=Linear","MultiX=Average","Skip=True","Sort=True")</f>
        <v>#N/A Invalid Parameter: Interpolation value</v>
      </c>
    </row>
    <row r="3403" spans="34:36" x14ac:dyDescent="0.25">
      <c r="AH3403" s="42" t="e">
        <f t="shared" si="147"/>
        <v>#REF!</v>
      </c>
      <c r="AI3403" s="43" t="str">
        <f>_xll.BInterpol('Base IPCA'!$C$3:$C$13,'Base IPCA'!$E$3:$E$13,AH3403,"Cubic","Extrapolate=Linear","MultiX=Average","Skip=True","Sort=True")</f>
        <v>#N/A Invalid Parameter: Interpolation value</v>
      </c>
      <c r="AJ3403" s="43" t="str">
        <f>_xll.BInterpol('Base IPCA'!$C$3:$C$13,'Base IPCA'!$D$3:$D$13,AH3403,"Cubic","Extrapolate=Linear","MultiX=Average","Skip=True","Sort=True")</f>
        <v>#N/A Invalid Parameter: Interpolation value</v>
      </c>
    </row>
    <row r="3404" spans="34:36" x14ac:dyDescent="0.25">
      <c r="AH3404" s="42" t="e">
        <f t="shared" si="147"/>
        <v>#REF!</v>
      </c>
      <c r="AI3404" s="43" t="str">
        <f>_xll.BInterpol('Base IPCA'!$C$3:$C$13,'Base IPCA'!$E$3:$E$13,AH3404,"Cubic","Extrapolate=Linear","MultiX=Average","Skip=True","Sort=True")</f>
        <v>#N/A Invalid Parameter: Interpolation value</v>
      </c>
      <c r="AJ3404" s="43" t="str">
        <f>_xll.BInterpol('Base IPCA'!$C$3:$C$13,'Base IPCA'!$D$3:$D$13,AH3404,"Cubic","Extrapolate=Linear","MultiX=Average","Skip=True","Sort=True")</f>
        <v>#N/A Invalid Parameter: Interpolation value</v>
      </c>
    </row>
    <row r="3405" spans="34:36" x14ac:dyDescent="0.25">
      <c r="AH3405" s="42" t="e">
        <f t="shared" si="147"/>
        <v>#REF!</v>
      </c>
      <c r="AI3405" s="43" t="str">
        <f>_xll.BInterpol('Base IPCA'!$C$3:$C$13,'Base IPCA'!$E$3:$E$13,AH3405,"Cubic","Extrapolate=Linear","MultiX=Average","Skip=True","Sort=True")</f>
        <v>#N/A Invalid Parameter: Interpolation value</v>
      </c>
      <c r="AJ3405" s="43" t="str">
        <f>_xll.BInterpol('Base IPCA'!$C$3:$C$13,'Base IPCA'!$D$3:$D$13,AH3405,"Cubic","Extrapolate=Linear","MultiX=Average","Skip=True","Sort=True")</f>
        <v>#N/A Invalid Parameter: Interpolation value</v>
      </c>
    </row>
    <row r="3406" spans="34:36" x14ac:dyDescent="0.25">
      <c r="AH3406" s="42" t="e">
        <f t="shared" si="147"/>
        <v>#REF!</v>
      </c>
      <c r="AI3406" s="43" t="str">
        <f>_xll.BInterpol('Base IPCA'!$C$3:$C$13,'Base IPCA'!$E$3:$E$13,AH3406,"Cubic","Extrapolate=Linear","MultiX=Average","Skip=True","Sort=True")</f>
        <v>#N/A Invalid Parameter: Interpolation value</v>
      </c>
      <c r="AJ3406" s="43" t="str">
        <f>_xll.BInterpol('Base IPCA'!$C$3:$C$13,'Base IPCA'!$D$3:$D$13,AH3406,"Cubic","Extrapolate=Linear","MultiX=Average","Skip=True","Sort=True")</f>
        <v>#N/A Invalid Parameter: Interpolation value</v>
      </c>
    </row>
    <row r="3407" spans="34:36" x14ac:dyDescent="0.25">
      <c r="AH3407" s="42" t="e">
        <f t="shared" si="147"/>
        <v>#REF!</v>
      </c>
      <c r="AI3407" s="43" t="str">
        <f>_xll.BInterpol('Base IPCA'!$C$3:$C$13,'Base IPCA'!$E$3:$E$13,AH3407,"Cubic","Extrapolate=Linear","MultiX=Average","Skip=True","Sort=True")</f>
        <v>#N/A Invalid Parameter: Interpolation value</v>
      </c>
      <c r="AJ3407" s="43" t="str">
        <f>_xll.BInterpol('Base IPCA'!$C$3:$C$13,'Base IPCA'!$D$3:$D$13,AH3407,"Cubic","Extrapolate=Linear","MultiX=Average","Skip=True","Sort=True")</f>
        <v>#N/A Invalid Parameter: Interpolation value</v>
      </c>
    </row>
    <row r="3408" spans="34:36" x14ac:dyDescent="0.25">
      <c r="AH3408" s="42" t="e">
        <f t="shared" si="147"/>
        <v>#REF!</v>
      </c>
      <c r="AI3408" s="43" t="str">
        <f>_xll.BInterpol('Base IPCA'!$C$3:$C$13,'Base IPCA'!$E$3:$E$13,AH3408,"Cubic","Extrapolate=Linear","MultiX=Average","Skip=True","Sort=True")</f>
        <v>#N/A Invalid Parameter: Interpolation value</v>
      </c>
      <c r="AJ3408" s="43" t="str">
        <f>_xll.BInterpol('Base IPCA'!$C$3:$C$13,'Base IPCA'!$D$3:$D$13,AH3408,"Cubic","Extrapolate=Linear","MultiX=Average","Skip=True","Sort=True")</f>
        <v>#N/A Invalid Parameter: Interpolation value</v>
      </c>
    </row>
    <row r="3409" spans="34:36" x14ac:dyDescent="0.25">
      <c r="AH3409" s="42" t="e">
        <f t="shared" si="147"/>
        <v>#REF!</v>
      </c>
      <c r="AI3409" s="43" t="str">
        <f>_xll.BInterpol('Base IPCA'!$C$3:$C$13,'Base IPCA'!$E$3:$E$13,AH3409,"Cubic","Extrapolate=Linear","MultiX=Average","Skip=True","Sort=True")</f>
        <v>#N/A Invalid Parameter: Interpolation value</v>
      </c>
      <c r="AJ3409" s="43" t="str">
        <f>_xll.BInterpol('Base IPCA'!$C$3:$C$13,'Base IPCA'!$D$3:$D$13,AH3409,"Cubic","Extrapolate=Linear","MultiX=Average","Skip=True","Sort=True")</f>
        <v>#N/A Invalid Parameter: Interpolation value</v>
      </c>
    </row>
    <row r="3410" spans="34:36" x14ac:dyDescent="0.25">
      <c r="AH3410" s="42" t="e">
        <f t="shared" si="147"/>
        <v>#REF!</v>
      </c>
      <c r="AI3410" s="43" t="str">
        <f>_xll.BInterpol('Base IPCA'!$C$3:$C$13,'Base IPCA'!$E$3:$E$13,AH3410,"Cubic","Extrapolate=Linear","MultiX=Average","Skip=True","Sort=True")</f>
        <v>#N/A Invalid Parameter: Interpolation value</v>
      </c>
      <c r="AJ3410" s="43" t="str">
        <f>_xll.BInterpol('Base IPCA'!$C$3:$C$13,'Base IPCA'!$D$3:$D$13,AH3410,"Cubic","Extrapolate=Linear","MultiX=Average","Skip=True","Sort=True")</f>
        <v>#N/A Invalid Parameter: Interpolation value</v>
      </c>
    </row>
    <row r="3411" spans="34:36" x14ac:dyDescent="0.25">
      <c r="AH3411" s="42" t="e">
        <f t="shared" si="147"/>
        <v>#REF!</v>
      </c>
      <c r="AI3411" s="43" t="str">
        <f>_xll.BInterpol('Base IPCA'!$C$3:$C$13,'Base IPCA'!$E$3:$E$13,AH3411,"Cubic","Extrapolate=Linear","MultiX=Average","Skip=True","Sort=True")</f>
        <v>#N/A Invalid Parameter: Interpolation value</v>
      </c>
      <c r="AJ3411" s="43" t="str">
        <f>_xll.BInterpol('Base IPCA'!$C$3:$C$13,'Base IPCA'!$D$3:$D$13,AH3411,"Cubic","Extrapolate=Linear","MultiX=Average","Skip=True","Sort=True")</f>
        <v>#N/A Invalid Parameter: Interpolation value</v>
      </c>
    </row>
    <row r="3412" spans="34:36" x14ac:dyDescent="0.25">
      <c r="AH3412" s="42" t="e">
        <f t="shared" si="147"/>
        <v>#REF!</v>
      </c>
      <c r="AI3412" s="43" t="str">
        <f>_xll.BInterpol('Base IPCA'!$C$3:$C$13,'Base IPCA'!$E$3:$E$13,AH3412,"Cubic","Extrapolate=Linear","MultiX=Average","Skip=True","Sort=True")</f>
        <v>#N/A Invalid Parameter: Interpolation value</v>
      </c>
      <c r="AJ3412" s="43" t="str">
        <f>_xll.BInterpol('Base IPCA'!$C$3:$C$13,'Base IPCA'!$D$3:$D$13,AH3412,"Cubic","Extrapolate=Linear","MultiX=Average","Skip=True","Sort=True")</f>
        <v>#N/A Invalid Parameter: Interpolation value</v>
      </c>
    </row>
    <row r="3413" spans="34:36" x14ac:dyDescent="0.25">
      <c r="AH3413" s="42" t="e">
        <f t="shared" si="147"/>
        <v>#REF!</v>
      </c>
      <c r="AI3413" s="43" t="str">
        <f>_xll.BInterpol('Base IPCA'!$C$3:$C$13,'Base IPCA'!$E$3:$E$13,AH3413,"Cubic","Extrapolate=Linear","MultiX=Average","Skip=True","Sort=True")</f>
        <v>#N/A Invalid Parameter: Interpolation value</v>
      </c>
      <c r="AJ3413" s="43" t="str">
        <f>_xll.BInterpol('Base IPCA'!$C$3:$C$13,'Base IPCA'!$D$3:$D$13,AH3413,"Cubic","Extrapolate=Linear","MultiX=Average","Skip=True","Sort=True")</f>
        <v>#N/A Invalid Parameter: Interpolation value</v>
      </c>
    </row>
    <row r="3414" spans="34:36" x14ac:dyDescent="0.25">
      <c r="AH3414" s="42" t="e">
        <f t="shared" si="147"/>
        <v>#REF!</v>
      </c>
      <c r="AI3414" s="43" t="str">
        <f>_xll.BInterpol('Base IPCA'!$C$3:$C$13,'Base IPCA'!$E$3:$E$13,AH3414,"Cubic","Extrapolate=Linear","MultiX=Average","Skip=True","Sort=True")</f>
        <v>#N/A Invalid Parameter: Interpolation value</v>
      </c>
      <c r="AJ3414" s="43" t="str">
        <f>_xll.BInterpol('Base IPCA'!$C$3:$C$13,'Base IPCA'!$D$3:$D$13,AH3414,"Cubic","Extrapolate=Linear","MultiX=Average","Skip=True","Sort=True")</f>
        <v>#N/A Invalid Parameter: Interpolation value</v>
      </c>
    </row>
    <row r="3415" spans="34:36" x14ac:dyDescent="0.25">
      <c r="AH3415" s="42" t="e">
        <f t="shared" si="147"/>
        <v>#REF!</v>
      </c>
      <c r="AI3415" s="43" t="str">
        <f>_xll.BInterpol('Base IPCA'!$C$3:$C$13,'Base IPCA'!$E$3:$E$13,AH3415,"Cubic","Extrapolate=Linear","MultiX=Average","Skip=True","Sort=True")</f>
        <v>#N/A Invalid Parameter: Interpolation value</v>
      </c>
      <c r="AJ3415" s="43" t="str">
        <f>_xll.BInterpol('Base IPCA'!$C$3:$C$13,'Base IPCA'!$D$3:$D$13,AH3415,"Cubic","Extrapolate=Linear","MultiX=Average","Skip=True","Sort=True")</f>
        <v>#N/A Invalid Parameter: Interpolation value</v>
      </c>
    </row>
    <row r="3416" spans="34:36" x14ac:dyDescent="0.25">
      <c r="AH3416" s="42" t="e">
        <f t="shared" si="147"/>
        <v>#REF!</v>
      </c>
      <c r="AI3416" s="43" t="str">
        <f>_xll.BInterpol('Base IPCA'!$C$3:$C$13,'Base IPCA'!$E$3:$E$13,AH3416,"Cubic","Extrapolate=Linear","MultiX=Average","Skip=True","Sort=True")</f>
        <v>#N/A Invalid Parameter: Interpolation value</v>
      </c>
      <c r="AJ3416" s="43" t="str">
        <f>_xll.BInterpol('Base IPCA'!$C$3:$C$13,'Base IPCA'!$D$3:$D$13,AH3416,"Cubic","Extrapolate=Linear","MultiX=Average","Skip=True","Sort=True")</f>
        <v>#N/A Invalid Parameter: Interpolation value</v>
      </c>
    </row>
    <row r="3417" spans="34:36" x14ac:dyDescent="0.25">
      <c r="AH3417" s="42" t="e">
        <f t="shared" si="147"/>
        <v>#REF!</v>
      </c>
      <c r="AI3417" s="43" t="str">
        <f>_xll.BInterpol('Base IPCA'!$C$3:$C$13,'Base IPCA'!$E$3:$E$13,AH3417,"Cubic","Extrapolate=Linear","MultiX=Average","Skip=True","Sort=True")</f>
        <v>#N/A Invalid Parameter: Interpolation value</v>
      </c>
      <c r="AJ3417" s="43" t="str">
        <f>_xll.BInterpol('Base IPCA'!$C$3:$C$13,'Base IPCA'!$D$3:$D$13,AH3417,"Cubic","Extrapolate=Linear","MultiX=Average","Skip=True","Sort=True")</f>
        <v>#N/A Invalid Parameter: Interpolation value</v>
      </c>
    </row>
    <row r="3418" spans="34:36" x14ac:dyDescent="0.25">
      <c r="AH3418" s="42" t="e">
        <f t="shared" si="147"/>
        <v>#REF!</v>
      </c>
      <c r="AI3418" s="43" t="str">
        <f>_xll.BInterpol('Base IPCA'!$C$3:$C$13,'Base IPCA'!$E$3:$E$13,AH3418,"Cubic","Extrapolate=Linear","MultiX=Average","Skip=True","Sort=True")</f>
        <v>#N/A Invalid Parameter: Interpolation value</v>
      </c>
      <c r="AJ3418" s="43" t="str">
        <f>_xll.BInterpol('Base IPCA'!$C$3:$C$13,'Base IPCA'!$D$3:$D$13,AH3418,"Cubic","Extrapolate=Linear","MultiX=Average","Skip=True","Sort=True")</f>
        <v>#N/A Invalid Parameter: Interpolation value</v>
      </c>
    </row>
    <row r="3419" spans="34:36" x14ac:dyDescent="0.25">
      <c r="AH3419" s="42" t="e">
        <f t="shared" si="147"/>
        <v>#REF!</v>
      </c>
      <c r="AI3419" s="43" t="str">
        <f>_xll.BInterpol('Base IPCA'!$C$3:$C$13,'Base IPCA'!$E$3:$E$13,AH3419,"Cubic","Extrapolate=Linear","MultiX=Average","Skip=True","Sort=True")</f>
        <v>#N/A Invalid Parameter: Interpolation value</v>
      </c>
      <c r="AJ3419" s="43" t="str">
        <f>_xll.BInterpol('Base IPCA'!$C$3:$C$13,'Base IPCA'!$D$3:$D$13,AH3419,"Cubic","Extrapolate=Linear","MultiX=Average","Skip=True","Sort=True")</f>
        <v>#N/A Invalid Parameter: Interpolation value</v>
      </c>
    </row>
    <row r="3420" spans="34:36" x14ac:dyDescent="0.25">
      <c r="AH3420" s="42" t="e">
        <f t="shared" si="147"/>
        <v>#REF!</v>
      </c>
      <c r="AI3420" s="43" t="str">
        <f>_xll.BInterpol('Base IPCA'!$C$3:$C$13,'Base IPCA'!$E$3:$E$13,AH3420,"Cubic","Extrapolate=Linear","MultiX=Average","Skip=True","Sort=True")</f>
        <v>#N/A Invalid Parameter: Interpolation value</v>
      </c>
      <c r="AJ3420" s="43" t="str">
        <f>_xll.BInterpol('Base IPCA'!$C$3:$C$13,'Base IPCA'!$D$3:$D$13,AH3420,"Cubic","Extrapolate=Linear","MultiX=Average","Skip=True","Sort=True")</f>
        <v>#N/A Invalid Parameter: Interpolation value</v>
      </c>
    </row>
    <row r="3421" spans="34:36" x14ac:dyDescent="0.25">
      <c r="AH3421" s="42" t="e">
        <f t="shared" si="147"/>
        <v>#REF!</v>
      </c>
      <c r="AI3421" s="43" t="str">
        <f>_xll.BInterpol('Base IPCA'!$C$3:$C$13,'Base IPCA'!$E$3:$E$13,AH3421,"Cubic","Extrapolate=Linear","MultiX=Average","Skip=True","Sort=True")</f>
        <v>#N/A Invalid Parameter: Interpolation value</v>
      </c>
      <c r="AJ3421" s="43" t="str">
        <f>_xll.BInterpol('Base IPCA'!$C$3:$C$13,'Base IPCA'!$D$3:$D$13,AH3421,"Cubic","Extrapolate=Linear","MultiX=Average","Skip=True","Sort=True")</f>
        <v>#N/A Invalid Parameter: Interpolation value</v>
      </c>
    </row>
    <row r="3422" spans="34:36" x14ac:dyDescent="0.25">
      <c r="AH3422" s="42" t="e">
        <f t="shared" si="147"/>
        <v>#REF!</v>
      </c>
      <c r="AI3422" s="43" t="str">
        <f>_xll.BInterpol('Base IPCA'!$C$3:$C$13,'Base IPCA'!$E$3:$E$13,AH3422,"Cubic","Extrapolate=Linear","MultiX=Average","Skip=True","Sort=True")</f>
        <v>#N/A Invalid Parameter: Interpolation value</v>
      </c>
      <c r="AJ3422" s="43" t="str">
        <f>_xll.BInterpol('Base IPCA'!$C$3:$C$13,'Base IPCA'!$D$3:$D$13,AH3422,"Cubic","Extrapolate=Linear","MultiX=Average","Skip=True","Sort=True")</f>
        <v>#N/A Invalid Parameter: Interpolation value</v>
      </c>
    </row>
    <row r="3423" spans="34:36" x14ac:dyDescent="0.25">
      <c r="AH3423" s="42" t="e">
        <f t="shared" si="147"/>
        <v>#REF!</v>
      </c>
      <c r="AI3423" s="43" t="str">
        <f>_xll.BInterpol('Base IPCA'!$C$3:$C$13,'Base IPCA'!$E$3:$E$13,AH3423,"Cubic","Extrapolate=Linear","MultiX=Average","Skip=True","Sort=True")</f>
        <v>#N/A Invalid Parameter: Interpolation value</v>
      </c>
      <c r="AJ3423" s="43" t="str">
        <f>_xll.BInterpol('Base IPCA'!$C$3:$C$13,'Base IPCA'!$D$3:$D$13,AH3423,"Cubic","Extrapolate=Linear","MultiX=Average","Skip=True","Sort=True")</f>
        <v>#N/A Invalid Parameter: Interpolation value</v>
      </c>
    </row>
    <row r="3424" spans="34:36" x14ac:dyDescent="0.25">
      <c r="AH3424" s="42" t="e">
        <f t="shared" si="147"/>
        <v>#REF!</v>
      </c>
      <c r="AI3424" s="43" t="str">
        <f>_xll.BInterpol('Base IPCA'!$C$3:$C$13,'Base IPCA'!$E$3:$E$13,AH3424,"Cubic","Extrapolate=Linear","MultiX=Average","Skip=True","Sort=True")</f>
        <v>#N/A Invalid Parameter: Interpolation value</v>
      </c>
      <c r="AJ3424" s="43" t="str">
        <f>_xll.BInterpol('Base IPCA'!$C$3:$C$13,'Base IPCA'!$D$3:$D$13,AH3424,"Cubic","Extrapolate=Linear","MultiX=Average","Skip=True","Sort=True")</f>
        <v>#N/A Invalid Parameter: Interpolation value</v>
      </c>
    </row>
    <row r="3425" spans="34:36" x14ac:dyDescent="0.25">
      <c r="AH3425" s="42" t="e">
        <f t="shared" si="147"/>
        <v>#REF!</v>
      </c>
      <c r="AI3425" s="43" t="str">
        <f>_xll.BInterpol('Base IPCA'!$C$3:$C$13,'Base IPCA'!$E$3:$E$13,AH3425,"Cubic","Extrapolate=Linear","MultiX=Average","Skip=True","Sort=True")</f>
        <v>#N/A Invalid Parameter: Interpolation value</v>
      </c>
      <c r="AJ3425" s="43" t="str">
        <f>_xll.BInterpol('Base IPCA'!$C$3:$C$13,'Base IPCA'!$D$3:$D$13,AH3425,"Cubic","Extrapolate=Linear","MultiX=Average","Skip=True","Sort=True")</f>
        <v>#N/A Invalid Parameter: Interpolation value</v>
      </c>
    </row>
    <row r="3426" spans="34:36" x14ac:dyDescent="0.25">
      <c r="AH3426" s="42" t="e">
        <f t="shared" si="147"/>
        <v>#REF!</v>
      </c>
      <c r="AI3426" s="43" t="str">
        <f>_xll.BInterpol('Base IPCA'!$C$3:$C$13,'Base IPCA'!$E$3:$E$13,AH3426,"Cubic","Extrapolate=Linear","MultiX=Average","Skip=True","Sort=True")</f>
        <v>#N/A Invalid Parameter: Interpolation value</v>
      </c>
      <c r="AJ3426" s="43" t="str">
        <f>_xll.BInterpol('Base IPCA'!$C$3:$C$13,'Base IPCA'!$D$3:$D$13,AH3426,"Cubic","Extrapolate=Linear","MultiX=Average","Skip=True","Sort=True")</f>
        <v>#N/A Invalid Parameter: Interpolation value</v>
      </c>
    </row>
    <row r="3427" spans="34:36" x14ac:dyDescent="0.25">
      <c r="AH3427" s="42" t="e">
        <f t="shared" si="147"/>
        <v>#REF!</v>
      </c>
      <c r="AI3427" s="43" t="str">
        <f>_xll.BInterpol('Base IPCA'!$C$3:$C$13,'Base IPCA'!$E$3:$E$13,AH3427,"Cubic","Extrapolate=Linear","MultiX=Average","Skip=True","Sort=True")</f>
        <v>#N/A Invalid Parameter: Interpolation value</v>
      </c>
      <c r="AJ3427" s="43" t="str">
        <f>_xll.BInterpol('Base IPCA'!$C$3:$C$13,'Base IPCA'!$D$3:$D$13,AH3427,"Cubic","Extrapolate=Linear","MultiX=Average","Skip=True","Sort=True")</f>
        <v>#N/A Invalid Parameter: Interpolation value</v>
      </c>
    </row>
    <row r="3428" spans="34:36" x14ac:dyDescent="0.25">
      <c r="AH3428" s="42" t="e">
        <f t="shared" si="147"/>
        <v>#REF!</v>
      </c>
      <c r="AI3428" s="43" t="str">
        <f>_xll.BInterpol('Base IPCA'!$C$3:$C$13,'Base IPCA'!$E$3:$E$13,AH3428,"Cubic","Extrapolate=Linear","MultiX=Average","Skip=True","Sort=True")</f>
        <v>#N/A Invalid Parameter: Interpolation value</v>
      </c>
      <c r="AJ3428" s="43" t="str">
        <f>_xll.BInterpol('Base IPCA'!$C$3:$C$13,'Base IPCA'!$D$3:$D$13,AH3428,"Cubic","Extrapolate=Linear","MultiX=Average","Skip=True","Sort=True")</f>
        <v>#N/A Invalid Parameter: Interpolation value</v>
      </c>
    </row>
    <row r="3429" spans="34:36" x14ac:dyDescent="0.25">
      <c r="AH3429" s="42" t="e">
        <f t="shared" si="147"/>
        <v>#REF!</v>
      </c>
      <c r="AI3429" s="43" t="str">
        <f>_xll.BInterpol('Base IPCA'!$C$3:$C$13,'Base IPCA'!$E$3:$E$13,AH3429,"Cubic","Extrapolate=Linear","MultiX=Average","Skip=True","Sort=True")</f>
        <v>#N/A Invalid Parameter: Interpolation value</v>
      </c>
      <c r="AJ3429" s="43" t="str">
        <f>_xll.BInterpol('Base IPCA'!$C$3:$C$13,'Base IPCA'!$D$3:$D$13,AH3429,"Cubic","Extrapolate=Linear","MultiX=Average","Skip=True","Sort=True")</f>
        <v>#N/A Invalid Parameter: Interpolation value</v>
      </c>
    </row>
    <row r="3430" spans="34:36" x14ac:dyDescent="0.25">
      <c r="AH3430" s="42" t="e">
        <f t="shared" si="147"/>
        <v>#REF!</v>
      </c>
      <c r="AI3430" s="43" t="str">
        <f>_xll.BInterpol('Base IPCA'!$C$3:$C$13,'Base IPCA'!$E$3:$E$13,AH3430,"Cubic","Extrapolate=Linear","MultiX=Average","Skip=True","Sort=True")</f>
        <v>#N/A Invalid Parameter: Interpolation value</v>
      </c>
      <c r="AJ3430" s="43" t="str">
        <f>_xll.BInterpol('Base IPCA'!$C$3:$C$13,'Base IPCA'!$D$3:$D$13,AH3430,"Cubic","Extrapolate=Linear","MultiX=Average","Skip=True","Sort=True")</f>
        <v>#N/A Invalid Parameter: Interpolation value</v>
      </c>
    </row>
    <row r="3431" spans="34:36" x14ac:dyDescent="0.25">
      <c r="AH3431" s="42" t="e">
        <f t="shared" si="147"/>
        <v>#REF!</v>
      </c>
      <c r="AI3431" s="43" t="str">
        <f>_xll.BInterpol('Base IPCA'!$C$3:$C$13,'Base IPCA'!$E$3:$E$13,AH3431,"Cubic","Extrapolate=Linear","MultiX=Average","Skip=True","Sort=True")</f>
        <v>#N/A Invalid Parameter: Interpolation value</v>
      </c>
      <c r="AJ3431" s="43" t="str">
        <f>_xll.BInterpol('Base IPCA'!$C$3:$C$13,'Base IPCA'!$D$3:$D$13,AH3431,"Cubic","Extrapolate=Linear","MultiX=Average","Skip=True","Sort=True")</f>
        <v>#N/A Invalid Parameter: Interpolation value</v>
      </c>
    </row>
    <row r="3432" spans="34:36" x14ac:dyDescent="0.25">
      <c r="AH3432" s="42" t="e">
        <f t="shared" si="147"/>
        <v>#REF!</v>
      </c>
      <c r="AI3432" s="43" t="str">
        <f>_xll.BInterpol('Base IPCA'!$C$3:$C$13,'Base IPCA'!$E$3:$E$13,AH3432,"Cubic","Extrapolate=Linear","MultiX=Average","Skip=True","Sort=True")</f>
        <v>#N/A Invalid Parameter: Interpolation value</v>
      </c>
      <c r="AJ3432" s="43" t="str">
        <f>_xll.BInterpol('Base IPCA'!$C$3:$C$13,'Base IPCA'!$D$3:$D$13,AH3432,"Cubic","Extrapolate=Linear","MultiX=Average","Skip=True","Sort=True")</f>
        <v>#N/A Invalid Parameter: Interpolation value</v>
      </c>
    </row>
    <row r="3433" spans="34:36" x14ac:dyDescent="0.25">
      <c r="AH3433" s="42" t="e">
        <f t="shared" si="147"/>
        <v>#REF!</v>
      </c>
      <c r="AI3433" s="43" t="str">
        <f>_xll.BInterpol('Base IPCA'!$C$3:$C$13,'Base IPCA'!$E$3:$E$13,AH3433,"Cubic","Extrapolate=Linear","MultiX=Average","Skip=True","Sort=True")</f>
        <v>#N/A Invalid Parameter: Interpolation value</v>
      </c>
      <c r="AJ3433" s="43" t="str">
        <f>_xll.BInterpol('Base IPCA'!$C$3:$C$13,'Base IPCA'!$D$3:$D$13,AH3433,"Cubic","Extrapolate=Linear","MultiX=Average","Skip=True","Sort=True")</f>
        <v>#N/A Invalid Parameter: Interpolation value</v>
      </c>
    </row>
    <row r="3434" spans="34:36" x14ac:dyDescent="0.25">
      <c r="AH3434" s="42" t="e">
        <f t="shared" si="147"/>
        <v>#REF!</v>
      </c>
      <c r="AI3434" s="43" t="str">
        <f>_xll.BInterpol('Base IPCA'!$C$3:$C$13,'Base IPCA'!$E$3:$E$13,AH3434,"Cubic","Extrapolate=Linear","MultiX=Average","Skip=True","Sort=True")</f>
        <v>#N/A Invalid Parameter: Interpolation value</v>
      </c>
      <c r="AJ3434" s="43" t="str">
        <f>_xll.BInterpol('Base IPCA'!$C$3:$C$13,'Base IPCA'!$D$3:$D$13,AH3434,"Cubic","Extrapolate=Linear","MultiX=Average","Skip=True","Sort=True")</f>
        <v>#N/A Invalid Parameter: Interpolation value</v>
      </c>
    </row>
    <row r="3435" spans="34:36" x14ac:dyDescent="0.25">
      <c r="AH3435" s="42" t="e">
        <f t="shared" si="147"/>
        <v>#REF!</v>
      </c>
      <c r="AI3435" s="43" t="str">
        <f>_xll.BInterpol('Base IPCA'!$C$3:$C$13,'Base IPCA'!$E$3:$E$13,AH3435,"Cubic","Extrapolate=Linear","MultiX=Average","Skip=True","Sort=True")</f>
        <v>#N/A Invalid Parameter: Interpolation value</v>
      </c>
      <c r="AJ3435" s="43" t="str">
        <f>_xll.BInterpol('Base IPCA'!$C$3:$C$13,'Base IPCA'!$D$3:$D$13,AH3435,"Cubic","Extrapolate=Linear","MultiX=Average","Skip=True","Sort=True")</f>
        <v>#N/A Invalid Parameter: Interpolation value</v>
      </c>
    </row>
    <row r="3436" spans="34:36" x14ac:dyDescent="0.25">
      <c r="AH3436" s="42" t="e">
        <f t="shared" si="147"/>
        <v>#REF!</v>
      </c>
      <c r="AI3436" s="43" t="str">
        <f>_xll.BInterpol('Base IPCA'!$C$3:$C$13,'Base IPCA'!$E$3:$E$13,AH3436,"Cubic","Extrapolate=Linear","MultiX=Average","Skip=True","Sort=True")</f>
        <v>#N/A Invalid Parameter: Interpolation value</v>
      </c>
      <c r="AJ3436" s="43" t="str">
        <f>_xll.BInterpol('Base IPCA'!$C$3:$C$13,'Base IPCA'!$D$3:$D$13,AH3436,"Cubic","Extrapolate=Linear","MultiX=Average","Skip=True","Sort=True")</f>
        <v>#N/A Invalid Parameter: Interpolation value</v>
      </c>
    </row>
    <row r="3437" spans="34:36" x14ac:dyDescent="0.25">
      <c r="AH3437" s="42" t="e">
        <f t="shared" si="147"/>
        <v>#REF!</v>
      </c>
      <c r="AI3437" s="43" t="str">
        <f>_xll.BInterpol('Base IPCA'!$C$3:$C$13,'Base IPCA'!$E$3:$E$13,AH3437,"Cubic","Extrapolate=Linear","MultiX=Average","Skip=True","Sort=True")</f>
        <v>#N/A Invalid Parameter: Interpolation value</v>
      </c>
      <c r="AJ3437" s="43" t="str">
        <f>_xll.BInterpol('Base IPCA'!$C$3:$C$13,'Base IPCA'!$D$3:$D$13,AH3437,"Cubic","Extrapolate=Linear","MultiX=Average","Skip=True","Sort=True")</f>
        <v>#N/A Invalid Parameter: Interpolation value</v>
      </c>
    </row>
    <row r="3438" spans="34:36" x14ac:dyDescent="0.25">
      <c r="AH3438" s="42" t="e">
        <f t="shared" si="147"/>
        <v>#REF!</v>
      </c>
      <c r="AI3438" s="43" t="str">
        <f>_xll.BInterpol('Base IPCA'!$C$3:$C$13,'Base IPCA'!$E$3:$E$13,AH3438,"Cubic","Extrapolate=Linear","MultiX=Average","Skip=True","Sort=True")</f>
        <v>#N/A Invalid Parameter: Interpolation value</v>
      </c>
      <c r="AJ3438" s="43" t="str">
        <f>_xll.BInterpol('Base IPCA'!$C$3:$C$13,'Base IPCA'!$D$3:$D$13,AH3438,"Cubic","Extrapolate=Linear","MultiX=Average","Skip=True","Sort=True")</f>
        <v>#N/A Invalid Parameter: Interpolation value</v>
      </c>
    </row>
    <row r="3439" spans="34:36" x14ac:dyDescent="0.25">
      <c r="AH3439" s="42" t="e">
        <f t="shared" si="147"/>
        <v>#REF!</v>
      </c>
      <c r="AI3439" s="43" t="str">
        <f>_xll.BInterpol('Base IPCA'!$C$3:$C$13,'Base IPCA'!$E$3:$E$13,AH3439,"Cubic","Extrapolate=Linear","MultiX=Average","Skip=True","Sort=True")</f>
        <v>#N/A Invalid Parameter: Interpolation value</v>
      </c>
      <c r="AJ3439" s="43" t="str">
        <f>_xll.BInterpol('Base IPCA'!$C$3:$C$13,'Base IPCA'!$D$3:$D$13,AH3439,"Cubic","Extrapolate=Linear","MultiX=Average","Skip=True","Sort=True")</f>
        <v>#N/A Invalid Parameter: Interpolation value</v>
      </c>
    </row>
    <row r="3440" spans="34:36" x14ac:dyDescent="0.25">
      <c r="AH3440" s="42" t="e">
        <f t="shared" si="147"/>
        <v>#REF!</v>
      </c>
      <c r="AI3440" s="43" t="str">
        <f>_xll.BInterpol('Base IPCA'!$C$3:$C$13,'Base IPCA'!$E$3:$E$13,AH3440,"Cubic","Extrapolate=Linear","MultiX=Average","Skip=True","Sort=True")</f>
        <v>#N/A Invalid Parameter: Interpolation value</v>
      </c>
      <c r="AJ3440" s="43" t="str">
        <f>_xll.BInterpol('Base IPCA'!$C$3:$C$13,'Base IPCA'!$D$3:$D$13,AH3440,"Cubic","Extrapolate=Linear","MultiX=Average","Skip=True","Sort=True")</f>
        <v>#N/A Invalid Parameter: Interpolation value</v>
      </c>
    </row>
    <row r="3441" spans="34:36" x14ac:dyDescent="0.25">
      <c r="AH3441" s="42" t="e">
        <f t="shared" si="147"/>
        <v>#REF!</v>
      </c>
      <c r="AI3441" s="43" t="str">
        <f>_xll.BInterpol('Base IPCA'!$C$3:$C$13,'Base IPCA'!$E$3:$E$13,AH3441,"Cubic","Extrapolate=Linear","MultiX=Average","Skip=True","Sort=True")</f>
        <v>#N/A Invalid Parameter: Interpolation value</v>
      </c>
      <c r="AJ3441" s="43" t="str">
        <f>_xll.BInterpol('Base IPCA'!$C$3:$C$13,'Base IPCA'!$D$3:$D$13,AH3441,"Cubic","Extrapolate=Linear","MultiX=Average","Skip=True","Sort=True")</f>
        <v>#N/A Invalid Parameter: Interpolation value</v>
      </c>
    </row>
    <row r="3442" spans="34:36" x14ac:dyDescent="0.25">
      <c r="AH3442" s="42" t="e">
        <f t="shared" si="147"/>
        <v>#REF!</v>
      </c>
      <c r="AI3442" s="43" t="str">
        <f>_xll.BInterpol('Base IPCA'!$C$3:$C$13,'Base IPCA'!$E$3:$E$13,AH3442,"Cubic","Extrapolate=Linear","MultiX=Average","Skip=True","Sort=True")</f>
        <v>#N/A Invalid Parameter: Interpolation value</v>
      </c>
      <c r="AJ3442" s="43" t="str">
        <f>_xll.BInterpol('Base IPCA'!$C$3:$C$13,'Base IPCA'!$D$3:$D$13,AH3442,"Cubic","Extrapolate=Linear","MultiX=Average","Skip=True","Sort=True")</f>
        <v>#N/A Invalid Parameter: Interpolation value</v>
      </c>
    </row>
    <row r="3443" spans="34:36" x14ac:dyDescent="0.25">
      <c r="AH3443" s="42" t="e">
        <f t="shared" si="147"/>
        <v>#REF!</v>
      </c>
      <c r="AI3443" s="43" t="str">
        <f>_xll.BInterpol('Base IPCA'!$C$3:$C$13,'Base IPCA'!$E$3:$E$13,AH3443,"Cubic","Extrapolate=Linear","MultiX=Average","Skip=True","Sort=True")</f>
        <v>#N/A Invalid Parameter: Interpolation value</v>
      </c>
      <c r="AJ3443" s="43" t="str">
        <f>_xll.BInterpol('Base IPCA'!$C$3:$C$13,'Base IPCA'!$D$3:$D$13,AH3443,"Cubic","Extrapolate=Linear","MultiX=Average","Skip=True","Sort=True")</f>
        <v>#N/A Invalid Parameter: Interpolation value</v>
      </c>
    </row>
    <row r="3444" spans="34:36" x14ac:dyDescent="0.25">
      <c r="AH3444" s="42" t="e">
        <f t="shared" si="147"/>
        <v>#REF!</v>
      </c>
      <c r="AI3444" s="43" t="str">
        <f>_xll.BInterpol('Base IPCA'!$C$3:$C$13,'Base IPCA'!$E$3:$E$13,AH3444,"Cubic","Extrapolate=Linear","MultiX=Average","Skip=True","Sort=True")</f>
        <v>#N/A Invalid Parameter: Interpolation value</v>
      </c>
      <c r="AJ3444" s="43" t="str">
        <f>_xll.BInterpol('Base IPCA'!$C$3:$C$13,'Base IPCA'!$D$3:$D$13,AH3444,"Cubic","Extrapolate=Linear","MultiX=Average","Skip=True","Sort=True")</f>
        <v>#N/A Invalid Parameter: Interpolation value</v>
      </c>
    </row>
    <row r="3445" spans="34:36" x14ac:dyDescent="0.25">
      <c r="AH3445" s="42" t="e">
        <f t="shared" si="147"/>
        <v>#REF!</v>
      </c>
      <c r="AI3445" s="43" t="str">
        <f>_xll.BInterpol('Base IPCA'!$C$3:$C$13,'Base IPCA'!$E$3:$E$13,AH3445,"Cubic","Extrapolate=Linear","MultiX=Average","Skip=True","Sort=True")</f>
        <v>#N/A Invalid Parameter: Interpolation value</v>
      </c>
      <c r="AJ3445" s="43" t="str">
        <f>_xll.BInterpol('Base IPCA'!$C$3:$C$13,'Base IPCA'!$D$3:$D$13,AH3445,"Cubic","Extrapolate=Linear","MultiX=Average","Skip=True","Sort=True")</f>
        <v>#N/A Invalid Parameter: Interpolation value</v>
      </c>
    </row>
    <row r="3446" spans="34:36" x14ac:dyDescent="0.25">
      <c r="AH3446" s="42" t="e">
        <f t="shared" si="147"/>
        <v>#REF!</v>
      </c>
      <c r="AI3446" s="43" t="str">
        <f>_xll.BInterpol('Base IPCA'!$C$3:$C$13,'Base IPCA'!$E$3:$E$13,AH3446,"Cubic","Extrapolate=Linear","MultiX=Average","Skip=True","Sort=True")</f>
        <v>#N/A Invalid Parameter: Interpolation value</v>
      </c>
      <c r="AJ3446" s="43" t="str">
        <f>_xll.BInterpol('Base IPCA'!$C$3:$C$13,'Base IPCA'!$D$3:$D$13,AH3446,"Cubic","Extrapolate=Linear","MultiX=Average","Skip=True","Sort=True")</f>
        <v>#N/A Invalid Parameter: Interpolation value</v>
      </c>
    </row>
    <row r="3447" spans="34:36" x14ac:dyDescent="0.25">
      <c r="AH3447" s="42" t="e">
        <f t="shared" si="147"/>
        <v>#REF!</v>
      </c>
      <c r="AI3447" s="43" t="str">
        <f>_xll.BInterpol('Base IPCA'!$C$3:$C$13,'Base IPCA'!$E$3:$E$13,AH3447,"Cubic","Extrapolate=Linear","MultiX=Average","Skip=True","Sort=True")</f>
        <v>#N/A Invalid Parameter: Interpolation value</v>
      </c>
      <c r="AJ3447" s="43" t="str">
        <f>_xll.BInterpol('Base IPCA'!$C$3:$C$13,'Base IPCA'!$D$3:$D$13,AH3447,"Cubic","Extrapolate=Linear","MultiX=Average","Skip=True","Sort=True")</f>
        <v>#N/A Invalid Parameter: Interpolation value</v>
      </c>
    </row>
    <row r="3448" spans="34:36" x14ac:dyDescent="0.25">
      <c r="AH3448" s="42" t="e">
        <f t="shared" si="147"/>
        <v>#REF!</v>
      </c>
      <c r="AI3448" s="43" t="str">
        <f>_xll.BInterpol('Base IPCA'!$C$3:$C$13,'Base IPCA'!$E$3:$E$13,AH3448,"Cubic","Extrapolate=Linear","MultiX=Average","Skip=True","Sort=True")</f>
        <v>#N/A Invalid Parameter: Interpolation value</v>
      </c>
      <c r="AJ3448" s="43" t="str">
        <f>_xll.BInterpol('Base IPCA'!$C$3:$C$13,'Base IPCA'!$D$3:$D$13,AH3448,"Cubic","Extrapolate=Linear","MultiX=Average","Skip=True","Sort=True")</f>
        <v>#N/A Invalid Parameter: Interpolation value</v>
      </c>
    </row>
    <row r="3449" spans="34:36" x14ac:dyDescent="0.25">
      <c r="AH3449" s="42" t="e">
        <f t="shared" si="147"/>
        <v>#REF!</v>
      </c>
      <c r="AI3449" s="43" t="str">
        <f>_xll.BInterpol('Base IPCA'!$C$3:$C$13,'Base IPCA'!$E$3:$E$13,AH3449,"Cubic","Extrapolate=Linear","MultiX=Average","Skip=True","Sort=True")</f>
        <v>#N/A Invalid Parameter: Interpolation value</v>
      </c>
      <c r="AJ3449" s="43" t="str">
        <f>_xll.BInterpol('Base IPCA'!$C$3:$C$13,'Base IPCA'!$D$3:$D$13,AH3449,"Cubic","Extrapolate=Linear","MultiX=Average","Skip=True","Sort=True")</f>
        <v>#N/A Invalid Parameter: Interpolation value</v>
      </c>
    </row>
    <row r="3450" spans="34:36" x14ac:dyDescent="0.25">
      <c r="AH3450" s="42" t="e">
        <f t="shared" si="147"/>
        <v>#REF!</v>
      </c>
      <c r="AI3450" s="43" t="str">
        <f>_xll.BInterpol('Base IPCA'!$C$3:$C$13,'Base IPCA'!$E$3:$E$13,AH3450,"Cubic","Extrapolate=Linear","MultiX=Average","Skip=True","Sort=True")</f>
        <v>#N/A Invalid Parameter: Interpolation value</v>
      </c>
      <c r="AJ3450" s="43" t="str">
        <f>_xll.BInterpol('Base IPCA'!$C$3:$C$13,'Base IPCA'!$D$3:$D$13,AH3450,"Cubic","Extrapolate=Linear","MultiX=Average","Skip=True","Sort=True")</f>
        <v>#N/A Invalid Parameter: Interpolation value</v>
      </c>
    </row>
    <row r="3451" spans="34:36" x14ac:dyDescent="0.25">
      <c r="AH3451" s="42" t="e">
        <f t="shared" si="147"/>
        <v>#REF!</v>
      </c>
      <c r="AI3451" s="43" t="str">
        <f>_xll.BInterpol('Base IPCA'!$C$3:$C$13,'Base IPCA'!$E$3:$E$13,AH3451,"Cubic","Extrapolate=Linear","MultiX=Average","Skip=True","Sort=True")</f>
        <v>#N/A Invalid Parameter: Interpolation value</v>
      </c>
      <c r="AJ3451" s="43" t="str">
        <f>_xll.BInterpol('Base IPCA'!$C$3:$C$13,'Base IPCA'!$D$3:$D$13,AH3451,"Cubic","Extrapolate=Linear","MultiX=Average","Skip=True","Sort=True")</f>
        <v>#N/A Invalid Parameter: Interpolation value</v>
      </c>
    </row>
    <row r="3452" spans="34:36" x14ac:dyDescent="0.25">
      <c r="AH3452" s="42" t="e">
        <f t="shared" si="147"/>
        <v>#REF!</v>
      </c>
      <c r="AI3452" s="43" t="str">
        <f>_xll.BInterpol('Base IPCA'!$C$3:$C$13,'Base IPCA'!$E$3:$E$13,AH3452,"Cubic","Extrapolate=Linear","MultiX=Average","Skip=True","Sort=True")</f>
        <v>#N/A Invalid Parameter: Interpolation value</v>
      </c>
      <c r="AJ3452" s="43" t="str">
        <f>_xll.BInterpol('Base IPCA'!$C$3:$C$13,'Base IPCA'!$D$3:$D$13,AH3452,"Cubic","Extrapolate=Linear","MultiX=Average","Skip=True","Sort=True")</f>
        <v>#N/A Invalid Parameter: Interpolation value</v>
      </c>
    </row>
    <row r="3453" spans="34:36" x14ac:dyDescent="0.25">
      <c r="AH3453" s="42" t="e">
        <f t="shared" si="147"/>
        <v>#REF!</v>
      </c>
      <c r="AI3453" s="43" t="str">
        <f>_xll.BInterpol('Base IPCA'!$C$3:$C$13,'Base IPCA'!$E$3:$E$13,AH3453,"Cubic","Extrapolate=Linear","MultiX=Average","Skip=True","Sort=True")</f>
        <v>#N/A Invalid Parameter: Interpolation value</v>
      </c>
      <c r="AJ3453" s="43" t="str">
        <f>_xll.BInterpol('Base IPCA'!$C$3:$C$13,'Base IPCA'!$D$3:$D$13,AH3453,"Cubic","Extrapolate=Linear","MultiX=Average","Skip=True","Sort=True")</f>
        <v>#N/A Invalid Parameter: Interpolation value</v>
      </c>
    </row>
    <row r="3454" spans="34:36" x14ac:dyDescent="0.25">
      <c r="AH3454" s="42" t="e">
        <f t="shared" si="147"/>
        <v>#REF!</v>
      </c>
      <c r="AI3454" s="43" t="str">
        <f>_xll.BInterpol('Base IPCA'!$C$3:$C$13,'Base IPCA'!$E$3:$E$13,AH3454,"Cubic","Extrapolate=Linear","MultiX=Average","Skip=True","Sort=True")</f>
        <v>#N/A Invalid Parameter: Interpolation value</v>
      </c>
      <c r="AJ3454" s="43" t="str">
        <f>_xll.BInterpol('Base IPCA'!$C$3:$C$13,'Base IPCA'!$D$3:$D$13,AH3454,"Cubic","Extrapolate=Linear","MultiX=Average","Skip=True","Sort=True")</f>
        <v>#N/A Invalid Parameter: Interpolation value</v>
      </c>
    </row>
    <row r="3455" spans="34:36" x14ac:dyDescent="0.25">
      <c r="AH3455" s="42" t="e">
        <f t="shared" si="147"/>
        <v>#REF!</v>
      </c>
      <c r="AI3455" s="43" t="str">
        <f>_xll.BInterpol('Base IPCA'!$C$3:$C$13,'Base IPCA'!$E$3:$E$13,AH3455,"Cubic","Extrapolate=Linear","MultiX=Average","Skip=True","Sort=True")</f>
        <v>#N/A Invalid Parameter: Interpolation value</v>
      </c>
      <c r="AJ3455" s="43" t="str">
        <f>_xll.BInterpol('Base IPCA'!$C$3:$C$13,'Base IPCA'!$D$3:$D$13,AH3455,"Cubic","Extrapolate=Linear","MultiX=Average","Skip=True","Sort=True")</f>
        <v>#N/A Invalid Parameter: Interpolation value</v>
      </c>
    </row>
    <row r="3456" spans="34:36" x14ac:dyDescent="0.25">
      <c r="AH3456" s="42" t="e">
        <f t="shared" si="147"/>
        <v>#REF!</v>
      </c>
      <c r="AI3456" s="43" t="str">
        <f>_xll.BInterpol('Base IPCA'!$C$3:$C$13,'Base IPCA'!$E$3:$E$13,AH3456,"Cubic","Extrapolate=Linear","MultiX=Average","Skip=True","Sort=True")</f>
        <v>#N/A Invalid Parameter: Interpolation value</v>
      </c>
      <c r="AJ3456" s="43" t="str">
        <f>_xll.BInterpol('Base IPCA'!$C$3:$C$13,'Base IPCA'!$D$3:$D$13,AH3456,"Cubic","Extrapolate=Linear","MultiX=Average","Skip=True","Sort=True")</f>
        <v>#N/A Invalid Parameter: Interpolation value</v>
      </c>
    </row>
    <row r="3457" spans="34:36" x14ac:dyDescent="0.25">
      <c r="AH3457" s="42" t="e">
        <f t="shared" si="147"/>
        <v>#REF!</v>
      </c>
      <c r="AI3457" s="43" t="str">
        <f>_xll.BInterpol('Base IPCA'!$C$3:$C$13,'Base IPCA'!$E$3:$E$13,AH3457,"Cubic","Extrapolate=Linear","MultiX=Average","Skip=True","Sort=True")</f>
        <v>#N/A Invalid Parameter: Interpolation value</v>
      </c>
      <c r="AJ3457" s="43" t="str">
        <f>_xll.BInterpol('Base IPCA'!$C$3:$C$13,'Base IPCA'!$D$3:$D$13,AH3457,"Cubic","Extrapolate=Linear","MultiX=Average","Skip=True","Sort=True")</f>
        <v>#N/A Invalid Parameter: Interpolation value</v>
      </c>
    </row>
    <row r="3458" spans="34:36" x14ac:dyDescent="0.25">
      <c r="AH3458" s="42" t="e">
        <f t="shared" si="147"/>
        <v>#REF!</v>
      </c>
      <c r="AI3458" s="43" t="str">
        <f>_xll.BInterpol('Base IPCA'!$C$3:$C$13,'Base IPCA'!$E$3:$E$13,AH3458,"Cubic","Extrapolate=Linear","MultiX=Average","Skip=True","Sort=True")</f>
        <v>#N/A Invalid Parameter: Interpolation value</v>
      </c>
      <c r="AJ3458" s="43" t="str">
        <f>_xll.BInterpol('Base IPCA'!$C$3:$C$13,'Base IPCA'!$D$3:$D$13,AH3458,"Cubic","Extrapolate=Linear","MultiX=Average","Skip=True","Sort=True")</f>
        <v>#N/A Invalid Parameter: Interpolation value</v>
      </c>
    </row>
    <row r="3459" spans="34:36" x14ac:dyDescent="0.25">
      <c r="AH3459" s="42" t="e">
        <f t="shared" si="147"/>
        <v>#REF!</v>
      </c>
      <c r="AI3459" s="43" t="str">
        <f>_xll.BInterpol('Base IPCA'!$C$3:$C$13,'Base IPCA'!$E$3:$E$13,AH3459,"Cubic","Extrapolate=Linear","MultiX=Average","Skip=True","Sort=True")</f>
        <v>#N/A Invalid Parameter: Interpolation value</v>
      </c>
      <c r="AJ3459" s="43" t="str">
        <f>_xll.BInterpol('Base IPCA'!$C$3:$C$13,'Base IPCA'!$D$3:$D$13,AH3459,"Cubic","Extrapolate=Linear","MultiX=Average","Skip=True","Sort=True")</f>
        <v>#N/A Invalid Parameter: Interpolation value</v>
      </c>
    </row>
    <row r="3460" spans="34:36" x14ac:dyDescent="0.25">
      <c r="AH3460" s="42" t="e">
        <f t="shared" si="147"/>
        <v>#REF!</v>
      </c>
      <c r="AI3460" s="43" t="str">
        <f>_xll.BInterpol('Base IPCA'!$C$3:$C$13,'Base IPCA'!$E$3:$E$13,AH3460,"Cubic","Extrapolate=Linear","MultiX=Average","Skip=True","Sort=True")</f>
        <v>#N/A Invalid Parameter: Interpolation value</v>
      </c>
      <c r="AJ3460" s="43" t="str">
        <f>_xll.BInterpol('Base IPCA'!$C$3:$C$13,'Base IPCA'!$D$3:$D$13,AH3460,"Cubic","Extrapolate=Linear","MultiX=Average","Skip=True","Sort=True")</f>
        <v>#N/A Invalid Parameter: Interpolation value</v>
      </c>
    </row>
    <row r="3461" spans="34:36" x14ac:dyDescent="0.25">
      <c r="AH3461" s="42" t="e">
        <f t="shared" si="147"/>
        <v>#REF!</v>
      </c>
      <c r="AI3461" s="43" t="str">
        <f>_xll.BInterpol('Base IPCA'!$C$3:$C$13,'Base IPCA'!$E$3:$E$13,AH3461,"Cubic","Extrapolate=Linear","MultiX=Average","Skip=True","Sort=True")</f>
        <v>#N/A Invalid Parameter: Interpolation value</v>
      </c>
      <c r="AJ3461" s="43" t="str">
        <f>_xll.BInterpol('Base IPCA'!$C$3:$C$13,'Base IPCA'!$D$3:$D$13,AH3461,"Cubic","Extrapolate=Linear","MultiX=Average","Skip=True","Sort=True")</f>
        <v>#N/A Invalid Parameter: Interpolation value</v>
      </c>
    </row>
    <row r="3462" spans="34:36" x14ac:dyDescent="0.25">
      <c r="AH3462" s="42" t="e">
        <f t="shared" ref="AH3462:AH3525" si="148">AH3461+1</f>
        <v>#REF!</v>
      </c>
      <c r="AI3462" s="43" t="str">
        <f>_xll.BInterpol('Base IPCA'!$C$3:$C$13,'Base IPCA'!$E$3:$E$13,AH3462,"Cubic","Extrapolate=Linear","MultiX=Average","Skip=True","Sort=True")</f>
        <v>#N/A Invalid Parameter: Interpolation value</v>
      </c>
      <c r="AJ3462" s="43" t="str">
        <f>_xll.BInterpol('Base IPCA'!$C$3:$C$13,'Base IPCA'!$D$3:$D$13,AH3462,"Cubic","Extrapolate=Linear","MultiX=Average","Skip=True","Sort=True")</f>
        <v>#N/A Invalid Parameter: Interpolation value</v>
      </c>
    </row>
    <row r="3463" spans="34:36" x14ac:dyDescent="0.25">
      <c r="AH3463" s="42" t="e">
        <f t="shared" si="148"/>
        <v>#REF!</v>
      </c>
      <c r="AI3463" s="43" t="str">
        <f>_xll.BInterpol('Base IPCA'!$C$3:$C$13,'Base IPCA'!$E$3:$E$13,AH3463,"Cubic","Extrapolate=Linear","MultiX=Average","Skip=True","Sort=True")</f>
        <v>#N/A Invalid Parameter: Interpolation value</v>
      </c>
      <c r="AJ3463" s="43" t="str">
        <f>_xll.BInterpol('Base IPCA'!$C$3:$C$13,'Base IPCA'!$D$3:$D$13,AH3463,"Cubic","Extrapolate=Linear","MultiX=Average","Skip=True","Sort=True")</f>
        <v>#N/A Invalid Parameter: Interpolation value</v>
      </c>
    </row>
    <row r="3464" spans="34:36" x14ac:dyDescent="0.25">
      <c r="AH3464" s="42" t="e">
        <f t="shared" si="148"/>
        <v>#REF!</v>
      </c>
      <c r="AI3464" s="43" t="str">
        <f>_xll.BInterpol('Base IPCA'!$C$3:$C$13,'Base IPCA'!$E$3:$E$13,AH3464,"Cubic","Extrapolate=Linear","MultiX=Average","Skip=True","Sort=True")</f>
        <v>#N/A Invalid Parameter: Interpolation value</v>
      </c>
      <c r="AJ3464" s="43" t="str">
        <f>_xll.BInterpol('Base IPCA'!$C$3:$C$13,'Base IPCA'!$D$3:$D$13,AH3464,"Cubic","Extrapolate=Linear","MultiX=Average","Skip=True","Sort=True")</f>
        <v>#N/A Invalid Parameter: Interpolation value</v>
      </c>
    </row>
    <row r="3465" spans="34:36" x14ac:dyDescent="0.25">
      <c r="AH3465" s="42" t="e">
        <f t="shared" si="148"/>
        <v>#REF!</v>
      </c>
      <c r="AI3465" s="43" t="str">
        <f>_xll.BInterpol('Base IPCA'!$C$3:$C$13,'Base IPCA'!$E$3:$E$13,AH3465,"Cubic","Extrapolate=Linear","MultiX=Average","Skip=True","Sort=True")</f>
        <v>#N/A Invalid Parameter: Interpolation value</v>
      </c>
      <c r="AJ3465" s="43" t="str">
        <f>_xll.BInterpol('Base IPCA'!$C$3:$C$13,'Base IPCA'!$D$3:$D$13,AH3465,"Cubic","Extrapolate=Linear","MultiX=Average","Skip=True","Sort=True")</f>
        <v>#N/A Invalid Parameter: Interpolation value</v>
      </c>
    </row>
    <row r="3466" spans="34:36" x14ac:dyDescent="0.25">
      <c r="AH3466" s="42" t="e">
        <f t="shared" si="148"/>
        <v>#REF!</v>
      </c>
      <c r="AI3466" s="43" t="str">
        <f>_xll.BInterpol('Base IPCA'!$C$3:$C$13,'Base IPCA'!$E$3:$E$13,AH3466,"Cubic","Extrapolate=Linear","MultiX=Average","Skip=True","Sort=True")</f>
        <v>#N/A Invalid Parameter: Interpolation value</v>
      </c>
      <c r="AJ3466" s="43" t="str">
        <f>_xll.BInterpol('Base IPCA'!$C$3:$C$13,'Base IPCA'!$D$3:$D$13,AH3466,"Cubic","Extrapolate=Linear","MultiX=Average","Skip=True","Sort=True")</f>
        <v>#N/A Invalid Parameter: Interpolation value</v>
      </c>
    </row>
    <row r="3467" spans="34:36" x14ac:dyDescent="0.25">
      <c r="AH3467" s="42" t="e">
        <f t="shared" si="148"/>
        <v>#REF!</v>
      </c>
      <c r="AI3467" s="43" t="str">
        <f>_xll.BInterpol('Base IPCA'!$C$3:$C$13,'Base IPCA'!$E$3:$E$13,AH3467,"Cubic","Extrapolate=Linear","MultiX=Average","Skip=True","Sort=True")</f>
        <v>#N/A Invalid Parameter: Interpolation value</v>
      </c>
      <c r="AJ3467" s="43" t="str">
        <f>_xll.BInterpol('Base IPCA'!$C$3:$C$13,'Base IPCA'!$D$3:$D$13,AH3467,"Cubic","Extrapolate=Linear","MultiX=Average","Skip=True","Sort=True")</f>
        <v>#N/A Invalid Parameter: Interpolation value</v>
      </c>
    </row>
    <row r="3468" spans="34:36" x14ac:dyDescent="0.25">
      <c r="AH3468" s="42" t="e">
        <f t="shared" si="148"/>
        <v>#REF!</v>
      </c>
      <c r="AI3468" s="43" t="str">
        <f>_xll.BInterpol('Base IPCA'!$C$3:$C$13,'Base IPCA'!$E$3:$E$13,AH3468,"Cubic","Extrapolate=Linear","MultiX=Average","Skip=True","Sort=True")</f>
        <v>#N/A Invalid Parameter: Interpolation value</v>
      </c>
      <c r="AJ3468" s="43" t="str">
        <f>_xll.BInterpol('Base IPCA'!$C$3:$C$13,'Base IPCA'!$D$3:$D$13,AH3468,"Cubic","Extrapolate=Linear","MultiX=Average","Skip=True","Sort=True")</f>
        <v>#N/A Invalid Parameter: Interpolation value</v>
      </c>
    </row>
    <row r="3469" spans="34:36" x14ac:dyDescent="0.25">
      <c r="AH3469" s="42" t="e">
        <f t="shared" si="148"/>
        <v>#REF!</v>
      </c>
      <c r="AI3469" s="43" t="str">
        <f>_xll.BInterpol('Base IPCA'!$C$3:$C$13,'Base IPCA'!$E$3:$E$13,AH3469,"Cubic","Extrapolate=Linear","MultiX=Average","Skip=True","Sort=True")</f>
        <v>#N/A Invalid Parameter: Interpolation value</v>
      </c>
      <c r="AJ3469" s="43" t="str">
        <f>_xll.BInterpol('Base IPCA'!$C$3:$C$13,'Base IPCA'!$D$3:$D$13,AH3469,"Cubic","Extrapolate=Linear","MultiX=Average","Skip=True","Sort=True")</f>
        <v>#N/A Invalid Parameter: Interpolation value</v>
      </c>
    </row>
    <row r="3470" spans="34:36" x14ac:dyDescent="0.25">
      <c r="AH3470" s="42" t="e">
        <f t="shared" si="148"/>
        <v>#REF!</v>
      </c>
      <c r="AI3470" s="43" t="str">
        <f>_xll.BInterpol('Base IPCA'!$C$3:$C$13,'Base IPCA'!$E$3:$E$13,AH3470,"Cubic","Extrapolate=Linear","MultiX=Average","Skip=True","Sort=True")</f>
        <v>#N/A Invalid Parameter: Interpolation value</v>
      </c>
      <c r="AJ3470" s="43" t="str">
        <f>_xll.BInterpol('Base IPCA'!$C$3:$C$13,'Base IPCA'!$D$3:$D$13,AH3470,"Cubic","Extrapolate=Linear","MultiX=Average","Skip=True","Sort=True")</f>
        <v>#N/A Invalid Parameter: Interpolation value</v>
      </c>
    </row>
    <row r="3471" spans="34:36" x14ac:dyDescent="0.25">
      <c r="AH3471" s="42" t="e">
        <f t="shared" si="148"/>
        <v>#REF!</v>
      </c>
      <c r="AI3471" s="43" t="str">
        <f>_xll.BInterpol('Base IPCA'!$C$3:$C$13,'Base IPCA'!$E$3:$E$13,AH3471,"Cubic","Extrapolate=Linear","MultiX=Average","Skip=True","Sort=True")</f>
        <v>#N/A Invalid Parameter: Interpolation value</v>
      </c>
      <c r="AJ3471" s="43" t="str">
        <f>_xll.BInterpol('Base IPCA'!$C$3:$C$13,'Base IPCA'!$D$3:$D$13,AH3471,"Cubic","Extrapolate=Linear","MultiX=Average","Skip=True","Sort=True")</f>
        <v>#N/A Invalid Parameter: Interpolation value</v>
      </c>
    </row>
    <row r="3472" spans="34:36" x14ac:dyDescent="0.25">
      <c r="AH3472" s="42" t="e">
        <f t="shared" si="148"/>
        <v>#REF!</v>
      </c>
      <c r="AI3472" s="43" t="str">
        <f>_xll.BInterpol('Base IPCA'!$C$3:$C$13,'Base IPCA'!$E$3:$E$13,AH3472,"Cubic","Extrapolate=Linear","MultiX=Average","Skip=True","Sort=True")</f>
        <v>#N/A Invalid Parameter: Interpolation value</v>
      </c>
      <c r="AJ3472" s="43" t="str">
        <f>_xll.BInterpol('Base IPCA'!$C$3:$C$13,'Base IPCA'!$D$3:$D$13,AH3472,"Cubic","Extrapolate=Linear","MultiX=Average","Skip=True","Sort=True")</f>
        <v>#N/A Invalid Parameter: Interpolation value</v>
      </c>
    </row>
    <row r="3473" spans="34:36" x14ac:dyDescent="0.25">
      <c r="AH3473" s="42" t="e">
        <f t="shared" si="148"/>
        <v>#REF!</v>
      </c>
      <c r="AI3473" s="43" t="str">
        <f>_xll.BInterpol('Base IPCA'!$C$3:$C$13,'Base IPCA'!$E$3:$E$13,AH3473,"Cubic","Extrapolate=Linear","MultiX=Average","Skip=True","Sort=True")</f>
        <v>#N/A Invalid Parameter: Interpolation value</v>
      </c>
      <c r="AJ3473" s="43" t="str">
        <f>_xll.BInterpol('Base IPCA'!$C$3:$C$13,'Base IPCA'!$D$3:$D$13,AH3473,"Cubic","Extrapolate=Linear","MultiX=Average","Skip=True","Sort=True")</f>
        <v>#N/A Invalid Parameter: Interpolation value</v>
      </c>
    </row>
    <row r="3474" spans="34:36" x14ac:dyDescent="0.25">
      <c r="AH3474" s="42" t="e">
        <f t="shared" si="148"/>
        <v>#REF!</v>
      </c>
      <c r="AI3474" s="43" t="str">
        <f>_xll.BInterpol('Base IPCA'!$C$3:$C$13,'Base IPCA'!$E$3:$E$13,AH3474,"Cubic","Extrapolate=Linear","MultiX=Average","Skip=True","Sort=True")</f>
        <v>#N/A Invalid Parameter: Interpolation value</v>
      </c>
      <c r="AJ3474" s="43" t="str">
        <f>_xll.BInterpol('Base IPCA'!$C$3:$C$13,'Base IPCA'!$D$3:$D$13,AH3474,"Cubic","Extrapolate=Linear","MultiX=Average","Skip=True","Sort=True")</f>
        <v>#N/A Invalid Parameter: Interpolation value</v>
      </c>
    </row>
    <row r="3475" spans="34:36" x14ac:dyDescent="0.25">
      <c r="AH3475" s="42" t="e">
        <f t="shared" si="148"/>
        <v>#REF!</v>
      </c>
      <c r="AI3475" s="43" t="str">
        <f>_xll.BInterpol('Base IPCA'!$C$3:$C$13,'Base IPCA'!$E$3:$E$13,AH3475,"Cubic","Extrapolate=Linear","MultiX=Average","Skip=True","Sort=True")</f>
        <v>#N/A Invalid Parameter: Interpolation value</v>
      </c>
      <c r="AJ3475" s="43" t="str">
        <f>_xll.BInterpol('Base IPCA'!$C$3:$C$13,'Base IPCA'!$D$3:$D$13,AH3475,"Cubic","Extrapolate=Linear","MultiX=Average","Skip=True","Sort=True")</f>
        <v>#N/A Invalid Parameter: Interpolation value</v>
      </c>
    </row>
    <row r="3476" spans="34:36" x14ac:dyDescent="0.25">
      <c r="AH3476" s="42" t="e">
        <f t="shared" si="148"/>
        <v>#REF!</v>
      </c>
      <c r="AI3476" s="43" t="str">
        <f>_xll.BInterpol('Base IPCA'!$C$3:$C$13,'Base IPCA'!$E$3:$E$13,AH3476,"Cubic","Extrapolate=Linear","MultiX=Average","Skip=True","Sort=True")</f>
        <v>#N/A Invalid Parameter: Interpolation value</v>
      </c>
      <c r="AJ3476" s="43" t="str">
        <f>_xll.BInterpol('Base IPCA'!$C$3:$C$13,'Base IPCA'!$D$3:$D$13,AH3476,"Cubic","Extrapolate=Linear","MultiX=Average","Skip=True","Sort=True")</f>
        <v>#N/A Invalid Parameter: Interpolation value</v>
      </c>
    </row>
    <row r="3477" spans="34:36" x14ac:dyDescent="0.25">
      <c r="AH3477" s="42" t="e">
        <f t="shared" si="148"/>
        <v>#REF!</v>
      </c>
      <c r="AI3477" s="43" t="str">
        <f>_xll.BInterpol('Base IPCA'!$C$3:$C$13,'Base IPCA'!$E$3:$E$13,AH3477,"Cubic","Extrapolate=Linear","MultiX=Average","Skip=True","Sort=True")</f>
        <v>#N/A Invalid Parameter: Interpolation value</v>
      </c>
      <c r="AJ3477" s="43" t="str">
        <f>_xll.BInterpol('Base IPCA'!$C$3:$C$13,'Base IPCA'!$D$3:$D$13,AH3477,"Cubic","Extrapolate=Linear","MultiX=Average","Skip=True","Sort=True")</f>
        <v>#N/A Invalid Parameter: Interpolation value</v>
      </c>
    </row>
    <row r="3478" spans="34:36" x14ac:dyDescent="0.25">
      <c r="AH3478" s="42" t="e">
        <f t="shared" si="148"/>
        <v>#REF!</v>
      </c>
      <c r="AI3478" s="43" t="str">
        <f>_xll.BInterpol('Base IPCA'!$C$3:$C$13,'Base IPCA'!$E$3:$E$13,AH3478,"Cubic","Extrapolate=Linear","MultiX=Average","Skip=True","Sort=True")</f>
        <v>#N/A Invalid Parameter: Interpolation value</v>
      </c>
      <c r="AJ3478" s="43" t="str">
        <f>_xll.BInterpol('Base IPCA'!$C$3:$C$13,'Base IPCA'!$D$3:$D$13,AH3478,"Cubic","Extrapolate=Linear","MultiX=Average","Skip=True","Sort=True")</f>
        <v>#N/A Invalid Parameter: Interpolation value</v>
      </c>
    </row>
    <row r="3479" spans="34:36" x14ac:dyDescent="0.25">
      <c r="AH3479" s="42" t="e">
        <f t="shared" si="148"/>
        <v>#REF!</v>
      </c>
      <c r="AI3479" s="43" t="str">
        <f>_xll.BInterpol('Base IPCA'!$C$3:$C$13,'Base IPCA'!$E$3:$E$13,AH3479,"Cubic","Extrapolate=Linear","MultiX=Average","Skip=True","Sort=True")</f>
        <v>#N/A Invalid Parameter: Interpolation value</v>
      </c>
      <c r="AJ3479" s="43" t="str">
        <f>_xll.BInterpol('Base IPCA'!$C$3:$C$13,'Base IPCA'!$D$3:$D$13,AH3479,"Cubic","Extrapolate=Linear","MultiX=Average","Skip=True","Sort=True")</f>
        <v>#N/A Invalid Parameter: Interpolation value</v>
      </c>
    </row>
    <row r="3480" spans="34:36" x14ac:dyDescent="0.25">
      <c r="AH3480" s="42" t="e">
        <f t="shared" si="148"/>
        <v>#REF!</v>
      </c>
      <c r="AI3480" s="43" t="str">
        <f>_xll.BInterpol('Base IPCA'!$C$3:$C$13,'Base IPCA'!$E$3:$E$13,AH3480,"Cubic","Extrapolate=Linear","MultiX=Average","Skip=True","Sort=True")</f>
        <v>#N/A Invalid Parameter: Interpolation value</v>
      </c>
      <c r="AJ3480" s="43" t="str">
        <f>_xll.BInterpol('Base IPCA'!$C$3:$C$13,'Base IPCA'!$D$3:$D$13,AH3480,"Cubic","Extrapolate=Linear","MultiX=Average","Skip=True","Sort=True")</f>
        <v>#N/A Invalid Parameter: Interpolation value</v>
      </c>
    </row>
    <row r="3481" spans="34:36" x14ac:dyDescent="0.25">
      <c r="AH3481" s="42" t="e">
        <f t="shared" si="148"/>
        <v>#REF!</v>
      </c>
      <c r="AI3481" s="43" t="str">
        <f>_xll.BInterpol('Base IPCA'!$C$3:$C$13,'Base IPCA'!$E$3:$E$13,AH3481,"Cubic","Extrapolate=Linear","MultiX=Average","Skip=True","Sort=True")</f>
        <v>#N/A Invalid Parameter: Interpolation value</v>
      </c>
      <c r="AJ3481" s="43" t="str">
        <f>_xll.BInterpol('Base IPCA'!$C$3:$C$13,'Base IPCA'!$D$3:$D$13,AH3481,"Cubic","Extrapolate=Linear","MultiX=Average","Skip=True","Sort=True")</f>
        <v>#N/A Invalid Parameter: Interpolation value</v>
      </c>
    </row>
    <row r="3482" spans="34:36" x14ac:dyDescent="0.25">
      <c r="AH3482" s="42" t="e">
        <f t="shared" si="148"/>
        <v>#REF!</v>
      </c>
      <c r="AI3482" s="43" t="str">
        <f>_xll.BInterpol('Base IPCA'!$C$3:$C$13,'Base IPCA'!$E$3:$E$13,AH3482,"Cubic","Extrapolate=Linear","MultiX=Average","Skip=True","Sort=True")</f>
        <v>#N/A Invalid Parameter: Interpolation value</v>
      </c>
      <c r="AJ3482" s="43" t="str">
        <f>_xll.BInterpol('Base IPCA'!$C$3:$C$13,'Base IPCA'!$D$3:$D$13,AH3482,"Cubic","Extrapolate=Linear","MultiX=Average","Skip=True","Sort=True")</f>
        <v>#N/A Invalid Parameter: Interpolation value</v>
      </c>
    </row>
    <row r="3483" spans="34:36" x14ac:dyDescent="0.25">
      <c r="AH3483" s="42" t="e">
        <f t="shared" si="148"/>
        <v>#REF!</v>
      </c>
      <c r="AI3483" s="43" t="str">
        <f>_xll.BInterpol('Base IPCA'!$C$3:$C$13,'Base IPCA'!$E$3:$E$13,AH3483,"Cubic","Extrapolate=Linear","MultiX=Average","Skip=True","Sort=True")</f>
        <v>#N/A Invalid Parameter: Interpolation value</v>
      </c>
      <c r="AJ3483" s="43" t="str">
        <f>_xll.BInterpol('Base IPCA'!$C$3:$C$13,'Base IPCA'!$D$3:$D$13,AH3483,"Cubic","Extrapolate=Linear","MultiX=Average","Skip=True","Sort=True")</f>
        <v>#N/A Invalid Parameter: Interpolation value</v>
      </c>
    </row>
    <row r="3484" spans="34:36" x14ac:dyDescent="0.25">
      <c r="AH3484" s="42" t="e">
        <f t="shared" si="148"/>
        <v>#REF!</v>
      </c>
      <c r="AI3484" s="43" t="str">
        <f>_xll.BInterpol('Base IPCA'!$C$3:$C$13,'Base IPCA'!$E$3:$E$13,AH3484,"Cubic","Extrapolate=Linear","MultiX=Average","Skip=True","Sort=True")</f>
        <v>#N/A Invalid Parameter: Interpolation value</v>
      </c>
      <c r="AJ3484" s="43" t="str">
        <f>_xll.BInterpol('Base IPCA'!$C$3:$C$13,'Base IPCA'!$D$3:$D$13,AH3484,"Cubic","Extrapolate=Linear","MultiX=Average","Skip=True","Sort=True")</f>
        <v>#N/A Invalid Parameter: Interpolation value</v>
      </c>
    </row>
    <row r="3485" spans="34:36" x14ac:dyDescent="0.25">
      <c r="AH3485" s="42" t="e">
        <f t="shared" si="148"/>
        <v>#REF!</v>
      </c>
      <c r="AI3485" s="43" t="str">
        <f>_xll.BInterpol('Base IPCA'!$C$3:$C$13,'Base IPCA'!$E$3:$E$13,AH3485,"Cubic","Extrapolate=Linear","MultiX=Average","Skip=True","Sort=True")</f>
        <v>#N/A Invalid Parameter: Interpolation value</v>
      </c>
      <c r="AJ3485" s="43" t="str">
        <f>_xll.BInterpol('Base IPCA'!$C$3:$C$13,'Base IPCA'!$D$3:$D$13,AH3485,"Cubic","Extrapolate=Linear","MultiX=Average","Skip=True","Sort=True")</f>
        <v>#N/A Invalid Parameter: Interpolation value</v>
      </c>
    </row>
    <row r="3486" spans="34:36" x14ac:dyDescent="0.25">
      <c r="AH3486" s="42" t="e">
        <f t="shared" si="148"/>
        <v>#REF!</v>
      </c>
      <c r="AI3486" s="43" t="str">
        <f>_xll.BInterpol('Base IPCA'!$C$3:$C$13,'Base IPCA'!$E$3:$E$13,AH3486,"Cubic","Extrapolate=Linear","MultiX=Average","Skip=True","Sort=True")</f>
        <v>#N/A Invalid Parameter: Interpolation value</v>
      </c>
      <c r="AJ3486" s="43" t="str">
        <f>_xll.BInterpol('Base IPCA'!$C$3:$C$13,'Base IPCA'!$D$3:$D$13,AH3486,"Cubic","Extrapolate=Linear","MultiX=Average","Skip=True","Sort=True")</f>
        <v>#N/A Invalid Parameter: Interpolation value</v>
      </c>
    </row>
    <row r="3487" spans="34:36" x14ac:dyDescent="0.25">
      <c r="AH3487" s="42" t="e">
        <f t="shared" si="148"/>
        <v>#REF!</v>
      </c>
      <c r="AI3487" s="43" t="str">
        <f>_xll.BInterpol('Base IPCA'!$C$3:$C$13,'Base IPCA'!$E$3:$E$13,AH3487,"Cubic","Extrapolate=Linear","MultiX=Average","Skip=True","Sort=True")</f>
        <v>#N/A Invalid Parameter: Interpolation value</v>
      </c>
      <c r="AJ3487" s="43" t="str">
        <f>_xll.BInterpol('Base IPCA'!$C$3:$C$13,'Base IPCA'!$D$3:$D$13,AH3487,"Cubic","Extrapolate=Linear","MultiX=Average","Skip=True","Sort=True")</f>
        <v>#N/A Invalid Parameter: Interpolation value</v>
      </c>
    </row>
    <row r="3488" spans="34:36" x14ac:dyDescent="0.25">
      <c r="AH3488" s="42" t="e">
        <f t="shared" si="148"/>
        <v>#REF!</v>
      </c>
      <c r="AI3488" s="43" t="str">
        <f>_xll.BInterpol('Base IPCA'!$C$3:$C$13,'Base IPCA'!$E$3:$E$13,AH3488,"Cubic","Extrapolate=Linear","MultiX=Average","Skip=True","Sort=True")</f>
        <v>#N/A Invalid Parameter: Interpolation value</v>
      </c>
      <c r="AJ3488" s="43" t="str">
        <f>_xll.BInterpol('Base IPCA'!$C$3:$C$13,'Base IPCA'!$D$3:$D$13,AH3488,"Cubic","Extrapolate=Linear","MultiX=Average","Skip=True","Sort=True")</f>
        <v>#N/A Invalid Parameter: Interpolation value</v>
      </c>
    </row>
    <row r="3489" spans="34:36" x14ac:dyDescent="0.25">
      <c r="AH3489" s="42" t="e">
        <f t="shared" si="148"/>
        <v>#REF!</v>
      </c>
      <c r="AI3489" s="43" t="str">
        <f>_xll.BInterpol('Base IPCA'!$C$3:$C$13,'Base IPCA'!$E$3:$E$13,AH3489,"Cubic","Extrapolate=Linear","MultiX=Average","Skip=True","Sort=True")</f>
        <v>#N/A Invalid Parameter: Interpolation value</v>
      </c>
      <c r="AJ3489" s="43" t="str">
        <f>_xll.BInterpol('Base IPCA'!$C$3:$C$13,'Base IPCA'!$D$3:$D$13,AH3489,"Cubic","Extrapolate=Linear","MultiX=Average","Skip=True","Sort=True")</f>
        <v>#N/A Invalid Parameter: Interpolation value</v>
      </c>
    </row>
    <row r="3490" spans="34:36" x14ac:dyDescent="0.25">
      <c r="AH3490" s="42" t="e">
        <f t="shared" si="148"/>
        <v>#REF!</v>
      </c>
      <c r="AI3490" s="43" t="str">
        <f>_xll.BInterpol('Base IPCA'!$C$3:$C$13,'Base IPCA'!$E$3:$E$13,AH3490,"Cubic","Extrapolate=Linear","MultiX=Average","Skip=True","Sort=True")</f>
        <v>#N/A Invalid Parameter: Interpolation value</v>
      </c>
      <c r="AJ3490" s="43" t="str">
        <f>_xll.BInterpol('Base IPCA'!$C$3:$C$13,'Base IPCA'!$D$3:$D$13,AH3490,"Cubic","Extrapolate=Linear","MultiX=Average","Skip=True","Sort=True")</f>
        <v>#N/A Invalid Parameter: Interpolation value</v>
      </c>
    </row>
    <row r="3491" spans="34:36" x14ac:dyDescent="0.25">
      <c r="AH3491" s="42" t="e">
        <f t="shared" si="148"/>
        <v>#REF!</v>
      </c>
      <c r="AI3491" s="43" t="str">
        <f>_xll.BInterpol('Base IPCA'!$C$3:$C$13,'Base IPCA'!$E$3:$E$13,AH3491,"Cubic","Extrapolate=Linear","MultiX=Average","Skip=True","Sort=True")</f>
        <v>#N/A Invalid Parameter: Interpolation value</v>
      </c>
      <c r="AJ3491" s="43" t="str">
        <f>_xll.BInterpol('Base IPCA'!$C$3:$C$13,'Base IPCA'!$D$3:$D$13,AH3491,"Cubic","Extrapolate=Linear","MultiX=Average","Skip=True","Sort=True")</f>
        <v>#N/A Invalid Parameter: Interpolation value</v>
      </c>
    </row>
    <row r="3492" spans="34:36" x14ac:dyDescent="0.25">
      <c r="AH3492" s="42" t="e">
        <f t="shared" si="148"/>
        <v>#REF!</v>
      </c>
      <c r="AI3492" s="43" t="str">
        <f>_xll.BInterpol('Base IPCA'!$C$3:$C$13,'Base IPCA'!$E$3:$E$13,AH3492,"Cubic","Extrapolate=Linear","MultiX=Average","Skip=True","Sort=True")</f>
        <v>#N/A Invalid Parameter: Interpolation value</v>
      </c>
      <c r="AJ3492" s="43" t="str">
        <f>_xll.BInterpol('Base IPCA'!$C$3:$C$13,'Base IPCA'!$D$3:$D$13,AH3492,"Cubic","Extrapolate=Linear","MultiX=Average","Skip=True","Sort=True")</f>
        <v>#N/A Invalid Parameter: Interpolation value</v>
      </c>
    </row>
    <row r="3493" spans="34:36" x14ac:dyDescent="0.25">
      <c r="AH3493" s="42" t="e">
        <f t="shared" si="148"/>
        <v>#REF!</v>
      </c>
      <c r="AI3493" s="43" t="str">
        <f>_xll.BInterpol('Base IPCA'!$C$3:$C$13,'Base IPCA'!$E$3:$E$13,AH3493,"Cubic","Extrapolate=Linear","MultiX=Average","Skip=True","Sort=True")</f>
        <v>#N/A Invalid Parameter: Interpolation value</v>
      </c>
      <c r="AJ3493" s="43" t="str">
        <f>_xll.BInterpol('Base IPCA'!$C$3:$C$13,'Base IPCA'!$D$3:$D$13,AH3493,"Cubic","Extrapolate=Linear","MultiX=Average","Skip=True","Sort=True")</f>
        <v>#N/A Invalid Parameter: Interpolation value</v>
      </c>
    </row>
    <row r="3494" spans="34:36" x14ac:dyDescent="0.25">
      <c r="AH3494" s="42" t="e">
        <f t="shared" si="148"/>
        <v>#REF!</v>
      </c>
      <c r="AI3494" s="43" t="str">
        <f>_xll.BInterpol('Base IPCA'!$C$3:$C$13,'Base IPCA'!$E$3:$E$13,AH3494,"Cubic","Extrapolate=Linear","MultiX=Average","Skip=True","Sort=True")</f>
        <v>#N/A Invalid Parameter: Interpolation value</v>
      </c>
      <c r="AJ3494" s="43" t="str">
        <f>_xll.BInterpol('Base IPCA'!$C$3:$C$13,'Base IPCA'!$D$3:$D$13,AH3494,"Cubic","Extrapolate=Linear","MultiX=Average","Skip=True","Sort=True")</f>
        <v>#N/A Invalid Parameter: Interpolation value</v>
      </c>
    </row>
    <row r="3495" spans="34:36" x14ac:dyDescent="0.25">
      <c r="AH3495" s="42" t="e">
        <f t="shared" si="148"/>
        <v>#REF!</v>
      </c>
      <c r="AI3495" s="43" t="str">
        <f>_xll.BInterpol('Base IPCA'!$C$3:$C$13,'Base IPCA'!$E$3:$E$13,AH3495,"Cubic","Extrapolate=Linear","MultiX=Average","Skip=True","Sort=True")</f>
        <v>#N/A Invalid Parameter: Interpolation value</v>
      </c>
      <c r="AJ3495" s="43" t="str">
        <f>_xll.BInterpol('Base IPCA'!$C$3:$C$13,'Base IPCA'!$D$3:$D$13,AH3495,"Cubic","Extrapolate=Linear","MultiX=Average","Skip=True","Sort=True")</f>
        <v>#N/A Invalid Parameter: Interpolation value</v>
      </c>
    </row>
    <row r="3496" spans="34:36" x14ac:dyDescent="0.25">
      <c r="AH3496" s="42" t="e">
        <f t="shared" si="148"/>
        <v>#REF!</v>
      </c>
      <c r="AI3496" s="43" t="str">
        <f>_xll.BInterpol('Base IPCA'!$C$3:$C$13,'Base IPCA'!$E$3:$E$13,AH3496,"Cubic","Extrapolate=Linear","MultiX=Average","Skip=True","Sort=True")</f>
        <v>#N/A Invalid Parameter: Interpolation value</v>
      </c>
      <c r="AJ3496" s="43" t="str">
        <f>_xll.BInterpol('Base IPCA'!$C$3:$C$13,'Base IPCA'!$D$3:$D$13,AH3496,"Cubic","Extrapolate=Linear","MultiX=Average","Skip=True","Sort=True")</f>
        <v>#N/A Invalid Parameter: Interpolation value</v>
      </c>
    </row>
    <row r="3497" spans="34:36" x14ac:dyDescent="0.25">
      <c r="AH3497" s="42" t="e">
        <f t="shared" si="148"/>
        <v>#REF!</v>
      </c>
      <c r="AI3497" s="43" t="str">
        <f>_xll.BInterpol('Base IPCA'!$C$3:$C$13,'Base IPCA'!$E$3:$E$13,AH3497,"Cubic","Extrapolate=Linear","MultiX=Average","Skip=True","Sort=True")</f>
        <v>#N/A Invalid Parameter: Interpolation value</v>
      </c>
      <c r="AJ3497" s="43" t="str">
        <f>_xll.BInterpol('Base IPCA'!$C$3:$C$13,'Base IPCA'!$D$3:$D$13,AH3497,"Cubic","Extrapolate=Linear","MultiX=Average","Skip=True","Sort=True")</f>
        <v>#N/A Invalid Parameter: Interpolation value</v>
      </c>
    </row>
    <row r="3498" spans="34:36" x14ac:dyDescent="0.25">
      <c r="AH3498" s="42" t="e">
        <f t="shared" si="148"/>
        <v>#REF!</v>
      </c>
      <c r="AI3498" s="43" t="str">
        <f>_xll.BInterpol('Base IPCA'!$C$3:$C$13,'Base IPCA'!$E$3:$E$13,AH3498,"Cubic","Extrapolate=Linear","MultiX=Average","Skip=True","Sort=True")</f>
        <v>#N/A Invalid Parameter: Interpolation value</v>
      </c>
      <c r="AJ3498" s="43" t="str">
        <f>_xll.BInterpol('Base IPCA'!$C$3:$C$13,'Base IPCA'!$D$3:$D$13,AH3498,"Cubic","Extrapolate=Linear","MultiX=Average","Skip=True","Sort=True")</f>
        <v>#N/A Invalid Parameter: Interpolation value</v>
      </c>
    </row>
    <row r="3499" spans="34:36" x14ac:dyDescent="0.25">
      <c r="AH3499" s="42" t="e">
        <f t="shared" si="148"/>
        <v>#REF!</v>
      </c>
      <c r="AI3499" s="43" t="str">
        <f>_xll.BInterpol('Base IPCA'!$C$3:$C$13,'Base IPCA'!$E$3:$E$13,AH3499,"Cubic","Extrapolate=Linear","MultiX=Average","Skip=True","Sort=True")</f>
        <v>#N/A Invalid Parameter: Interpolation value</v>
      </c>
      <c r="AJ3499" s="43" t="str">
        <f>_xll.BInterpol('Base IPCA'!$C$3:$C$13,'Base IPCA'!$D$3:$D$13,AH3499,"Cubic","Extrapolate=Linear","MultiX=Average","Skip=True","Sort=True")</f>
        <v>#N/A Invalid Parameter: Interpolation value</v>
      </c>
    </row>
    <row r="3500" spans="34:36" x14ac:dyDescent="0.25">
      <c r="AH3500" s="42" t="e">
        <f t="shared" si="148"/>
        <v>#REF!</v>
      </c>
      <c r="AI3500" s="43" t="str">
        <f>_xll.BInterpol('Base IPCA'!$C$3:$C$13,'Base IPCA'!$E$3:$E$13,AH3500,"Cubic","Extrapolate=Linear","MultiX=Average","Skip=True","Sort=True")</f>
        <v>#N/A Invalid Parameter: Interpolation value</v>
      </c>
      <c r="AJ3500" s="43" t="str">
        <f>_xll.BInterpol('Base IPCA'!$C$3:$C$13,'Base IPCA'!$D$3:$D$13,AH3500,"Cubic","Extrapolate=Linear","MultiX=Average","Skip=True","Sort=True")</f>
        <v>#N/A Invalid Parameter: Interpolation value</v>
      </c>
    </row>
    <row r="3501" spans="34:36" x14ac:dyDescent="0.25">
      <c r="AH3501" s="42" t="e">
        <f t="shared" si="148"/>
        <v>#REF!</v>
      </c>
      <c r="AI3501" s="43" t="str">
        <f>_xll.BInterpol('Base IPCA'!$C$3:$C$13,'Base IPCA'!$E$3:$E$13,AH3501,"Cubic","Extrapolate=Linear","MultiX=Average","Skip=True","Sort=True")</f>
        <v>#N/A Invalid Parameter: Interpolation value</v>
      </c>
      <c r="AJ3501" s="43" t="str">
        <f>_xll.BInterpol('Base IPCA'!$C$3:$C$13,'Base IPCA'!$D$3:$D$13,AH3501,"Cubic","Extrapolate=Linear","MultiX=Average","Skip=True","Sort=True")</f>
        <v>#N/A Invalid Parameter: Interpolation value</v>
      </c>
    </row>
    <row r="3502" spans="34:36" x14ac:dyDescent="0.25">
      <c r="AH3502" s="42" t="e">
        <f t="shared" si="148"/>
        <v>#REF!</v>
      </c>
      <c r="AI3502" s="43" t="str">
        <f>_xll.BInterpol('Base IPCA'!$C$3:$C$13,'Base IPCA'!$E$3:$E$13,AH3502,"Cubic","Extrapolate=Linear","MultiX=Average","Skip=True","Sort=True")</f>
        <v>#N/A Invalid Parameter: Interpolation value</v>
      </c>
      <c r="AJ3502" s="43" t="str">
        <f>_xll.BInterpol('Base IPCA'!$C$3:$C$13,'Base IPCA'!$D$3:$D$13,AH3502,"Cubic","Extrapolate=Linear","MultiX=Average","Skip=True","Sort=True")</f>
        <v>#N/A Invalid Parameter: Interpolation value</v>
      </c>
    </row>
    <row r="3503" spans="34:36" x14ac:dyDescent="0.25">
      <c r="AH3503" s="42" t="e">
        <f t="shared" si="148"/>
        <v>#REF!</v>
      </c>
      <c r="AI3503" s="43" t="str">
        <f>_xll.BInterpol('Base IPCA'!$C$3:$C$13,'Base IPCA'!$E$3:$E$13,AH3503,"Cubic","Extrapolate=Linear","MultiX=Average","Skip=True","Sort=True")</f>
        <v>#N/A Invalid Parameter: Interpolation value</v>
      </c>
      <c r="AJ3503" s="43" t="str">
        <f>_xll.BInterpol('Base IPCA'!$C$3:$C$13,'Base IPCA'!$D$3:$D$13,AH3503,"Cubic","Extrapolate=Linear","MultiX=Average","Skip=True","Sort=True")</f>
        <v>#N/A Invalid Parameter: Interpolation value</v>
      </c>
    </row>
    <row r="3504" spans="34:36" x14ac:dyDescent="0.25">
      <c r="AH3504" s="42" t="e">
        <f t="shared" si="148"/>
        <v>#REF!</v>
      </c>
      <c r="AI3504" s="43" t="str">
        <f>_xll.BInterpol('Base IPCA'!$C$3:$C$13,'Base IPCA'!$E$3:$E$13,AH3504,"Cubic","Extrapolate=Linear","MultiX=Average","Skip=True","Sort=True")</f>
        <v>#N/A Invalid Parameter: Interpolation value</v>
      </c>
      <c r="AJ3504" s="43" t="str">
        <f>_xll.BInterpol('Base IPCA'!$C$3:$C$13,'Base IPCA'!$D$3:$D$13,AH3504,"Cubic","Extrapolate=Linear","MultiX=Average","Skip=True","Sort=True")</f>
        <v>#N/A Invalid Parameter: Interpolation value</v>
      </c>
    </row>
    <row r="3505" spans="34:36" x14ac:dyDescent="0.25">
      <c r="AH3505" s="42" t="e">
        <f t="shared" si="148"/>
        <v>#REF!</v>
      </c>
      <c r="AI3505" s="43" t="str">
        <f>_xll.BInterpol('Base IPCA'!$C$3:$C$13,'Base IPCA'!$E$3:$E$13,AH3505,"Cubic","Extrapolate=Linear","MultiX=Average","Skip=True","Sort=True")</f>
        <v>#N/A Invalid Parameter: Interpolation value</v>
      </c>
      <c r="AJ3505" s="43" t="str">
        <f>_xll.BInterpol('Base IPCA'!$C$3:$C$13,'Base IPCA'!$D$3:$D$13,AH3505,"Cubic","Extrapolate=Linear","MultiX=Average","Skip=True","Sort=True")</f>
        <v>#N/A Invalid Parameter: Interpolation value</v>
      </c>
    </row>
    <row r="3506" spans="34:36" x14ac:dyDescent="0.25">
      <c r="AH3506" s="42" t="e">
        <f t="shared" si="148"/>
        <v>#REF!</v>
      </c>
      <c r="AI3506" s="43" t="str">
        <f>_xll.BInterpol('Base IPCA'!$C$3:$C$13,'Base IPCA'!$E$3:$E$13,AH3506,"Cubic","Extrapolate=Linear","MultiX=Average","Skip=True","Sort=True")</f>
        <v>#N/A Invalid Parameter: Interpolation value</v>
      </c>
      <c r="AJ3506" s="43" t="str">
        <f>_xll.BInterpol('Base IPCA'!$C$3:$C$13,'Base IPCA'!$D$3:$D$13,AH3506,"Cubic","Extrapolate=Linear","MultiX=Average","Skip=True","Sort=True")</f>
        <v>#N/A Invalid Parameter: Interpolation value</v>
      </c>
    </row>
    <row r="3507" spans="34:36" x14ac:dyDescent="0.25">
      <c r="AH3507" s="42" t="e">
        <f t="shared" si="148"/>
        <v>#REF!</v>
      </c>
      <c r="AI3507" s="43" t="str">
        <f>_xll.BInterpol('Base IPCA'!$C$3:$C$13,'Base IPCA'!$E$3:$E$13,AH3507,"Cubic","Extrapolate=Linear","MultiX=Average","Skip=True","Sort=True")</f>
        <v>#N/A Invalid Parameter: Interpolation value</v>
      </c>
      <c r="AJ3507" s="43" t="str">
        <f>_xll.BInterpol('Base IPCA'!$C$3:$C$13,'Base IPCA'!$D$3:$D$13,AH3507,"Cubic","Extrapolate=Linear","MultiX=Average","Skip=True","Sort=True")</f>
        <v>#N/A Invalid Parameter: Interpolation value</v>
      </c>
    </row>
    <row r="3508" spans="34:36" x14ac:dyDescent="0.25">
      <c r="AH3508" s="42" t="e">
        <f t="shared" si="148"/>
        <v>#REF!</v>
      </c>
      <c r="AI3508" s="43" t="str">
        <f>_xll.BInterpol('Base IPCA'!$C$3:$C$13,'Base IPCA'!$E$3:$E$13,AH3508,"Cubic","Extrapolate=Linear","MultiX=Average","Skip=True","Sort=True")</f>
        <v>#N/A Invalid Parameter: Interpolation value</v>
      </c>
      <c r="AJ3508" s="43" t="str">
        <f>_xll.BInterpol('Base IPCA'!$C$3:$C$13,'Base IPCA'!$D$3:$D$13,AH3508,"Cubic","Extrapolate=Linear","MultiX=Average","Skip=True","Sort=True")</f>
        <v>#N/A Invalid Parameter: Interpolation value</v>
      </c>
    </row>
    <row r="3509" spans="34:36" x14ac:dyDescent="0.25">
      <c r="AH3509" s="42" t="e">
        <f t="shared" si="148"/>
        <v>#REF!</v>
      </c>
      <c r="AI3509" s="43" t="str">
        <f>_xll.BInterpol('Base IPCA'!$C$3:$C$13,'Base IPCA'!$E$3:$E$13,AH3509,"Cubic","Extrapolate=Linear","MultiX=Average","Skip=True","Sort=True")</f>
        <v>#N/A Invalid Parameter: Interpolation value</v>
      </c>
      <c r="AJ3509" s="43" t="str">
        <f>_xll.BInterpol('Base IPCA'!$C$3:$C$13,'Base IPCA'!$D$3:$D$13,AH3509,"Cubic","Extrapolate=Linear","MultiX=Average","Skip=True","Sort=True")</f>
        <v>#N/A Invalid Parameter: Interpolation value</v>
      </c>
    </row>
    <row r="3510" spans="34:36" x14ac:dyDescent="0.25">
      <c r="AH3510" s="42" t="e">
        <f t="shared" si="148"/>
        <v>#REF!</v>
      </c>
      <c r="AI3510" s="43" t="str">
        <f>_xll.BInterpol('Base IPCA'!$C$3:$C$13,'Base IPCA'!$E$3:$E$13,AH3510,"Cubic","Extrapolate=Linear","MultiX=Average","Skip=True","Sort=True")</f>
        <v>#N/A Invalid Parameter: Interpolation value</v>
      </c>
      <c r="AJ3510" s="43" t="str">
        <f>_xll.BInterpol('Base IPCA'!$C$3:$C$13,'Base IPCA'!$D$3:$D$13,AH3510,"Cubic","Extrapolate=Linear","MultiX=Average","Skip=True","Sort=True")</f>
        <v>#N/A Invalid Parameter: Interpolation value</v>
      </c>
    </row>
    <row r="3511" spans="34:36" x14ac:dyDescent="0.25">
      <c r="AH3511" s="42" t="e">
        <f t="shared" si="148"/>
        <v>#REF!</v>
      </c>
      <c r="AI3511" s="43" t="str">
        <f>_xll.BInterpol('Base IPCA'!$C$3:$C$13,'Base IPCA'!$E$3:$E$13,AH3511,"Cubic","Extrapolate=Linear","MultiX=Average","Skip=True","Sort=True")</f>
        <v>#N/A Invalid Parameter: Interpolation value</v>
      </c>
      <c r="AJ3511" s="43" t="str">
        <f>_xll.BInterpol('Base IPCA'!$C$3:$C$13,'Base IPCA'!$D$3:$D$13,AH3511,"Cubic","Extrapolate=Linear","MultiX=Average","Skip=True","Sort=True")</f>
        <v>#N/A Invalid Parameter: Interpolation value</v>
      </c>
    </row>
    <row r="3512" spans="34:36" x14ac:dyDescent="0.25">
      <c r="AH3512" s="42" t="e">
        <f t="shared" si="148"/>
        <v>#REF!</v>
      </c>
      <c r="AI3512" s="43" t="str">
        <f>_xll.BInterpol('Base IPCA'!$C$3:$C$13,'Base IPCA'!$E$3:$E$13,AH3512,"Cubic","Extrapolate=Linear","MultiX=Average","Skip=True","Sort=True")</f>
        <v>#N/A Invalid Parameter: Interpolation value</v>
      </c>
      <c r="AJ3512" s="43" t="str">
        <f>_xll.BInterpol('Base IPCA'!$C$3:$C$13,'Base IPCA'!$D$3:$D$13,AH3512,"Cubic","Extrapolate=Linear","MultiX=Average","Skip=True","Sort=True")</f>
        <v>#N/A Invalid Parameter: Interpolation value</v>
      </c>
    </row>
    <row r="3513" spans="34:36" x14ac:dyDescent="0.25">
      <c r="AH3513" s="42" t="e">
        <f t="shared" si="148"/>
        <v>#REF!</v>
      </c>
      <c r="AI3513" s="43" t="str">
        <f>_xll.BInterpol('Base IPCA'!$C$3:$C$13,'Base IPCA'!$E$3:$E$13,AH3513,"Cubic","Extrapolate=Linear","MultiX=Average","Skip=True","Sort=True")</f>
        <v>#N/A Invalid Parameter: Interpolation value</v>
      </c>
      <c r="AJ3513" s="43" t="str">
        <f>_xll.BInterpol('Base IPCA'!$C$3:$C$13,'Base IPCA'!$D$3:$D$13,AH3513,"Cubic","Extrapolate=Linear","MultiX=Average","Skip=True","Sort=True")</f>
        <v>#N/A Invalid Parameter: Interpolation value</v>
      </c>
    </row>
    <row r="3514" spans="34:36" x14ac:dyDescent="0.25">
      <c r="AH3514" s="42" t="e">
        <f t="shared" si="148"/>
        <v>#REF!</v>
      </c>
      <c r="AI3514" s="43" t="str">
        <f>_xll.BInterpol('Base IPCA'!$C$3:$C$13,'Base IPCA'!$E$3:$E$13,AH3514,"Cubic","Extrapolate=Linear","MultiX=Average","Skip=True","Sort=True")</f>
        <v>#N/A Invalid Parameter: Interpolation value</v>
      </c>
      <c r="AJ3514" s="43" t="str">
        <f>_xll.BInterpol('Base IPCA'!$C$3:$C$13,'Base IPCA'!$D$3:$D$13,AH3514,"Cubic","Extrapolate=Linear","MultiX=Average","Skip=True","Sort=True")</f>
        <v>#N/A Invalid Parameter: Interpolation value</v>
      </c>
    </row>
    <row r="3515" spans="34:36" x14ac:dyDescent="0.25">
      <c r="AH3515" s="42" t="e">
        <f t="shared" si="148"/>
        <v>#REF!</v>
      </c>
      <c r="AI3515" s="43" t="str">
        <f>_xll.BInterpol('Base IPCA'!$C$3:$C$13,'Base IPCA'!$E$3:$E$13,AH3515,"Cubic","Extrapolate=Linear","MultiX=Average","Skip=True","Sort=True")</f>
        <v>#N/A Invalid Parameter: Interpolation value</v>
      </c>
      <c r="AJ3515" s="43" t="str">
        <f>_xll.BInterpol('Base IPCA'!$C$3:$C$13,'Base IPCA'!$D$3:$D$13,AH3515,"Cubic","Extrapolate=Linear","MultiX=Average","Skip=True","Sort=True")</f>
        <v>#N/A Invalid Parameter: Interpolation value</v>
      </c>
    </row>
    <row r="3516" spans="34:36" x14ac:dyDescent="0.25">
      <c r="AH3516" s="42" t="e">
        <f t="shared" si="148"/>
        <v>#REF!</v>
      </c>
      <c r="AI3516" s="43" t="str">
        <f>_xll.BInterpol('Base IPCA'!$C$3:$C$13,'Base IPCA'!$E$3:$E$13,AH3516,"Cubic","Extrapolate=Linear","MultiX=Average","Skip=True","Sort=True")</f>
        <v>#N/A Invalid Parameter: Interpolation value</v>
      </c>
      <c r="AJ3516" s="43" t="str">
        <f>_xll.BInterpol('Base IPCA'!$C$3:$C$13,'Base IPCA'!$D$3:$D$13,AH3516,"Cubic","Extrapolate=Linear","MultiX=Average","Skip=True","Sort=True")</f>
        <v>#N/A Invalid Parameter: Interpolation value</v>
      </c>
    </row>
    <row r="3517" spans="34:36" x14ac:dyDescent="0.25">
      <c r="AH3517" s="42" t="e">
        <f t="shared" si="148"/>
        <v>#REF!</v>
      </c>
      <c r="AI3517" s="43" t="str">
        <f>_xll.BInterpol('Base IPCA'!$C$3:$C$13,'Base IPCA'!$E$3:$E$13,AH3517,"Cubic","Extrapolate=Linear","MultiX=Average","Skip=True","Sort=True")</f>
        <v>#N/A Invalid Parameter: Interpolation value</v>
      </c>
      <c r="AJ3517" s="43" t="str">
        <f>_xll.BInterpol('Base IPCA'!$C$3:$C$13,'Base IPCA'!$D$3:$D$13,AH3517,"Cubic","Extrapolate=Linear","MultiX=Average","Skip=True","Sort=True")</f>
        <v>#N/A Invalid Parameter: Interpolation value</v>
      </c>
    </row>
    <row r="3518" spans="34:36" x14ac:dyDescent="0.25">
      <c r="AH3518" s="42" t="e">
        <f t="shared" si="148"/>
        <v>#REF!</v>
      </c>
      <c r="AI3518" s="43" t="str">
        <f>_xll.BInterpol('Base IPCA'!$C$3:$C$13,'Base IPCA'!$E$3:$E$13,AH3518,"Cubic","Extrapolate=Linear","MultiX=Average","Skip=True","Sort=True")</f>
        <v>#N/A Invalid Parameter: Interpolation value</v>
      </c>
      <c r="AJ3518" s="43" t="str">
        <f>_xll.BInterpol('Base IPCA'!$C$3:$C$13,'Base IPCA'!$D$3:$D$13,AH3518,"Cubic","Extrapolate=Linear","MultiX=Average","Skip=True","Sort=True")</f>
        <v>#N/A Invalid Parameter: Interpolation value</v>
      </c>
    </row>
    <row r="3519" spans="34:36" x14ac:dyDescent="0.25">
      <c r="AH3519" s="42" t="e">
        <f t="shared" si="148"/>
        <v>#REF!</v>
      </c>
      <c r="AI3519" s="43" t="str">
        <f>_xll.BInterpol('Base IPCA'!$C$3:$C$13,'Base IPCA'!$E$3:$E$13,AH3519,"Cubic","Extrapolate=Linear","MultiX=Average","Skip=True","Sort=True")</f>
        <v>#N/A Invalid Parameter: Interpolation value</v>
      </c>
      <c r="AJ3519" s="43" t="str">
        <f>_xll.BInterpol('Base IPCA'!$C$3:$C$13,'Base IPCA'!$D$3:$D$13,AH3519,"Cubic","Extrapolate=Linear","MultiX=Average","Skip=True","Sort=True")</f>
        <v>#N/A Invalid Parameter: Interpolation value</v>
      </c>
    </row>
    <row r="3520" spans="34:36" x14ac:dyDescent="0.25">
      <c r="AH3520" s="42" t="e">
        <f t="shared" si="148"/>
        <v>#REF!</v>
      </c>
      <c r="AI3520" s="43" t="str">
        <f>_xll.BInterpol('Base IPCA'!$C$3:$C$13,'Base IPCA'!$E$3:$E$13,AH3520,"Cubic","Extrapolate=Linear","MultiX=Average","Skip=True","Sort=True")</f>
        <v>#N/A Invalid Parameter: Interpolation value</v>
      </c>
      <c r="AJ3520" s="43" t="str">
        <f>_xll.BInterpol('Base IPCA'!$C$3:$C$13,'Base IPCA'!$D$3:$D$13,AH3520,"Cubic","Extrapolate=Linear","MultiX=Average","Skip=True","Sort=True")</f>
        <v>#N/A Invalid Parameter: Interpolation value</v>
      </c>
    </row>
    <row r="3521" spans="34:36" x14ac:dyDescent="0.25">
      <c r="AH3521" s="42" t="e">
        <f t="shared" si="148"/>
        <v>#REF!</v>
      </c>
      <c r="AI3521" s="43" t="str">
        <f>_xll.BInterpol('Base IPCA'!$C$3:$C$13,'Base IPCA'!$E$3:$E$13,AH3521,"Cubic","Extrapolate=Linear","MultiX=Average","Skip=True","Sort=True")</f>
        <v>#N/A Invalid Parameter: Interpolation value</v>
      </c>
      <c r="AJ3521" s="43" t="str">
        <f>_xll.BInterpol('Base IPCA'!$C$3:$C$13,'Base IPCA'!$D$3:$D$13,AH3521,"Cubic","Extrapolate=Linear","MultiX=Average","Skip=True","Sort=True")</f>
        <v>#N/A Invalid Parameter: Interpolation value</v>
      </c>
    </row>
    <row r="3522" spans="34:36" x14ac:dyDescent="0.25">
      <c r="AH3522" s="42" t="e">
        <f t="shared" si="148"/>
        <v>#REF!</v>
      </c>
      <c r="AI3522" s="43" t="str">
        <f>_xll.BInterpol('Base IPCA'!$C$3:$C$13,'Base IPCA'!$E$3:$E$13,AH3522,"Cubic","Extrapolate=Linear","MultiX=Average","Skip=True","Sort=True")</f>
        <v>#N/A Invalid Parameter: Interpolation value</v>
      </c>
      <c r="AJ3522" s="43" t="str">
        <f>_xll.BInterpol('Base IPCA'!$C$3:$C$13,'Base IPCA'!$D$3:$D$13,AH3522,"Cubic","Extrapolate=Linear","MultiX=Average","Skip=True","Sort=True")</f>
        <v>#N/A Invalid Parameter: Interpolation value</v>
      </c>
    </row>
    <row r="3523" spans="34:36" x14ac:dyDescent="0.25">
      <c r="AH3523" s="42" t="e">
        <f t="shared" si="148"/>
        <v>#REF!</v>
      </c>
      <c r="AI3523" s="43" t="str">
        <f>_xll.BInterpol('Base IPCA'!$C$3:$C$13,'Base IPCA'!$E$3:$E$13,AH3523,"Cubic","Extrapolate=Linear","MultiX=Average","Skip=True","Sort=True")</f>
        <v>#N/A Invalid Parameter: Interpolation value</v>
      </c>
      <c r="AJ3523" s="43" t="str">
        <f>_xll.BInterpol('Base IPCA'!$C$3:$C$13,'Base IPCA'!$D$3:$D$13,AH3523,"Cubic","Extrapolate=Linear","MultiX=Average","Skip=True","Sort=True")</f>
        <v>#N/A Invalid Parameter: Interpolation value</v>
      </c>
    </row>
    <row r="3524" spans="34:36" x14ac:dyDescent="0.25">
      <c r="AH3524" s="42" t="e">
        <f t="shared" si="148"/>
        <v>#REF!</v>
      </c>
      <c r="AI3524" s="43" t="str">
        <f>_xll.BInterpol('Base IPCA'!$C$3:$C$13,'Base IPCA'!$E$3:$E$13,AH3524,"Cubic","Extrapolate=Linear","MultiX=Average","Skip=True","Sort=True")</f>
        <v>#N/A Invalid Parameter: Interpolation value</v>
      </c>
      <c r="AJ3524" s="43" t="str">
        <f>_xll.BInterpol('Base IPCA'!$C$3:$C$13,'Base IPCA'!$D$3:$D$13,AH3524,"Cubic","Extrapolate=Linear","MultiX=Average","Skip=True","Sort=True")</f>
        <v>#N/A Invalid Parameter: Interpolation value</v>
      </c>
    </row>
    <row r="3525" spans="34:36" x14ac:dyDescent="0.25">
      <c r="AH3525" s="42" t="e">
        <f t="shared" si="148"/>
        <v>#REF!</v>
      </c>
      <c r="AI3525" s="43" t="str">
        <f>_xll.BInterpol('Base IPCA'!$C$3:$C$13,'Base IPCA'!$E$3:$E$13,AH3525,"Cubic","Extrapolate=Linear","MultiX=Average","Skip=True","Sort=True")</f>
        <v>#N/A Invalid Parameter: Interpolation value</v>
      </c>
      <c r="AJ3525" s="43" t="str">
        <f>_xll.BInterpol('Base IPCA'!$C$3:$C$13,'Base IPCA'!$D$3:$D$13,AH3525,"Cubic","Extrapolate=Linear","MultiX=Average","Skip=True","Sort=True")</f>
        <v>#N/A Invalid Parameter: Interpolation value</v>
      </c>
    </row>
    <row r="3526" spans="34:36" x14ac:dyDescent="0.25">
      <c r="AH3526" s="42" t="e">
        <f t="shared" ref="AH3526:AH3589" si="149">AH3525+1</f>
        <v>#REF!</v>
      </c>
      <c r="AI3526" s="43" t="str">
        <f>_xll.BInterpol('Base IPCA'!$C$3:$C$13,'Base IPCA'!$E$3:$E$13,AH3526,"Cubic","Extrapolate=Linear","MultiX=Average","Skip=True","Sort=True")</f>
        <v>#N/A Invalid Parameter: Interpolation value</v>
      </c>
      <c r="AJ3526" s="43" t="str">
        <f>_xll.BInterpol('Base IPCA'!$C$3:$C$13,'Base IPCA'!$D$3:$D$13,AH3526,"Cubic","Extrapolate=Linear","MultiX=Average","Skip=True","Sort=True")</f>
        <v>#N/A Invalid Parameter: Interpolation value</v>
      </c>
    </row>
    <row r="3527" spans="34:36" x14ac:dyDescent="0.25">
      <c r="AH3527" s="42" t="e">
        <f t="shared" si="149"/>
        <v>#REF!</v>
      </c>
      <c r="AI3527" s="43" t="str">
        <f>_xll.BInterpol('Base IPCA'!$C$3:$C$13,'Base IPCA'!$E$3:$E$13,AH3527,"Cubic","Extrapolate=Linear","MultiX=Average","Skip=True","Sort=True")</f>
        <v>#N/A Invalid Parameter: Interpolation value</v>
      </c>
      <c r="AJ3527" s="43" t="str">
        <f>_xll.BInterpol('Base IPCA'!$C$3:$C$13,'Base IPCA'!$D$3:$D$13,AH3527,"Cubic","Extrapolate=Linear","MultiX=Average","Skip=True","Sort=True")</f>
        <v>#N/A Invalid Parameter: Interpolation value</v>
      </c>
    </row>
    <row r="3528" spans="34:36" x14ac:dyDescent="0.25">
      <c r="AH3528" s="42" t="e">
        <f t="shared" si="149"/>
        <v>#REF!</v>
      </c>
      <c r="AI3528" s="43" t="str">
        <f>_xll.BInterpol('Base IPCA'!$C$3:$C$13,'Base IPCA'!$E$3:$E$13,AH3528,"Cubic","Extrapolate=Linear","MultiX=Average","Skip=True","Sort=True")</f>
        <v>#N/A Invalid Parameter: Interpolation value</v>
      </c>
      <c r="AJ3528" s="43" t="str">
        <f>_xll.BInterpol('Base IPCA'!$C$3:$C$13,'Base IPCA'!$D$3:$D$13,AH3528,"Cubic","Extrapolate=Linear","MultiX=Average","Skip=True","Sort=True")</f>
        <v>#N/A Invalid Parameter: Interpolation value</v>
      </c>
    </row>
    <row r="3529" spans="34:36" x14ac:dyDescent="0.25">
      <c r="AH3529" s="42" t="e">
        <f t="shared" si="149"/>
        <v>#REF!</v>
      </c>
      <c r="AI3529" s="43" t="str">
        <f>_xll.BInterpol('Base IPCA'!$C$3:$C$13,'Base IPCA'!$E$3:$E$13,AH3529,"Cubic","Extrapolate=Linear","MultiX=Average","Skip=True","Sort=True")</f>
        <v>#N/A Invalid Parameter: Interpolation value</v>
      </c>
      <c r="AJ3529" s="43" t="str">
        <f>_xll.BInterpol('Base IPCA'!$C$3:$C$13,'Base IPCA'!$D$3:$D$13,AH3529,"Cubic","Extrapolate=Linear","MultiX=Average","Skip=True","Sort=True")</f>
        <v>#N/A Invalid Parameter: Interpolation value</v>
      </c>
    </row>
    <row r="3530" spans="34:36" x14ac:dyDescent="0.25">
      <c r="AH3530" s="42" t="e">
        <f t="shared" si="149"/>
        <v>#REF!</v>
      </c>
      <c r="AI3530" s="43" t="str">
        <f>_xll.BInterpol('Base IPCA'!$C$3:$C$13,'Base IPCA'!$E$3:$E$13,AH3530,"Cubic","Extrapolate=Linear","MultiX=Average","Skip=True","Sort=True")</f>
        <v>#N/A Invalid Parameter: Interpolation value</v>
      </c>
      <c r="AJ3530" s="43" t="str">
        <f>_xll.BInterpol('Base IPCA'!$C$3:$C$13,'Base IPCA'!$D$3:$D$13,AH3530,"Cubic","Extrapolate=Linear","MultiX=Average","Skip=True","Sort=True")</f>
        <v>#N/A Invalid Parameter: Interpolation value</v>
      </c>
    </row>
    <row r="3531" spans="34:36" x14ac:dyDescent="0.25">
      <c r="AH3531" s="42" t="e">
        <f t="shared" si="149"/>
        <v>#REF!</v>
      </c>
      <c r="AI3531" s="43" t="str">
        <f>_xll.BInterpol('Base IPCA'!$C$3:$C$13,'Base IPCA'!$E$3:$E$13,AH3531,"Cubic","Extrapolate=Linear","MultiX=Average","Skip=True","Sort=True")</f>
        <v>#N/A Invalid Parameter: Interpolation value</v>
      </c>
      <c r="AJ3531" s="43" t="str">
        <f>_xll.BInterpol('Base IPCA'!$C$3:$C$13,'Base IPCA'!$D$3:$D$13,AH3531,"Cubic","Extrapolate=Linear","MultiX=Average","Skip=True","Sort=True")</f>
        <v>#N/A Invalid Parameter: Interpolation value</v>
      </c>
    </row>
    <row r="3532" spans="34:36" x14ac:dyDescent="0.25">
      <c r="AH3532" s="42" t="e">
        <f t="shared" si="149"/>
        <v>#REF!</v>
      </c>
      <c r="AI3532" s="43" t="str">
        <f>_xll.BInterpol('Base IPCA'!$C$3:$C$13,'Base IPCA'!$E$3:$E$13,AH3532,"Cubic","Extrapolate=Linear","MultiX=Average","Skip=True","Sort=True")</f>
        <v>#N/A Invalid Parameter: Interpolation value</v>
      </c>
      <c r="AJ3532" s="43" t="str">
        <f>_xll.BInterpol('Base IPCA'!$C$3:$C$13,'Base IPCA'!$D$3:$D$13,AH3532,"Cubic","Extrapolate=Linear","MultiX=Average","Skip=True","Sort=True")</f>
        <v>#N/A Invalid Parameter: Interpolation value</v>
      </c>
    </row>
    <row r="3533" spans="34:36" x14ac:dyDescent="0.25">
      <c r="AH3533" s="42" t="e">
        <f t="shared" si="149"/>
        <v>#REF!</v>
      </c>
      <c r="AI3533" s="43" t="str">
        <f>_xll.BInterpol('Base IPCA'!$C$3:$C$13,'Base IPCA'!$E$3:$E$13,AH3533,"Cubic","Extrapolate=Linear","MultiX=Average","Skip=True","Sort=True")</f>
        <v>#N/A Invalid Parameter: Interpolation value</v>
      </c>
      <c r="AJ3533" s="43" t="str">
        <f>_xll.BInterpol('Base IPCA'!$C$3:$C$13,'Base IPCA'!$D$3:$D$13,AH3533,"Cubic","Extrapolate=Linear","MultiX=Average","Skip=True","Sort=True")</f>
        <v>#N/A Invalid Parameter: Interpolation value</v>
      </c>
    </row>
    <row r="3534" spans="34:36" x14ac:dyDescent="0.25">
      <c r="AH3534" s="42" t="e">
        <f t="shared" si="149"/>
        <v>#REF!</v>
      </c>
      <c r="AI3534" s="43" t="str">
        <f>_xll.BInterpol('Base IPCA'!$C$3:$C$13,'Base IPCA'!$E$3:$E$13,AH3534,"Cubic","Extrapolate=Linear","MultiX=Average","Skip=True","Sort=True")</f>
        <v>#N/A Invalid Parameter: Interpolation value</v>
      </c>
      <c r="AJ3534" s="43" t="str">
        <f>_xll.BInterpol('Base IPCA'!$C$3:$C$13,'Base IPCA'!$D$3:$D$13,AH3534,"Cubic","Extrapolate=Linear","MultiX=Average","Skip=True","Sort=True")</f>
        <v>#N/A Invalid Parameter: Interpolation value</v>
      </c>
    </row>
    <row r="3535" spans="34:36" x14ac:dyDescent="0.25">
      <c r="AH3535" s="42" t="e">
        <f t="shared" si="149"/>
        <v>#REF!</v>
      </c>
      <c r="AI3535" s="43" t="str">
        <f>_xll.BInterpol('Base IPCA'!$C$3:$C$13,'Base IPCA'!$E$3:$E$13,AH3535,"Cubic","Extrapolate=Linear","MultiX=Average","Skip=True","Sort=True")</f>
        <v>#N/A Invalid Parameter: Interpolation value</v>
      </c>
      <c r="AJ3535" s="43" t="str">
        <f>_xll.BInterpol('Base IPCA'!$C$3:$C$13,'Base IPCA'!$D$3:$D$13,AH3535,"Cubic","Extrapolate=Linear","MultiX=Average","Skip=True","Sort=True")</f>
        <v>#N/A Invalid Parameter: Interpolation value</v>
      </c>
    </row>
    <row r="3536" spans="34:36" x14ac:dyDescent="0.25">
      <c r="AH3536" s="42" t="e">
        <f t="shared" si="149"/>
        <v>#REF!</v>
      </c>
      <c r="AI3536" s="43" t="str">
        <f>_xll.BInterpol('Base IPCA'!$C$3:$C$13,'Base IPCA'!$E$3:$E$13,AH3536,"Cubic","Extrapolate=Linear","MultiX=Average","Skip=True","Sort=True")</f>
        <v>#N/A Invalid Parameter: Interpolation value</v>
      </c>
      <c r="AJ3536" s="43" t="str">
        <f>_xll.BInterpol('Base IPCA'!$C$3:$C$13,'Base IPCA'!$D$3:$D$13,AH3536,"Cubic","Extrapolate=Linear","MultiX=Average","Skip=True","Sort=True")</f>
        <v>#N/A Invalid Parameter: Interpolation value</v>
      </c>
    </row>
    <row r="3537" spans="34:36" x14ac:dyDescent="0.25">
      <c r="AH3537" s="42" t="e">
        <f t="shared" si="149"/>
        <v>#REF!</v>
      </c>
      <c r="AI3537" s="43" t="str">
        <f>_xll.BInterpol('Base IPCA'!$C$3:$C$13,'Base IPCA'!$E$3:$E$13,AH3537,"Cubic","Extrapolate=Linear","MultiX=Average","Skip=True","Sort=True")</f>
        <v>#N/A Invalid Parameter: Interpolation value</v>
      </c>
      <c r="AJ3537" s="43" t="str">
        <f>_xll.BInterpol('Base IPCA'!$C$3:$C$13,'Base IPCA'!$D$3:$D$13,AH3537,"Cubic","Extrapolate=Linear","MultiX=Average","Skip=True","Sort=True")</f>
        <v>#N/A Invalid Parameter: Interpolation value</v>
      </c>
    </row>
    <row r="3538" spans="34:36" x14ac:dyDescent="0.25">
      <c r="AH3538" s="42" t="e">
        <f t="shared" si="149"/>
        <v>#REF!</v>
      </c>
      <c r="AI3538" s="43" t="str">
        <f>_xll.BInterpol('Base IPCA'!$C$3:$C$13,'Base IPCA'!$E$3:$E$13,AH3538,"Cubic","Extrapolate=Linear","MultiX=Average","Skip=True","Sort=True")</f>
        <v>#N/A Invalid Parameter: Interpolation value</v>
      </c>
      <c r="AJ3538" s="43" t="str">
        <f>_xll.BInterpol('Base IPCA'!$C$3:$C$13,'Base IPCA'!$D$3:$D$13,AH3538,"Cubic","Extrapolate=Linear","MultiX=Average","Skip=True","Sort=True")</f>
        <v>#N/A Invalid Parameter: Interpolation value</v>
      </c>
    </row>
    <row r="3539" spans="34:36" x14ac:dyDescent="0.25">
      <c r="AH3539" s="42" t="e">
        <f t="shared" si="149"/>
        <v>#REF!</v>
      </c>
      <c r="AI3539" s="43" t="str">
        <f>_xll.BInterpol('Base IPCA'!$C$3:$C$13,'Base IPCA'!$E$3:$E$13,AH3539,"Cubic","Extrapolate=Linear","MultiX=Average","Skip=True","Sort=True")</f>
        <v>#N/A Invalid Parameter: Interpolation value</v>
      </c>
      <c r="AJ3539" s="43" t="str">
        <f>_xll.BInterpol('Base IPCA'!$C$3:$C$13,'Base IPCA'!$D$3:$D$13,AH3539,"Cubic","Extrapolate=Linear","MultiX=Average","Skip=True","Sort=True")</f>
        <v>#N/A Invalid Parameter: Interpolation value</v>
      </c>
    </row>
    <row r="3540" spans="34:36" x14ac:dyDescent="0.25">
      <c r="AH3540" s="42" t="e">
        <f t="shared" si="149"/>
        <v>#REF!</v>
      </c>
      <c r="AI3540" s="43" t="str">
        <f>_xll.BInterpol('Base IPCA'!$C$3:$C$13,'Base IPCA'!$E$3:$E$13,AH3540,"Cubic","Extrapolate=Linear","MultiX=Average","Skip=True","Sort=True")</f>
        <v>#N/A Invalid Parameter: Interpolation value</v>
      </c>
      <c r="AJ3540" s="43" t="str">
        <f>_xll.BInterpol('Base IPCA'!$C$3:$C$13,'Base IPCA'!$D$3:$D$13,AH3540,"Cubic","Extrapolate=Linear","MultiX=Average","Skip=True","Sort=True")</f>
        <v>#N/A Invalid Parameter: Interpolation value</v>
      </c>
    </row>
    <row r="3541" spans="34:36" x14ac:dyDescent="0.25">
      <c r="AH3541" s="42" t="e">
        <f t="shared" si="149"/>
        <v>#REF!</v>
      </c>
      <c r="AI3541" s="43" t="str">
        <f>_xll.BInterpol('Base IPCA'!$C$3:$C$13,'Base IPCA'!$E$3:$E$13,AH3541,"Cubic","Extrapolate=Linear","MultiX=Average","Skip=True","Sort=True")</f>
        <v>#N/A Invalid Parameter: Interpolation value</v>
      </c>
      <c r="AJ3541" s="43" t="str">
        <f>_xll.BInterpol('Base IPCA'!$C$3:$C$13,'Base IPCA'!$D$3:$D$13,AH3541,"Cubic","Extrapolate=Linear","MultiX=Average","Skip=True","Sort=True")</f>
        <v>#N/A Invalid Parameter: Interpolation value</v>
      </c>
    </row>
    <row r="3542" spans="34:36" x14ac:dyDescent="0.25">
      <c r="AH3542" s="42" t="e">
        <f t="shared" si="149"/>
        <v>#REF!</v>
      </c>
      <c r="AI3542" s="43" t="str">
        <f>_xll.BInterpol('Base IPCA'!$C$3:$C$13,'Base IPCA'!$E$3:$E$13,AH3542,"Cubic","Extrapolate=Linear","MultiX=Average","Skip=True","Sort=True")</f>
        <v>#N/A Invalid Parameter: Interpolation value</v>
      </c>
      <c r="AJ3542" s="43" t="str">
        <f>_xll.BInterpol('Base IPCA'!$C$3:$C$13,'Base IPCA'!$D$3:$D$13,AH3542,"Cubic","Extrapolate=Linear","MultiX=Average","Skip=True","Sort=True")</f>
        <v>#N/A Invalid Parameter: Interpolation value</v>
      </c>
    </row>
    <row r="3543" spans="34:36" x14ac:dyDescent="0.25">
      <c r="AH3543" s="42" t="e">
        <f t="shared" si="149"/>
        <v>#REF!</v>
      </c>
      <c r="AI3543" s="43" t="str">
        <f>_xll.BInterpol('Base IPCA'!$C$3:$C$13,'Base IPCA'!$E$3:$E$13,AH3543,"Cubic","Extrapolate=Linear","MultiX=Average","Skip=True","Sort=True")</f>
        <v>#N/A Invalid Parameter: Interpolation value</v>
      </c>
      <c r="AJ3543" s="43" t="str">
        <f>_xll.BInterpol('Base IPCA'!$C$3:$C$13,'Base IPCA'!$D$3:$D$13,AH3543,"Cubic","Extrapolate=Linear","MultiX=Average","Skip=True","Sort=True")</f>
        <v>#N/A Invalid Parameter: Interpolation value</v>
      </c>
    </row>
    <row r="3544" spans="34:36" x14ac:dyDescent="0.25">
      <c r="AH3544" s="42" t="e">
        <f t="shared" si="149"/>
        <v>#REF!</v>
      </c>
      <c r="AI3544" s="43" t="str">
        <f>_xll.BInterpol('Base IPCA'!$C$3:$C$13,'Base IPCA'!$E$3:$E$13,AH3544,"Cubic","Extrapolate=Linear","MultiX=Average","Skip=True","Sort=True")</f>
        <v>#N/A Invalid Parameter: Interpolation value</v>
      </c>
      <c r="AJ3544" s="43" t="str">
        <f>_xll.BInterpol('Base IPCA'!$C$3:$C$13,'Base IPCA'!$D$3:$D$13,AH3544,"Cubic","Extrapolate=Linear","MultiX=Average","Skip=True","Sort=True")</f>
        <v>#N/A Invalid Parameter: Interpolation value</v>
      </c>
    </row>
    <row r="3545" spans="34:36" x14ac:dyDescent="0.25">
      <c r="AH3545" s="42" t="e">
        <f t="shared" si="149"/>
        <v>#REF!</v>
      </c>
      <c r="AI3545" s="43" t="str">
        <f>_xll.BInterpol('Base IPCA'!$C$3:$C$13,'Base IPCA'!$E$3:$E$13,AH3545,"Cubic","Extrapolate=Linear","MultiX=Average","Skip=True","Sort=True")</f>
        <v>#N/A Invalid Parameter: Interpolation value</v>
      </c>
      <c r="AJ3545" s="43" t="str">
        <f>_xll.BInterpol('Base IPCA'!$C$3:$C$13,'Base IPCA'!$D$3:$D$13,AH3545,"Cubic","Extrapolate=Linear","MultiX=Average","Skip=True","Sort=True")</f>
        <v>#N/A Invalid Parameter: Interpolation value</v>
      </c>
    </row>
    <row r="3546" spans="34:36" x14ac:dyDescent="0.25">
      <c r="AH3546" s="42" t="e">
        <f t="shared" si="149"/>
        <v>#REF!</v>
      </c>
      <c r="AI3546" s="43" t="str">
        <f>_xll.BInterpol('Base IPCA'!$C$3:$C$13,'Base IPCA'!$E$3:$E$13,AH3546,"Cubic","Extrapolate=Linear","MultiX=Average","Skip=True","Sort=True")</f>
        <v>#N/A Invalid Parameter: Interpolation value</v>
      </c>
      <c r="AJ3546" s="43" t="str">
        <f>_xll.BInterpol('Base IPCA'!$C$3:$C$13,'Base IPCA'!$D$3:$D$13,AH3546,"Cubic","Extrapolate=Linear","MultiX=Average","Skip=True","Sort=True")</f>
        <v>#N/A Invalid Parameter: Interpolation value</v>
      </c>
    </row>
    <row r="3547" spans="34:36" x14ac:dyDescent="0.25">
      <c r="AH3547" s="42" t="e">
        <f t="shared" si="149"/>
        <v>#REF!</v>
      </c>
      <c r="AI3547" s="43" t="str">
        <f>_xll.BInterpol('Base IPCA'!$C$3:$C$13,'Base IPCA'!$E$3:$E$13,AH3547,"Cubic","Extrapolate=Linear","MultiX=Average","Skip=True","Sort=True")</f>
        <v>#N/A Invalid Parameter: Interpolation value</v>
      </c>
      <c r="AJ3547" s="43" t="str">
        <f>_xll.BInterpol('Base IPCA'!$C$3:$C$13,'Base IPCA'!$D$3:$D$13,AH3547,"Cubic","Extrapolate=Linear","MultiX=Average","Skip=True","Sort=True")</f>
        <v>#N/A Invalid Parameter: Interpolation value</v>
      </c>
    </row>
    <row r="3548" spans="34:36" x14ac:dyDescent="0.25">
      <c r="AH3548" s="42" t="e">
        <f t="shared" si="149"/>
        <v>#REF!</v>
      </c>
      <c r="AI3548" s="43" t="str">
        <f>_xll.BInterpol('Base IPCA'!$C$3:$C$13,'Base IPCA'!$E$3:$E$13,AH3548,"Cubic","Extrapolate=Linear","MultiX=Average","Skip=True","Sort=True")</f>
        <v>#N/A Invalid Parameter: Interpolation value</v>
      </c>
      <c r="AJ3548" s="43" t="str">
        <f>_xll.BInterpol('Base IPCA'!$C$3:$C$13,'Base IPCA'!$D$3:$D$13,AH3548,"Cubic","Extrapolate=Linear","MultiX=Average","Skip=True","Sort=True")</f>
        <v>#N/A Invalid Parameter: Interpolation value</v>
      </c>
    </row>
    <row r="3549" spans="34:36" x14ac:dyDescent="0.25">
      <c r="AH3549" s="42" t="e">
        <f t="shared" si="149"/>
        <v>#REF!</v>
      </c>
      <c r="AI3549" s="43" t="str">
        <f>_xll.BInterpol('Base IPCA'!$C$3:$C$13,'Base IPCA'!$E$3:$E$13,AH3549,"Cubic","Extrapolate=Linear","MultiX=Average","Skip=True","Sort=True")</f>
        <v>#N/A Invalid Parameter: Interpolation value</v>
      </c>
      <c r="AJ3549" s="43" t="str">
        <f>_xll.BInterpol('Base IPCA'!$C$3:$C$13,'Base IPCA'!$D$3:$D$13,AH3549,"Cubic","Extrapolate=Linear","MultiX=Average","Skip=True","Sort=True")</f>
        <v>#N/A Invalid Parameter: Interpolation value</v>
      </c>
    </row>
    <row r="3550" spans="34:36" x14ac:dyDescent="0.25">
      <c r="AH3550" s="42" t="e">
        <f t="shared" si="149"/>
        <v>#REF!</v>
      </c>
      <c r="AI3550" s="43" t="str">
        <f>_xll.BInterpol('Base IPCA'!$C$3:$C$13,'Base IPCA'!$E$3:$E$13,AH3550,"Cubic","Extrapolate=Linear","MultiX=Average","Skip=True","Sort=True")</f>
        <v>#N/A Invalid Parameter: Interpolation value</v>
      </c>
      <c r="AJ3550" s="43" t="str">
        <f>_xll.BInterpol('Base IPCA'!$C$3:$C$13,'Base IPCA'!$D$3:$D$13,AH3550,"Cubic","Extrapolate=Linear","MultiX=Average","Skip=True","Sort=True")</f>
        <v>#N/A Invalid Parameter: Interpolation value</v>
      </c>
    </row>
    <row r="3551" spans="34:36" x14ac:dyDescent="0.25">
      <c r="AH3551" s="42" t="e">
        <f t="shared" si="149"/>
        <v>#REF!</v>
      </c>
      <c r="AI3551" s="43" t="str">
        <f>_xll.BInterpol('Base IPCA'!$C$3:$C$13,'Base IPCA'!$E$3:$E$13,AH3551,"Cubic","Extrapolate=Linear","MultiX=Average","Skip=True","Sort=True")</f>
        <v>#N/A Invalid Parameter: Interpolation value</v>
      </c>
      <c r="AJ3551" s="43" t="str">
        <f>_xll.BInterpol('Base IPCA'!$C$3:$C$13,'Base IPCA'!$D$3:$D$13,AH3551,"Cubic","Extrapolate=Linear","MultiX=Average","Skip=True","Sort=True")</f>
        <v>#N/A Invalid Parameter: Interpolation value</v>
      </c>
    </row>
    <row r="3552" spans="34:36" x14ac:dyDescent="0.25">
      <c r="AH3552" s="42" t="e">
        <f t="shared" si="149"/>
        <v>#REF!</v>
      </c>
      <c r="AI3552" s="43" t="str">
        <f>_xll.BInterpol('Base IPCA'!$C$3:$C$13,'Base IPCA'!$E$3:$E$13,AH3552,"Cubic","Extrapolate=Linear","MultiX=Average","Skip=True","Sort=True")</f>
        <v>#N/A Invalid Parameter: Interpolation value</v>
      </c>
      <c r="AJ3552" s="43" t="str">
        <f>_xll.BInterpol('Base IPCA'!$C$3:$C$13,'Base IPCA'!$D$3:$D$13,AH3552,"Cubic","Extrapolate=Linear","MultiX=Average","Skip=True","Sort=True")</f>
        <v>#N/A Invalid Parameter: Interpolation value</v>
      </c>
    </row>
    <row r="3553" spans="34:36" x14ac:dyDescent="0.25">
      <c r="AH3553" s="42" t="e">
        <f t="shared" si="149"/>
        <v>#REF!</v>
      </c>
      <c r="AI3553" s="43" t="str">
        <f>_xll.BInterpol('Base IPCA'!$C$3:$C$13,'Base IPCA'!$E$3:$E$13,AH3553,"Cubic","Extrapolate=Linear","MultiX=Average","Skip=True","Sort=True")</f>
        <v>#N/A Invalid Parameter: Interpolation value</v>
      </c>
      <c r="AJ3553" s="43" t="str">
        <f>_xll.BInterpol('Base IPCA'!$C$3:$C$13,'Base IPCA'!$D$3:$D$13,AH3553,"Cubic","Extrapolate=Linear","MultiX=Average","Skip=True","Sort=True")</f>
        <v>#N/A Invalid Parameter: Interpolation value</v>
      </c>
    </row>
    <row r="3554" spans="34:36" x14ac:dyDescent="0.25">
      <c r="AH3554" s="42" t="e">
        <f t="shared" si="149"/>
        <v>#REF!</v>
      </c>
      <c r="AI3554" s="43" t="str">
        <f>_xll.BInterpol('Base IPCA'!$C$3:$C$13,'Base IPCA'!$E$3:$E$13,AH3554,"Cubic","Extrapolate=Linear","MultiX=Average","Skip=True","Sort=True")</f>
        <v>#N/A Invalid Parameter: Interpolation value</v>
      </c>
      <c r="AJ3554" s="43" t="str">
        <f>_xll.BInterpol('Base IPCA'!$C$3:$C$13,'Base IPCA'!$D$3:$D$13,AH3554,"Cubic","Extrapolate=Linear","MultiX=Average","Skip=True","Sort=True")</f>
        <v>#N/A Invalid Parameter: Interpolation value</v>
      </c>
    </row>
    <row r="3555" spans="34:36" x14ac:dyDescent="0.25">
      <c r="AH3555" s="42" t="e">
        <f t="shared" si="149"/>
        <v>#REF!</v>
      </c>
      <c r="AI3555" s="43" t="str">
        <f>_xll.BInterpol('Base IPCA'!$C$3:$C$13,'Base IPCA'!$E$3:$E$13,AH3555,"Cubic","Extrapolate=Linear","MultiX=Average","Skip=True","Sort=True")</f>
        <v>#N/A Invalid Parameter: Interpolation value</v>
      </c>
      <c r="AJ3555" s="43" t="str">
        <f>_xll.BInterpol('Base IPCA'!$C$3:$C$13,'Base IPCA'!$D$3:$D$13,AH3555,"Cubic","Extrapolate=Linear","MultiX=Average","Skip=True","Sort=True")</f>
        <v>#N/A Invalid Parameter: Interpolation value</v>
      </c>
    </row>
    <row r="3556" spans="34:36" x14ac:dyDescent="0.25">
      <c r="AH3556" s="42" t="e">
        <f t="shared" si="149"/>
        <v>#REF!</v>
      </c>
      <c r="AI3556" s="43" t="str">
        <f>_xll.BInterpol('Base IPCA'!$C$3:$C$13,'Base IPCA'!$E$3:$E$13,AH3556,"Cubic","Extrapolate=Linear","MultiX=Average","Skip=True","Sort=True")</f>
        <v>#N/A Invalid Parameter: Interpolation value</v>
      </c>
      <c r="AJ3556" s="43" t="str">
        <f>_xll.BInterpol('Base IPCA'!$C$3:$C$13,'Base IPCA'!$D$3:$D$13,AH3556,"Cubic","Extrapolate=Linear","MultiX=Average","Skip=True","Sort=True")</f>
        <v>#N/A Invalid Parameter: Interpolation value</v>
      </c>
    </row>
    <row r="3557" spans="34:36" x14ac:dyDescent="0.25">
      <c r="AH3557" s="42" t="e">
        <f t="shared" si="149"/>
        <v>#REF!</v>
      </c>
      <c r="AI3557" s="43" t="str">
        <f>_xll.BInterpol('Base IPCA'!$C$3:$C$13,'Base IPCA'!$E$3:$E$13,AH3557,"Cubic","Extrapolate=Linear","MultiX=Average","Skip=True","Sort=True")</f>
        <v>#N/A Invalid Parameter: Interpolation value</v>
      </c>
      <c r="AJ3557" s="43" t="str">
        <f>_xll.BInterpol('Base IPCA'!$C$3:$C$13,'Base IPCA'!$D$3:$D$13,AH3557,"Cubic","Extrapolate=Linear","MultiX=Average","Skip=True","Sort=True")</f>
        <v>#N/A Invalid Parameter: Interpolation value</v>
      </c>
    </row>
    <row r="3558" spans="34:36" x14ac:dyDescent="0.25">
      <c r="AH3558" s="42" t="e">
        <f t="shared" si="149"/>
        <v>#REF!</v>
      </c>
      <c r="AI3558" s="43" t="str">
        <f>_xll.BInterpol('Base IPCA'!$C$3:$C$13,'Base IPCA'!$E$3:$E$13,AH3558,"Cubic","Extrapolate=Linear","MultiX=Average","Skip=True","Sort=True")</f>
        <v>#N/A Invalid Parameter: Interpolation value</v>
      </c>
      <c r="AJ3558" s="43" t="str">
        <f>_xll.BInterpol('Base IPCA'!$C$3:$C$13,'Base IPCA'!$D$3:$D$13,AH3558,"Cubic","Extrapolate=Linear","MultiX=Average","Skip=True","Sort=True")</f>
        <v>#N/A Invalid Parameter: Interpolation value</v>
      </c>
    </row>
    <row r="3559" spans="34:36" x14ac:dyDescent="0.25">
      <c r="AH3559" s="42" t="e">
        <f t="shared" si="149"/>
        <v>#REF!</v>
      </c>
      <c r="AI3559" s="43" t="str">
        <f>_xll.BInterpol('Base IPCA'!$C$3:$C$13,'Base IPCA'!$E$3:$E$13,AH3559,"Cubic","Extrapolate=Linear","MultiX=Average","Skip=True","Sort=True")</f>
        <v>#N/A Invalid Parameter: Interpolation value</v>
      </c>
      <c r="AJ3559" s="43" t="str">
        <f>_xll.BInterpol('Base IPCA'!$C$3:$C$13,'Base IPCA'!$D$3:$D$13,AH3559,"Cubic","Extrapolate=Linear","MultiX=Average","Skip=True","Sort=True")</f>
        <v>#N/A Invalid Parameter: Interpolation value</v>
      </c>
    </row>
    <row r="3560" spans="34:36" x14ac:dyDescent="0.25">
      <c r="AH3560" s="42" t="e">
        <f t="shared" si="149"/>
        <v>#REF!</v>
      </c>
      <c r="AI3560" s="43" t="str">
        <f>_xll.BInterpol('Base IPCA'!$C$3:$C$13,'Base IPCA'!$E$3:$E$13,AH3560,"Cubic","Extrapolate=Linear","MultiX=Average","Skip=True","Sort=True")</f>
        <v>#N/A Invalid Parameter: Interpolation value</v>
      </c>
      <c r="AJ3560" s="43" t="str">
        <f>_xll.BInterpol('Base IPCA'!$C$3:$C$13,'Base IPCA'!$D$3:$D$13,AH3560,"Cubic","Extrapolate=Linear","MultiX=Average","Skip=True","Sort=True")</f>
        <v>#N/A Invalid Parameter: Interpolation value</v>
      </c>
    </row>
    <row r="3561" spans="34:36" x14ac:dyDescent="0.25">
      <c r="AH3561" s="42" t="e">
        <f t="shared" si="149"/>
        <v>#REF!</v>
      </c>
      <c r="AI3561" s="43" t="str">
        <f>_xll.BInterpol('Base IPCA'!$C$3:$C$13,'Base IPCA'!$E$3:$E$13,AH3561,"Cubic","Extrapolate=Linear","MultiX=Average","Skip=True","Sort=True")</f>
        <v>#N/A Invalid Parameter: Interpolation value</v>
      </c>
      <c r="AJ3561" s="43" t="str">
        <f>_xll.BInterpol('Base IPCA'!$C$3:$C$13,'Base IPCA'!$D$3:$D$13,AH3561,"Cubic","Extrapolate=Linear","MultiX=Average","Skip=True","Sort=True")</f>
        <v>#N/A Invalid Parameter: Interpolation value</v>
      </c>
    </row>
    <row r="3562" spans="34:36" x14ac:dyDescent="0.25">
      <c r="AH3562" s="42" t="e">
        <f t="shared" si="149"/>
        <v>#REF!</v>
      </c>
      <c r="AI3562" s="43" t="str">
        <f>_xll.BInterpol('Base IPCA'!$C$3:$C$13,'Base IPCA'!$E$3:$E$13,AH3562,"Cubic","Extrapolate=Linear","MultiX=Average","Skip=True","Sort=True")</f>
        <v>#N/A Invalid Parameter: Interpolation value</v>
      </c>
      <c r="AJ3562" s="43" t="str">
        <f>_xll.BInterpol('Base IPCA'!$C$3:$C$13,'Base IPCA'!$D$3:$D$13,AH3562,"Cubic","Extrapolate=Linear","MultiX=Average","Skip=True","Sort=True")</f>
        <v>#N/A Invalid Parameter: Interpolation value</v>
      </c>
    </row>
    <row r="3563" spans="34:36" x14ac:dyDescent="0.25">
      <c r="AH3563" s="42" t="e">
        <f t="shared" si="149"/>
        <v>#REF!</v>
      </c>
      <c r="AI3563" s="43" t="str">
        <f>_xll.BInterpol('Base IPCA'!$C$3:$C$13,'Base IPCA'!$E$3:$E$13,AH3563,"Cubic","Extrapolate=Linear","MultiX=Average","Skip=True","Sort=True")</f>
        <v>#N/A Invalid Parameter: Interpolation value</v>
      </c>
      <c r="AJ3563" s="43" t="str">
        <f>_xll.BInterpol('Base IPCA'!$C$3:$C$13,'Base IPCA'!$D$3:$D$13,AH3563,"Cubic","Extrapolate=Linear","MultiX=Average","Skip=True","Sort=True")</f>
        <v>#N/A Invalid Parameter: Interpolation value</v>
      </c>
    </row>
    <row r="3564" spans="34:36" x14ac:dyDescent="0.25">
      <c r="AH3564" s="42" t="e">
        <f t="shared" si="149"/>
        <v>#REF!</v>
      </c>
      <c r="AI3564" s="43" t="str">
        <f>_xll.BInterpol('Base IPCA'!$C$3:$C$13,'Base IPCA'!$E$3:$E$13,AH3564,"Cubic","Extrapolate=Linear","MultiX=Average","Skip=True","Sort=True")</f>
        <v>#N/A Invalid Parameter: Interpolation value</v>
      </c>
      <c r="AJ3564" s="43" t="str">
        <f>_xll.BInterpol('Base IPCA'!$C$3:$C$13,'Base IPCA'!$D$3:$D$13,AH3564,"Cubic","Extrapolate=Linear","MultiX=Average","Skip=True","Sort=True")</f>
        <v>#N/A Invalid Parameter: Interpolation value</v>
      </c>
    </row>
    <row r="3565" spans="34:36" x14ac:dyDescent="0.25">
      <c r="AH3565" s="42" t="e">
        <f t="shared" si="149"/>
        <v>#REF!</v>
      </c>
      <c r="AI3565" s="43" t="str">
        <f>_xll.BInterpol('Base IPCA'!$C$3:$C$13,'Base IPCA'!$E$3:$E$13,AH3565,"Cubic","Extrapolate=Linear","MultiX=Average","Skip=True","Sort=True")</f>
        <v>#N/A Invalid Parameter: Interpolation value</v>
      </c>
      <c r="AJ3565" s="43" t="str">
        <f>_xll.BInterpol('Base IPCA'!$C$3:$C$13,'Base IPCA'!$D$3:$D$13,AH3565,"Cubic","Extrapolate=Linear","MultiX=Average","Skip=True","Sort=True")</f>
        <v>#N/A Invalid Parameter: Interpolation value</v>
      </c>
    </row>
    <row r="3566" spans="34:36" x14ac:dyDescent="0.25">
      <c r="AH3566" s="42" t="e">
        <f t="shared" si="149"/>
        <v>#REF!</v>
      </c>
      <c r="AI3566" s="43" t="str">
        <f>_xll.BInterpol('Base IPCA'!$C$3:$C$13,'Base IPCA'!$E$3:$E$13,AH3566,"Cubic","Extrapolate=Linear","MultiX=Average","Skip=True","Sort=True")</f>
        <v>#N/A Invalid Parameter: Interpolation value</v>
      </c>
      <c r="AJ3566" s="43" t="str">
        <f>_xll.BInterpol('Base IPCA'!$C$3:$C$13,'Base IPCA'!$D$3:$D$13,AH3566,"Cubic","Extrapolate=Linear","MultiX=Average","Skip=True","Sort=True")</f>
        <v>#N/A Invalid Parameter: Interpolation value</v>
      </c>
    </row>
    <row r="3567" spans="34:36" x14ac:dyDescent="0.25">
      <c r="AH3567" s="42" t="e">
        <f t="shared" si="149"/>
        <v>#REF!</v>
      </c>
      <c r="AI3567" s="43" t="str">
        <f>_xll.BInterpol('Base IPCA'!$C$3:$C$13,'Base IPCA'!$E$3:$E$13,AH3567,"Cubic","Extrapolate=Linear","MultiX=Average","Skip=True","Sort=True")</f>
        <v>#N/A Invalid Parameter: Interpolation value</v>
      </c>
      <c r="AJ3567" s="43" t="str">
        <f>_xll.BInterpol('Base IPCA'!$C$3:$C$13,'Base IPCA'!$D$3:$D$13,AH3567,"Cubic","Extrapolate=Linear","MultiX=Average","Skip=True","Sort=True")</f>
        <v>#N/A Invalid Parameter: Interpolation value</v>
      </c>
    </row>
    <row r="3568" spans="34:36" x14ac:dyDescent="0.25">
      <c r="AH3568" s="42" t="e">
        <f t="shared" si="149"/>
        <v>#REF!</v>
      </c>
      <c r="AI3568" s="43" t="str">
        <f>_xll.BInterpol('Base IPCA'!$C$3:$C$13,'Base IPCA'!$E$3:$E$13,AH3568,"Cubic","Extrapolate=Linear","MultiX=Average","Skip=True","Sort=True")</f>
        <v>#N/A Invalid Parameter: Interpolation value</v>
      </c>
      <c r="AJ3568" s="43" t="str">
        <f>_xll.BInterpol('Base IPCA'!$C$3:$C$13,'Base IPCA'!$D$3:$D$13,AH3568,"Cubic","Extrapolate=Linear","MultiX=Average","Skip=True","Sort=True")</f>
        <v>#N/A Invalid Parameter: Interpolation value</v>
      </c>
    </row>
    <row r="3569" spans="34:36" x14ac:dyDescent="0.25">
      <c r="AH3569" s="42" t="e">
        <f t="shared" si="149"/>
        <v>#REF!</v>
      </c>
      <c r="AI3569" s="43" t="str">
        <f>_xll.BInterpol('Base IPCA'!$C$3:$C$13,'Base IPCA'!$E$3:$E$13,AH3569,"Cubic","Extrapolate=Linear","MultiX=Average","Skip=True","Sort=True")</f>
        <v>#N/A Invalid Parameter: Interpolation value</v>
      </c>
      <c r="AJ3569" s="43" t="str">
        <f>_xll.BInterpol('Base IPCA'!$C$3:$C$13,'Base IPCA'!$D$3:$D$13,AH3569,"Cubic","Extrapolate=Linear","MultiX=Average","Skip=True","Sort=True")</f>
        <v>#N/A Invalid Parameter: Interpolation value</v>
      </c>
    </row>
    <row r="3570" spans="34:36" x14ac:dyDescent="0.25">
      <c r="AH3570" s="42" t="e">
        <f t="shared" si="149"/>
        <v>#REF!</v>
      </c>
      <c r="AI3570" s="43" t="str">
        <f>_xll.BInterpol('Base IPCA'!$C$3:$C$13,'Base IPCA'!$E$3:$E$13,AH3570,"Cubic","Extrapolate=Linear","MultiX=Average","Skip=True","Sort=True")</f>
        <v>#N/A Invalid Parameter: Interpolation value</v>
      </c>
      <c r="AJ3570" s="43" t="str">
        <f>_xll.BInterpol('Base IPCA'!$C$3:$C$13,'Base IPCA'!$D$3:$D$13,AH3570,"Cubic","Extrapolate=Linear","MultiX=Average","Skip=True","Sort=True")</f>
        <v>#N/A Invalid Parameter: Interpolation value</v>
      </c>
    </row>
    <row r="3571" spans="34:36" x14ac:dyDescent="0.25">
      <c r="AH3571" s="42" t="e">
        <f t="shared" si="149"/>
        <v>#REF!</v>
      </c>
      <c r="AI3571" s="43" t="str">
        <f>_xll.BInterpol('Base IPCA'!$C$3:$C$13,'Base IPCA'!$E$3:$E$13,AH3571,"Cubic","Extrapolate=Linear","MultiX=Average","Skip=True","Sort=True")</f>
        <v>#N/A Invalid Parameter: Interpolation value</v>
      </c>
      <c r="AJ3571" s="43" t="str">
        <f>_xll.BInterpol('Base IPCA'!$C$3:$C$13,'Base IPCA'!$D$3:$D$13,AH3571,"Cubic","Extrapolate=Linear","MultiX=Average","Skip=True","Sort=True")</f>
        <v>#N/A Invalid Parameter: Interpolation value</v>
      </c>
    </row>
    <row r="3572" spans="34:36" x14ac:dyDescent="0.25">
      <c r="AH3572" s="42" t="e">
        <f t="shared" si="149"/>
        <v>#REF!</v>
      </c>
      <c r="AI3572" s="43" t="str">
        <f>_xll.BInterpol('Base IPCA'!$C$3:$C$13,'Base IPCA'!$E$3:$E$13,AH3572,"Cubic","Extrapolate=Linear","MultiX=Average","Skip=True","Sort=True")</f>
        <v>#N/A Invalid Parameter: Interpolation value</v>
      </c>
      <c r="AJ3572" s="43" t="str">
        <f>_xll.BInterpol('Base IPCA'!$C$3:$C$13,'Base IPCA'!$D$3:$D$13,AH3572,"Cubic","Extrapolate=Linear","MultiX=Average","Skip=True","Sort=True")</f>
        <v>#N/A Invalid Parameter: Interpolation value</v>
      </c>
    </row>
    <row r="3573" spans="34:36" x14ac:dyDescent="0.25">
      <c r="AH3573" s="42" t="e">
        <f t="shared" si="149"/>
        <v>#REF!</v>
      </c>
      <c r="AI3573" s="43" t="str">
        <f>_xll.BInterpol('Base IPCA'!$C$3:$C$13,'Base IPCA'!$E$3:$E$13,AH3573,"Cubic","Extrapolate=Linear","MultiX=Average","Skip=True","Sort=True")</f>
        <v>#N/A Invalid Parameter: Interpolation value</v>
      </c>
      <c r="AJ3573" s="43" t="str">
        <f>_xll.BInterpol('Base IPCA'!$C$3:$C$13,'Base IPCA'!$D$3:$D$13,AH3573,"Cubic","Extrapolate=Linear","MultiX=Average","Skip=True","Sort=True")</f>
        <v>#N/A Invalid Parameter: Interpolation value</v>
      </c>
    </row>
    <row r="3574" spans="34:36" x14ac:dyDescent="0.25">
      <c r="AH3574" s="42" t="e">
        <f t="shared" si="149"/>
        <v>#REF!</v>
      </c>
      <c r="AI3574" s="43" t="str">
        <f>_xll.BInterpol('Base IPCA'!$C$3:$C$13,'Base IPCA'!$E$3:$E$13,AH3574,"Cubic","Extrapolate=Linear","MultiX=Average","Skip=True","Sort=True")</f>
        <v>#N/A Invalid Parameter: Interpolation value</v>
      </c>
      <c r="AJ3574" s="43" t="str">
        <f>_xll.BInterpol('Base IPCA'!$C$3:$C$13,'Base IPCA'!$D$3:$D$13,AH3574,"Cubic","Extrapolate=Linear","MultiX=Average","Skip=True","Sort=True")</f>
        <v>#N/A Invalid Parameter: Interpolation value</v>
      </c>
    </row>
    <row r="3575" spans="34:36" x14ac:dyDescent="0.25">
      <c r="AH3575" s="42" t="e">
        <f t="shared" si="149"/>
        <v>#REF!</v>
      </c>
      <c r="AI3575" s="43" t="str">
        <f>_xll.BInterpol('Base IPCA'!$C$3:$C$13,'Base IPCA'!$E$3:$E$13,AH3575,"Cubic","Extrapolate=Linear","MultiX=Average","Skip=True","Sort=True")</f>
        <v>#N/A Invalid Parameter: Interpolation value</v>
      </c>
      <c r="AJ3575" s="43" t="str">
        <f>_xll.BInterpol('Base IPCA'!$C$3:$C$13,'Base IPCA'!$D$3:$D$13,AH3575,"Cubic","Extrapolate=Linear","MultiX=Average","Skip=True","Sort=True")</f>
        <v>#N/A Invalid Parameter: Interpolation value</v>
      </c>
    </row>
    <row r="3576" spans="34:36" x14ac:dyDescent="0.25">
      <c r="AH3576" s="42" t="e">
        <f t="shared" si="149"/>
        <v>#REF!</v>
      </c>
      <c r="AI3576" s="43" t="str">
        <f>_xll.BInterpol('Base IPCA'!$C$3:$C$13,'Base IPCA'!$E$3:$E$13,AH3576,"Cubic","Extrapolate=Linear","MultiX=Average","Skip=True","Sort=True")</f>
        <v>#N/A Invalid Parameter: Interpolation value</v>
      </c>
      <c r="AJ3576" s="43" t="str">
        <f>_xll.BInterpol('Base IPCA'!$C$3:$C$13,'Base IPCA'!$D$3:$D$13,AH3576,"Cubic","Extrapolate=Linear","MultiX=Average","Skip=True","Sort=True")</f>
        <v>#N/A Invalid Parameter: Interpolation value</v>
      </c>
    </row>
    <row r="3577" spans="34:36" x14ac:dyDescent="0.25">
      <c r="AH3577" s="42" t="e">
        <f t="shared" si="149"/>
        <v>#REF!</v>
      </c>
      <c r="AI3577" s="43" t="str">
        <f>_xll.BInterpol('Base IPCA'!$C$3:$C$13,'Base IPCA'!$E$3:$E$13,AH3577,"Cubic","Extrapolate=Linear","MultiX=Average","Skip=True","Sort=True")</f>
        <v>#N/A Invalid Parameter: Interpolation value</v>
      </c>
      <c r="AJ3577" s="43" t="str">
        <f>_xll.BInterpol('Base IPCA'!$C$3:$C$13,'Base IPCA'!$D$3:$D$13,AH3577,"Cubic","Extrapolate=Linear","MultiX=Average","Skip=True","Sort=True")</f>
        <v>#N/A Invalid Parameter: Interpolation value</v>
      </c>
    </row>
    <row r="3578" spans="34:36" x14ac:dyDescent="0.25">
      <c r="AH3578" s="42" t="e">
        <f t="shared" si="149"/>
        <v>#REF!</v>
      </c>
      <c r="AI3578" s="43" t="str">
        <f>_xll.BInterpol('Base IPCA'!$C$3:$C$13,'Base IPCA'!$E$3:$E$13,AH3578,"Cubic","Extrapolate=Linear","MultiX=Average","Skip=True","Sort=True")</f>
        <v>#N/A Invalid Parameter: Interpolation value</v>
      </c>
      <c r="AJ3578" s="43" t="str">
        <f>_xll.BInterpol('Base IPCA'!$C$3:$C$13,'Base IPCA'!$D$3:$D$13,AH3578,"Cubic","Extrapolate=Linear","MultiX=Average","Skip=True","Sort=True")</f>
        <v>#N/A Invalid Parameter: Interpolation value</v>
      </c>
    </row>
    <row r="3579" spans="34:36" x14ac:dyDescent="0.25">
      <c r="AH3579" s="42" t="e">
        <f t="shared" si="149"/>
        <v>#REF!</v>
      </c>
      <c r="AI3579" s="43" t="str">
        <f>_xll.BInterpol('Base IPCA'!$C$3:$C$13,'Base IPCA'!$E$3:$E$13,AH3579,"Cubic","Extrapolate=Linear","MultiX=Average","Skip=True","Sort=True")</f>
        <v>#N/A Invalid Parameter: Interpolation value</v>
      </c>
      <c r="AJ3579" s="43" t="str">
        <f>_xll.BInterpol('Base IPCA'!$C$3:$C$13,'Base IPCA'!$D$3:$D$13,AH3579,"Cubic","Extrapolate=Linear","MultiX=Average","Skip=True","Sort=True")</f>
        <v>#N/A Invalid Parameter: Interpolation value</v>
      </c>
    </row>
    <row r="3580" spans="34:36" x14ac:dyDescent="0.25">
      <c r="AH3580" s="42" t="e">
        <f t="shared" si="149"/>
        <v>#REF!</v>
      </c>
      <c r="AI3580" s="43" t="str">
        <f>_xll.BInterpol('Base IPCA'!$C$3:$C$13,'Base IPCA'!$E$3:$E$13,AH3580,"Cubic","Extrapolate=Linear","MultiX=Average","Skip=True","Sort=True")</f>
        <v>#N/A Invalid Parameter: Interpolation value</v>
      </c>
      <c r="AJ3580" s="43" t="str">
        <f>_xll.BInterpol('Base IPCA'!$C$3:$C$13,'Base IPCA'!$D$3:$D$13,AH3580,"Cubic","Extrapolate=Linear","MultiX=Average","Skip=True","Sort=True")</f>
        <v>#N/A Invalid Parameter: Interpolation value</v>
      </c>
    </row>
    <row r="3581" spans="34:36" x14ac:dyDescent="0.25">
      <c r="AH3581" s="42" t="e">
        <f t="shared" si="149"/>
        <v>#REF!</v>
      </c>
      <c r="AI3581" s="43" t="str">
        <f>_xll.BInterpol('Base IPCA'!$C$3:$C$13,'Base IPCA'!$E$3:$E$13,AH3581,"Cubic","Extrapolate=Linear","MultiX=Average","Skip=True","Sort=True")</f>
        <v>#N/A Invalid Parameter: Interpolation value</v>
      </c>
      <c r="AJ3581" s="43" t="str">
        <f>_xll.BInterpol('Base IPCA'!$C$3:$C$13,'Base IPCA'!$D$3:$D$13,AH3581,"Cubic","Extrapolate=Linear","MultiX=Average","Skip=True","Sort=True")</f>
        <v>#N/A Invalid Parameter: Interpolation value</v>
      </c>
    </row>
    <row r="3582" spans="34:36" x14ac:dyDescent="0.25">
      <c r="AH3582" s="42" t="e">
        <f t="shared" si="149"/>
        <v>#REF!</v>
      </c>
      <c r="AI3582" s="43" t="str">
        <f>_xll.BInterpol('Base IPCA'!$C$3:$C$13,'Base IPCA'!$E$3:$E$13,AH3582,"Cubic","Extrapolate=Linear","MultiX=Average","Skip=True","Sort=True")</f>
        <v>#N/A Invalid Parameter: Interpolation value</v>
      </c>
      <c r="AJ3582" s="43" t="str">
        <f>_xll.BInterpol('Base IPCA'!$C$3:$C$13,'Base IPCA'!$D$3:$D$13,AH3582,"Cubic","Extrapolate=Linear","MultiX=Average","Skip=True","Sort=True")</f>
        <v>#N/A Invalid Parameter: Interpolation value</v>
      </c>
    </row>
    <row r="3583" spans="34:36" x14ac:dyDescent="0.25">
      <c r="AH3583" s="42" t="e">
        <f t="shared" si="149"/>
        <v>#REF!</v>
      </c>
      <c r="AI3583" s="43" t="str">
        <f>_xll.BInterpol('Base IPCA'!$C$3:$C$13,'Base IPCA'!$E$3:$E$13,AH3583,"Cubic","Extrapolate=Linear","MultiX=Average","Skip=True","Sort=True")</f>
        <v>#N/A Invalid Parameter: Interpolation value</v>
      </c>
      <c r="AJ3583" s="43" t="str">
        <f>_xll.BInterpol('Base IPCA'!$C$3:$C$13,'Base IPCA'!$D$3:$D$13,AH3583,"Cubic","Extrapolate=Linear","MultiX=Average","Skip=True","Sort=True")</f>
        <v>#N/A Invalid Parameter: Interpolation value</v>
      </c>
    </row>
    <row r="3584" spans="34:36" x14ac:dyDescent="0.25">
      <c r="AH3584" s="42" t="e">
        <f t="shared" si="149"/>
        <v>#REF!</v>
      </c>
      <c r="AI3584" s="43" t="str">
        <f>_xll.BInterpol('Base IPCA'!$C$3:$C$13,'Base IPCA'!$E$3:$E$13,AH3584,"Cubic","Extrapolate=Linear","MultiX=Average","Skip=True","Sort=True")</f>
        <v>#N/A Invalid Parameter: Interpolation value</v>
      </c>
      <c r="AJ3584" s="43" t="str">
        <f>_xll.BInterpol('Base IPCA'!$C$3:$C$13,'Base IPCA'!$D$3:$D$13,AH3584,"Cubic","Extrapolate=Linear","MultiX=Average","Skip=True","Sort=True")</f>
        <v>#N/A Invalid Parameter: Interpolation value</v>
      </c>
    </row>
    <row r="3585" spans="34:36" x14ac:dyDescent="0.25">
      <c r="AH3585" s="42" t="e">
        <f t="shared" si="149"/>
        <v>#REF!</v>
      </c>
      <c r="AI3585" s="43" t="str">
        <f>_xll.BInterpol('Base IPCA'!$C$3:$C$13,'Base IPCA'!$E$3:$E$13,AH3585,"Cubic","Extrapolate=Linear","MultiX=Average","Skip=True","Sort=True")</f>
        <v>#N/A Invalid Parameter: Interpolation value</v>
      </c>
      <c r="AJ3585" s="43" t="str">
        <f>_xll.BInterpol('Base IPCA'!$C$3:$C$13,'Base IPCA'!$D$3:$D$13,AH3585,"Cubic","Extrapolate=Linear","MultiX=Average","Skip=True","Sort=True")</f>
        <v>#N/A Invalid Parameter: Interpolation value</v>
      </c>
    </row>
    <row r="3586" spans="34:36" x14ac:dyDescent="0.25">
      <c r="AH3586" s="42" t="e">
        <f t="shared" si="149"/>
        <v>#REF!</v>
      </c>
      <c r="AI3586" s="43" t="str">
        <f>_xll.BInterpol('Base IPCA'!$C$3:$C$13,'Base IPCA'!$E$3:$E$13,AH3586,"Cubic","Extrapolate=Linear","MultiX=Average","Skip=True","Sort=True")</f>
        <v>#N/A Invalid Parameter: Interpolation value</v>
      </c>
      <c r="AJ3586" s="43" t="str">
        <f>_xll.BInterpol('Base IPCA'!$C$3:$C$13,'Base IPCA'!$D$3:$D$13,AH3586,"Cubic","Extrapolate=Linear","MultiX=Average","Skip=True","Sort=True")</f>
        <v>#N/A Invalid Parameter: Interpolation value</v>
      </c>
    </row>
    <row r="3587" spans="34:36" x14ac:dyDescent="0.25">
      <c r="AH3587" s="42" t="e">
        <f t="shared" si="149"/>
        <v>#REF!</v>
      </c>
      <c r="AI3587" s="43" t="str">
        <f>_xll.BInterpol('Base IPCA'!$C$3:$C$13,'Base IPCA'!$E$3:$E$13,AH3587,"Cubic","Extrapolate=Linear","MultiX=Average","Skip=True","Sort=True")</f>
        <v>#N/A Invalid Parameter: Interpolation value</v>
      </c>
      <c r="AJ3587" s="43" t="str">
        <f>_xll.BInterpol('Base IPCA'!$C$3:$C$13,'Base IPCA'!$D$3:$D$13,AH3587,"Cubic","Extrapolate=Linear","MultiX=Average","Skip=True","Sort=True")</f>
        <v>#N/A Invalid Parameter: Interpolation value</v>
      </c>
    </row>
    <row r="3588" spans="34:36" x14ac:dyDescent="0.25">
      <c r="AH3588" s="42" t="e">
        <f t="shared" si="149"/>
        <v>#REF!</v>
      </c>
      <c r="AI3588" s="43" t="str">
        <f>_xll.BInterpol('Base IPCA'!$C$3:$C$13,'Base IPCA'!$E$3:$E$13,AH3588,"Cubic","Extrapolate=Linear","MultiX=Average","Skip=True","Sort=True")</f>
        <v>#N/A Invalid Parameter: Interpolation value</v>
      </c>
      <c r="AJ3588" s="43" t="str">
        <f>_xll.BInterpol('Base IPCA'!$C$3:$C$13,'Base IPCA'!$D$3:$D$13,AH3588,"Cubic","Extrapolate=Linear","MultiX=Average","Skip=True","Sort=True")</f>
        <v>#N/A Invalid Parameter: Interpolation value</v>
      </c>
    </row>
    <row r="3589" spans="34:36" x14ac:dyDescent="0.25">
      <c r="AH3589" s="42" t="e">
        <f t="shared" si="149"/>
        <v>#REF!</v>
      </c>
      <c r="AI3589" s="43" t="str">
        <f>_xll.BInterpol('Base IPCA'!$C$3:$C$13,'Base IPCA'!$E$3:$E$13,AH3589,"Cubic","Extrapolate=Linear","MultiX=Average","Skip=True","Sort=True")</f>
        <v>#N/A Invalid Parameter: Interpolation value</v>
      </c>
      <c r="AJ3589" s="43" t="str">
        <f>_xll.BInterpol('Base IPCA'!$C$3:$C$13,'Base IPCA'!$D$3:$D$13,AH3589,"Cubic","Extrapolate=Linear","MultiX=Average","Skip=True","Sort=True")</f>
        <v>#N/A Invalid Parameter: Interpolation value</v>
      </c>
    </row>
    <row r="3590" spans="34:36" x14ac:dyDescent="0.25">
      <c r="AH3590" s="42" t="e">
        <f t="shared" ref="AH3590:AH3653" si="150">AH3589+1</f>
        <v>#REF!</v>
      </c>
      <c r="AI3590" s="43" t="str">
        <f>_xll.BInterpol('Base IPCA'!$C$3:$C$13,'Base IPCA'!$E$3:$E$13,AH3590,"Cubic","Extrapolate=Linear","MultiX=Average","Skip=True","Sort=True")</f>
        <v>#N/A Invalid Parameter: Interpolation value</v>
      </c>
      <c r="AJ3590" s="43" t="str">
        <f>_xll.BInterpol('Base IPCA'!$C$3:$C$13,'Base IPCA'!$D$3:$D$13,AH3590,"Cubic","Extrapolate=Linear","MultiX=Average","Skip=True","Sort=True")</f>
        <v>#N/A Invalid Parameter: Interpolation value</v>
      </c>
    </row>
    <row r="3591" spans="34:36" x14ac:dyDescent="0.25">
      <c r="AH3591" s="42" t="e">
        <f t="shared" si="150"/>
        <v>#REF!</v>
      </c>
      <c r="AI3591" s="43" t="str">
        <f>_xll.BInterpol('Base IPCA'!$C$3:$C$13,'Base IPCA'!$E$3:$E$13,AH3591,"Cubic","Extrapolate=Linear","MultiX=Average","Skip=True","Sort=True")</f>
        <v>#N/A Invalid Parameter: Interpolation value</v>
      </c>
      <c r="AJ3591" s="43" t="str">
        <f>_xll.BInterpol('Base IPCA'!$C$3:$C$13,'Base IPCA'!$D$3:$D$13,AH3591,"Cubic","Extrapolate=Linear","MultiX=Average","Skip=True","Sort=True")</f>
        <v>#N/A Invalid Parameter: Interpolation value</v>
      </c>
    </row>
    <row r="3592" spans="34:36" x14ac:dyDescent="0.25">
      <c r="AH3592" s="42" t="e">
        <f t="shared" si="150"/>
        <v>#REF!</v>
      </c>
      <c r="AI3592" s="43" t="str">
        <f>_xll.BInterpol('Base IPCA'!$C$3:$C$13,'Base IPCA'!$E$3:$E$13,AH3592,"Cubic","Extrapolate=Linear","MultiX=Average","Skip=True","Sort=True")</f>
        <v>#N/A Invalid Parameter: Interpolation value</v>
      </c>
      <c r="AJ3592" s="43" t="str">
        <f>_xll.BInterpol('Base IPCA'!$C$3:$C$13,'Base IPCA'!$D$3:$D$13,AH3592,"Cubic","Extrapolate=Linear","MultiX=Average","Skip=True","Sort=True")</f>
        <v>#N/A Invalid Parameter: Interpolation value</v>
      </c>
    </row>
    <row r="3593" spans="34:36" x14ac:dyDescent="0.25">
      <c r="AH3593" s="42" t="e">
        <f t="shared" si="150"/>
        <v>#REF!</v>
      </c>
      <c r="AI3593" s="43" t="str">
        <f>_xll.BInterpol('Base IPCA'!$C$3:$C$13,'Base IPCA'!$E$3:$E$13,AH3593,"Cubic","Extrapolate=Linear","MultiX=Average","Skip=True","Sort=True")</f>
        <v>#N/A Invalid Parameter: Interpolation value</v>
      </c>
      <c r="AJ3593" s="43" t="str">
        <f>_xll.BInterpol('Base IPCA'!$C$3:$C$13,'Base IPCA'!$D$3:$D$13,AH3593,"Cubic","Extrapolate=Linear","MultiX=Average","Skip=True","Sort=True")</f>
        <v>#N/A Invalid Parameter: Interpolation value</v>
      </c>
    </row>
    <row r="3594" spans="34:36" x14ac:dyDescent="0.25">
      <c r="AH3594" s="42" t="e">
        <f t="shared" si="150"/>
        <v>#REF!</v>
      </c>
      <c r="AI3594" s="43" t="str">
        <f>_xll.BInterpol('Base IPCA'!$C$3:$C$13,'Base IPCA'!$E$3:$E$13,AH3594,"Cubic","Extrapolate=Linear","MultiX=Average","Skip=True","Sort=True")</f>
        <v>#N/A Invalid Parameter: Interpolation value</v>
      </c>
      <c r="AJ3594" s="43" t="str">
        <f>_xll.BInterpol('Base IPCA'!$C$3:$C$13,'Base IPCA'!$D$3:$D$13,AH3594,"Cubic","Extrapolate=Linear","MultiX=Average","Skip=True","Sort=True")</f>
        <v>#N/A Invalid Parameter: Interpolation value</v>
      </c>
    </row>
    <row r="3595" spans="34:36" x14ac:dyDescent="0.25">
      <c r="AH3595" s="42" t="e">
        <f t="shared" si="150"/>
        <v>#REF!</v>
      </c>
      <c r="AI3595" s="43" t="str">
        <f>_xll.BInterpol('Base IPCA'!$C$3:$C$13,'Base IPCA'!$E$3:$E$13,AH3595,"Cubic","Extrapolate=Linear","MultiX=Average","Skip=True","Sort=True")</f>
        <v>#N/A Invalid Parameter: Interpolation value</v>
      </c>
      <c r="AJ3595" s="43" t="str">
        <f>_xll.BInterpol('Base IPCA'!$C$3:$C$13,'Base IPCA'!$D$3:$D$13,AH3595,"Cubic","Extrapolate=Linear","MultiX=Average","Skip=True","Sort=True")</f>
        <v>#N/A Invalid Parameter: Interpolation value</v>
      </c>
    </row>
    <row r="3596" spans="34:36" x14ac:dyDescent="0.25">
      <c r="AH3596" s="42" t="e">
        <f t="shared" si="150"/>
        <v>#REF!</v>
      </c>
      <c r="AI3596" s="43" t="str">
        <f>_xll.BInterpol('Base IPCA'!$C$3:$C$13,'Base IPCA'!$E$3:$E$13,AH3596,"Cubic","Extrapolate=Linear","MultiX=Average","Skip=True","Sort=True")</f>
        <v>#N/A Invalid Parameter: Interpolation value</v>
      </c>
      <c r="AJ3596" s="43" t="str">
        <f>_xll.BInterpol('Base IPCA'!$C$3:$C$13,'Base IPCA'!$D$3:$D$13,AH3596,"Cubic","Extrapolate=Linear","MultiX=Average","Skip=True","Sort=True")</f>
        <v>#N/A Invalid Parameter: Interpolation value</v>
      </c>
    </row>
    <row r="3597" spans="34:36" x14ac:dyDescent="0.25">
      <c r="AH3597" s="42" t="e">
        <f t="shared" si="150"/>
        <v>#REF!</v>
      </c>
      <c r="AI3597" s="43" t="str">
        <f>_xll.BInterpol('Base IPCA'!$C$3:$C$13,'Base IPCA'!$E$3:$E$13,AH3597,"Cubic","Extrapolate=Linear","MultiX=Average","Skip=True","Sort=True")</f>
        <v>#N/A Invalid Parameter: Interpolation value</v>
      </c>
      <c r="AJ3597" s="43" t="str">
        <f>_xll.BInterpol('Base IPCA'!$C$3:$C$13,'Base IPCA'!$D$3:$D$13,AH3597,"Cubic","Extrapolate=Linear","MultiX=Average","Skip=True","Sort=True")</f>
        <v>#N/A Invalid Parameter: Interpolation value</v>
      </c>
    </row>
    <row r="3598" spans="34:36" x14ac:dyDescent="0.25">
      <c r="AH3598" s="42" t="e">
        <f t="shared" si="150"/>
        <v>#REF!</v>
      </c>
      <c r="AI3598" s="43" t="str">
        <f>_xll.BInterpol('Base IPCA'!$C$3:$C$13,'Base IPCA'!$E$3:$E$13,AH3598,"Cubic","Extrapolate=Linear","MultiX=Average","Skip=True","Sort=True")</f>
        <v>#N/A Invalid Parameter: Interpolation value</v>
      </c>
      <c r="AJ3598" s="43" t="str">
        <f>_xll.BInterpol('Base IPCA'!$C$3:$C$13,'Base IPCA'!$D$3:$D$13,AH3598,"Cubic","Extrapolate=Linear","MultiX=Average","Skip=True","Sort=True")</f>
        <v>#N/A Invalid Parameter: Interpolation value</v>
      </c>
    </row>
    <row r="3599" spans="34:36" x14ac:dyDescent="0.25">
      <c r="AH3599" s="42" t="e">
        <f t="shared" si="150"/>
        <v>#REF!</v>
      </c>
      <c r="AI3599" s="43" t="str">
        <f>_xll.BInterpol('Base IPCA'!$C$3:$C$13,'Base IPCA'!$E$3:$E$13,AH3599,"Cubic","Extrapolate=Linear","MultiX=Average","Skip=True","Sort=True")</f>
        <v>#N/A Invalid Parameter: Interpolation value</v>
      </c>
      <c r="AJ3599" s="43" t="str">
        <f>_xll.BInterpol('Base IPCA'!$C$3:$C$13,'Base IPCA'!$D$3:$D$13,AH3599,"Cubic","Extrapolate=Linear","MultiX=Average","Skip=True","Sort=True")</f>
        <v>#N/A Invalid Parameter: Interpolation value</v>
      </c>
    </row>
    <row r="3600" spans="34:36" x14ac:dyDescent="0.25">
      <c r="AH3600" s="42" t="e">
        <f t="shared" si="150"/>
        <v>#REF!</v>
      </c>
      <c r="AI3600" s="43" t="str">
        <f>_xll.BInterpol('Base IPCA'!$C$3:$C$13,'Base IPCA'!$E$3:$E$13,AH3600,"Cubic","Extrapolate=Linear","MultiX=Average","Skip=True","Sort=True")</f>
        <v>#N/A Invalid Parameter: Interpolation value</v>
      </c>
      <c r="AJ3600" s="43" t="str">
        <f>_xll.BInterpol('Base IPCA'!$C$3:$C$13,'Base IPCA'!$D$3:$D$13,AH3600,"Cubic","Extrapolate=Linear","MultiX=Average","Skip=True","Sort=True")</f>
        <v>#N/A Invalid Parameter: Interpolation value</v>
      </c>
    </row>
    <row r="3601" spans="34:36" x14ac:dyDescent="0.25">
      <c r="AH3601" s="42" t="e">
        <f t="shared" si="150"/>
        <v>#REF!</v>
      </c>
      <c r="AI3601" s="43" t="str">
        <f>_xll.BInterpol('Base IPCA'!$C$3:$C$13,'Base IPCA'!$E$3:$E$13,AH3601,"Cubic","Extrapolate=Linear","MultiX=Average","Skip=True","Sort=True")</f>
        <v>#N/A Invalid Parameter: Interpolation value</v>
      </c>
      <c r="AJ3601" s="43" t="str">
        <f>_xll.BInterpol('Base IPCA'!$C$3:$C$13,'Base IPCA'!$D$3:$D$13,AH3601,"Cubic","Extrapolate=Linear","MultiX=Average","Skip=True","Sort=True")</f>
        <v>#N/A Invalid Parameter: Interpolation value</v>
      </c>
    </row>
    <row r="3602" spans="34:36" x14ac:dyDescent="0.25">
      <c r="AH3602" s="42" t="e">
        <f t="shared" si="150"/>
        <v>#REF!</v>
      </c>
      <c r="AI3602" s="43" t="str">
        <f>_xll.BInterpol('Base IPCA'!$C$3:$C$13,'Base IPCA'!$E$3:$E$13,AH3602,"Cubic","Extrapolate=Linear","MultiX=Average","Skip=True","Sort=True")</f>
        <v>#N/A Invalid Parameter: Interpolation value</v>
      </c>
      <c r="AJ3602" s="43" t="str">
        <f>_xll.BInterpol('Base IPCA'!$C$3:$C$13,'Base IPCA'!$D$3:$D$13,AH3602,"Cubic","Extrapolate=Linear","MultiX=Average","Skip=True","Sort=True")</f>
        <v>#N/A Invalid Parameter: Interpolation value</v>
      </c>
    </row>
    <row r="3603" spans="34:36" x14ac:dyDescent="0.25">
      <c r="AH3603" s="42" t="e">
        <f t="shared" si="150"/>
        <v>#REF!</v>
      </c>
      <c r="AI3603" s="43" t="str">
        <f>_xll.BInterpol('Base IPCA'!$C$3:$C$13,'Base IPCA'!$E$3:$E$13,AH3603,"Cubic","Extrapolate=Linear","MultiX=Average","Skip=True","Sort=True")</f>
        <v>#N/A Invalid Parameter: Interpolation value</v>
      </c>
      <c r="AJ3603" s="43" t="str">
        <f>_xll.BInterpol('Base IPCA'!$C$3:$C$13,'Base IPCA'!$D$3:$D$13,AH3603,"Cubic","Extrapolate=Linear","MultiX=Average","Skip=True","Sort=True")</f>
        <v>#N/A Invalid Parameter: Interpolation value</v>
      </c>
    </row>
    <row r="3604" spans="34:36" x14ac:dyDescent="0.25">
      <c r="AH3604" s="42" t="e">
        <f t="shared" si="150"/>
        <v>#REF!</v>
      </c>
      <c r="AI3604" s="43" t="str">
        <f>_xll.BInterpol('Base IPCA'!$C$3:$C$13,'Base IPCA'!$E$3:$E$13,AH3604,"Cubic","Extrapolate=Linear","MultiX=Average","Skip=True","Sort=True")</f>
        <v>#N/A Invalid Parameter: Interpolation value</v>
      </c>
      <c r="AJ3604" s="43" t="str">
        <f>_xll.BInterpol('Base IPCA'!$C$3:$C$13,'Base IPCA'!$D$3:$D$13,AH3604,"Cubic","Extrapolate=Linear","MultiX=Average","Skip=True","Sort=True")</f>
        <v>#N/A Invalid Parameter: Interpolation value</v>
      </c>
    </row>
    <row r="3605" spans="34:36" x14ac:dyDescent="0.25">
      <c r="AH3605" s="42" t="e">
        <f t="shared" si="150"/>
        <v>#REF!</v>
      </c>
      <c r="AI3605" s="43" t="str">
        <f>_xll.BInterpol('Base IPCA'!$C$3:$C$13,'Base IPCA'!$E$3:$E$13,AH3605,"Cubic","Extrapolate=Linear","MultiX=Average","Skip=True","Sort=True")</f>
        <v>#N/A Invalid Parameter: Interpolation value</v>
      </c>
      <c r="AJ3605" s="43" t="str">
        <f>_xll.BInterpol('Base IPCA'!$C$3:$C$13,'Base IPCA'!$D$3:$D$13,AH3605,"Cubic","Extrapolate=Linear","MultiX=Average","Skip=True","Sort=True")</f>
        <v>#N/A Invalid Parameter: Interpolation value</v>
      </c>
    </row>
    <row r="3606" spans="34:36" x14ac:dyDescent="0.25">
      <c r="AH3606" s="42" t="e">
        <f t="shared" si="150"/>
        <v>#REF!</v>
      </c>
      <c r="AI3606" s="43" t="str">
        <f>_xll.BInterpol('Base IPCA'!$C$3:$C$13,'Base IPCA'!$E$3:$E$13,AH3606,"Cubic","Extrapolate=Linear","MultiX=Average","Skip=True","Sort=True")</f>
        <v>#N/A Invalid Parameter: Interpolation value</v>
      </c>
      <c r="AJ3606" s="43" t="str">
        <f>_xll.BInterpol('Base IPCA'!$C$3:$C$13,'Base IPCA'!$D$3:$D$13,AH3606,"Cubic","Extrapolate=Linear","MultiX=Average","Skip=True","Sort=True")</f>
        <v>#N/A Invalid Parameter: Interpolation value</v>
      </c>
    </row>
    <row r="3607" spans="34:36" x14ac:dyDescent="0.25">
      <c r="AH3607" s="42" t="e">
        <f t="shared" si="150"/>
        <v>#REF!</v>
      </c>
      <c r="AI3607" s="43" t="str">
        <f>_xll.BInterpol('Base IPCA'!$C$3:$C$13,'Base IPCA'!$E$3:$E$13,AH3607,"Cubic","Extrapolate=Linear","MultiX=Average","Skip=True","Sort=True")</f>
        <v>#N/A Invalid Parameter: Interpolation value</v>
      </c>
      <c r="AJ3607" s="43" t="str">
        <f>_xll.BInterpol('Base IPCA'!$C$3:$C$13,'Base IPCA'!$D$3:$D$13,AH3607,"Cubic","Extrapolate=Linear","MultiX=Average","Skip=True","Sort=True")</f>
        <v>#N/A Invalid Parameter: Interpolation value</v>
      </c>
    </row>
    <row r="3608" spans="34:36" x14ac:dyDescent="0.25">
      <c r="AH3608" s="42" t="e">
        <f t="shared" si="150"/>
        <v>#REF!</v>
      </c>
      <c r="AI3608" s="43" t="str">
        <f>_xll.BInterpol('Base IPCA'!$C$3:$C$13,'Base IPCA'!$E$3:$E$13,AH3608,"Cubic","Extrapolate=Linear","MultiX=Average","Skip=True","Sort=True")</f>
        <v>#N/A Invalid Parameter: Interpolation value</v>
      </c>
      <c r="AJ3608" s="43" t="str">
        <f>_xll.BInterpol('Base IPCA'!$C$3:$C$13,'Base IPCA'!$D$3:$D$13,AH3608,"Cubic","Extrapolate=Linear","MultiX=Average","Skip=True","Sort=True")</f>
        <v>#N/A Invalid Parameter: Interpolation value</v>
      </c>
    </row>
    <row r="3609" spans="34:36" x14ac:dyDescent="0.25">
      <c r="AH3609" s="42" t="e">
        <f t="shared" si="150"/>
        <v>#REF!</v>
      </c>
      <c r="AI3609" s="43" t="str">
        <f>_xll.BInterpol('Base IPCA'!$C$3:$C$13,'Base IPCA'!$E$3:$E$13,AH3609,"Cubic","Extrapolate=Linear","MultiX=Average","Skip=True","Sort=True")</f>
        <v>#N/A Invalid Parameter: Interpolation value</v>
      </c>
      <c r="AJ3609" s="43" t="str">
        <f>_xll.BInterpol('Base IPCA'!$C$3:$C$13,'Base IPCA'!$D$3:$D$13,AH3609,"Cubic","Extrapolate=Linear","MultiX=Average","Skip=True","Sort=True")</f>
        <v>#N/A Invalid Parameter: Interpolation value</v>
      </c>
    </row>
    <row r="3610" spans="34:36" x14ac:dyDescent="0.25">
      <c r="AH3610" s="42" t="e">
        <f t="shared" si="150"/>
        <v>#REF!</v>
      </c>
      <c r="AI3610" s="43" t="str">
        <f>_xll.BInterpol('Base IPCA'!$C$3:$C$13,'Base IPCA'!$E$3:$E$13,AH3610,"Cubic","Extrapolate=Linear","MultiX=Average","Skip=True","Sort=True")</f>
        <v>#N/A Invalid Parameter: Interpolation value</v>
      </c>
      <c r="AJ3610" s="43" t="str">
        <f>_xll.BInterpol('Base IPCA'!$C$3:$C$13,'Base IPCA'!$D$3:$D$13,AH3610,"Cubic","Extrapolate=Linear","MultiX=Average","Skip=True","Sort=True")</f>
        <v>#N/A Invalid Parameter: Interpolation value</v>
      </c>
    </row>
    <row r="3611" spans="34:36" x14ac:dyDescent="0.25">
      <c r="AH3611" s="42" t="e">
        <f t="shared" si="150"/>
        <v>#REF!</v>
      </c>
      <c r="AI3611" s="43" t="str">
        <f>_xll.BInterpol('Base IPCA'!$C$3:$C$13,'Base IPCA'!$E$3:$E$13,AH3611,"Cubic","Extrapolate=Linear","MultiX=Average","Skip=True","Sort=True")</f>
        <v>#N/A Invalid Parameter: Interpolation value</v>
      </c>
      <c r="AJ3611" s="43" t="str">
        <f>_xll.BInterpol('Base IPCA'!$C$3:$C$13,'Base IPCA'!$D$3:$D$13,AH3611,"Cubic","Extrapolate=Linear","MultiX=Average","Skip=True","Sort=True")</f>
        <v>#N/A Invalid Parameter: Interpolation value</v>
      </c>
    </row>
    <row r="3612" spans="34:36" x14ac:dyDescent="0.25">
      <c r="AH3612" s="42" t="e">
        <f t="shared" si="150"/>
        <v>#REF!</v>
      </c>
      <c r="AI3612" s="43" t="str">
        <f>_xll.BInterpol('Base IPCA'!$C$3:$C$13,'Base IPCA'!$E$3:$E$13,AH3612,"Cubic","Extrapolate=Linear","MultiX=Average","Skip=True","Sort=True")</f>
        <v>#N/A Invalid Parameter: Interpolation value</v>
      </c>
      <c r="AJ3612" s="43" t="str">
        <f>_xll.BInterpol('Base IPCA'!$C$3:$C$13,'Base IPCA'!$D$3:$D$13,AH3612,"Cubic","Extrapolate=Linear","MultiX=Average","Skip=True","Sort=True")</f>
        <v>#N/A Invalid Parameter: Interpolation value</v>
      </c>
    </row>
    <row r="3613" spans="34:36" x14ac:dyDescent="0.25">
      <c r="AH3613" s="42" t="e">
        <f t="shared" si="150"/>
        <v>#REF!</v>
      </c>
      <c r="AI3613" s="43" t="str">
        <f>_xll.BInterpol('Base IPCA'!$C$3:$C$13,'Base IPCA'!$E$3:$E$13,AH3613,"Cubic","Extrapolate=Linear","MultiX=Average","Skip=True","Sort=True")</f>
        <v>#N/A Invalid Parameter: Interpolation value</v>
      </c>
      <c r="AJ3613" s="43" t="str">
        <f>_xll.BInterpol('Base IPCA'!$C$3:$C$13,'Base IPCA'!$D$3:$D$13,AH3613,"Cubic","Extrapolate=Linear","MultiX=Average","Skip=True","Sort=True")</f>
        <v>#N/A Invalid Parameter: Interpolation value</v>
      </c>
    </row>
    <row r="3614" spans="34:36" x14ac:dyDescent="0.25">
      <c r="AH3614" s="42" t="e">
        <f t="shared" si="150"/>
        <v>#REF!</v>
      </c>
      <c r="AI3614" s="43" t="str">
        <f>_xll.BInterpol('Base IPCA'!$C$3:$C$13,'Base IPCA'!$E$3:$E$13,AH3614,"Cubic","Extrapolate=Linear","MultiX=Average","Skip=True","Sort=True")</f>
        <v>#N/A Invalid Parameter: Interpolation value</v>
      </c>
      <c r="AJ3614" s="43" t="str">
        <f>_xll.BInterpol('Base IPCA'!$C$3:$C$13,'Base IPCA'!$D$3:$D$13,AH3614,"Cubic","Extrapolate=Linear","MultiX=Average","Skip=True","Sort=True")</f>
        <v>#N/A Invalid Parameter: Interpolation value</v>
      </c>
    </row>
    <row r="3615" spans="34:36" x14ac:dyDescent="0.25">
      <c r="AH3615" s="42" t="e">
        <f t="shared" si="150"/>
        <v>#REF!</v>
      </c>
      <c r="AI3615" s="43" t="str">
        <f>_xll.BInterpol('Base IPCA'!$C$3:$C$13,'Base IPCA'!$E$3:$E$13,AH3615,"Cubic","Extrapolate=Linear","MultiX=Average","Skip=True","Sort=True")</f>
        <v>#N/A Invalid Parameter: Interpolation value</v>
      </c>
      <c r="AJ3615" s="43" t="str">
        <f>_xll.BInterpol('Base IPCA'!$C$3:$C$13,'Base IPCA'!$D$3:$D$13,AH3615,"Cubic","Extrapolate=Linear","MultiX=Average","Skip=True","Sort=True")</f>
        <v>#N/A Invalid Parameter: Interpolation value</v>
      </c>
    </row>
    <row r="3616" spans="34:36" x14ac:dyDescent="0.25">
      <c r="AH3616" s="42" t="e">
        <f t="shared" si="150"/>
        <v>#REF!</v>
      </c>
      <c r="AI3616" s="43" t="str">
        <f>_xll.BInterpol('Base IPCA'!$C$3:$C$13,'Base IPCA'!$E$3:$E$13,AH3616,"Cubic","Extrapolate=Linear","MultiX=Average","Skip=True","Sort=True")</f>
        <v>#N/A Invalid Parameter: Interpolation value</v>
      </c>
      <c r="AJ3616" s="43" t="str">
        <f>_xll.BInterpol('Base IPCA'!$C$3:$C$13,'Base IPCA'!$D$3:$D$13,AH3616,"Cubic","Extrapolate=Linear","MultiX=Average","Skip=True","Sort=True")</f>
        <v>#N/A Invalid Parameter: Interpolation value</v>
      </c>
    </row>
    <row r="3617" spans="34:36" x14ac:dyDescent="0.25">
      <c r="AH3617" s="42" t="e">
        <f t="shared" si="150"/>
        <v>#REF!</v>
      </c>
      <c r="AI3617" s="43" t="str">
        <f>_xll.BInterpol('Base IPCA'!$C$3:$C$13,'Base IPCA'!$E$3:$E$13,AH3617,"Cubic","Extrapolate=Linear","MultiX=Average","Skip=True","Sort=True")</f>
        <v>#N/A Invalid Parameter: Interpolation value</v>
      </c>
      <c r="AJ3617" s="43" t="str">
        <f>_xll.BInterpol('Base IPCA'!$C$3:$C$13,'Base IPCA'!$D$3:$D$13,AH3617,"Cubic","Extrapolate=Linear","MultiX=Average","Skip=True","Sort=True")</f>
        <v>#N/A Invalid Parameter: Interpolation value</v>
      </c>
    </row>
    <row r="3618" spans="34:36" x14ac:dyDescent="0.25">
      <c r="AH3618" s="42" t="e">
        <f t="shared" si="150"/>
        <v>#REF!</v>
      </c>
      <c r="AI3618" s="43" t="str">
        <f>_xll.BInterpol('Base IPCA'!$C$3:$C$13,'Base IPCA'!$E$3:$E$13,AH3618,"Cubic","Extrapolate=Linear","MultiX=Average","Skip=True","Sort=True")</f>
        <v>#N/A Invalid Parameter: Interpolation value</v>
      </c>
      <c r="AJ3618" s="43" t="str">
        <f>_xll.BInterpol('Base IPCA'!$C$3:$C$13,'Base IPCA'!$D$3:$D$13,AH3618,"Cubic","Extrapolate=Linear","MultiX=Average","Skip=True","Sort=True")</f>
        <v>#N/A Invalid Parameter: Interpolation value</v>
      </c>
    </row>
    <row r="3619" spans="34:36" x14ac:dyDescent="0.25">
      <c r="AH3619" s="42" t="e">
        <f t="shared" si="150"/>
        <v>#REF!</v>
      </c>
      <c r="AI3619" s="43" t="str">
        <f>_xll.BInterpol('Base IPCA'!$C$3:$C$13,'Base IPCA'!$E$3:$E$13,AH3619,"Cubic","Extrapolate=Linear","MultiX=Average","Skip=True","Sort=True")</f>
        <v>#N/A Invalid Parameter: Interpolation value</v>
      </c>
      <c r="AJ3619" s="43" t="str">
        <f>_xll.BInterpol('Base IPCA'!$C$3:$C$13,'Base IPCA'!$D$3:$D$13,AH3619,"Cubic","Extrapolate=Linear","MultiX=Average","Skip=True","Sort=True")</f>
        <v>#N/A Invalid Parameter: Interpolation value</v>
      </c>
    </row>
    <row r="3620" spans="34:36" x14ac:dyDescent="0.25">
      <c r="AH3620" s="42" t="e">
        <f t="shared" si="150"/>
        <v>#REF!</v>
      </c>
      <c r="AI3620" s="43" t="str">
        <f>_xll.BInterpol('Base IPCA'!$C$3:$C$13,'Base IPCA'!$E$3:$E$13,AH3620,"Cubic","Extrapolate=Linear","MultiX=Average","Skip=True","Sort=True")</f>
        <v>#N/A Invalid Parameter: Interpolation value</v>
      </c>
      <c r="AJ3620" s="43" t="str">
        <f>_xll.BInterpol('Base IPCA'!$C$3:$C$13,'Base IPCA'!$D$3:$D$13,AH3620,"Cubic","Extrapolate=Linear","MultiX=Average","Skip=True","Sort=True")</f>
        <v>#N/A Invalid Parameter: Interpolation value</v>
      </c>
    </row>
    <row r="3621" spans="34:36" x14ac:dyDescent="0.25">
      <c r="AH3621" s="42" t="e">
        <f t="shared" si="150"/>
        <v>#REF!</v>
      </c>
      <c r="AI3621" s="43" t="str">
        <f>_xll.BInterpol('Base IPCA'!$C$3:$C$13,'Base IPCA'!$E$3:$E$13,AH3621,"Cubic","Extrapolate=Linear","MultiX=Average","Skip=True","Sort=True")</f>
        <v>#N/A Invalid Parameter: Interpolation value</v>
      </c>
      <c r="AJ3621" s="43" t="str">
        <f>_xll.BInterpol('Base IPCA'!$C$3:$C$13,'Base IPCA'!$D$3:$D$13,AH3621,"Cubic","Extrapolate=Linear","MultiX=Average","Skip=True","Sort=True")</f>
        <v>#N/A Invalid Parameter: Interpolation value</v>
      </c>
    </row>
    <row r="3622" spans="34:36" x14ac:dyDescent="0.25">
      <c r="AH3622" s="42" t="e">
        <f t="shared" si="150"/>
        <v>#REF!</v>
      </c>
      <c r="AI3622" s="43" t="str">
        <f>_xll.BInterpol('Base IPCA'!$C$3:$C$13,'Base IPCA'!$E$3:$E$13,AH3622,"Cubic","Extrapolate=Linear","MultiX=Average","Skip=True","Sort=True")</f>
        <v>#N/A Invalid Parameter: Interpolation value</v>
      </c>
      <c r="AJ3622" s="43" t="str">
        <f>_xll.BInterpol('Base IPCA'!$C$3:$C$13,'Base IPCA'!$D$3:$D$13,AH3622,"Cubic","Extrapolate=Linear","MultiX=Average","Skip=True","Sort=True")</f>
        <v>#N/A Invalid Parameter: Interpolation value</v>
      </c>
    </row>
    <row r="3623" spans="34:36" x14ac:dyDescent="0.25">
      <c r="AH3623" s="42" t="e">
        <f t="shared" si="150"/>
        <v>#REF!</v>
      </c>
      <c r="AI3623" s="43" t="str">
        <f>_xll.BInterpol('Base IPCA'!$C$3:$C$13,'Base IPCA'!$E$3:$E$13,AH3623,"Cubic","Extrapolate=Linear","MultiX=Average","Skip=True","Sort=True")</f>
        <v>#N/A Invalid Parameter: Interpolation value</v>
      </c>
      <c r="AJ3623" s="43" t="str">
        <f>_xll.BInterpol('Base IPCA'!$C$3:$C$13,'Base IPCA'!$D$3:$D$13,AH3623,"Cubic","Extrapolate=Linear","MultiX=Average","Skip=True","Sort=True")</f>
        <v>#N/A Invalid Parameter: Interpolation value</v>
      </c>
    </row>
    <row r="3624" spans="34:36" x14ac:dyDescent="0.25">
      <c r="AH3624" s="42" t="e">
        <f t="shared" si="150"/>
        <v>#REF!</v>
      </c>
      <c r="AI3624" s="43" t="str">
        <f>_xll.BInterpol('Base IPCA'!$C$3:$C$13,'Base IPCA'!$E$3:$E$13,AH3624,"Cubic","Extrapolate=Linear","MultiX=Average","Skip=True","Sort=True")</f>
        <v>#N/A Invalid Parameter: Interpolation value</v>
      </c>
      <c r="AJ3624" s="43" t="str">
        <f>_xll.BInterpol('Base IPCA'!$C$3:$C$13,'Base IPCA'!$D$3:$D$13,AH3624,"Cubic","Extrapolate=Linear","MultiX=Average","Skip=True","Sort=True")</f>
        <v>#N/A Invalid Parameter: Interpolation value</v>
      </c>
    </row>
    <row r="3625" spans="34:36" x14ac:dyDescent="0.25">
      <c r="AH3625" s="42" t="e">
        <f t="shared" si="150"/>
        <v>#REF!</v>
      </c>
      <c r="AI3625" s="43" t="str">
        <f>_xll.BInterpol('Base IPCA'!$C$3:$C$13,'Base IPCA'!$E$3:$E$13,AH3625,"Cubic","Extrapolate=Linear","MultiX=Average","Skip=True","Sort=True")</f>
        <v>#N/A Invalid Parameter: Interpolation value</v>
      </c>
      <c r="AJ3625" s="43" t="str">
        <f>_xll.BInterpol('Base IPCA'!$C$3:$C$13,'Base IPCA'!$D$3:$D$13,AH3625,"Cubic","Extrapolate=Linear","MultiX=Average","Skip=True","Sort=True")</f>
        <v>#N/A Invalid Parameter: Interpolation value</v>
      </c>
    </row>
    <row r="3626" spans="34:36" x14ac:dyDescent="0.25">
      <c r="AH3626" s="42" t="e">
        <f t="shared" si="150"/>
        <v>#REF!</v>
      </c>
      <c r="AI3626" s="43" t="str">
        <f>_xll.BInterpol('Base IPCA'!$C$3:$C$13,'Base IPCA'!$E$3:$E$13,AH3626,"Cubic","Extrapolate=Linear","MultiX=Average","Skip=True","Sort=True")</f>
        <v>#N/A Invalid Parameter: Interpolation value</v>
      </c>
      <c r="AJ3626" s="43" t="str">
        <f>_xll.BInterpol('Base IPCA'!$C$3:$C$13,'Base IPCA'!$D$3:$D$13,AH3626,"Cubic","Extrapolate=Linear","MultiX=Average","Skip=True","Sort=True")</f>
        <v>#N/A Invalid Parameter: Interpolation value</v>
      </c>
    </row>
    <row r="3627" spans="34:36" x14ac:dyDescent="0.25">
      <c r="AH3627" s="42" t="e">
        <f t="shared" si="150"/>
        <v>#REF!</v>
      </c>
      <c r="AI3627" s="43" t="str">
        <f>_xll.BInterpol('Base IPCA'!$C$3:$C$13,'Base IPCA'!$E$3:$E$13,AH3627,"Cubic","Extrapolate=Linear","MultiX=Average","Skip=True","Sort=True")</f>
        <v>#N/A Invalid Parameter: Interpolation value</v>
      </c>
      <c r="AJ3627" s="43" t="str">
        <f>_xll.BInterpol('Base IPCA'!$C$3:$C$13,'Base IPCA'!$D$3:$D$13,AH3627,"Cubic","Extrapolate=Linear","MultiX=Average","Skip=True","Sort=True")</f>
        <v>#N/A Invalid Parameter: Interpolation value</v>
      </c>
    </row>
    <row r="3628" spans="34:36" x14ac:dyDescent="0.25">
      <c r="AH3628" s="42" t="e">
        <f t="shared" si="150"/>
        <v>#REF!</v>
      </c>
      <c r="AI3628" s="43" t="str">
        <f>_xll.BInterpol('Base IPCA'!$C$3:$C$13,'Base IPCA'!$E$3:$E$13,AH3628,"Cubic","Extrapolate=Linear","MultiX=Average","Skip=True","Sort=True")</f>
        <v>#N/A Invalid Parameter: Interpolation value</v>
      </c>
      <c r="AJ3628" s="43" t="str">
        <f>_xll.BInterpol('Base IPCA'!$C$3:$C$13,'Base IPCA'!$D$3:$D$13,AH3628,"Cubic","Extrapolate=Linear","MultiX=Average","Skip=True","Sort=True")</f>
        <v>#N/A Invalid Parameter: Interpolation value</v>
      </c>
    </row>
    <row r="3629" spans="34:36" x14ac:dyDescent="0.25">
      <c r="AH3629" s="42" t="e">
        <f t="shared" si="150"/>
        <v>#REF!</v>
      </c>
      <c r="AI3629" s="43" t="str">
        <f>_xll.BInterpol('Base IPCA'!$C$3:$C$13,'Base IPCA'!$E$3:$E$13,AH3629,"Cubic","Extrapolate=Linear","MultiX=Average","Skip=True","Sort=True")</f>
        <v>#N/A Invalid Parameter: Interpolation value</v>
      </c>
      <c r="AJ3629" s="43" t="str">
        <f>_xll.BInterpol('Base IPCA'!$C$3:$C$13,'Base IPCA'!$D$3:$D$13,AH3629,"Cubic","Extrapolate=Linear","MultiX=Average","Skip=True","Sort=True")</f>
        <v>#N/A Invalid Parameter: Interpolation value</v>
      </c>
    </row>
    <row r="3630" spans="34:36" x14ac:dyDescent="0.25">
      <c r="AH3630" s="42" t="e">
        <f t="shared" si="150"/>
        <v>#REF!</v>
      </c>
      <c r="AI3630" s="43" t="str">
        <f>_xll.BInterpol('Base IPCA'!$C$3:$C$13,'Base IPCA'!$E$3:$E$13,AH3630,"Cubic","Extrapolate=Linear","MultiX=Average","Skip=True","Sort=True")</f>
        <v>#N/A Invalid Parameter: Interpolation value</v>
      </c>
      <c r="AJ3630" s="43" t="str">
        <f>_xll.BInterpol('Base IPCA'!$C$3:$C$13,'Base IPCA'!$D$3:$D$13,AH3630,"Cubic","Extrapolate=Linear","MultiX=Average","Skip=True","Sort=True")</f>
        <v>#N/A Invalid Parameter: Interpolation value</v>
      </c>
    </row>
    <row r="3631" spans="34:36" x14ac:dyDescent="0.25">
      <c r="AH3631" s="42" t="e">
        <f t="shared" si="150"/>
        <v>#REF!</v>
      </c>
      <c r="AI3631" s="43" t="str">
        <f>_xll.BInterpol('Base IPCA'!$C$3:$C$13,'Base IPCA'!$E$3:$E$13,AH3631,"Cubic","Extrapolate=Linear","MultiX=Average","Skip=True","Sort=True")</f>
        <v>#N/A Invalid Parameter: Interpolation value</v>
      </c>
      <c r="AJ3631" s="43" t="str">
        <f>_xll.BInterpol('Base IPCA'!$C$3:$C$13,'Base IPCA'!$D$3:$D$13,AH3631,"Cubic","Extrapolate=Linear","MultiX=Average","Skip=True","Sort=True")</f>
        <v>#N/A Invalid Parameter: Interpolation value</v>
      </c>
    </row>
    <row r="3632" spans="34:36" x14ac:dyDescent="0.25">
      <c r="AH3632" s="42" t="e">
        <f t="shared" si="150"/>
        <v>#REF!</v>
      </c>
      <c r="AI3632" s="43" t="str">
        <f>_xll.BInterpol('Base IPCA'!$C$3:$C$13,'Base IPCA'!$E$3:$E$13,AH3632,"Cubic","Extrapolate=Linear","MultiX=Average","Skip=True","Sort=True")</f>
        <v>#N/A Invalid Parameter: Interpolation value</v>
      </c>
      <c r="AJ3632" s="43" t="str">
        <f>_xll.BInterpol('Base IPCA'!$C$3:$C$13,'Base IPCA'!$D$3:$D$13,AH3632,"Cubic","Extrapolate=Linear","MultiX=Average","Skip=True","Sort=True")</f>
        <v>#N/A Invalid Parameter: Interpolation value</v>
      </c>
    </row>
    <row r="3633" spans="34:36" x14ac:dyDescent="0.25">
      <c r="AH3633" s="42" t="e">
        <f t="shared" si="150"/>
        <v>#REF!</v>
      </c>
      <c r="AI3633" s="43" t="str">
        <f>_xll.BInterpol('Base IPCA'!$C$3:$C$13,'Base IPCA'!$E$3:$E$13,AH3633,"Cubic","Extrapolate=Linear","MultiX=Average","Skip=True","Sort=True")</f>
        <v>#N/A Invalid Parameter: Interpolation value</v>
      </c>
      <c r="AJ3633" s="43" t="str">
        <f>_xll.BInterpol('Base IPCA'!$C$3:$C$13,'Base IPCA'!$D$3:$D$13,AH3633,"Cubic","Extrapolate=Linear","MultiX=Average","Skip=True","Sort=True")</f>
        <v>#N/A Invalid Parameter: Interpolation value</v>
      </c>
    </row>
    <row r="3634" spans="34:36" x14ac:dyDescent="0.25">
      <c r="AH3634" s="42" t="e">
        <f t="shared" si="150"/>
        <v>#REF!</v>
      </c>
      <c r="AI3634" s="43" t="str">
        <f>_xll.BInterpol('Base IPCA'!$C$3:$C$13,'Base IPCA'!$E$3:$E$13,AH3634,"Cubic","Extrapolate=Linear","MultiX=Average","Skip=True","Sort=True")</f>
        <v>#N/A Invalid Parameter: Interpolation value</v>
      </c>
      <c r="AJ3634" s="43" t="str">
        <f>_xll.BInterpol('Base IPCA'!$C$3:$C$13,'Base IPCA'!$D$3:$D$13,AH3634,"Cubic","Extrapolate=Linear","MultiX=Average","Skip=True","Sort=True")</f>
        <v>#N/A Invalid Parameter: Interpolation value</v>
      </c>
    </row>
    <row r="3635" spans="34:36" x14ac:dyDescent="0.25">
      <c r="AH3635" s="42" t="e">
        <f t="shared" si="150"/>
        <v>#REF!</v>
      </c>
      <c r="AI3635" s="43" t="str">
        <f>_xll.BInterpol('Base IPCA'!$C$3:$C$13,'Base IPCA'!$E$3:$E$13,AH3635,"Cubic","Extrapolate=Linear","MultiX=Average","Skip=True","Sort=True")</f>
        <v>#N/A Invalid Parameter: Interpolation value</v>
      </c>
      <c r="AJ3635" s="43" t="str">
        <f>_xll.BInterpol('Base IPCA'!$C$3:$C$13,'Base IPCA'!$D$3:$D$13,AH3635,"Cubic","Extrapolate=Linear","MultiX=Average","Skip=True","Sort=True")</f>
        <v>#N/A Invalid Parameter: Interpolation value</v>
      </c>
    </row>
    <row r="3636" spans="34:36" x14ac:dyDescent="0.25">
      <c r="AH3636" s="42" t="e">
        <f t="shared" si="150"/>
        <v>#REF!</v>
      </c>
      <c r="AI3636" s="43" t="str">
        <f>_xll.BInterpol('Base IPCA'!$C$3:$C$13,'Base IPCA'!$E$3:$E$13,AH3636,"Cubic","Extrapolate=Linear","MultiX=Average","Skip=True","Sort=True")</f>
        <v>#N/A Invalid Parameter: Interpolation value</v>
      </c>
      <c r="AJ3636" s="43" t="str">
        <f>_xll.BInterpol('Base IPCA'!$C$3:$C$13,'Base IPCA'!$D$3:$D$13,AH3636,"Cubic","Extrapolate=Linear","MultiX=Average","Skip=True","Sort=True")</f>
        <v>#N/A Invalid Parameter: Interpolation value</v>
      </c>
    </row>
    <row r="3637" spans="34:36" x14ac:dyDescent="0.25">
      <c r="AH3637" s="42" t="e">
        <f t="shared" si="150"/>
        <v>#REF!</v>
      </c>
      <c r="AI3637" s="43" t="str">
        <f>_xll.BInterpol('Base IPCA'!$C$3:$C$13,'Base IPCA'!$E$3:$E$13,AH3637,"Cubic","Extrapolate=Linear","MultiX=Average","Skip=True","Sort=True")</f>
        <v>#N/A Invalid Parameter: Interpolation value</v>
      </c>
      <c r="AJ3637" s="43" t="str">
        <f>_xll.BInterpol('Base IPCA'!$C$3:$C$13,'Base IPCA'!$D$3:$D$13,AH3637,"Cubic","Extrapolate=Linear","MultiX=Average","Skip=True","Sort=True")</f>
        <v>#N/A Invalid Parameter: Interpolation value</v>
      </c>
    </row>
    <row r="3638" spans="34:36" x14ac:dyDescent="0.25">
      <c r="AH3638" s="42" t="e">
        <f t="shared" si="150"/>
        <v>#REF!</v>
      </c>
      <c r="AI3638" s="43" t="str">
        <f>_xll.BInterpol('Base IPCA'!$C$3:$C$13,'Base IPCA'!$E$3:$E$13,AH3638,"Cubic","Extrapolate=Linear","MultiX=Average","Skip=True","Sort=True")</f>
        <v>#N/A Invalid Parameter: Interpolation value</v>
      </c>
      <c r="AJ3638" s="43" t="str">
        <f>_xll.BInterpol('Base IPCA'!$C$3:$C$13,'Base IPCA'!$D$3:$D$13,AH3638,"Cubic","Extrapolate=Linear","MultiX=Average","Skip=True","Sort=True")</f>
        <v>#N/A Invalid Parameter: Interpolation value</v>
      </c>
    </row>
    <row r="3639" spans="34:36" x14ac:dyDescent="0.25">
      <c r="AH3639" s="42" t="e">
        <f t="shared" si="150"/>
        <v>#REF!</v>
      </c>
      <c r="AI3639" s="43" t="str">
        <f>_xll.BInterpol('Base IPCA'!$C$3:$C$13,'Base IPCA'!$E$3:$E$13,AH3639,"Cubic","Extrapolate=Linear","MultiX=Average","Skip=True","Sort=True")</f>
        <v>#N/A Invalid Parameter: Interpolation value</v>
      </c>
      <c r="AJ3639" s="43" t="str">
        <f>_xll.BInterpol('Base IPCA'!$C$3:$C$13,'Base IPCA'!$D$3:$D$13,AH3639,"Cubic","Extrapolate=Linear","MultiX=Average","Skip=True","Sort=True")</f>
        <v>#N/A Invalid Parameter: Interpolation value</v>
      </c>
    </row>
    <row r="3640" spans="34:36" x14ac:dyDescent="0.25">
      <c r="AH3640" s="42" t="e">
        <f t="shared" si="150"/>
        <v>#REF!</v>
      </c>
      <c r="AI3640" s="43" t="str">
        <f>_xll.BInterpol('Base IPCA'!$C$3:$C$13,'Base IPCA'!$E$3:$E$13,AH3640,"Cubic","Extrapolate=Linear","MultiX=Average","Skip=True","Sort=True")</f>
        <v>#N/A Invalid Parameter: Interpolation value</v>
      </c>
      <c r="AJ3640" s="43" t="str">
        <f>_xll.BInterpol('Base IPCA'!$C$3:$C$13,'Base IPCA'!$D$3:$D$13,AH3640,"Cubic","Extrapolate=Linear","MultiX=Average","Skip=True","Sort=True")</f>
        <v>#N/A Invalid Parameter: Interpolation value</v>
      </c>
    </row>
    <row r="3641" spans="34:36" x14ac:dyDescent="0.25">
      <c r="AH3641" s="42" t="e">
        <f t="shared" si="150"/>
        <v>#REF!</v>
      </c>
      <c r="AI3641" s="43" t="str">
        <f>_xll.BInterpol('Base IPCA'!$C$3:$C$13,'Base IPCA'!$E$3:$E$13,AH3641,"Cubic","Extrapolate=Linear","MultiX=Average","Skip=True","Sort=True")</f>
        <v>#N/A Invalid Parameter: Interpolation value</v>
      </c>
      <c r="AJ3641" s="43" t="str">
        <f>_xll.BInterpol('Base IPCA'!$C$3:$C$13,'Base IPCA'!$D$3:$D$13,AH3641,"Cubic","Extrapolate=Linear","MultiX=Average","Skip=True","Sort=True")</f>
        <v>#N/A Invalid Parameter: Interpolation value</v>
      </c>
    </row>
    <row r="3642" spans="34:36" x14ac:dyDescent="0.25">
      <c r="AH3642" s="42" t="e">
        <f t="shared" si="150"/>
        <v>#REF!</v>
      </c>
      <c r="AI3642" s="43" t="str">
        <f>_xll.BInterpol('Base IPCA'!$C$3:$C$13,'Base IPCA'!$E$3:$E$13,AH3642,"Cubic","Extrapolate=Linear","MultiX=Average","Skip=True","Sort=True")</f>
        <v>#N/A Invalid Parameter: Interpolation value</v>
      </c>
      <c r="AJ3642" s="43" t="str">
        <f>_xll.BInterpol('Base IPCA'!$C$3:$C$13,'Base IPCA'!$D$3:$D$13,AH3642,"Cubic","Extrapolate=Linear","MultiX=Average","Skip=True","Sort=True")</f>
        <v>#N/A Invalid Parameter: Interpolation value</v>
      </c>
    </row>
    <row r="3643" spans="34:36" x14ac:dyDescent="0.25">
      <c r="AH3643" s="42" t="e">
        <f t="shared" si="150"/>
        <v>#REF!</v>
      </c>
      <c r="AI3643" s="43" t="str">
        <f>_xll.BInterpol('Base IPCA'!$C$3:$C$13,'Base IPCA'!$E$3:$E$13,AH3643,"Cubic","Extrapolate=Linear","MultiX=Average","Skip=True","Sort=True")</f>
        <v>#N/A Invalid Parameter: Interpolation value</v>
      </c>
      <c r="AJ3643" s="43" t="str">
        <f>_xll.BInterpol('Base IPCA'!$C$3:$C$13,'Base IPCA'!$D$3:$D$13,AH3643,"Cubic","Extrapolate=Linear","MultiX=Average","Skip=True","Sort=True")</f>
        <v>#N/A Invalid Parameter: Interpolation value</v>
      </c>
    </row>
    <row r="3644" spans="34:36" x14ac:dyDescent="0.25">
      <c r="AH3644" s="42" t="e">
        <f t="shared" si="150"/>
        <v>#REF!</v>
      </c>
      <c r="AI3644" s="43" t="str">
        <f>_xll.BInterpol('Base IPCA'!$C$3:$C$13,'Base IPCA'!$E$3:$E$13,AH3644,"Cubic","Extrapolate=Linear","MultiX=Average","Skip=True","Sort=True")</f>
        <v>#N/A Invalid Parameter: Interpolation value</v>
      </c>
      <c r="AJ3644" s="43" t="str">
        <f>_xll.BInterpol('Base IPCA'!$C$3:$C$13,'Base IPCA'!$D$3:$D$13,AH3644,"Cubic","Extrapolate=Linear","MultiX=Average","Skip=True","Sort=True")</f>
        <v>#N/A Invalid Parameter: Interpolation value</v>
      </c>
    </row>
    <row r="3645" spans="34:36" x14ac:dyDescent="0.25">
      <c r="AH3645" s="42" t="e">
        <f t="shared" si="150"/>
        <v>#REF!</v>
      </c>
      <c r="AI3645" s="43" t="str">
        <f>_xll.BInterpol('Base IPCA'!$C$3:$C$13,'Base IPCA'!$E$3:$E$13,AH3645,"Cubic","Extrapolate=Linear","MultiX=Average","Skip=True","Sort=True")</f>
        <v>#N/A Invalid Parameter: Interpolation value</v>
      </c>
      <c r="AJ3645" s="43" t="str">
        <f>_xll.BInterpol('Base IPCA'!$C$3:$C$13,'Base IPCA'!$D$3:$D$13,AH3645,"Cubic","Extrapolate=Linear","MultiX=Average","Skip=True","Sort=True")</f>
        <v>#N/A Invalid Parameter: Interpolation value</v>
      </c>
    </row>
    <row r="3646" spans="34:36" x14ac:dyDescent="0.25">
      <c r="AH3646" s="42" t="e">
        <f t="shared" si="150"/>
        <v>#REF!</v>
      </c>
      <c r="AI3646" s="43" t="str">
        <f>_xll.BInterpol('Base IPCA'!$C$3:$C$13,'Base IPCA'!$E$3:$E$13,AH3646,"Cubic","Extrapolate=Linear","MultiX=Average","Skip=True","Sort=True")</f>
        <v>#N/A Invalid Parameter: Interpolation value</v>
      </c>
      <c r="AJ3646" s="43" t="str">
        <f>_xll.BInterpol('Base IPCA'!$C$3:$C$13,'Base IPCA'!$D$3:$D$13,AH3646,"Cubic","Extrapolate=Linear","MultiX=Average","Skip=True","Sort=True")</f>
        <v>#N/A Invalid Parameter: Interpolation value</v>
      </c>
    </row>
    <row r="3647" spans="34:36" x14ac:dyDescent="0.25">
      <c r="AH3647" s="42" t="e">
        <f t="shared" si="150"/>
        <v>#REF!</v>
      </c>
      <c r="AI3647" s="43" t="str">
        <f>_xll.BInterpol('Base IPCA'!$C$3:$C$13,'Base IPCA'!$E$3:$E$13,AH3647,"Cubic","Extrapolate=Linear","MultiX=Average","Skip=True","Sort=True")</f>
        <v>#N/A Invalid Parameter: Interpolation value</v>
      </c>
      <c r="AJ3647" s="43" t="str">
        <f>_xll.BInterpol('Base IPCA'!$C$3:$C$13,'Base IPCA'!$D$3:$D$13,AH3647,"Cubic","Extrapolate=Linear","MultiX=Average","Skip=True","Sort=True")</f>
        <v>#N/A Invalid Parameter: Interpolation value</v>
      </c>
    </row>
    <row r="3648" spans="34:36" x14ac:dyDescent="0.25">
      <c r="AH3648" s="42" t="e">
        <f t="shared" si="150"/>
        <v>#REF!</v>
      </c>
      <c r="AI3648" s="43" t="str">
        <f>_xll.BInterpol('Base IPCA'!$C$3:$C$13,'Base IPCA'!$E$3:$E$13,AH3648,"Cubic","Extrapolate=Linear","MultiX=Average","Skip=True","Sort=True")</f>
        <v>#N/A Invalid Parameter: Interpolation value</v>
      </c>
      <c r="AJ3648" s="43" t="str">
        <f>_xll.BInterpol('Base IPCA'!$C$3:$C$13,'Base IPCA'!$D$3:$D$13,AH3648,"Cubic","Extrapolate=Linear","MultiX=Average","Skip=True","Sort=True")</f>
        <v>#N/A Invalid Parameter: Interpolation value</v>
      </c>
    </row>
    <row r="3649" spans="34:36" x14ac:dyDescent="0.25">
      <c r="AH3649" s="42" t="e">
        <f t="shared" si="150"/>
        <v>#REF!</v>
      </c>
      <c r="AI3649" s="43" t="str">
        <f>_xll.BInterpol('Base IPCA'!$C$3:$C$13,'Base IPCA'!$E$3:$E$13,AH3649,"Cubic","Extrapolate=Linear","MultiX=Average","Skip=True","Sort=True")</f>
        <v>#N/A Invalid Parameter: Interpolation value</v>
      </c>
      <c r="AJ3649" s="43" t="str">
        <f>_xll.BInterpol('Base IPCA'!$C$3:$C$13,'Base IPCA'!$D$3:$D$13,AH3649,"Cubic","Extrapolate=Linear","MultiX=Average","Skip=True","Sort=True")</f>
        <v>#N/A Invalid Parameter: Interpolation value</v>
      </c>
    </row>
    <row r="3650" spans="34:36" x14ac:dyDescent="0.25">
      <c r="AH3650" s="42" t="e">
        <f t="shared" si="150"/>
        <v>#REF!</v>
      </c>
      <c r="AI3650" s="43" t="str">
        <f>_xll.BInterpol('Base IPCA'!$C$3:$C$13,'Base IPCA'!$E$3:$E$13,AH3650,"Cubic","Extrapolate=Linear","MultiX=Average","Skip=True","Sort=True")</f>
        <v>#N/A Invalid Parameter: Interpolation value</v>
      </c>
      <c r="AJ3650" s="43" t="str">
        <f>_xll.BInterpol('Base IPCA'!$C$3:$C$13,'Base IPCA'!$D$3:$D$13,AH3650,"Cubic","Extrapolate=Linear","MultiX=Average","Skip=True","Sort=True")</f>
        <v>#N/A Invalid Parameter: Interpolation value</v>
      </c>
    </row>
    <row r="3651" spans="34:36" x14ac:dyDescent="0.25">
      <c r="AH3651" s="42" t="e">
        <f t="shared" si="150"/>
        <v>#REF!</v>
      </c>
      <c r="AI3651" s="43" t="str">
        <f>_xll.BInterpol('Base IPCA'!$C$3:$C$13,'Base IPCA'!$E$3:$E$13,AH3651,"Cubic","Extrapolate=Linear","MultiX=Average","Skip=True","Sort=True")</f>
        <v>#N/A Invalid Parameter: Interpolation value</v>
      </c>
      <c r="AJ3651" s="43" t="str">
        <f>_xll.BInterpol('Base IPCA'!$C$3:$C$13,'Base IPCA'!$D$3:$D$13,AH3651,"Cubic","Extrapolate=Linear","MultiX=Average","Skip=True","Sort=True")</f>
        <v>#N/A Invalid Parameter: Interpolation value</v>
      </c>
    </row>
    <row r="3652" spans="34:36" x14ac:dyDescent="0.25">
      <c r="AH3652" s="42" t="e">
        <f t="shared" si="150"/>
        <v>#REF!</v>
      </c>
      <c r="AI3652" s="43" t="str">
        <f>_xll.BInterpol('Base IPCA'!$C$3:$C$13,'Base IPCA'!$E$3:$E$13,AH3652,"Cubic","Extrapolate=Linear","MultiX=Average","Skip=True","Sort=True")</f>
        <v>#N/A Invalid Parameter: Interpolation value</v>
      </c>
      <c r="AJ3652" s="43" t="str">
        <f>_xll.BInterpol('Base IPCA'!$C$3:$C$13,'Base IPCA'!$D$3:$D$13,AH3652,"Cubic","Extrapolate=Linear","MultiX=Average","Skip=True","Sort=True")</f>
        <v>#N/A Invalid Parameter: Interpolation value</v>
      </c>
    </row>
    <row r="3653" spans="34:36" x14ac:dyDescent="0.25">
      <c r="AH3653" s="42" t="e">
        <f t="shared" si="150"/>
        <v>#REF!</v>
      </c>
      <c r="AI3653" s="43" t="str">
        <f>_xll.BInterpol('Base IPCA'!$C$3:$C$13,'Base IPCA'!$E$3:$E$13,AH3653,"Cubic","Extrapolate=Linear","MultiX=Average","Skip=True","Sort=True")</f>
        <v>#N/A Invalid Parameter: Interpolation value</v>
      </c>
      <c r="AJ3653" s="43" t="str">
        <f>_xll.BInterpol('Base IPCA'!$C$3:$C$13,'Base IPCA'!$D$3:$D$13,AH3653,"Cubic","Extrapolate=Linear","MultiX=Average","Skip=True","Sort=True")</f>
        <v>#N/A Invalid Parameter: Interpolation value</v>
      </c>
    </row>
    <row r="3654" spans="34:36" x14ac:dyDescent="0.25">
      <c r="AH3654" s="42" t="e">
        <f t="shared" ref="AH3654:AH3717" si="151">AH3653+1</f>
        <v>#REF!</v>
      </c>
      <c r="AI3654" s="43" t="str">
        <f>_xll.BInterpol('Base IPCA'!$C$3:$C$13,'Base IPCA'!$E$3:$E$13,AH3654,"Cubic","Extrapolate=Linear","MultiX=Average","Skip=True","Sort=True")</f>
        <v>#N/A Invalid Parameter: Interpolation value</v>
      </c>
      <c r="AJ3654" s="43" t="str">
        <f>_xll.BInterpol('Base IPCA'!$C$3:$C$13,'Base IPCA'!$D$3:$D$13,AH3654,"Cubic","Extrapolate=Linear","MultiX=Average","Skip=True","Sort=True")</f>
        <v>#N/A Invalid Parameter: Interpolation value</v>
      </c>
    </row>
    <row r="3655" spans="34:36" x14ac:dyDescent="0.25">
      <c r="AH3655" s="42" t="e">
        <f t="shared" si="151"/>
        <v>#REF!</v>
      </c>
      <c r="AI3655" s="43" t="str">
        <f>_xll.BInterpol('Base IPCA'!$C$3:$C$13,'Base IPCA'!$E$3:$E$13,AH3655,"Cubic","Extrapolate=Linear","MultiX=Average","Skip=True","Sort=True")</f>
        <v>#N/A Invalid Parameter: Interpolation value</v>
      </c>
      <c r="AJ3655" s="43" t="str">
        <f>_xll.BInterpol('Base IPCA'!$C$3:$C$13,'Base IPCA'!$D$3:$D$13,AH3655,"Cubic","Extrapolate=Linear","MultiX=Average","Skip=True","Sort=True")</f>
        <v>#N/A Invalid Parameter: Interpolation value</v>
      </c>
    </row>
    <row r="3656" spans="34:36" x14ac:dyDescent="0.25">
      <c r="AH3656" s="42" t="e">
        <f t="shared" si="151"/>
        <v>#REF!</v>
      </c>
      <c r="AI3656" s="43" t="str">
        <f>_xll.BInterpol('Base IPCA'!$C$3:$C$13,'Base IPCA'!$E$3:$E$13,AH3656,"Cubic","Extrapolate=Linear","MultiX=Average","Skip=True","Sort=True")</f>
        <v>#N/A Invalid Parameter: Interpolation value</v>
      </c>
      <c r="AJ3656" s="43" t="str">
        <f>_xll.BInterpol('Base IPCA'!$C$3:$C$13,'Base IPCA'!$D$3:$D$13,AH3656,"Cubic","Extrapolate=Linear","MultiX=Average","Skip=True","Sort=True")</f>
        <v>#N/A Invalid Parameter: Interpolation value</v>
      </c>
    </row>
    <row r="3657" spans="34:36" x14ac:dyDescent="0.25">
      <c r="AH3657" s="42" t="e">
        <f t="shared" si="151"/>
        <v>#REF!</v>
      </c>
      <c r="AI3657" s="43" t="str">
        <f>_xll.BInterpol('Base IPCA'!$C$3:$C$13,'Base IPCA'!$E$3:$E$13,AH3657,"Cubic","Extrapolate=Linear","MultiX=Average","Skip=True","Sort=True")</f>
        <v>#N/A Invalid Parameter: Interpolation value</v>
      </c>
      <c r="AJ3657" s="43" t="str">
        <f>_xll.BInterpol('Base IPCA'!$C$3:$C$13,'Base IPCA'!$D$3:$D$13,AH3657,"Cubic","Extrapolate=Linear","MultiX=Average","Skip=True","Sort=True")</f>
        <v>#N/A Invalid Parameter: Interpolation value</v>
      </c>
    </row>
    <row r="3658" spans="34:36" x14ac:dyDescent="0.25">
      <c r="AH3658" s="42" t="e">
        <f t="shared" si="151"/>
        <v>#REF!</v>
      </c>
      <c r="AI3658" s="43" t="str">
        <f>_xll.BInterpol('Base IPCA'!$C$3:$C$13,'Base IPCA'!$E$3:$E$13,AH3658,"Cubic","Extrapolate=Linear","MultiX=Average","Skip=True","Sort=True")</f>
        <v>#N/A Invalid Parameter: Interpolation value</v>
      </c>
      <c r="AJ3658" s="43" t="str">
        <f>_xll.BInterpol('Base IPCA'!$C$3:$C$13,'Base IPCA'!$D$3:$D$13,AH3658,"Cubic","Extrapolate=Linear","MultiX=Average","Skip=True","Sort=True")</f>
        <v>#N/A Invalid Parameter: Interpolation value</v>
      </c>
    </row>
    <row r="3659" spans="34:36" x14ac:dyDescent="0.25">
      <c r="AH3659" s="42" t="e">
        <f t="shared" si="151"/>
        <v>#REF!</v>
      </c>
      <c r="AI3659" s="43" t="str">
        <f>_xll.BInterpol('Base IPCA'!$C$3:$C$13,'Base IPCA'!$E$3:$E$13,AH3659,"Cubic","Extrapolate=Linear","MultiX=Average","Skip=True","Sort=True")</f>
        <v>#N/A Invalid Parameter: Interpolation value</v>
      </c>
      <c r="AJ3659" s="43" t="str">
        <f>_xll.BInterpol('Base IPCA'!$C$3:$C$13,'Base IPCA'!$D$3:$D$13,AH3659,"Cubic","Extrapolate=Linear","MultiX=Average","Skip=True","Sort=True")</f>
        <v>#N/A Invalid Parameter: Interpolation value</v>
      </c>
    </row>
    <row r="3660" spans="34:36" x14ac:dyDescent="0.25">
      <c r="AH3660" s="42" t="e">
        <f t="shared" si="151"/>
        <v>#REF!</v>
      </c>
      <c r="AI3660" s="43" t="str">
        <f>_xll.BInterpol('Base IPCA'!$C$3:$C$13,'Base IPCA'!$E$3:$E$13,AH3660,"Cubic","Extrapolate=Linear","MultiX=Average","Skip=True","Sort=True")</f>
        <v>#N/A Invalid Parameter: Interpolation value</v>
      </c>
      <c r="AJ3660" s="43" t="str">
        <f>_xll.BInterpol('Base IPCA'!$C$3:$C$13,'Base IPCA'!$D$3:$D$13,AH3660,"Cubic","Extrapolate=Linear","MultiX=Average","Skip=True","Sort=True")</f>
        <v>#N/A Invalid Parameter: Interpolation value</v>
      </c>
    </row>
    <row r="3661" spans="34:36" x14ac:dyDescent="0.25">
      <c r="AH3661" s="42" t="e">
        <f t="shared" si="151"/>
        <v>#REF!</v>
      </c>
      <c r="AI3661" s="43" t="str">
        <f>_xll.BInterpol('Base IPCA'!$C$3:$C$13,'Base IPCA'!$E$3:$E$13,AH3661,"Cubic","Extrapolate=Linear","MultiX=Average","Skip=True","Sort=True")</f>
        <v>#N/A Invalid Parameter: Interpolation value</v>
      </c>
      <c r="AJ3661" s="43" t="str">
        <f>_xll.BInterpol('Base IPCA'!$C$3:$C$13,'Base IPCA'!$D$3:$D$13,AH3661,"Cubic","Extrapolate=Linear","MultiX=Average","Skip=True","Sort=True")</f>
        <v>#N/A Invalid Parameter: Interpolation value</v>
      </c>
    </row>
    <row r="3662" spans="34:36" x14ac:dyDescent="0.25">
      <c r="AH3662" s="42" t="e">
        <f t="shared" si="151"/>
        <v>#REF!</v>
      </c>
      <c r="AI3662" s="43" t="str">
        <f>_xll.BInterpol('Base IPCA'!$C$3:$C$13,'Base IPCA'!$E$3:$E$13,AH3662,"Cubic","Extrapolate=Linear","MultiX=Average","Skip=True","Sort=True")</f>
        <v>#N/A Invalid Parameter: Interpolation value</v>
      </c>
      <c r="AJ3662" s="43" t="str">
        <f>_xll.BInterpol('Base IPCA'!$C$3:$C$13,'Base IPCA'!$D$3:$D$13,AH3662,"Cubic","Extrapolate=Linear","MultiX=Average","Skip=True","Sort=True")</f>
        <v>#N/A Invalid Parameter: Interpolation value</v>
      </c>
    </row>
    <row r="3663" spans="34:36" x14ac:dyDescent="0.25">
      <c r="AH3663" s="42" t="e">
        <f t="shared" si="151"/>
        <v>#REF!</v>
      </c>
      <c r="AI3663" s="43" t="str">
        <f>_xll.BInterpol('Base IPCA'!$C$3:$C$13,'Base IPCA'!$E$3:$E$13,AH3663,"Cubic","Extrapolate=Linear","MultiX=Average","Skip=True","Sort=True")</f>
        <v>#N/A Invalid Parameter: Interpolation value</v>
      </c>
      <c r="AJ3663" s="43" t="str">
        <f>_xll.BInterpol('Base IPCA'!$C$3:$C$13,'Base IPCA'!$D$3:$D$13,AH3663,"Cubic","Extrapolate=Linear","MultiX=Average","Skip=True","Sort=True")</f>
        <v>#N/A Invalid Parameter: Interpolation value</v>
      </c>
    </row>
    <row r="3664" spans="34:36" x14ac:dyDescent="0.25">
      <c r="AH3664" s="42" t="e">
        <f t="shared" si="151"/>
        <v>#REF!</v>
      </c>
      <c r="AI3664" s="43" t="str">
        <f>_xll.BInterpol('Base IPCA'!$C$3:$C$13,'Base IPCA'!$E$3:$E$13,AH3664,"Cubic","Extrapolate=Linear","MultiX=Average","Skip=True","Sort=True")</f>
        <v>#N/A Invalid Parameter: Interpolation value</v>
      </c>
      <c r="AJ3664" s="43" t="str">
        <f>_xll.BInterpol('Base IPCA'!$C$3:$C$13,'Base IPCA'!$D$3:$D$13,AH3664,"Cubic","Extrapolate=Linear","MultiX=Average","Skip=True","Sort=True")</f>
        <v>#N/A Invalid Parameter: Interpolation value</v>
      </c>
    </row>
    <row r="3665" spans="34:36" x14ac:dyDescent="0.25">
      <c r="AH3665" s="42" t="e">
        <f t="shared" si="151"/>
        <v>#REF!</v>
      </c>
      <c r="AI3665" s="43" t="str">
        <f>_xll.BInterpol('Base IPCA'!$C$3:$C$13,'Base IPCA'!$E$3:$E$13,AH3665,"Cubic","Extrapolate=Linear","MultiX=Average","Skip=True","Sort=True")</f>
        <v>#N/A Invalid Parameter: Interpolation value</v>
      </c>
      <c r="AJ3665" s="43" t="str">
        <f>_xll.BInterpol('Base IPCA'!$C$3:$C$13,'Base IPCA'!$D$3:$D$13,AH3665,"Cubic","Extrapolate=Linear","MultiX=Average","Skip=True","Sort=True")</f>
        <v>#N/A Invalid Parameter: Interpolation value</v>
      </c>
    </row>
    <row r="3666" spans="34:36" x14ac:dyDescent="0.25">
      <c r="AH3666" s="42" t="e">
        <f t="shared" si="151"/>
        <v>#REF!</v>
      </c>
      <c r="AI3666" s="43" t="str">
        <f>_xll.BInterpol('Base IPCA'!$C$3:$C$13,'Base IPCA'!$E$3:$E$13,AH3666,"Cubic","Extrapolate=Linear","MultiX=Average","Skip=True","Sort=True")</f>
        <v>#N/A Invalid Parameter: Interpolation value</v>
      </c>
      <c r="AJ3666" s="43" t="str">
        <f>_xll.BInterpol('Base IPCA'!$C$3:$C$13,'Base IPCA'!$D$3:$D$13,AH3666,"Cubic","Extrapolate=Linear","MultiX=Average","Skip=True","Sort=True")</f>
        <v>#N/A Invalid Parameter: Interpolation value</v>
      </c>
    </row>
    <row r="3667" spans="34:36" x14ac:dyDescent="0.25">
      <c r="AH3667" s="42" t="e">
        <f t="shared" si="151"/>
        <v>#REF!</v>
      </c>
      <c r="AI3667" s="43" t="str">
        <f>_xll.BInterpol('Base IPCA'!$C$3:$C$13,'Base IPCA'!$E$3:$E$13,AH3667,"Cubic","Extrapolate=Linear","MultiX=Average","Skip=True","Sort=True")</f>
        <v>#N/A Invalid Parameter: Interpolation value</v>
      </c>
      <c r="AJ3667" s="43" t="str">
        <f>_xll.BInterpol('Base IPCA'!$C$3:$C$13,'Base IPCA'!$D$3:$D$13,AH3667,"Cubic","Extrapolate=Linear","MultiX=Average","Skip=True","Sort=True")</f>
        <v>#N/A Invalid Parameter: Interpolation value</v>
      </c>
    </row>
    <row r="3668" spans="34:36" x14ac:dyDescent="0.25">
      <c r="AH3668" s="42" t="e">
        <f t="shared" si="151"/>
        <v>#REF!</v>
      </c>
      <c r="AI3668" s="43" t="str">
        <f>_xll.BInterpol('Base IPCA'!$C$3:$C$13,'Base IPCA'!$E$3:$E$13,AH3668,"Cubic","Extrapolate=Linear","MultiX=Average","Skip=True","Sort=True")</f>
        <v>#N/A Invalid Parameter: Interpolation value</v>
      </c>
      <c r="AJ3668" s="43" t="str">
        <f>_xll.BInterpol('Base IPCA'!$C$3:$C$13,'Base IPCA'!$D$3:$D$13,AH3668,"Cubic","Extrapolate=Linear","MultiX=Average","Skip=True","Sort=True")</f>
        <v>#N/A Invalid Parameter: Interpolation value</v>
      </c>
    </row>
    <row r="3669" spans="34:36" x14ac:dyDescent="0.25">
      <c r="AH3669" s="42" t="e">
        <f t="shared" si="151"/>
        <v>#REF!</v>
      </c>
      <c r="AI3669" s="43" t="str">
        <f>_xll.BInterpol('Base IPCA'!$C$3:$C$13,'Base IPCA'!$E$3:$E$13,AH3669,"Cubic","Extrapolate=Linear","MultiX=Average","Skip=True","Sort=True")</f>
        <v>#N/A Invalid Parameter: Interpolation value</v>
      </c>
      <c r="AJ3669" s="43" t="str">
        <f>_xll.BInterpol('Base IPCA'!$C$3:$C$13,'Base IPCA'!$D$3:$D$13,AH3669,"Cubic","Extrapolate=Linear","MultiX=Average","Skip=True","Sort=True")</f>
        <v>#N/A Invalid Parameter: Interpolation value</v>
      </c>
    </row>
    <row r="3670" spans="34:36" x14ac:dyDescent="0.25">
      <c r="AH3670" s="42" t="e">
        <f t="shared" si="151"/>
        <v>#REF!</v>
      </c>
      <c r="AI3670" s="43" t="str">
        <f>_xll.BInterpol('Base IPCA'!$C$3:$C$13,'Base IPCA'!$E$3:$E$13,AH3670,"Cubic","Extrapolate=Linear","MultiX=Average","Skip=True","Sort=True")</f>
        <v>#N/A Invalid Parameter: Interpolation value</v>
      </c>
      <c r="AJ3670" s="43" t="str">
        <f>_xll.BInterpol('Base IPCA'!$C$3:$C$13,'Base IPCA'!$D$3:$D$13,AH3670,"Cubic","Extrapolate=Linear","MultiX=Average","Skip=True","Sort=True")</f>
        <v>#N/A Invalid Parameter: Interpolation value</v>
      </c>
    </row>
    <row r="3671" spans="34:36" x14ac:dyDescent="0.25">
      <c r="AH3671" s="42" t="e">
        <f t="shared" si="151"/>
        <v>#REF!</v>
      </c>
      <c r="AI3671" s="43" t="str">
        <f>_xll.BInterpol('Base IPCA'!$C$3:$C$13,'Base IPCA'!$E$3:$E$13,AH3671,"Cubic","Extrapolate=Linear","MultiX=Average","Skip=True","Sort=True")</f>
        <v>#N/A Invalid Parameter: Interpolation value</v>
      </c>
      <c r="AJ3671" s="43" t="str">
        <f>_xll.BInterpol('Base IPCA'!$C$3:$C$13,'Base IPCA'!$D$3:$D$13,AH3671,"Cubic","Extrapolate=Linear","MultiX=Average","Skip=True","Sort=True")</f>
        <v>#N/A Invalid Parameter: Interpolation value</v>
      </c>
    </row>
    <row r="3672" spans="34:36" x14ac:dyDescent="0.25">
      <c r="AH3672" s="42" t="e">
        <f t="shared" si="151"/>
        <v>#REF!</v>
      </c>
      <c r="AI3672" s="43" t="str">
        <f>_xll.BInterpol('Base IPCA'!$C$3:$C$13,'Base IPCA'!$E$3:$E$13,AH3672,"Cubic","Extrapolate=Linear","MultiX=Average","Skip=True","Sort=True")</f>
        <v>#N/A Invalid Parameter: Interpolation value</v>
      </c>
      <c r="AJ3672" s="43" t="str">
        <f>_xll.BInterpol('Base IPCA'!$C$3:$C$13,'Base IPCA'!$D$3:$D$13,AH3672,"Cubic","Extrapolate=Linear","MultiX=Average","Skip=True","Sort=True")</f>
        <v>#N/A Invalid Parameter: Interpolation value</v>
      </c>
    </row>
    <row r="3673" spans="34:36" x14ac:dyDescent="0.25">
      <c r="AH3673" s="42" t="e">
        <f t="shared" si="151"/>
        <v>#REF!</v>
      </c>
      <c r="AI3673" s="43" t="str">
        <f>_xll.BInterpol('Base IPCA'!$C$3:$C$13,'Base IPCA'!$E$3:$E$13,AH3673,"Cubic","Extrapolate=Linear","MultiX=Average","Skip=True","Sort=True")</f>
        <v>#N/A Invalid Parameter: Interpolation value</v>
      </c>
      <c r="AJ3673" s="43" t="str">
        <f>_xll.BInterpol('Base IPCA'!$C$3:$C$13,'Base IPCA'!$D$3:$D$13,AH3673,"Cubic","Extrapolate=Linear","MultiX=Average","Skip=True","Sort=True")</f>
        <v>#N/A Invalid Parameter: Interpolation value</v>
      </c>
    </row>
    <row r="3674" spans="34:36" x14ac:dyDescent="0.25">
      <c r="AH3674" s="42" t="e">
        <f t="shared" si="151"/>
        <v>#REF!</v>
      </c>
      <c r="AI3674" s="43" t="str">
        <f>_xll.BInterpol('Base IPCA'!$C$3:$C$13,'Base IPCA'!$E$3:$E$13,AH3674,"Cubic","Extrapolate=Linear","MultiX=Average","Skip=True","Sort=True")</f>
        <v>#N/A Invalid Parameter: Interpolation value</v>
      </c>
      <c r="AJ3674" s="43" t="str">
        <f>_xll.BInterpol('Base IPCA'!$C$3:$C$13,'Base IPCA'!$D$3:$D$13,AH3674,"Cubic","Extrapolate=Linear","MultiX=Average","Skip=True","Sort=True")</f>
        <v>#N/A Invalid Parameter: Interpolation value</v>
      </c>
    </row>
    <row r="3675" spans="34:36" x14ac:dyDescent="0.25">
      <c r="AH3675" s="42" t="e">
        <f t="shared" si="151"/>
        <v>#REF!</v>
      </c>
      <c r="AI3675" s="43" t="str">
        <f>_xll.BInterpol('Base IPCA'!$C$3:$C$13,'Base IPCA'!$E$3:$E$13,AH3675,"Cubic","Extrapolate=Linear","MultiX=Average","Skip=True","Sort=True")</f>
        <v>#N/A Invalid Parameter: Interpolation value</v>
      </c>
      <c r="AJ3675" s="43" t="str">
        <f>_xll.BInterpol('Base IPCA'!$C$3:$C$13,'Base IPCA'!$D$3:$D$13,AH3675,"Cubic","Extrapolate=Linear","MultiX=Average","Skip=True","Sort=True")</f>
        <v>#N/A Invalid Parameter: Interpolation value</v>
      </c>
    </row>
    <row r="3676" spans="34:36" x14ac:dyDescent="0.25">
      <c r="AH3676" s="42" t="e">
        <f t="shared" si="151"/>
        <v>#REF!</v>
      </c>
      <c r="AI3676" s="43" t="str">
        <f>_xll.BInterpol('Base IPCA'!$C$3:$C$13,'Base IPCA'!$E$3:$E$13,AH3676,"Cubic","Extrapolate=Linear","MultiX=Average","Skip=True","Sort=True")</f>
        <v>#N/A Invalid Parameter: Interpolation value</v>
      </c>
      <c r="AJ3676" s="43" t="str">
        <f>_xll.BInterpol('Base IPCA'!$C$3:$C$13,'Base IPCA'!$D$3:$D$13,AH3676,"Cubic","Extrapolate=Linear","MultiX=Average","Skip=True","Sort=True")</f>
        <v>#N/A Invalid Parameter: Interpolation value</v>
      </c>
    </row>
    <row r="3677" spans="34:36" x14ac:dyDescent="0.25">
      <c r="AH3677" s="42" t="e">
        <f t="shared" si="151"/>
        <v>#REF!</v>
      </c>
      <c r="AI3677" s="43" t="str">
        <f>_xll.BInterpol('Base IPCA'!$C$3:$C$13,'Base IPCA'!$E$3:$E$13,AH3677,"Cubic","Extrapolate=Linear","MultiX=Average","Skip=True","Sort=True")</f>
        <v>#N/A Invalid Parameter: Interpolation value</v>
      </c>
      <c r="AJ3677" s="43" t="str">
        <f>_xll.BInterpol('Base IPCA'!$C$3:$C$13,'Base IPCA'!$D$3:$D$13,AH3677,"Cubic","Extrapolate=Linear","MultiX=Average","Skip=True","Sort=True")</f>
        <v>#N/A Invalid Parameter: Interpolation value</v>
      </c>
    </row>
    <row r="3678" spans="34:36" x14ac:dyDescent="0.25">
      <c r="AH3678" s="42" t="e">
        <f t="shared" si="151"/>
        <v>#REF!</v>
      </c>
      <c r="AI3678" s="43" t="str">
        <f>_xll.BInterpol('Base IPCA'!$C$3:$C$13,'Base IPCA'!$E$3:$E$13,AH3678,"Cubic","Extrapolate=Linear","MultiX=Average","Skip=True","Sort=True")</f>
        <v>#N/A Invalid Parameter: Interpolation value</v>
      </c>
      <c r="AJ3678" s="43" t="str">
        <f>_xll.BInterpol('Base IPCA'!$C$3:$C$13,'Base IPCA'!$D$3:$D$13,AH3678,"Cubic","Extrapolate=Linear","MultiX=Average","Skip=True","Sort=True")</f>
        <v>#N/A Invalid Parameter: Interpolation value</v>
      </c>
    </row>
    <row r="3679" spans="34:36" x14ac:dyDescent="0.25">
      <c r="AH3679" s="42" t="e">
        <f t="shared" si="151"/>
        <v>#REF!</v>
      </c>
      <c r="AI3679" s="43" t="str">
        <f>_xll.BInterpol('Base IPCA'!$C$3:$C$13,'Base IPCA'!$E$3:$E$13,AH3679,"Cubic","Extrapolate=Linear","MultiX=Average","Skip=True","Sort=True")</f>
        <v>#N/A Invalid Parameter: Interpolation value</v>
      </c>
      <c r="AJ3679" s="43" t="str">
        <f>_xll.BInterpol('Base IPCA'!$C$3:$C$13,'Base IPCA'!$D$3:$D$13,AH3679,"Cubic","Extrapolate=Linear","MultiX=Average","Skip=True","Sort=True")</f>
        <v>#N/A Invalid Parameter: Interpolation value</v>
      </c>
    </row>
    <row r="3680" spans="34:36" x14ac:dyDescent="0.25">
      <c r="AH3680" s="42" t="e">
        <f t="shared" si="151"/>
        <v>#REF!</v>
      </c>
      <c r="AI3680" s="43" t="str">
        <f>_xll.BInterpol('Base IPCA'!$C$3:$C$13,'Base IPCA'!$E$3:$E$13,AH3680,"Cubic","Extrapolate=Linear","MultiX=Average","Skip=True","Sort=True")</f>
        <v>#N/A Invalid Parameter: Interpolation value</v>
      </c>
      <c r="AJ3680" s="43" t="str">
        <f>_xll.BInterpol('Base IPCA'!$C$3:$C$13,'Base IPCA'!$D$3:$D$13,AH3680,"Cubic","Extrapolate=Linear","MultiX=Average","Skip=True","Sort=True")</f>
        <v>#N/A Invalid Parameter: Interpolation value</v>
      </c>
    </row>
    <row r="3681" spans="34:36" x14ac:dyDescent="0.25">
      <c r="AH3681" s="42" t="e">
        <f t="shared" si="151"/>
        <v>#REF!</v>
      </c>
      <c r="AI3681" s="43" t="str">
        <f>_xll.BInterpol('Base IPCA'!$C$3:$C$13,'Base IPCA'!$E$3:$E$13,AH3681,"Cubic","Extrapolate=Linear","MultiX=Average","Skip=True","Sort=True")</f>
        <v>#N/A Invalid Parameter: Interpolation value</v>
      </c>
      <c r="AJ3681" s="43" t="str">
        <f>_xll.BInterpol('Base IPCA'!$C$3:$C$13,'Base IPCA'!$D$3:$D$13,AH3681,"Cubic","Extrapolate=Linear","MultiX=Average","Skip=True","Sort=True")</f>
        <v>#N/A Invalid Parameter: Interpolation value</v>
      </c>
    </row>
    <row r="3682" spans="34:36" x14ac:dyDescent="0.25">
      <c r="AH3682" s="42" t="e">
        <f t="shared" si="151"/>
        <v>#REF!</v>
      </c>
      <c r="AI3682" s="43" t="str">
        <f>_xll.BInterpol('Base IPCA'!$C$3:$C$13,'Base IPCA'!$E$3:$E$13,AH3682,"Cubic","Extrapolate=Linear","MultiX=Average","Skip=True","Sort=True")</f>
        <v>#N/A Invalid Parameter: Interpolation value</v>
      </c>
      <c r="AJ3682" s="43" t="str">
        <f>_xll.BInterpol('Base IPCA'!$C$3:$C$13,'Base IPCA'!$D$3:$D$13,AH3682,"Cubic","Extrapolate=Linear","MultiX=Average","Skip=True","Sort=True")</f>
        <v>#N/A Invalid Parameter: Interpolation value</v>
      </c>
    </row>
    <row r="3683" spans="34:36" x14ac:dyDescent="0.25">
      <c r="AH3683" s="42" t="e">
        <f t="shared" si="151"/>
        <v>#REF!</v>
      </c>
      <c r="AI3683" s="43" t="str">
        <f>_xll.BInterpol('Base IPCA'!$C$3:$C$13,'Base IPCA'!$E$3:$E$13,AH3683,"Cubic","Extrapolate=Linear","MultiX=Average","Skip=True","Sort=True")</f>
        <v>#N/A Invalid Parameter: Interpolation value</v>
      </c>
      <c r="AJ3683" s="43" t="str">
        <f>_xll.BInterpol('Base IPCA'!$C$3:$C$13,'Base IPCA'!$D$3:$D$13,AH3683,"Cubic","Extrapolate=Linear","MultiX=Average","Skip=True","Sort=True")</f>
        <v>#N/A Invalid Parameter: Interpolation value</v>
      </c>
    </row>
    <row r="3684" spans="34:36" x14ac:dyDescent="0.25">
      <c r="AH3684" s="42" t="e">
        <f t="shared" si="151"/>
        <v>#REF!</v>
      </c>
      <c r="AI3684" s="43" t="str">
        <f>_xll.BInterpol('Base IPCA'!$C$3:$C$13,'Base IPCA'!$E$3:$E$13,AH3684,"Cubic","Extrapolate=Linear","MultiX=Average","Skip=True","Sort=True")</f>
        <v>#N/A Invalid Parameter: Interpolation value</v>
      </c>
      <c r="AJ3684" s="43" t="str">
        <f>_xll.BInterpol('Base IPCA'!$C$3:$C$13,'Base IPCA'!$D$3:$D$13,AH3684,"Cubic","Extrapolate=Linear","MultiX=Average","Skip=True","Sort=True")</f>
        <v>#N/A Invalid Parameter: Interpolation value</v>
      </c>
    </row>
    <row r="3685" spans="34:36" x14ac:dyDescent="0.25">
      <c r="AH3685" s="42" t="e">
        <f t="shared" si="151"/>
        <v>#REF!</v>
      </c>
      <c r="AI3685" s="43" t="str">
        <f>_xll.BInterpol('Base IPCA'!$C$3:$C$13,'Base IPCA'!$E$3:$E$13,AH3685,"Cubic","Extrapolate=Linear","MultiX=Average","Skip=True","Sort=True")</f>
        <v>#N/A Invalid Parameter: Interpolation value</v>
      </c>
      <c r="AJ3685" s="43" t="str">
        <f>_xll.BInterpol('Base IPCA'!$C$3:$C$13,'Base IPCA'!$D$3:$D$13,AH3685,"Cubic","Extrapolate=Linear","MultiX=Average","Skip=True","Sort=True")</f>
        <v>#N/A Invalid Parameter: Interpolation value</v>
      </c>
    </row>
    <row r="3686" spans="34:36" x14ac:dyDescent="0.25">
      <c r="AH3686" s="42" t="e">
        <f t="shared" si="151"/>
        <v>#REF!</v>
      </c>
      <c r="AI3686" s="43" t="str">
        <f>_xll.BInterpol('Base IPCA'!$C$3:$C$13,'Base IPCA'!$E$3:$E$13,AH3686,"Cubic","Extrapolate=Linear","MultiX=Average","Skip=True","Sort=True")</f>
        <v>#N/A Invalid Parameter: Interpolation value</v>
      </c>
      <c r="AJ3686" s="43" t="str">
        <f>_xll.BInterpol('Base IPCA'!$C$3:$C$13,'Base IPCA'!$D$3:$D$13,AH3686,"Cubic","Extrapolate=Linear","MultiX=Average","Skip=True","Sort=True")</f>
        <v>#N/A Invalid Parameter: Interpolation value</v>
      </c>
    </row>
    <row r="3687" spans="34:36" x14ac:dyDescent="0.25">
      <c r="AH3687" s="42" t="e">
        <f t="shared" si="151"/>
        <v>#REF!</v>
      </c>
      <c r="AI3687" s="43" t="str">
        <f>_xll.BInterpol('Base IPCA'!$C$3:$C$13,'Base IPCA'!$E$3:$E$13,AH3687,"Cubic","Extrapolate=Linear","MultiX=Average","Skip=True","Sort=True")</f>
        <v>#N/A Invalid Parameter: Interpolation value</v>
      </c>
      <c r="AJ3687" s="43" t="str">
        <f>_xll.BInterpol('Base IPCA'!$C$3:$C$13,'Base IPCA'!$D$3:$D$13,AH3687,"Cubic","Extrapolate=Linear","MultiX=Average","Skip=True","Sort=True")</f>
        <v>#N/A Invalid Parameter: Interpolation value</v>
      </c>
    </row>
    <row r="3688" spans="34:36" x14ac:dyDescent="0.25">
      <c r="AH3688" s="42" t="e">
        <f t="shared" si="151"/>
        <v>#REF!</v>
      </c>
      <c r="AI3688" s="43" t="str">
        <f>_xll.BInterpol('Base IPCA'!$C$3:$C$13,'Base IPCA'!$E$3:$E$13,AH3688,"Cubic","Extrapolate=Linear","MultiX=Average","Skip=True","Sort=True")</f>
        <v>#N/A Invalid Parameter: Interpolation value</v>
      </c>
      <c r="AJ3688" s="43" t="str">
        <f>_xll.BInterpol('Base IPCA'!$C$3:$C$13,'Base IPCA'!$D$3:$D$13,AH3688,"Cubic","Extrapolate=Linear","MultiX=Average","Skip=True","Sort=True")</f>
        <v>#N/A Invalid Parameter: Interpolation value</v>
      </c>
    </row>
    <row r="3689" spans="34:36" x14ac:dyDescent="0.25">
      <c r="AH3689" s="42" t="e">
        <f t="shared" si="151"/>
        <v>#REF!</v>
      </c>
      <c r="AI3689" s="43" t="str">
        <f>_xll.BInterpol('Base IPCA'!$C$3:$C$13,'Base IPCA'!$E$3:$E$13,AH3689,"Cubic","Extrapolate=Linear","MultiX=Average","Skip=True","Sort=True")</f>
        <v>#N/A Invalid Parameter: Interpolation value</v>
      </c>
      <c r="AJ3689" s="43" t="str">
        <f>_xll.BInterpol('Base IPCA'!$C$3:$C$13,'Base IPCA'!$D$3:$D$13,AH3689,"Cubic","Extrapolate=Linear","MultiX=Average","Skip=True","Sort=True")</f>
        <v>#N/A Invalid Parameter: Interpolation value</v>
      </c>
    </row>
    <row r="3690" spans="34:36" x14ac:dyDescent="0.25">
      <c r="AH3690" s="42" t="e">
        <f t="shared" si="151"/>
        <v>#REF!</v>
      </c>
      <c r="AI3690" s="43" t="str">
        <f>_xll.BInterpol('Base IPCA'!$C$3:$C$13,'Base IPCA'!$E$3:$E$13,AH3690,"Cubic","Extrapolate=Linear","MultiX=Average","Skip=True","Sort=True")</f>
        <v>#N/A Invalid Parameter: Interpolation value</v>
      </c>
      <c r="AJ3690" s="43" t="str">
        <f>_xll.BInterpol('Base IPCA'!$C$3:$C$13,'Base IPCA'!$D$3:$D$13,AH3690,"Cubic","Extrapolate=Linear","MultiX=Average","Skip=True","Sort=True")</f>
        <v>#N/A Invalid Parameter: Interpolation value</v>
      </c>
    </row>
    <row r="3691" spans="34:36" x14ac:dyDescent="0.25">
      <c r="AH3691" s="42" t="e">
        <f t="shared" si="151"/>
        <v>#REF!</v>
      </c>
      <c r="AI3691" s="43" t="str">
        <f>_xll.BInterpol('Base IPCA'!$C$3:$C$13,'Base IPCA'!$E$3:$E$13,AH3691,"Cubic","Extrapolate=Linear","MultiX=Average","Skip=True","Sort=True")</f>
        <v>#N/A Invalid Parameter: Interpolation value</v>
      </c>
      <c r="AJ3691" s="43" t="str">
        <f>_xll.BInterpol('Base IPCA'!$C$3:$C$13,'Base IPCA'!$D$3:$D$13,AH3691,"Cubic","Extrapolate=Linear","MultiX=Average","Skip=True","Sort=True")</f>
        <v>#N/A Invalid Parameter: Interpolation value</v>
      </c>
    </row>
    <row r="3692" spans="34:36" x14ac:dyDescent="0.25">
      <c r="AH3692" s="42" t="e">
        <f t="shared" si="151"/>
        <v>#REF!</v>
      </c>
      <c r="AI3692" s="43" t="str">
        <f>_xll.BInterpol('Base IPCA'!$C$3:$C$13,'Base IPCA'!$E$3:$E$13,AH3692,"Cubic","Extrapolate=Linear","MultiX=Average","Skip=True","Sort=True")</f>
        <v>#N/A Invalid Parameter: Interpolation value</v>
      </c>
      <c r="AJ3692" s="43" t="str">
        <f>_xll.BInterpol('Base IPCA'!$C$3:$C$13,'Base IPCA'!$D$3:$D$13,AH3692,"Cubic","Extrapolate=Linear","MultiX=Average","Skip=True","Sort=True")</f>
        <v>#N/A Invalid Parameter: Interpolation value</v>
      </c>
    </row>
    <row r="3693" spans="34:36" x14ac:dyDescent="0.25">
      <c r="AH3693" s="42" t="e">
        <f t="shared" si="151"/>
        <v>#REF!</v>
      </c>
      <c r="AI3693" s="43" t="str">
        <f>_xll.BInterpol('Base IPCA'!$C$3:$C$13,'Base IPCA'!$E$3:$E$13,AH3693,"Cubic","Extrapolate=Linear","MultiX=Average","Skip=True","Sort=True")</f>
        <v>#N/A Invalid Parameter: Interpolation value</v>
      </c>
      <c r="AJ3693" s="43" t="str">
        <f>_xll.BInterpol('Base IPCA'!$C$3:$C$13,'Base IPCA'!$D$3:$D$13,AH3693,"Cubic","Extrapolate=Linear","MultiX=Average","Skip=True","Sort=True")</f>
        <v>#N/A Invalid Parameter: Interpolation value</v>
      </c>
    </row>
    <row r="3694" spans="34:36" x14ac:dyDescent="0.25">
      <c r="AH3694" s="42" t="e">
        <f t="shared" si="151"/>
        <v>#REF!</v>
      </c>
      <c r="AI3694" s="43" t="str">
        <f>_xll.BInterpol('Base IPCA'!$C$3:$C$13,'Base IPCA'!$E$3:$E$13,AH3694,"Cubic","Extrapolate=Linear","MultiX=Average","Skip=True","Sort=True")</f>
        <v>#N/A Invalid Parameter: Interpolation value</v>
      </c>
      <c r="AJ3694" s="43" t="str">
        <f>_xll.BInterpol('Base IPCA'!$C$3:$C$13,'Base IPCA'!$D$3:$D$13,AH3694,"Cubic","Extrapolate=Linear","MultiX=Average","Skip=True","Sort=True")</f>
        <v>#N/A Invalid Parameter: Interpolation value</v>
      </c>
    </row>
    <row r="3695" spans="34:36" x14ac:dyDescent="0.25">
      <c r="AH3695" s="42" t="e">
        <f t="shared" si="151"/>
        <v>#REF!</v>
      </c>
      <c r="AI3695" s="43" t="str">
        <f>_xll.BInterpol('Base IPCA'!$C$3:$C$13,'Base IPCA'!$E$3:$E$13,AH3695,"Cubic","Extrapolate=Linear","MultiX=Average","Skip=True","Sort=True")</f>
        <v>#N/A Invalid Parameter: Interpolation value</v>
      </c>
      <c r="AJ3695" s="43" t="str">
        <f>_xll.BInterpol('Base IPCA'!$C$3:$C$13,'Base IPCA'!$D$3:$D$13,AH3695,"Cubic","Extrapolate=Linear","MultiX=Average","Skip=True","Sort=True")</f>
        <v>#N/A Invalid Parameter: Interpolation value</v>
      </c>
    </row>
    <row r="3696" spans="34:36" x14ac:dyDescent="0.25">
      <c r="AH3696" s="42" t="e">
        <f t="shared" si="151"/>
        <v>#REF!</v>
      </c>
      <c r="AI3696" s="43" t="str">
        <f>_xll.BInterpol('Base IPCA'!$C$3:$C$13,'Base IPCA'!$E$3:$E$13,AH3696,"Cubic","Extrapolate=Linear","MultiX=Average","Skip=True","Sort=True")</f>
        <v>#N/A Invalid Parameter: Interpolation value</v>
      </c>
      <c r="AJ3696" s="43" t="str">
        <f>_xll.BInterpol('Base IPCA'!$C$3:$C$13,'Base IPCA'!$D$3:$D$13,AH3696,"Cubic","Extrapolate=Linear","MultiX=Average","Skip=True","Sort=True")</f>
        <v>#N/A Invalid Parameter: Interpolation value</v>
      </c>
    </row>
    <row r="3697" spans="34:36" x14ac:dyDescent="0.25">
      <c r="AH3697" s="42" t="e">
        <f t="shared" si="151"/>
        <v>#REF!</v>
      </c>
      <c r="AI3697" s="43" t="str">
        <f>_xll.BInterpol('Base IPCA'!$C$3:$C$13,'Base IPCA'!$E$3:$E$13,AH3697,"Cubic","Extrapolate=Linear","MultiX=Average","Skip=True","Sort=True")</f>
        <v>#N/A Invalid Parameter: Interpolation value</v>
      </c>
      <c r="AJ3697" s="43" t="str">
        <f>_xll.BInterpol('Base IPCA'!$C$3:$C$13,'Base IPCA'!$D$3:$D$13,AH3697,"Cubic","Extrapolate=Linear","MultiX=Average","Skip=True","Sort=True")</f>
        <v>#N/A Invalid Parameter: Interpolation value</v>
      </c>
    </row>
    <row r="3698" spans="34:36" x14ac:dyDescent="0.25">
      <c r="AH3698" s="42" t="e">
        <f t="shared" si="151"/>
        <v>#REF!</v>
      </c>
      <c r="AI3698" s="43" t="str">
        <f>_xll.BInterpol('Base IPCA'!$C$3:$C$13,'Base IPCA'!$E$3:$E$13,AH3698,"Cubic","Extrapolate=Linear","MultiX=Average","Skip=True","Sort=True")</f>
        <v>#N/A Invalid Parameter: Interpolation value</v>
      </c>
      <c r="AJ3698" s="43" t="str">
        <f>_xll.BInterpol('Base IPCA'!$C$3:$C$13,'Base IPCA'!$D$3:$D$13,AH3698,"Cubic","Extrapolate=Linear","MultiX=Average","Skip=True","Sort=True")</f>
        <v>#N/A Invalid Parameter: Interpolation value</v>
      </c>
    </row>
    <row r="3699" spans="34:36" x14ac:dyDescent="0.25">
      <c r="AH3699" s="42" t="e">
        <f t="shared" si="151"/>
        <v>#REF!</v>
      </c>
      <c r="AI3699" s="43" t="str">
        <f>_xll.BInterpol('Base IPCA'!$C$3:$C$13,'Base IPCA'!$E$3:$E$13,AH3699,"Cubic","Extrapolate=Linear","MultiX=Average","Skip=True","Sort=True")</f>
        <v>#N/A Invalid Parameter: Interpolation value</v>
      </c>
      <c r="AJ3699" s="43" t="str">
        <f>_xll.BInterpol('Base IPCA'!$C$3:$C$13,'Base IPCA'!$D$3:$D$13,AH3699,"Cubic","Extrapolate=Linear","MultiX=Average","Skip=True","Sort=True")</f>
        <v>#N/A Invalid Parameter: Interpolation value</v>
      </c>
    </row>
    <row r="3700" spans="34:36" x14ac:dyDescent="0.25">
      <c r="AH3700" s="42" t="e">
        <f t="shared" si="151"/>
        <v>#REF!</v>
      </c>
      <c r="AI3700" s="43" t="str">
        <f>_xll.BInterpol('Base IPCA'!$C$3:$C$13,'Base IPCA'!$E$3:$E$13,AH3700,"Cubic","Extrapolate=Linear","MultiX=Average","Skip=True","Sort=True")</f>
        <v>#N/A Invalid Parameter: Interpolation value</v>
      </c>
      <c r="AJ3700" s="43" t="str">
        <f>_xll.BInterpol('Base IPCA'!$C$3:$C$13,'Base IPCA'!$D$3:$D$13,AH3700,"Cubic","Extrapolate=Linear","MultiX=Average","Skip=True","Sort=True")</f>
        <v>#N/A Invalid Parameter: Interpolation value</v>
      </c>
    </row>
    <row r="3701" spans="34:36" x14ac:dyDescent="0.25">
      <c r="AH3701" s="42" t="e">
        <f t="shared" si="151"/>
        <v>#REF!</v>
      </c>
      <c r="AI3701" s="43" t="str">
        <f>_xll.BInterpol('Base IPCA'!$C$3:$C$13,'Base IPCA'!$E$3:$E$13,AH3701,"Cubic","Extrapolate=Linear","MultiX=Average","Skip=True","Sort=True")</f>
        <v>#N/A Invalid Parameter: Interpolation value</v>
      </c>
      <c r="AJ3701" s="43" t="str">
        <f>_xll.BInterpol('Base IPCA'!$C$3:$C$13,'Base IPCA'!$D$3:$D$13,AH3701,"Cubic","Extrapolate=Linear","MultiX=Average","Skip=True","Sort=True")</f>
        <v>#N/A Invalid Parameter: Interpolation value</v>
      </c>
    </row>
    <row r="3702" spans="34:36" x14ac:dyDescent="0.25">
      <c r="AH3702" s="42" t="e">
        <f t="shared" si="151"/>
        <v>#REF!</v>
      </c>
      <c r="AI3702" s="43" t="str">
        <f>_xll.BInterpol('Base IPCA'!$C$3:$C$13,'Base IPCA'!$E$3:$E$13,AH3702,"Cubic","Extrapolate=Linear","MultiX=Average","Skip=True","Sort=True")</f>
        <v>#N/A Invalid Parameter: Interpolation value</v>
      </c>
      <c r="AJ3702" s="43" t="str">
        <f>_xll.BInterpol('Base IPCA'!$C$3:$C$13,'Base IPCA'!$D$3:$D$13,AH3702,"Cubic","Extrapolate=Linear","MultiX=Average","Skip=True","Sort=True")</f>
        <v>#N/A Invalid Parameter: Interpolation value</v>
      </c>
    </row>
    <row r="3703" spans="34:36" x14ac:dyDescent="0.25">
      <c r="AH3703" s="42" t="e">
        <f t="shared" si="151"/>
        <v>#REF!</v>
      </c>
      <c r="AI3703" s="43" t="str">
        <f>_xll.BInterpol('Base IPCA'!$C$3:$C$13,'Base IPCA'!$E$3:$E$13,AH3703,"Cubic","Extrapolate=Linear","MultiX=Average","Skip=True","Sort=True")</f>
        <v>#N/A Invalid Parameter: Interpolation value</v>
      </c>
      <c r="AJ3703" s="43" t="str">
        <f>_xll.BInterpol('Base IPCA'!$C$3:$C$13,'Base IPCA'!$D$3:$D$13,AH3703,"Cubic","Extrapolate=Linear","MultiX=Average","Skip=True","Sort=True")</f>
        <v>#N/A Invalid Parameter: Interpolation value</v>
      </c>
    </row>
    <row r="3704" spans="34:36" x14ac:dyDescent="0.25">
      <c r="AH3704" s="42" t="e">
        <f t="shared" si="151"/>
        <v>#REF!</v>
      </c>
      <c r="AI3704" s="43" t="str">
        <f>_xll.BInterpol('Base IPCA'!$C$3:$C$13,'Base IPCA'!$E$3:$E$13,AH3704,"Cubic","Extrapolate=Linear","MultiX=Average","Skip=True","Sort=True")</f>
        <v>#N/A Invalid Parameter: Interpolation value</v>
      </c>
      <c r="AJ3704" s="43" t="str">
        <f>_xll.BInterpol('Base IPCA'!$C$3:$C$13,'Base IPCA'!$D$3:$D$13,AH3704,"Cubic","Extrapolate=Linear","MultiX=Average","Skip=True","Sort=True")</f>
        <v>#N/A Invalid Parameter: Interpolation value</v>
      </c>
    </row>
    <row r="3705" spans="34:36" x14ac:dyDescent="0.25">
      <c r="AH3705" s="42" t="e">
        <f t="shared" si="151"/>
        <v>#REF!</v>
      </c>
      <c r="AI3705" s="43" t="str">
        <f>_xll.BInterpol('Base IPCA'!$C$3:$C$13,'Base IPCA'!$E$3:$E$13,AH3705,"Cubic","Extrapolate=Linear","MultiX=Average","Skip=True","Sort=True")</f>
        <v>#N/A Invalid Parameter: Interpolation value</v>
      </c>
      <c r="AJ3705" s="43" t="str">
        <f>_xll.BInterpol('Base IPCA'!$C$3:$C$13,'Base IPCA'!$D$3:$D$13,AH3705,"Cubic","Extrapolate=Linear","MultiX=Average","Skip=True","Sort=True")</f>
        <v>#N/A Invalid Parameter: Interpolation value</v>
      </c>
    </row>
    <row r="3706" spans="34:36" x14ac:dyDescent="0.25">
      <c r="AH3706" s="42" t="e">
        <f t="shared" si="151"/>
        <v>#REF!</v>
      </c>
      <c r="AI3706" s="43" t="str">
        <f>_xll.BInterpol('Base IPCA'!$C$3:$C$13,'Base IPCA'!$E$3:$E$13,AH3706,"Cubic","Extrapolate=Linear","MultiX=Average","Skip=True","Sort=True")</f>
        <v>#N/A Invalid Parameter: Interpolation value</v>
      </c>
      <c r="AJ3706" s="43" t="str">
        <f>_xll.BInterpol('Base IPCA'!$C$3:$C$13,'Base IPCA'!$D$3:$D$13,AH3706,"Cubic","Extrapolate=Linear","MultiX=Average","Skip=True","Sort=True")</f>
        <v>#N/A Invalid Parameter: Interpolation value</v>
      </c>
    </row>
    <row r="3707" spans="34:36" x14ac:dyDescent="0.25">
      <c r="AH3707" s="42" t="e">
        <f t="shared" si="151"/>
        <v>#REF!</v>
      </c>
      <c r="AI3707" s="43" t="str">
        <f>_xll.BInterpol('Base IPCA'!$C$3:$C$13,'Base IPCA'!$E$3:$E$13,AH3707,"Cubic","Extrapolate=Linear","MultiX=Average","Skip=True","Sort=True")</f>
        <v>#N/A Invalid Parameter: Interpolation value</v>
      </c>
      <c r="AJ3707" s="43" t="str">
        <f>_xll.BInterpol('Base IPCA'!$C$3:$C$13,'Base IPCA'!$D$3:$D$13,AH3707,"Cubic","Extrapolate=Linear","MultiX=Average","Skip=True","Sort=True")</f>
        <v>#N/A Invalid Parameter: Interpolation value</v>
      </c>
    </row>
    <row r="3708" spans="34:36" x14ac:dyDescent="0.25">
      <c r="AH3708" s="42" t="e">
        <f t="shared" si="151"/>
        <v>#REF!</v>
      </c>
      <c r="AI3708" s="43" t="str">
        <f>_xll.BInterpol('Base IPCA'!$C$3:$C$13,'Base IPCA'!$E$3:$E$13,AH3708,"Cubic","Extrapolate=Linear","MultiX=Average","Skip=True","Sort=True")</f>
        <v>#N/A Invalid Parameter: Interpolation value</v>
      </c>
      <c r="AJ3708" s="43" t="str">
        <f>_xll.BInterpol('Base IPCA'!$C$3:$C$13,'Base IPCA'!$D$3:$D$13,AH3708,"Cubic","Extrapolate=Linear","MultiX=Average","Skip=True","Sort=True")</f>
        <v>#N/A Invalid Parameter: Interpolation value</v>
      </c>
    </row>
    <row r="3709" spans="34:36" x14ac:dyDescent="0.25">
      <c r="AH3709" s="42" t="e">
        <f t="shared" si="151"/>
        <v>#REF!</v>
      </c>
      <c r="AI3709" s="43" t="str">
        <f>_xll.BInterpol('Base IPCA'!$C$3:$C$13,'Base IPCA'!$E$3:$E$13,AH3709,"Cubic","Extrapolate=Linear","MultiX=Average","Skip=True","Sort=True")</f>
        <v>#N/A Invalid Parameter: Interpolation value</v>
      </c>
      <c r="AJ3709" s="43" t="str">
        <f>_xll.BInterpol('Base IPCA'!$C$3:$C$13,'Base IPCA'!$D$3:$D$13,AH3709,"Cubic","Extrapolate=Linear","MultiX=Average","Skip=True","Sort=True")</f>
        <v>#N/A Invalid Parameter: Interpolation value</v>
      </c>
    </row>
    <row r="3710" spans="34:36" x14ac:dyDescent="0.25">
      <c r="AH3710" s="42" t="e">
        <f t="shared" si="151"/>
        <v>#REF!</v>
      </c>
      <c r="AI3710" s="43" t="str">
        <f>_xll.BInterpol('Base IPCA'!$C$3:$C$13,'Base IPCA'!$E$3:$E$13,AH3710,"Cubic","Extrapolate=Linear","MultiX=Average","Skip=True","Sort=True")</f>
        <v>#N/A Invalid Parameter: Interpolation value</v>
      </c>
      <c r="AJ3710" s="43" t="str">
        <f>_xll.BInterpol('Base IPCA'!$C$3:$C$13,'Base IPCA'!$D$3:$D$13,AH3710,"Cubic","Extrapolate=Linear","MultiX=Average","Skip=True","Sort=True")</f>
        <v>#N/A Invalid Parameter: Interpolation value</v>
      </c>
    </row>
    <row r="3711" spans="34:36" x14ac:dyDescent="0.25">
      <c r="AH3711" s="42" t="e">
        <f t="shared" si="151"/>
        <v>#REF!</v>
      </c>
      <c r="AI3711" s="43" t="str">
        <f>_xll.BInterpol('Base IPCA'!$C$3:$C$13,'Base IPCA'!$E$3:$E$13,AH3711,"Cubic","Extrapolate=Linear","MultiX=Average","Skip=True","Sort=True")</f>
        <v>#N/A Invalid Parameter: Interpolation value</v>
      </c>
      <c r="AJ3711" s="43" t="str">
        <f>_xll.BInterpol('Base IPCA'!$C$3:$C$13,'Base IPCA'!$D$3:$D$13,AH3711,"Cubic","Extrapolate=Linear","MultiX=Average","Skip=True","Sort=True")</f>
        <v>#N/A Invalid Parameter: Interpolation value</v>
      </c>
    </row>
    <row r="3712" spans="34:36" x14ac:dyDescent="0.25">
      <c r="AH3712" s="42" t="e">
        <f t="shared" si="151"/>
        <v>#REF!</v>
      </c>
      <c r="AI3712" s="43" t="str">
        <f>_xll.BInterpol('Base IPCA'!$C$3:$C$13,'Base IPCA'!$E$3:$E$13,AH3712,"Cubic","Extrapolate=Linear","MultiX=Average","Skip=True","Sort=True")</f>
        <v>#N/A Invalid Parameter: Interpolation value</v>
      </c>
      <c r="AJ3712" s="43" t="str">
        <f>_xll.BInterpol('Base IPCA'!$C$3:$C$13,'Base IPCA'!$D$3:$D$13,AH3712,"Cubic","Extrapolate=Linear","MultiX=Average","Skip=True","Sort=True")</f>
        <v>#N/A Invalid Parameter: Interpolation value</v>
      </c>
    </row>
    <row r="3713" spans="34:36" x14ac:dyDescent="0.25">
      <c r="AH3713" s="42" t="e">
        <f t="shared" si="151"/>
        <v>#REF!</v>
      </c>
      <c r="AI3713" s="43" t="str">
        <f>_xll.BInterpol('Base IPCA'!$C$3:$C$13,'Base IPCA'!$E$3:$E$13,AH3713,"Cubic","Extrapolate=Linear","MultiX=Average","Skip=True","Sort=True")</f>
        <v>#N/A Invalid Parameter: Interpolation value</v>
      </c>
      <c r="AJ3713" s="43" t="str">
        <f>_xll.BInterpol('Base IPCA'!$C$3:$C$13,'Base IPCA'!$D$3:$D$13,AH3713,"Cubic","Extrapolate=Linear","MultiX=Average","Skip=True","Sort=True")</f>
        <v>#N/A Invalid Parameter: Interpolation value</v>
      </c>
    </row>
    <row r="3714" spans="34:36" x14ac:dyDescent="0.25">
      <c r="AH3714" s="42" t="e">
        <f t="shared" si="151"/>
        <v>#REF!</v>
      </c>
      <c r="AI3714" s="43" t="str">
        <f>_xll.BInterpol('Base IPCA'!$C$3:$C$13,'Base IPCA'!$E$3:$E$13,AH3714,"Cubic","Extrapolate=Linear","MultiX=Average","Skip=True","Sort=True")</f>
        <v>#N/A Invalid Parameter: Interpolation value</v>
      </c>
      <c r="AJ3714" s="43" t="str">
        <f>_xll.BInterpol('Base IPCA'!$C$3:$C$13,'Base IPCA'!$D$3:$D$13,AH3714,"Cubic","Extrapolate=Linear","MultiX=Average","Skip=True","Sort=True")</f>
        <v>#N/A Invalid Parameter: Interpolation value</v>
      </c>
    </row>
    <row r="3715" spans="34:36" x14ac:dyDescent="0.25">
      <c r="AH3715" s="42" t="e">
        <f t="shared" si="151"/>
        <v>#REF!</v>
      </c>
      <c r="AI3715" s="43" t="str">
        <f>_xll.BInterpol('Base IPCA'!$C$3:$C$13,'Base IPCA'!$E$3:$E$13,AH3715,"Cubic","Extrapolate=Linear","MultiX=Average","Skip=True","Sort=True")</f>
        <v>#N/A Invalid Parameter: Interpolation value</v>
      </c>
      <c r="AJ3715" s="43" t="str">
        <f>_xll.BInterpol('Base IPCA'!$C$3:$C$13,'Base IPCA'!$D$3:$D$13,AH3715,"Cubic","Extrapolate=Linear","MultiX=Average","Skip=True","Sort=True")</f>
        <v>#N/A Invalid Parameter: Interpolation value</v>
      </c>
    </row>
    <row r="3716" spans="34:36" x14ac:dyDescent="0.25">
      <c r="AH3716" s="42" t="e">
        <f t="shared" si="151"/>
        <v>#REF!</v>
      </c>
      <c r="AI3716" s="43" t="str">
        <f>_xll.BInterpol('Base IPCA'!$C$3:$C$13,'Base IPCA'!$E$3:$E$13,AH3716,"Cubic","Extrapolate=Linear","MultiX=Average","Skip=True","Sort=True")</f>
        <v>#N/A Invalid Parameter: Interpolation value</v>
      </c>
      <c r="AJ3716" s="43" t="str">
        <f>_xll.BInterpol('Base IPCA'!$C$3:$C$13,'Base IPCA'!$D$3:$D$13,AH3716,"Cubic","Extrapolate=Linear","MultiX=Average","Skip=True","Sort=True")</f>
        <v>#N/A Invalid Parameter: Interpolation value</v>
      </c>
    </row>
    <row r="3717" spans="34:36" x14ac:dyDescent="0.25">
      <c r="AH3717" s="42" t="e">
        <f t="shared" si="151"/>
        <v>#REF!</v>
      </c>
      <c r="AI3717" s="43" t="str">
        <f>_xll.BInterpol('Base IPCA'!$C$3:$C$13,'Base IPCA'!$E$3:$E$13,AH3717,"Cubic","Extrapolate=Linear","MultiX=Average","Skip=True","Sort=True")</f>
        <v>#N/A Invalid Parameter: Interpolation value</v>
      </c>
      <c r="AJ3717" s="43" t="str">
        <f>_xll.BInterpol('Base IPCA'!$C$3:$C$13,'Base IPCA'!$D$3:$D$13,AH3717,"Cubic","Extrapolate=Linear","MultiX=Average","Skip=True","Sort=True")</f>
        <v>#N/A Invalid Parameter: Interpolation value</v>
      </c>
    </row>
    <row r="3718" spans="34:36" x14ac:dyDescent="0.25">
      <c r="AH3718" s="42" t="e">
        <f t="shared" ref="AH3718:AH3781" si="152">AH3717+1</f>
        <v>#REF!</v>
      </c>
      <c r="AI3718" s="43" t="str">
        <f>_xll.BInterpol('Base IPCA'!$C$3:$C$13,'Base IPCA'!$E$3:$E$13,AH3718,"Cubic","Extrapolate=Linear","MultiX=Average","Skip=True","Sort=True")</f>
        <v>#N/A Invalid Parameter: Interpolation value</v>
      </c>
      <c r="AJ3718" s="43" t="str">
        <f>_xll.BInterpol('Base IPCA'!$C$3:$C$13,'Base IPCA'!$D$3:$D$13,AH3718,"Cubic","Extrapolate=Linear","MultiX=Average","Skip=True","Sort=True")</f>
        <v>#N/A Invalid Parameter: Interpolation value</v>
      </c>
    </row>
    <row r="3719" spans="34:36" x14ac:dyDescent="0.25">
      <c r="AH3719" s="42" t="e">
        <f t="shared" si="152"/>
        <v>#REF!</v>
      </c>
      <c r="AI3719" s="43" t="str">
        <f>_xll.BInterpol('Base IPCA'!$C$3:$C$13,'Base IPCA'!$E$3:$E$13,AH3719,"Cubic","Extrapolate=Linear","MultiX=Average","Skip=True","Sort=True")</f>
        <v>#N/A Invalid Parameter: Interpolation value</v>
      </c>
      <c r="AJ3719" s="43" t="str">
        <f>_xll.BInterpol('Base IPCA'!$C$3:$C$13,'Base IPCA'!$D$3:$D$13,AH3719,"Cubic","Extrapolate=Linear","MultiX=Average","Skip=True","Sort=True")</f>
        <v>#N/A Invalid Parameter: Interpolation value</v>
      </c>
    </row>
    <row r="3720" spans="34:36" x14ac:dyDescent="0.25">
      <c r="AH3720" s="42" t="e">
        <f t="shared" si="152"/>
        <v>#REF!</v>
      </c>
      <c r="AI3720" s="43" t="str">
        <f>_xll.BInterpol('Base IPCA'!$C$3:$C$13,'Base IPCA'!$E$3:$E$13,AH3720,"Cubic","Extrapolate=Linear","MultiX=Average","Skip=True","Sort=True")</f>
        <v>#N/A Invalid Parameter: Interpolation value</v>
      </c>
      <c r="AJ3720" s="43" t="str">
        <f>_xll.BInterpol('Base IPCA'!$C$3:$C$13,'Base IPCA'!$D$3:$D$13,AH3720,"Cubic","Extrapolate=Linear","MultiX=Average","Skip=True","Sort=True")</f>
        <v>#N/A Invalid Parameter: Interpolation value</v>
      </c>
    </row>
    <row r="3721" spans="34:36" x14ac:dyDescent="0.25">
      <c r="AH3721" s="42" t="e">
        <f t="shared" si="152"/>
        <v>#REF!</v>
      </c>
      <c r="AI3721" s="43" t="str">
        <f>_xll.BInterpol('Base IPCA'!$C$3:$C$13,'Base IPCA'!$E$3:$E$13,AH3721,"Cubic","Extrapolate=Linear","MultiX=Average","Skip=True","Sort=True")</f>
        <v>#N/A Invalid Parameter: Interpolation value</v>
      </c>
      <c r="AJ3721" s="43" t="str">
        <f>_xll.BInterpol('Base IPCA'!$C$3:$C$13,'Base IPCA'!$D$3:$D$13,AH3721,"Cubic","Extrapolate=Linear","MultiX=Average","Skip=True","Sort=True")</f>
        <v>#N/A Invalid Parameter: Interpolation value</v>
      </c>
    </row>
    <row r="3722" spans="34:36" x14ac:dyDescent="0.25">
      <c r="AH3722" s="42" t="e">
        <f t="shared" si="152"/>
        <v>#REF!</v>
      </c>
      <c r="AI3722" s="43" t="str">
        <f>_xll.BInterpol('Base IPCA'!$C$3:$C$13,'Base IPCA'!$E$3:$E$13,AH3722,"Cubic","Extrapolate=Linear","MultiX=Average","Skip=True","Sort=True")</f>
        <v>#N/A Invalid Parameter: Interpolation value</v>
      </c>
      <c r="AJ3722" s="43" t="str">
        <f>_xll.BInterpol('Base IPCA'!$C$3:$C$13,'Base IPCA'!$D$3:$D$13,AH3722,"Cubic","Extrapolate=Linear","MultiX=Average","Skip=True","Sort=True")</f>
        <v>#N/A Invalid Parameter: Interpolation value</v>
      </c>
    </row>
    <row r="3723" spans="34:36" x14ac:dyDescent="0.25">
      <c r="AH3723" s="42" t="e">
        <f t="shared" si="152"/>
        <v>#REF!</v>
      </c>
      <c r="AI3723" s="43" t="str">
        <f>_xll.BInterpol('Base IPCA'!$C$3:$C$13,'Base IPCA'!$E$3:$E$13,AH3723,"Cubic","Extrapolate=Linear","MultiX=Average","Skip=True","Sort=True")</f>
        <v>#N/A Invalid Parameter: Interpolation value</v>
      </c>
      <c r="AJ3723" s="43" t="str">
        <f>_xll.BInterpol('Base IPCA'!$C$3:$C$13,'Base IPCA'!$D$3:$D$13,AH3723,"Cubic","Extrapolate=Linear","MultiX=Average","Skip=True","Sort=True")</f>
        <v>#N/A Invalid Parameter: Interpolation value</v>
      </c>
    </row>
    <row r="3724" spans="34:36" x14ac:dyDescent="0.25">
      <c r="AH3724" s="42" t="e">
        <f t="shared" si="152"/>
        <v>#REF!</v>
      </c>
      <c r="AI3724" s="43" t="str">
        <f>_xll.BInterpol('Base IPCA'!$C$3:$C$13,'Base IPCA'!$E$3:$E$13,AH3724,"Cubic","Extrapolate=Linear","MultiX=Average","Skip=True","Sort=True")</f>
        <v>#N/A Invalid Parameter: Interpolation value</v>
      </c>
      <c r="AJ3724" s="43" t="str">
        <f>_xll.BInterpol('Base IPCA'!$C$3:$C$13,'Base IPCA'!$D$3:$D$13,AH3724,"Cubic","Extrapolate=Linear","MultiX=Average","Skip=True","Sort=True")</f>
        <v>#N/A Invalid Parameter: Interpolation value</v>
      </c>
    </row>
    <row r="3725" spans="34:36" x14ac:dyDescent="0.25">
      <c r="AH3725" s="42" t="e">
        <f t="shared" si="152"/>
        <v>#REF!</v>
      </c>
      <c r="AI3725" s="43" t="str">
        <f>_xll.BInterpol('Base IPCA'!$C$3:$C$13,'Base IPCA'!$E$3:$E$13,AH3725,"Cubic","Extrapolate=Linear","MultiX=Average","Skip=True","Sort=True")</f>
        <v>#N/A Invalid Parameter: Interpolation value</v>
      </c>
      <c r="AJ3725" s="43" t="str">
        <f>_xll.BInterpol('Base IPCA'!$C$3:$C$13,'Base IPCA'!$D$3:$D$13,AH3725,"Cubic","Extrapolate=Linear","MultiX=Average","Skip=True","Sort=True")</f>
        <v>#N/A Invalid Parameter: Interpolation value</v>
      </c>
    </row>
    <row r="3726" spans="34:36" x14ac:dyDescent="0.25">
      <c r="AH3726" s="42" t="e">
        <f t="shared" si="152"/>
        <v>#REF!</v>
      </c>
      <c r="AI3726" s="43" t="str">
        <f>_xll.BInterpol('Base IPCA'!$C$3:$C$13,'Base IPCA'!$E$3:$E$13,AH3726,"Cubic","Extrapolate=Linear","MultiX=Average","Skip=True","Sort=True")</f>
        <v>#N/A Invalid Parameter: Interpolation value</v>
      </c>
      <c r="AJ3726" s="43" t="str">
        <f>_xll.BInterpol('Base IPCA'!$C$3:$C$13,'Base IPCA'!$D$3:$D$13,AH3726,"Cubic","Extrapolate=Linear","MultiX=Average","Skip=True","Sort=True")</f>
        <v>#N/A Invalid Parameter: Interpolation value</v>
      </c>
    </row>
    <row r="3727" spans="34:36" x14ac:dyDescent="0.25">
      <c r="AH3727" s="42" t="e">
        <f t="shared" si="152"/>
        <v>#REF!</v>
      </c>
      <c r="AI3727" s="43" t="str">
        <f>_xll.BInterpol('Base IPCA'!$C$3:$C$13,'Base IPCA'!$E$3:$E$13,AH3727,"Cubic","Extrapolate=Linear","MultiX=Average","Skip=True","Sort=True")</f>
        <v>#N/A Invalid Parameter: Interpolation value</v>
      </c>
      <c r="AJ3727" s="43" t="str">
        <f>_xll.BInterpol('Base IPCA'!$C$3:$C$13,'Base IPCA'!$D$3:$D$13,AH3727,"Cubic","Extrapolate=Linear","MultiX=Average","Skip=True","Sort=True")</f>
        <v>#N/A Invalid Parameter: Interpolation value</v>
      </c>
    </row>
    <row r="3728" spans="34:36" x14ac:dyDescent="0.25">
      <c r="AH3728" s="42" t="e">
        <f t="shared" si="152"/>
        <v>#REF!</v>
      </c>
      <c r="AI3728" s="43" t="str">
        <f>_xll.BInterpol('Base IPCA'!$C$3:$C$13,'Base IPCA'!$E$3:$E$13,AH3728,"Cubic","Extrapolate=Linear","MultiX=Average","Skip=True","Sort=True")</f>
        <v>#N/A Invalid Parameter: Interpolation value</v>
      </c>
      <c r="AJ3728" s="43" t="str">
        <f>_xll.BInterpol('Base IPCA'!$C$3:$C$13,'Base IPCA'!$D$3:$D$13,AH3728,"Cubic","Extrapolate=Linear","MultiX=Average","Skip=True","Sort=True")</f>
        <v>#N/A Invalid Parameter: Interpolation value</v>
      </c>
    </row>
    <row r="3729" spans="34:36" x14ac:dyDescent="0.25">
      <c r="AH3729" s="42" t="e">
        <f t="shared" si="152"/>
        <v>#REF!</v>
      </c>
      <c r="AI3729" s="43" t="str">
        <f>_xll.BInterpol('Base IPCA'!$C$3:$C$13,'Base IPCA'!$E$3:$E$13,AH3729,"Cubic","Extrapolate=Linear","MultiX=Average","Skip=True","Sort=True")</f>
        <v>#N/A Invalid Parameter: Interpolation value</v>
      </c>
      <c r="AJ3729" s="43" t="str">
        <f>_xll.BInterpol('Base IPCA'!$C$3:$C$13,'Base IPCA'!$D$3:$D$13,AH3729,"Cubic","Extrapolate=Linear","MultiX=Average","Skip=True","Sort=True")</f>
        <v>#N/A Invalid Parameter: Interpolation value</v>
      </c>
    </row>
    <row r="3730" spans="34:36" x14ac:dyDescent="0.25">
      <c r="AH3730" s="42" t="e">
        <f t="shared" si="152"/>
        <v>#REF!</v>
      </c>
      <c r="AI3730" s="43" t="str">
        <f>_xll.BInterpol('Base IPCA'!$C$3:$C$13,'Base IPCA'!$E$3:$E$13,AH3730,"Cubic","Extrapolate=Linear","MultiX=Average","Skip=True","Sort=True")</f>
        <v>#N/A Invalid Parameter: Interpolation value</v>
      </c>
      <c r="AJ3730" s="43" t="str">
        <f>_xll.BInterpol('Base IPCA'!$C$3:$C$13,'Base IPCA'!$D$3:$D$13,AH3730,"Cubic","Extrapolate=Linear","MultiX=Average","Skip=True","Sort=True")</f>
        <v>#N/A Invalid Parameter: Interpolation value</v>
      </c>
    </row>
    <row r="3731" spans="34:36" x14ac:dyDescent="0.25">
      <c r="AH3731" s="42" t="e">
        <f t="shared" si="152"/>
        <v>#REF!</v>
      </c>
      <c r="AI3731" s="43" t="str">
        <f>_xll.BInterpol('Base IPCA'!$C$3:$C$13,'Base IPCA'!$E$3:$E$13,AH3731,"Cubic","Extrapolate=Linear","MultiX=Average","Skip=True","Sort=True")</f>
        <v>#N/A Invalid Parameter: Interpolation value</v>
      </c>
      <c r="AJ3731" s="43" t="str">
        <f>_xll.BInterpol('Base IPCA'!$C$3:$C$13,'Base IPCA'!$D$3:$D$13,AH3731,"Cubic","Extrapolate=Linear","MultiX=Average","Skip=True","Sort=True")</f>
        <v>#N/A Invalid Parameter: Interpolation value</v>
      </c>
    </row>
    <row r="3732" spans="34:36" x14ac:dyDescent="0.25">
      <c r="AH3732" s="42" t="e">
        <f t="shared" si="152"/>
        <v>#REF!</v>
      </c>
      <c r="AI3732" s="43" t="str">
        <f>_xll.BInterpol('Base IPCA'!$C$3:$C$13,'Base IPCA'!$E$3:$E$13,AH3732,"Cubic","Extrapolate=Linear","MultiX=Average","Skip=True","Sort=True")</f>
        <v>#N/A Invalid Parameter: Interpolation value</v>
      </c>
      <c r="AJ3732" s="43" t="str">
        <f>_xll.BInterpol('Base IPCA'!$C$3:$C$13,'Base IPCA'!$D$3:$D$13,AH3732,"Cubic","Extrapolate=Linear","MultiX=Average","Skip=True","Sort=True")</f>
        <v>#N/A Invalid Parameter: Interpolation value</v>
      </c>
    </row>
    <row r="3733" spans="34:36" x14ac:dyDescent="0.25">
      <c r="AH3733" s="42" t="e">
        <f t="shared" si="152"/>
        <v>#REF!</v>
      </c>
      <c r="AI3733" s="43" t="str">
        <f>_xll.BInterpol('Base IPCA'!$C$3:$C$13,'Base IPCA'!$E$3:$E$13,AH3733,"Cubic","Extrapolate=Linear","MultiX=Average","Skip=True","Sort=True")</f>
        <v>#N/A Invalid Parameter: Interpolation value</v>
      </c>
      <c r="AJ3733" s="43" t="str">
        <f>_xll.BInterpol('Base IPCA'!$C$3:$C$13,'Base IPCA'!$D$3:$D$13,AH3733,"Cubic","Extrapolate=Linear","MultiX=Average","Skip=True","Sort=True")</f>
        <v>#N/A Invalid Parameter: Interpolation value</v>
      </c>
    </row>
    <row r="3734" spans="34:36" x14ac:dyDescent="0.25">
      <c r="AH3734" s="42" t="e">
        <f t="shared" si="152"/>
        <v>#REF!</v>
      </c>
      <c r="AI3734" s="43" t="str">
        <f>_xll.BInterpol('Base IPCA'!$C$3:$C$13,'Base IPCA'!$E$3:$E$13,AH3734,"Cubic","Extrapolate=Linear","MultiX=Average","Skip=True","Sort=True")</f>
        <v>#N/A Invalid Parameter: Interpolation value</v>
      </c>
      <c r="AJ3734" s="43" t="str">
        <f>_xll.BInterpol('Base IPCA'!$C$3:$C$13,'Base IPCA'!$D$3:$D$13,AH3734,"Cubic","Extrapolate=Linear","MultiX=Average","Skip=True","Sort=True")</f>
        <v>#N/A Invalid Parameter: Interpolation value</v>
      </c>
    </row>
    <row r="3735" spans="34:36" x14ac:dyDescent="0.25">
      <c r="AH3735" s="42" t="e">
        <f t="shared" si="152"/>
        <v>#REF!</v>
      </c>
      <c r="AI3735" s="43" t="str">
        <f>_xll.BInterpol('Base IPCA'!$C$3:$C$13,'Base IPCA'!$E$3:$E$13,AH3735,"Cubic","Extrapolate=Linear","MultiX=Average","Skip=True","Sort=True")</f>
        <v>#N/A Invalid Parameter: Interpolation value</v>
      </c>
      <c r="AJ3735" s="43" t="str">
        <f>_xll.BInterpol('Base IPCA'!$C$3:$C$13,'Base IPCA'!$D$3:$D$13,AH3735,"Cubic","Extrapolate=Linear","MultiX=Average","Skip=True","Sort=True")</f>
        <v>#N/A Invalid Parameter: Interpolation value</v>
      </c>
    </row>
    <row r="3736" spans="34:36" x14ac:dyDescent="0.25">
      <c r="AH3736" s="42" t="e">
        <f t="shared" si="152"/>
        <v>#REF!</v>
      </c>
      <c r="AI3736" s="43" t="str">
        <f>_xll.BInterpol('Base IPCA'!$C$3:$C$13,'Base IPCA'!$E$3:$E$13,AH3736,"Cubic","Extrapolate=Linear","MultiX=Average","Skip=True","Sort=True")</f>
        <v>#N/A Invalid Parameter: Interpolation value</v>
      </c>
      <c r="AJ3736" s="43" t="str">
        <f>_xll.BInterpol('Base IPCA'!$C$3:$C$13,'Base IPCA'!$D$3:$D$13,AH3736,"Cubic","Extrapolate=Linear","MultiX=Average","Skip=True","Sort=True")</f>
        <v>#N/A Invalid Parameter: Interpolation value</v>
      </c>
    </row>
    <row r="3737" spans="34:36" x14ac:dyDescent="0.25">
      <c r="AH3737" s="42" t="e">
        <f t="shared" si="152"/>
        <v>#REF!</v>
      </c>
      <c r="AI3737" s="43" t="str">
        <f>_xll.BInterpol('Base IPCA'!$C$3:$C$13,'Base IPCA'!$E$3:$E$13,AH3737,"Cubic","Extrapolate=Linear","MultiX=Average","Skip=True","Sort=True")</f>
        <v>#N/A Invalid Parameter: Interpolation value</v>
      </c>
      <c r="AJ3737" s="43" t="str">
        <f>_xll.BInterpol('Base IPCA'!$C$3:$C$13,'Base IPCA'!$D$3:$D$13,AH3737,"Cubic","Extrapolate=Linear","MultiX=Average","Skip=True","Sort=True")</f>
        <v>#N/A Invalid Parameter: Interpolation value</v>
      </c>
    </row>
    <row r="3738" spans="34:36" x14ac:dyDescent="0.25">
      <c r="AH3738" s="42" t="e">
        <f t="shared" si="152"/>
        <v>#REF!</v>
      </c>
      <c r="AI3738" s="43" t="str">
        <f>_xll.BInterpol('Base IPCA'!$C$3:$C$13,'Base IPCA'!$E$3:$E$13,AH3738,"Cubic","Extrapolate=Linear","MultiX=Average","Skip=True","Sort=True")</f>
        <v>#N/A Invalid Parameter: Interpolation value</v>
      </c>
      <c r="AJ3738" s="43" t="str">
        <f>_xll.BInterpol('Base IPCA'!$C$3:$C$13,'Base IPCA'!$D$3:$D$13,AH3738,"Cubic","Extrapolate=Linear","MultiX=Average","Skip=True","Sort=True")</f>
        <v>#N/A Invalid Parameter: Interpolation value</v>
      </c>
    </row>
    <row r="3739" spans="34:36" x14ac:dyDescent="0.25">
      <c r="AH3739" s="42" t="e">
        <f t="shared" si="152"/>
        <v>#REF!</v>
      </c>
      <c r="AI3739" s="43" t="str">
        <f>_xll.BInterpol('Base IPCA'!$C$3:$C$13,'Base IPCA'!$E$3:$E$13,AH3739,"Cubic","Extrapolate=Linear","MultiX=Average","Skip=True","Sort=True")</f>
        <v>#N/A Invalid Parameter: Interpolation value</v>
      </c>
      <c r="AJ3739" s="43" t="str">
        <f>_xll.BInterpol('Base IPCA'!$C$3:$C$13,'Base IPCA'!$D$3:$D$13,AH3739,"Cubic","Extrapolate=Linear","MultiX=Average","Skip=True","Sort=True")</f>
        <v>#N/A Invalid Parameter: Interpolation value</v>
      </c>
    </row>
    <row r="3740" spans="34:36" x14ac:dyDescent="0.25">
      <c r="AH3740" s="42" t="e">
        <f t="shared" si="152"/>
        <v>#REF!</v>
      </c>
      <c r="AI3740" s="43" t="str">
        <f>_xll.BInterpol('Base IPCA'!$C$3:$C$13,'Base IPCA'!$E$3:$E$13,AH3740,"Cubic","Extrapolate=Linear","MultiX=Average","Skip=True","Sort=True")</f>
        <v>#N/A Invalid Parameter: Interpolation value</v>
      </c>
      <c r="AJ3740" s="43" t="str">
        <f>_xll.BInterpol('Base IPCA'!$C$3:$C$13,'Base IPCA'!$D$3:$D$13,AH3740,"Cubic","Extrapolate=Linear","MultiX=Average","Skip=True","Sort=True")</f>
        <v>#N/A Invalid Parameter: Interpolation value</v>
      </c>
    </row>
    <row r="3741" spans="34:36" x14ac:dyDescent="0.25">
      <c r="AH3741" s="42" t="e">
        <f t="shared" si="152"/>
        <v>#REF!</v>
      </c>
      <c r="AI3741" s="43" t="str">
        <f>_xll.BInterpol('Base IPCA'!$C$3:$C$13,'Base IPCA'!$E$3:$E$13,AH3741,"Cubic","Extrapolate=Linear","MultiX=Average","Skip=True","Sort=True")</f>
        <v>#N/A Invalid Parameter: Interpolation value</v>
      </c>
      <c r="AJ3741" s="43" t="str">
        <f>_xll.BInterpol('Base IPCA'!$C$3:$C$13,'Base IPCA'!$D$3:$D$13,AH3741,"Cubic","Extrapolate=Linear","MultiX=Average","Skip=True","Sort=True")</f>
        <v>#N/A Invalid Parameter: Interpolation value</v>
      </c>
    </row>
    <row r="3742" spans="34:36" x14ac:dyDescent="0.25">
      <c r="AH3742" s="42" t="e">
        <f t="shared" si="152"/>
        <v>#REF!</v>
      </c>
      <c r="AI3742" s="43" t="str">
        <f>_xll.BInterpol('Base IPCA'!$C$3:$C$13,'Base IPCA'!$E$3:$E$13,AH3742,"Cubic","Extrapolate=Linear","MultiX=Average","Skip=True","Sort=True")</f>
        <v>#N/A Invalid Parameter: Interpolation value</v>
      </c>
      <c r="AJ3742" s="43" t="str">
        <f>_xll.BInterpol('Base IPCA'!$C$3:$C$13,'Base IPCA'!$D$3:$D$13,AH3742,"Cubic","Extrapolate=Linear","MultiX=Average","Skip=True","Sort=True")</f>
        <v>#N/A Invalid Parameter: Interpolation value</v>
      </c>
    </row>
    <row r="3743" spans="34:36" x14ac:dyDescent="0.25">
      <c r="AH3743" s="42" t="e">
        <f t="shared" si="152"/>
        <v>#REF!</v>
      </c>
      <c r="AI3743" s="43" t="str">
        <f>_xll.BInterpol('Base IPCA'!$C$3:$C$13,'Base IPCA'!$E$3:$E$13,AH3743,"Cubic","Extrapolate=Linear","MultiX=Average","Skip=True","Sort=True")</f>
        <v>#N/A Invalid Parameter: Interpolation value</v>
      </c>
      <c r="AJ3743" s="43" t="str">
        <f>_xll.BInterpol('Base IPCA'!$C$3:$C$13,'Base IPCA'!$D$3:$D$13,AH3743,"Cubic","Extrapolate=Linear","MultiX=Average","Skip=True","Sort=True")</f>
        <v>#N/A Invalid Parameter: Interpolation value</v>
      </c>
    </row>
    <row r="3744" spans="34:36" x14ac:dyDescent="0.25">
      <c r="AH3744" s="42" t="e">
        <f t="shared" si="152"/>
        <v>#REF!</v>
      </c>
      <c r="AI3744" s="43" t="str">
        <f>_xll.BInterpol('Base IPCA'!$C$3:$C$13,'Base IPCA'!$E$3:$E$13,AH3744,"Cubic","Extrapolate=Linear","MultiX=Average","Skip=True","Sort=True")</f>
        <v>#N/A Invalid Parameter: Interpolation value</v>
      </c>
      <c r="AJ3744" s="43" t="str">
        <f>_xll.BInterpol('Base IPCA'!$C$3:$C$13,'Base IPCA'!$D$3:$D$13,AH3744,"Cubic","Extrapolate=Linear","MultiX=Average","Skip=True","Sort=True")</f>
        <v>#N/A Invalid Parameter: Interpolation value</v>
      </c>
    </row>
    <row r="3745" spans="34:36" x14ac:dyDescent="0.25">
      <c r="AH3745" s="42" t="e">
        <f t="shared" si="152"/>
        <v>#REF!</v>
      </c>
      <c r="AI3745" s="43" t="str">
        <f>_xll.BInterpol('Base IPCA'!$C$3:$C$13,'Base IPCA'!$E$3:$E$13,AH3745,"Cubic","Extrapolate=Linear","MultiX=Average","Skip=True","Sort=True")</f>
        <v>#N/A Invalid Parameter: Interpolation value</v>
      </c>
      <c r="AJ3745" s="43" t="str">
        <f>_xll.BInterpol('Base IPCA'!$C$3:$C$13,'Base IPCA'!$D$3:$D$13,AH3745,"Cubic","Extrapolate=Linear","MultiX=Average","Skip=True","Sort=True")</f>
        <v>#N/A Invalid Parameter: Interpolation value</v>
      </c>
    </row>
    <row r="3746" spans="34:36" x14ac:dyDescent="0.25">
      <c r="AH3746" s="42" t="e">
        <f t="shared" si="152"/>
        <v>#REF!</v>
      </c>
      <c r="AI3746" s="43" t="str">
        <f>_xll.BInterpol('Base IPCA'!$C$3:$C$13,'Base IPCA'!$E$3:$E$13,AH3746,"Cubic","Extrapolate=Linear","MultiX=Average","Skip=True","Sort=True")</f>
        <v>#N/A Invalid Parameter: Interpolation value</v>
      </c>
      <c r="AJ3746" s="43" t="str">
        <f>_xll.BInterpol('Base IPCA'!$C$3:$C$13,'Base IPCA'!$D$3:$D$13,AH3746,"Cubic","Extrapolate=Linear","MultiX=Average","Skip=True","Sort=True")</f>
        <v>#N/A Invalid Parameter: Interpolation value</v>
      </c>
    </row>
    <row r="3747" spans="34:36" x14ac:dyDescent="0.25">
      <c r="AH3747" s="42" t="e">
        <f t="shared" si="152"/>
        <v>#REF!</v>
      </c>
      <c r="AI3747" s="43" t="str">
        <f>_xll.BInterpol('Base IPCA'!$C$3:$C$13,'Base IPCA'!$E$3:$E$13,AH3747,"Cubic","Extrapolate=Linear","MultiX=Average","Skip=True","Sort=True")</f>
        <v>#N/A Invalid Parameter: Interpolation value</v>
      </c>
      <c r="AJ3747" s="43" t="str">
        <f>_xll.BInterpol('Base IPCA'!$C$3:$C$13,'Base IPCA'!$D$3:$D$13,AH3747,"Cubic","Extrapolate=Linear","MultiX=Average","Skip=True","Sort=True")</f>
        <v>#N/A Invalid Parameter: Interpolation value</v>
      </c>
    </row>
    <row r="3748" spans="34:36" x14ac:dyDescent="0.25">
      <c r="AH3748" s="42" t="e">
        <f t="shared" si="152"/>
        <v>#REF!</v>
      </c>
      <c r="AI3748" s="43" t="str">
        <f>_xll.BInterpol('Base IPCA'!$C$3:$C$13,'Base IPCA'!$E$3:$E$13,AH3748,"Cubic","Extrapolate=Linear","MultiX=Average","Skip=True","Sort=True")</f>
        <v>#N/A Invalid Parameter: Interpolation value</v>
      </c>
      <c r="AJ3748" s="43" t="str">
        <f>_xll.BInterpol('Base IPCA'!$C$3:$C$13,'Base IPCA'!$D$3:$D$13,AH3748,"Cubic","Extrapolate=Linear","MultiX=Average","Skip=True","Sort=True")</f>
        <v>#N/A Invalid Parameter: Interpolation value</v>
      </c>
    </row>
    <row r="3749" spans="34:36" x14ac:dyDescent="0.25">
      <c r="AH3749" s="42" t="e">
        <f t="shared" si="152"/>
        <v>#REF!</v>
      </c>
      <c r="AI3749" s="43" t="str">
        <f>_xll.BInterpol('Base IPCA'!$C$3:$C$13,'Base IPCA'!$E$3:$E$13,AH3749,"Cubic","Extrapolate=Linear","MultiX=Average","Skip=True","Sort=True")</f>
        <v>#N/A Invalid Parameter: Interpolation value</v>
      </c>
      <c r="AJ3749" s="43" t="str">
        <f>_xll.BInterpol('Base IPCA'!$C$3:$C$13,'Base IPCA'!$D$3:$D$13,AH3749,"Cubic","Extrapolate=Linear","MultiX=Average","Skip=True","Sort=True")</f>
        <v>#N/A Invalid Parameter: Interpolation value</v>
      </c>
    </row>
    <row r="3750" spans="34:36" x14ac:dyDescent="0.25">
      <c r="AH3750" s="42" t="e">
        <f t="shared" si="152"/>
        <v>#REF!</v>
      </c>
      <c r="AI3750" s="43" t="str">
        <f>_xll.BInterpol('Base IPCA'!$C$3:$C$13,'Base IPCA'!$E$3:$E$13,AH3750,"Cubic","Extrapolate=Linear","MultiX=Average","Skip=True","Sort=True")</f>
        <v>#N/A Invalid Parameter: Interpolation value</v>
      </c>
      <c r="AJ3750" s="43" t="str">
        <f>_xll.BInterpol('Base IPCA'!$C$3:$C$13,'Base IPCA'!$D$3:$D$13,AH3750,"Cubic","Extrapolate=Linear","MultiX=Average","Skip=True","Sort=True")</f>
        <v>#N/A Invalid Parameter: Interpolation value</v>
      </c>
    </row>
    <row r="3751" spans="34:36" x14ac:dyDescent="0.25">
      <c r="AH3751" s="42" t="e">
        <f t="shared" si="152"/>
        <v>#REF!</v>
      </c>
      <c r="AI3751" s="43" t="str">
        <f>_xll.BInterpol('Base IPCA'!$C$3:$C$13,'Base IPCA'!$E$3:$E$13,AH3751,"Cubic","Extrapolate=Linear","MultiX=Average","Skip=True","Sort=True")</f>
        <v>#N/A Invalid Parameter: Interpolation value</v>
      </c>
      <c r="AJ3751" s="43" t="str">
        <f>_xll.BInterpol('Base IPCA'!$C$3:$C$13,'Base IPCA'!$D$3:$D$13,AH3751,"Cubic","Extrapolate=Linear","MultiX=Average","Skip=True","Sort=True")</f>
        <v>#N/A Invalid Parameter: Interpolation value</v>
      </c>
    </row>
    <row r="3752" spans="34:36" x14ac:dyDescent="0.25">
      <c r="AH3752" s="42" t="e">
        <f t="shared" si="152"/>
        <v>#REF!</v>
      </c>
      <c r="AI3752" s="43" t="str">
        <f>_xll.BInterpol('Base IPCA'!$C$3:$C$13,'Base IPCA'!$E$3:$E$13,AH3752,"Cubic","Extrapolate=Linear","MultiX=Average","Skip=True","Sort=True")</f>
        <v>#N/A Invalid Parameter: Interpolation value</v>
      </c>
      <c r="AJ3752" s="43" t="str">
        <f>_xll.BInterpol('Base IPCA'!$C$3:$C$13,'Base IPCA'!$D$3:$D$13,AH3752,"Cubic","Extrapolate=Linear","MultiX=Average","Skip=True","Sort=True")</f>
        <v>#N/A Invalid Parameter: Interpolation value</v>
      </c>
    </row>
    <row r="3753" spans="34:36" x14ac:dyDescent="0.25">
      <c r="AH3753" s="42" t="e">
        <f t="shared" si="152"/>
        <v>#REF!</v>
      </c>
      <c r="AI3753" s="43" t="str">
        <f>_xll.BInterpol('Base IPCA'!$C$3:$C$13,'Base IPCA'!$E$3:$E$13,AH3753,"Cubic","Extrapolate=Linear","MultiX=Average","Skip=True","Sort=True")</f>
        <v>#N/A Invalid Parameter: Interpolation value</v>
      </c>
      <c r="AJ3753" s="43" t="str">
        <f>_xll.BInterpol('Base IPCA'!$C$3:$C$13,'Base IPCA'!$D$3:$D$13,AH3753,"Cubic","Extrapolate=Linear","MultiX=Average","Skip=True","Sort=True")</f>
        <v>#N/A Invalid Parameter: Interpolation value</v>
      </c>
    </row>
    <row r="3754" spans="34:36" x14ac:dyDescent="0.25">
      <c r="AH3754" s="42" t="e">
        <f t="shared" si="152"/>
        <v>#REF!</v>
      </c>
      <c r="AI3754" s="43" t="str">
        <f>_xll.BInterpol('Base IPCA'!$C$3:$C$13,'Base IPCA'!$E$3:$E$13,AH3754,"Cubic","Extrapolate=Linear","MultiX=Average","Skip=True","Sort=True")</f>
        <v>#N/A Invalid Parameter: Interpolation value</v>
      </c>
      <c r="AJ3754" s="43" t="str">
        <f>_xll.BInterpol('Base IPCA'!$C$3:$C$13,'Base IPCA'!$D$3:$D$13,AH3754,"Cubic","Extrapolate=Linear","MultiX=Average","Skip=True","Sort=True")</f>
        <v>#N/A Invalid Parameter: Interpolation value</v>
      </c>
    </row>
    <row r="3755" spans="34:36" x14ac:dyDescent="0.25">
      <c r="AH3755" s="42" t="e">
        <f t="shared" si="152"/>
        <v>#REF!</v>
      </c>
      <c r="AI3755" s="43" t="str">
        <f>_xll.BInterpol('Base IPCA'!$C$3:$C$13,'Base IPCA'!$E$3:$E$13,AH3755,"Cubic","Extrapolate=Linear","MultiX=Average","Skip=True","Sort=True")</f>
        <v>#N/A Invalid Parameter: Interpolation value</v>
      </c>
      <c r="AJ3755" s="43" t="str">
        <f>_xll.BInterpol('Base IPCA'!$C$3:$C$13,'Base IPCA'!$D$3:$D$13,AH3755,"Cubic","Extrapolate=Linear","MultiX=Average","Skip=True","Sort=True")</f>
        <v>#N/A Invalid Parameter: Interpolation value</v>
      </c>
    </row>
    <row r="3756" spans="34:36" x14ac:dyDescent="0.25">
      <c r="AH3756" s="42" t="e">
        <f t="shared" si="152"/>
        <v>#REF!</v>
      </c>
      <c r="AI3756" s="43" t="str">
        <f>_xll.BInterpol('Base IPCA'!$C$3:$C$13,'Base IPCA'!$E$3:$E$13,AH3756,"Cubic","Extrapolate=Linear","MultiX=Average","Skip=True","Sort=True")</f>
        <v>#N/A Invalid Parameter: Interpolation value</v>
      </c>
      <c r="AJ3756" s="43" t="str">
        <f>_xll.BInterpol('Base IPCA'!$C$3:$C$13,'Base IPCA'!$D$3:$D$13,AH3756,"Cubic","Extrapolate=Linear","MultiX=Average","Skip=True","Sort=True")</f>
        <v>#N/A Invalid Parameter: Interpolation value</v>
      </c>
    </row>
    <row r="3757" spans="34:36" x14ac:dyDescent="0.25">
      <c r="AH3757" s="42" t="e">
        <f t="shared" si="152"/>
        <v>#REF!</v>
      </c>
      <c r="AI3757" s="43" t="str">
        <f>_xll.BInterpol('Base IPCA'!$C$3:$C$13,'Base IPCA'!$E$3:$E$13,AH3757,"Cubic","Extrapolate=Linear","MultiX=Average","Skip=True","Sort=True")</f>
        <v>#N/A Invalid Parameter: Interpolation value</v>
      </c>
      <c r="AJ3757" s="43" t="str">
        <f>_xll.BInterpol('Base IPCA'!$C$3:$C$13,'Base IPCA'!$D$3:$D$13,AH3757,"Cubic","Extrapolate=Linear","MultiX=Average","Skip=True","Sort=True")</f>
        <v>#N/A Invalid Parameter: Interpolation value</v>
      </c>
    </row>
    <row r="3758" spans="34:36" x14ac:dyDescent="0.25">
      <c r="AH3758" s="42" t="e">
        <f t="shared" si="152"/>
        <v>#REF!</v>
      </c>
      <c r="AI3758" s="43" t="str">
        <f>_xll.BInterpol('Base IPCA'!$C$3:$C$13,'Base IPCA'!$E$3:$E$13,AH3758,"Cubic","Extrapolate=Linear","MultiX=Average","Skip=True","Sort=True")</f>
        <v>#N/A Invalid Parameter: Interpolation value</v>
      </c>
      <c r="AJ3758" s="43" t="str">
        <f>_xll.BInterpol('Base IPCA'!$C$3:$C$13,'Base IPCA'!$D$3:$D$13,AH3758,"Cubic","Extrapolate=Linear","MultiX=Average","Skip=True","Sort=True")</f>
        <v>#N/A Invalid Parameter: Interpolation value</v>
      </c>
    </row>
    <row r="3759" spans="34:36" x14ac:dyDescent="0.25">
      <c r="AH3759" s="42" t="e">
        <f t="shared" si="152"/>
        <v>#REF!</v>
      </c>
      <c r="AI3759" s="43" t="str">
        <f>_xll.BInterpol('Base IPCA'!$C$3:$C$13,'Base IPCA'!$E$3:$E$13,AH3759,"Cubic","Extrapolate=Linear","MultiX=Average","Skip=True","Sort=True")</f>
        <v>#N/A Invalid Parameter: Interpolation value</v>
      </c>
      <c r="AJ3759" s="43" t="str">
        <f>_xll.BInterpol('Base IPCA'!$C$3:$C$13,'Base IPCA'!$D$3:$D$13,AH3759,"Cubic","Extrapolate=Linear","MultiX=Average","Skip=True","Sort=True")</f>
        <v>#N/A Invalid Parameter: Interpolation value</v>
      </c>
    </row>
    <row r="3760" spans="34:36" x14ac:dyDescent="0.25">
      <c r="AH3760" s="42" t="e">
        <f t="shared" si="152"/>
        <v>#REF!</v>
      </c>
      <c r="AI3760" s="43" t="str">
        <f>_xll.BInterpol('Base IPCA'!$C$3:$C$13,'Base IPCA'!$E$3:$E$13,AH3760,"Cubic","Extrapolate=Linear","MultiX=Average","Skip=True","Sort=True")</f>
        <v>#N/A Invalid Parameter: Interpolation value</v>
      </c>
      <c r="AJ3760" s="43" t="str">
        <f>_xll.BInterpol('Base IPCA'!$C$3:$C$13,'Base IPCA'!$D$3:$D$13,AH3760,"Cubic","Extrapolate=Linear","MultiX=Average","Skip=True","Sort=True")</f>
        <v>#N/A Invalid Parameter: Interpolation value</v>
      </c>
    </row>
    <row r="3761" spans="34:36" x14ac:dyDescent="0.25">
      <c r="AH3761" s="42" t="e">
        <f t="shared" si="152"/>
        <v>#REF!</v>
      </c>
      <c r="AI3761" s="43" t="str">
        <f>_xll.BInterpol('Base IPCA'!$C$3:$C$13,'Base IPCA'!$E$3:$E$13,AH3761,"Cubic","Extrapolate=Linear","MultiX=Average","Skip=True","Sort=True")</f>
        <v>#N/A Invalid Parameter: Interpolation value</v>
      </c>
      <c r="AJ3761" s="43" t="str">
        <f>_xll.BInterpol('Base IPCA'!$C$3:$C$13,'Base IPCA'!$D$3:$D$13,AH3761,"Cubic","Extrapolate=Linear","MultiX=Average","Skip=True","Sort=True")</f>
        <v>#N/A Invalid Parameter: Interpolation value</v>
      </c>
    </row>
    <row r="3762" spans="34:36" x14ac:dyDescent="0.25">
      <c r="AH3762" s="42" t="e">
        <f t="shared" si="152"/>
        <v>#REF!</v>
      </c>
      <c r="AI3762" s="43" t="str">
        <f>_xll.BInterpol('Base IPCA'!$C$3:$C$13,'Base IPCA'!$E$3:$E$13,AH3762,"Cubic","Extrapolate=Linear","MultiX=Average","Skip=True","Sort=True")</f>
        <v>#N/A Invalid Parameter: Interpolation value</v>
      </c>
      <c r="AJ3762" s="43" t="str">
        <f>_xll.BInterpol('Base IPCA'!$C$3:$C$13,'Base IPCA'!$D$3:$D$13,AH3762,"Cubic","Extrapolate=Linear","MultiX=Average","Skip=True","Sort=True")</f>
        <v>#N/A Invalid Parameter: Interpolation value</v>
      </c>
    </row>
    <row r="3763" spans="34:36" x14ac:dyDescent="0.25">
      <c r="AH3763" s="42" t="e">
        <f t="shared" si="152"/>
        <v>#REF!</v>
      </c>
      <c r="AI3763" s="43" t="str">
        <f>_xll.BInterpol('Base IPCA'!$C$3:$C$13,'Base IPCA'!$E$3:$E$13,AH3763,"Cubic","Extrapolate=Linear","MultiX=Average","Skip=True","Sort=True")</f>
        <v>#N/A Invalid Parameter: Interpolation value</v>
      </c>
      <c r="AJ3763" s="43" t="str">
        <f>_xll.BInterpol('Base IPCA'!$C$3:$C$13,'Base IPCA'!$D$3:$D$13,AH3763,"Cubic","Extrapolate=Linear","MultiX=Average","Skip=True","Sort=True")</f>
        <v>#N/A Invalid Parameter: Interpolation value</v>
      </c>
    </row>
    <row r="3764" spans="34:36" x14ac:dyDescent="0.25">
      <c r="AH3764" s="42" t="e">
        <f t="shared" si="152"/>
        <v>#REF!</v>
      </c>
      <c r="AI3764" s="43" t="str">
        <f>_xll.BInterpol('Base IPCA'!$C$3:$C$13,'Base IPCA'!$E$3:$E$13,AH3764,"Cubic","Extrapolate=Linear","MultiX=Average","Skip=True","Sort=True")</f>
        <v>#N/A Invalid Parameter: Interpolation value</v>
      </c>
      <c r="AJ3764" s="43" t="str">
        <f>_xll.BInterpol('Base IPCA'!$C$3:$C$13,'Base IPCA'!$D$3:$D$13,AH3764,"Cubic","Extrapolate=Linear","MultiX=Average","Skip=True","Sort=True")</f>
        <v>#N/A Invalid Parameter: Interpolation value</v>
      </c>
    </row>
    <row r="3765" spans="34:36" x14ac:dyDescent="0.25">
      <c r="AH3765" s="42" t="e">
        <f t="shared" si="152"/>
        <v>#REF!</v>
      </c>
      <c r="AI3765" s="43" t="str">
        <f>_xll.BInterpol('Base IPCA'!$C$3:$C$13,'Base IPCA'!$E$3:$E$13,AH3765,"Cubic","Extrapolate=Linear","MultiX=Average","Skip=True","Sort=True")</f>
        <v>#N/A Invalid Parameter: Interpolation value</v>
      </c>
      <c r="AJ3765" s="43" t="str">
        <f>_xll.BInterpol('Base IPCA'!$C$3:$C$13,'Base IPCA'!$D$3:$D$13,AH3765,"Cubic","Extrapolate=Linear","MultiX=Average","Skip=True","Sort=True")</f>
        <v>#N/A Invalid Parameter: Interpolation value</v>
      </c>
    </row>
    <row r="3766" spans="34:36" x14ac:dyDescent="0.25">
      <c r="AH3766" s="42" t="e">
        <f t="shared" si="152"/>
        <v>#REF!</v>
      </c>
      <c r="AI3766" s="43" t="str">
        <f>_xll.BInterpol('Base IPCA'!$C$3:$C$13,'Base IPCA'!$E$3:$E$13,AH3766,"Cubic","Extrapolate=Linear","MultiX=Average","Skip=True","Sort=True")</f>
        <v>#N/A Invalid Parameter: Interpolation value</v>
      </c>
      <c r="AJ3766" s="43" t="str">
        <f>_xll.BInterpol('Base IPCA'!$C$3:$C$13,'Base IPCA'!$D$3:$D$13,AH3766,"Cubic","Extrapolate=Linear","MultiX=Average","Skip=True","Sort=True")</f>
        <v>#N/A Invalid Parameter: Interpolation value</v>
      </c>
    </row>
    <row r="3767" spans="34:36" x14ac:dyDescent="0.25">
      <c r="AH3767" s="42" t="e">
        <f t="shared" si="152"/>
        <v>#REF!</v>
      </c>
      <c r="AI3767" s="43" t="str">
        <f>_xll.BInterpol('Base IPCA'!$C$3:$C$13,'Base IPCA'!$E$3:$E$13,AH3767,"Cubic","Extrapolate=Linear","MultiX=Average","Skip=True","Sort=True")</f>
        <v>#N/A Invalid Parameter: Interpolation value</v>
      </c>
      <c r="AJ3767" s="43" t="str">
        <f>_xll.BInterpol('Base IPCA'!$C$3:$C$13,'Base IPCA'!$D$3:$D$13,AH3767,"Cubic","Extrapolate=Linear","MultiX=Average","Skip=True","Sort=True")</f>
        <v>#N/A Invalid Parameter: Interpolation value</v>
      </c>
    </row>
    <row r="3768" spans="34:36" x14ac:dyDescent="0.25">
      <c r="AH3768" s="42" t="e">
        <f t="shared" si="152"/>
        <v>#REF!</v>
      </c>
      <c r="AI3768" s="43" t="str">
        <f>_xll.BInterpol('Base IPCA'!$C$3:$C$13,'Base IPCA'!$E$3:$E$13,AH3768,"Cubic","Extrapolate=Linear","MultiX=Average","Skip=True","Sort=True")</f>
        <v>#N/A Invalid Parameter: Interpolation value</v>
      </c>
      <c r="AJ3768" s="43" t="str">
        <f>_xll.BInterpol('Base IPCA'!$C$3:$C$13,'Base IPCA'!$D$3:$D$13,AH3768,"Cubic","Extrapolate=Linear","MultiX=Average","Skip=True","Sort=True")</f>
        <v>#N/A Invalid Parameter: Interpolation value</v>
      </c>
    </row>
    <row r="3769" spans="34:36" x14ac:dyDescent="0.25">
      <c r="AH3769" s="42" t="e">
        <f t="shared" si="152"/>
        <v>#REF!</v>
      </c>
      <c r="AI3769" s="43" t="str">
        <f>_xll.BInterpol('Base IPCA'!$C$3:$C$13,'Base IPCA'!$E$3:$E$13,AH3769,"Cubic","Extrapolate=Linear","MultiX=Average","Skip=True","Sort=True")</f>
        <v>#N/A Invalid Parameter: Interpolation value</v>
      </c>
      <c r="AJ3769" s="43" t="str">
        <f>_xll.BInterpol('Base IPCA'!$C$3:$C$13,'Base IPCA'!$D$3:$D$13,AH3769,"Cubic","Extrapolate=Linear","MultiX=Average","Skip=True","Sort=True")</f>
        <v>#N/A Invalid Parameter: Interpolation value</v>
      </c>
    </row>
    <row r="3770" spans="34:36" x14ac:dyDescent="0.25">
      <c r="AH3770" s="42" t="e">
        <f t="shared" si="152"/>
        <v>#REF!</v>
      </c>
      <c r="AI3770" s="43" t="str">
        <f>_xll.BInterpol('Base IPCA'!$C$3:$C$13,'Base IPCA'!$E$3:$E$13,AH3770,"Cubic","Extrapolate=Linear","MultiX=Average","Skip=True","Sort=True")</f>
        <v>#N/A Invalid Parameter: Interpolation value</v>
      </c>
      <c r="AJ3770" s="43" t="str">
        <f>_xll.BInterpol('Base IPCA'!$C$3:$C$13,'Base IPCA'!$D$3:$D$13,AH3770,"Cubic","Extrapolate=Linear","MultiX=Average","Skip=True","Sort=True")</f>
        <v>#N/A Invalid Parameter: Interpolation value</v>
      </c>
    </row>
    <row r="3771" spans="34:36" x14ac:dyDescent="0.25">
      <c r="AH3771" s="42" t="e">
        <f t="shared" si="152"/>
        <v>#REF!</v>
      </c>
      <c r="AI3771" s="43" t="str">
        <f>_xll.BInterpol('Base IPCA'!$C$3:$C$13,'Base IPCA'!$E$3:$E$13,AH3771,"Cubic","Extrapolate=Linear","MultiX=Average","Skip=True","Sort=True")</f>
        <v>#N/A Invalid Parameter: Interpolation value</v>
      </c>
      <c r="AJ3771" s="43" t="str">
        <f>_xll.BInterpol('Base IPCA'!$C$3:$C$13,'Base IPCA'!$D$3:$D$13,AH3771,"Cubic","Extrapolate=Linear","MultiX=Average","Skip=True","Sort=True")</f>
        <v>#N/A Invalid Parameter: Interpolation value</v>
      </c>
    </row>
    <row r="3772" spans="34:36" x14ac:dyDescent="0.25">
      <c r="AH3772" s="42" t="e">
        <f t="shared" si="152"/>
        <v>#REF!</v>
      </c>
      <c r="AI3772" s="43" t="str">
        <f>_xll.BInterpol('Base IPCA'!$C$3:$C$13,'Base IPCA'!$E$3:$E$13,AH3772,"Cubic","Extrapolate=Linear","MultiX=Average","Skip=True","Sort=True")</f>
        <v>#N/A Invalid Parameter: Interpolation value</v>
      </c>
      <c r="AJ3772" s="43" t="str">
        <f>_xll.BInterpol('Base IPCA'!$C$3:$C$13,'Base IPCA'!$D$3:$D$13,AH3772,"Cubic","Extrapolate=Linear","MultiX=Average","Skip=True","Sort=True")</f>
        <v>#N/A Invalid Parameter: Interpolation value</v>
      </c>
    </row>
    <row r="3773" spans="34:36" x14ac:dyDescent="0.25">
      <c r="AH3773" s="42" t="e">
        <f t="shared" si="152"/>
        <v>#REF!</v>
      </c>
      <c r="AI3773" s="43" t="str">
        <f>_xll.BInterpol('Base IPCA'!$C$3:$C$13,'Base IPCA'!$E$3:$E$13,AH3773,"Cubic","Extrapolate=Linear","MultiX=Average","Skip=True","Sort=True")</f>
        <v>#N/A Invalid Parameter: Interpolation value</v>
      </c>
      <c r="AJ3773" s="43" t="str">
        <f>_xll.BInterpol('Base IPCA'!$C$3:$C$13,'Base IPCA'!$D$3:$D$13,AH3773,"Cubic","Extrapolate=Linear","MultiX=Average","Skip=True","Sort=True")</f>
        <v>#N/A Invalid Parameter: Interpolation value</v>
      </c>
    </row>
    <row r="3774" spans="34:36" x14ac:dyDescent="0.25">
      <c r="AH3774" s="42" t="e">
        <f t="shared" si="152"/>
        <v>#REF!</v>
      </c>
      <c r="AI3774" s="43" t="str">
        <f>_xll.BInterpol('Base IPCA'!$C$3:$C$13,'Base IPCA'!$E$3:$E$13,AH3774,"Cubic","Extrapolate=Linear","MultiX=Average","Skip=True","Sort=True")</f>
        <v>#N/A Invalid Parameter: Interpolation value</v>
      </c>
      <c r="AJ3774" s="43" t="str">
        <f>_xll.BInterpol('Base IPCA'!$C$3:$C$13,'Base IPCA'!$D$3:$D$13,AH3774,"Cubic","Extrapolate=Linear","MultiX=Average","Skip=True","Sort=True")</f>
        <v>#N/A Invalid Parameter: Interpolation value</v>
      </c>
    </row>
    <row r="3775" spans="34:36" x14ac:dyDescent="0.25">
      <c r="AH3775" s="42" t="e">
        <f t="shared" si="152"/>
        <v>#REF!</v>
      </c>
      <c r="AI3775" s="43" t="str">
        <f>_xll.BInterpol('Base IPCA'!$C$3:$C$13,'Base IPCA'!$E$3:$E$13,AH3775,"Cubic","Extrapolate=Linear","MultiX=Average","Skip=True","Sort=True")</f>
        <v>#N/A Invalid Parameter: Interpolation value</v>
      </c>
      <c r="AJ3775" s="43" t="str">
        <f>_xll.BInterpol('Base IPCA'!$C$3:$C$13,'Base IPCA'!$D$3:$D$13,AH3775,"Cubic","Extrapolate=Linear","MultiX=Average","Skip=True","Sort=True")</f>
        <v>#N/A Invalid Parameter: Interpolation value</v>
      </c>
    </row>
    <row r="3776" spans="34:36" x14ac:dyDescent="0.25">
      <c r="AH3776" s="42" t="e">
        <f t="shared" si="152"/>
        <v>#REF!</v>
      </c>
      <c r="AI3776" s="43" t="str">
        <f>_xll.BInterpol('Base IPCA'!$C$3:$C$13,'Base IPCA'!$E$3:$E$13,AH3776,"Cubic","Extrapolate=Linear","MultiX=Average","Skip=True","Sort=True")</f>
        <v>#N/A Invalid Parameter: Interpolation value</v>
      </c>
      <c r="AJ3776" s="43" t="str">
        <f>_xll.BInterpol('Base IPCA'!$C$3:$C$13,'Base IPCA'!$D$3:$D$13,AH3776,"Cubic","Extrapolate=Linear","MultiX=Average","Skip=True","Sort=True")</f>
        <v>#N/A Invalid Parameter: Interpolation value</v>
      </c>
    </row>
    <row r="3777" spans="34:36" x14ac:dyDescent="0.25">
      <c r="AH3777" s="42" t="e">
        <f t="shared" si="152"/>
        <v>#REF!</v>
      </c>
      <c r="AI3777" s="43" t="str">
        <f>_xll.BInterpol('Base IPCA'!$C$3:$C$13,'Base IPCA'!$E$3:$E$13,AH3777,"Cubic","Extrapolate=Linear","MultiX=Average","Skip=True","Sort=True")</f>
        <v>#N/A Invalid Parameter: Interpolation value</v>
      </c>
      <c r="AJ3777" s="43" t="str">
        <f>_xll.BInterpol('Base IPCA'!$C$3:$C$13,'Base IPCA'!$D$3:$D$13,AH3777,"Cubic","Extrapolate=Linear","MultiX=Average","Skip=True","Sort=True")</f>
        <v>#N/A Invalid Parameter: Interpolation value</v>
      </c>
    </row>
    <row r="3778" spans="34:36" x14ac:dyDescent="0.25">
      <c r="AH3778" s="42" t="e">
        <f t="shared" si="152"/>
        <v>#REF!</v>
      </c>
      <c r="AI3778" s="43" t="str">
        <f>_xll.BInterpol('Base IPCA'!$C$3:$C$13,'Base IPCA'!$E$3:$E$13,AH3778,"Cubic","Extrapolate=Linear","MultiX=Average","Skip=True","Sort=True")</f>
        <v>#N/A Invalid Parameter: Interpolation value</v>
      </c>
      <c r="AJ3778" s="43" t="str">
        <f>_xll.BInterpol('Base IPCA'!$C$3:$C$13,'Base IPCA'!$D$3:$D$13,AH3778,"Cubic","Extrapolate=Linear","MultiX=Average","Skip=True","Sort=True")</f>
        <v>#N/A Invalid Parameter: Interpolation value</v>
      </c>
    </row>
    <row r="3779" spans="34:36" x14ac:dyDescent="0.25">
      <c r="AH3779" s="42" t="e">
        <f t="shared" si="152"/>
        <v>#REF!</v>
      </c>
      <c r="AI3779" s="43" t="str">
        <f>_xll.BInterpol('Base IPCA'!$C$3:$C$13,'Base IPCA'!$E$3:$E$13,AH3779,"Cubic","Extrapolate=Linear","MultiX=Average","Skip=True","Sort=True")</f>
        <v>#N/A Invalid Parameter: Interpolation value</v>
      </c>
      <c r="AJ3779" s="43" t="str">
        <f>_xll.BInterpol('Base IPCA'!$C$3:$C$13,'Base IPCA'!$D$3:$D$13,AH3779,"Cubic","Extrapolate=Linear","MultiX=Average","Skip=True","Sort=True")</f>
        <v>#N/A Invalid Parameter: Interpolation value</v>
      </c>
    </row>
    <row r="3780" spans="34:36" x14ac:dyDescent="0.25">
      <c r="AH3780" s="42" t="e">
        <f t="shared" si="152"/>
        <v>#REF!</v>
      </c>
      <c r="AI3780" s="43" t="str">
        <f>_xll.BInterpol('Base IPCA'!$C$3:$C$13,'Base IPCA'!$E$3:$E$13,AH3780,"Cubic","Extrapolate=Linear","MultiX=Average","Skip=True","Sort=True")</f>
        <v>#N/A Invalid Parameter: Interpolation value</v>
      </c>
      <c r="AJ3780" s="43" t="str">
        <f>_xll.BInterpol('Base IPCA'!$C$3:$C$13,'Base IPCA'!$D$3:$D$13,AH3780,"Cubic","Extrapolate=Linear","MultiX=Average","Skip=True","Sort=True")</f>
        <v>#N/A Invalid Parameter: Interpolation value</v>
      </c>
    </row>
    <row r="3781" spans="34:36" x14ac:dyDescent="0.25">
      <c r="AH3781" s="42" t="e">
        <f t="shared" si="152"/>
        <v>#REF!</v>
      </c>
      <c r="AI3781" s="43" t="str">
        <f>_xll.BInterpol('Base IPCA'!$C$3:$C$13,'Base IPCA'!$E$3:$E$13,AH3781,"Cubic","Extrapolate=Linear","MultiX=Average","Skip=True","Sort=True")</f>
        <v>#N/A Invalid Parameter: Interpolation value</v>
      </c>
      <c r="AJ3781" s="43" t="str">
        <f>_xll.BInterpol('Base IPCA'!$C$3:$C$13,'Base IPCA'!$D$3:$D$13,AH3781,"Cubic","Extrapolate=Linear","MultiX=Average","Skip=True","Sort=True")</f>
        <v>#N/A Invalid Parameter: Interpolation value</v>
      </c>
    </row>
    <row r="3782" spans="34:36" x14ac:dyDescent="0.25">
      <c r="AH3782" s="42" t="e">
        <f t="shared" ref="AH3782:AH3845" si="153">AH3781+1</f>
        <v>#REF!</v>
      </c>
      <c r="AI3782" s="43" t="str">
        <f>_xll.BInterpol('Base IPCA'!$C$3:$C$13,'Base IPCA'!$E$3:$E$13,AH3782,"Cubic","Extrapolate=Linear","MultiX=Average","Skip=True","Sort=True")</f>
        <v>#N/A Invalid Parameter: Interpolation value</v>
      </c>
      <c r="AJ3782" s="43" t="str">
        <f>_xll.BInterpol('Base IPCA'!$C$3:$C$13,'Base IPCA'!$D$3:$D$13,AH3782,"Cubic","Extrapolate=Linear","MultiX=Average","Skip=True","Sort=True")</f>
        <v>#N/A Invalid Parameter: Interpolation value</v>
      </c>
    </row>
    <row r="3783" spans="34:36" x14ac:dyDescent="0.25">
      <c r="AH3783" s="42" t="e">
        <f t="shared" si="153"/>
        <v>#REF!</v>
      </c>
      <c r="AI3783" s="43" t="str">
        <f>_xll.BInterpol('Base IPCA'!$C$3:$C$13,'Base IPCA'!$E$3:$E$13,AH3783,"Cubic","Extrapolate=Linear","MultiX=Average","Skip=True","Sort=True")</f>
        <v>#N/A Invalid Parameter: Interpolation value</v>
      </c>
      <c r="AJ3783" s="43" t="str">
        <f>_xll.BInterpol('Base IPCA'!$C$3:$C$13,'Base IPCA'!$D$3:$D$13,AH3783,"Cubic","Extrapolate=Linear","MultiX=Average","Skip=True","Sort=True")</f>
        <v>#N/A Invalid Parameter: Interpolation value</v>
      </c>
    </row>
    <row r="3784" spans="34:36" x14ac:dyDescent="0.25">
      <c r="AH3784" s="42" t="e">
        <f t="shared" si="153"/>
        <v>#REF!</v>
      </c>
      <c r="AI3784" s="43" t="str">
        <f>_xll.BInterpol('Base IPCA'!$C$3:$C$13,'Base IPCA'!$E$3:$E$13,AH3784,"Cubic","Extrapolate=Linear","MultiX=Average","Skip=True","Sort=True")</f>
        <v>#N/A Invalid Parameter: Interpolation value</v>
      </c>
      <c r="AJ3784" s="43" t="str">
        <f>_xll.BInterpol('Base IPCA'!$C$3:$C$13,'Base IPCA'!$D$3:$D$13,AH3784,"Cubic","Extrapolate=Linear","MultiX=Average","Skip=True","Sort=True")</f>
        <v>#N/A Invalid Parameter: Interpolation value</v>
      </c>
    </row>
    <row r="3785" spans="34:36" x14ac:dyDescent="0.25">
      <c r="AH3785" s="42" t="e">
        <f t="shared" si="153"/>
        <v>#REF!</v>
      </c>
      <c r="AI3785" s="43" t="str">
        <f>_xll.BInterpol('Base IPCA'!$C$3:$C$13,'Base IPCA'!$E$3:$E$13,AH3785,"Cubic","Extrapolate=Linear","MultiX=Average","Skip=True","Sort=True")</f>
        <v>#N/A Invalid Parameter: Interpolation value</v>
      </c>
      <c r="AJ3785" s="43" t="str">
        <f>_xll.BInterpol('Base IPCA'!$C$3:$C$13,'Base IPCA'!$D$3:$D$13,AH3785,"Cubic","Extrapolate=Linear","MultiX=Average","Skip=True","Sort=True")</f>
        <v>#N/A Invalid Parameter: Interpolation value</v>
      </c>
    </row>
    <row r="3786" spans="34:36" x14ac:dyDescent="0.25">
      <c r="AH3786" s="42" t="e">
        <f t="shared" si="153"/>
        <v>#REF!</v>
      </c>
      <c r="AI3786" s="43" t="str">
        <f>_xll.BInterpol('Base IPCA'!$C$3:$C$13,'Base IPCA'!$E$3:$E$13,AH3786,"Cubic","Extrapolate=Linear","MultiX=Average","Skip=True","Sort=True")</f>
        <v>#N/A Invalid Parameter: Interpolation value</v>
      </c>
      <c r="AJ3786" s="43" t="str">
        <f>_xll.BInterpol('Base IPCA'!$C$3:$C$13,'Base IPCA'!$D$3:$D$13,AH3786,"Cubic","Extrapolate=Linear","MultiX=Average","Skip=True","Sort=True")</f>
        <v>#N/A Invalid Parameter: Interpolation value</v>
      </c>
    </row>
    <row r="3787" spans="34:36" x14ac:dyDescent="0.25">
      <c r="AH3787" s="42" t="e">
        <f t="shared" si="153"/>
        <v>#REF!</v>
      </c>
      <c r="AI3787" s="43" t="str">
        <f>_xll.BInterpol('Base IPCA'!$C$3:$C$13,'Base IPCA'!$E$3:$E$13,AH3787,"Cubic","Extrapolate=Linear","MultiX=Average","Skip=True","Sort=True")</f>
        <v>#N/A Invalid Parameter: Interpolation value</v>
      </c>
      <c r="AJ3787" s="43" t="str">
        <f>_xll.BInterpol('Base IPCA'!$C$3:$C$13,'Base IPCA'!$D$3:$D$13,AH3787,"Cubic","Extrapolate=Linear","MultiX=Average","Skip=True","Sort=True")</f>
        <v>#N/A Invalid Parameter: Interpolation value</v>
      </c>
    </row>
    <row r="3788" spans="34:36" x14ac:dyDescent="0.25">
      <c r="AH3788" s="42" t="e">
        <f t="shared" si="153"/>
        <v>#REF!</v>
      </c>
      <c r="AI3788" s="43" t="str">
        <f>_xll.BInterpol('Base IPCA'!$C$3:$C$13,'Base IPCA'!$E$3:$E$13,AH3788,"Cubic","Extrapolate=Linear","MultiX=Average","Skip=True","Sort=True")</f>
        <v>#N/A Invalid Parameter: Interpolation value</v>
      </c>
      <c r="AJ3788" s="43" t="str">
        <f>_xll.BInterpol('Base IPCA'!$C$3:$C$13,'Base IPCA'!$D$3:$D$13,AH3788,"Cubic","Extrapolate=Linear","MultiX=Average","Skip=True","Sort=True")</f>
        <v>#N/A Invalid Parameter: Interpolation value</v>
      </c>
    </row>
    <row r="3789" spans="34:36" x14ac:dyDescent="0.25">
      <c r="AH3789" s="42" t="e">
        <f t="shared" si="153"/>
        <v>#REF!</v>
      </c>
      <c r="AI3789" s="43" t="str">
        <f>_xll.BInterpol('Base IPCA'!$C$3:$C$13,'Base IPCA'!$E$3:$E$13,AH3789,"Cubic","Extrapolate=Linear","MultiX=Average","Skip=True","Sort=True")</f>
        <v>#N/A Invalid Parameter: Interpolation value</v>
      </c>
      <c r="AJ3789" s="43" t="str">
        <f>_xll.BInterpol('Base IPCA'!$C$3:$C$13,'Base IPCA'!$D$3:$D$13,AH3789,"Cubic","Extrapolate=Linear","MultiX=Average","Skip=True","Sort=True")</f>
        <v>#N/A Invalid Parameter: Interpolation value</v>
      </c>
    </row>
    <row r="3790" spans="34:36" x14ac:dyDescent="0.25">
      <c r="AH3790" s="42" t="e">
        <f t="shared" si="153"/>
        <v>#REF!</v>
      </c>
      <c r="AI3790" s="43" t="str">
        <f>_xll.BInterpol('Base IPCA'!$C$3:$C$13,'Base IPCA'!$E$3:$E$13,AH3790,"Cubic","Extrapolate=Linear","MultiX=Average","Skip=True","Sort=True")</f>
        <v>#N/A Invalid Parameter: Interpolation value</v>
      </c>
      <c r="AJ3790" s="43" t="str">
        <f>_xll.BInterpol('Base IPCA'!$C$3:$C$13,'Base IPCA'!$D$3:$D$13,AH3790,"Cubic","Extrapolate=Linear","MultiX=Average","Skip=True","Sort=True")</f>
        <v>#N/A Invalid Parameter: Interpolation value</v>
      </c>
    </row>
    <row r="3791" spans="34:36" x14ac:dyDescent="0.25">
      <c r="AH3791" s="42" t="e">
        <f t="shared" si="153"/>
        <v>#REF!</v>
      </c>
      <c r="AI3791" s="43" t="str">
        <f>_xll.BInterpol('Base IPCA'!$C$3:$C$13,'Base IPCA'!$E$3:$E$13,AH3791,"Cubic","Extrapolate=Linear","MultiX=Average","Skip=True","Sort=True")</f>
        <v>#N/A Invalid Parameter: Interpolation value</v>
      </c>
      <c r="AJ3791" s="43" t="str">
        <f>_xll.BInterpol('Base IPCA'!$C$3:$C$13,'Base IPCA'!$D$3:$D$13,AH3791,"Cubic","Extrapolate=Linear","MultiX=Average","Skip=True","Sort=True")</f>
        <v>#N/A Invalid Parameter: Interpolation value</v>
      </c>
    </row>
    <row r="3792" spans="34:36" x14ac:dyDescent="0.25">
      <c r="AH3792" s="42" t="e">
        <f t="shared" si="153"/>
        <v>#REF!</v>
      </c>
      <c r="AI3792" s="43" t="str">
        <f>_xll.BInterpol('Base IPCA'!$C$3:$C$13,'Base IPCA'!$E$3:$E$13,AH3792,"Cubic","Extrapolate=Linear","MultiX=Average","Skip=True","Sort=True")</f>
        <v>#N/A Invalid Parameter: Interpolation value</v>
      </c>
      <c r="AJ3792" s="43" t="str">
        <f>_xll.BInterpol('Base IPCA'!$C$3:$C$13,'Base IPCA'!$D$3:$D$13,AH3792,"Cubic","Extrapolate=Linear","MultiX=Average","Skip=True","Sort=True")</f>
        <v>#N/A Invalid Parameter: Interpolation value</v>
      </c>
    </row>
    <row r="3793" spans="34:36" x14ac:dyDescent="0.25">
      <c r="AH3793" s="42" t="e">
        <f t="shared" si="153"/>
        <v>#REF!</v>
      </c>
      <c r="AI3793" s="43" t="str">
        <f>_xll.BInterpol('Base IPCA'!$C$3:$C$13,'Base IPCA'!$E$3:$E$13,AH3793,"Cubic","Extrapolate=Linear","MultiX=Average","Skip=True","Sort=True")</f>
        <v>#N/A Invalid Parameter: Interpolation value</v>
      </c>
      <c r="AJ3793" s="43" t="str">
        <f>_xll.BInterpol('Base IPCA'!$C$3:$C$13,'Base IPCA'!$D$3:$D$13,AH3793,"Cubic","Extrapolate=Linear","MultiX=Average","Skip=True","Sort=True")</f>
        <v>#N/A Invalid Parameter: Interpolation value</v>
      </c>
    </row>
    <row r="3794" spans="34:36" x14ac:dyDescent="0.25">
      <c r="AH3794" s="42" t="e">
        <f t="shared" si="153"/>
        <v>#REF!</v>
      </c>
      <c r="AI3794" s="43" t="str">
        <f>_xll.BInterpol('Base IPCA'!$C$3:$C$13,'Base IPCA'!$E$3:$E$13,AH3794,"Cubic","Extrapolate=Linear","MultiX=Average","Skip=True","Sort=True")</f>
        <v>#N/A Invalid Parameter: Interpolation value</v>
      </c>
      <c r="AJ3794" s="43" t="str">
        <f>_xll.BInterpol('Base IPCA'!$C$3:$C$13,'Base IPCA'!$D$3:$D$13,AH3794,"Cubic","Extrapolate=Linear","MultiX=Average","Skip=True","Sort=True")</f>
        <v>#N/A Invalid Parameter: Interpolation value</v>
      </c>
    </row>
    <row r="3795" spans="34:36" x14ac:dyDescent="0.25">
      <c r="AH3795" s="42" t="e">
        <f t="shared" si="153"/>
        <v>#REF!</v>
      </c>
      <c r="AI3795" s="43" t="str">
        <f>_xll.BInterpol('Base IPCA'!$C$3:$C$13,'Base IPCA'!$E$3:$E$13,AH3795,"Cubic","Extrapolate=Linear","MultiX=Average","Skip=True","Sort=True")</f>
        <v>#N/A Invalid Parameter: Interpolation value</v>
      </c>
      <c r="AJ3795" s="43" t="str">
        <f>_xll.BInterpol('Base IPCA'!$C$3:$C$13,'Base IPCA'!$D$3:$D$13,AH3795,"Cubic","Extrapolate=Linear","MultiX=Average","Skip=True","Sort=True")</f>
        <v>#N/A Invalid Parameter: Interpolation value</v>
      </c>
    </row>
    <row r="3796" spans="34:36" x14ac:dyDescent="0.25">
      <c r="AH3796" s="42" t="e">
        <f t="shared" si="153"/>
        <v>#REF!</v>
      </c>
      <c r="AI3796" s="43" t="str">
        <f>_xll.BInterpol('Base IPCA'!$C$3:$C$13,'Base IPCA'!$E$3:$E$13,AH3796,"Cubic","Extrapolate=Linear","MultiX=Average","Skip=True","Sort=True")</f>
        <v>#N/A Invalid Parameter: Interpolation value</v>
      </c>
      <c r="AJ3796" s="43" t="str">
        <f>_xll.BInterpol('Base IPCA'!$C$3:$C$13,'Base IPCA'!$D$3:$D$13,AH3796,"Cubic","Extrapolate=Linear","MultiX=Average","Skip=True","Sort=True")</f>
        <v>#N/A Invalid Parameter: Interpolation value</v>
      </c>
    </row>
    <row r="3797" spans="34:36" x14ac:dyDescent="0.25">
      <c r="AH3797" s="42" t="e">
        <f t="shared" si="153"/>
        <v>#REF!</v>
      </c>
      <c r="AI3797" s="43" t="str">
        <f>_xll.BInterpol('Base IPCA'!$C$3:$C$13,'Base IPCA'!$E$3:$E$13,AH3797,"Cubic","Extrapolate=Linear","MultiX=Average","Skip=True","Sort=True")</f>
        <v>#N/A Invalid Parameter: Interpolation value</v>
      </c>
      <c r="AJ3797" s="43" t="str">
        <f>_xll.BInterpol('Base IPCA'!$C$3:$C$13,'Base IPCA'!$D$3:$D$13,AH3797,"Cubic","Extrapolate=Linear","MultiX=Average","Skip=True","Sort=True")</f>
        <v>#N/A Invalid Parameter: Interpolation value</v>
      </c>
    </row>
    <row r="3798" spans="34:36" x14ac:dyDescent="0.25">
      <c r="AH3798" s="42" t="e">
        <f t="shared" si="153"/>
        <v>#REF!</v>
      </c>
      <c r="AI3798" s="43" t="str">
        <f>_xll.BInterpol('Base IPCA'!$C$3:$C$13,'Base IPCA'!$E$3:$E$13,AH3798,"Cubic","Extrapolate=Linear","MultiX=Average","Skip=True","Sort=True")</f>
        <v>#N/A Invalid Parameter: Interpolation value</v>
      </c>
      <c r="AJ3798" s="43" t="str">
        <f>_xll.BInterpol('Base IPCA'!$C$3:$C$13,'Base IPCA'!$D$3:$D$13,AH3798,"Cubic","Extrapolate=Linear","MultiX=Average","Skip=True","Sort=True")</f>
        <v>#N/A Invalid Parameter: Interpolation value</v>
      </c>
    </row>
    <row r="3799" spans="34:36" x14ac:dyDescent="0.25">
      <c r="AH3799" s="42" t="e">
        <f t="shared" si="153"/>
        <v>#REF!</v>
      </c>
      <c r="AI3799" s="43" t="str">
        <f>_xll.BInterpol('Base IPCA'!$C$3:$C$13,'Base IPCA'!$E$3:$E$13,AH3799,"Cubic","Extrapolate=Linear","MultiX=Average","Skip=True","Sort=True")</f>
        <v>#N/A Invalid Parameter: Interpolation value</v>
      </c>
      <c r="AJ3799" s="43" t="str">
        <f>_xll.BInterpol('Base IPCA'!$C$3:$C$13,'Base IPCA'!$D$3:$D$13,AH3799,"Cubic","Extrapolate=Linear","MultiX=Average","Skip=True","Sort=True")</f>
        <v>#N/A Invalid Parameter: Interpolation value</v>
      </c>
    </row>
    <row r="3800" spans="34:36" x14ac:dyDescent="0.25">
      <c r="AH3800" s="42" t="e">
        <f t="shared" si="153"/>
        <v>#REF!</v>
      </c>
      <c r="AI3800" s="43" t="str">
        <f>_xll.BInterpol('Base IPCA'!$C$3:$C$13,'Base IPCA'!$E$3:$E$13,AH3800,"Cubic","Extrapolate=Linear","MultiX=Average","Skip=True","Sort=True")</f>
        <v>#N/A Invalid Parameter: Interpolation value</v>
      </c>
      <c r="AJ3800" s="43" t="str">
        <f>_xll.BInterpol('Base IPCA'!$C$3:$C$13,'Base IPCA'!$D$3:$D$13,AH3800,"Cubic","Extrapolate=Linear","MultiX=Average","Skip=True","Sort=True")</f>
        <v>#N/A Invalid Parameter: Interpolation value</v>
      </c>
    </row>
    <row r="3801" spans="34:36" x14ac:dyDescent="0.25">
      <c r="AH3801" s="42" t="e">
        <f t="shared" si="153"/>
        <v>#REF!</v>
      </c>
      <c r="AI3801" s="43" t="str">
        <f>_xll.BInterpol('Base IPCA'!$C$3:$C$13,'Base IPCA'!$E$3:$E$13,AH3801,"Cubic","Extrapolate=Linear","MultiX=Average","Skip=True","Sort=True")</f>
        <v>#N/A Invalid Parameter: Interpolation value</v>
      </c>
      <c r="AJ3801" s="43" t="str">
        <f>_xll.BInterpol('Base IPCA'!$C$3:$C$13,'Base IPCA'!$D$3:$D$13,AH3801,"Cubic","Extrapolate=Linear","MultiX=Average","Skip=True","Sort=True")</f>
        <v>#N/A Invalid Parameter: Interpolation value</v>
      </c>
    </row>
    <row r="3802" spans="34:36" x14ac:dyDescent="0.25">
      <c r="AH3802" s="42" t="e">
        <f t="shared" si="153"/>
        <v>#REF!</v>
      </c>
      <c r="AI3802" s="43" t="str">
        <f>_xll.BInterpol('Base IPCA'!$C$3:$C$13,'Base IPCA'!$E$3:$E$13,AH3802,"Cubic","Extrapolate=Linear","MultiX=Average","Skip=True","Sort=True")</f>
        <v>#N/A Invalid Parameter: Interpolation value</v>
      </c>
      <c r="AJ3802" s="43" t="str">
        <f>_xll.BInterpol('Base IPCA'!$C$3:$C$13,'Base IPCA'!$D$3:$D$13,AH3802,"Cubic","Extrapolate=Linear","MultiX=Average","Skip=True","Sort=True")</f>
        <v>#N/A Invalid Parameter: Interpolation value</v>
      </c>
    </row>
    <row r="3803" spans="34:36" x14ac:dyDescent="0.25">
      <c r="AH3803" s="42" t="e">
        <f t="shared" si="153"/>
        <v>#REF!</v>
      </c>
      <c r="AI3803" s="43" t="str">
        <f>_xll.BInterpol('Base IPCA'!$C$3:$C$13,'Base IPCA'!$E$3:$E$13,AH3803,"Cubic","Extrapolate=Linear","MultiX=Average","Skip=True","Sort=True")</f>
        <v>#N/A Invalid Parameter: Interpolation value</v>
      </c>
      <c r="AJ3803" s="43" t="str">
        <f>_xll.BInterpol('Base IPCA'!$C$3:$C$13,'Base IPCA'!$D$3:$D$13,AH3803,"Cubic","Extrapolate=Linear","MultiX=Average","Skip=True","Sort=True")</f>
        <v>#N/A Invalid Parameter: Interpolation value</v>
      </c>
    </row>
    <row r="3804" spans="34:36" x14ac:dyDescent="0.25">
      <c r="AH3804" s="42" t="e">
        <f t="shared" si="153"/>
        <v>#REF!</v>
      </c>
      <c r="AI3804" s="43" t="str">
        <f>_xll.BInterpol('Base IPCA'!$C$3:$C$13,'Base IPCA'!$E$3:$E$13,AH3804,"Cubic","Extrapolate=Linear","MultiX=Average","Skip=True","Sort=True")</f>
        <v>#N/A Invalid Parameter: Interpolation value</v>
      </c>
      <c r="AJ3804" s="43" t="str">
        <f>_xll.BInterpol('Base IPCA'!$C$3:$C$13,'Base IPCA'!$D$3:$D$13,AH3804,"Cubic","Extrapolate=Linear","MultiX=Average","Skip=True","Sort=True")</f>
        <v>#N/A Invalid Parameter: Interpolation value</v>
      </c>
    </row>
    <row r="3805" spans="34:36" x14ac:dyDescent="0.25">
      <c r="AH3805" s="42" t="e">
        <f t="shared" si="153"/>
        <v>#REF!</v>
      </c>
      <c r="AI3805" s="43" t="str">
        <f>_xll.BInterpol('Base IPCA'!$C$3:$C$13,'Base IPCA'!$E$3:$E$13,AH3805,"Cubic","Extrapolate=Linear","MultiX=Average","Skip=True","Sort=True")</f>
        <v>#N/A Invalid Parameter: Interpolation value</v>
      </c>
      <c r="AJ3805" s="43" t="str">
        <f>_xll.BInterpol('Base IPCA'!$C$3:$C$13,'Base IPCA'!$D$3:$D$13,AH3805,"Cubic","Extrapolate=Linear","MultiX=Average","Skip=True","Sort=True")</f>
        <v>#N/A Invalid Parameter: Interpolation value</v>
      </c>
    </row>
    <row r="3806" spans="34:36" x14ac:dyDescent="0.25">
      <c r="AH3806" s="42" t="e">
        <f t="shared" si="153"/>
        <v>#REF!</v>
      </c>
      <c r="AI3806" s="43" t="str">
        <f>_xll.BInterpol('Base IPCA'!$C$3:$C$13,'Base IPCA'!$E$3:$E$13,AH3806,"Cubic","Extrapolate=Linear","MultiX=Average","Skip=True","Sort=True")</f>
        <v>#N/A Invalid Parameter: Interpolation value</v>
      </c>
      <c r="AJ3806" s="43" t="str">
        <f>_xll.BInterpol('Base IPCA'!$C$3:$C$13,'Base IPCA'!$D$3:$D$13,AH3806,"Cubic","Extrapolate=Linear","MultiX=Average","Skip=True","Sort=True")</f>
        <v>#N/A Invalid Parameter: Interpolation value</v>
      </c>
    </row>
    <row r="3807" spans="34:36" x14ac:dyDescent="0.25">
      <c r="AH3807" s="42" t="e">
        <f t="shared" si="153"/>
        <v>#REF!</v>
      </c>
      <c r="AI3807" s="43" t="str">
        <f>_xll.BInterpol('Base IPCA'!$C$3:$C$13,'Base IPCA'!$E$3:$E$13,AH3807,"Cubic","Extrapolate=Linear","MultiX=Average","Skip=True","Sort=True")</f>
        <v>#N/A Invalid Parameter: Interpolation value</v>
      </c>
      <c r="AJ3807" s="43" t="str">
        <f>_xll.BInterpol('Base IPCA'!$C$3:$C$13,'Base IPCA'!$D$3:$D$13,AH3807,"Cubic","Extrapolate=Linear","MultiX=Average","Skip=True","Sort=True")</f>
        <v>#N/A Invalid Parameter: Interpolation value</v>
      </c>
    </row>
    <row r="3808" spans="34:36" x14ac:dyDescent="0.25">
      <c r="AH3808" s="42" t="e">
        <f t="shared" si="153"/>
        <v>#REF!</v>
      </c>
      <c r="AI3808" s="43" t="str">
        <f>_xll.BInterpol('Base IPCA'!$C$3:$C$13,'Base IPCA'!$E$3:$E$13,AH3808,"Cubic","Extrapolate=Linear","MultiX=Average","Skip=True","Sort=True")</f>
        <v>#N/A Invalid Parameter: Interpolation value</v>
      </c>
      <c r="AJ3808" s="43" t="str">
        <f>_xll.BInterpol('Base IPCA'!$C$3:$C$13,'Base IPCA'!$D$3:$D$13,AH3808,"Cubic","Extrapolate=Linear","MultiX=Average","Skip=True","Sort=True")</f>
        <v>#N/A Invalid Parameter: Interpolation value</v>
      </c>
    </row>
    <row r="3809" spans="34:36" x14ac:dyDescent="0.25">
      <c r="AH3809" s="42" t="e">
        <f t="shared" si="153"/>
        <v>#REF!</v>
      </c>
      <c r="AI3809" s="43" t="str">
        <f>_xll.BInterpol('Base IPCA'!$C$3:$C$13,'Base IPCA'!$E$3:$E$13,AH3809,"Cubic","Extrapolate=Linear","MultiX=Average","Skip=True","Sort=True")</f>
        <v>#N/A Invalid Parameter: Interpolation value</v>
      </c>
      <c r="AJ3809" s="43" t="str">
        <f>_xll.BInterpol('Base IPCA'!$C$3:$C$13,'Base IPCA'!$D$3:$D$13,AH3809,"Cubic","Extrapolate=Linear","MultiX=Average","Skip=True","Sort=True")</f>
        <v>#N/A Invalid Parameter: Interpolation value</v>
      </c>
    </row>
    <row r="3810" spans="34:36" x14ac:dyDescent="0.25">
      <c r="AH3810" s="42" t="e">
        <f t="shared" si="153"/>
        <v>#REF!</v>
      </c>
      <c r="AI3810" s="43" t="str">
        <f>_xll.BInterpol('Base IPCA'!$C$3:$C$13,'Base IPCA'!$E$3:$E$13,AH3810,"Cubic","Extrapolate=Linear","MultiX=Average","Skip=True","Sort=True")</f>
        <v>#N/A Invalid Parameter: Interpolation value</v>
      </c>
      <c r="AJ3810" s="43" t="str">
        <f>_xll.BInterpol('Base IPCA'!$C$3:$C$13,'Base IPCA'!$D$3:$D$13,AH3810,"Cubic","Extrapolate=Linear","MultiX=Average","Skip=True","Sort=True")</f>
        <v>#N/A Invalid Parameter: Interpolation value</v>
      </c>
    </row>
    <row r="3811" spans="34:36" x14ac:dyDescent="0.25">
      <c r="AH3811" s="42" t="e">
        <f t="shared" si="153"/>
        <v>#REF!</v>
      </c>
      <c r="AI3811" s="43" t="str">
        <f>_xll.BInterpol('Base IPCA'!$C$3:$C$13,'Base IPCA'!$E$3:$E$13,AH3811,"Cubic","Extrapolate=Linear","MultiX=Average","Skip=True","Sort=True")</f>
        <v>#N/A Invalid Parameter: Interpolation value</v>
      </c>
      <c r="AJ3811" s="43" t="str">
        <f>_xll.BInterpol('Base IPCA'!$C$3:$C$13,'Base IPCA'!$D$3:$D$13,AH3811,"Cubic","Extrapolate=Linear","MultiX=Average","Skip=True","Sort=True")</f>
        <v>#N/A Invalid Parameter: Interpolation value</v>
      </c>
    </row>
    <row r="3812" spans="34:36" x14ac:dyDescent="0.25">
      <c r="AH3812" s="42" t="e">
        <f t="shared" si="153"/>
        <v>#REF!</v>
      </c>
      <c r="AI3812" s="43" t="str">
        <f>_xll.BInterpol('Base IPCA'!$C$3:$C$13,'Base IPCA'!$E$3:$E$13,AH3812,"Cubic","Extrapolate=Linear","MultiX=Average","Skip=True","Sort=True")</f>
        <v>#N/A Invalid Parameter: Interpolation value</v>
      </c>
      <c r="AJ3812" s="43" t="str">
        <f>_xll.BInterpol('Base IPCA'!$C$3:$C$13,'Base IPCA'!$D$3:$D$13,AH3812,"Cubic","Extrapolate=Linear","MultiX=Average","Skip=True","Sort=True")</f>
        <v>#N/A Invalid Parameter: Interpolation value</v>
      </c>
    </row>
    <row r="3813" spans="34:36" x14ac:dyDescent="0.25">
      <c r="AH3813" s="42" t="e">
        <f t="shared" si="153"/>
        <v>#REF!</v>
      </c>
      <c r="AI3813" s="43" t="str">
        <f>_xll.BInterpol('Base IPCA'!$C$3:$C$13,'Base IPCA'!$E$3:$E$13,AH3813,"Cubic","Extrapolate=Linear","MultiX=Average","Skip=True","Sort=True")</f>
        <v>#N/A Invalid Parameter: Interpolation value</v>
      </c>
      <c r="AJ3813" s="43" t="str">
        <f>_xll.BInterpol('Base IPCA'!$C$3:$C$13,'Base IPCA'!$D$3:$D$13,AH3813,"Cubic","Extrapolate=Linear","MultiX=Average","Skip=True","Sort=True")</f>
        <v>#N/A Invalid Parameter: Interpolation value</v>
      </c>
    </row>
    <row r="3814" spans="34:36" x14ac:dyDescent="0.25">
      <c r="AH3814" s="42" t="e">
        <f t="shared" si="153"/>
        <v>#REF!</v>
      </c>
      <c r="AI3814" s="43" t="str">
        <f>_xll.BInterpol('Base IPCA'!$C$3:$C$13,'Base IPCA'!$E$3:$E$13,AH3814,"Cubic","Extrapolate=Linear","MultiX=Average","Skip=True","Sort=True")</f>
        <v>#N/A Invalid Parameter: Interpolation value</v>
      </c>
      <c r="AJ3814" s="43" t="str">
        <f>_xll.BInterpol('Base IPCA'!$C$3:$C$13,'Base IPCA'!$D$3:$D$13,AH3814,"Cubic","Extrapolate=Linear","MultiX=Average","Skip=True","Sort=True")</f>
        <v>#N/A Invalid Parameter: Interpolation value</v>
      </c>
    </row>
    <row r="3815" spans="34:36" x14ac:dyDescent="0.25">
      <c r="AH3815" s="42" t="e">
        <f t="shared" si="153"/>
        <v>#REF!</v>
      </c>
      <c r="AI3815" s="43" t="str">
        <f>_xll.BInterpol('Base IPCA'!$C$3:$C$13,'Base IPCA'!$E$3:$E$13,AH3815,"Cubic","Extrapolate=Linear","MultiX=Average","Skip=True","Sort=True")</f>
        <v>#N/A Invalid Parameter: Interpolation value</v>
      </c>
      <c r="AJ3815" s="43" t="str">
        <f>_xll.BInterpol('Base IPCA'!$C$3:$C$13,'Base IPCA'!$D$3:$D$13,AH3815,"Cubic","Extrapolate=Linear","MultiX=Average","Skip=True","Sort=True")</f>
        <v>#N/A Invalid Parameter: Interpolation value</v>
      </c>
    </row>
    <row r="3816" spans="34:36" x14ac:dyDescent="0.25">
      <c r="AH3816" s="42" t="e">
        <f t="shared" si="153"/>
        <v>#REF!</v>
      </c>
      <c r="AI3816" s="43" t="str">
        <f>_xll.BInterpol('Base IPCA'!$C$3:$C$13,'Base IPCA'!$E$3:$E$13,AH3816,"Cubic","Extrapolate=Linear","MultiX=Average","Skip=True","Sort=True")</f>
        <v>#N/A Invalid Parameter: Interpolation value</v>
      </c>
      <c r="AJ3816" s="43" t="str">
        <f>_xll.BInterpol('Base IPCA'!$C$3:$C$13,'Base IPCA'!$D$3:$D$13,AH3816,"Cubic","Extrapolate=Linear","MultiX=Average","Skip=True","Sort=True")</f>
        <v>#N/A Invalid Parameter: Interpolation value</v>
      </c>
    </row>
    <row r="3817" spans="34:36" x14ac:dyDescent="0.25">
      <c r="AH3817" s="42" t="e">
        <f t="shared" si="153"/>
        <v>#REF!</v>
      </c>
      <c r="AI3817" s="43" t="str">
        <f>_xll.BInterpol('Base IPCA'!$C$3:$C$13,'Base IPCA'!$E$3:$E$13,AH3817,"Cubic","Extrapolate=Linear","MultiX=Average","Skip=True","Sort=True")</f>
        <v>#N/A Invalid Parameter: Interpolation value</v>
      </c>
      <c r="AJ3817" s="43" t="str">
        <f>_xll.BInterpol('Base IPCA'!$C$3:$C$13,'Base IPCA'!$D$3:$D$13,AH3817,"Cubic","Extrapolate=Linear","MultiX=Average","Skip=True","Sort=True")</f>
        <v>#N/A Invalid Parameter: Interpolation value</v>
      </c>
    </row>
    <row r="3818" spans="34:36" x14ac:dyDescent="0.25">
      <c r="AH3818" s="42" t="e">
        <f t="shared" si="153"/>
        <v>#REF!</v>
      </c>
      <c r="AI3818" s="43" t="str">
        <f>_xll.BInterpol('Base IPCA'!$C$3:$C$13,'Base IPCA'!$E$3:$E$13,AH3818,"Cubic","Extrapolate=Linear","MultiX=Average","Skip=True","Sort=True")</f>
        <v>#N/A Invalid Parameter: Interpolation value</v>
      </c>
      <c r="AJ3818" s="43" t="str">
        <f>_xll.BInterpol('Base IPCA'!$C$3:$C$13,'Base IPCA'!$D$3:$D$13,AH3818,"Cubic","Extrapolate=Linear","MultiX=Average","Skip=True","Sort=True")</f>
        <v>#N/A Invalid Parameter: Interpolation value</v>
      </c>
    </row>
    <row r="3819" spans="34:36" x14ac:dyDescent="0.25">
      <c r="AH3819" s="42" t="e">
        <f t="shared" si="153"/>
        <v>#REF!</v>
      </c>
      <c r="AI3819" s="43" t="str">
        <f>_xll.BInterpol('Base IPCA'!$C$3:$C$13,'Base IPCA'!$E$3:$E$13,AH3819,"Cubic","Extrapolate=Linear","MultiX=Average","Skip=True","Sort=True")</f>
        <v>#N/A Invalid Parameter: Interpolation value</v>
      </c>
      <c r="AJ3819" s="43" t="str">
        <f>_xll.BInterpol('Base IPCA'!$C$3:$C$13,'Base IPCA'!$D$3:$D$13,AH3819,"Cubic","Extrapolate=Linear","MultiX=Average","Skip=True","Sort=True")</f>
        <v>#N/A Invalid Parameter: Interpolation value</v>
      </c>
    </row>
    <row r="3820" spans="34:36" x14ac:dyDescent="0.25">
      <c r="AH3820" s="42" t="e">
        <f t="shared" si="153"/>
        <v>#REF!</v>
      </c>
      <c r="AI3820" s="43" t="str">
        <f>_xll.BInterpol('Base IPCA'!$C$3:$C$13,'Base IPCA'!$E$3:$E$13,AH3820,"Cubic","Extrapolate=Linear","MultiX=Average","Skip=True","Sort=True")</f>
        <v>#N/A Invalid Parameter: Interpolation value</v>
      </c>
      <c r="AJ3820" s="43" t="str">
        <f>_xll.BInterpol('Base IPCA'!$C$3:$C$13,'Base IPCA'!$D$3:$D$13,AH3820,"Cubic","Extrapolate=Linear","MultiX=Average","Skip=True","Sort=True")</f>
        <v>#N/A Invalid Parameter: Interpolation value</v>
      </c>
    </row>
    <row r="3821" spans="34:36" x14ac:dyDescent="0.25">
      <c r="AH3821" s="42" t="e">
        <f t="shared" si="153"/>
        <v>#REF!</v>
      </c>
      <c r="AI3821" s="43" t="str">
        <f>_xll.BInterpol('Base IPCA'!$C$3:$C$13,'Base IPCA'!$E$3:$E$13,AH3821,"Cubic","Extrapolate=Linear","MultiX=Average","Skip=True","Sort=True")</f>
        <v>#N/A Invalid Parameter: Interpolation value</v>
      </c>
      <c r="AJ3821" s="43" t="str">
        <f>_xll.BInterpol('Base IPCA'!$C$3:$C$13,'Base IPCA'!$D$3:$D$13,AH3821,"Cubic","Extrapolate=Linear","MultiX=Average","Skip=True","Sort=True")</f>
        <v>#N/A Invalid Parameter: Interpolation value</v>
      </c>
    </row>
    <row r="3822" spans="34:36" x14ac:dyDescent="0.25">
      <c r="AH3822" s="42" t="e">
        <f t="shared" si="153"/>
        <v>#REF!</v>
      </c>
      <c r="AI3822" s="43" t="str">
        <f>_xll.BInterpol('Base IPCA'!$C$3:$C$13,'Base IPCA'!$E$3:$E$13,AH3822,"Cubic","Extrapolate=Linear","MultiX=Average","Skip=True","Sort=True")</f>
        <v>#N/A Invalid Parameter: Interpolation value</v>
      </c>
      <c r="AJ3822" s="43" t="str">
        <f>_xll.BInterpol('Base IPCA'!$C$3:$C$13,'Base IPCA'!$D$3:$D$13,AH3822,"Cubic","Extrapolate=Linear","MultiX=Average","Skip=True","Sort=True")</f>
        <v>#N/A Invalid Parameter: Interpolation value</v>
      </c>
    </row>
    <row r="3823" spans="34:36" x14ac:dyDescent="0.25">
      <c r="AH3823" s="42" t="e">
        <f t="shared" si="153"/>
        <v>#REF!</v>
      </c>
      <c r="AI3823" s="43" t="str">
        <f>_xll.BInterpol('Base IPCA'!$C$3:$C$13,'Base IPCA'!$E$3:$E$13,AH3823,"Cubic","Extrapolate=Linear","MultiX=Average","Skip=True","Sort=True")</f>
        <v>#N/A Invalid Parameter: Interpolation value</v>
      </c>
      <c r="AJ3823" s="43" t="str">
        <f>_xll.BInterpol('Base IPCA'!$C$3:$C$13,'Base IPCA'!$D$3:$D$13,AH3823,"Cubic","Extrapolate=Linear","MultiX=Average","Skip=True","Sort=True")</f>
        <v>#N/A Invalid Parameter: Interpolation value</v>
      </c>
    </row>
    <row r="3824" spans="34:36" x14ac:dyDescent="0.25">
      <c r="AH3824" s="42" t="e">
        <f t="shared" si="153"/>
        <v>#REF!</v>
      </c>
      <c r="AI3824" s="43" t="str">
        <f>_xll.BInterpol('Base IPCA'!$C$3:$C$13,'Base IPCA'!$E$3:$E$13,AH3824,"Cubic","Extrapolate=Linear","MultiX=Average","Skip=True","Sort=True")</f>
        <v>#N/A Invalid Parameter: Interpolation value</v>
      </c>
      <c r="AJ3824" s="43" t="str">
        <f>_xll.BInterpol('Base IPCA'!$C$3:$C$13,'Base IPCA'!$D$3:$D$13,AH3824,"Cubic","Extrapolate=Linear","MultiX=Average","Skip=True","Sort=True")</f>
        <v>#N/A Invalid Parameter: Interpolation value</v>
      </c>
    </row>
    <row r="3825" spans="34:36" x14ac:dyDescent="0.25">
      <c r="AH3825" s="42" t="e">
        <f t="shared" si="153"/>
        <v>#REF!</v>
      </c>
      <c r="AI3825" s="43" t="str">
        <f>_xll.BInterpol('Base IPCA'!$C$3:$C$13,'Base IPCA'!$E$3:$E$13,AH3825,"Cubic","Extrapolate=Linear","MultiX=Average","Skip=True","Sort=True")</f>
        <v>#N/A Invalid Parameter: Interpolation value</v>
      </c>
      <c r="AJ3825" s="43" t="str">
        <f>_xll.BInterpol('Base IPCA'!$C$3:$C$13,'Base IPCA'!$D$3:$D$13,AH3825,"Cubic","Extrapolate=Linear","MultiX=Average","Skip=True","Sort=True")</f>
        <v>#N/A Invalid Parameter: Interpolation value</v>
      </c>
    </row>
    <row r="3826" spans="34:36" x14ac:dyDescent="0.25">
      <c r="AH3826" s="42" t="e">
        <f t="shared" si="153"/>
        <v>#REF!</v>
      </c>
      <c r="AI3826" s="43" t="str">
        <f>_xll.BInterpol('Base IPCA'!$C$3:$C$13,'Base IPCA'!$E$3:$E$13,AH3826,"Cubic","Extrapolate=Linear","MultiX=Average","Skip=True","Sort=True")</f>
        <v>#N/A Invalid Parameter: Interpolation value</v>
      </c>
      <c r="AJ3826" s="43" t="str">
        <f>_xll.BInterpol('Base IPCA'!$C$3:$C$13,'Base IPCA'!$D$3:$D$13,AH3826,"Cubic","Extrapolate=Linear","MultiX=Average","Skip=True","Sort=True")</f>
        <v>#N/A Invalid Parameter: Interpolation value</v>
      </c>
    </row>
    <row r="3827" spans="34:36" x14ac:dyDescent="0.25">
      <c r="AH3827" s="42" t="e">
        <f t="shared" si="153"/>
        <v>#REF!</v>
      </c>
      <c r="AI3827" s="43" t="str">
        <f>_xll.BInterpol('Base IPCA'!$C$3:$C$13,'Base IPCA'!$E$3:$E$13,AH3827,"Cubic","Extrapolate=Linear","MultiX=Average","Skip=True","Sort=True")</f>
        <v>#N/A Invalid Parameter: Interpolation value</v>
      </c>
      <c r="AJ3827" s="43" t="str">
        <f>_xll.BInterpol('Base IPCA'!$C$3:$C$13,'Base IPCA'!$D$3:$D$13,AH3827,"Cubic","Extrapolate=Linear","MultiX=Average","Skip=True","Sort=True")</f>
        <v>#N/A Invalid Parameter: Interpolation value</v>
      </c>
    </row>
    <row r="3828" spans="34:36" x14ac:dyDescent="0.25">
      <c r="AH3828" s="42" t="e">
        <f t="shared" si="153"/>
        <v>#REF!</v>
      </c>
      <c r="AI3828" s="43" t="str">
        <f>_xll.BInterpol('Base IPCA'!$C$3:$C$13,'Base IPCA'!$E$3:$E$13,AH3828,"Cubic","Extrapolate=Linear","MultiX=Average","Skip=True","Sort=True")</f>
        <v>#N/A Invalid Parameter: Interpolation value</v>
      </c>
      <c r="AJ3828" s="43" t="str">
        <f>_xll.BInterpol('Base IPCA'!$C$3:$C$13,'Base IPCA'!$D$3:$D$13,AH3828,"Cubic","Extrapolate=Linear","MultiX=Average","Skip=True","Sort=True")</f>
        <v>#N/A Invalid Parameter: Interpolation value</v>
      </c>
    </row>
    <row r="3829" spans="34:36" x14ac:dyDescent="0.25">
      <c r="AH3829" s="42" t="e">
        <f t="shared" si="153"/>
        <v>#REF!</v>
      </c>
      <c r="AI3829" s="43" t="str">
        <f>_xll.BInterpol('Base IPCA'!$C$3:$C$13,'Base IPCA'!$E$3:$E$13,AH3829,"Cubic","Extrapolate=Linear","MultiX=Average","Skip=True","Sort=True")</f>
        <v>#N/A Invalid Parameter: Interpolation value</v>
      </c>
      <c r="AJ3829" s="43" t="str">
        <f>_xll.BInterpol('Base IPCA'!$C$3:$C$13,'Base IPCA'!$D$3:$D$13,AH3829,"Cubic","Extrapolate=Linear","MultiX=Average","Skip=True","Sort=True")</f>
        <v>#N/A Invalid Parameter: Interpolation value</v>
      </c>
    </row>
    <row r="3830" spans="34:36" x14ac:dyDescent="0.25">
      <c r="AH3830" s="42" t="e">
        <f t="shared" si="153"/>
        <v>#REF!</v>
      </c>
      <c r="AI3830" s="43" t="str">
        <f>_xll.BInterpol('Base IPCA'!$C$3:$C$13,'Base IPCA'!$E$3:$E$13,AH3830,"Cubic","Extrapolate=Linear","MultiX=Average","Skip=True","Sort=True")</f>
        <v>#N/A Invalid Parameter: Interpolation value</v>
      </c>
      <c r="AJ3830" s="43" t="str">
        <f>_xll.BInterpol('Base IPCA'!$C$3:$C$13,'Base IPCA'!$D$3:$D$13,AH3830,"Cubic","Extrapolate=Linear","MultiX=Average","Skip=True","Sort=True")</f>
        <v>#N/A Invalid Parameter: Interpolation value</v>
      </c>
    </row>
    <row r="3831" spans="34:36" x14ac:dyDescent="0.25">
      <c r="AH3831" s="42" t="e">
        <f t="shared" si="153"/>
        <v>#REF!</v>
      </c>
      <c r="AI3831" s="43" t="str">
        <f>_xll.BInterpol('Base IPCA'!$C$3:$C$13,'Base IPCA'!$E$3:$E$13,AH3831,"Cubic","Extrapolate=Linear","MultiX=Average","Skip=True","Sort=True")</f>
        <v>#N/A Invalid Parameter: Interpolation value</v>
      </c>
      <c r="AJ3831" s="43" t="str">
        <f>_xll.BInterpol('Base IPCA'!$C$3:$C$13,'Base IPCA'!$D$3:$D$13,AH3831,"Cubic","Extrapolate=Linear","MultiX=Average","Skip=True","Sort=True")</f>
        <v>#N/A Invalid Parameter: Interpolation value</v>
      </c>
    </row>
    <row r="3832" spans="34:36" x14ac:dyDescent="0.25">
      <c r="AH3832" s="42" t="e">
        <f t="shared" si="153"/>
        <v>#REF!</v>
      </c>
      <c r="AI3832" s="43" t="str">
        <f>_xll.BInterpol('Base IPCA'!$C$3:$C$13,'Base IPCA'!$E$3:$E$13,AH3832,"Cubic","Extrapolate=Linear","MultiX=Average","Skip=True","Sort=True")</f>
        <v>#N/A Invalid Parameter: Interpolation value</v>
      </c>
      <c r="AJ3832" s="43" t="str">
        <f>_xll.BInterpol('Base IPCA'!$C$3:$C$13,'Base IPCA'!$D$3:$D$13,AH3832,"Cubic","Extrapolate=Linear","MultiX=Average","Skip=True","Sort=True")</f>
        <v>#N/A Invalid Parameter: Interpolation value</v>
      </c>
    </row>
    <row r="3833" spans="34:36" x14ac:dyDescent="0.25">
      <c r="AH3833" s="42" t="e">
        <f t="shared" si="153"/>
        <v>#REF!</v>
      </c>
      <c r="AI3833" s="43" t="str">
        <f>_xll.BInterpol('Base IPCA'!$C$3:$C$13,'Base IPCA'!$E$3:$E$13,AH3833,"Cubic","Extrapolate=Linear","MultiX=Average","Skip=True","Sort=True")</f>
        <v>#N/A Invalid Parameter: Interpolation value</v>
      </c>
      <c r="AJ3833" s="43" t="str">
        <f>_xll.BInterpol('Base IPCA'!$C$3:$C$13,'Base IPCA'!$D$3:$D$13,AH3833,"Cubic","Extrapolate=Linear","MultiX=Average","Skip=True","Sort=True")</f>
        <v>#N/A Invalid Parameter: Interpolation value</v>
      </c>
    </row>
    <row r="3834" spans="34:36" x14ac:dyDescent="0.25">
      <c r="AH3834" s="42" t="e">
        <f t="shared" si="153"/>
        <v>#REF!</v>
      </c>
      <c r="AI3834" s="43" t="str">
        <f>_xll.BInterpol('Base IPCA'!$C$3:$C$13,'Base IPCA'!$E$3:$E$13,AH3834,"Cubic","Extrapolate=Linear","MultiX=Average","Skip=True","Sort=True")</f>
        <v>#N/A Invalid Parameter: Interpolation value</v>
      </c>
      <c r="AJ3834" s="43" t="str">
        <f>_xll.BInterpol('Base IPCA'!$C$3:$C$13,'Base IPCA'!$D$3:$D$13,AH3834,"Cubic","Extrapolate=Linear","MultiX=Average","Skip=True","Sort=True")</f>
        <v>#N/A Invalid Parameter: Interpolation value</v>
      </c>
    </row>
    <row r="3835" spans="34:36" x14ac:dyDescent="0.25">
      <c r="AH3835" s="42" t="e">
        <f t="shared" si="153"/>
        <v>#REF!</v>
      </c>
      <c r="AI3835" s="43" t="str">
        <f>_xll.BInterpol('Base IPCA'!$C$3:$C$13,'Base IPCA'!$E$3:$E$13,AH3835,"Cubic","Extrapolate=Linear","MultiX=Average","Skip=True","Sort=True")</f>
        <v>#N/A Invalid Parameter: Interpolation value</v>
      </c>
      <c r="AJ3835" s="43" t="str">
        <f>_xll.BInterpol('Base IPCA'!$C$3:$C$13,'Base IPCA'!$D$3:$D$13,AH3835,"Cubic","Extrapolate=Linear","MultiX=Average","Skip=True","Sort=True")</f>
        <v>#N/A Invalid Parameter: Interpolation value</v>
      </c>
    </row>
    <row r="3836" spans="34:36" x14ac:dyDescent="0.25">
      <c r="AH3836" s="42" t="e">
        <f t="shared" si="153"/>
        <v>#REF!</v>
      </c>
      <c r="AI3836" s="43" t="str">
        <f>_xll.BInterpol('Base IPCA'!$C$3:$C$13,'Base IPCA'!$E$3:$E$13,AH3836,"Cubic","Extrapolate=Linear","MultiX=Average","Skip=True","Sort=True")</f>
        <v>#N/A Invalid Parameter: Interpolation value</v>
      </c>
      <c r="AJ3836" s="43" t="str">
        <f>_xll.BInterpol('Base IPCA'!$C$3:$C$13,'Base IPCA'!$D$3:$D$13,AH3836,"Cubic","Extrapolate=Linear","MultiX=Average","Skip=True","Sort=True")</f>
        <v>#N/A Invalid Parameter: Interpolation value</v>
      </c>
    </row>
    <row r="3837" spans="34:36" x14ac:dyDescent="0.25">
      <c r="AH3837" s="42" t="e">
        <f t="shared" si="153"/>
        <v>#REF!</v>
      </c>
      <c r="AI3837" s="43" t="str">
        <f>_xll.BInterpol('Base IPCA'!$C$3:$C$13,'Base IPCA'!$E$3:$E$13,AH3837,"Cubic","Extrapolate=Linear","MultiX=Average","Skip=True","Sort=True")</f>
        <v>#N/A Invalid Parameter: Interpolation value</v>
      </c>
      <c r="AJ3837" s="43" t="str">
        <f>_xll.BInterpol('Base IPCA'!$C$3:$C$13,'Base IPCA'!$D$3:$D$13,AH3837,"Cubic","Extrapolate=Linear","MultiX=Average","Skip=True","Sort=True")</f>
        <v>#N/A Invalid Parameter: Interpolation value</v>
      </c>
    </row>
    <row r="3838" spans="34:36" x14ac:dyDescent="0.25">
      <c r="AH3838" s="42" t="e">
        <f t="shared" si="153"/>
        <v>#REF!</v>
      </c>
      <c r="AI3838" s="43" t="str">
        <f>_xll.BInterpol('Base IPCA'!$C$3:$C$13,'Base IPCA'!$E$3:$E$13,AH3838,"Cubic","Extrapolate=Linear","MultiX=Average","Skip=True","Sort=True")</f>
        <v>#N/A Invalid Parameter: Interpolation value</v>
      </c>
      <c r="AJ3838" s="43" t="str">
        <f>_xll.BInterpol('Base IPCA'!$C$3:$C$13,'Base IPCA'!$D$3:$D$13,AH3838,"Cubic","Extrapolate=Linear","MultiX=Average","Skip=True","Sort=True")</f>
        <v>#N/A Invalid Parameter: Interpolation value</v>
      </c>
    </row>
    <row r="3839" spans="34:36" x14ac:dyDescent="0.25">
      <c r="AH3839" s="42" t="e">
        <f t="shared" si="153"/>
        <v>#REF!</v>
      </c>
      <c r="AI3839" s="43" t="str">
        <f>_xll.BInterpol('Base IPCA'!$C$3:$C$13,'Base IPCA'!$E$3:$E$13,AH3839,"Cubic","Extrapolate=Linear","MultiX=Average","Skip=True","Sort=True")</f>
        <v>#N/A Invalid Parameter: Interpolation value</v>
      </c>
      <c r="AJ3839" s="43" t="str">
        <f>_xll.BInterpol('Base IPCA'!$C$3:$C$13,'Base IPCA'!$D$3:$D$13,AH3839,"Cubic","Extrapolate=Linear","MultiX=Average","Skip=True","Sort=True")</f>
        <v>#N/A Invalid Parameter: Interpolation value</v>
      </c>
    </row>
    <row r="3840" spans="34:36" x14ac:dyDescent="0.25">
      <c r="AH3840" s="42" t="e">
        <f t="shared" si="153"/>
        <v>#REF!</v>
      </c>
      <c r="AI3840" s="43" t="str">
        <f>_xll.BInterpol('Base IPCA'!$C$3:$C$13,'Base IPCA'!$E$3:$E$13,AH3840,"Cubic","Extrapolate=Linear","MultiX=Average","Skip=True","Sort=True")</f>
        <v>#N/A Invalid Parameter: Interpolation value</v>
      </c>
      <c r="AJ3840" s="43" t="str">
        <f>_xll.BInterpol('Base IPCA'!$C$3:$C$13,'Base IPCA'!$D$3:$D$13,AH3840,"Cubic","Extrapolate=Linear","MultiX=Average","Skip=True","Sort=True")</f>
        <v>#N/A Invalid Parameter: Interpolation value</v>
      </c>
    </row>
    <row r="3841" spans="34:36" x14ac:dyDescent="0.25">
      <c r="AH3841" s="42" t="e">
        <f t="shared" si="153"/>
        <v>#REF!</v>
      </c>
      <c r="AI3841" s="43" t="str">
        <f>_xll.BInterpol('Base IPCA'!$C$3:$C$13,'Base IPCA'!$E$3:$E$13,AH3841,"Cubic","Extrapolate=Linear","MultiX=Average","Skip=True","Sort=True")</f>
        <v>#N/A Invalid Parameter: Interpolation value</v>
      </c>
      <c r="AJ3841" s="43" t="str">
        <f>_xll.BInterpol('Base IPCA'!$C$3:$C$13,'Base IPCA'!$D$3:$D$13,AH3841,"Cubic","Extrapolate=Linear","MultiX=Average","Skip=True","Sort=True")</f>
        <v>#N/A Invalid Parameter: Interpolation value</v>
      </c>
    </row>
    <row r="3842" spans="34:36" x14ac:dyDescent="0.25">
      <c r="AH3842" s="42" t="e">
        <f t="shared" si="153"/>
        <v>#REF!</v>
      </c>
      <c r="AI3842" s="43" t="str">
        <f>_xll.BInterpol('Base IPCA'!$C$3:$C$13,'Base IPCA'!$E$3:$E$13,AH3842,"Cubic","Extrapolate=Linear","MultiX=Average","Skip=True","Sort=True")</f>
        <v>#N/A Invalid Parameter: Interpolation value</v>
      </c>
      <c r="AJ3842" s="43" t="str">
        <f>_xll.BInterpol('Base IPCA'!$C$3:$C$13,'Base IPCA'!$D$3:$D$13,AH3842,"Cubic","Extrapolate=Linear","MultiX=Average","Skip=True","Sort=True")</f>
        <v>#N/A Invalid Parameter: Interpolation value</v>
      </c>
    </row>
    <row r="3843" spans="34:36" x14ac:dyDescent="0.25">
      <c r="AH3843" s="42" t="e">
        <f t="shared" si="153"/>
        <v>#REF!</v>
      </c>
      <c r="AI3843" s="43" t="str">
        <f>_xll.BInterpol('Base IPCA'!$C$3:$C$13,'Base IPCA'!$E$3:$E$13,AH3843,"Cubic","Extrapolate=Linear","MultiX=Average","Skip=True","Sort=True")</f>
        <v>#N/A Invalid Parameter: Interpolation value</v>
      </c>
      <c r="AJ3843" s="43" t="str">
        <f>_xll.BInterpol('Base IPCA'!$C$3:$C$13,'Base IPCA'!$D$3:$D$13,AH3843,"Cubic","Extrapolate=Linear","MultiX=Average","Skip=True","Sort=True")</f>
        <v>#N/A Invalid Parameter: Interpolation value</v>
      </c>
    </row>
    <row r="3844" spans="34:36" x14ac:dyDescent="0.25">
      <c r="AH3844" s="42" t="e">
        <f t="shared" si="153"/>
        <v>#REF!</v>
      </c>
      <c r="AI3844" s="43" t="str">
        <f>_xll.BInterpol('Base IPCA'!$C$3:$C$13,'Base IPCA'!$E$3:$E$13,AH3844,"Cubic","Extrapolate=Linear","MultiX=Average","Skip=True","Sort=True")</f>
        <v>#N/A Invalid Parameter: Interpolation value</v>
      </c>
      <c r="AJ3844" s="43" t="str">
        <f>_xll.BInterpol('Base IPCA'!$C$3:$C$13,'Base IPCA'!$D$3:$D$13,AH3844,"Cubic","Extrapolate=Linear","MultiX=Average","Skip=True","Sort=True")</f>
        <v>#N/A Invalid Parameter: Interpolation value</v>
      </c>
    </row>
    <row r="3845" spans="34:36" x14ac:dyDescent="0.25">
      <c r="AH3845" s="42" t="e">
        <f t="shared" si="153"/>
        <v>#REF!</v>
      </c>
      <c r="AI3845" s="43" t="str">
        <f>_xll.BInterpol('Base IPCA'!$C$3:$C$13,'Base IPCA'!$E$3:$E$13,AH3845,"Cubic","Extrapolate=Linear","MultiX=Average","Skip=True","Sort=True")</f>
        <v>#N/A Invalid Parameter: Interpolation value</v>
      </c>
      <c r="AJ3845" s="43" t="str">
        <f>_xll.BInterpol('Base IPCA'!$C$3:$C$13,'Base IPCA'!$D$3:$D$13,AH3845,"Cubic","Extrapolate=Linear","MultiX=Average","Skip=True","Sort=True")</f>
        <v>#N/A Invalid Parameter: Interpolation value</v>
      </c>
    </row>
    <row r="3846" spans="34:36" x14ac:dyDescent="0.25">
      <c r="AH3846" s="42" t="e">
        <f t="shared" ref="AH3846:AH3909" si="154">AH3845+1</f>
        <v>#REF!</v>
      </c>
      <c r="AI3846" s="43" t="str">
        <f>_xll.BInterpol('Base IPCA'!$C$3:$C$13,'Base IPCA'!$E$3:$E$13,AH3846,"Cubic","Extrapolate=Linear","MultiX=Average","Skip=True","Sort=True")</f>
        <v>#N/A Invalid Parameter: Interpolation value</v>
      </c>
      <c r="AJ3846" s="43" t="str">
        <f>_xll.BInterpol('Base IPCA'!$C$3:$C$13,'Base IPCA'!$D$3:$D$13,AH3846,"Cubic","Extrapolate=Linear","MultiX=Average","Skip=True","Sort=True")</f>
        <v>#N/A Invalid Parameter: Interpolation value</v>
      </c>
    </row>
    <row r="3847" spans="34:36" x14ac:dyDescent="0.25">
      <c r="AH3847" s="42" t="e">
        <f t="shared" si="154"/>
        <v>#REF!</v>
      </c>
      <c r="AI3847" s="43" t="str">
        <f>_xll.BInterpol('Base IPCA'!$C$3:$C$13,'Base IPCA'!$E$3:$E$13,AH3847,"Cubic","Extrapolate=Linear","MultiX=Average","Skip=True","Sort=True")</f>
        <v>#N/A Invalid Parameter: Interpolation value</v>
      </c>
      <c r="AJ3847" s="43" t="str">
        <f>_xll.BInterpol('Base IPCA'!$C$3:$C$13,'Base IPCA'!$D$3:$D$13,AH3847,"Cubic","Extrapolate=Linear","MultiX=Average","Skip=True","Sort=True")</f>
        <v>#N/A Invalid Parameter: Interpolation value</v>
      </c>
    </row>
    <row r="3848" spans="34:36" x14ac:dyDescent="0.25">
      <c r="AH3848" s="42" t="e">
        <f t="shared" si="154"/>
        <v>#REF!</v>
      </c>
      <c r="AI3848" s="43" t="str">
        <f>_xll.BInterpol('Base IPCA'!$C$3:$C$13,'Base IPCA'!$E$3:$E$13,AH3848,"Cubic","Extrapolate=Linear","MultiX=Average","Skip=True","Sort=True")</f>
        <v>#N/A Invalid Parameter: Interpolation value</v>
      </c>
      <c r="AJ3848" s="43" t="str">
        <f>_xll.BInterpol('Base IPCA'!$C$3:$C$13,'Base IPCA'!$D$3:$D$13,AH3848,"Cubic","Extrapolate=Linear","MultiX=Average","Skip=True","Sort=True")</f>
        <v>#N/A Invalid Parameter: Interpolation value</v>
      </c>
    </row>
    <row r="3849" spans="34:36" x14ac:dyDescent="0.25">
      <c r="AH3849" s="42" t="e">
        <f t="shared" si="154"/>
        <v>#REF!</v>
      </c>
      <c r="AI3849" s="43" t="str">
        <f>_xll.BInterpol('Base IPCA'!$C$3:$C$13,'Base IPCA'!$E$3:$E$13,AH3849,"Cubic","Extrapolate=Linear","MultiX=Average","Skip=True","Sort=True")</f>
        <v>#N/A Invalid Parameter: Interpolation value</v>
      </c>
      <c r="AJ3849" s="43" t="str">
        <f>_xll.BInterpol('Base IPCA'!$C$3:$C$13,'Base IPCA'!$D$3:$D$13,AH3849,"Cubic","Extrapolate=Linear","MultiX=Average","Skip=True","Sort=True")</f>
        <v>#N/A Invalid Parameter: Interpolation value</v>
      </c>
    </row>
    <row r="3850" spans="34:36" x14ac:dyDescent="0.25">
      <c r="AH3850" s="42" t="e">
        <f t="shared" si="154"/>
        <v>#REF!</v>
      </c>
      <c r="AI3850" s="43" t="str">
        <f>_xll.BInterpol('Base IPCA'!$C$3:$C$13,'Base IPCA'!$E$3:$E$13,AH3850,"Cubic","Extrapolate=Linear","MultiX=Average","Skip=True","Sort=True")</f>
        <v>#N/A Invalid Parameter: Interpolation value</v>
      </c>
      <c r="AJ3850" s="43" t="str">
        <f>_xll.BInterpol('Base IPCA'!$C$3:$C$13,'Base IPCA'!$D$3:$D$13,AH3850,"Cubic","Extrapolate=Linear","MultiX=Average","Skip=True","Sort=True")</f>
        <v>#N/A Invalid Parameter: Interpolation value</v>
      </c>
    </row>
    <row r="3851" spans="34:36" x14ac:dyDescent="0.25">
      <c r="AH3851" s="42" t="e">
        <f t="shared" si="154"/>
        <v>#REF!</v>
      </c>
      <c r="AI3851" s="43" t="str">
        <f>_xll.BInterpol('Base IPCA'!$C$3:$C$13,'Base IPCA'!$E$3:$E$13,AH3851,"Cubic","Extrapolate=Linear","MultiX=Average","Skip=True","Sort=True")</f>
        <v>#N/A Invalid Parameter: Interpolation value</v>
      </c>
      <c r="AJ3851" s="43" t="str">
        <f>_xll.BInterpol('Base IPCA'!$C$3:$C$13,'Base IPCA'!$D$3:$D$13,AH3851,"Cubic","Extrapolate=Linear","MultiX=Average","Skip=True","Sort=True")</f>
        <v>#N/A Invalid Parameter: Interpolation value</v>
      </c>
    </row>
    <row r="3852" spans="34:36" x14ac:dyDescent="0.25">
      <c r="AH3852" s="42" t="e">
        <f t="shared" si="154"/>
        <v>#REF!</v>
      </c>
      <c r="AI3852" s="43" t="str">
        <f>_xll.BInterpol('Base IPCA'!$C$3:$C$13,'Base IPCA'!$E$3:$E$13,AH3852,"Cubic","Extrapolate=Linear","MultiX=Average","Skip=True","Sort=True")</f>
        <v>#N/A Invalid Parameter: Interpolation value</v>
      </c>
      <c r="AJ3852" s="43" t="str">
        <f>_xll.BInterpol('Base IPCA'!$C$3:$C$13,'Base IPCA'!$D$3:$D$13,AH3852,"Cubic","Extrapolate=Linear","MultiX=Average","Skip=True","Sort=True")</f>
        <v>#N/A Invalid Parameter: Interpolation value</v>
      </c>
    </row>
    <row r="3853" spans="34:36" x14ac:dyDescent="0.25">
      <c r="AH3853" s="42" t="e">
        <f t="shared" si="154"/>
        <v>#REF!</v>
      </c>
      <c r="AI3853" s="43" t="str">
        <f>_xll.BInterpol('Base IPCA'!$C$3:$C$13,'Base IPCA'!$E$3:$E$13,AH3853,"Cubic","Extrapolate=Linear","MultiX=Average","Skip=True","Sort=True")</f>
        <v>#N/A Invalid Parameter: Interpolation value</v>
      </c>
      <c r="AJ3853" s="43" t="str">
        <f>_xll.BInterpol('Base IPCA'!$C$3:$C$13,'Base IPCA'!$D$3:$D$13,AH3853,"Cubic","Extrapolate=Linear","MultiX=Average","Skip=True","Sort=True")</f>
        <v>#N/A Invalid Parameter: Interpolation value</v>
      </c>
    </row>
    <row r="3854" spans="34:36" x14ac:dyDescent="0.25">
      <c r="AH3854" s="42" t="e">
        <f t="shared" si="154"/>
        <v>#REF!</v>
      </c>
      <c r="AI3854" s="43" t="str">
        <f>_xll.BInterpol('Base IPCA'!$C$3:$C$13,'Base IPCA'!$E$3:$E$13,AH3854,"Cubic","Extrapolate=Linear","MultiX=Average","Skip=True","Sort=True")</f>
        <v>#N/A Invalid Parameter: Interpolation value</v>
      </c>
      <c r="AJ3854" s="43" t="str">
        <f>_xll.BInterpol('Base IPCA'!$C$3:$C$13,'Base IPCA'!$D$3:$D$13,AH3854,"Cubic","Extrapolate=Linear","MultiX=Average","Skip=True","Sort=True")</f>
        <v>#N/A Invalid Parameter: Interpolation value</v>
      </c>
    </row>
    <row r="3855" spans="34:36" x14ac:dyDescent="0.25">
      <c r="AH3855" s="42" t="e">
        <f t="shared" si="154"/>
        <v>#REF!</v>
      </c>
      <c r="AI3855" s="43" t="str">
        <f>_xll.BInterpol('Base IPCA'!$C$3:$C$13,'Base IPCA'!$E$3:$E$13,AH3855,"Cubic","Extrapolate=Linear","MultiX=Average","Skip=True","Sort=True")</f>
        <v>#N/A Invalid Parameter: Interpolation value</v>
      </c>
      <c r="AJ3855" s="43" t="str">
        <f>_xll.BInterpol('Base IPCA'!$C$3:$C$13,'Base IPCA'!$D$3:$D$13,AH3855,"Cubic","Extrapolate=Linear","MultiX=Average","Skip=True","Sort=True")</f>
        <v>#N/A Invalid Parameter: Interpolation value</v>
      </c>
    </row>
    <row r="3856" spans="34:36" x14ac:dyDescent="0.25">
      <c r="AH3856" s="42" t="e">
        <f t="shared" si="154"/>
        <v>#REF!</v>
      </c>
      <c r="AI3856" s="43" t="str">
        <f>_xll.BInterpol('Base IPCA'!$C$3:$C$13,'Base IPCA'!$E$3:$E$13,AH3856,"Cubic","Extrapolate=Linear","MultiX=Average","Skip=True","Sort=True")</f>
        <v>#N/A Invalid Parameter: Interpolation value</v>
      </c>
      <c r="AJ3856" s="43" t="str">
        <f>_xll.BInterpol('Base IPCA'!$C$3:$C$13,'Base IPCA'!$D$3:$D$13,AH3856,"Cubic","Extrapolate=Linear","MultiX=Average","Skip=True","Sort=True")</f>
        <v>#N/A Invalid Parameter: Interpolation value</v>
      </c>
    </row>
    <row r="3857" spans="34:36" x14ac:dyDescent="0.25">
      <c r="AH3857" s="42" t="e">
        <f t="shared" si="154"/>
        <v>#REF!</v>
      </c>
      <c r="AI3857" s="43" t="str">
        <f>_xll.BInterpol('Base IPCA'!$C$3:$C$13,'Base IPCA'!$E$3:$E$13,AH3857,"Cubic","Extrapolate=Linear","MultiX=Average","Skip=True","Sort=True")</f>
        <v>#N/A Invalid Parameter: Interpolation value</v>
      </c>
      <c r="AJ3857" s="43" t="str">
        <f>_xll.BInterpol('Base IPCA'!$C$3:$C$13,'Base IPCA'!$D$3:$D$13,AH3857,"Cubic","Extrapolate=Linear","MultiX=Average","Skip=True","Sort=True")</f>
        <v>#N/A Invalid Parameter: Interpolation value</v>
      </c>
    </row>
    <row r="3858" spans="34:36" x14ac:dyDescent="0.25">
      <c r="AH3858" s="42" t="e">
        <f t="shared" si="154"/>
        <v>#REF!</v>
      </c>
      <c r="AI3858" s="43" t="str">
        <f>_xll.BInterpol('Base IPCA'!$C$3:$C$13,'Base IPCA'!$E$3:$E$13,AH3858,"Cubic","Extrapolate=Linear","MultiX=Average","Skip=True","Sort=True")</f>
        <v>#N/A Invalid Parameter: Interpolation value</v>
      </c>
      <c r="AJ3858" s="43" t="str">
        <f>_xll.BInterpol('Base IPCA'!$C$3:$C$13,'Base IPCA'!$D$3:$D$13,AH3858,"Cubic","Extrapolate=Linear","MultiX=Average","Skip=True","Sort=True")</f>
        <v>#N/A Invalid Parameter: Interpolation value</v>
      </c>
    </row>
    <row r="3859" spans="34:36" x14ac:dyDescent="0.25">
      <c r="AH3859" s="42" t="e">
        <f t="shared" si="154"/>
        <v>#REF!</v>
      </c>
      <c r="AI3859" s="43" t="str">
        <f>_xll.BInterpol('Base IPCA'!$C$3:$C$13,'Base IPCA'!$E$3:$E$13,AH3859,"Cubic","Extrapolate=Linear","MultiX=Average","Skip=True","Sort=True")</f>
        <v>#N/A Invalid Parameter: Interpolation value</v>
      </c>
      <c r="AJ3859" s="43" t="str">
        <f>_xll.BInterpol('Base IPCA'!$C$3:$C$13,'Base IPCA'!$D$3:$D$13,AH3859,"Cubic","Extrapolate=Linear","MultiX=Average","Skip=True","Sort=True")</f>
        <v>#N/A Invalid Parameter: Interpolation value</v>
      </c>
    </row>
    <row r="3860" spans="34:36" x14ac:dyDescent="0.25">
      <c r="AH3860" s="42" t="e">
        <f t="shared" si="154"/>
        <v>#REF!</v>
      </c>
      <c r="AI3860" s="43" t="str">
        <f>_xll.BInterpol('Base IPCA'!$C$3:$C$13,'Base IPCA'!$E$3:$E$13,AH3860,"Cubic","Extrapolate=Linear","MultiX=Average","Skip=True","Sort=True")</f>
        <v>#N/A Invalid Parameter: Interpolation value</v>
      </c>
      <c r="AJ3860" s="43" t="str">
        <f>_xll.BInterpol('Base IPCA'!$C$3:$C$13,'Base IPCA'!$D$3:$D$13,AH3860,"Cubic","Extrapolate=Linear","MultiX=Average","Skip=True","Sort=True")</f>
        <v>#N/A Invalid Parameter: Interpolation value</v>
      </c>
    </row>
    <row r="3861" spans="34:36" x14ac:dyDescent="0.25">
      <c r="AH3861" s="42" t="e">
        <f t="shared" si="154"/>
        <v>#REF!</v>
      </c>
      <c r="AI3861" s="43" t="str">
        <f>_xll.BInterpol('Base IPCA'!$C$3:$C$13,'Base IPCA'!$E$3:$E$13,AH3861,"Cubic","Extrapolate=Linear","MultiX=Average","Skip=True","Sort=True")</f>
        <v>#N/A Invalid Parameter: Interpolation value</v>
      </c>
      <c r="AJ3861" s="43" t="str">
        <f>_xll.BInterpol('Base IPCA'!$C$3:$C$13,'Base IPCA'!$D$3:$D$13,AH3861,"Cubic","Extrapolate=Linear","MultiX=Average","Skip=True","Sort=True")</f>
        <v>#N/A Invalid Parameter: Interpolation value</v>
      </c>
    </row>
    <row r="3862" spans="34:36" x14ac:dyDescent="0.25">
      <c r="AH3862" s="42" t="e">
        <f t="shared" si="154"/>
        <v>#REF!</v>
      </c>
      <c r="AI3862" s="43" t="str">
        <f>_xll.BInterpol('Base IPCA'!$C$3:$C$13,'Base IPCA'!$E$3:$E$13,AH3862,"Cubic","Extrapolate=Linear","MultiX=Average","Skip=True","Sort=True")</f>
        <v>#N/A Invalid Parameter: Interpolation value</v>
      </c>
      <c r="AJ3862" s="43" t="str">
        <f>_xll.BInterpol('Base IPCA'!$C$3:$C$13,'Base IPCA'!$D$3:$D$13,AH3862,"Cubic","Extrapolate=Linear","MultiX=Average","Skip=True","Sort=True")</f>
        <v>#N/A Invalid Parameter: Interpolation value</v>
      </c>
    </row>
    <row r="3863" spans="34:36" x14ac:dyDescent="0.25">
      <c r="AH3863" s="42" t="e">
        <f t="shared" si="154"/>
        <v>#REF!</v>
      </c>
      <c r="AI3863" s="43" t="str">
        <f>_xll.BInterpol('Base IPCA'!$C$3:$C$13,'Base IPCA'!$E$3:$E$13,AH3863,"Cubic","Extrapolate=Linear","MultiX=Average","Skip=True","Sort=True")</f>
        <v>#N/A Invalid Parameter: Interpolation value</v>
      </c>
      <c r="AJ3863" s="43" t="str">
        <f>_xll.BInterpol('Base IPCA'!$C$3:$C$13,'Base IPCA'!$D$3:$D$13,AH3863,"Cubic","Extrapolate=Linear","MultiX=Average","Skip=True","Sort=True")</f>
        <v>#N/A Invalid Parameter: Interpolation value</v>
      </c>
    </row>
    <row r="3864" spans="34:36" x14ac:dyDescent="0.25">
      <c r="AH3864" s="42" t="e">
        <f t="shared" si="154"/>
        <v>#REF!</v>
      </c>
      <c r="AI3864" s="43" t="str">
        <f>_xll.BInterpol('Base IPCA'!$C$3:$C$13,'Base IPCA'!$E$3:$E$13,AH3864,"Cubic","Extrapolate=Linear","MultiX=Average","Skip=True","Sort=True")</f>
        <v>#N/A Invalid Parameter: Interpolation value</v>
      </c>
      <c r="AJ3864" s="43" t="str">
        <f>_xll.BInterpol('Base IPCA'!$C$3:$C$13,'Base IPCA'!$D$3:$D$13,AH3864,"Cubic","Extrapolate=Linear","MultiX=Average","Skip=True","Sort=True")</f>
        <v>#N/A Invalid Parameter: Interpolation value</v>
      </c>
    </row>
    <row r="3865" spans="34:36" x14ac:dyDescent="0.25">
      <c r="AH3865" s="42" t="e">
        <f t="shared" si="154"/>
        <v>#REF!</v>
      </c>
      <c r="AI3865" s="43" t="str">
        <f>_xll.BInterpol('Base IPCA'!$C$3:$C$13,'Base IPCA'!$E$3:$E$13,AH3865,"Cubic","Extrapolate=Linear","MultiX=Average","Skip=True","Sort=True")</f>
        <v>#N/A Invalid Parameter: Interpolation value</v>
      </c>
      <c r="AJ3865" s="43" t="str">
        <f>_xll.BInterpol('Base IPCA'!$C$3:$C$13,'Base IPCA'!$D$3:$D$13,AH3865,"Cubic","Extrapolate=Linear","MultiX=Average","Skip=True","Sort=True")</f>
        <v>#N/A Invalid Parameter: Interpolation value</v>
      </c>
    </row>
    <row r="3866" spans="34:36" x14ac:dyDescent="0.25">
      <c r="AH3866" s="42" t="e">
        <f t="shared" si="154"/>
        <v>#REF!</v>
      </c>
      <c r="AI3866" s="43" t="str">
        <f>_xll.BInterpol('Base IPCA'!$C$3:$C$13,'Base IPCA'!$E$3:$E$13,AH3866,"Cubic","Extrapolate=Linear","MultiX=Average","Skip=True","Sort=True")</f>
        <v>#N/A Invalid Parameter: Interpolation value</v>
      </c>
      <c r="AJ3866" s="43" t="str">
        <f>_xll.BInterpol('Base IPCA'!$C$3:$C$13,'Base IPCA'!$D$3:$D$13,AH3866,"Cubic","Extrapolate=Linear","MultiX=Average","Skip=True","Sort=True")</f>
        <v>#N/A Invalid Parameter: Interpolation value</v>
      </c>
    </row>
    <row r="3867" spans="34:36" x14ac:dyDescent="0.25">
      <c r="AH3867" s="42" t="e">
        <f t="shared" si="154"/>
        <v>#REF!</v>
      </c>
      <c r="AI3867" s="43" t="str">
        <f>_xll.BInterpol('Base IPCA'!$C$3:$C$13,'Base IPCA'!$E$3:$E$13,AH3867,"Cubic","Extrapolate=Linear","MultiX=Average","Skip=True","Sort=True")</f>
        <v>#N/A Invalid Parameter: Interpolation value</v>
      </c>
      <c r="AJ3867" s="43" t="str">
        <f>_xll.BInterpol('Base IPCA'!$C$3:$C$13,'Base IPCA'!$D$3:$D$13,AH3867,"Cubic","Extrapolate=Linear","MultiX=Average","Skip=True","Sort=True")</f>
        <v>#N/A Invalid Parameter: Interpolation value</v>
      </c>
    </row>
    <row r="3868" spans="34:36" x14ac:dyDescent="0.25">
      <c r="AH3868" s="42" t="e">
        <f t="shared" si="154"/>
        <v>#REF!</v>
      </c>
      <c r="AI3868" s="43" t="str">
        <f>_xll.BInterpol('Base IPCA'!$C$3:$C$13,'Base IPCA'!$E$3:$E$13,AH3868,"Cubic","Extrapolate=Linear","MultiX=Average","Skip=True","Sort=True")</f>
        <v>#N/A Invalid Parameter: Interpolation value</v>
      </c>
      <c r="AJ3868" s="43" t="str">
        <f>_xll.BInterpol('Base IPCA'!$C$3:$C$13,'Base IPCA'!$D$3:$D$13,AH3868,"Cubic","Extrapolate=Linear","MultiX=Average","Skip=True","Sort=True")</f>
        <v>#N/A Invalid Parameter: Interpolation value</v>
      </c>
    </row>
    <row r="3869" spans="34:36" x14ac:dyDescent="0.25">
      <c r="AH3869" s="42" t="e">
        <f t="shared" si="154"/>
        <v>#REF!</v>
      </c>
      <c r="AI3869" s="43" t="str">
        <f>_xll.BInterpol('Base IPCA'!$C$3:$C$13,'Base IPCA'!$E$3:$E$13,AH3869,"Cubic","Extrapolate=Linear","MultiX=Average","Skip=True","Sort=True")</f>
        <v>#N/A Invalid Parameter: Interpolation value</v>
      </c>
      <c r="AJ3869" s="43" t="str">
        <f>_xll.BInterpol('Base IPCA'!$C$3:$C$13,'Base IPCA'!$D$3:$D$13,AH3869,"Cubic","Extrapolate=Linear","MultiX=Average","Skip=True","Sort=True")</f>
        <v>#N/A Invalid Parameter: Interpolation value</v>
      </c>
    </row>
    <row r="3870" spans="34:36" x14ac:dyDescent="0.25">
      <c r="AH3870" s="42" t="e">
        <f t="shared" si="154"/>
        <v>#REF!</v>
      </c>
      <c r="AI3870" s="43" t="str">
        <f>_xll.BInterpol('Base IPCA'!$C$3:$C$13,'Base IPCA'!$E$3:$E$13,AH3870,"Cubic","Extrapolate=Linear","MultiX=Average","Skip=True","Sort=True")</f>
        <v>#N/A Invalid Parameter: Interpolation value</v>
      </c>
      <c r="AJ3870" s="43" t="str">
        <f>_xll.BInterpol('Base IPCA'!$C$3:$C$13,'Base IPCA'!$D$3:$D$13,AH3870,"Cubic","Extrapolate=Linear","MultiX=Average","Skip=True","Sort=True")</f>
        <v>#N/A Invalid Parameter: Interpolation value</v>
      </c>
    </row>
    <row r="3871" spans="34:36" x14ac:dyDescent="0.25">
      <c r="AH3871" s="42" t="e">
        <f t="shared" si="154"/>
        <v>#REF!</v>
      </c>
      <c r="AI3871" s="43" t="str">
        <f>_xll.BInterpol('Base IPCA'!$C$3:$C$13,'Base IPCA'!$E$3:$E$13,AH3871,"Cubic","Extrapolate=Linear","MultiX=Average","Skip=True","Sort=True")</f>
        <v>#N/A Invalid Parameter: Interpolation value</v>
      </c>
      <c r="AJ3871" s="43" t="str">
        <f>_xll.BInterpol('Base IPCA'!$C$3:$C$13,'Base IPCA'!$D$3:$D$13,AH3871,"Cubic","Extrapolate=Linear","MultiX=Average","Skip=True","Sort=True")</f>
        <v>#N/A Invalid Parameter: Interpolation value</v>
      </c>
    </row>
    <row r="3872" spans="34:36" x14ac:dyDescent="0.25">
      <c r="AH3872" s="42" t="e">
        <f t="shared" si="154"/>
        <v>#REF!</v>
      </c>
      <c r="AI3872" s="43" t="str">
        <f>_xll.BInterpol('Base IPCA'!$C$3:$C$13,'Base IPCA'!$E$3:$E$13,AH3872,"Cubic","Extrapolate=Linear","MultiX=Average","Skip=True","Sort=True")</f>
        <v>#N/A Invalid Parameter: Interpolation value</v>
      </c>
      <c r="AJ3872" s="43" t="str">
        <f>_xll.BInterpol('Base IPCA'!$C$3:$C$13,'Base IPCA'!$D$3:$D$13,AH3872,"Cubic","Extrapolate=Linear","MultiX=Average","Skip=True","Sort=True")</f>
        <v>#N/A Invalid Parameter: Interpolation value</v>
      </c>
    </row>
    <row r="3873" spans="34:36" x14ac:dyDescent="0.25">
      <c r="AH3873" s="42" t="e">
        <f t="shared" si="154"/>
        <v>#REF!</v>
      </c>
      <c r="AI3873" s="43" t="str">
        <f>_xll.BInterpol('Base IPCA'!$C$3:$C$13,'Base IPCA'!$E$3:$E$13,AH3873,"Cubic","Extrapolate=Linear","MultiX=Average","Skip=True","Sort=True")</f>
        <v>#N/A Invalid Parameter: Interpolation value</v>
      </c>
      <c r="AJ3873" s="43" t="str">
        <f>_xll.BInterpol('Base IPCA'!$C$3:$C$13,'Base IPCA'!$D$3:$D$13,AH3873,"Cubic","Extrapolate=Linear","MultiX=Average","Skip=True","Sort=True")</f>
        <v>#N/A Invalid Parameter: Interpolation value</v>
      </c>
    </row>
    <row r="3874" spans="34:36" x14ac:dyDescent="0.25">
      <c r="AH3874" s="42" t="e">
        <f t="shared" si="154"/>
        <v>#REF!</v>
      </c>
      <c r="AI3874" s="43" t="str">
        <f>_xll.BInterpol('Base IPCA'!$C$3:$C$13,'Base IPCA'!$E$3:$E$13,AH3874,"Cubic","Extrapolate=Linear","MultiX=Average","Skip=True","Sort=True")</f>
        <v>#N/A Invalid Parameter: Interpolation value</v>
      </c>
      <c r="AJ3874" s="43" t="str">
        <f>_xll.BInterpol('Base IPCA'!$C$3:$C$13,'Base IPCA'!$D$3:$D$13,AH3874,"Cubic","Extrapolate=Linear","MultiX=Average","Skip=True","Sort=True")</f>
        <v>#N/A Invalid Parameter: Interpolation value</v>
      </c>
    </row>
    <row r="3875" spans="34:36" x14ac:dyDescent="0.25">
      <c r="AH3875" s="42" t="e">
        <f t="shared" si="154"/>
        <v>#REF!</v>
      </c>
      <c r="AI3875" s="43" t="str">
        <f>_xll.BInterpol('Base IPCA'!$C$3:$C$13,'Base IPCA'!$E$3:$E$13,AH3875,"Cubic","Extrapolate=Linear","MultiX=Average","Skip=True","Sort=True")</f>
        <v>#N/A Invalid Parameter: Interpolation value</v>
      </c>
      <c r="AJ3875" s="43" t="str">
        <f>_xll.BInterpol('Base IPCA'!$C$3:$C$13,'Base IPCA'!$D$3:$D$13,AH3875,"Cubic","Extrapolate=Linear","MultiX=Average","Skip=True","Sort=True")</f>
        <v>#N/A Invalid Parameter: Interpolation value</v>
      </c>
    </row>
    <row r="3876" spans="34:36" x14ac:dyDescent="0.25">
      <c r="AH3876" s="42" t="e">
        <f t="shared" si="154"/>
        <v>#REF!</v>
      </c>
      <c r="AI3876" s="43" t="str">
        <f>_xll.BInterpol('Base IPCA'!$C$3:$C$13,'Base IPCA'!$E$3:$E$13,AH3876,"Cubic","Extrapolate=Linear","MultiX=Average","Skip=True","Sort=True")</f>
        <v>#N/A Invalid Parameter: Interpolation value</v>
      </c>
      <c r="AJ3876" s="43" t="str">
        <f>_xll.BInterpol('Base IPCA'!$C$3:$C$13,'Base IPCA'!$D$3:$D$13,AH3876,"Cubic","Extrapolate=Linear","MultiX=Average","Skip=True","Sort=True")</f>
        <v>#N/A Invalid Parameter: Interpolation value</v>
      </c>
    </row>
    <row r="3877" spans="34:36" x14ac:dyDescent="0.25">
      <c r="AH3877" s="42" t="e">
        <f t="shared" si="154"/>
        <v>#REF!</v>
      </c>
      <c r="AI3877" s="43" t="str">
        <f>_xll.BInterpol('Base IPCA'!$C$3:$C$13,'Base IPCA'!$E$3:$E$13,AH3877,"Cubic","Extrapolate=Linear","MultiX=Average","Skip=True","Sort=True")</f>
        <v>#N/A Invalid Parameter: Interpolation value</v>
      </c>
      <c r="AJ3877" s="43" t="str">
        <f>_xll.BInterpol('Base IPCA'!$C$3:$C$13,'Base IPCA'!$D$3:$D$13,AH3877,"Cubic","Extrapolate=Linear","MultiX=Average","Skip=True","Sort=True")</f>
        <v>#N/A Invalid Parameter: Interpolation value</v>
      </c>
    </row>
    <row r="3878" spans="34:36" x14ac:dyDescent="0.25">
      <c r="AH3878" s="42" t="e">
        <f t="shared" si="154"/>
        <v>#REF!</v>
      </c>
      <c r="AI3878" s="43" t="str">
        <f>_xll.BInterpol('Base IPCA'!$C$3:$C$13,'Base IPCA'!$E$3:$E$13,AH3878,"Cubic","Extrapolate=Linear","MultiX=Average","Skip=True","Sort=True")</f>
        <v>#N/A Invalid Parameter: Interpolation value</v>
      </c>
      <c r="AJ3878" s="43" t="str">
        <f>_xll.BInterpol('Base IPCA'!$C$3:$C$13,'Base IPCA'!$D$3:$D$13,AH3878,"Cubic","Extrapolate=Linear","MultiX=Average","Skip=True","Sort=True")</f>
        <v>#N/A Invalid Parameter: Interpolation value</v>
      </c>
    </row>
    <row r="3879" spans="34:36" x14ac:dyDescent="0.25">
      <c r="AH3879" s="42" t="e">
        <f t="shared" si="154"/>
        <v>#REF!</v>
      </c>
      <c r="AI3879" s="43" t="str">
        <f>_xll.BInterpol('Base IPCA'!$C$3:$C$13,'Base IPCA'!$E$3:$E$13,AH3879,"Cubic","Extrapolate=Linear","MultiX=Average","Skip=True","Sort=True")</f>
        <v>#N/A Invalid Parameter: Interpolation value</v>
      </c>
      <c r="AJ3879" s="43" t="str">
        <f>_xll.BInterpol('Base IPCA'!$C$3:$C$13,'Base IPCA'!$D$3:$D$13,AH3879,"Cubic","Extrapolate=Linear","MultiX=Average","Skip=True","Sort=True")</f>
        <v>#N/A Invalid Parameter: Interpolation value</v>
      </c>
    </row>
    <row r="3880" spans="34:36" x14ac:dyDescent="0.25">
      <c r="AH3880" s="42" t="e">
        <f t="shared" si="154"/>
        <v>#REF!</v>
      </c>
      <c r="AI3880" s="43" t="str">
        <f>_xll.BInterpol('Base IPCA'!$C$3:$C$13,'Base IPCA'!$E$3:$E$13,AH3880,"Cubic","Extrapolate=Linear","MultiX=Average","Skip=True","Sort=True")</f>
        <v>#N/A Invalid Parameter: Interpolation value</v>
      </c>
      <c r="AJ3880" s="43" t="str">
        <f>_xll.BInterpol('Base IPCA'!$C$3:$C$13,'Base IPCA'!$D$3:$D$13,AH3880,"Cubic","Extrapolate=Linear","MultiX=Average","Skip=True","Sort=True")</f>
        <v>#N/A Invalid Parameter: Interpolation value</v>
      </c>
    </row>
    <row r="3881" spans="34:36" x14ac:dyDescent="0.25">
      <c r="AH3881" s="42" t="e">
        <f t="shared" si="154"/>
        <v>#REF!</v>
      </c>
      <c r="AI3881" s="43" t="str">
        <f>_xll.BInterpol('Base IPCA'!$C$3:$C$13,'Base IPCA'!$E$3:$E$13,AH3881,"Cubic","Extrapolate=Linear","MultiX=Average","Skip=True","Sort=True")</f>
        <v>#N/A Invalid Parameter: Interpolation value</v>
      </c>
      <c r="AJ3881" s="43" t="str">
        <f>_xll.BInterpol('Base IPCA'!$C$3:$C$13,'Base IPCA'!$D$3:$D$13,AH3881,"Cubic","Extrapolate=Linear","MultiX=Average","Skip=True","Sort=True")</f>
        <v>#N/A Invalid Parameter: Interpolation value</v>
      </c>
    </row>
    <row r="3882" spans="34:36" x14ac:dyDescent="0.25">
      <c r="AH3882" s="42" t="e">
        <f t="shared" si="154"/>
        <v>#REF!</v>
      </c>
      <c r="AI3882" s="43" t="str">
        <f>_xll.BInterpol('Base IPCA'!$C$3:$C$13,'Base IPCA'!$E$3:$E$13,AH3882,"Cubic","Extrapolate=Linear","MultiX=Average","Skip=True","Sort=True")</f>
        <v>#N/A Invalid Parameter: Interpolation value</v>
      </c>
      <c r="AJ3882" s="43" t="str">
        <f>_xll.BInterpol('Base IPCA'!$C$3:$C$13,'Base IPCA'!$D$3:$D$13,AH3882,"Cubic","Extrapolate=Linear","MultiX=Average","Skip=True","Sort=True")</f>
        <v>#N/A Invalid Parameter: Interpolation value</v>
      </c>
    </row>
    <row r="3883" spans="34:36" x14ac:dyDescent="0.25">
      <c r="AH3883" s="42" t="e">
        <f t="shared" si="154"/>
        <v>#REF!</v>
      </c>
      <c r="AI3883" s="43" t="str">
        <f>_xll.BInterpol('Base IPCA'!$C$3:$C$13,'Base IPCA'!$E$3:$E$13,AH3883,"Cubic","Extrapolate=Linear","MultiX=Average","Skip=True","Sort=True")</f>
        <v>#N/A Invalid Parameter: Interpolation value</v>
      </c>
      <c r="AJ3883" s="43" t="str">
        <f>_xll.BInterpol('Base IPCA'!$C$3:$C$13,'Base IPCA'!$D$3:$D$13,AH3883,"Cubic","Extrapolate=Linear","MultiX=Average","Skip=True","Sort=True")</f>
        <v>#N/A Invalid Parameter: Interpolation value</v>
      </c>
    </row>
    <row r="3884" spans="34:36" x14ac:dyDescent="0.25">
      <c r="AH3884" s="42" t="e">
        <f t="shared" si="154"/>
        <v>#REF!</v>
      </c>
      <c r="AI3884" s="43" t="str">
        <f>_xll.BInterpol('Base IPCA'!$C$3:$C$13,'Base IPCA'!$E$3:$E$13,AH3884,"Cubic","Extrapolate=Linear","MultiX=Average","Skip=True","Sort=True")</f>
        <v>#N/A Invalid Parameter: Interpolation value</v>
      </c>
      <c r="AJ3884" s="43" t="str">
        <f>_xll.BInterpol('Base IPCA'!$C$3:$C$13,'Base IPCA'!$D$3:$D$13,AH3884,"Cubic","Extrapolate=Linear","MultiX=Average","Skip=True","Sort=True")</f>
        <v>#N/A Invalid Parameter: Interpolation value</v>
      </c>
    </row>
    <row r="3885" spans="34:36" x14ac:dyDescent="0.25">
      <c r="AH3885" s="42" t="e">
        <f t="shared" si="154"/>
        <v>#REF!</v>
      </c>
      <c r="AI3885" s="43" t="str">
        <f>_xll.BInterpol('Base IPCA'!$C$3:$C$13,'Base IPCA'!$E$3:$E$13,AH3885,"Cubic","Extrapolate=Linear","MultiX=Average","Skip=True","Sort=True")</f>
        <v>#N/A Invalid Parameter: Interpolation value</v>
      </c>
      <c r="AJ3885" s="43" t="str">
        <f>_xll.BInterpol('Base IPCA'!$C$3:$C$13,'Base IPCA'!$D$3:$D$13,AH3885,"Cubic","Extrapolate=Linear","MultiX=Average","Skip=True","Sort=True")</f>
        <v>#N/A Invalid Parameter: Interpolation value</v>
      </c>
    </row>
    <row r="3886" spans="34:36" x14ac:dyDescent="0.25">
      <c r="AH3886" s="42" t="e">
        <f t="shared" si="154"/>
        <v>#REF!</v>
      </c>
      <c r="AI3886" s="43" t="str">
        <f>_xll.BInterpol('Base IPCA'!$C$3:$C$13,'Base IPCA'!$E$3:$E$13,AH3886,"Cubic","Extrapolate=Linear","MultiX=Average","Skip=True","Sort=True")</f>
        <v>#N/A Invalid Parameter: Interpolation value</v>
      </c>
      <c r="AJ3886" s="43" t="str">
        <f>_xll.BInterpol('Base IPCA'!$C$3:$C$13,'Base IPCA'!$D$3:$D$13,AH3886,"Cubic","Extrapolate=Linear","MultiX=Average","Skip=True","Sort=True")</f>
        <v>#N/A Invalid Parameter: Interpolation value</v>
      </c>
    </row>
    <row r="3887" spans="34:36" x14ac:dyDescent="0.25">
      <c r="AH3887" s="42" t="e">
        <f t="shared" si="154"/>
        <v>#REF!</v>
      </c>
      <c r="AI3887" s="43" t="str">
        <f>_xll.BInterpol('Base IPCA'!$C$3:$C$13,'Base IPCA'!$E$3:$E$13,AH3887,"Cubic","Extrapolate=Linear","MultiX=Average","Skip=True","Sort=True")</f>
        <v>#N/A Invalid Parameter: Interpolation value</v>
      </c>
      <c r="AJ3887" s="43" t="str">
        <f>_xll.BInterpol('Base IPCA'!$C$3:$C$13,'Base IPCA'!$D$3:$D$13,AH3887,"Cubic","Extrapolate=Linear","MultiX=Average","Skip=True","Sort=True")</f>
        <v>#N/A Invalid Parameter: Interpolation value</v>
      </c>
    </row>
    <row r="3888" spans="34:36" x14ac:dyDescent="0.25">
      <c r="AH3888" s="42" t="e">
        <f t="shared" si="154"/>
        <v>#REF!</v>
      </c>
      <c r="AI3888" s="43" t="str">
        <f>_xll.BInterpol('Base IPCA'!$C$3:$C$13,'Base IPCA'!$E$3:$E$13,AH3888,"Cubic","Extrapolate=Linear","MultiX=Average","Skip=True","Sort=True")</f>
        <v>#N/A Invalid Parameter: Interpolation value</v>
      </c>
      <c r="AJ3888" s="43" t="str">
        <f>_xll.BInterpol('Base IPCA'!$C$3:$C$13,'Base IPCA'!$D$3:$D$13,AH3888,"Cubic","Extrapolate=Linear","MultiX=Average","Skip=True","Sort=True")</f>
        <v>#N/A Invalid Parameter: Interpolation value</v>
      </c>
    </row>
    <row r="3889" spans="34:36" x14ac:dyDescent="0.25">
      <c r="AH3889" s="42" t="e">
        <f t="shared" si="154"/>
        <v>#REF!</v>
      </c>
      <c r="AI3889" s="43" t="str">
        <f>_xll.BInterpol('Base IPCA'!$C$3:$C$13,'Base IPCA'!$E$3:$E$13,AH3889,"Cubic","Extrapolate=Linear","MultiX=Average","Skip=True","Sort=True")</f>
        <v>#N/A Invalid Parameter: Interpolation value</v>
      </c>
      <c r="AJ3889" s="43" t="str">
        <f>_xll.BInterpol('Base IPCA'!$C$3:$C$13,'Base IPCA'!$D$3:$D$13,AH3889,"Cubic","Extrapolate=Linear","MultiX=Average","Skip=True","Sort=True")</f>
        <v>#N/A Invalid Parameter: Interpolation value</v>
      </c>
    </row>
    <row r="3890" spans="34:36" x14ac:dyDescent="0.25">
      <c r="AH3890" s="42" t="e">
        <f t="shared" si="154"/>
        <v>#REF!</v>
      </c>
      <c r="AI3890" s="43" t="str">
        <f>_xll.BInterpol('Base IPCA'!$C$3:$C$13,'Base IPCA'!$E$3:$E$13,AH3890,"Cubic","Extrapolate=Linear","MultiX=Average","Skip=True","Sort=True")</f>
        <v>#N/A Invalid Parameter: Interpolation value</v>
      </c>
      <c r="AJ3890" s="43" t="str">
        <f>_xll.BInterpol('Base IPCA'!$C$3:$C$13,'Base IPCA'!$D$3:$D$13,AH3890,"Cubic","Extrapolate=Linear","MultiX=Average","Skip=True","Sort=True")</f>
        <v>#N/A Invalid Parameter: Interpolation value</v>
      </c>
    </row>
    <row r="3891" spans="34:36" x14ac:dyDescent="0.25">
      <c r="AH3891" s="42" t="e">
        <f t="shared" si="154"/>
        <v>#REF!</v>
      </c>
      <c r="AI3891" s="43" t="str">
        <f>_xll.BInterpol('Base IPCA'!$C$3:$C$13,'Base IPCA'!$E$3:$E$13,AH3891,"Cubic","Extrapolate=Linear","MultiX=Average","Skip=True","Sort=True")</f>
        <v>#N/A Invalid Parameter: Interpolation value</v>
      </c>
      <c r="AJ3891" s="43" t="str">
        <f>_xll.BInterpol('Base IPCA'!$C$3:$C$13,'Base IPCA'!$D$3:$D$13,AH3891,"Cubic","Extrapolate=Linear","MultiX=Average","Skip=True","Sort=True")</f>
        <v>#N/A Invalid Parameter: Interpolation value</v>
      </c>
    </row>
    <row r="3892" spans="34:36" x14ac:dyDescent="0.25">
      <c r="AH3892" s="42" t="e">
        <f t="shared" si="154"/>
        <v>#REF!</v>
      </c>
      <c r="AI3892" s="43" t="str">
        <f>_xll.BInterpol('Base IPCA'!$C$3:$C$13,'Base IPCA'!$E$3:$E$13,AH3892,"Cubic","Extrapolate=Linear","MultiX=Average","Skip=True","Sort=True")</f>
        <v>#N/A Invalid Parameter: Interpolation value</v>
      </c>
      <c r="AJ3892" s="43" t="str">
        <f>_xll.BInterpol('Base IPCA'!$C$3:$C$13,'Base IPCA'!$D$3:$D$13,AH3892,"Cubic","Extrapolate=Linear","MultiX=Average","Skip=True","Sort=True")</f>
        <v>#N/A Invalid Parameter: Interpolation value</v>
      </c>
    </row>
    <row r="3893" spans="34:36" x14ac:dyDescent="0.25">
      <c r="AH3893" s="42" t="e">
        <f t="shared" si="154"/>
        <v>#REF!</v>
      </c>
      <c r="AI3893" s="43" t="str">
        <f>_xll.BInterpol('Base IPCA'!$C$3:$C$13,'Base IPCA'!$E$3:$E$13,AH3893,"Cubic","Extrapolate=Linear","MultiX=Average","Skip=True","Sort=True")</f>
        <v>#N/A Invalid Parameter: Interpolation value</v>
      </c>
      <c r="AJ3893" s="43" t="str">
        <f>_xll.BInterpol('Base IPCA'!$C$3:$C$13,'Base IPCA'!$D$3:$D$13,AH3893,"Cubic","Extrapolate=Linear","MultiX=Average","Skip=True","Sort=True")</f>
        <v>#N/A Invalid Parameter: Interpolation value</v>
      </c>
    </row>
    <row r="3894" spans="34:36" x14ac:dyDescent="0.25">
      <c r="AH3894" s="42" t="e">
        <f t="shared" si="154"/>
        <v>#REF!</v>
      </c>
      <c r="AI3894" s="43" t="str">
        <f>_xll.BInterpol('Base IPCA'!$C$3:$C$13,'Base IPCA'!$E$3:$E$13,AH3894,"Cubic","Extrapolate=Linear","MultiX=Average","Skip=True","Sort=True")</f>
        <v>#N/A Invalid Parameter: Interpolation value</v>
      </c>
      <c r="AJ3894" s="43" t="str">
        <f>_xll.BInterpol('Base IPCA'!$C$3:$C$13,'Base IPCA'!$D$3:$D$13,AH3894,"Cubic","Extrapolate=Linear","MultiX=Average","Skip=True","Sort=True")</f>
        <v>#N/A Invalid Parameter: Interpolation value</v>
      </c>
    </row>
    <row r="3895" spans="34:36" x14ac:dyDescent="0.25">
      <c r="AH3895" s="42" t="e">
        <f t="shared" si="154"/>
        <v>#REF!</v>
      </c>
      <c r="AI3895" s="43" t="str">
        <f>_xll.BInterpol('Base IPCA'!$C$3:$C$13,'Base IPCA'!$E$3:$E$13,AH3895,"Cubic","Extrapolate=Linear","MultiX=Average","Skip=True","Sort=True")</f>
        <v>#N/A Invalid Parameter: Interpolation value</v>
      </c>
      <c r="AJ3895" s="43" t="str">
        <f>_xll.BInterpol('Base IPCA'!$C$3:$C$13,'Base IPCA'!$D$3:$D$13,AH3895,"Cubic","Extrapolate=Linear","MultiX=Average","Skip=True","Sort=True")</f>
        <v>#N/A Invalid Parameter: Interpolation value</v>
      </c>
    </row>
    <row r="3896" spans="34:36" x14ac:dyDescent="0.25">
      <c r="AH3896" s="42" t="e">
        <f t="shared" si="154"/>
        <v>#REF!</v>
      </c>
      <c r="AI3896" s="43" t="str">
        <f>_xll.BInterpol('Base IPCA'!$C$3:$C$13,'Base IPCA'!$E$3:$E$13,AH3896,"Cubic","Extrapolate=Linear","MultiX=Average","Skip=True","Sort=True")</f>
        <v>#N/A Invalid Parameter: Interpolation value</v>
      </c>
      <c r="AJ3896" s="43" t="str">
        <f>_xll.BInterpol('Base IPCA'!$C$3:$C$13,'Base IPCA'!$D$3:$D$13,AH3896,"Cubic","Extrapolate=Linear","MultiX=Average","Skip=True","Sort=True")</f>
        <v>#N/A Invalid Parameter: Interpolation value</v>
      </c>
    </row>
    <row r="3897" spans="34:36" x14ac:dyDescent="0.25">
      <c r="AH3897" s="42" t="e">
        <f t="shared" si="154"/>
        <v>#REF!</v>
      </c>
      <c r="AI3897" s="43" t="str">
        <f>_xll.BInterpol('Base IPCA'!$C$3:$C$13,'Base IPCA'!$E$3:$E$13,AH3897,"Cubic","Extrapolate=Linear","MultiX=Average","Skip=True","Sort=True")</f>
        <v>#N/A Invalid Parameter: Interpolation value</v>
      </c>
      <c r="AJ3897" s="43" t="str">
        <f>_xll.BInterpol('Base IPCA'!$C$3:$C$13,'Base IPCA'!$D$3:$D$13,AH3897,"Cubic","Extrapolate=Linear","MultiX=Average","Skip=True","Sort=True")</f>
        <v>#N/A Invalid Parameter: Interpolation value</v>
      </c>
    </row>
    <row r="3898" spans="34:36" x14ac:dyDescent="0.25">
      <c r="AH3898" s="42" t="e">
        <f t="shared" si="154"/>
        <v>#REF!</v>
      </c>
      <c r="AI3898" s="43" t="str">
        <f>_xll.BInterpol('Base IPCA'!$C$3:$C$13,'Base IPCA'!$E$3:$E$13,AH3898,"Cubic","Extrapolate=Linear","MultiX=Average","Skip=True","Sort=True")</f>
        <v>#N/A Invalid Parameter: Interpolation value</v>
      </c>
      <c r="AJ3898" s="43" t="str">
        <f>_xll.BInterpol('Base IPCA'!$C$3:$C$13,'Base IPCA'!$D$3:$D$13,AH3898,"Cubic","Extrapolate=Linear","MultiX=Average","Skip=True","Sort=True")</f>
        <v>#N/A Invalid Parameter: Interpolation value</v>
      </c>
    </row>
    <row r="3899" spans="34:36" x14ac:dyDescent="0.25">
      <c r="AH3899" s="42" t="e">
        <f t="shared" si="154"/>
        <v>#REF!</v>
      </c>
      <c r="AI3899" s="43" t="str">
        <f>_xll.BInterpol('Base IPCA'!$C$3:$C$13,'Base IPCA'!$E$3:$E$13,AH3899,"Cubic","Extrapolate=Linear","MultiX=Average","Skip=True","Sort=True")</f>
        <v>#N/A Invalid Parameter: Interpolation value</v>
      </c>
      <c r="AJ3899" s="43" t="str">
        <f>_xll.BInterpol('Base IPCA'!$C$3:$C$13,'Base IPCA'!$D$3:$D$13,AH3899,"Cubic","Extrapolate=Linear","MultiX=Average","Skip=True","Sort=True")</f>
        <v>#N/A Invalid Parameter: Interpolation value</v>
      </c>
    </row>
    <row r="3900" spans="34:36" x14ac:dyDescent="0.25">
      <c r="AH3900" s="42" t="e">
        <f t="shared" si="154"/>
        <v>#REF!</v>
      </c>
      <c r="AI3900" s="43" t="str">
        <f>_xll.BInterpol('Base IPCA'!$C$3:$C$13,'Base IPCA'!$E$3:$E$13,AH3900,"Cubic","Extrapolate=Linear","MultiX=Average","Skip=True","Sort=True")</f>
        <v>#N/A Invalid Parameter: Interpolation value</v>
      </c>
      <c r="AJ3900" s="43" t="str">
        <f>_xll.BInterpol('Base IPCA'!$C$3:$C$13,'Base IPCA'!$D$3:$D$13,AH3900,"Cubic","Extrapolate=Linear","MultiX=Average","Skip=True","Sort=True")</f>
        <v>#N/A Invalid Parameter: Interpolation value</v>
      </c>
    </row>
    <row r="3901" spans="34:36" x14ac:dyDescent="0.25">
      <c r="AH3901" s="42" t="e">
        <f t="shared" si="154"/>
        <v>#REF!</v>
      </c>
      <c r="AI3901" s="43" t="str">
        <f>_xll.BInterpol('Base IPCA'!$C$3:$C$13,'Base IPCA'!$E$3:$E$13,AH3901,"Cubic","Extrapolate=Linear","MultiX=Average","Skip=True","Sort=True")</f>
        <v>#N/A Invalid Parameter: Interpolation value</v>
      </c>
      <c r="AJ3901" s="43" t="str">
        <f>_xll.BInterpol('Base IPCA'!$C$3:$C$13,'Base IPCA'!$D$3:$D$13,AH3901,"Cubic","Extrapolate=Linear","MultiX=Average","Skip=True","Sort=True")</f>
        <v>#N/A Invalid Parameter: Interpolation value</v>
      </c>
    </row>
    <row r="3902" spans="34:36" x14ac:dyDescent="0.25">
      <c r="AH3902" s="42" t="e">
        <f t="shared" si="154"/>
        <v>#REF!</v>
      </c>
      <c r="AI3902" s="43" t="str">
        <f>_xll.BInterpol('Base IPCA'!$C$3:$C$13,'Base IPCA'!$E$3:$E$13,AH3902,"Cubic","Extrapolate=Linear","MultiX=Average","Skip=True","Sort=True")</f>
        <v>#N/A Invalid Parameter: Interpolation value</v>
      </c>
      <c r="AJ3902" s="43" t="str">
        <f>_xll.BInterpol('Base IPCA'!$C$3:$C$13,'Base IPCA'!$D$3:$D$13,AH3902,"Cubic","Extrapolate=Linear","MultiX=Average","Skip=True","Sort=True")</f>
        <v>#N/A Invalid Parameter: Interpolation value</v>
      </c>
    </row>
    <row r="3903" spans="34:36" x14ac:dyDescent="0.25">
      <c r="AH3903" s="42" t="e">
        <f t="shared" si="154"/>
        <v>#REF!</v>
      </c>
      <c r="AI3903" s="43" t="str">
        <f>_xll.BInterpol('Base IPCA'!$C$3:$C$13,'Base IPCA'!$E$3:$E$13,AH3903,"Cubic","Extrapolate=Linear","MultiX=Average","Skip=True","Sort=True")</f>
        <v>#N/A Invalid Parameter: Interpolation value</v>
      </c>
      <c r="AJ3903" s="43" t="str">
        <f>_xll.BInterpol('Base IPCA'!$C$3:$C$13,'Base IPCA'!$D$3:$D$13,AH3903,"Cubic","Extrapolate=Linear","MultiX=Average","Skip=True","Sort=True")</f>
        <v>#N/A Invalid Parameter: Interpolation value</v>
      </c>
    </row>
    <row r="3904" spans="34:36" x14ac:dyDescent="0.25">
      <c r="AH3904" s="42" t="e">
        <f t="shared" si="154"/>
        <v>#REF!</v>
      </c>
      <c r="AI3904" s="43" t="str">
        <f>_xll.BInterpol('Base IPCA'!$C$3:$C$13,'Base IPCA'!$E$3:$E$13,AH3904,"Cubic","Extrapolate=Linear","MultiX=Average","Skip=True","Sort=True")</f>
        <v>#N/A Invalid Parameter: Interpolation value</v>
      </c>
      <c r="AJ3904" s="43" t="str">
        <f>_xll.BInterpol('Base IPCA'!$C$3:$C$13,'Base IPCA'!$D$3:$D$13,AH3904,"Cubic","Extrapolate=Linear","MultiX=Average","Skip=True","Sort=True")</f>
        <v>#N/A Invalid Parameter: Interpolation value</v>
      </c>
    </row>
    <row r="3905" spans="34:36" x14ac:dyDescent="0.25">
      <c r="AH3905" s="42" t="e">
        <f t="shared" si="154"/>
        <v>#REF!</v>
      </c>
      <c r="AI3905" s="43" t="str">
        <f>_xll.BInterpol('Base IPCA'!$C$3:$C$13,'Base IPCA'!$E$3:$E$13,AH3905,"Cubic","Extrapolate=Linear","MultiX=Average","Skip=True","Sort=True")</f>
        <v>#N/A Invalid Parameter: Interpolation value</v>
      </c>
      <c r="AJ3905" s="43" t="str">
        <f>_xll.BInterpol('Base IPCA'!$C$3:$C$13,'Base IPCA'!$D$3:$D$13,AH3905,"Cubic","Extrapolate=Linear","MultiX=Average","Skip=True","Sort=True")</f>
        <v>#N/A Invalid Parameter: Interpolation value</v>
      </c>
    </row>
    <row r="3906" spans="34:36" x14ac:dyDescent="0.25">
      <c r="AH3906" s="42" t="e">
        <f t="shared" si="154"/>
        <v>#REF!</v>
      </c>
      <c r="AI3906" s="43" t="str">
        <f>_xll.BInterpol('Base IPCA'!$C$3:$C$13,'Base IPCA'!$E$3:$E$13,AH3906,"Cubic","Extrapolate=Linear","MultiX=Average","Skip=True","Sort=True")</f>
        <v>#N/A Invalid Parameter: Interpolation value</v>
      </c>
      <c r="AJ3906" s="43" t="str">
        <f>_xll.BInterpol('Base IPCA'!$C$3:$C$13,'Base IPCA'!$D$3:$D$13,AH3906,"Cubic","Extrapolate=Linear","MultiX=Average","Skip=True","Sort=True")</f>
        <v>#N/A Invalid Parameter: Interpolation value</v>
      </c>
    </row>
    <row r="3907" spans="34:36" x14ac:dyDescent="0.25">
      <c r="AH3907" s="42" t="e">
        <f t="shared" si="154"/>
        <v>#REF!</v>
      </c>
      <c r="AI3907" s="43" t="str">
        <f>_xll.BInterpol('Base IPCA'!$C$3:$C$13,'Base IPCA'!$E$3:$E$13,AH3907,"Cubic","Extrapolate=Linear","MultiX=Average","Skip=True","Sort=True")</f>
        <v>#N/A Invalid Parameter: Interpolation value</v>
      </c>
      <c r="AJ3907" s="43" t="str">
        <f>_xll.BInterpol('Base IPCA'!$C$3:$C$13,'Base IPCA'!$D$3:$D$13,AH3907,"Cubic","Extrapolate=Linear","MultiX=Average","Skip=True","Sort=True")</f>
        <v>#N/A Invalid Parameter: Interpolation value</v>
      </c>
    </row>
    <row r="3908" spans="34:36" x14ac:dyDescent="0.25">
      <c r="AH3908" s="42" t="e">
        <f t="shared" si="154"/>
        <v>#REF!</v>
      </c>
      <c r="AI3908" s="43" t="str">
        <f>_xll.BInterpol('Base IPCA'!$C$3:$C$13,'Base IPCA'!$E$3:$E$13,AH3908,"Cubic","Extrapolate=Linear","MultiX=Average","Skip=True","Sort=True")</f>
        <v>#N/A Invalid Parameter: Interpolation value</v>
      </c>
      <c r="AJ3908" s="43" t="str">
        <f>_xll.BInterpol('Base IPCA'!$C$3:$C$13,'Base IPCA'!$D$3:$D$13,AH3908,"Cubic","Extrapolate=Linear","MultiX=Average","Skip=True","Sort=True")</f>
        <v>#N/A Invalid Parameter: Interpolation value</v>
      </c>
    </row>
    <row r="3909" spans="34:36" x14ac:dyDescent="0.25">
      <c r="AH3909" s="42" t="e">
        <f t="shared" si="154"/>
        <v>#REF!</v>
      </c>
      <c r="AI3909" s="43" t="str">
        <f>_xll.BInterpol('Base IPCA'!$C$3:$C$13,'Base IPCA'!$E$3:$E$13,AH3909,"Cubic","Extrapolate=Linear","MultiX=Average","Skip=True","Sort=True")</f>
        <v>#N/A Invalid Parameter: Interpolation value</v>
      </c>
      <c r="AJ3909" s="43" t="str">
        <f>_xll.BInterpol('Base IPCA'!$C$3:$C$13,'Base IPCA'!$D$3:$D$13,AH3909,"Cubic","Extrapolate=Linear","MultiX=Average","Skip=True","Sort=True")</f>
        <v>#N/A Invalid Parameter: Interpolation value</v>
      </c>
    </row>
    <row r="3910" spans="34:36" x14ac:dyDescent="0.25">
      <c r="AH3910" s="42" t="e">
        <f t="shared" ref="AH3910:AH3973" si="155">AH3909+1</f>
        <v>#REF!</v>
      </c>
      <c r="AI3910" s="43" t="str">
        <f>_xll.BInterpol('Base IPCA'!$C$3:$C$13,'Base IPCA'!$E$3:$E$13,AH3910,"Cubic","Extrapolate=Linear","MultiX=Average","Skip=True","Sort=True")</f>
        <v>#N/A Invalid Parameter: Interpolation value</v>
      </c>
      <c r="AJ3910" s="43" t="str">
        <f>_xll.BInterpol('Base IPCA'!$C$3:$C$13,'Base IPCA'!$D$3:$D$13,AH3910,"Cubic","Extrapolate=Linear","MultiX=Average","Skip=True","Sort=True")</f>
        <v>#N/A Invalid Parameter: Interpolation value</v>
      </c>
    </row>
    <row r="3911" spans="34:36" x14ac:dyDescent="0.25">
      <c r="AH3911" s="42" t="e">
        <f t="shared" si="155"/>
        <v>#REF!</v>
      </c>
      <c r="AI3911" s="43" t="str">
        <f>_xll.BInterpol('Base IPCA'!$C$3:$C$13,'Base IPCA'!$E$3:$E$13,AH3911,"Cubic","Extrapolate=Linear","MultiX=Average","Skip=True","Sort=True")</f>
        <v>#N/A Invalid Parameter: Interpolation value</v>
      </c>
      <c r="AJ3911" s="43" t="str">
        <f>_xll.BInterpol('Base IPCA'!$C$3:$C$13,'Base IPCA'!$D$3:$D$13,AH3911,"Cubic","Extrapolate=Linear","MultiX=Average","Skip=True","Sort=True")</f>
        <v>#N/A Invalid Parameter: Interpolation value</v>
      </c>
    </row>
    <row r="3912" spans="34:36" x14ac:dyDescent="0.25">
      <c r="AH3912" s="42" t="e">
        <f t="shared" si="155"/>
        <v>#REF!</v>
      </c>
      <c r="AI3912" s="43" t="str">
        <f>_xll.BInterpol('Base IPCA'!$C$3:$C$13,'Base IPCA'!$E$3:$E$13,AH3912,"Cubic","Extrapolate=Linear","MultiX=Average","Skip=True","Sort=True")</f>
        <v>#N/A Invalid Parameter: Interpolation value</v>
      </c>
      <c r="AJ3912" s="43" t="str">
        <f>_xll.BInterpol('Base IPCA'!$C$3:$C$13,'Base IPCA'!$D$3:$D$13,AH3912,"Cubic","Extrapolate=Linear","MultiX=Average","Skip=True","Sort=True")</f>
        <v>#N/A Invalid Parameter: Interpolation value</v>
      </c>
    </row>
    <row r="3913" spans="34:36" x14ac:dyDescent="0.25">
      <c r="AH3913" s="42" t="e">
        <f t="shared" si="155"/>
        <v>#REF!</v>
      </c>
      <c r="AI3913" s="43" t="str">
        <f>_xll.BInterpol('Base IPCA'!$C$3:$C$13,'Base IPCA'!$E$3:$E$13,AH3913,"Cubic","Extrapolate=Linear","MultiX=Average","Skip=True","Sort=True")</f>
        <v>#N/A Invalid Parameter: Interpolation value</v>
      </c>
      <c r="AJ3913" s="43" t="str">
        <f>_xll.BInterpol('Base IPCA'!$C$3:$C$13,'Base IPCA'!$D$3:$D$13,AH3913,"Cubic","Extrapolate=Linear","MultiX=Average","Skip=True","Sort=True")</f>
        <v>#N/A Invalid Parameter: Interpolation value</v>
      </c>
    </row>
    <row r="3914" spans="34:36" x14ac:dyDescent="0.25">
      <c r="AH3914" s="42" t="e">
        <f t="shared" si="155"/>
        <v>#REF!</v>
      </c>
      <c r="AI3914" s="43" t="str">
        <f>_xll.BInterpol('Base IPCA'!$C$3:$C$13,'Base IPCA'!$E$3:$E$13,AH3914,"Cubic","Extrapolate=Linear","MultiX=Average","Skip=True","Sort=True")</f>
        <v>#N/A Invalid Parameter: Interpolation value</v>
      </c>
      <c r="AJ3914" s="43" t="str">
        <f>_xll.BInterpol('Base IPCA'!$C$3:$C$13,'Base IPCA'!$D$3:$D$13,AH3914,"Cubic","Extrapolate=Linear","MultiX=Average","Skip=True","Sort=True")</f>
        <v>#N/A Invalid Parameter: Interpolation value</v>
      </c>
    </row>
    <row r="3915" spans="34:36" x14ac:dyDescent="0.25">
      <c r="AH3915" s="42" t="e">
        <f t="shared" si="155"/>
        <v>#REF!</v>
      </c>
      <c r="AI3915" s="43" t="str">
        <f>_xll.BInterpol('Base IPCA'!$C$3:$C$13,'Base IPCA'!$E$3:$E$13,AH3915,"Cubic","Extrapolate=Linear","MultiX=Average","Skip=True","Sort=True")</f>
        <v>#N/A Invalid Parameter: Interpolation value</v>
      </c>
      <c r="AJ3915" s="43" t="str">
        <f>_xll.BInterpol('Base IPCA'!$C$3:$C$13,'Base IPCA'!$D$3:$D$13,AH3915,"Cubic","Extrapolate=Linear","MultiX=Average","Skip=True","Sort=True")</f>
        <v>#N/A Invalid Parameter: Interpolation value</v>
      </c>
    </row>
    <row r="3916" spans="34:36" x14ac:dyDescent="0.25">
      <c r="AH3916" s="42" t="e">
        <f t="shared" si="155"/>
        <v>#REF!</v>
      </c>
      <c r="AI3916" s="43" t="str">
        <f>_xll.BInterpol('Base IPCA'!$C$3:$C$13,'Base IPCA'!$E$3:$E$13,AH3916,"Cubic","Extrapolate=Linear","MultiX=Average","Skip=True","Sort=True")</f>
        <v>#N/A Invalid Parameter: Interpolation value</v>
      </c>
      <c r="AJ3916" s="43" t="str">
        <f>_xll.BInterpol('Base IPCA'!$C$3:$C$13,'Base IPCA'!$D$3:$D$13,AH3916,"Cubic","Extrapolate=Linear","MultiX=Average","Skip=True","Sort=True")</f>
        <v>#N/A Invalid Parameter: Interpolation value</v>
      </c>
    </row>
    <row r="3917" spans="34:36" x14ac:dyDescent="0.25">
      <c r="AH3917" s="42" t="e">
        <f t="shared" si="155"/>
        <v>#REF!</v>
      </c>
      <c r="AI3917" s="43" t="str">
        <f>_xll.BInterpol('Base IPCA'!$C$3:$C$13,'Base IPCA'!$E$3:$E$13,AH3917,"Cubic","Extrapolate=Linear","MultiX=Average","Skip=True","Sort=True")</f>
        <v>#N/A Invalid Parameter: Interpolation value</v>
      </c>
      <c r="AJ3917" s="43" t="str">
        <f>_xll.BInterpol('Base IPCA'!$C$3:$C$13,'Base IPCA'!$D$3:$D$13,AH3917,"Cubic","Extrapolate=Linear","MultiX=Average","Skip=True","Sort=True")</f>
        <v>#N/A Invalid Parameter: Interpolation value</v>
      </c>
    </row>
    <row r="3918" spans="34:36" x14ac:dyDescent="0.25">
      <c r="AH3918" s="42" t="e">
        <f t="shared" si="155"/>
        <v>#REF!</v>
      </c>
      <c r="AI3918" s="43" t="str">
        <f>_xll.BInterpol('Base IPCA'!$C$3:$C$13,'Base IPCA'!$E$3:$E$13,AH3918,"Cubic","Extrapolate=Linear","MultiX=Average","Skip=True","Sort=True")</f>
        <v>#N/A Invalid Parameter: Interpolation value</v>
      </c>
      <c r="AJ3918" s="43" t="str">
        <f>_xll.BInterpol('Base IPCA'!$C$3:$C$13,'Base IPCA'!$D$3:$D$13,AH3918,"Cubic","Extrapolate=Linear","MultiX=Average","Skip=True","Sort=True")</f>
        <v>#N/A Invalid Parameter: Interpolation value</v>
      </c>
    </row>
    <row r="3919" spans="34:36" x14ac:dyDescent="0.25">
      <c r="AH3919" s="42" t="e">
        <f t="shared" si="155"/>
        <v>#REF!</v>
      </c>
      <c r="AI3919" s="43" t="str">
        <f>_xll.BInterpol('Base IPCA'!$C$3:$C$13,'Base IPCA'!$E$3:$E$13,AH3919,"Cubic","Extrapolate=Linear","MultiX=Average","Skip=True","Sort=True")</f>
        <v>#N/A Invalid Parameter: Interpolation value</v>
      </c>
      <c r="AJ3919" s="43" t="str">
        <f>_xll.BInterpol('Base IPCA'!$C$3:$C$13,'Base IPCA'!$D$3:$D$13,AH3919,"Cubic","Extrapolate=Linear","MultiX=Average","Skip=True","Sort=True")</f>
        <v>#N/A Invalid Parameter: Interpolation value</v>
      </c>
    </row>
    <row r="3920" spans="34:36" x14ac:dyDescent="0.25">
      <c r="AH3920" s="42" t="e">
        <f t="shared" si="155"/>
        <v>#REF!</v>
      </c>
      <c r="AI3920" s="43" t="str">
        <f>_xll.BInterpol('Base IPCA'!$C$3:$C$13,'Base IPCA'!$E$3:$E$13,AH3920,"Cubic","Extrapolate=Linear","MultiX=Average","Skip=True","Sort=True")</f>
        <v>#N/A Invalid Parameter: Interpolation value</v>
      </c>
      <c r="AJ3920" s="43" t="str">
        <f>_xll.BInterpol('Base IPCA'!$C$3:$C$13,'Base IPCA'!$D$3:$D$13,AH3920,"Cubic","Extrapolate=Linear","MultiX=Average","Skip=True","Sort=True")</f>
        <v>#N/A Invalid Parameter: Interpolation value</v>
      </c>
    </row>
    <row r="3921" spans="34:36" x14ac:dyDescent="0.25">
      <c r="AH3921" s="42" t="e">
        <f t="shared" si="155"/>
        <v>#REF!</v>
      </c>
      <c r="AI3921" s="43" t="str">
        <f>_xll.BInterpol('Base IPCA'!$C$3:$C$13,'Base IPCA'!$E$3:$E$13,AH3921,"Cubic","Extrapolate=Linear","MultiX=Average","Skip=True","Sort=True")</f>
        <v>#N/A Invalid Parameter: Interpolation value</v>
      </c>
      <c r="AJ3921" s="43" t="str">
        <f>_xll.BInterpol('Base IPCA'!$C$3:$C$13,'Base IPCA'!$D$3:$D$13,AH3921,"Cubic","Extrapolate=Linear","MultiX=Average","Skip=True","Sort=True")</f>
        <v>#N/A Invalid Parameter: Interpolation value</v>
      </c>
    </row>
    <row r="3922" spans="34:36" x14ac:dyDescent="0.25">
      <c r="AH3922" s="42" t="e">
        <f t="shared" si="155"/>
        <v>#REF!</v>
      </c>
      <c r="AI3922" s="43" t="str">
        <f>_xll.BInterpol('Base IPCA'!$C$3:$C$13,'Base IPCA'!$E$3:$E$13,AH3922,"Cubic","Extrapolate=Linear","MultiX=Average","Skip=True","Sort=True")</f>
        <v>#N/A Invalid Parameter: Interpolation value</v>
      </c>
      <c r="AJ3922" s="43" t="str">
        <f>_xll.BInterpol('Base IPCA'!$C$3:$C$13,'Base IPCA'!$D$3:$D$13,AH3922,"Cubic","Extrapolate=Linear","MultiX=Average","Skip=True","Sort=True")</f>
        <v>#N/A Invalid Parameter: Interpolation value</v>
      </c>
    </row>
    <row r="3923" spans="34:36" x14ac:dyDescent="0.25">
      <c r="AH3923" s="42" t="e">
        <f t="shared" si="155"/>
        <v>#REF!</v>
      </c>
      <c r="AI3923" s="43" t="str">
        <f>_xll.BInterpol('Base IPCA'!$C$3:$C$13,'Base IPCA'!$E$3:$E$13,AH3923,"Cubic","Extrapolate=Linear","MultiX=Average","Skip=True","Sort=True")</f>
        <v>#N/A Invalid Parameter: Interpolation value</v>
      </c>
      <c r="AJ3923" s="43" t="str">
        <f>_xll.BInterpol('Base IPCA'!$C$3:$C$13,'Base IPCA'!$D$3:$D$13,AH3923,"Cubic","Extrapolate=Linear","MultiX=Average","Skip=True","Sort=True")</f>
        <v>#N/A Invalid Parameter: Interpolation value</v>
      </c>
    </row>
    <row r="3924" spans="34:36" x14ac:dyDescent="0.25">
      <c r="AH3924" s="42" t="e">
        <f t="shared" si="155"/>
        <v>#REF!</v>
      </c>
      <c r="AI3924" s="43" t="str">
        <f>_xll.BInterpol('Base IPCA'!$C$3:$C$13,'Base IPCA'!$E$3:$E$13,AH3924,"Cubic","Extrapolate=Linear","MultiX=Average","Skip=True","Sort=True")</f>
        <v>#N/A Invalid Parameter: Interpolation value</v>
      </c>
      <c r="AJ3924" s="43" t="str">
        <f>_xll.BInterpol('Base IPCA'!$C$3:$C$13,'Base IPCA'!$D$3:$D$13,AH3924,"Cubic","Extrapolate=Linear","MultiX=Average","Skip=True","Sort=True")</f>
        <v>#N/A Invalid Parameter: Interpolation value</v>
      </c>
    </row>
    <row r="3925" spans="34:36" x14ac:dyDescent="0.25">
      <c r="AH3925" s="42" t="e">
        <f t="shared" si="155"/>
        <v>#REF!</v>
      </c>
      <c r="AI3925" s="43" t="str">
        <f>_xll.BInterpol('Base IPCA'!$C$3:$C$13,'Base IPCA'!$E$3:$E$13,AH3925,"Cubic","Extrapolate=Linear","MultiX=Average","Skip=True","Sort=True")</f>
        <v>#N/A Invalid Parameter: Interpolation value</v>
      </c>
      <c r="AJ3925" s="43" t="str">
        <f>_xll.BInterpol('Base IPCA'!$C$3:$C$13,'Base IPCA'!$D$3:$D$13,AH3925,"Cubic","Extrapolate=Linear","MultiX=Average","Skip=True","Sort=True")</f>
        <v>#N/A Invalid Parameter: Interpolation value</v>
      </c>
    </row>
    <row r="3926" spans="34:36" x14ac:dyDescent="0.25">
      <c r="AH3926" s="42" t="e">
        <f t="shared" si="155"/>
        <v>#REF!</v>
      </c>
      <c r="AI3926" s="43" t="str">
        <f>_xll.BInterpol('Base IPCA'!$C$3:$C$13,'Base IPCA'!$E$3:$E$13,AH3926,"Cubic","Extrapolate=Linear","MultiX=Average","Skip=True","Sort=True")</f>
        <v>#N/A Invalid Parameter: Interpolation value</v>
      </c>
      <c r="AJ3926" s="43" t="str">
        <f>_xll.BInterpol('Base IPCA'!$C$3:$C$13,'Base IPCA'!$D$3:$D$13,AH3926,"Cubic","Extrapolate=Linear","MultiX=Average","Skip=True","Sort=True")</f>
        <v>#N/A Invalid Parameter: Interpolation value</v>
      </c>
    </row>
    <row r="3927" spans="34:36" x14ac:dyDescent="0.25">
      <c r="AH3927" s="42" t="e">
        <f t="shared" si="155"/>
        <v>#REF!</v>
      </c>
      <c r="AI3927" s="43" t="str">
        <f>_xll.BInterpol('Base IPCA'!$C$3:$C$13,'Base IPCA'!$E$3:$E$13,AH3927,"Cubic","Extrapolate=Linear","MultiX=Average","Skip=True","Sort=True")</f>
        <v>#N/A Invalid Parameter: Interpolation value</v>
      </c>
      <c r="AJ3927" s="43" t="str">
        <f>_xll.BInterpol('Base IPCA'!$C$3:$C$13,'Base IPCA'!$D$3:$D$13,AH3927,"Cubic","Extrapolate=Linear","MultiX=Average","Skip=True","Sort=True")</f>
        <v>#N/A Invalid Parameter: Interpolation value</v>
      </c>
    </row>
    <row r="3928" spans="34:36" x14ac:dyDescent="0.25">
      <c r="AH3928" s="42" t="e">
        <f t="shared" si="155"/>
        <v>#REF!</v>
      </c>
      <c r="AI3928" s="43" t="str">
        <f>_xll.BInterpol('Base IPCA'!$C$3:$C$13,'Base IPCA'!$E$3:$E$13,AH3928,"Cubic","Extrapolate=Linear","MultiX=Average","Skip=True","Sort=True")</f>
        <v>#N/A Invalid Parameter: Interpolation value</v>
      </c>
      <c r="AJ3928" s="43" t="str">
        <f>_xll.BInterpol('Base IPCA'!$C$3:$C$13,'Base IPCA'!$D$3:$D$13,AH3928,"Cubic","Extrapolate=Linear","MultiX=Average","Skip=True","Sort=True")</f>
        <v>#N/A Invalid Parameter: Interpolation value</v>
      </c>
    </row>
    <row r="3929" spans="34:36" x14ac:dyDescent="0.25">
      <c r="AH3929" s="42" t="e">
        <f t="shared" si="155"/>
        <v>#REF!</v>
      </c>
      <c r="AI3929" s="43" t="str">
        <f>_xll.BInterpol('Base IPCA'!$C$3:$C$13,'Base IPCA'!$E$3:$E$13,AH3929,"Cubic","Extrapolate=Linear","MultiX=Average","Skip=True","Sort=True")</f>
        <v>#N/A Invalid Parameter: Interpolation value</v>
      </c>
      <c r="AJ3929" s="43" t="str">
        <f>_xll.BInterpol('Base IPCA'!$C$3:$C$13,'Base IPCA'!$D$3:$D$13,AH3929,"Cubic","Extrapolate=Linear","MultiX=Average","Skip=True","Sort=True")</f>
        <v>#N/A Invalid Parameter: Interpolation value</v>
      </c>
    </row>
    <row r="3930" spans="34:36" x14ac:dyDescent="0.25">
      <c r="AH3930" s="42" t="e">
        <f t="shared" si="155"/>
        <v>#REF!</v>
      </c>
      <c r="AI3930" s="43" t="str">
        <f>_xll.BInterpol('Base IPCA'!$C$3:$C$13,'Base IPCA'!$E$3:$E$13,AH3930,"Cubic","Extrapolate=Linear","MultiX=Average","Skip=True","Sort=True")</f>
        <v>#N/A Invalid Parameter: Interpolation value</v>
      </c>
      <c r="AJ3930" s="43" t="str">
        <f>_xll.BInterpol('Base IPCA'!$C$3:$C$13,'Base IPCA'!$D$3:$D$13,AH3930,"Cubic","Extrapolate=Linear","MultiX=Average","Skip=True","Sort=True")</f>
        <v>#N/A Invalid Parameter: Interpolation value</v>
      </c>
    </row>
    <row r="3931" spans="34:36" x14ac:dyDescent="0.25">
      <c r="AH3931" s="42" t="e">
        <f t="shared" si="155"/>
        <v>#REF!</v>
      </c>
      <c r="AI3931" s="43" t="str">
        <f>_xll.BInterpol('Base IPCA'!$C$3:$C$13,'Base IPCA'!$E$3:$E$13,AH3931,"Cubic","Extrapolate=Linear","MultiX=Average","Skip=True","Sort=True")</f>
        <v>#N/A Invalid Parameter: Interpolation value</v>
      </c>
      <c r="AJ3931" s="43" t="str">
        <f>_xll.BInterpol('Base IPCA'!$C$3:$C$13,'Base IPCA'!$D$3:$D$13,AH3931,"Cubic","Extrapolate=Linear","MultiX=Average","Skip=True","Sort=True")</f>
        <v>#N/A Invalid Parameter: Interpolation value</v>
      </c>
    </row>
    <row r="3932" spans="34:36" x14ac:dyDescent="0.25">
      <c r="AH3932" s="42" t="e">
        <f t="shared" si="155"/>
        <v>#REF!</v>
      </c>
      <c r="AI3932" s="43" t="str">
        <f>_xll.BInterpol('Base IPCA'!$C$3:$C$13,'Base IPCA'!$E$3:$E$13,AH3932,"Cubic","Extrapolate=Linear","MultiX=Average","Skip=True","Sort=True")</f>
        <v>#N/A Invalid Parameter: Interpolation value</v>
      </c>
      <c r="AJ3932" s="43" t="str">
        <f>_xll.BInterpol('Base IPCA'!$C$3:$C$13,'Base IPCA'!$D$3:$D$13,AH3932,"Cubic","Extrapolate=Linear","MultiX=Average","Skip=True","Sort=True")</f>
        <v>#N/A Invalid Parameter: Interpolation value</v>
      </c>
    </row>
    <row r="3933" spans="34:36" x14ac:dyDescent="0.25">
      <c r="AH3933" s="42" t="e">
        <f t="shared" si="155"/>
        <v>#REF!</v>
      </c>
      <c r="AI3933" s="43" t="str">
        <f>_xll.BInterpol('Base IPCA'!$C$3:$C$13,'Base IPCA'!$E$3:$E$13,AH3933,"Cubic","Extrapolate=Linear","MultiX=Average","Skip=True","Sort=True")</f>
        <v>#N/A Invalid Parameter: Interpolation value</v>
      </c>
      <c r="AJ3933" s="43" t="str">
        <f>_xll.BInterpol('Base IPCA'!$C$3:$C$13,'Base IPCA'!$D$3:$D$13,AH3933,"Cubic","Extrapolate=Linear","MultiX=Average","Skip=True","Sort=True")</f>
        <v>#N/A Invalid Parameter: Interpolation value</v>
      </c>
    </row>
    <row r="3934" spans="34:36" x14ac:dyDescent="0.25">
      <c r="AH3934" s="42" t="e">
        <f t="shared" si="155"/>
        <v>#REF!</v>
      </c>
      <c r="AI3934" s="43" t="str">
        <f>_xll.BInterpol('Base IPCA'!$C$3:$C$13,'Base IPCA'!$E$3:$E$13,AH3934,"Cubic","Extrapolate=Linear","MultiX=Average","Skip=True","Sort=True")</f>
        <v>#N/A Invalid Parameter: Interpolation value</v>
      </c>
      <c r="AJ3934" s="43" t="str">
        <f>_xll.BInterpol('Base IPCA'!$C$3:$C$13,'Base IPCA'!$D$3:$D$13,AH3934,"Cubic","Extrapolate=Linear","MultiX=Average","Skip=True","Sort=True")</f>
        <v>#N/A Invalid Parameter: Interpolation value</v>
      </c>
    </row>
    <row r="3935" spans="34:36" x14ac:dyDescent="0.25">
      <c r="AH3935" s="42" t="e">
        <f t="shared" si="155"/>
        <v>#REF!</v>
      </c>
      <c r="AI3935" s="43" t="str">
        <f>_xll.BInterpol('Base IPCA'!$C$3:$C$13,'Base IPCA'!$E$3:$E$13,AH3935,"Cubic","Extrapolate=Linear","MultiX=Average","Skip=True","Sort=True")</f>
        <v>#N/A Invalid Parameter: Interpolation value</v>
      </c>
      <c r="AJ3935" s="43" t="str">
        <f>_xll.BInterpol('Base IPCA'!$C$3:$C$13,'Base IPCA'!$D$3:$D$13,AH3935,"Cubic","Extrapolate=Linear","MultiX=Average","Skip=True","Sort=True")</f>
        <v>#N/A Invalid Parameter: Interpolation value</v>
      </c>
    </row>
    <row r="3936" spans="34:36" x14ac:dyDescent="0.25">
      <c r="AH3936" s="42" t="e">
        <f t="shared" si="155"/>
        <v>#REF!</v>
      </c>
      <c r="AI3936" s="43" t="str">
        <f>_xll.BInterpol('Base IPCA'!$C$3:$C$13,'Base IPCA'!$E$3:$E$13,AH3936,"Cubic","Extrapolate=Linear","MultiX=Average","Skip=True","Sort=True")</f>
        <v>#N/A Invalid Parameter: Interpolation value</v>
      </c>
      <c r="AJ3936" s="43" t="str">
        <f>_xll.BInterpol('Base IPCA'!$C$3:$C$13,'Base IPCA'!$D$3:$D$13,AH3936,"Cubic","Extrapolate=Linear","MultiX=Average","Skip=True","Sort=True")</f>
        <v>#N/A Invalid Parameter: Interpolation value</v>
      </c>
    </row>
    <row r="3937" spans="34:36" x14ac:dyDescent="0.25">
      <c r="AH3937" s="42" t="e">
        <f t="shared" si="155"/>
        <v>#REF!</v>
      </c>
      <c r="AI3937" s="43" t="str">
        <f>_xll.BInterpol('Base IPCA'!$C$3:$C$13,'Base IPCA'!$E$3:$E$13,AH3937,"Cubic","Extrapolate=Linear","MultiX=Average","Skip=True","Sort=True")</f>
        <v>#N/A Invalid Parameter: Interpolation value</v>
      </c>
      <c r="AJ3937" s="43" t="str">
        <f>_xll.BInterpol('Base IPCA'!$C$3:$C$13,'Base IPCA'!$D$3:$D$13,AH3937,"Cubic","Extrapolate=Linear","MultiX=Average","Skip=True","Sort=True")</f>
        <v>#N/A Invalid Parameter: Interpolation value</v>
      </c>
    </row>
    <row r="3938" spans="34:36" x14ac:dyDescent="0.25">
      <c r="AH3938" s="42" t="e">
        <f t="shared" si="155"/>
        <v>#REF!</v>
      </c>
      <c r="AI3938" s="43" t="str">
        <f>_xll.BInterpol('Base IPCA'!$C$3:$C$13,'Base IPCA'!$E$3:$E$13,AH3938,"Cubic","Extrapolate=Linear","MultiX=Average","Skip=True","Sort=True")</f>
        <v>#N/A Invalid Parameter: Interpolation value</v>
      </c>
      <c r="AJ3938" s="43" t="str">
        <f>_xll.BInterpol('Base IPCA'!$C$3:$C$13,'Base IPCA'!$D$3:$D$13,AH3938,"Cubic","Extrapolate=Linear","MultiX=Average","Skip=True","Sort=True")</f>
        <v>#N/A Invalid Parameter: Interpolation value</v>
      </c>
    </row>
    <row r="3939" spans="34:36" x14ac:dyDescent="0.25">
      <c r="AH3939" s="42" t="e">
        <f t="shared" si="155"/>
        <v>#REF!</v>
      </c>
      <c r="AI3939" s="43" t="str">
        <f>_xll.BInterpol('Base IPCA'!$C$3:$C$13,'Base IPCA'!$E$3:$E$13,AH3939,"Cubic","Extrapolate=Linear","MultiX=Average","Skip=True","Sort=True")</f>
        <v>#N/A Invalid Parameter: Interpolation value</v>
      </c>
      <c r="AJ3939" s="43" t="str">
        <f>_xll.BInterpol('Base IPCA'!$C$3:$C$13,'Base IPCA'!$D$3:$D$13,AH3939,"Cubic","Extrapolate=Linear","MultiX=Average","Skip=True","Sort=True")</f>
        <v>#N/A Invalid Parameter: Interpolation value</v>
      </c>
    </row>
    <row r="3940" spans="34:36" x14ac:dyDescent="0.25">
      <c r="AH3940" s="42" t="e">
        <f t="shared" si="155"/>
        <v>#REF!</v>
      </c>
      <c r="AI3940" s="43" t="str">
        <f>_xll.BInterpol('Base IPCA'!$C$3:$C$13,'Base IPCA'!$E$3:$E$13,AH3940,"Cubic","Extrapolate=Linear","MultiX=Average","Skip=True","Sort=True")</f>
        <v>#N/A Invalid Parameter: Interpolation value</v>
      </c>
      <c r="AJ3940" s="43" t="str">
        <f>_xll.BInterpol('Base IPCA'!$C$3:$C$13,'Base IPCA'!$D$3:$D$13,AH3940,"Cubic","Extrapolate=Linear","MultiX=Average","Skip=True","Sort=True")</f>
        <v>#N/A Invalid Parameter: Interpolation value</v>
      </c>
    </row>
    <row r="3941" spans="34:36" x14ac:dyDescent="0.25">
      <c r="AH3941" s="42" t="e">
        <f t="shared" si="155"/>
        <v>#REF!</v>
      </c>
      <c r="AI3941" s="43" t="str">
        <f>_xll.BInterpol('Base IPCA'!$C$3:$C$13,'Base IPCA'!$E$3:$E$13,AH3941,"Cubic","Extrapolate=Linear","MultiX=Average","Skip=True","Sort=True")</f>
        <v>#N/A Invalid Parameter: Interpolation value</v>
      </c>
      <c r="AJ3941" s="43" t="str">
        <f>_xll.BInterpol('Base IPCA'!$C$3:$C$13,'Base IPCA'!$D$3:$D$13,AH3941,"Cubic","Extrapolate=Linear","MultiX=Average","Skip=True","Sort=True")</f>
        <v>#N/A Invalid Parameter: Interpolation value</v>
      </c>
    </row>
    <row r="3942" spans="34:36" x14ac:dyDescent="0.25">
      <c r="AH3942" s="42" t="e">
        <f t="shared" si="155"/>
        <v>#REF!</v>
      </c>
      <c r="AI3942" s="43" t="str">
        <f>_xll.BInterpol('Base IPCA'!$C$3:$C$13,'Base IPCA'!$E$3:$E$13,AH3942,"Cubic","Extrapolate=Linear","MultiX=Average","Skip=True","Sort=True")</f>
        <v>#N/A Invalid Parameter: Interpolation value</v>
      </c>
      <c r="AJ3942" s="43" t="str">
        <f>_xll.BInterpol('Base IPCA'!$C$3:$C$13,'Base IPCA'!$D$3:$D$13,AH3942,"Cubic","Extrapolate=Linear","MultiX=Average","Skip=True","Sort=True")</f>
        <v>#N/A Invalid Parameter: Interpolation value</v>
      </c>
    </row>
    <row r="3943" spans="34:36" x14ac:dyDescent="0.25">
      <c r="AH3943" s="42" t="e">
        <f t="shared" si="155"/>
        <v>#REF!</v>
      </c>
      <c r="AI3943" s="43" t="str">
        <f>_xll.BInterpol('Base IPCA'!$C$3:$C$13,'Base IPCA'!$E$3:$E$13,AH3943,"Cubic","Extrapolate=Linear","MultiX=Average","Skip=True","Sort=True")</f>
        <v>#N/A Invalid Parameter: Interpolation value</v>
      </c>
      <c r="AJ3943" s="43" t="str">
        <f>_xll.BInterpol('Base IPCA'!$C$3:$C$13,'Base IPCA'!$D$3:$D$13,AH3943,"Cubic","Extrapolate=Linear","MultiX=Average","Skip=True","Sort=True")</f>
        <v>#N/A Invalid Parameter: Interpolation value</v>
      </c>
    </row>
    <row r="3944" spans="34:36" x14ac:dyDescent="0.25">
      <c r="AH3944" s="42" t="e">
        <f t="shared" si="155"/>
        <v>#REF!</v>
      </c>
      <c r="AI3944" s="43" t="str">
        <f>_xll.BInterpol('Base IPCA'!$C$3:$C$13,'Base IPCA'!$E$3:$E$13,AH3944,"Cubic","Extrapolate=Linear","MultiX=Average","Skip=True","Sort=True")</f>
        <v>#N/A Invalid Parameter: Interpolation value</v>
      </c>
      <c r="AJ3944" s="43" t="str">
        <f>_xll.BInterpol('Base IPCA'!$C$3:$C$13,'Base IPCA'!$D$3:$D$13,AH3944,"Cubic","Extrapolate=Linear","MultiX=Average","Skip=True","Sort=True")</f>
        <v>#N/A Invalid Parameter: Interpolation value</v>
      </c>
    </row>
    <row r="3945" spans="34:36" x14ac:dyDescent="0.25">
      <c r="AH3945" s="42" t="e">
        <f t="shared" si="155"/>
        <v>#REF!</v>
      </c>
      <c r="AI3945" s="43" t="str">
        <f>_xll.BInterpol('Base IPCA'!$C$3:$C$13,'Base IPCA'!$E$3:$E$13,AH3945,"Cubic","Extrapolate=Linear","MultiX=Average","Skip=True","Sort=True")</f>
        <v>#N/A Invalid Parameter: Interpolation value</v>
      </c>
      <c r="AJ3945" s="43" t="str">
        <f>_xll.BInterpol('Base IPCA'!$C$3:$C$13,'Base IPCA'!$D$3:$D$13,AH3945,"Cubic","Extrapolate=Linear","MultiX=Average","Skip=True","Sort=True")</f>
        <v>#N/A Invalid Parameter: Interpolation value</v>
      </c>
    </row>
    <row r="3946" spans="34:36" x14ac:dyDescent="0.25">
      <c r="AH3946" s="42" t="e">
        <f t="shared" si="155"/>
        <v>#REF!</v>
      </c>
      <c r="AI3946" s="43" t="str">
        <f>_xll.BInterpol('Base IPCA'!$C$3:$C$13,'Base IPCA'!$E$3:$E$13,AH3946,"Cubic","Extrapolate=Linear","MultiX=Average","Skip=True","Sort=True")</f>
        <v>#N/A Invalid Parameter: Interpolation value</v>
      </c>
      <c r="AJ3946" s="43" t="str">
        <f>_xll.BInterpol('Base IPCA'!$C$3:$C$13,'Base IPCA'!$D$3:$D$13,AH3946,"Cubic","Extrapolate=Linear","MultiX=Average","Skip=True","Sort=True")</f>
        <v>#N/A Invalid Parameter: Interpolation value</v>
      </c>
    </row>
    <row r="3947" spans="34:36" x14ac:dyDescent="0.25">
      <c r="AH3947" s="42" t="e">
        <f t="shared" si="155"/>
        <v>#REF!</v>
      </c>
      <c r="AI3947" s="43" t="str">
        <f>_xll.BInterpol('Base IPCA'!$C$3:$C$13,'Base IPCA'!$E$3:$E$13,AH3947,"Cubic","Extrapolate=Linear","MultiX=Average","Skip=True","Sort=True")</f>
        <v>#N/A Invalid Parameter: Interpolation value</v>
      </c>
      <c r="AJ3947" s="43" t="str">
        <f>_xll.BInterpol('Base IPCA'!$C$3:$C$13,'Base IPCA'!$D$3:$D$13,AH3947,"Cubic","Extrapolate=Linear","MultiX=Average","Skip=True","Sort=True")</f>
        <v>#N/A Invalid Parameter: Interpolation value</v>
      </c>
    </row>
    <row r="3948" spans="34:36" x14ac:dyDescent="0.25">
      <c r="AH3948" s="42" t="e">
        <f t="shared" si="155"/>
        <v>#REF!</v>
      </c>
      <c r="AI3948" s="43" t="str">
        <f>_xll.BInterpol('Base IPCA'!$C$3:$C$13,'Base IPCA'!$E$3:$E$13,AH3948,"Cubic","Extrapolate=Linear","MultiX=Average","Skip=True","Sort=True")</f>
        <v>#N/A Invalid Parameter: Interpolation value</v>
      </c>
      <c r="AJ3948" s="43" t="str">
        <f>_xll.BInterpol('Base IPCA'!$C$3:$C$13,'Base IPCA'!$D$3:$D$13,AH3948,"Cubic","Extrapolate=Linear","MultiX=Average","Skip=True","Sort=True")</f>
        <v>#N/A Invalid Parameter: Interpolation value</v>
      </c>
    </row>
    <row r="3949" spans="34:36" x14ac:dyDescent="0.25">
      <c r="AH3949" s="42" t="e">
        <f t="shared" si="155"/>
        <v>#REF!</v>
      </c>
      <c r="AI3949" s="43" t="str">
        <f>_xll.BInterpol('Base IPCA'!$C$3:$C$13,'Base IPCA'!$E$3:$E$13,AH3949,"Cubic","Extrapolate=Linear","MultiX=Average","Skip=True","Sort=True")</f>
        <v>#N/A Invalid Parameter: Interpolation value</v>
      </c>
      <c r="AJ3949" s="43" t="str">
        <f>_xll.BInterpol('Base IPCA'!$C$3:$C$13,'Base IPCA'!$D$3:$D$13,AH3949,"Cubic","Extrapolate=Linear","MultiX=Average","Skip=True","Sort=True")</f>
        <v>#N/A Invalid Parameter: Interpolation value</v>
      </c>
    </row>
    <row r="3950" spans="34:36" x14ac:dyDescent="0.25">
      <c r="AH3950" s="42" t="e">
        <f t="shared" si="155"/>
        <v>#REF!</v>
      </c>
      <c r="AI3950" s="43" t="str">
        <f>_xll.BInterpol('Base IPCA'!$C$3:$C$13,'Base IPCA'!$E$3:$E$13,AH3950,"Cubic","Extrapolate=Linear","MultiX=Average","Skip=True","Sort=True")</f>
        <v>#N/A Invalid Parameter: Interpolation value</v>
      </c>
      <c r="AJ3950" s="43" t="str">
        <f>_xll.BInterpol('Base IPCA'!$C$3:$C$13,'Base IPCA'!$D$3:$D$13,AH3950,"Cubic","Extrapolate=Linear","MultiX=Average","Skip=True","Sort=True")</f>
        <v>#N/A Invalid Parameter: Interpolation value</v>
      </c>
    </row>
    <row r="3951" spans="34:36" x14ac:dyDescent="0.25">
      <c r="AH3951" s="42" t="e">
        <f t="shared" si="155"/>
        <v>#REF!</v>
      </c>
      <c r="AI3951" s="43" t="str">
        <f>_xll.BInterpol('Base IPCA'!$C$3:$C$13,'Base IPCA'!$E$3:$E$13,AH3951,"Cubic","Extrapolate=Linear","MultiX=Average","Skip=True","Sort=True")</f>
        <v>#N/A Invalid Parameter: Interpolation value</v>
      </c>
      <c r="AJ3951" s="43" t="str">
        <f>_xll.BInterpol('Base IPCA'!$C$3:$C$13,'Base IPCA'!$D$3:$D$13,AH3951,"Cubic","Extrapolate=Linear","MultiX=Average","Skip=True","Sort=True")</f>
        <v>#N/A Invalid Parameter: Interpolation value</v>
      </c>
    </row>
    <row r="3952" spans="34:36" x14ac:dyDescent="0.25">
      <c r="AH3952" s="42" t="e">
        <f t="shared" si="155"/>
        <v>#REF!</v>
      </c>
      <c r="AI3952" s="43" t="str">
        <f>_xll.BInterpol('Base IPCA'!$C$3:$C$13,'Base IPCA'!$E$3:$E$13,AH3952,"Cubic","Extrapolate=Linear","MultiX=Average","Skip=True","Sort=True")</f>
        <v>#N/A Invalid Parameter: Interpolation value</v>
      </c>
      <c r="AJ3952" s="43" t="str">
        <f>_xll.BInterpol('Base IPCA'!$C$3:$C$13,'Base IPCA'!$D$3:$D$13,AH3952,"Cubic","Extrapolate=Linear","MultiX=Average","Skip=True","Sort=True")</f>
        <v>#N/A Invalid Parameter: Interpolation value</v>
      </c>
    </row>
    <row r="3953" spans="34:36" x14ac:dyDescent="0.25">
      <c r="AH3953" s="42" t="e">
        <f t="shared" si="155"/>
        <v>#REF!</v>
      </c>
      <c r="AI3953" s="43" t="str">
        <f>_xll.BInterpol('Base IPCA'!$C$3:$C$13,'Base IPCA'!$E$3:$E$13,AH3953,"Cubic","Extrapolate=Linear","MultiX=Average","Skip=True","Sort=True")</f>
        <v>#N/A Invalid Parameter: Interpolation value</v>
      </c>
      <c r="AJ3953" s="43" t="str">
        <f>_xll.BInterpol('Base IPCA'!$C$3:$C$13,'Base IPCA'!$D$3:$D$13,AH3953,"Cubic","Extrapolate=Linear","MultiX=Average","Skip=True","Sort=True")</f>
        <v>#N/A Invalid Parameter: Interpolation value</v>
      </c>
    </row>
    <row r="3954" spans="34:36" x14ac:dyDescent="0.25">
      <c r="AH3954" s="42" t="e">
        <f t="shared" si="155"/>
        <v>#REF!</v>
      </c>
      <c r="AI3954" s="43" t="str">
        <f>_xll.BInterpol('Base IPCA'!$C$3:$C$13,'Base IPCA'!$E$3:$E$13,AH3954,"Cubic","Extrapolate=Linear","MultiX=Average","Skip=True","Sort=True")</f>
        <v>#N/A Invalid Parameter: Interpolation value</v>
      </c>
      <c r="AJ3954" s="43" t="str">
        <f>_xll.BInterpol('Base IPCA'!$C$3:$C$13,'Base IPCA'!$D$3:$D$13,AH3954,"Cubic","Extrapolate=Linear","MultiX=Average","Skip=True","Sort=True")</f>
        <v>#N/A Invalid Parameter: Interpolation value</v>
      </c>
    </row>
    <row r="3955" spans="34:36" x14ac:dyDescent="0.25">
      <c r="AH3955" s="42" t="e">
        <f t="shared" si="155"/>
        <v>#REF!</v>
      </c>
      <c r="AI3955" s="43" t="str">
        <f>_xll.BInterpol('Base IPCA'!$C$3:$C$13,'Base IPCA'!$E$3:$E$13,AH3955,"Cubic","Extrapolate=Linear","MultiX=Average","Skip=True","Sort=True")</f>
        <v>#N/A Invalid Parameter: Interpolation value</v>
      </c>
      <c r="AJ3955" s="43" t="str">
        <f>_xll.BInterpol('Base IPCA'!$C$3:$C$13,'Base IPCA'!$D$3:$D$13,AH3955,"Cubic","Extrapolate=Linear","MultiX=Average","Skip=True","Sort=True")</f>
        <v>#N/A Invalid Parameter: Interpolation value</v>
      </c>
    </row>
    <row r="3956" spans="34:36" x14ac:dyDescent="0.25">
      <c r="AH3956" s="42" t="e">
        <f t="shared" si="155"/>
        <v>#REF!</v>
      </c>
      <c r="AI3956" s="43" t="str">
        <f>_xll.BInterpol('Base IPCA'!$C$3:$C$13,'Base IPCA'!$E$3:$E$13,AH3956,"Cubic","Extrapolate=Linear","MultiX=Average","Skip=True","Sort=True")</f>
        <v>#N/A Invalid Parameter: Interpolation value</v>
      </c>
      <c r="AJ3956" s="43" t="str">
        <f>_xll.BInterpol('Base IPCA'!$C$3:$C$13,'Base IPCA'!$D$3:$D$13,AH3956,"Cubic","Extrapolate=Linear","MultiX=Average","Skip=True","Sort=True")</f>
        <v>#N/A Invalid Parameter: Interpolation value</v>
      </c>
    </row>
    <row r="3957" spans="34:36" x14ac:dyDescent="0.25">
      <c r="AH3957" s="42" t="e">
        <f t="shared" si="155"/>
        <v>#REF!</v>
      </c>
      <c r="AI3957" s="43" t="str">
        <f>_xll.BInterpol('Base IPCA'!$C$3:$C$13,'Base IPCA'!$E$3:$E$13,AH3957,"Cubic","Extrapolate=Linear","MultiX=Average","Skip=True","Sort=True")</f>
        <v>#N/A Invalid Parameter: Interpolation value</v>
      </c>
      <c r="AJ3957" s="43" t="str">
        <f>_xll.BInterpol('Base IPCA'!$C$3:$C$13,'Base IPCA'!$D$3:$D$13,AH3957,"Cubic","Extrapolate=Linear","MultiX=Average","Skip=True","Sort=True")</f>
        <v>#N/A Invalid Parameter: Interpolation value</v>
      </c>
    </row>
    <row r="3958" spans="34:36" x14ac:dyDescent="0.25">
      <c r="AH3958" s="42" t="e">
        <f t="shared" si="155"/>
        <v>#REF!</v>
      </c>
      <c r="AI3958" s="43" t="str">
        <f>_xll.BInterpol('Base IPCA'!$C$3:$C$13,'Base IPCA'!$E$3:$E$13,AH3958,"Cubic","Extrapolate=Linear","MultiX=Average","Skip=True","Sort=True")</f>
        <v>#N/A Invalid Parameter: Interpolation value</v>
      </c>
      <c r="AJ3958" s="43" t="str">
        <f>_xll.BInterpol('Base IPCA'!$C$3:$C$13,'Base IPCA'!$D$3:$D$13,AH3958,"Cubic","Extrapolate=Linear","MultiX=Average","Skip=True","Sort=True")</f>
        <v>#N/A Invalid Parameter: Interpolation value</v>
      </c>
    </row>
    <row r="3959" spans="34:36" x14ac:dyDescent="0.25">
      <c r="AH3959" s="42" t="e">
        <f t="shared" si="155"/>
        <v>#REF!</v>
      </c>
      <c r="AI3959" s="43" t="str">
        <f>_xll.BInterpol('Base IPCA'!$C$3:$C$13,'Base IPCA'!$E$3:$E$13,AH3959,"Cubic","Extrapolate=Linear","MultiX=Average","Skip=True","Sort=True")</f>
        <v>#N/A Invalid Parameter: Interpolation value</v>
      </c>
      <c r="AJ3959" s="43" t="str">
        <f>_xll.BInterpol('Base IPCA'!$C$3:$C$13,'Base IPCA'!$D$3:$D$13,AH3959,"Cubic","Extrapolate=Linear","MultiX=Average","Skip=True","Sort=True")</f>
        <v>#N/A Invalid Parameter: Interpolation value</v>
      </c>
    </row>
    <row r="3960" spans="34:36" x14ac:dyDescent="0.25">
      <c r="AH3960" s="42" t="e">
        <f t="shared" si="155"/>
        <v>#REF!</v>
      </c>
      <c r="AI3960" s="43" t="str">
        <f>_xll.BInterpol('Base IPCA'!$C$3:$C$13,'Base IPCA'!$E$3:$E$13,AH3960,"Cubic","Extrapolate=Linear","MultiX=Average","Skip=True","Sort=True")</f>
        <v>#N/A Invalid Parameter: Interpolation value</v>
      </c>
      <c r="AJ3960" s="43" t="str">
        <f>_xll.BInterpol('Base IPCA'!$C$3:$C$13,'Base IPCA'!$D$3:$D$13,AH3960,"Cubic","Extrapolate=Linear","MultiX=Average","Skip=True","Sort=True")</f>
        <v>#N/A Invalid Parameter: Interpolation value</v>
      </c>
    </row>
    <row r="3961" spans="34:36" x14ac:dyDescent="0.25">
      <c r="AH3961" s="42" t="e">
        <f t="shared" si="155"/>
        <v>#REF!</v>
      </c>
      <c r="AI3961" s="43" t="str">
        <f>_xll.BInterpol('Base IPCA'!$C$3:$C$13,'Base IPCA'!$E$3:$E$13,AH3961,"Cubic","Extrapolate=Linear","MultiX=Average","Skip=True","Sort=True")</f>
        <v>#N/A Invalid Parameter: Interpolation value</v>
      </c>
      <c r="AJ3961" s="43" t="str">
        <f>_xll.BInterpol('Base IPCA'!$C$3:$C$13,'Base IPCA'!$D$3:$D$13,AH3961,"Cubic","Extrapolate=Linear","MultiX=Average","Skip=True","Sort=True")</f>
        <v>#N/A Invalid Parameter: Interpolation value</v>
      </c>
    </row>
    <row r="3962" spans="34:36" x14ac:dyDescent="0.25">
      <c r="AH3962" s="42" t="e">
        <f t="shared" si="155"/>
        <v>#REF!</v>
      </c>
      <c r="AI3962" s="43" t="str">
        <f>_xll.BInterpol('Base IPCA'!$C$3:$C$13,'Base IPCA'!$E$3:$E$13,AH3962,"Cubic","Extrapolate=Linear","MultiX=Average","Skip=True","Sort=True")</f>
        <v>#N/A Invalid Parameter: Interpolation value</v>
      </c>
      <c r="AJ3962" s="43" t="str">
        <f>_xll.BInterpol('Base IPCA'!$C$3:$C$13,'Base IPCA'!$D$3:$D$13,AH3962,"Cubic","Extrapolate=Linear","MultiX=Average","Skip=True","Sort=True")</f>
        <v>#N/A Invalid Parameter: Interpolation value</v>
      </c>
    </row>
    <row r="3963" spans="34:36" x14ac:dyDescent="0.25">
      <c r="AH3963" s="42" t="e">
        <f t="shared" si="155"/>
        <v>#REF!</v>
      </c>
      <c r="AI3963" s="43" t="str">
        <f>_xll.BInterpol('Base IPCA'!$C$3:$C$13,'Base IPCA'!$E$3:$E$13,AH3963,"Cubic","Extrapolate=Linear","MultiX=Average","Skip=True","Sort=True")</f>
        <v>#N/A Invalid Parameter: Interpolation value</v>
      </c>
      <c r="AJ3963" s="43" t="str">
        <f>_xll.BInterpol('Base IPCA'!$C$3:$C$13,'Base IPCA'!$D$3:$D$13,AH3963,"Cubic","Extrapolate=Linear","MultiX=Average","Skip=True","Sort=True")</f>
        <v>#N/A Invalid Parameter: Interpolation value</v>
      </c>
    </row>
    <row r="3964" spans="34:36" x14ac:dyDescent="0.25">
      <c r="AH3964" s="42" t="e">
        <f t="shared" si="155"/>
        <v>#REF!</v>
      </c>
      <c r="AI3964" s="43" t="str">
        <f>_xll.BInterpol('Base IPCA'!$C$3:$C$13,'Base IPCA'!$E$3:$E$13,AH3964,"Cubic","Extrapolate=Linear","MultiX=Average","Skip=True","Sort=True")</f>
        <v>#N/A Invalid Parameter: Interpolation value</v>
      </c>
      <c r="AJ3964" s="43" t="str">
        <f>_xll.BInterpol('Base IPCA'!$C$3:$C$13,'Base IPCA'!$D$3:$D$13,AH3964,"Cubic","Extrapolate=Linear","MultiX=Average","Skip=True","Sort=True")</f>
        <v>#N/A Invalid Parameter: Interpolation value</v>
      </c>
    </row>
    <row r="3965" spans="34:36" x14ac:dyDescent="0.25">
      <c r="AH3965" s="42" t="e">
        <f t="shared" si="155"/>
        <v>#REF!</v>
      </c>
      <c r="AI3965" s="43" t="str">
        <f>_xll.BInterpol('Base IPCA'!$C$3:$C$13,'Base IPCA'!$E$3:$E$13,AH3965,"Cubic","Extrapolate=Linear","MultiX=Average","Skip=True","Sort=True")</f>
        <v>#N/A Invalid Parameter: Interpolation value</v>
      </c>
      <c r="AJ3965" s="43" t="str">
        <f>_xll.BInterpol('Base IPCA'!$C$3:$C$13,'Base IPCA'!$D$3:$D$13,AH3965,"Cubic","Extrapolate=Linear","MultiX=Average","Skip=True","Sort=True")</f>
        <v>#N/A Invalid Parameter: Interpolation value</v>
      </c>
    </row>
    <row r="3966" spans="34:36" x14ac:dyDescent="0.25">
      <c r="AH3966" s="42" t="e">
        <f t="shared" si="155"/>
        <v>#REF!</v>
      </c>
      <c r="AI3966" s="43" t="str">
        <f>_xll.BInterpol('Base IPCA'!$C$3:$C$13,'Base IPCA'!$E$3:$E$13,AH3966,"Cubic","Extrapolate=Linear","MultiX=Average","Skip=True","Sort=True")</f>
        <v>#N/A Invalid Parameter: Interpolation value</v>
      </c>
      <c r="AJ3966" s="43" t="str">
        <f>_xll.BInterpol('Base IPCA'!$C$3:$C$13,'Base IPCA'!$D$3:$D$13,AH3966,"Cubic","Extrapolate=Linear","MultiX=Average","Skip=True","Sort=True")</f>
        <v>#N/A Invalid Parameter: Interpolation value</v>
      </c>
    </row>
    <row r="3967" spans="34:36" x14ac:dyDescent="0.25">
      <c r="AH3967" s="42" t="e">
        <f t="shared" si="155"/>
        <v>#REF!</v>
      </c>
      <c r="AI3967" s="43" t="str">
        <f>_xll.BInterpol('Base IPCA'!$C$3:$C$13,'Base IPCA'!$E$3:$E$13,AH3967,"Cubic","Extrapolate=Linear","MultiX=Average","Skip=True","Sort=True")</f>
        <v>#N/A Invalid Parameter: Interpolation value</v>
      </c>
      <c r="AJ3967" s="43" t="str">
        <f>_xll.BInterpol('Base IPCA'!$C$3:$C$13,'Base IPCA'!$D$3:$D$13,AH3967,"Cubic","Extrapolate=Linear","MultiX=Average","Skip=True","Sort=True")</f>
        <v>#N/A Invalid Parameter: Interpolation value</v>
      </c>
    </row>
    <row r="3968" spans="34:36" x14ac:dyDescent="0.25">
      <c r="AH3968" s="42" t="e">
        <f t="shared" si="155"/>
        <v>#REF!</v>
      </c>
      <c r="AI3968" s="43" t="str">
        <f>_xll.BInterpol('Base IPCA'!$C$3:$C$13,'Base IPCA'!$E$3:$E$13,AH3968,"Cubic","Extrapolate=Linear","MultiX=Average","Skip=True","Sort=True")</f>
        <v>#N/A Invalid Parameter: Interpolation value</v>
      </c>
      <c r="AJ3968" s="43" t="str">
        <f>_xll.BInterpol('Base IPCA'!$C$3:$C$13,'Base IPCA'!$D$3:$D$13,AH3968,"Cubic","Extrapolate=Linear","MultiX=Average","Skip=True","Sort=True")</f>
        <v>#N/A Invalid Parameter: Interpolation value</v>
      </c>
    </row>
    <row r="3969" spans="34:36" x14ac:dyDescent="0.25">
      <c r="AH3969" s="42" t="e">
        <f t="shared" si="155"/>
        <v>#REF!</v>
      </c>
      <c r="AI3969" s="43" t="str">
        <f>_xll.BInterpol('Base IPCA'!$C$3:$C$13,'Base IPCA'!$E$3:$E$13,AH3969,"Cubic","Extrapolate=Linear","MultiX=Average","Skip=True","Sort=True")</f>
        <v>#N/A Invalid Parameter: Interpolation value</v>
      </c>
      <c r="AJ3969" s="43" t="str">
        <f>_xll.BInterpol('Base IPCA'!$C$3:$C$13,'Base IPCA'!$D$3:$D$13,AH3969,"Cubic","Extrapolate=Linear","MultiX=Average","Skip=True","Sort=True")</f>
        <v>#N/A Invalid Parameter: Interpolation value</v>
      </c>
    </row>
    <row r="3970" spans="34:36" x14ac:dyDescent="0.25">
      <c r="AH3970" s="42" t="e">
        <f t="shared" si="155"/>
        <v>#REF!</v>
      </c>
      <c r="AI3970" s="43" t="str">
        <f>_xll.BInterpol('Base IPCA'!$C$3:$C$13,'Base IPCA'!$E$3:$E$13,AH3970,"Cubic","Extrapolate=Linear","MultiX=Average","Skip=True","Sort=True")</f>
        <v>#N/A Invalid Parameter: Interpolation value</v>
      </c>
      <c r="AJ3970" s="43" t="str">
        <f>_xll.BInterpol('Base IPCA'!$C$3:$C$13,'Base IPCA'!$D$3:$D$13,AH3970,"Cubic","Extrapolate=Linear","MultiX=Average","Skip=True","Sort=True")</f>
        <v>#N/A Invalid Parameter: Interpolation value</v>
      </c>
    </row>
    <row r="3971" spans="34:36" x14ac:dyDescent="0.25">
      <c r="AH3971" s="42" t="e">
        <f t="shared" si="155"/>
        <v>#REF!</v>
      </c>
      <c r="AI3971" s="43" t="str">
        <f>_xll.BInterpol('Base IPCA'!$C$3:$C$13,'Base IPCA'!$E$3:$E$13,AH3971,"Cubic","Extrapolate=Linear","MultiX=Average","Skip=True","Sort=True")</f>
        <v>#N/A Invalid Parameter: Interpolation value</v>
      </c>
      <c r="AJ3971" s="43" t="str">
        <f>_xll.BInterpol('Base IPCA'!$C$3:$C$13,'Base IPCA'!$D$3:$D$13,AH3971,"Cubic","Extrapolate=Linear","MultiX=Average","Skip=True","Sort=True")</f>
        <v>#N/A Invalid Parameter: Interpolation value</v>
      </c>
    </row>
    <row r="3972" spans="34:36" x14ac:dyDescent="0.25">
      <c r="AH3972" s="42" t="e">
        <f t="shared" si="155"/>
        <v>#REF!</v>
      </c>
      <c r="AI3972" s="43" t="str">
        <f>_xll.BInterpol('Base IPCA'!$C$3:$C$13,'Base IPCA'!$E$3:$E$13,AH3972,"Cubic","Extrapolate=Linear","MultiX=Average","Skip=True","Sort=True")</f>
        <v>#N/A Invalid Parameter: Interpolation value</v>
      </c>
      <c r="AJ3972" s="43" t="str">
        <f>_xll.BInterpol('Base IPCA'!$C$3:$C$13,'Base IPCA'!$D$3:$D$13,AH3972,"Cubic","Extrapolate=Linear","MultiX=Average","Skip=True","Sort=True")</f>
        <v>#N/A Invalid Parameter: Interpolation value</v>
      </c>
    </row>
    <row r="3973" spans="34:36" x14ac:dyDescent="0.25">
      <c r="AH3973" s="42" t="e">
        <f t="shared" si="155"/>
        <v>#REF!</v>
      </c>
      <c r="AI3973" s="43" t="str">
        <f>_xll.BInterpol('Base IPCA'!$C$3:$C$13,'Base IPCA'!$E$3:$E$13,AH3973,"Cubic","Extrapolate=Linear","MultiX=Average","Skip=True","Sort=True")</f>
        <v>#N/A Invalid Parameter: Interpolation value</v>
      </c>
      <c r="AJ3973" s="43" t="str">
        <f>_xll.BInterpol('Base IPCA'!$C$3:$C$13,'Base IPCA'!$D$3:$D$13,AH3973,"Cubic","Extrapolate=Linear","MultiX=Average","Skip=True","Sort=True")</f>
        <v>#N/A Invalid Parameter: Interpolation value</v>
      </c>
    </row>
    <row r="3974" spans="34:36" x14ac:dyDescent="0.25">
      <c r="AH3974" s="42" t="e">
        <f t="shared" ref="AH3974:AH4037" si="156">AH3973+1</f>
        <v>#REF!</v>
      </c>
      <c r="AI3974" s="43" t="str">
        <f>_xll.BInterpol('Base IPCA'!$C$3:$C$13,'Base IPCA'!$E$3:$E$13,AH3974,"Cubic","Extrapolate=Linear","MultiX=Average","Skip=True","Sort=True")</f>
        <v>#N/A Invalid Parameter: Interpolation value</v>
      </c>
      <c r="AJ3974" s="43" t="str">
        <f>_xll.BInterpol('Base IPCA'!$C$3:$C$13,'Base IPCA'!$D$3:$D$13,AH3974,"Cubic","Extrapolate=Linear","MultiX=Average","Skip=True","Sort=True")</f>
        <v>#N/A Invalid Parameter: Interpolation value</v>
      </c>
    </row>
    <row r="3975" spans="34:36" x14ac:dyDescent="0.25">
      <c r="AH3975" s="42" t="e">
        <f t="shared" si="156"/>
        <v>#REF!</v>
      </c>
      <c r="AI3975" s="43" t="str">
        <f>_xll.BInterpol('Base IPCA'!$C$3:$C$13,'Base IPCA'!$E$3:$E$13,AH3975,"Cubic","Extrapolate=Linear","MultiX=Average","Skip=True","Sort=True")</f>
        <v>#N/A Invalid Parameter: Interpolation value</v>
      </c>
      <c r="AJ3975" s="43" t="str">
        <f>_xll.BInterpol('Base IPCA'!$C$3:$C$13,'Base IPCA'!$D$3:$D$13,AH3975,"Cubic","Extrapolate=Linear","MultiX=Average","Skip=True","Sort=True")</f>
        <v>#N/A Invalid Parameter: Interpolation value</v>
      </c>
    </row>
    <row r="3976" spans="34:36" x14ac:dyDescent="0.25">
      <c r="AH3976" s="42" t="e">
        <f t="shared" si="156"/>
        <v>#REF!</v>
      </c>
      <c r="AI3976" s="43" t="str">
        <f>_xll.BInterpol('Base IPCA'!$C$3:$C$13,'Base IPCA'!$E$3:$E$13,AH3976,"Cubic","Extrapolate=Linear","MultiX=Average","Skip=True","Sort=True")</f>
        <v>#N/A Invalid Parameter: Interpolation value</v>
      </c>
      <c r="AJ3976" s="43" t="str">
        <f>_xll.BInterpol('Base IPCA'!$C$3:$C$13,'Base IPCA'!$D$3:$D$13,AH3976,"Cubic","Extrapolate=Linear","MultiX=Average","Skip=True","Sort=True")</f>
        <v>#N/A Invalid Parameter: Interpolation value</v>
      </c>
    </row>
    <row r="3977" spans="34:36" x14ac:dyDescent="0.25">
      <c r="AH3977" s="42" t="e">
        <f t="shared" si="156"/>
        <v>#REF!</v>
      </c>
      <c r="AI3977" s="43" t="str">
        <f>_xll.BInterpol('Base IPCA'!$C$3:$C$13,'Base IPCA'!$E$3:$E$13,AH3977,"Cubic","Extrapolate=Linear","MultiX=Average","Skip=True","Sort=True")</f>
        <v>#N/A Invalid Parameter: Interpolation value</v>
      </c>
      <c r="AJ3977" s="43" t="str">
        <f>_xll.BInterpol('Base IPCA'!$C$3:$C$13,'Base IPCA'!$D$3:$D$13,AH3977,"Cubic","Extrapolate=Linear","MultiX=Average","Skip=True","Sort=True")</f>
        <v>#N/A Invalid Parameter: Interpolation value</v>
      </c>
    </row>
    <row r="3978" spans="34:36" x14ac:dyDescent="0.25">
      <c r="AH3978" s="42" t="e">
        <f t="shared" si="156"/>
        <v>#REF!</v>
      </c>
      <c r="AI3978" s="43" t="str">
        <f>_xll.BInterpol('Base IPCA'!$C$3:$C$13,'Base IPCA'!$E$3:$E$13,AH3978,"Cubic","Extrapolate=Linear","MultiX=Average","Skip=True","Sort=True")</f>
        <v>#N/A Invalid Parameter: Interpolation value</v>
      </c>
      <c r="AJ3978" s="43" t="str">
        <f>_xll.BInterpol('Base IPCA'!$C$3:$C$13,'Base IPCA'!$D$3:$D$13,AH3978,"Cubic","Extrapolate=Linear","MultiX=Average","Skip=True","Sort=True")</f>
        <v>#N/A Invalid Parameter: Interpolation value</v>
      </c>
    </row>
    <row r="3979" spans="34:36" x14ac:dyDescent="0.25">
      <c r="AH3979" s="42" t="e">
        <f t="shared" si="156"/>
        <v>#REF!</v>
      </c>
      <c r="AI3979" s="43" t="str">
        <f>_xll.BInterpol('Base IPCA'!$C$3:$C$13,'Base IPCA'!$E$3:$E$13,AH3979,"Cubic","Extrapolate=Linear","MultiX=Average","Skip=True","Sort=True")</f>
        <v>#N/A Invalid Parameter: Interpolation value</v>
      </c>
      <c r="AJ3979" s="43" t="str">
        <f>_xll.BInterpol('Base IPCA'!$C$3:$C$13,'Base IPCA'!$D$3:$D$13,AH3979,"Cubic","Extrapolate=Linear","MultiX=Average","Skip=True","Sort=True")</f>
        <v>#N/A Invalid Parameter: Interpolation value</v>
      </c>
    </row>
    <row r="3980" spans="34:36" x14ac:dyDescent="0.25">
      <c r="AH3980" s="42" t="e">
        <f t="shared" si="156"/>
        <v>#REF!</v>
      </c>
      <c r="AI3980" s="43" t="str">
        <f>_xll.BInterpol('Base IPCA'!$C$3:$C$13,'Base IPCA'!$E$3:$E$13,AH3980,"Cubic","Extrapolate=Linear","MultiX=Average","Skip=True","Sort=True")</f>
        <v>#N/A Invalid Parameter: Interpolation value</v>
      </c>
      <c r="AJ3980" s="43" t="str">
        <f>_xll.BInterpol('Base IPCA'!$C$3:$C$13,'Base IPCA'!$D$3:$D$13,AH3980,"Cubic","Extrapolate=Linear","MultiX=Average","Skip=True","Sort=True")</f>
        <v>#N/A Invalid Parameter: Interpolation value</v>
      </c>
    </row>
    <row r="3981" spans="34:36" x14ac:dyDescent="0.25">
      <c r="AH3981" s="42" t="e">
        <f t="shared" si="156"/>
        <v>#REF!</v>
      </c>
      <c r="AI3981" s="43" t="str">
        <f>_xll.BInterpol('Base IPCA'!$C$3:$C$13,'Base IPCA'!$E$3:$E$13,AH3981,"Cubic","Extrapolate=Linear","MultiX=Average","Skip=True","Sort=True")</f>
        <v>#N/A Invalid Parameter: Interpolation value</v>
      </c>
      <c r="AJ3981" s="43" t="str">
        <f>_xll.BInterpol('Base IPCA'!$C$3:$C$13,'Base IPCA'!$D$3:$D$13,AH3981,"Cubic","Extrapolate=Linear","MultiX=Average","Skip=True","Sort=True")</f>
        <v>#N/A Invalid Parameter: Interpolation value</v>
      </c>
    </row>
    <row r="3982" spans="34:36" x14ac:dyDescent="0.25">
      <c r="AH3982" s="42" t="e">
        <f t="shared" si="156"/>
        <v>#REF!</v>
      </c>
      <c r="AI3982" s="43" t="str">
        <f>_xll.BInterpol('Base IPCA'!$C$3:$C$13,'Base IPCA'!$E$3:$E$13,AH3982,"Cubic","Extrapolate=Linear","MultiX=Average","Skip=True","Sort=True")</f>
        <v>#N/A Invalid Parameter: Interpolation value</v>
      </c>
      <c r="AJ3982" s="43" t="str">
        <f>_xll.BInterpol('Base IPCA'!$C$3:$C$13,'Base IPCA'!$D$3:$D$13,AH3982,"Cubic","Extrapolate=Linear","MultiX=Average","Skip=True","Sort=True")</f>
        <v>#N/A Invalid Parameter: Interpolation value</v>
      </c>
    </row>
    <row r="3983" spans="34:36" x14ac:dyDescent="0.25">
      <c r="AH3983" s="42" t="e">
        <f t="shared" si="156"/>
        <v>#REF!</v>
      </c>
      <c r="AI3983" s="43" t="str">
        <f>_xll.BInterpol('Base IPCA'!$C$3:$C$13,'Base IPCA'!$E$3:$E$13,AH3983,"Cubic","Extrapolate=Linear","MultiX=Average","Skip=True","Sort=True")</f>
        <v>#N/A Invalid Parameter: Interpolation value</v>
      </c>
      <c r="AJ3983" s="43" t="str">
        <f>_xll.BInterpol('Base IPCA'!$C$3:$C$13,'Base IPCA'!$D$3:$D$13,AH3983,"Cubic","Extrapolate=Linear","MultiX=Average","Skip=True","Sort=True")</f>
        <v>#N/A Invalid Parameter: Interpolation value</v>
      </c>
    </row>
    <row r="3984" spans="34:36" x14ac:dyDescent="0.25">
      <c r="AH3984" s="42" t="e">
        <f t="shared" si="156"/>
        <v>#REF!</v>
      </c>
      <c r="AI3984" s="43" t="str">
        <f>_xll.BInterpol('Base IPCA'!$C$3:$C$13,'Base IPCA'!$E$3:$E$13,AH3984,"Cubic","Extrapolate=Linear","MultiX=Average","Skip=True","Sort=True")</f>
        <v>#N/A Invalid Parameter: Interpolation value</v>
      </c>
      <c r="AJ3984" s="43" t="str">
        <f>_xll.BInterpol('Base IPCA'!$C$3:$C$13,'Base IPCA'!$D$3:$D$13,AH3984,"Cubic","Extrapolate=Linear","MultiX=Average","Skip=True","Sort=True")</f>
        <v>#N/A Invalid Parameter: Interpolation value</v>
      </c>
    </row>
    <row r="3985" spans="34:36" x14ac:dyDescent="0.25">
      <c r="AH3985" s="42" t="e">
        <f t="shared" si="156"/>
        <v>#REF!</v>
      </c>
      <c r="AI3985" s="43" t="str">
        <f>_xll.BInterpol('Base IPCA'!$C$3:$C$13,'Base IPCA'!$E$3:$E$13,AH3985,"Cubic","Extrapolate=Linear","MultiX=Average","Skip=True","Sort=True")</f>
        <v>#N/A Invalid Parameter: Interpolation value</v>
      </c>
      <c r="AJ3985" s="43" t="str">
        <f>_xll.BInterpol('Base IPCA'!$C$3:$C$13,'Base IPCA'!$D$3:$D$13,AH3985,"Cubic","Extrapolate=Linear","MultiX=Average","Skip=True","Sort=True")</f>
        <v>#N/A Invalid Parameter: Interpolation value</v>
      </c>
    </row>
    <row r="3986" spans="34:36" x14ac:dyDescent="0.25">
      <c r="AH3986" s="42" t="e">
        <f t="shared" si="156"/>
        <v>#REF!</v>
      </c>
      <c r="AI3986" s="43" t="str">
        <f>_xll.BInterpol('Base IPCA'!$C$3:$C$13,'Base IPCA'!$E$3:$E$13,AH3986,"Cubic","Extrapolate=Linear","MultiX=Average","Skip=True","Sort=True")</f>
        <v>#N/A Invalid Parameter: Interpolation value</v>
      </c>
      <c r="AJ3986" s="43" t="str">
        <f>_xll.BInterpol('Base IPCA'!$C$3:$C$13,'Base IPCA'!$D$3:$D$13,AH3986,"Cubic","Extrapolate=Linear","MultiX=Average","Skip=True","Sort=True")</f>
        <v>#N/A Invalid Parameter: Interpolation value</v>
      </c>
    </row>
    <row r="3987" spans="34:36" x14ac:dyDescent="0.25">
      <c r="AH3987" s="42" t="e">
        <f t="shared" si="156"/>
        <v>#REF!</v>
      </c>
      <c r="AI3987" s="43" t="str">
        <f>_xll.BInterpol('Base IPCA'!$C$3:$C$13,'Base IPCA'!$E$3:$E$13,AH3987,"Cubic","Extrapolate=Linear","MultiX=Average","Skip=True","Sort=True")</f>
        <v>#N/A Invalid Parameter: Interpolation value</v>
      </c>
      <c r="AJ3987" s="43" t="str">
        <f>_xll.BInterpol('Base IPCA'!$C$3:$C$13,'Base IPCA'!$D$3:$D$13,AH3987,"Cubic","Extrapolate=Linear","MultiX=Average","Skip=True","Sort=True")</f>
        <v>#N/A Invalid Parameter: Interpolation value</v>
      </c>
    </row>
    <row r="3988" spans="34:36" x14ac:dyDescent="0.25">
      <c r="AH3988" s="42" t="e">
        <f t="shared" si="156"/>
        <v>#REF!</v>
      </c>
      <c r="AI3988" s="43" t="str">
        <f>_xll.BInterpol('Base IPCA'!$C$3:$C$13,'Base IPCA'!$E$3:$E$13,AH3988,"Cubic","Extrapolate=Linear","MultiX=Average","Skip=True","Sort=True")</f>
        <v>#N/A Invalid Parameter: Interpolation value</v>
      </c>
      <c r="AJ3988" s="43" t="str">
        <f>_xll.BInterpol('Base IPCA'!$C$3:$C$13,'Base IPCA'!$D$3:$D$13,AH3988,"Cubic","Extrapolate=Linear","MultiX=Average","Skip=True","Sort=True")</f>
        <v>#N/A Invalid Parameter: Interpolation value</v>
      </c>
    </row>
    <row r="3989" spans="34:36" x14ac:dyDescent="0.25">
      <c r="AH3989" s="42" t="e">
        <f t="shared" si="156"/>
        <v>#REF!</v>
      </c>
      <c r="AI3989" s="43" t="str">
        <f>_xll.BInterpol('Base IPCA'!$C$3:$C$13,'Base IPCA'!$E$3:$E$13,AH3989,"Cubic","Extrapolate=Linear","MultiX=Average","Skip=True","Sort=True")</f>
        <v>#N/A Invalid Parameter: Interpolation value</v>
      </c>
      <c r="AJ3989" s="43" t="str">
        <f>_xll.BInterpol('Base IPCA'!$C$3:$C$13,'Base IPCA'!$D$3:$D$13,AH3989,"Cubic","Extrapolate=Linear","MultiX=Average","Skip=True","Sort=True")</f>
        <v>#N/A Invalid Parameter: Interpolation value</v>
      </c>
    </row>
    <row r="3990" spans="34:36" x14ac:dyDescent="0.25">
      <c r="AH3990" s="42" t="e">
        <f t="shared" si="156"/>
        <v>#REF!</v>
      </c>
      <c r="AI3990" s="43" t="str">
        <f>_xll.BInterpol('Base IPCA'!$C$3:$C$13,'Base IPCA'!$E$3:$E$13,AH3990,"Cubic","Extrapolate=Linear","MultiX=Average","Skip=True","Sort=True")</f>
        <v>#N/A Invalid Parameter: Interpolation value</v>
      </c>
      <c r="AJ3990" s="43" t="str">
        <f>_xll.BInterpol('Base IPCA'!$C$3:$C$13,'Base IPCA'!$D$3:$D$13,AH3990,"Cubic","Extrapolate=Linear","MultiX=Average","Skip=True","Sort=True")</f>
        <v>#N/A Invalid Parameter: Interpolation value</v>
      </c>
    </row>
    <row r="3991" spans="34:36" x14ac:dyDescent="0.25">
      <c r="AH3991" s="42" t="e">
        <f t="shared" si="156"/>
        <v>#REF!</v>
      </c>
      <c r="AI3991" s="43" t="str">
        <f>_xll.BInterpol('Base IPCA'!$C$3:$C$13,'Base IPCA'!$E$3:$E$13,AH3991,"Cubic","Extrapolate=Linear","MultiX=Average","Skip=True","Sort=True")</f>
        <v>#N/A Invalid Parameter: Interpolation value</v>
      </c>
      <c r="AJ3991" s="43" t="str">
        <f>_xll.BInterpol('Base IPCA'!$C$3:$C$13,'Base IPCA'!$D$3:$D$13,AH3991,"Cubic","Extrapolate=Linear","MultiX=Average","Skip=True","Sort=True")</f>
        <v>#N/A Invalid Parameter: Interpolation value</v>
      </c>
    </row>
    <row r="3992" spans="34:36" x14ac:dyDescent="0.25">
      <c r="AH3992" s="42" t="e">
        <f t="shared" si="156"/>
        <v>#REF!</v>
      </c>
      <c r="AI3992" s="43" t="str">
        <f>_xll.BInterpol('Base IPCA'!$C$3:$C$13,'Base IPCA'!$E$3:$E$13,AH3992,"Cubic","Extrapolate=Linear","MultiX=Average","Skip=True","Sort=True")</f>
        <v>#N/A Invalid Parameter: Interpolation value</v>
      </c>
      <c r="AJ3992" s="43" t="str">
        <f>_xll.BInterpol('Base IPCA'!$C$3:$C$13,'Base IPCA'!$D$3:$D$13,AH3992,"Cubic","Extrapolate=Linear","MultiX=Average","Skip=True","Sort=True")</f>
        <v>#N/A Invalid Parameter: Interpolation value</v>
      </c>
    </row>
    <row r="3993" spans="34:36" x14ac:dyDescent="0.25">
      <c r="AH3993" s="42" t="e">
        <f t="shared" si="156"/>
        <v>#REF!</v>
      </c>
      <c r="AI3993" s="43" t="str">
        <f>_xll.BInterpol('Base IPCA'!$C$3:$C$13,'Base IPCA'!$E$3:$E$13,AH3993,"Cubic","Extrapolate=Linear","MultiX=Average","Skip=True","Sort=True")</f>
        <v>#N/A Invalid Parameter: Interpolation value</v>
      </c>
      <c r="AJ3993" s="43" t="str">
        <f>_xll.BInterpol('Base IPCA'!$C$3:$C$13,'Base IPCA'!$D$3:$D$13,AH3993,"Cubic","Extrapolate=Linear","MultiX=Average","Skip=True","Sort=True")</f>
        <v>#N/A Invalid Parameter: Interpolation value</v>
      </c>
    </row>
    <row r="3994" spans="34:36" x14ac:dyDescent="0.25">
      <c r="AH3994" s="42" t="e">
        <f t="shared" si="156"/>
        <v>#REF!</v>
      </c>
      <c r="AI3994" s="43" t="str">
        <f>_xll.BInterpol('Base IPCA'!$C$3:$C$13,'Base IPCA'!$E$3:$E$13,AH3994,"Cubic","Extrapolate=Linear","MultiX=Average","Skip=True","Sort=True")</f>
        <v>#N/A Invalid Parameter: Interpolation value</v>
      </c>
      <c r="AJ3994" s="43" t="str">
        <f>_xll.BInterpol('Base IPCA'!$C$3:$C$13,'Base IPCA'!$D$3:$D$13,AH3994,"Cubic","Extrapolate=Linear","MultiX=Average","Skip=True","Sort=True")</f>
        <v>#N/A Invalid Parameter: Interpolation value</v>
      </c>
    </row>
    <row r="3995" spans="34:36" x14ac:dyDescent="0.25">
      <c r="AH3995" s="42" t="e">
        <f t="shared" si="156"/>
        <v>#REF!</v>
      </c>
      <c r="AI3995" s="43" t="str">
        <f>_xll.BInterpol('Base IPCA'!$C$3:$C$13,'Base IPCA'!$E$3:$E$13,AH3995,"Cubic","Extrapolate=Linear","MultiX=Average","Skip=True","Sort=True")</f>
        <v>#N/A Invalid Parameter: Interpolation value</v>
      </c>
      <c r="AJ3995" s="43" t="str">
        <f>_xll.BInterpol('Base IPCA'!$C$3:$C$13,'Base IPCA'!$D$3:$D$13,AH3995,"Cubic","Extrapolate=Linear","MultiX=Average","Skip=True","Sort=True")</f>
        <v>#N/A Invalid Parameter: Interpolation value</v>
      </c>
    </row>
    <row r="3996" spans="34:36" x14ac:dyDescent="0.25">
      <c r="AH3996" s="42" t="e">
        <f t="shared" si="156"/>
        <v>#REF!</v>
      </c>
      <c r="AI3996" s="43" t="str">
        <f>_xll.BInterpol('Base IPCA'!$C$3:$C$13,'Base IPCA'!$E$3:$E$13,AH3996,"Cubic","Extrapolate=Linear","MultiX=Average","Skip=True","Sort=True")</f>
        <v>#N/A Invalid Parameter: Interpolation value</v>
      </c>
      <c r="AJ3996" s="43" t="str">
        <f>_xll.BInterpol('Base IPCA'!$C$3:$C$13,'Base IPCA'!$D$3:$D$13,AH3996,"Cubic","Extrapolate=Linear","MultiX=Average","Skip=True","Sort=True")</f>
        <v>#N/A Invalid Parameter: Interpolation value</v>
      </c>
    </row>
    <row r="3997" spans="34:36" x14ac:dyDescent="0.25">
      <c r="AH3997" s="42" t="e">
        <f t="shared" si="156"/>
        <v>#REF!</v>
      </c>
      <c r="AI3997" s="43" t="str">
        <f>_xll.BInterpol('Base IPCA'!$C$3:$C$13,'Base IPCA'!$E$3:$E$13,AH3997,"Cubic","Extrapolate=Linear","MultiX=Average","Skip=True","Sort=True")</f>
        <v>#N/A Invalid Parameter: Interpolation value</v>
      </c>
      <c r="AJ3997" s="43" t="str">
        <f>_xll.BInterpol('Base IPCA'!$C$3:$C$13,'Base IPCA'!$D$3:$D$13,AH3997,"Cubic","Extrapolate=Linear","MultiX=Average","Skip=True","Sort=True")</f>
        <v>#N/A Invalid Parameter: Interpolation value</v>
      </c>
    </row>
    <row r="3998" spans="34:36" x14ac:dyDescent="0.25">
      <c r="AH3998" s="42" t="e">
        <f t="shared" si="156"/>
        <v>#REF!</v>
      </c>
      <c r="AI3998" s="43" t="str">
        <f>_xll.BInterpol('Base IPCA'!$C$3:$C$13,'Base IPCA'!$E$3:$E$13,AH3998,"Cubic","Extrapolate=Linear","MultiX=Average","Skip=True","Sort=True")</f>
        <v>#N/A Invalid Parameter: Interpolation value</v>
      </c>
      <c r="AJ3998" s="43" t="str">
        <f>_xll.BInterpol('Base IPCA'!$C$3:$C$13,'Base IPCA'!$D$3:$D$13,AH3998,"Cubic","Extrapolate=Linear","MultiX=Average","Skip=True","Sort=True")</f>
        <v>#N/A Invalid Parameter: Interpolation value</v>
      </c>
    </row>
    <row r="3999" spans="34:36" x14ac:dyDescent="0.25">
      <c r="AH3999" s="42" t="e">
        <f t="shared" si="156"/>
        <v>#REF!</v>
      </c>
      <c r="AI3999" s="43" t="str">
        <f>_xll.BInterpol('Base IPCA'!$C$3:$C$13,'Base IPCA'!$E$3:$E$13,AH3999,"Cubic","Extrapolate=Linear","MultiX=Average","Skip=True","Sort=True")</f>
        <v>#N/A Invalid Parameter: Interpolation value</v>
      </c>
      <c r="AJ3999" s="43" t="str">
        <f>_xll.BInterpol('Base IPCA'!$C$3:$C$13,'Base IPCA'!$D$3:$D$13,AH3999,"Cubic","Extrapolate=Linear","MultiX=Average","Skip=True","Sort=True")</f>
        <v>#N/A Invalid Parameter: Interpolation value</v>
      </c>
    </row>
    <row r="4000" spans="34:36" x14ac:dyDescent="0.25">
      <c r="AH4000" s="42" t="e">
        <f t="shared" si="156"/>
        <v>#REF!</v>
      </c>
      <c r="AI4000" s="43" t="str">
        <f>_xll.BInterpol('Base IPCA'!$C$3:$C$13,'Base IPCA'!$E$3:$E$13,AH4000,"Cubic","Extrapolate=Linear","MultiX=Average","Skip=True","Sort=True")</f>
        <v>#N/A Invalid Parameter: Interpolation value</v>
      </c>
      <c r="AJ4000" s="43" t="str">
        <f>_xll.BInterpol('Base IPCA'!$C$3:$C$13,'Base IPCA'!$D$3:$D$13,AH4000,"Cubic","Extrapolate=Linear","MultiX=Average","Skip=True","Sort=True")</f>
        <v>#N/A Invalid Parameter: Interpolation value</v>
      </c>
    </row>
    <row r="4001" spans="34:36" x14ac:dyDescent="0.25">
      <c r="AH4001" s="42" t="e">
        <f t="shared" si="156"/>
        <v>#REF!</v>
      </c>
      <c r="AI4001" s="43" t="str">
        <f>_xll.BInterpol('Base IPCA'!$C$3:$C$13,'Base IPCA'!$E$3:$E$13,AH4001,"Cubic","Extrapolate=Linear","MultiX=Average","Skip=True","Sort=True")</f>
        <v>#N/A Invalid Parameter: Interpolation value</v>
      </c>
      <c r="AJ4001" s="43" t="str">
        <f>_xll.BInterpol('Base IPCA'!$C$3:$C$13,'Base IPCA'!$D$3:$D$13,AH4001,"Cubic","Extrapolate=Linear","MultiX=Average","Skip=True","Sort=True")</f>
        <v>#N/A Invalid Parameter: Interpolation value</v>
      </c>
    </row>
    <row r="4002" spans="34:36" x14ac:dyDescent="0.25">
      <c r="AH4002" s="42" t="e">
        <f t="shared" si="156"/>
        <v>#REF!</v>
      </c>
      <c r="AI4002" s="43" t="str">
        <f>_xll.BInterpol('Base IPCA'!$C$3:$C$13,'Base IPCA'!$E$3:$E$13,AH4002,"Cubic","Extrapolate=Linear","MultiX=Average","Skip=True","Sort=True")</f>
        <v>#N/A Invalid Parameter: Interpolation value</v>
      </c>
      <c r="AJ4002" s="43" t="str">
        <f>_xll.BInterpol('Base IPCA'!$C$3:$C$13,'Base IPCA'!$D$3:$D$13,AH4002,"Cubic","Extrapolate=Linear","MultiX=Average","Skip=True","Sort=True")</f>
        <v>#N/A Invalid Parameter: Interpolation value</v>
      </c>
    </row>
    <row r="4003" spans="34:36" x14ac:dyDescent="0.25">
      <c r="AH4003" s="42" t="e">
        <f t="shared" si="156"/>
        <v>#REF!</v>
      </c>
      <c r="AI4003" s="43" t="str">
        <f>_xll.BInterpol('Base IPCA'!$C$3:$C$13,'Base IPCA'!$E$3:$E$13,AH4003,"Cubic","Extrapolate=Linear","MultiX=Average","Skip=True","Sort=True")</f>
        <v>#N/A Invalid Parameter: Interpolation value</v>
      </c>
      <c r="AJ4003" s="43" t="str">
        <f>_xll.BInterpol('Base IPCA'!$C$3:$C$13,'Base IPCA'!$D$3:$D$13,AH4003,"Cubic","Extrapolate=Linear","MultiX=Average","Skip=True","Sort=True")</f>
        <v>#N/A Invalid Parameter: Interpolation value</v>
      </c>
    </row>
    <row r="4004" spans="34:36" x14ac:dyDescent="0.25">
      <c r="AH4004" s="42" t="e">
        <f t="shared" si="156"/>
        <v>#REF!</v>
      </c>
      <c r="AI4004" s="43" t="str">
        <f>_xll.BInterpol('Base IPCA'!$C$3:$C$13,'Base IPCA'!$E$3:$E$13,AH4004,"Cubic","Extrapolate=Linear","MultiX=Average","Skip=True","Sort=True")</f>
        <v>#N/A Invalid Parameter: Interpolation value</v>
      </c>
      <c r="AJ4004" s="43" t="str">
        <f>_xll.BInterpol('Base IPCA'!$C$3:$C$13,'Base IPCA'!$D$3:$D$13,AH4004,"Cubic","Extrapolate=Linear","MultiX=Average","Skip=True","Sort=True")</f>
        <v>#N/A Invalid Parameter: Interpolation value</v>
      </c>
    </row>
    <row r="4005" spans="34:36" x14ac:dyDescent="0.25">
      <c r="AH4005" s="42" t="e">
        <f t="shared" si="156"/>
        <v>#REF!</v>
      </c>
      <c r="AI4005" s="43" t="str">
        <f>_xll.BInterpol('Base IPCA'!$C$3:$C$13,'Base IPCA'!$E$3:$E$13,AH4005,"Cubic","Extrapolate=Linear","MultiX=Average","Skip=True","Sort=True")</f>
        <v>#N/A Invalid Parameter: Interpolation value</v>
      </c>
      <c r="AJ4005" s="43" t="str">
        <f>_xll.BInterpol('Base IPCA'!$C$3:$C$13,'Base IPCA'!$D$3:$D$13,AH4005,"Cubic","Extrapolate=Linear","MultiX=Average","Skip=True","Sort=True")</f>
        <v>#N/A Invalid Parameter: Interpolation value</v>
      </c>
    </row>
    <row r="4006" spans="34:36" x14ac:dyDescent="0.25">
      <c r="AH4006" s="42" t="e">
        <f t="shared" si="156"/>
        <v>#REF!</v>
      </c>
      <c r="AI4006" s="43" t="str">
        <f>_xll.BInterpol('Base IPCA'!$C$3:$C$13,'Base IPCA'!$E$3:$E$13,AH4006,"Cubic","Extrapolate=Linear","MultiX=Average","Skip=True","Sort=True")</f>
        <v>#N/A Invalid Parameter: Interpolation value</v>
      </c>
      <c r="AJ4006" s="43" t="str">
        <f>_xll.BInterpol('Base IPCA'!$C$3:$C$13,'Base IPCA'!$D$3:$D$13,AH4006,"Cubic","Extrapolate=Linear","MultiX=Average","Skip=True","Sort=True")</f>
        <v>#N/A Invalid Parameter: Interpolation value</v>
      </c>
    </row>
    <row r="4007" spans="34:36" x14ac:dyDescent="0.25">
      <c r="AH4007" s="42" t="e">
        <f t="shared" si="156"/>
        <v>#REF!</v>
      </c>
      <c r="AI4007" s="43" t="str">
        <f>_xll.BInterpol('Base IPCA'!$C$3:$C$13,'Base IPCA'!$E$3:$E$13,AH4007,"Cubic","Extrapolate=Linear","MultiX=Average","Skip=True","Sort=True")</f>
        <v>#N/A Invalid Parameter: Interpolation value</v>
      </c>
      <c r="AJ4007" s="43" t="str">
        <f>_xll.BInterpol('Base IPCA'!$C$3:$C$13,'Base IPCA'!$D$3:$D$13,AH4007,"Cubic","Extrapolate=Linear","MultiX=Average","Skip=True","Sort=True")</f>
        <v>#N/A Invalid Parameter: Interpolation value</v>
      </c>
    </row>
    <row r="4008" spans="34:36" x14ac:dyDescent="0.25">
      <c r="AH4008" s="42" t="e">
        <f t="shared" si="156"/>
        <v>#REF!</v>
      </c>
      <c r="AI4008" s="43" t="str">
        <f>_xll.BInterpol('Base IPCA'!$C$3:$C$13,'Base IPCA'!$E$3:$E$13,AH4008,"Cubic","Extrapolate=Linear","MultiX=Average","Skip=True","Sort=True")</f>
        <v>#N/A Invalid Parameter: Interpolation value</v>
      </c>
      <c r="AJ4008" s="43" t="str">
        <f>_xll.BInterpol('Base IPCA'!$C$3:$C$13,'Base IPCA'!$D$3:$D$13,AH4008,"Cubic","Extrapolate=Linear","MultiX=Average","Skip=True","Sort=True")</f>
        <v>#N/A Invalid Parameter: Interpolation value</v>
      </c>
    </row>
    <row r="4009" spans="34:36" x14ac:dyDescent="0.25">
      <c r="AH4009" s="42" t="e">
        <f t="shared" si="156"/>
        <v>#REF!</v>
      </c>
      <c r="AI4009" s="43" t="str">
        <f>_xll.BInterpol('Base IPCA'!$C$3:$C$13,'Base IPCA'!$E$3:$E$13,AH4009,"Cubic","Extrapolate=Linear","MultiX=Average","Skip=True","Sort=True")</f>
        <v>#N/A Invalid Parameter: Interpolation value</v>
      </c>
      <c r="AJ4009" s="43" t="str">
        <f>_xll.BInterpol('Base IPCA'!$C$3:$C$13,'Base IPCA'!$D$3:$D$13,AH4009,"Cubic","Extrapolate=Linear","MultiX=Average","Skip=True","Sort=True")</f>
        <v>#N/A Invalid Parameter: Interpolation value</v>
      </c>
    </row>
    <row r="4010" spans="34:36" x14ac:dyDescent="0.25">
      <c r="AH4010" s="42" t="e">
        <f t="shared" si="156"/>
        <v>#REF!</v>
      </c>
      <c r="AI4010" s="43" t="str">
        <f>_xll.BInterpol('Base IPCA'!$C$3:$C$13,'Base IPCA'!$E$3:$E$13,AH4010,"Cubic","Extrapolate=Linear","MultiX=Average","Skip=True","Sort=True")</f>
        <v>#N/A Invalid Parameter: Interpolation value</v>
      </c>
      <c r="AJ4010" s="43" t="str">
        <f>_xll.BInterpol('Base IPCA'!$C$3:$C$13,'Base IPCA'!$D$3:$D$13,AH4010,"Cubic","Extrapolate=Linear","MultiX=Average","Skip=True","Sort=True")</f>
        <v>#N/A Invalid Parameter: Interpolation value</v>
      </c>
    </row>
    <row r="4011" spans="34:36" x14ac:dyDescent="0.25">
      <c r="AH4011" s="42" t="e">
        <f t="shared" si="156"/>
        <v>#REF!</v>
      </c>
      <c r="AI4011" s="43" t="str">
        <f>_xll.BInterpol('Base IPCA'!$C$3:$C$13,'Base IPCA'!$E$3:$E$13,AH4011,"Cubic","Extrapolate=Linear","MultiX=Average","Skip=True","Sort=True")</f>
        <v>#N/A Invalid Parameter: Interpolation value</v>
      </c>
      <c r="AJ4011" s="43" t="str">
        <f>_xll.BInterpol('Base IPCA'!$C$3:$C$13,'Base IPCA'!$D$3:$D$13,AH4011,"Cubic","Extrapolate=Linear","MultiX=Average","Skip=True","Sort=True")</f>
        <v>#N/A Invalid Parameter: Interpolation value</v>
      </c>
    </row>
    <row r="4012" spans="34:36" x14ac:dyDescent="0.25">
      <c r="AH4012" s="42" t="e">
        <f t="shared" si="156"/>
        <v>#REF!</v>
      </c>
      <c r="AI4012" s="43" t="str">
        <f>_xll.BInterpol('Base IPCA'!$C$3:$C$13,'Base IPCA'!$E$3:$E$13,AH4012,"Cubic","Extrapolate=Linear","MultiX=Average","Skip=True","Sort=True")</f>
        <v>#N/A Invalid Parameter: Interpolation value</v>
      </c>
      <c r="AJ4012" s="43" t="str">
        <f>_xll.BInterpol('Base IPCA'!$C$3:$C$13,'Base IPCA'!$D$3:$D$13,AH4012,"Cubic","Extrapolate=Linear","MultiX=Average","Skip=True","Sort=True")</f>
        <v>#N/A Invalid Parameter: Interpolation value</v>
      </c>
    </row>
    <row r="4013" spans="34:36" x14ac:dyDescent="0.25">
      <c r="AH4013" s="42" t="e">
        <f t="shared" si="156"/>
        <v>#REF!</v>
      </c>
      <c r="AI4013" s="43" t="str">
        <f>_xll.BInterpol('Base IPCA'!$C$3:$C$13,'Base IPCA'!$E$3:$E$13,AH4013,"Cubic","Extrapolate=Linear","MultiX=Average","Skip=True","Sort=True")</f>
        <v>#N/A Invalid Parameter: Interpolation value</v>
      </c>
      <c r="AJ4013" s="43" t="str">
        <f>_xll.BInterpol('Base IPCA'!$C$3:$C$13,'Base IPCA'!$D$3:$D$13,AH4013,"Cubic","Extrapolate=Linear","MultiX=Average","Skip=True","Sort=True")</f>
        <v>#N/A Invalid Parameter: Interpolation value</v>
      </c>
    </row>
    <row r="4014" spans="34:36" x14ac:dyDescent="0.25">
      <c r="AH4014" s="42" t="e">
        <f t="shared" si="156"/>
        <v>#REF!</v>
      </c>
      <c r="AI4014" s="43" t="str">
        <f>_xll.BInterpol('Base IPCA'!$C$3:$C$13,'Base IPCA'!$E$3:$E$13,AH4014,"Cubic","Extrapolate=Linear","MultiX=Average","Skip=True","Sort=True")</f>
        <v>#N/A Invalid Parameter: Interpolation value</v>
      </c>
      <c r="AJ4014" s="43" t="str">
        <f>_xll.BInterpol('Base IPCA'!$C$3:$C$13,'Base IPCA'!$D$3:$D$13,AH4014,"Cubic","Extrapolate=Linear","MultiX=Average","Skip=True","Sort=True")</f>
        <v>#N/A Invalid Parameter: Interpolation value</v>
      </c>
    </row>
    <row r="4015" spans="34:36" x14ac:dyDescent="0.25">
      <c r="AH4015" s="42" t="e">
        <f t="shared" si="156"/>
        <v>#REF!</v>
      </c>
      <c r="AI4015" s="43" t="str">
        <f>_xll.BInterpol('Base IPCA'!$C$3:$C$13,'Base IPCA'!$E$3:$E$13,AH4015,"Cubic","Extrapolate=Linear","MultiX=Average","Skip=True","Sort=True")</f>
        <v>#N/A Invalid Parameter: Interpolation value</v>
      </c>
      <c r="AJ4015" s="43" t="str">
        <f>_xll.BInterpol('Base IPCA'!$C$3:$C$13,'Base IPCA'!$D$3:$D$13,AH4015,"Cubic","Extrapolate=Linear","MultiX=Average","Skip=True","Sort=True")</f>
        <v>#N/A Invalid Parameter: Interpolation value</v>
      </c>
    </row>
    <row r="4016" spans="34:36" x14ac:dyDescent="0.25">
      <c r="AH4016" s="42" t="e">
        <f t="shared" si="156"/>
        <v>#REF!</v>
      </c>
      <c r="AI4016" s="43" t="str">
        <f>_xll.BInterpol('Base IPCA'!$C$3:$C$13,'Base IPCA'!$E$3:$E$13,AH4016,"Cubic","Extrapolate=Linear","MultiX=Average","Skip=True","Sort=True")</f>
        <v>#N/A Invalid Parameter: Interpolation value</v>
      </c>
      <c r="AJ4016" s="43" t="str">
        <f>_xll.BInterpol('Base IPCA'!$C$3:$C$13,'Base IPCA'!$D$3:$D$13,AH4016,"Cubic","Extrapolate=Linear","MultiX=Average","Skip=True","Sort=True")</f>
        <v>#N/A Invalid Parameter: Interpolation value</v>
      </c>
    </row>
    <row r="4017" spans="34:36" x14ac:dyDescent="0.25">
      <c r="AH4017" s="42" t="e">
        <f t="shared" si="156"/>
        <v>#REF!</v>
      </c>
      <c r="AI4017" s="43" t="str">
        <f>_xll.BInterpol('Base IPCA'!$C$3:$C$13,'Base IPCA'!$E$3:$E$13,AH4017,"Cubic","Extrapolate=Linear","MultiX=Average","Skip=True","Sort=True")</f>
        <v>#N/A Invalid Parameter: Interpolation value</v>
      </c>
      <c r="AJ4017" s="43" t="str">
        <f>_xll.BInterpol('Base IPCA'!$C$3:$C$13,'Base IPCA'!$D$3:$D$13,AH4017,"Cubic","Extrapolate=Linear","MultiX=Average","Skip=True","Sort=True")</f>
        <v>#N/A Invalid Parameter: Interpolation value</v>
      </c>
    </row>
    <row r="4018" spans="34:36" x14ac:dyDescent="0.25">
      <c r="AH4018" s="42" t="e">
        <f t="shared" si="156"/>
        <v>#REF!</v>
      </c>
      <c r="AI4018" s="43" t="str">
        <f>_xll.BInterpol('Base IPCA'!$C$3:$C$13,'Base IPCA'!$E$3:$E$13,AH4018,"Cubic","Extrapolate=Linear","MultiX=Average","Skip=True","Sort=True")</f>
        <v>#N/A Invalid Parameter: Interpolation value</v>
      </c>
      <c r="AJ4018" s="43" t="str">
        <f>_xll.BInterpol('Base IPCA'!$C$3:$C$13,'Base IPCA'!$D$3:$D$13,AH4018,"Cubic","Extrapolate=Linear","MultiX=Average","Skip=True","Sort=True")</f>
        <v>#N/A Invalid Parameter: Interpolation value</v>
      </c>
    </row>
    <row r="4019" spans="34:36" x14ac:dyDescent="0.25">
      <c r="AH4019" s="42" t="e">
        <f t="shared" si="156"/>
        <v>#REF!</v>
      </c>
      <c r="AI4019" s="43" t="str">
        <f>_xll.BInterpol('Base IPCA'!$C$3:$C$13,'Base IPCA'!$E$3:$E$13,AH4019,"Cubic","Extrapolate=Linear","MultiX=Average","Skip=True","Sort=True")</f>
        <v>#N/A Invalid Parameter: Interpolation value</v>
      </c>
      <c r="AJ4019" s="43" t="str">
        <f>_xll.BInterpol('Base IPCA'!$C$3:$C$13,'Base IPCA'!$D$3:$D$13,AH4019,"Cubic","Extrapolate=Linear","MultiX=Average","Skip=True","Sort=True")</f>
        <v>#N/A Invalid Parameter: Interpolation value</v>
      </c>
    </row>
    <row r="4020" spans="34:36" x14ac:dyDescent="0.25">
      <c r="AH4020" s="42" t="e">
        <f t="shared" si="156"/>
        <v>#REF!</v>
      </c>
      <c r="AI4020" s="43" t="str">
        <f>_xll.BInterpol('Base IPCA'!$C$3:$C$13,'Base IPCA'!$E$3:$E$13,AH4020,"Cubic","Extrapolate=Linear","MultiX=Average","Skip=True","Sort=True")</f>
        <v>#N/A Invalid Parameter: Interpolation value</v>
      </c>
      <c r="AJ4020" s="43" t="str">
        <f>_xll.BInterpol('Base IPCA'!$C$3:$C$13,'Base IPCA'!$D$3:$D$13,AH4020,"Cubic","Extrapolate=Linear","MultiX=Average","Skip=True","Sort=True")</f>
        <v>#N/A Invalid Parameter: Interpolation value</v>
      </c>
    </row>
    <row r="4021" spans="34:36" x14ac:dyDescent="0.25">
      <c r="AH4021" s="42" t="e">
        <f t="shared" si="156"/>
        <v>#REF!</v>
      </c>
      <c r="AI4021" s="43" t="str">
        <f>_xll.BInterpol('Base IPCA'!$C$3:$C$13,'Base IPCA'!$E$3:$E$13,AH4021,"Cubic","Extrapolate=Linear","MultiX=Average","Skip=True","Sort=True")</f>
        <v>#N/A Invalid Parameter: Interpolation value</v>
      </c>
      <c r="AJ4021" s="43" t="str">
        <f>_xll.BInterpol('Base IPCA'!$C$3:$C$13,'Base IPCA'!$D$3:$D$13,AH4021,"Cubic","Extrapolate=Linear","MultiX=Average","Skip=True","Sort=True")</f>
        <v>#N/A Invalid Parameter: Interpolation value</v>
      </c>
    </row>
    <row r="4022" spans="34:36" x14ac:dyDescent="0.25">
      <c r="AH4022" s="42" t="e">
        <f t="shared" si="156"/>
        <v>#REF!</v>
      </c>
      <c r="AI4022" s="43" t="str">
        <f>_xll.BInterpol('Base IPCA'!$C$3:$C$13,'Base IPCA'!$E$3:$E$13,AH4022,"Cubic","Extrapolate=Linear","MultiX=Average","Skip=True","Sort=True")</f>
        <v>#N/A Invalid Parameter: Interpolation value</v>
      </c>
      <c r="AJ4022" s="43" t="str">
        <f>_xll.BInterpol('Base IPCA'!$C$3:$C$13,'Base IPCA'!$D$3:$D$13,AH4022,"Cubic","Extrapolate=Linear","MultiX=Average","Skip=True","Sort=True")</f>
        <v>#N/A Invalid Parameter: Interpolation value</v>
      </c>
    </row>
    <row r="4023" spans="34:36" x14ac:dyDescent="0.25">
      <c r="AH4023" s="42" t="e">
        <f t="shared" si="156"/>
        <v>#REF!</v>
      </c>
      <c r="AI4023" s="43" t="str">
        <f>_xll.BInterpol('Base IPCA'!$C$3:$C$13,'Base IPCA'!$E$3:$E$13,AH4023,"Cubic","Extrapolate=Linear","MultiX=Average","Skip=True","Sort=True")</f>
        <v>#N/A Invalid Parameter: Interpolation value</v>
      </c>
      <c r="AJ4023" s="43" t="str">
        <f>_xll.BInterpol('Base IPCA'!$C$3:$C$13,'Base IPCA'!$D$3:$D$13,AH4023,"Cubic","Extrapolate=Linear","MultiX=Average","Skip=True","Sort=True")</f>
        <v>#N/A Invalid Parameter: Interpolation value</v>
      </c>
    </row>
    <row r="4024" spans="34:36" x14ac:dyDescent="0.25">
      <c r="AH4024" s="42" t="e">
        <f t="shared" si="156"/>
        <v>#REF!</v>
      </c>
      <c r="AI4024" s="43" t="str">
        <f>_xll.BInterpol('Base IPCA'!$C$3:$C$13,'Base IPCA'!$E$3:$E$13,AH4024,"Cubic","Extrapolate=Linear","MultiX=Average","Skip=True","Sort=True")</f>
        <v>#N/A Invalid Parameter: Interpolation value</v>
      </c>
      <c r="AJ4024" s="43" t="str">
        <f>_xll.BInterpol('Base IPCA'!$C$3:$C$13,'Base IPCA'!$D$3:$D$13,AH4024,"Cubic","Extrapolate=Linear","MultiX=Average","Skip=True","Sort=True")</f>
        <v>#N/A Invalid Parameter: Interpolation value</v>
      </c>
    </row>
    <row r="4025" spans="34:36" x14ac:dyDescent="0.25">
      <c r="AH4025" s="42" t="e">
        <f t="shared" si="156"/>
        <v>#REF!</v>
      </c>
      <c r="AI4025" s="43" t="str">
        <f>_xll.BInterpol('Base IPCA'!$C$3:$C$13,'Base IPCA'!$E$3:$E$13,AH4025,"Cubic","Extrapolate=Linear","MultiX=Average","Skip=True","Sort=True")</f>
        <v>#N/A Invalid Parameter: Interpolation value</v>
      </c>
      <c r="AJ4025" s="43" t="str">
        <f>_xll.BInterpol('Base IPCA'!$C$3:$C$13,'Base IPCA'!$D$3:$D$13,AH4025,"Cubic","Extrapolate=Linear","MultiX=Average","Skip=True","Sort=True")</f>
        <v>#N/A Invalid Parameter: Interpolation value</v>
      </c>
    </row>
    <row r="4026" spans="34:36" x14ac:dyDescent="0.25">
      <c r="AH4026" s="42" t="e">
        <f t="shared" si="156"/>
        <v>#REF!</v>
      </c>
      <c r="AI4026" s="43" t="str">
        <f>_xll.BInterpol('Base IPCA'!$C$3:$C$13,'Base IPCA'!$E$3:$E$13,AH4026,"Cubic","Extrapolate=Linear","MultiX=Average","Skip=True","Sort=True")</f>
        <v>#N/A Invalid Parameter: Interpolation value</v>
      </c>
      <c r="AJ4026" s="43" t="str">
        <f>_xll.BInterpol('Base IPCA'!$C$3:$C$13,'Base IPCA'!$D$3:$D$13,AH4026,"Cubic","Extrapolate=Linear","MultiX=Average","Skip=True","Sort=True")</f>
        <v>#N/A Invalid Parameter: Interpolation value</v>
      </c>
    </row>
    <row r="4027" spans="34:36" x14ac:dyDescent="0.25">
      <c r="AH4027" s="42" t="e">
        <f t="shared" si="156"/>
        <v>#REF!</v>
      </c>
      <c r="AI4027" s="43" t="str">
        <f>_xll.BInterpol('Base IPCA'!$C$3:$C$13,'Base IPCA'!$E$3:$E$13,AH4027,"Cubic","Extrapolate=Linear","MultiX=Average","Skip=True","Sort=True")</f>
        <v>#N/A Invalid Parameter: Interpolation value</v>
      </c>
      <c r="AJ4027" s="43" t="str">
        <f>_xll.BInterpol('Base IPCA'!$C$3:$C$13,'Base IPCA'!$D$3:$D$13,AH4027,"Cubic","Extrapolate=Linear","MultiX=Average","Skip=True","Sort=True")</f>
        <v>#N/A Invalid Parameter: Interpolation value</v>
      </c>
    </row>
    <row r="4028" spans="34:36" x14ac:dyDescent="0.25">
      <c r="AH4028" s="42" t="e">
        <f t="shared" si="156"/>
        <v>#REF!</v>
      </c>
      <c r="AI4028" s="43" t="str">
        <f>_xll.BInterpol('Base IPCA'!$C$3:$C$13,'Base IPCA'!$E$3:$E$13,AH4028,"Cubic","Extrapolate=Linear","MultiX=Average","Skip=True","Sort=True")</f>
        <v>#N/A Invalid Parameter: Interpolation value</v>
      </c>
      <c r="AJ4028" s="43" t="str">
        <f>_xll.BInterpol('Base IPCA'!$C$3:$C$13,'Base IPCA'!$D$3:$D$13,AH4028,"Cubic","Extrapolate=Linear","MultiX=Average","Skip=True","Sort=True")</f>
        <v>#N/A Invalid Parameter: Interpolation value</v>
      </c>
    </row>
    <row r="4029" spans="34:36" x14ac:dyDescent="0.25">
      <c r="AH4029" s="42" t="e">
        <f t="shared" si="156"/>
        <v>#REF!</v>
      </c>
      <c r="AI4029" s="43" t="str">
        <f>_xll.BInterpol('Base IPCA'!$C$3:$C$13,'Base IPCA'!$E$3:$E$13,AH4029,"Cubic","Extrapolate=Linear","MultiX=Average","Skip=True","Sort=True")</f>
        <v>#N/A Invalid Parameter: Interpolation value</v>
      </c>
      <c r="AJ4029" s="43" t="str">
        <f>_xll.BInterpol('Base IPCA'!$C$3:$C$13,'Base IPCA'!$D$3:$D$13,AH4029,"Cubic","Extrapolate=Linear","MultiX=Average","Skip=True","Sort=True")</f>
        <v>#N/A Invalid Parameter: Interpolation value</v>
      </c>
    </row>
    <row r="4030" spans="34:36" x14ac:dyDescent="0.25">
      <c r="AH4030" s="42" t="e">
        <f t="shared" si="156"/>
        <v>#REF!</v>
      </c>
      <c r="AI4030" s="43" t="str">
        <f>_xll.BInterpol('Base IPCA'!$C$3:$C$13,'Base IPCA'!$E$3:$E$13,AH4030,"Cubic","Extrapolate=Linear","MultiX=Average","Skip=True","Sort=True")</f>
        <v>#N/A Invalid Parameter: Interpolation value</v>
      </c>
      <c r="AJ4030" s="43" t="str">
        <f>_xll.BInterpol('Base IPCA'!$C$3:$C$13,'Base IPCA'!$D$3:$D$13,AH4030,"Cubic","Extrapolate=Linear","MultiX=Average","Skip=True","Sort=True")</f>
        <v>#N/A Invalid Parameter: Interpolation value</v>
      </c>
    </row>
    <row r="4031" spans="34:36" x14ac:dyDescent="0.25">
      <c r="AH4031" s="42" t="e">
        <f t="shared" si="156"/>
        <v>#REF!</v>
      </c>
      <c r="AI4031" s="43" t="str">
        <f>_xll.BInterpol('Base IPCA'!$C$3:$C$13,'Base IPCA'!$E$3:$E$13,AH4031,"Cubic","Extrapolate=Linear","MultiX=Average","Skip=True","Sort=True")</f>
        <v>#N/A Invalid Parameter: Interpolation value</v>
      </c>
      <c r="AJ4031" s="43" t="str">
        <f>_xll.BInterpol('Base IPCA'!$C$3:$C$13,'Base IPCA'!$D$3:$D$13,AH4031,"Cubic","Extrapolate=Linear","MultiX=Average","Skip=True","Sort=True")</f>
        <v>#N/A Invalid Parameter: Interpolation value</v>
      </c>
    </row>
    <row r="4032" spans="34:36" x14ac:dyDescent="0.25">
      <c r="AH4032" s="42" t="e">
        <f t="shared" si="156"/>
        <v>#REF!</v>
      </c>
      <c r="AI4032" s="43" t="str">
        <f>_xll.BInterpol('Base IPCA'!$C$3:$C$13,'Base IPCA'!$E$3:$E$13,AH4032,"Cubic","Extrapolate=Linear","MultiX=Average","Skip=True","Sort=True")</f>
        <v>#N/A Invalid Parameter: Interpolation value</v>
      </c>
      <c r="AJ4032" s="43" t="str">
        <f>_xll.BInterpol('Base IPCA'!$C$3:$C$13,'Base IPCA'!$D$3:$D$13,AH4032,"Cubic","Extrapolate=Linear","MultiX=Average","Skip=True","Sort=True")</f>
        <v>#N/A Invalid Parameter: Interpolation value</v>
      </c>
    </row>
    <row r="4033" spans="34:36" x14ac:dyDescent="0.25">
      <c r="AH4033" s="42" t="e">
        <f t="shared" si="156"/>
        <v>#REF!</v>
      </c>
      <c r="AI4033" s="43" t="str">
        <f>_xll.BInterpol('Base IPCA'!$C$3:$C$13,'Base IPCA'!$E$3:$E$13,AH4033,"Cubic","Extrapolate=Linear","MultiX=Average","Skip=True","Sort=True")</f>
        <v>#N/A Invalid Parameter: Interpolation value</v>
      </c>
      <c r="AJ4033" s="43" t="str">
        <f>_xll.BInterpol('Base IPCA'!$C$3:$C$13,'Base IPCA'!$D$3:$D$13,AH4033,"Cubic","Extrapolate=Linear","MultiX=Average","Skip=True","Sort=True")</f>
        <v>#N/A Invalid Parameter: Interpolation value</v>
      </c>
    </row>
    <row r="4034" spans="34:36" x14ac:dyDescent="0.25">
      <c r="AH4034" s="42" t="e">
        <f t="shared" si="156"/>
        <v>#REF!</v>
      </c>
      <c r="AI4034" s="43" t="str">
        <f>_xll.BInterpol('Base IPCA'!$C$3:$C$13,'Base IPCA'!$E$3:$E$13,AH4034,"Cubic","Extrapolate=Linear","MultiX=Average","Skip=True","Sort=True")</f>
        <v>#N/A Invalid Parameter: Interpolation value</v>
      </c>
      <c r="AJ4034" s="43" t="str">
        <f>_xll.BInterpol('Base IPCA'!$C$3:$C$13,'Base IPCA'!$D$3:$D$13,AH4034,"Cubic","Extrapolate=Linear","MultiX=Average","Skip=True","Sort=True")</f>
        <v>#N/A Invalid Parameter: Interpolation value</v>
      </c>
    </row>
    <row r="4035" spans="34:36" x14ac:dyDescent="0.25">
      <c r="AH4035" s="42" t="e">
        <f t="shared" si="156"/>
        <v>#REF!</v>
      </c>
      <c r="AI4035" s="43" t="str">
        <f>_xll.BInterpol('Base IPCA'!$C$3:$C$13,'Base IPCA'!$E$3:$E$13,AH4035,"Cubic","Extrapolate=Linear","MultiX=Average","Skip=True","Sort=True")</f>
        <v>#N/A Invalid Parameter: Interpolation value</v>
      </c>
      <c r="AJ4035" s="43" t="str">
        <f>_xll.BInterpol('Base IPCA'!$C$3:$C$13,'Base IPCA'!$D$3:$D$13,AH4035,"Cubic","Extrapolate=Linear","MultiX=Average","Skip=True","Sort=True")</f>
        <v>#N/A Invalid Parameter: Interpolation value</v>
      </c>
    </row>
    <row r="4036" spans="34:36" x14ac:dyDescent="0.25">
      <c r="AH4036" s="42" t="e">
        <f t="shared" si="156"/>
        <v>#REF!</v>
      </c>
      <c r="AI4036" s="43" t="str">
        <f>_xll.BInterpol('Base IPCA'!$C$3:$C$13,'Base IPCA'!$E$3:$E$13,AH4036,"Cubic","Extrapolate=Linear","MultiX=Average","Skip=True","Sort=True")</f>
        <v>#N/A Invalid Parameter: Interpolation value</v>
      </c>
      <c r="AJ4036" s="43" t="str">
        <f>_xll.BInterpol('Base IPCA'!$C$3:$C$13,'Base IPCA'!$D$3:$D$13,AH4036,"Cubic","Extrapolate=Linear","MultiX=Average","Skip=True","Sort=True")</f>
        <v>#N/A Invalid Parameter: Interpolation value</v>
      </c>
    </row>
    <row r="4037" spans="34:36" x14ac:dyDescent="0.25">
      <c r="AH4037" s="42" t="e">
        <f t="shared" si="156"/>
        <v>#REF!</v>
      </c>
      <c r="AI4037" s="43" t="str">
        <f>_xll.BInterpol('Base IPCA'!$C$3:$C$13,'Base IPCA'!$E$3:$E$13,AH4037,"Cubic","Extrapolate=Linear","MultiX=Average","Skip=True","Sort=True")</f>
        <v>#N/A Invalid Parameter: Interpolation value</v>
      </c>
      <c r="AJ4037" s="43" t="str">
        <f>_xll.BInterpol('Base IPCA'!$C$3:$C$13,'Base IPCA'!$D$3:$D$13,AH4037,"Cubic","Extrapolate=Linear","MultiX=Average","Skip=True","Sort=True")</f>
        <v>#N/A Invalid Parameter: Interpolation value</v>
      </c>
    </row>
    <row r="4038" spans="34:36" x14ac:dyDescent="0.25">
      <c r="AH4038" s="42" t="e">
        <f t="shared" ref="AH4038:AH4101" si="157">AH4037+1</f>
        <v>#REF!</v>
      </c>
      <c r="AI4038" s="43" t="str">
        <f>_xll.BInterpol('Base IPCA'!$C$3:$C$13,'Base IPCA'!$E$3:$E$13,AH4038,"Cubic","Extrapolate=Linear","MultiX=Average","Skip=True","Sort=True")</f>
        <v>#N/A Invalid Parameter: Interpolation value</v>
      </c>
      <c r="AJ4038" s="43" t="str">
        <f>_xll.BInterpol('Base IPCA'!$C$3:$C$13,'Base IPCA'!$D$3:$D$13,AH4038,"Cubic","Extrapolate=Linear","MultiX=Average","Skip=True","Sort=True")</f>
        <v>#N/A Invalid Parameter: Interpolation value</v>
      </c>
    </row>
    <row r="4039" spans="34:36" x14ac:dyDescent="0.25">
      <c r="AH4039" s="42" t="e">
        <f t="shared" si="157"/>
        <v>#REF!</v>
      </c>
      <c r="AI4039" s="43" t="str">
        <f>_xll.BInterpol('Base IPCA'!$C$3:$C$13,'Base IPCA'!$E$3:$E$13,AH4039,"Cubic","Extrapolate=Linear","MultiX=Average","Skip=True","Sort=True")</f>
        <v>#N/A Invalid Parameter: Interpolation value</v>
      </c>
      <c r="AJ4039" s="43" t="str">
        <f>_xll.BInterpol('Base IPCA'!$C$3:$C$13,'Base IPCA'!$D$3:$D$13,AH4039,"Cubic","Extrapolate=Linear","MultiX=Average","Skip=True","Sort=True")</f>
        <v>#N/A Invalid Parameter: Interpolation value</v>
      </c>
    </row>
    <row r="4040" spans="34:36" x14ac:dyDescent="0.25">
      <c r="AH4040" s="42" t="e">
        <f t="shared" si="157"/>
        <v>#REF!</v>
      </c>
      <c r="AI4040" s="43" t="str">
        <f>_xll.BInterpol('Base IPCA'!$C$3:$C$13,'Base IPCA'!$E$3:$E$13,AH4040,"Cubic","Extrapolate=Linear","MultiX=Average","Skip=True","Sort=True")</f>
        <v>#N/A Invalid Parameter: Interpolation value</v>
      </c>
      <c r="AJ4040" s="43" t="str">
        <f>_xll.BInterpol('Base IPCA'!$C$3:$C$13,'Base IPCA'!$D$3:$D$13,AH4040,"Cubic","Extrapolate=Linear","MultiX=Average","Skip=True","Sort=True")</f>
        <v>#N/A Invalid Parameter: Interpolation value</v>
      </c>
    </row>
    <row r="4041" spans="34:36" x14ac:dyDescent="0.25">
      <c r="AH4041" s="42" t="e">
        <f t="shared" si="157"/>
        <v>#REF!</v>
      </c>
      <c r="AI4041" s="43" t="str">
        <f>_xll.BInterpol('Base IPCA'!$C$3:$C$13,'Base IPCA'!$E$3:$E$13,AH4041,"Cubic","Extrapolate=Linear","MultiX=Average","Skip=True","Sort=True")</f>
        <v>#N/A Invalid Parameter: Interpolation value</v>
      </c>
      <c r="AJ4041" s="43" t="str">
        <f>_xll.BInterpol('Base IPCA'!$C$3:$C$13,'Base IPCA'!$D$3:$D$13,AH4041,"Cubic","Extrapolate=Linear","MultiX=Average","Skip=True","Sort=True")</f>
        <v>#N/A Invalid Parameter: Interpolation value</v>
      </c>
    </row>
    <row r="4042" spans="34:36" x14ac:dyDescent="0.25">
      <c r="AH4042" s="42" t="e">
        <f t="shared" si="157"/>
        <v>#REF!</v>
      </c>
      <c r="AI4042" s="43" t="str">
        <f>_xll.BInterpol('Base IPCA'!$C$3:$C$13,'Base IPCA'!$E$3:$E$13,AH4042,"Cubic","Extrapolate=Linear","MultiX=Average","Skip=True","Sort=True")</f>
        <v>#N/A Invalid Parameter: Interpolation value</v>
      </c>
      <c r="AJ4042" s="43" t="str">
        <f>_xll.BInterpol('Base IPCA'!$C$3:$C$13,'Base IPCA'!$D$3:$D$13,AH4042,"Cubic","Extrapolate=Linear","MultiX=Average","Skip=True","Sort=True")</f>
        <v>#N/A Invalid Parameter: Interpolation value</v>
      </c>
    </row>
    <row r="4043" spans="34:36" x14ac:dyDescent="0.25">
      <c r="AH4043" s="42" t="e">
        <f t="shared" si="157"/>
        <v>#REF!</v>
      </c>
      <c r="AI4043" s="43" t="str">
        <f>_xll.BInterpol('Base IPCA'!$C$3:$C$13,'Base IPCA'!$E$3:$E$13,AH4043,"Cubic","Extrapolate=Linear","MultiX=Average","Skip=True","Sort=True")</f>
        <v>#N/A Invalid Parameter: Interpolation value</v>
      </c>
      <c r="AJ4043" s="43" t="str">
        <f>_xll.BInterpol('Base IPCA'!$C$3:$C$13,'Base IPCA'!$D$3:$D$13,AH4043,"Cubic","Extrapolate=Linear","MultiX=Average","Skip=True","Sort=True")</f>
        <v>#N/A Invalid Parameter: Interpolation value</v>
      </c>
    </row>
    <row r="4044" spans="34:36" x14ac:dyDescent="0.25">
      <c r="AH4044" s="42" t="e">
        <f t="shared" si="157"/>
        <v>#REF!</v>
      </c>
      <c r="AI4044" s="43" t="str">
        <f>_xll.BInterpol('Base IPCA'!$C$3:$C$13,'Base IPCA'!$E$3:$E$13,AH4044,"Cubic","Extrapolate=Linear","MultiX=Average","Skip=True","Sort=True")</f>
        <v>#N/A Invalid Parameter: Interpolation value</v>
      </c>
      <c r="AJ4044" s="43" t="str">
        <f>_xll.BInterpol('Base IPCA'!$C$3:$C$13,'Base IPCA'!$D$3:$D$13,AH4044,"Cubic","Extrapolate=Linear","MultiX=Average","Skip=True","Sort=True")</f>
        <v>#N/A Invalid Parameter: Interpolation value</v>
      </c>
    </row>
    <row r="4045" spans="34:36" x14ac:dyDescent="0.25">
      <c r="AH4045" s="42" t="e">
        <f t="shared" si="157"/>
        <v>#REF!</v>
      </c>
      <c r="AI4045" s="43" t="str">
        <f>_xll.BInterpol('Base IPCA'!$C$3:$C$13,'Base IPCA'!$E$3:$E$13,AH4045,"Cubic","Extrapolate=Linear","MultiX=Average","Skip=True","Sort=True")</f>
        <v>#N/A Invalid Parameter: Interpolation value</v>
      </c>
      <c r="AJ4045" s="43" t="str">
        <f>_xll.BInterpol('Base IPCA'!$C$3:$C$13,'Base IPCA'!$D$3:$D$13,AH4045,"Cubic","Extrapolate=Linear","MultiX=Average","Skip=True","Sort=True")</f>
        <v>#N/A Invalid Parameter: Interpolation value</v>
      </c>
    </row>
    <row r="4046" spans="34:36" x14ac:dyDescent="0.25">
      <c r="AH4046" s="42" t="e">
        <f t="shared" si="157"/>
        <v>#REF!</v>
      </c>
      <c r="AI4046" s="43" t="str">
        <f>_xll.BInterpol('Base IPCA'!$C$3:$C$13,'Base IPCA'!$E$3:$E$13,AH4046,"Cubic","Extrapolate=Linear","MultiX=Average","Skip=True","Sort=True")</f>
        <v>#N/A Invalid Parameter: Interpolation value</v>
      </c>
      <c r="AJ4046" s="43" t="str">
        <f>_xll.BInterpol('Base IPCA'!$C$3:$C$13,'Base IPCA'!$D$3:$D$13,AH4046,"Cubic","Extrapolate=Linear","MultiX=Average","Skip=True","Sort=True")</f>
        <v>#N/A Invalid Parameter: Interpolation value</v>
      </c>
    </row>
    <row r="4047" spans="34:36" x14ac:dyDescent="0.25">
      <c r="AH4047" s="42" t="e">
        <f t="shared" si="157"/>
        <v>#REF!</v>
      </c>
      <c r="AI4047" s="43" t="str">
        <f>_xll.BInterpol('Base IPCA'!$C$3:$C$13,'Base IPCA'!$E$3:$E$13,AH4047,"Cubic","Extrapolate=Linear","MultiX=Average","Skip=True","Sort=True")</f>
        <v>#N/A Invalid Parameter: Interpolation value</v>
      </c>
      <c r="AJ4047" s="43" t="str">
        <f>_xll.BInterpol('Base IPCA'!$C$3:$C$13,'Base IPCA'!$D$3:$D$13,AH4047,"Cubic","Extrapolate=Linear","MultiX=Average","Skip=True","Sort=True")</f>
        <v>#N/A Invalid Parameter: Interpolation value</v>
      </c>
    </row>
    <row r="4048" spans="34:36" x14ac:dyDescent="0.25">
      <c r="AH4048" s="42" t="e">
        <f t="shared" si="157"/>
        <v>#REF!</v>
      </c>
      <c r="AI4048" s="43" t="str">
        <f>_xll.BInterpol('Base IPCA'!$C$3:$C$13,'Base IPCA'!$E$3:$E$13,AH4048,"Cubic","Extrapolate=Linear","MultiX=Average","Skip=True","Sort=True")</f>
        <v>#N/A Invalid Parameter: Interpolation value</v>
      </c>
      <c r="AJ4048" s="43" t="str">
        <f>_xll.BInterpol('Base IPCA'!$C$3:$C$13,'Base IPCA'!$D$3:$D$13,AH4048,"Cubic","Extrapolate=Linear","MultiX=Average","Skip=True","Sort=True")</f>
        <v>#N/A Invalid Parameter: Interpolation value</v>
      </c>
    </row>
    <row r="4049" spans="34:36" x14ac:dyDescent="0.25">
      <c r="AH4049" s="42" t="e">
        <f t="shared" si="157"/>
        <v>#REF!</v>
      </c>
      <c r="AI4049" s="43" t="str">
        <f>_xll.BInterpol('Base IPCA'!$C$3:$C$13,'Base IPCA'!$E$3:$E$13,AH4049,"Cubic","Extrapolate=Linear","MultiX=Average","Skip=True","Sort=True")</f>
        <v>#N/A Invalid Parameter: Interpolation value</v>
      </c>
      <c r="AJ4049" s="43" t="str">
        <f>_xll.BInterpol('Base IPCA'!$C$3:$C$13,'Base IPCA'!$D$3:$D$13,AH4049,"Cubic","Extrapolate=Linear","MultiX=Average","Skip=True","Sort=True")</f>
        <v>#N/A Invalid Parameter: Interpolation value</v>
      </c>
    </row>
    <row r="4050" spans="34:36" x14ac:dyDescent="0.25">
      <c r="AH4050" s="42" t="e">
        <f t="shared" si="157"/>
        <v>#REF!</v>
      </c>
      <c r="AI4050" s="43" t="str">
        <f>_xll.BInterpol('Base IPCA'!$C$3:$C$13,'Base IPCA'!$E$3:$E$13,AH4050,"Cubic","Extrapolate=Linear","MultiX=Average","Skip=True","Sort=True")</f>
        <v>#N/A Invalid Parameter: Interpolation value</v>
      </c>
      <c r="AJ4050" s="43" t="str">
        <f>_xll.BInterpol('Base IPCA'!$C$3:$C$13,'Base IPCA'!$D$3:$D$13,AH4050,"Cubic","Extrapolate=Linear","MultiX=Average","Skip=True","Sort=True")</f>
        <v>#N/A Invalid Parameter: Interpolation value</v>
      </c>
    </row>
    <row r="4051" spans="34:36" x14ac:dyDescent="0.25">
      <c r="AH4051" s="42" t="e">
        <f t="shared" si="157"/>
        <v>#REF!</v>
      </c>
      <c r="AI4051" s="43" t="str">
        <f>_xll.BInterpol('Base IPCA'!$C$3:$C$13,'Base IPCA'!$E$3:$E$13,AH4051,"Cubic","Extrapolate=Linear","MultiX=Average","Skip=True","Sort=True")</f>
        <v>#N/A Invalid Parameter: Interpolation value</v>
      </c>
      <c r="AJ4051" s="43" t="str">
        <f>_xll.BInterpol('Base IPCA'!$C$3:$C$13,'Base IPCA'!$D$3:$D$13,AH4051,"Cubic","Extrapolate=Linear","MultiX=Average","Skip=True","Sort=True")</f>
        <v>#N/A Invalid Parameter: Interpolation value</v>
      </c>
    </row>
    <row r="4052" spans="34:36" x14ac:dyDescent="0.25">
      <c r="AH4052" s="42" t="e">
        <f t="shared" si="157"/>
        <v>#REF!</v>
      </c>
      <c r="AI4052" s="43" t="str">
        <f>_xll.BInterpol('Base IPCA'!$C$3:$C$13,'Base IPCA'!$E$3:$E$13,AH4052,"Cubic","Extrapolate=Linear","MultiX=Average","Skip=True","Sort=True")</f>
        <v>#N/A Invalid Parameter: Interpolation value</v>
      </c>
      <c r="AJ4052" s="43" t="str">
        <f>_xll.BInterpol('Base IPCA'!$C$3:$C$13,'Base IPCA'!$D$3:$D$13,AH4052,"Cubic","Extrapolate=Linear","MultiX=Average","Skip=True","Sort=True")</f>
        <v>#N/A Invalid Parameter: Interpolation value</v>
      </c>
    </row>
    <row r="4053" spans="34:36" x14ac:dyDescent="0.25">
      <c r="AH4053" s="42" t="e">
        <f t="shared" si="157"/>
        <v>#REF!</v>
      </c>
      <c r="AI4053" s="43" t="str">
        <f>_xll.BInterpol('Base IPCA'!$C$3:$C$13,'Base IPCA'!$E$3:$E$13,AH4053,"Cubic","Extrapolate=Linear","MultiX=Average","Skip=True","Sort=True")</f>
        <v>#N/A Invalid Parameter: Interpolation value</v>
      </c>
      <c r="AJ4053" s="43" t="str">
        <f>_xll.BInterpol('Base IPCA'!$C$3:$C$13,'Base IPCA'!$D$3:$D$13,AH4053,"Cubic","Extrapolate=Linear","MultiX=Average","Skip=True","Sort=True")</f>
        <v>#N/A Invalid Parameter: Interpolation value</v>
      </c>
    </row>
    <row r="4054" spans="34:36" x14ac:dyDescent="0.25">
      <c r="AH4054" s="42" t="e">
        <f t="shared" si="157"/>
        <v>#REF!</v>
      </c>
      <c r="AI4054" s="43" t="str">
        <f>_xll.BInterpol('Base IPCA'!$C$3:$C$13,'Base IPCA'!$E$3:$E$13,AH4054,"Cubic","Extrapolate=Linear","MultiX=Average","Skip=True","Sort=True")</f>
        <v>#N/A Invalid Parameter: Interpolation value</v>
      </c>
      <c r="AJ4054" s="43" t="str">
        <f>_xll.BInterpol('Base IPCA'!$C$3:$C$13,'Base IPCA'!$D$3:$D$13,AH4054,"Cubic","Extrapolate=Linear","MultiX=Average","Skip=True","Sort=True")</f>
        <v>#N/A Invalid Parameter: Interpolation value</v>
      </c>
    </row>
    <row r="4055" spans="34:36" x14ac:dyDescent="0.25">
      <c r="AH4055" s="42" t="e">
        <f t="shared" si="157"/>
        <v>#REF!</v>
      </c>
      <c r="AI4055" s="43" t="str">
        <f>_xll.BInterpol('Base IPCA'!$C$3:$C$13,'Base IPCA'!$E$3:$E$13,AH4055,"Cubic","Extrapolate=Linear","MultiX=Average","Skip=True","Sort=True")</f>
        <v>#N/A Invalid Parameter: Interpolation value</v>
      </c>
      <c r="AJ4055" s="43" t="str">
        <f>_xll.BInterpol('Base IPCA'!$C$3:$C$13,'Base IPCA'!$D$3:$D$13,AH4055,"Cubic","Extrapolate=Linear","MultiX=Average","Skip=True","Sort=True")</f>
        <v>#N/A Invalid Parameter: Interpolation value</v>
      </c>
    </row>
    <row r="4056" spans="34:36" x14ac:dyDescent="0.25">
      <c r="AH4056" s="42" t="e">
        <f t="shared" si="157"/>
        <v>#REF!</v>
      </c>
      <c r="AI4056" s="43" t="str">
        <f>_xll.BInterpol('Base IPCA'!$C$3:$C$13,'Base IPCA'!$E$3:$E$13,AH4056,"Cubic","Extrapolate=Linear","MultiX=Average","Skip=True","Sort=True")</f>
        <v>#N/A Invalid Parameter: Interpolation value</v>
      </c>
      <c r="AJ4056" s="43" t="str">
        <f>_xll.BInterpol('Base IPCA'!$C$3:$C$13,'Base IPCA'!$D$3:$D$13,AH4056,"Cubic","Extrapolate=Linear","MultiX=Average","Skip=True","Sort=True")</f>
        <v>#N/A Invalid Parameter: Interpolation value</v>
      </c>
    </row>
    <row r="4057" spans="34:36" x14ac:dyDescent="0.25">
      <c r="AH4057" s="42" t="e">
        <f t="shared" si="157"/>
        <v>#REF!</v>
      </c>
      <c r="AI4057" s="43" t="str">
        <f>_xll.BInterpol('Base IPCA'!$C$3:$C$13,'Base IPCA'!$E$3:$E$13,AH4057,"Cubic","Extrapolate=Linear","MultiX=Average","Skip=True","Sort=True")</f>
        <v>#N/A Invalid Parameter: Interpolation value</v>
      </c>
      <c r="AJ4057" s="43" t="str">
        <f>_xll.BInterpol('Base IPCA'!$C$3:$C$13,'Base IPCA'!$D$3:$D$13,AH4057,"Cubic","Extrapolate=Linear","MultiX=Average","Skip=True","Sort=True")</f>
        <v>#N/A Invalid Parameter: Interpolation value</v>
      </c>
    </row>
    <row r="4058" spans="34:36" x14ac:dyDescent="0.25">
      <c r="AH4058" s="42" t="e">
        <f t="shared" si="157"/>
        <v>#REF!</v>
      </c>
      <c r="AI4058" s="43" t="str">
        <f>_xll.BInterpol('Base IPCA'!$C$3:$C$13,'Base IPCA'!$E$3:$E$13,AH4058,"Cubic","Extrapolate=Linear","MultiX=Average","Skip=True","Sort=True")</f>
        <v>#N/A Invalid Parameter: Interpolation value</v>
      </c>
      <c r="AJ4058" s="43" t="str">
        <f>_xll.BInterpol('Base IPCA'!$C$3:$C$13,'Base IPCA'!$D$3:$D$13,AH4058,"Cubic","Extrapolate=Linear","MultiX=Average","Skip=True","Sort=True")</f>
        <v>#N/A Invalid Parameter: Interpolation value</v>
      </c>
    </row>
    <row r="4059" spans="34:36" x14ac:dyDescent="0.25">
      <c r="AH4059" s="42" t="e">
        <f t="shared" si="157"/>
        <v>#REF!</v>
      </c>
      <c r="AI4059" s="43" t="str">
        <f>_xll.BInterpol('Base IPCA'!$C$3:$C$13,'Base IPCA'!$E$3:$E$13,AH4059,"Cubic","Extrapolate=Linear","MultiX=Average","Skip=True","Sort=True")</f>
        <v>#N/A Invalid Parameter: Interpolation value</v>
      </c>
      <c r="AJ4059" s="43" t="str">
        <f>_xll.BInterpol('Base IPCA'!$C$3:$C$13,'Base IPCA'!$D$3:$D$13,AH4059,"Cubic","Extrapolate=Linear","MultiX=Average","Skip=True","Sort=True")</f>
        <v>#N/A Invalid Parameter: Interpolation value</v>
      </c>
    </row>
    <row r="4060" spans="34:36" x14ac:dyDescent="0.25">
      <c r="AH4060" s="42" t="e">
        <f t="shared" si="157"/>
        <v>#REF!</v>
      </c>
      <c r="AI4060" s="43" t="str">
        <f>_xll.BInterpol('Base IPCA'!$C$3:$C$13,'Base IPCA'!$E$3:$E$13,AH4060,"Cubic","Extrapolate=Linear","MultiX=Average","Skip=True","Sort=True")</f>
        <v>#N/A Invalid Parameter: Interpolation value</v>
      </c>
      <c r="AJ4060" s="43" t="str">
        <f>_xll.BInterpol('Base IPCA'!$C$3:$C$13,'Base IPCA'!$D$3:$D$13,AH4060,"Cubic","Extrapolate=Linear","MultiX=Average","Skip=True","Sort=True")</f>
        <v>#N/A Invalid Parameter: Interpolation value</v>
      </c>
    </row>
    <row r="4061" spans="34:36" x14ac:dyDescent="0.25">
      <c r="AH4061" s="42" t="e">
        <f t="shared" si="157"/>
        <v>#REF!</v>
      </c>
      <c r="AI4061" s="43" t="str">
        <f>_xll.BInterpol('Base IPCA'!$C$3:$C$13,'Base IPCA'!$E$3:$E$13,AH4061,"Cubic","Extrapolate=Linear","MultiX=Average","Skip=True","Sort=True")</f>
        <v>#N/A Invalid Parameter: Interpolation value</v>
      </c>
      <c r="AJ4061" s="43" t="str">
        <f>_xll.BInterpol('Base IPCA'!$C$3:$C$13,'Base IPCA'!$D$3:$D$13,AH4061,"Cubic","Extrapolate=Linear","MultiX=Average","Skip=True","Sort=True")</f>
        <v>#N/A Invalid Parameter: Interpolation value</v>
      </c>
    </row>
    <row r="4062" spans="34:36" x14ac:dyDescent="0.25">
      <c r="AH4062" s="42" t="e">
        <f t="shared" si="157"/>
        <v>#REF!</v>
      </c>
      <c r="AI4062" s="43" t="str">
        <f>_xll.BInterpol('Base IPCA'!$C$3:$C$13,'Base IPCA'!$E$3:$E$13,AH4062,"Cubic","Extrapolate=Linear","MultiX=Average","Skip=True","Sort=True")</f>
        <v>#N/A Invalid Parameter: Interpolation value</v>
      </c>
      <c r="AJ4062" s="43" t="str">
        <f>_xll.BInterpol('Base IPCA'!$C$3:$C$13,'Base IPCA'!$D$3:$D$13,AH4062,"Cubic","Extrapolate=Linear","MultiX=Average","Skip=True","Sort=True")</f>
        <v>#N/A Invalid Parameter: Interpolation value</v>
      </c>
    </row>
    <row r="4063" spans="34:36" x14ac:dyDescent="0.25">
      <c r="AH4063" s="42" t="e">
        <f t="shared" si="157"/>
        <v>#REF!</v>
      </c>
      <c r="AI4063" s="43" t="str">
        <f>_xll.BInterpol('Base IPCA'!$C$3:$C$13,'Base IPCA'!$E$3:$E$13,AH4063,"Cubic","Extrapolate=Linear","MultiX=Average","Skip=True","Sort=True")</f>
        <v>#N/A Invalid Parameter: Interpolation value</v>
      </c>
      <c r="AJ4063" s="43" t="str">
        <f>_xll.BInterpol('Base IPCA'!$C$3:$C$13,'Base IPCA'!$D$3:$D$13,AH4063,"Cubic","Extrapolate=Linear","MultiX=Average","Skip=True","Sort=True")</f>
        <v>#N/A Invalid Parameter: Interpolation value</v>
      </c>
    </row>
    <row r="4064" spans="34:36" x14ac:dyDescent="0.25">
      <c r="AH4064" s="42" t="e">
        <f t="shared" si="157"/>
        <v>#REF!</v>
      </c>
      <c r="AI4064" s="43" t="str">
        <f>_xll.BInterpol('Base IPCA'!$C$3:$C$13,'Base IPCA'!$E$3:$E$13,AH4064,"Cubic","Extrapolate=Linear","MultiX=Average","Skip=True","Sort=True")</f>
        <v>#N/A Invalid Parameter: Interpolation value</v>
      </c>
      <c r="AJ4064" s="43" t="str">
        <f>_xll.BInterpol('Base IPCA'!$C$3:$C$13,'Base IPCA'!$D$3:$D$13,AH4064,"Cubic","Extrapolate=Linear","MultiX=Average","Skip=True","Sort=True")</f>
        <v>#N/A Invalid Parameter: Interpolation value</v>
      </c>
    </row>
    <row r="4065" spans="34:36" x14ac:dyDescent="0.25">
      <c r="AH4065" s="42" t="e">
        <f t="shared" si="157"/>
        <v>#REF!</v>
      </c>
      <c r="AI4065" s="43" t="str">
        <f>_xll.BInterpol('Base IPCA'!$C$3:$C$13,'Base IPCA'!$E$3:$E$13,AH4065,"Cubic","Extrapolate=Linear","MultiX=Average","Skip=True","Sort=True")</f>
        <v>#N/A Invalid Parameter: Interpolation value</v>
      </c>
      <c r="AJ4065" s="43" t="str">
        <f>_xll.BInterpol('Base IPCA'!$C$3:$C$13,'Base IPCA'!$D$3:$D$13,AH4065,"Cubic","Extrapolate=Linear","MultiX=Average","Skip=True","Sort=True")</f>
        <v>#N/A Invalid Parameter: Interpolation value</v>
      </c>
    </row>
    <row r="4066" spans="34:36" x14ac:dyDescent="0.25">
      <c r="AH4066" s="42" t="e">
        <f t="shared" si="157"/>
        <v>#REF!</v>
      </c>
      <c r="AI4066" s="43" t="str">
        <f>_xll.BInterpol('Base IPCA'!$C$3:$C$13,'Base IPCA'!$E$3:$E$13,AH4066,"Cubic","Extrapolate=Linear","MultiX=Average","Skip=True","Sort=True")</f>
        <v>#N/A Invalid Parameter: Interpolation value</v>
      </c>
      <c r="AJ4066" s="43" t="str">
        <f>_xll.BInterpol('Base IPCA'!$C$3:$C$13,'Base IPCA'!$D$3:$D$13,AH4066,"Cubic","Extrapolate=Linear","MultiX=Average","Skip=True","Sort=True")</f>
        <v>#N/A Invalid Parameter: Interpolation value</v>
      </c>
    </row>
    <row r="4067" spans="34:36" x14ac:dyDescent="0.25">
      <c r="AH4067" s="42" t="e">
        <f t="shared" si="157"/>
        <v>#REF!</v>
      </c>
      <c r="AI4067" s="43" t="str">
        <f>_xll.BInterpol('Base IPCA'!$C$3:$C$13,'Base IPCA'!$E$3:$E$13,AH4067,"Cubic","Extrapolate=Linear","MultiX=Average","Skip=True","Sort=True")</f>
        <v>#N/A Invalid Parameter: Interpolation value</v>
      </c>
      <c r="AJ4067" s="43" t="str">
        <f>_xll.BInterpol('Base IPCA'!$C$3:$C$13,'Base IPCA'!$D$3:$D$13,AH4067,"Cubic","Extrapolate=Linear","MultiX=Average","Skip=True","Sort=True")</f>
        <v>#N/A Invalid Parameter: Interpolation value</v>
      </c>
    </row>
    <row r="4068" spans="34:36" x14ac:dyDescent="0.25">
      <c r="AH4068" s="42" t="e">
        <f t="shared" si="157"/>
        <v>#REF!</v>
      </c>
      <c r="AI4068" s="43" t="str">
        <f>_xll.BInterpol('Base IPCA'!$C$3:$C$13,'Base IPCA'!$E$3:$E$13,AH4068,"Cubic","Extrapolate=Linear","MultiX=Average","Skip=True","Sort=True")</f>
        <v>#N/A Invalid Parameter: Interpolation value</v>
      </c>
      <c r="AJ4068" s="43" t="str">
        <f>_xll.BInterpol('Base IPCA'!$C$3:$C$13,'Base IPCA'!$D$3:$D$13,AH4068,"Cubic","Extrapolate=Linear","MultiX=Average","Skip=True","Sort=True")</f>
        <v>#N/A Invalid Parameter: Interpolation value</v>
      </c>
    </row>
    <row r="4069" spans="34:36" x14ac:dyDescent="0.25">
      <c r="AH4069" s="42" t="e">
        <f t="shared" si="157"/>
        <v>#REF!</v>
      </c>
      <c r="AI4069" s="43" t="str">
        <f>_xll.BInterpol('Base IPCA'!$C$3:$C$13,'Base IPCA'!$E$3:$E$13,AH4069,"Cubic","Extrapolate=Linear","MultiX=Average","Skip=True","Sort=True")</f>
        <v>#N/A Invalid Parameter: Interpolation value</v>
      </c>
      <c r="AJ4069" s="43" t="str">
        <f>_xll.BInterpol('Base IPCA'!$C$3:$C$13,'Base IPCA'!$D$3:$D$13,AH4069,"Cubic","Extrapolate=Linear","MultiX=Average","Skip=True","Sort=True")</f>
        <v>#N/A Invalid Parameter: Interpolation value</v>
      </c>
    </row>
    <row r="4070" spans="34:36" x14ac:dyDescent="0.25">
      <c r="AH4070" s="42" t="e">
        <f t="shared" si="157"/>
        <v>#REF!</v>
      </c>
      <c r="AI4070" s="43" t="str">
        <f>_xll.BInterpol('Base IPCA'!$C$3:$C$13,'Base IPCA'!$E$3:$E$13,AH4070,"Cubic","Extrapolate=Linear","MultiX=Average","Skip=True","Sort=True")</f>
        <v>#N/A Invalid Parameter: Interpolation value</v>
      </c>
      <c r="AJ4070" s="43" t="str">
        <f>_xll.BInterpol('Base IPCA'!$C$3:$C$13,'Base IPCA'!$D$3:$D$13,AH4070,"Cubic","Extrapolate=Linear","MultiX=Average","Skip=True","Sort=True")</f>
        <v>#N/A Invalid Parameter: Interpolation value</v>
      </c>
    </row>
    <row r="4071" spans="34:36" x14ac:dyDescent="0.25">
      <c r="AH4071" s="42" t="e">
        <f t="shared" si="157"/>
        <v>#REF!</v>
      </c>
      <c r="AI4071" s="43" t="str">
        <f>_xll.BInterpol('Base IPCA'!$C$3:$C$13,'Base IPCA'!$E$3:$E$13,AH4071,"Cubic","Extrapolate=Linear","MultiX=Average","Skip=True","Sort=True")</f>
        <v>#N/A Invalid Parameter: Interpolation value</v>
      </c>
      <c r="AJ4071" s="43" t="str">
        <f>_xll.BInterpol('Base IPCA'!$C$3:$C$13,'Base IPCA'!$D$3:$D$13,AH4071,"Cubic","Extrapolate=Linear","MultiX=Average","Skip=True","Sort=True")</f>
        <v>#N/A Invalid Parameter: Interpolation value</v>
      </c>
    </row>
    <row r="4072" spans="34:36" x14ac:dyDescent="0.25">
      <c r="AH4072" s="42" t="e">
        <f t="shared" si="157"/>
        <v>#REF!</v>
      </c>
      <c r="AI4072" s="43" t="str">
        <f>_xll.BInterpol('Base IPCA'!$C$3:$C$13,'Base IPCA'!$E$3:$E$13,AH4072,"Cubic","Extrapolate=Linear","MultiX=Average","Skip=True","Sort=True")</f>
        <v>#N/A Invalid Parameter: Interpolation value</v>
      </c>
      <c r="AJ4072" s="43" t="str">
        <f>_xll.BInterpol('Base IPCA'!$C$3:$C$13,'Base IPCA'!$D$3:$D$13,AH4072,"Cubic","Extrapolate=Linear","MultiX=Average","Skip=True","Sort=True")</f>
        <v>#N/A Invalid Parameter: Interpolation value</v>
      </c>
    </row>
    <row r="4073" spans="34:36" x14ac:dyDescent="0.25">
      <c r="AH4073" s="42" t="e">
        <f t="shared" si="157"/>
        <v>#REF!</v>
      </c>
      <c r="AI4073" s="43" t="str">
        <f>_xll.BInterpol('Base IPCA'!$C$3:$C$13,'Base IPCA'!$E$3:$E$13,AH4073,"Cubic","Extrapolate=Linear","MultiX=Average","Skip=True","Sort=True")</f>
        <v>#N/A Invalid Parameter: Interpolation value</v>
      </c>
      <c r="AJ4073" s="43" t="str">
        <f>_xll.BInterpol('Base IPCA'!$C$3:$C$13,'Base IPCA'!$D$3:$D$13,AH4073,"Cubic","Extrapolate=Linear","MultiX=Average","Skip=True","Sort=True")</f>
        <v>#N/A Invalid Parameter: Interpolation value</v>
      </c>
    </row>
    <row r="4074" spans="34:36" x14ac:dyDescent="0.25">
      <c r="AH4074" s="42" t="e">
        <f t="shared" si="157"/>
        <v>#REF!</v>
      </c>
      <c r="AI4074" s="43" t="str">
        <f>_xll.BInterpol('Base IPCA'!$C$3:$C$13,'Base IPCA'!$E$3:$E$13,AH4074,"Cubic","Extrapolate=Linear","MultiX=Average","Skip=True","Sort=True")</f>
        <v>#N/A Invalid Parameter: Interpolation value</v>
      </c>
      <c r="AJ4074" s="43" t="str">
        <f>_xll.BInterpol('Base IPCA'!$C$3:$C$13,'Base IPCA'!$D$3:$D$13,AH4074,"Cubic","Extrapolate=Linear","MultiX=Average","Skip=True","Sort=True")</f>
        <v>#N/A Invalid Parameter: Interpolation value</v>
      </c>
    </row>
    <row r="4075" spans="34:36" x14ac:dyDescent="0.25">
      <c r="AH4075" s="42" t="e">
        <f t="shared" si="157"/>
        <v>#REF!</v>
      </c>
      <c r="AI4075" s="43" t="str">
        <f>_xll.BInterpol('Base IPCA'!$C$3:$C$13,'Base IPCA'!$E$3:$E$13,AH4075,"Cubic","Extrapolate=Linear","MultiX=Average","Skip=True","Sort=True")</f>
        <v>#N/A Invalid Parameter: Interpolation value</v>
      </c>
      <c r="AJ4075" s="43" t="str">
        <f>_xll.BInterpol('Base IPCA'!$C$3:$C$13,'Base IPCA'!$D$3:$D$13,AH4075,"Cubic","Extrapolate=Linear","MultiX=Average","Skip=True","Sort=True")</f>
        <v>#N/A Invalid Parameter: Interpolation value</v>
      </c>
    </row>
    <row r="4076" spans="34:36" x14ac:dyDescent="0.25">
      <c r="AH4076" s="42" t="e">
        <f t="shared" si="157"/>
        <v>#REF!</v>
      </c>
      <c r="AI4076" s="43" t="str">
        <f>_xll.BInterpol('Base IPCA'!$C$3:$C$13,'Base IPCA'!$E$3:$E$13,AH4076,"Cubic","Extrapolate=Linear","MultiX=Average","Skip=True","Sort=True")</f>
        <v>#N/A Invalid Parameter: Interpolation value</v>
      </c>
      <c r="AJ4076" s="43" t="str">
        <f>_xll.BInterpol('Base IPCA'!$C$3:$C$13,'Base IPCA'!$D$3:$D$13,AH4076,"Cubic","Extrapolate=Linear","MultiX=Average","Skip=True","Sort=True")</f>
        <v>#N/A Invalid Parameter: Interpolation value</v>
      </c>
    </row>
    <row r="4077" spans="34:36" x14ac:dyDescent="0.25">
      <c r="AH4077" s="42" t="e">
        <f t="shared" si="157"/>
        <v>#REF!</v>
      </c>
      <c r="AI4077" s="43" t="str">
        <f>_xll.BInterpol('Base IPCA'!$C$3:$C$13,'Base IPCA'!$E$3:$E$13,AH4077,"Cubic","Extrapolate=Linear","MultiX=Average","Skip=True","Sort=True")</f>
        <v>#N/A Invalid Parameter: Interpolation value</v>
      </c>
      <c r="AJ4077" s="43" t="str">
        <f>_xll.BInterpol('Base IPCA'!$C$3:$C$13,'Base IPCA'!$D$3:$D$13,AH4077,"Cubic","Extrapolate=Linear","MultiX=Average","Skip=True","Sort=True")</f>
        <v>#N/A Invalid Parameter: Interpolation value</v>
      </c>
    </row>
    <row r="4078" spans="34:36" x14ac:dyDescent="0.25">
      <c r="AH4078" s="42" t="e">
        <f t="shared" si="157"/>
        <v>#REF!</v>
      </c>
      <c r="AI4078" s="43" t="str">
        <f>_xll.BInterpol('Base IPCA'!$C$3:$C$13,'Base IPCA'!$E$3:$E$13,AH4078,"Cubic","Extrapolate=Linear","MultiX=Average","Skip=True","Sort=True")</f>
        <v>#N/A Invalid Parameter: Interpolation value</v>
      </c>
      <c r="AJ4078" s="43" t="str">
        <f>_xll.BInterpol('Base IPCA'!$C$3:$C$13,'Base IPCA'!$D$3:$D$13,AH4078,"Cubic","Extrapolate=Linear","MultiX=Average","Skip=True","Sort=True")</f>
        <v>#N/A Invalid Parameter: Interpolation value</v>
      </c>
    </row>
    <row r="4079" spans="34:36" x14ac:dyDescent="0.25">
      <c r="AH4079" s="42" t="e">
        <f t="shared" si="157"/>
        <v>#REF!</v>
      </c>
      <c r="AI4079" s="43" t="str">
        <f>_xll.BInterpol('Base IPCA'!$C$3:$C$13,'Base IPCA'!$E$3:$E$13,AH4079,"Cubic","Extrapolate=Linear","MultiX=Average","Skip=True","Sort=True")</f>
        <v>#N/A Invalid Parameter: Interpolation value</v>
      </c>
      <c r="AJ4079" s="43" t="str">
        <f>_xll.BInterpol('Base IPCA'!$C$3:$C$13,'Base IPCA'!$D$3:$D$13,AH4079,"Cubic","Extrapolate=Linear","MultiX=Average","Skip=True","Sort=True")</f>
        <v>#N/A Invalid Parameter: Interpolation value</v>
      </c>
    </row>
    <row r="4080" spans="34:36" x14ac:dyDescent="0.25">
      <c r="AH4080" s="42" t="e">
        <f t="shared" si="157"/>
        <v>#REF!</v>
      </c>
      <c r="AI4080" s="43" t="str">
        <f>_xll.BInterpol('Base IPCA'!$C$3:$C$13,'Base IPCA'!$E$3:$E$13,AH4080,"Cubic","Extrapolate=Linear","MultiX=Average","Skip=True","Sort=True")</f>
        <v>#N/A Invalid Parameter: Interpolation value</v>
      </c>
      <c r="AJ4080" s="43" t="str">
        <f>_xll.BInterpol('Base IPCA'!$C$3:$C$13,'Base IPCA'!$D$3:$D$13,AH4080,"Cubic","Extrapolate=Linear","MultiX=Average","Skip=True","Sort=True")</f>
        <v>#N/A Invalid Parameter: Interpolation value</v>
      </c>
    </row>
    <row r="4081" spans="34:36" x14ac:dyDescent="0.25">
      <c r="AH4081" s="42" t="e">
        <f t="shared" si="157"/>
        <v>#REF!</v>
      </c>
      <c r="AI4081" s="43" t="str">
        <f>_xll.BInterpol('Base IPCA'!$C$3:$C$13,'Base IPCA'!$E$3:$E$13,AH4081,"Cubic","Extrapolate=Linear","MultiX=Average","Skip=True","Sort=True")</f>
        <v>#N/A Invalid Parameter: Interpolation value</v>
      </c>
      <c r="AJ4081" s="43" t="str">
        <f>_xll.BInterpol('Base IPCA'!$C$3:$C$13,'Base IPCA'!$D$3:$D$13,AH4081,"Cubic","Extrapolate=Linear","MultiX=Average","Skip=True","Sort=True")</f>
        <v>#N/A Invalid Parameter: Interpolation value</v>
      </c>
    </row>
    <row r="4082" spans="34:36" x14ac:dyDescent="0.25">
      <c r="AH4082" s="42" t="e">
        <f t="shared" si="157"/>
        <v>#REF!</v>
      </c>
      <c r="AI4082" s="43" t="str">
        <f>_xll.BInterpol('Base IPCA'!$C$3:$C$13,'Base IPCA'!$E$3:$E$13,AH4082,"Cubic","Extrapolate=Linear","MultiX=Average","Skip=True","Sort=True")</f>
        <v>#N/A Invalid Parameter: Interpolation value</v>
      </c>
      <c r="AJ4082" s="43" t="str">
        <f>_xll.BInterpol('Base IPCA'!$C$3:$C$13,'Base IPCA'!$D$3:$D$13,AH4082,"Cubic","Extrapolate=Linear","MultiX=Average","Skip=True","Sort=True")</f>
        <v>#N/A Invalid Parameter: Interpolation value</v>
      </c>
    </row>
    <row r="4083" spans="34:36" x14ac:dyDescent="0.25">
      <c r="AH4083" s="42" t="e">
        <f t="shared" si="157"/>
        <v>#REF!</v>
      </c>
      <c r="AI4083" s="43" t="str">
        <f>_xll.BInterpol('Base IPCA'!$C$3:$C$13,'Base IPCA'!$E$3:$E$13,AH4083,"Cubic","Extrapolate=Linear","MultiX=Average","Skip=True","Sort=True")</f>
        <v>#N/A Invalid Parameter: Interpolation value</v>
      </c>
      <c r="AJ4083" s="43" t="str">
        <f>_xll.BInterpol('Base IPCA'!$C$3:$C$13,'Base IPCA'!$D$3:$D$13,AH4083,"Cubic","Extrapolate=Linear","MultiX=Average","Skip=True","Sort=True")</f>
        <v>#N/A Invalid Parameter: Interpolation value</v>
      </c>
    </row>
    <row r="4084" spans="34:36" x14ac:dyDescent="0.25">
      <c r="AH4084" s="42" t="e">
        <f t="shared" si="157"/>
        <v>#REF!</v>
      </c>
      <c r="AI4084" s="43" t="str">
        <f>_xll.BInterpol('Base IPCA'!$C$3:$C$13,'Base IPCA'!$E$3:$E$13,AH4084,"Cubic","Extrapolate=Linear","MultiX=Average","Skip=True","Sort=True")</f>
        <v>#N/A Invalid Parameter: Interpolation value</v>
      </c>
      <c r="AJ4084" s="43" t="str">
        <f>_xll.BInterpol('Base IPCA'!$C$3:$C$13,'Base IPCA'!$D$3:$D$13,AH4084,"Cubic","Extrapolate=Linear","MultiX=Average","Skip=True","Sort=True")</f>
        <v>#N/A Invalid Parameter: Interpolation value</v>
      </c>
    </row>
    <row r="4085" spans="34:36" x14ac:dyDescent="0.25">
      <c r="AH4085" s="42" t="e">
        <f t="shared" si="157"/>
        <v>#REF!</v>
      </c>
      <c r="AI4085" s="43" t="str">
        <f>_xll.BInterpol('Base IPCA'!$C$3:$C$13,'Base IPCA'!$E$3:$E$13,AH4085,"Cubic","Extrapolate=Linear","MultiX=Average","Skip=True","Sort=True")</f>
        <v>#N/A Invalid Parameter: Interpolation value</v>
      </c>
      <c r="AJ4085" s="43" t="str">
        <f>_xll.BInterpol('Base IPCA'!$C$3:$C$13,'Base IPCA'!$D$3:$D$13,AH4085,"Cubic","Extrapolate=Linear","MultiX=Average","Skip=True","Sort=True")</f>
        <v>#N/A Invalid Parameter: Interpolation value</v>
      </c>
    </row>
    <row r="4086" spans="34:36" x14ac:dyDescent="0.25">
      <c r="AH4086" s="42" t="e">
        <f t="shared" si="157"/>
        <v>#REF!</v>
      </c>
      <c r="AI4086" s="43" t="str">
        <f>_xll.BInterpol('Base IPCA'!$C$3:$C$13,'Base IPCA'!$E$3:$E$13,AH4086,"Cubic","Extrapolate=Linear","MultiX=Average","Skip=True","Sort=True")</f>
        <v>#N/A Invalid Parameter: Interpolation value</v>
      </c>
      <c r="AJ4086" s="43" t="str">
        <f>_xll.BInterpol('Base IPCA'!$C$3:$C$13,'Base IPCA'!$D$3:$D$13,AH4086,"Cubic","Extrapolate=Linear","MultiX=Average","Skip=True","Sort=True")</f>
        <v>#N/A Invalid Parameter: Interpolation value</v>
      </c>
    </row>
    <row r="4087" spans="34:36" x14ac:dyDescent="0.25">
      <c r="AH4087" s="42" t="e">
        <f t="shared" si="157"/>
        <v>#REF!</v>
      </c>
      <c r="AI4087" s="43" t="str">
        <f>_xll.BInterpol('Base IPCA'!$C$3:$C$13,'Base IPCA'!$E$3:$E$13,AH4087,"Cubic","Extrapolate=Linear","MultiX=Average","Skip=True","Sort=True")</f>
        <v>#N/A Invalid Parameter: Interpolation value</v>
      </c>
      <c r="AJ4087" s="43" t="str">
        <f>_xll.BInterpol('Base IPCA'!$C$3:$C$13,'Base IPCA'!$D$3:$D$13,AH4087,"Cubic","Extrapolate=Linear","MultiX=Average","Skip=True","Sort=True")</f>
        <v>#N/A Invalid Parameter: Interpolation value</v>
      </c>
    </row>
    <row r="4088" spans="34:36" x14ac:dyDescent="0.25">
      <c r="AH4088" s="42" t="e">
        <f t="shared" si="157"/>
        <v>#REF!</v>
      </c>
      <c r="AI4088" s="43" t="str">
        <f>_xll.BInterpol('Base IPCA'!$C$3:$C$13,'Base IPCA'!$E$3:$E$13,AH4088,"Cubic","Extrapolate=Linear","MultiX=Average","Skip=True","Sort=True")</f>
        <v>#N/A Invalid Parameter: Interpolation value</v>
      </c>
      <c r="AJ4088" s="43" t="str">
        <f>_xll.BInterpol('Base IPCA'!$C$3:$C$13,'Base IPCA'!$D$3:$D$13,AH4088,"Cubic","Extrapolate=Linear","MultiX=Average","Skip=True","Sort=True")</f>
        <v>#N/A Invalid Parameter: Interpolation value</v>
      </c>
    </row>
    <row r="4089" spans="34:36" x14ac:dyDescent="0.25">
      <c r="AH4089" s="42" t="e">
        <f t="shared" si="157"/>
        <v>#REF!</v>
      </c>
      <c r="AI4089" s="43" t="str">
        <f>_xll.BInterpol('Base IPCA'!$C$3:$C$13,'Base IPCA'!$E$3:$E$13,AH4089,"Cubic","Extrapolate=Linear","MultiX=Average","Skip=True","Sort=True")</f>
        <v>#N/A Invalid Parameter: Interpolation value</v>
      </c>
      <c r="AJ4089" s="43" t="str">
        <f>_xll.BInterpol('Base IPCA'!$C$3:$C$13,'Base IPCA'!$D$3:$D$13,AH4089,"Cubic","Extrapolate=Linear","MultiX=Average","Skip=True","Sort=True")</f>
        <v>#N/A Invalid Parameter: Interpolation value</v>
      </c>
    </row>
    <row r="4090" spans="34:36" x14ac:dyDescent="0.25">
      <c r="AH4090" s="42" t="e">
        <f t="shared" si="157"/>
        <v>#REF!</v>
      </c>
      <c r="AI4090" s="43" t="str">
        <f>_xll.BInterpol('Base IPCA'!$C$3:$C$13,'Base IPCA'!$E$3:$E$13,AH4090,"Cubic","Extrapolate=Linear","MultiX=Average","Skip=True","Sort=True")</f>
        <v>#N/A Invalid Parameter: Interpolation value</v>
      </c>
      <c r="AJ4090" s="43" t="str">
        <f>_xll.BInterpol('Base IPCA'!$C$3:$C$13,'Base IPCA'!$D$3:$D$13,AH4090,"Cubic","Extrapolate=Linear","MultiX=Average","Skip=True","Sort=True")</f>
        <v>#N/A Invalid Parameter: Interpolation value</v>
      </c>
    </row>
    <row r="4091" spans="34:36" x14ac:dyDescent="0.25">
      <c r="AH4091" s="42" t="e">
        <f t="shared" si="157"/>
        <v>#REF!</v>
      </c>
      <c r="AI4091" s="43" t="str">
        <f>_xll.BInterpol('Base IPCA'!$C$3:$C$13,'Base IPCA'!$E$3:$E$13,AH4091,"Cubic","Extrapolate=Linear","MultiX=Average","Skip=True","Sort=True")</f>
        <v>#N/A Invalid Parameter: Interpolation value</v>
      </c>
      <c r="AJ4091" s="43" t="str">
        <f>_xll.BInterpol('Base IPCA'!$C$3:$C$13,'Base IPCA'!$D$3:$D$13,AH4091,"Cubic","Extrapolate=Linear","MultiX=Average","Skip=True","Sort=True")</f>
        <v>#N/A Invalid Parameter: Interpolation value</v>
      </c>
    </row>
    <row r="4092" spans="34:36" x14ac:dyDescent="0.25">
      <c r="AH4092" s="42" t="e">
        <f t="shared" si="157"/>
        <v>#REF!</v>
      </c>
      <c r="AI4092" s="43" t="str">
        <f>_xll.BInterpol('Base IPCA'!$C$3:$C$13,'Base IPCA'!$E$3:$E$13,AH4092,"Cubic","Extrapolate=Linear","MultiX=Average","Skip=True","Sort=True")</f>
        <v>#N/A Invalid Parameter: Interpolation value</v>
      </c>
      <c r="AJ4092" s="43" t="str">
        <f>_xll.BInterpol('Base IPCA'!$C$3:$C$13,'Base IPCA'!$D$3:$D$13,AH4092,"Cubic","Extrapolate=Linear","MultiX=Average","Skip=True","Sort=True")</f>
        <v>#N/A Invalid Parameter: Interpolation value</v>
      </c>
    </row>
    <row r="4093" spans="34:36" x14ac:dyDescent="0.25">
      <c r="AH4093" s="42" t="e">
        <f t="shared" si="157"/>
        <v>#REF!</v>
      </c>
      <c r="AI4093" s="43" t="str">
        <f>_xll.BInterpol('Base IPCA'!$C$3:$C$13,'Base IPCA'!$E$3:$E$13,AH4093,"Cubic","Extrapolate=Linear","MultiX=Average","Skip=True","Sort=True")</f>
        <v>#N/A Invalid Parameter: Interpolation value</v>
      </c>
      <c r="AJ4093" s="43" t="str">
        <f>_xll.BInterpol('Base IPCA'!$C$3:$C$13,'Base IPCA'!$D$3:$D$13,AH4093,"Cubic","Extrapolate=Linear","MultiX=Average","Skip=True","Sort=True")</f>
        <v>#N/A Invalid Parameter: Interpolation value</v>
      </c>
    </row>
    <row r="4094" spans="34:36" x14ac:dyDescent="0.25">
      <c r="AH4094" s="42" t="e">
        <f t="shared" si="157"/>
        <v>#REF!</v>
      </c>
      <c r="AI4094" s="43" t="str">
        <f>_xll.BInterpol('Base IPCA'!$C$3:$C$13,'Base IPCA'!$E$3:$E$13,AH4094,"Cubic","Extrapolate=Linear","MultiX=Average","Skip=True","Sort=True")</f>
        <v>#N/A Invalid Parameter: Interpolation value</v>
      </c>
      <c r="AJ4094" s="43" t="str">
        <f>_xll.BInterpol('Base IPCA'!$C$3:$C$13,'Base IPCA'!$D$3:$D$13,AH4094,"Cubic","Extrapolate=Linear","MultiX=Average","Skip=True","Sort=True")</f>
        <v>#N/A Invalid Parameter: Interpolation value</v>
      </c>
    </row>
    <row r="4095" spans="34:36" x14ac:dyDescent="0.25">
      <c r="AH4095" s="42" t="e">
        <f t="shared" si="157"/>
        <v>#REF!</v>
      </c>
      <c r="AI4095" s="43" t="str">
        <f>_xll.BInterpol('Base IPCA'!$C$3:$C$13,'Base IPCA'!$E$3:$E$13,AH4095,"Cubic","Extrapolate=Linear","MultiX=Average","Skip=True","Sort=True")</f>
        <v>#N/A Invalid Parameter: Interpolation value</v>
      </c>
      <c r="AJ4095" s="43" t="str">
        <f>_xll.BInterpol('Base IPCA'!$C$3:$C$13,'Base IPCA'!$D$3:$D$13,AH4095,"Cubic","Extrapolate=Linear","MultiX=Average","Skip=True","Sort=True")</f>
        <v>#N/A Invalid Parameter: Interpolation value</v>
      </c>
    </row>
    <row r="4096" spans="34:36" x14ac:dyDescent="0.25">
      <c r="AH4096" s="42" t="e">
        <f t="shared" si="157"/>
        <v>#REF!</v>
      </c>
      <c r="AI4096" s="43" t="str">
        <f>_xll.BInterpol('Base IPCA'!$C$3:$C$13,'Base IPCA'!$E$3:$E$13,AH4096,"Cubic","Extrapolate=Linear","MultiX=Average","Skip=True","Sort=True")</f>
        <v>#N/A Invalid Parameter: Interpolation value</v>
      </c>
      <c r="AJ4096" s="43" t="str">
        <f>_xll.BInterpol('Base IPCA'!$C$3:$C$13,'Base IPCA'!$D$3:$D$13,AH4096,"Cubic","Extrapolate=Linear","MultiX=Average","Skip=True","Sort=True")</f>
        <v>#N/A Invalid Parameter: Interpolation value</v>
      </c>
    </row>
    <row r="4097" spans="34:36" x14ac:dyDescent="0.25">
      <c r="AH4097" s="42" t="e">
        <f t="shared" si="157"/>
        <v>#REF!</v>
      </c>
      <c r="AI4097" s="43" t="str">
        <f>_xll.BInterpol('Base IPCA'!$C$3:$C$13,'Base IPCA'!$E$3:$E$13,AH4097,"Cubic","Extrapolate=Linear","MultiX=Average","Skip=True","Sort=True")</f>
        <v>#N/A Invalid Parameter: Interpolation value</v>
      </c>
      <c r="AJ4097" s="43" t="str">
        <f>_xll.BInterpol('Base IPCA'!$C$3:$C$13,'Base IPCA'!$D$3:$D$13,AH4097,"Cubic","Extrapolate=Linear","MultiX=Average","Skip=True","Sort=True")</f>
        <v>#N/A Invalid Parameter: Interpolation value</v>
      </c>
    </row>
    <row r="4098" spans="34:36" x14ac:dyDescent="0.25">
      <c r="AH4098" s="42" t="e">
        <f t="shared" si="157"/>
        <v>#REF!</v>
      </c>
      <c r="AI4098" s="43" t="str">
        <f>_xll.BInterpol('Base IPCA'!$C$3:$C$13,'Base IPCA'!$E$3:$E$13,AH4098,"Cubic","Extrapolate=Linear","MultiX=Average","Skip=True","Sort=True")</f>
        <v>#N/A Invalid Parameter: Interpolation value</v>
      </c>
      <c r="AJ4098" s="43" t="str">
        <f>_xll.BInterpol('Base IPCA'!$C$3:$C$13,'Base IPCA'!$D$3:$D$13,AH4098,"Cubic","Extrapolate=Linear","MultiX=Average","Skip=True","Sort=True")</f>
        <v>#N/A Invalid Parameter: Interpolation value</v>
      </c>
    </row>
    <row r="4099" spans="34:36" x14ac:dyDescent="0.25">
      <c r="AH4099" s="42" t="e">
        <f t="shared" si="157"/>
        <v>#REF!</v>
      </c>
      <c r="AI4099" s="43" t="str">
        <f>_xll.BInterpol('Base IPCA'!$C$3:$C$13,'Base IPCA'!$E$3:$E$13,AH4099,"Cubic","Extrapolate=Linear","MultiX=Average","Skip=True","Sort=True")</f>
        <v>#N/A Invalid Parameter: Interpolation value</v>
      </c>
      <c r="AJ4099" s="43" t="str">
        <f>_xll.BInterpol('Base IPCA'!$C$3:$C$13,'Base IPCA'!$D$3:$D$13,AH4099,"Cubic","Extrapolate=Linear","MultiX=Average","Skip=True","Sort=True")</f>
        <v>#N/A Invalid Parameter: Interpolation value</v>
      </c>
    </row>
    <row r="4100" spans="34:36" x14ac:dyDescent="0.25">
      <c r="AH4100" s="42" t="e">
        <f t="shared" si="157"/>
        <v>#REF!</v>
      </c>
      <c r="AI4100" s="43" t="str">
        <f>_xll.BInterpol('Base IPCA'!$C$3:$C$13,'Base IPCA'!$E$3:$E$13,AH4100,"Cubic","Extrapolate=Linear","MultiX=Average","Skip=True","Sort=True")</f>
        <v>#N/A Invalid Parameter: Interpolation value</v>
      </c>
      <c r="AJ4100" s="43" t="str">
        <f>_xll.BInterpol('Base IPCA'!$C$3:$C$13,'Base IPCA'!$D$3:$D$13,AH4100,"Cubic","Extrapolate=Linear","MultiX=Average","Skip=True","Sort=True")</f>
        <v>#N/A Invalid Parameter: Interpolation value</v>
      </c>
    </row>
    <row r="4101" spans="34:36" x14ac:dyDescent="0.25">
      <c r="AH4101" s="42" t="e">
        <f t="shared" si="157"/>
        <v>#REF!</v>
      </c>
      <c r="AI4101" s="43" t="str">
        <f>_xll.BInterpol('Base IPCA'!$C$3:$C$13,'Base IPCA'!$E$3:$E$13,AH4101,"Cubic","Extrapolate=Linear","MultiX=Average","Skip=True","Sort=True")</f>
        <v>#N/A Invalid Parameter: Interpolation value</v>
      </c>
      <c r="AJ4101" s="43" t="str">
        <f>_xll.BInterpol('Base IPCA'!$C$3:$C$13,'Base IPCA'!$D$3:$D$13,AH4101,"Cubic","Extrapolate=Linear","MultiX=Average","Skip=True","Sort=True")</f>
        <v>#N/A Invalid Parameter: Interpolation value</v>
      </c>
    </row>
    <row r="4102" spans="34:36" x14ac:dyDescent="0.25">
      <c r="AH4102" s="42" t="e">
        <f t="shared" ref="AH4102:AH4165" si="158">AH4101+1</f>
        <v>#REF!</v>
      </c>
      <c r="AI4102" s="43" t="str">
        <f>_xll.BInterpol('Base IPCA'!$C$3:$C$13,'Base IPCA'!$E$3:$E$13,AH4102,"Cubic","Extrapolate=Linear","MultiX=Average","Skip=True","Sort=True")</f>
        <v>#N/A Invalid Parameter: Interpolation value</v>
      </c>
      <c r="AJ4102" s="43" t="str">
        <f>_xll.BInterpol('Base IPCA'!$C$3:$C$13,'Base IPCA'!$D$3:$D$13,AH4102,"Cubic","Extrapolate=Linear","MultiX=Average","Skip=True","Sort=True")</f>
        <v>#N/A Invalid Parameter: Interpolation value</v>
      </c>
    </row>
    <row r="4103" spans="34:36" x14ac:dyDescent="0.25">
      <c r="AH4103" s="42" t="e">
        <f t="shared" si="158"/>
        <v>#REF!</v>
      </c>
      <c r="AI4103" s="43" t="str">
        <f>_xll.BInterpol('Base IPCA'!$C$3:$C$13,'Base IPCA'!$E$3:$E$13,AH4103,"Cubic","Extrapolate=Linear","MultiX=Average","Skip=True","Sort=True")</f>
        <v>#N/A Invalid Parameter: Interpolation value</v>
      </c>
      <c r="AJ4103" s="43" t="str">
        <f>_xll.BInterpol('Base IPCA'!$C$3:$C$13,'Base IPCA'!$D$3:$D$13,AH4103,"Cubic","Extrapolate=Linear","MultiX=Average","Skip=True","Sort=True")</f>
        <v>#N/A Invalid Parameter: Interpolation value</v>
      </c>
    </row>
    <row r="4104" spans="34:36" x14ac:dyDescent="0.25">
      <c r="AH4104" s="42" t="e">
        <f t="shared" si="158"/>
        <v>#REF!</v>
      </c>
      <c r="AI4104" s="43" t="str">
        <f>_xll.BInterpol('Base IPCA'!$C$3:$C$13,'Base IPCA'!$E$3:$E$13,AH4104,"Cubic","Extrapolate=Linear","MultiX=Average","Skip=True","Sort=True")</f>
        <v>#N/A Invalid Parameter: Interpolation value</v>
      </c>
      <c r="AJ4104" s="43" t="str">
        <f>_xll.BInterpol('Base IPCA'!$C$3:$C$13,'Base IPCA'!$D$3:$D$13,AH4104,"Cubic","Extrapolate=Linear","MultiX=Average","Skip=True","Sort=True")</f>
        <v>#N/A Invalid Parameter: Interpolation value</v>
      </c>
    </row>
    <row r="4105" spans="34:36" x14ac:dyDescent="0.25">
      <c r="AH4105" s="42" t="e">
        <f t="shared" si="158"/>
        <v>#REF!</v>
      </c>
      <c r="AI4105" s="43" t="str">
        <f>_xll.BInterpol('Base IPCA'!$C$3:$C$13,'Base IPCA'!$E$3:$E$13,AH4105,"Cubic","Extrapolate=Linear","MultiX=Average","Skip=True","Sort=True")</f>
        <v>#N/A Invalid Parameter: Interpolation value</v>
      </c>
      <c r="AJ4105" s="43" t="str">
        <f>_xll.BInterpol('Base IPCA'!$C$3:$C$13,'Base IPCA'!$D$3:$D$13,AH4105,"Cubic","Extrapolate=Linear","MultiX=Average","Skip=True","Sort=True")</f>
        <v>#N/A Invalid Parameter: Interpolation value</v>
      </c>
    </row>
    <row r="4106" spans="34:36" x14ac:dyDescent="0.25">
      <c r="AH4106" s="42" t="e">
        <f t="shared" si="158"/>
        <v>#REF!</v>
      </c>
      <c r="AI4106" s="43" t="str">
        <f>_xll.BInterpol('Base IPCA'!$C$3:$C$13,'Base IPCA'!$E$3:$E$13,AH4106,"Cubic","Extrapolate=Linear","MultiX=Average","Skip=True","Sort=True")</f>
        <v>#N/A Invalid Parameter: Interpolation value</v>
      </c>
      <c r="AJ4106" s="43" t="str">
        <f>_xll.BInterpol('Base IPCA'!$C$3:$C$13,'Base IPCA'!$D$3:$D$13,AH4106,"Cubic","Extrapolate=Linear","MultiX=Average","Skip=True","Sort=True")</f>
        <v>#N/A Invalid Parameter: Interpolation value</v>
      </c>
    </row>
    <row r="4107" spans="34:36" x14ac:dyDescent="0.25">
      <c r="AH4107" s="42" t="e">
        <f t="shared" si="158"/>
        <v>#REF!</v>
      </c>
      <c r="AI4107" s="43" t="str">
        <f>_xll.BInterpol('Base IPCA'!$C$3:$C$13,'Base IPCA'!$E$3:$E$13,AH4107,"Cubic","Extrapolate=Linear","MultiX=Average","Skip=True","Sort=True")</f>
        <v>#N/A Invalid Parameter: Interpolation value</v>
      </c>
      <c r="AJ4107" s="43" t="str">
        <f>_xll.BInterpol('Base IPCA'!$C$3:$C$13,'Base IPCA'!$D$3:$D$13,AH4107,"Cubic","Extrapolate=Linear","MultiX=Average","Skip=True","Sort=True")</f>
        <v>#N/A Invalid Parameter: Interpolation value</v>
      </c>
    </row>
    <row r="4108" spans="34:36" x14ac:dyDescent="0.25">
      <c r="AH4108" s="42" t="e">
        <f t="shared" si="158"/>
        <v>#REF!</v>
      </c>
      <c r="AI4108" s="43" t="str">
        <f>_xll.BInterpol('Base IPCA'!$C$3:$C$13,'Base IPCA'!$E$3:$E$13,AH4108,"Cubic","Extrapolate=Linear","MultiX=Average","Skip=True","Sort=True")</f>
        <v>#N/A Invalid Parameter: Interpolation value</v>
      </c>
      <c r="AJ4108" s="43" t="str">
        <f>_xll.BInterpol('Base IPCA'!$C$3:$C$13,'Base IPCA'!$D$3:$D$13,AH4108,"Cubic","Extrapolate=Linear","MultiX=Average","Skip=True","Sort=True")</f>
        <v>#N/A Invalid Parameter: Interpolation value</v>
      </c>
    </row>
    <row r="4109" spans="34:36" x14ac:dyDescent="0.25">
      <c r="AH4109" s="42" t="e">
        <f t="shared" si="158"/>
        <v>#REF!</v>
      </c>
      <c r="AI4109" s="43" t="str">
        <f>_xll.BInterpol('Base IPCA'!$C$3:$C$13,'Base IPCA'!$E$3:$E$13,AH4109,"Cubic","Extrapolate=Linear","MultiX=Average","Skip=True","Sort=True")</f>
        <v>#N/A Invalid Parameter: Interpolation value</v>
      </c>
      <c r="AJ4109" s="43" t="str">
        <f>_xll.BInterpol('Base IPCA'!$C$3:$C$13,'Base IPCA'!$D$3:$D$13,AH4109,"Cubic","Extrapolate=Linear","MultiX=Average","Skip=True","Sort=True")</f>
        <v>#N/A Invalid Parameter: Interpolation value</v>
      </c>
    </row>
    <row r="4110" spans="34:36" x14ac:dyDescent="0.25">
      <c r="AH4110" s="42" t="e">
        <f t="shared" si="158"/>
        <v>#REF!</v>
      </c>
      <c r="AI4110" s="43" t="str">
        <f>_xll.BInterpol('Base IPCA'!$C$3:$C$13,'Base IPCA'!$E$3:$E$13,AH4110,"Cubic","Extrapolate=Linear","MultiX=Average","Skip=True","Sort=True")</f>
        <v>#N/A Invalid Parameter: Interpolation value</v>
      </c>
      <c r="AJ4110" s="43" t="str">
        <f>_xll.BInterpol('Base IPCA'!$C$3:$C$13,'Base IPCA'!$D$3:$D$13,AH4110,"Cubic","Extrapolate=Linear","MultiX=Average","Skip=True","Sort=True")</f>
        <v>#N/A Invalid Parameter: Interpolation value</v>
      </c>
    </row>
    <row r="4111" spans="34:36" x14ac:dyDescent="0.25">
      <c r="AH4111" s="42" t="e">
        <f t="shared" si="158"/>
        <v>#REF!</v>
      </c>
      <c r="AI4111" s="43" t="str">
        <f>_xll.BInterpol('Base IPCA'!$C$3:$C$13,'Base IPCA'!$E$3:$E$13,AH4111,"Cubic","Extrapolate=Linear","MultiX=Average","Skip=True","Sort=True")</f>
        <v>#N/A Invalid Parameter: Interpolation value</v>
      </c>
      <c r="AJ4111" s="43" t="str">
        <f>_xll.BInterpol('Base IPCA'!$C$3:$C$13,'Base IPCA'!$D$3:$D$13,AH4111,"Cubic","Extrapolate=Linear","MultiX=Average","Skip=True","Sort=True")</f>
        <v>#N/A Invalid Parameter: Interpolation value</v>
      </c>
    </row>
    <row r="4112" spans="34:36" x14ac:dyDescent="0.25">
      <c r="AH4112" s="42" t="e">
        <f t="shared" si="158"/>
        <v>#REF!</v>
      </c>
      <c r="AI4112" s="43" t="str">
        <f>_xll.BInterpol('Base IPCA'!$C$3:$C$13,'Base IPCA'!$E$3:$E$13,AH4112,"Cubic","Extrapolate=Linear","MultiX=Average","Skip=True","Sort=True")</f>
        <v>#N/A Invalid Parameter: Interpolation value</v>
      </c>
      <c r="AJ4112" s="43" t="str">
        <f>_xll.BInterpol('Base IPCA'!$C$3:$C$13,'Base IPCA'!$D$3:$D$13,AH4112,"Cubic","Extrapolate=Linear","MultiX=Average","Skip=True","Sort=True")</f>
        <v>#N/A Invalid Parameter: Interpolation value</v>
      </c>
    </row>
    <row r="4113" spans="34:36" x14ac:dyDescent="0.25">
      <c r="AH4113" s="42" t="e">
        <f t="shared" si="158"/>
        <v>#REF!</v>
      </c>
      <c r="AI4113" s="43" t="str">
        <f>_xll.BInterpol('Base IPCA'!$C$3:$C$13,'Base IPCA'!$E$3:$E$13,AH4113,"Cubic","Extrapolate=Linear","MultiX=Average","Skip=True","Sort=True")</f>
        <v>#N/A Invalid Parameter: Interpolation value</v>
      </c>
      <c r="AJ4113" s="43" t="str">
        <f>_xll.BInterpol('Base IPCA'!$C$3:$C$13,'Base IPCA'!$D$3:$D$13,AH4113,"Cubic","Extrapolate=Linear","MultiX=Average","Skip=True","Sort=True")</f>
        <v>#N/A Invalid Parameter: Interpolation value</v>
      </c>
    </row>
    <row r="4114" spans="34:36" x14ac:dyDescent="0.25">
      <c r="AH4114" s="42" t="e">
        <f t="shared" si="158"/>
        <v>#REF!</v>
      </c>
      <c r="AI4114" s="43" t="str">
        <f>_xll.BInterpol('Base IPCA'!$C$3:$C$13,'Base IPCA'!$E$3:$E$13,AH4114,"Cubic","Extrapolate=Linear","MultiX=Average","Skip=True","Sort=True")</f>
        <v>#N/A Invalid Parameter: Interpolation value</v>
      </c>
      <c r="AJ4114" s="43" t="str">
        <f>_xll.BInterpol('Base IPCA'!$C$3:$C$13,'Base IPCA'!$D$3:$D$13,AH4114,"Cubic","Extrapolate=Linear","MultiX=Average","Skip=True","Sort=True")</f>
        <v>#N/A Invalid Parameter: Interpolation value</v>
      </c>
    </row>
    <row r="4115" spans="34:36" x14ac:dyDescent="0.25">
      <c r="AH4115" s="42" t="e">
        <f t="shared" si="158"/>
        <v>#REF!</v>
      </c>
      <c r="AI4115" s="43" t="str">
        <f>_xll.BInterpol('Base IPCA'!$C$3:$C$13,'Base IPCA'!$E$3:$E$13,AH4115,"Cubic","Extrapolate=Linear","MultiX=Average","Skip=True","Sort=True")</f>
        <v>#N/A Invalid Parameter: Interpolation value</v>
      </c>
      <c r="AJ4115" s="43" t="str">
        <f>_xll.BInterpol('Base IPCA'!$C$3:$C$13,'Base IPCA'!$D$3:$D$13,AH4115,"Cubic","Extrapolate=Linear","MultiX=Average","Skip=True","Sort=True")</f>
        <v>#N/A Invalid Parameter: Interpolation value</v>
      </c>
    </row>
    <row r="4116" spans="34:36" x14ac:dyDescent="0.25">
      <c r="AH4116" s="42" t="e">
        <f t="shared" si="158"/>
        <v>#REF!</v>
      </c>
      <c r="AI4116" s="43" t="str">
        <f>_xll.BInterpol('Base IPCA'!$C$3:$C$13,'Base IPCA'!$E$3:$E$13,AH4116,"Cubic","Extrapolate=Linear","MultiX=Average","Skip=True","Sort=True")</f>
        <v>#N/A Invalid Parameter: Interpolation value</v>
      </c>
      <c r="AJ4116" s="43" t="str">
        <f>_xll.BInterpol('Base IPCA'!$C$3:$C$13,'Base IPCA'!$D$3:$D$13,AH4116,"Cubic","Extrapolate=Linear","MultiX=Average","Skip=True","Sort=True")</f>
        <v>#N/A Invalid Parameter: Interpolation value</v>
      </c>
    </row>
    <row r="4117" spans="34:36" x14ac:dyDescent="0.25">
      <c r="AH4117" s="42" t="e">
        <f t="shared" si="158"/>
        <v>#REF!</v>
      </c>
      <c r="AI4117" s="43" t="str">
        <f>_xll.BInterpol('Base IPCA'!$C$3:$C$13,'Base IPCA'!$E$3:$E$13,AH4117,"Cubic","Extrapolate=Linear","MultiX=Average","Skip=True","Sort=True")</f>
        <v>#N/A Invalid Parameter: Interpolation value</v>
      </c>
      <c r="AJ4117" s="43" t="str">
        <f>_xll.BInterpol('Base IPCA'!$C$3:$C$13,'Base IPCA'!$D$3:$D$13,AH4117,"Cubic","Extrapolate=Linear","MultiX=Average","Skip=True","Sort=True")</f>
        <v>#N/A Invalid Parameter: Interpolation value</v>
      </c>
    </row>
    <row r="4118" spans="34:36" x14ac:dyDescent="0.25">
      <c r="AH4118" s="42" t="e">
        <f t="shared" si="158"/>
        <v>#REF!</v>
      </c>
      <c r="AI4118" s="43" t="str">
        <f>_xll.BInterpol('Base IPCA'!$C$3:$C$13,'Base IPCA'!$E$3:$E$13,AH4118,"Cubic","Extrapolate=Linear","MultiX=Average","Skip=True","Sort=True")</f>
        <v>#N/A Invalid Parameter: Interpolation value</v>
      </c>
      <c r="AJ4118" s="43" t="str">
        <f>_xll.BInterpol('Base IPCA'!$C$3:$C$13,'Base IPCA'!$D$3:$D$13,AH4118,"Cubic","Extrapolate=Linear","MultiX=Average","Skip=True","Sort=True")</f>
        <v>#N/A Invalid Parameter: Interpolation value</v>
      </c>
    </row>
    <row r="4119" spans="34:36" x14ac:dyDescent="0.25">
      <c r="AH4119" s="42" t="e">
        <f t="shared" si="158"/>
        <v>#REF!</v>
      </c>
      <c r="AI4119" s="43" t="str">
        <f>_xll.BInterpol('Base IPCA'!$C$3:$C$13,'Base IPCA'!$E$3:$E$13,AH4119,"Cubic","Extrapolate=Linear","MultiX=Average","Skip=True","Sort=True")</f>
        <v>#N/A Invalid Parameter: Interpolation value</v>
      </c>
      <c r="AJ4119" s="43" t="str">
        <f>_xll.BInterpol('Base IPCA'!$C$3:$C$13,'Base IPCA'!$D$3:$D$13,AH4119,"Cubic","Extrapolate=Linear","MultiX=Average","Skip=True","Sort=True")</f>
        <v>#N/A Invalid Parameter: Interpolation value</v>
      </c>
    </row>
    <row r="4120" spans="34:36" x14ac:dyDescent="0.25">
      <c r="AH4120" s="42" t="e">
        <f t="shared" si="158"/>
        <v>#REF!</v>
      </c>
      <c r="AI4120" s="43" t="str">
        <f>_xll.BInterpol('Base IPCA'!$C$3:$C$13,'Base IPCA'!$E$3:$E$13,AH4120,"Cubic","Extrapolate=Linear","MultiX=Average","Skip=True","Sort=True")</f>
        <v>#N/A Invalid Parameter: Interpolation value</v>
      </c>
      <c r="AJ4120" s="43" t="str">
        <f>_xll.BInterpol('Base IPCA'!$C$3:$C$13,'Base IPCA'!$D$3:$D$13,AH4120,"Cubic","Extrapolate=Linear","MultiX=Average","Skip=True","Sort=True")</f>
        <v>#N/A Invalid Parameter: Interpolation value</v>
      </c>
    </row>
    <row r="4121" spans="34:36" x14ac:dyDescent="0.25">
      <c r="AH4121" s="42" t="e">
        <f t="shared" si="158"/>
        <v>#REF!</v>
      </c>
      <c r="AI4121" s="43" t="str">
        <f>_xll.BInterpol('Base IPCA'!$C$3:$C$13,'Base IPCA'!$E$3:$E$13,AH4121,"Cubic","Extrapolate=Linear","MultiX=Average","Skip=True","Sort=True")</f>
        <v>#N/A Invalid Parameter: Interpolation value</v>
      </c>
      <c r="AJ4121" s="43" t="str">
        <f>_xll.BInterpol('Base IPCA'!$C$3:$C$13,'Base IPCA'!$D$3:$D$13,AH4121,"Cubic","Extrapolate=Linear","MultiX=Average","Skip=True","Sort=True")</f>
        <v>#N/A Invalid Parameter: Interpolation value</v>
      </c>
    </row>
    <row r="4122" spans="34:36" x14ac:dyDescent="0.25">
      <c r="AH4122" s="42" t="e">
        <f t="shared" si="158"/>
        <v>#REF!</v>
      </c>
      <c r="AI4122" s="43" t="str">
        <f>_xll.BInterpol('Base IPCA'!$C$3:$C$13,'Base IPCA'!$E$3:$E$13,AH4122,"Cubic","Extrapolate=Linear","MultiX=Average","Skip=True","Sort=True")</f>
        <v>#N/A Invalid Parameter: Interpolation value</v>
      </c>
      <c r="AJ4122" s="43" t="str">
        <f>_xll.BInterpol('Base IPCA'!$C$3:$C$13,'Base IPCA'!$D$3:$D$13,AH4122,"Cubic","Extrapolate=Linear","MultiX=Average","Skip=True","Sort=True")</f>
        <v>#N/A Invalid Parameter: Interpolation value</v>
      </c>
    </row>
    <row r="4123" spans="34:36" x14ac:dyDescent="0.25">
      <c r="AH4123" s="42" t="e">
        <f t="shared" si="158"/>
        <v>#REF!</v>
      </c>
      <c r="AI4123" s="43" t="str">
        <f>_xll.BInterpol('Base IPCA'!$C$3:$C$13,'Base IPCA'!$E$3:$E$13,AH4123,"Cubic","Extrapolate=Linear","MultiX=Average","Skip=True","Sort=True")</f>
        <v>#N/A Invalid Parameter: Interpolation value</v>
      </c>
      <c r="AJ4123" s="43" t="str">
        <f>_xll.BInterpol('Base IPCA'!$C$3:$C$13,'Base IPCA'!$D$3:$D$13,AH4123,"Cubic","Extrapolate=Linear","MultiX=Average","Skip=True","Sort=True")</f>
        <v>#N/A Invalid Parameter: Interpolation value</v>
      </c>
    </row>
    <row r="4124" spans="34:36" x14ac:dyDescent="0.25">
      <c r="AH4124" s="42" t="e">
        <f t="shared" si="158"/>
        <v>#REF!</v>
      </c>
      <c r="AI4124" s="43" t="str">
        <f>_xll.BInterpol('Base IPCA'!$C$3:$C$13,'Base IPCA'!$E$3:$E$13,AH4124,"Cubic","Extrapolate=Linear","MultiX=Average","Skip=True","Sort=True")</f>
        <v>#N/A Invalid Parameter: Interpolation value</v>
      </c>
      <c r="AJ4124" s="43" t="str">
        <f>_xll.BInterpol('Base IPCA'!$C$3:$C$13,'Base IPCA'!$D$3:$D$13,AH4124,"Cubic","Extrapolate=Linear","MultiX=Average","Skip=True","Sort=True")</f>
        <v>#N/A Invalid Parameter: Interpolation value</v>
      </c>
    </row>
    <row r="4125" spans="34:36" x14ac:dyDescent="0.25">
      <c r="AH4125" s="42" t="e">
        <f t="shared" si="158"/>
        <v>#REF!</v>
      </c>
      <c r="AI4125" s="43" t="str">
        <f>_xll.BInterpol('Base IPCA'!$C$3:$C$13,'Base IPCA'!$E$3:$E$13,AH4125,"Cubic","Extrapolate=Linear","MultiX=Average","Skip=True","Sort=True")</f>
        <v>#N/A Invalid Parameter: Interpolation value</v>
      </c>
      <c r="AJ4125" s="43" t="str">
        <f>_xll.BInterpol('Base IPCA'!$C$3:$C$13,'Base IPCA'!$D$3:$D$13,AH4125,"Cubic","Extrapolate=Linear","MultiX=Average","Skip=True","Sort=True")</f>
        <v>#N/A Invalid Parameter: Interpolation value</v>
      </c>
    </row>
    <row r="4126" spans="34:36" x14ac:dyDescent="0.25">
      <c r="AH4126" s="42" t="e">
        <f t="shared" si="158"/>
        <v>#REF!</v>
      </c>
      <c r="AI4126" s="43" t="str">
        <f>_xll.BInterpol('Base IPCA'!$C$3:$C$13,'Base IPCA'!$E$3:$E$13,AH4126,"Cubic","Extrapolate=Linear","MultiX=Average","Skip=True","Sort=True")</f>
        <v>#N/A Invalid Parameter: Interpolation value</v>
      </c>
      <c r="AJ4126" s="43" t="str">
        <f>_xll.BInterpol('Base IPCA'!$C$3:$C$13,'Base IPCA'!$D$3:$D$13,AH4126,"Cubic","Extrapolate=Linear","MultiX=Average","Skip=True","Sort=True")</f>
        <v>#N/A Invalid Parameter: Interpolation value</v>
      </c>
    </row>
    <row r="4127" spans="34:36" x14ac:dyDescent="0.25">
      <c r="AH4127" s="42" t="e">
        <f t="shared" si="158"/>
        <v>#REF!</v>
      </c>
      <c r="AI4127" s="43" t="str">
        <f>_xll.BInterpol('Base IPCA'!$C$3:$C$13,'Base IPCA'!$E$3:$E$13,AH4127,"Cubic","Extrapolate=Linear","MultiX=Average","Skip=True","Sort=True")</f>
        <v>#N/A Invalid Parameter: Interpolation value</v>
      </c>
      <c r="AJ4127" s="43" t="str">
        <f>_xll.BInterpol('Base IPCA'!$C$3:$C$13,'Base IPCA'!$D$3:$D$13,AH4127,"Cubic","Extrapolate=Linear","MultiX=Average","Skip=True","Sort=True")</f>
        <v>#N/A Invalid Parameter: Interpolation value</v>
      </c>
    </row>
    <row r="4128" spans="34:36" x14ac:dyDescent="0.25">
      <c r="AH4128" s="42" t="e">
        <f t="shared" si="158"/>
        <v>#REF!</v>
      </c>
      <c r="AI4128" s="43" t="str">
        <f>_xll.BInterpol('Base IPCA'!$C$3:$C$13,'Base IPCA'!$E$3:$E$13,AH4128,"Cubic","Extrapolate=Linear","MultiX=Average","Skip=True","Sort=True")</f>
        <v>#N/A Invalid Parameter: Interpolation value</v>
      </c>
      <c r="AJ4128" s="43" t="str">
        <f>_xll.BInterpol('Base IPCA'!$C$3:$C$13,'Base IPCA'!$D$3:$D$13,AH4128,"Cubic","Extrapolate=Linear","MultiX=Average","Skip=True","Sort=True")</f>
        <v>#N/A Invalid Parameter: Interpolation value</v>
      </c>
    </row>
    <row r="4129" spans="34:36" x14ac:dyDescent="0.25">
      <c r="AH4129" s="42" t="e">
        <f t="shared" si="158"/>
        <v>#REF!</v>
      </c>
      <c r="AI4129" s="43" t="str">
        <f>_xll.BInterpol('Base IPCA'!$C$3:$C$13,'Base IPCA'!$E$3:$E$13,AH4129,"Cubic","Extrapolate=Linear","MultiX=Average","Skip=True","Sort=True")</f>
        <v>#N/A Invalid Parameter: Interpolation value</v>
      </c>
      <c r="AJ4129" s="43" t="str">
        <f>_xll.BInterpol('Base IPCA'!$C$3:$C$13,'Base IPCA'!$D$3:$D$13,AH4129,"Cubic","Extrapolate=Linear","MultiX=Average","Skip=True","Sort=True")</f>
        <v>#N/A Invalid Parameter: Interpolation value</v>
      </c>
    </row>
    <row r="4130" spans="34:36" x14ac:dyDescent="0.25">
      <c r="AH4130" s="42" t="e">
        <f t="shared" si="158"/>
        <v>#REF!</v>
      </c>
      <c r="AI4130" s="43" t="str">
        <f>_xll.BInterpol('Base IPCA'!$C$3:$C$13,'Base IPCA'!$E$3:$E$13,AH4130,"Cubic","Extrapolate=Linear","MultiX=Average","Skip=True","Sort=True")</f>
        <v>#N/A Invalid Parameter: Interpolation value</v>
      </c>
      <c r="AJ4130" s="43" t="str">
        <f>_xll.BInterpol('Base IPCA'!$C$3:$C$13,'Base IPCA'!$D$3:$D$13,AH4130,"Cubic","Extrapolate=Linear","MultiX=Average","Skip=True","Sort=True")</f>
        <v>#N/A Invalid Parameter: Interpolation value</v>
      </c>
    </row>
    <row r="4131" spans="34:36" x14ac:dyDescent="0.25">
      <c r="AH4131" s="42" t="e">
        <f t="shared" si="158"/>
        <v>#REF!</v>
      </c>
      <c r="AI4131" s="43" t="str">
        <f>_xll.BInterpol('Base IPCA'!$C$3:$C$13,'Base IPCA'!$E$3:$E$13,AH4131,"Cubic","Extrapolate=Linear","MultiX=Average","Skip=True","Sort=True")</f>
        <v>#N/A Invalid Parameter: Interpolation value</v>
      </c>
      <c r="AJ4131" s="43" t="str">
        <f>_xll.BInterpol('Base IPCA'!$C$3:$C$13,'Base IPCA'!$D$3:$D$13,AH4131,"Cubic","Extrapolate=Linear","MultiX=Average","Skip=True","Sort=True")</f>
        <v>#N/A Invalid Parameter: Interpolation value</v>
      </c>
    </row>
    <row r="4132" spans="34:36" x14ac:dyDescent="0.25">
      <c r="AH4132" s="42" t="e">
        <f t="shared" si="158"/>
        <v>#REF!</v>
      </c>
      <c r="AI4132" s="43" t="str">
        <f>_xll.BInterpol('Base IPCA'!$C$3:$C$13,'Base IPCA'!$E$3:$E$13,AH4132,"Cubic","Extrapolate=Linear","MultiX=Average","Skip=True","Sort=True")</f>
        <v>#N/A Invalid Parameter: Interpolation value</v>
      </c>
      <c r="AJ4132" s="43" t="str">
        <f>_xll.BInterpol('Base IPCA'!$C$3:$C$13,'Base IPCA'!$D$3:$D$13,AH4132,"Cubic","Extrapolate=Linear","MultiX=Average","Skip=True","Sort=True")</f>
        <v>#N/A Invalid Parameter: Interpolation value</v>
      </c>
    </row>
    <row r="4133" spans="34:36" x14ac:dyDescent="0.25">
      <c r="AH4133" s="42" t="e">
        <f t="shared" si="158"/>
        <v>#REF!</v>
      </c>
      <c r="AI4133" s="43" t="str">
        <f>_xll.BInterpol('Base IPCA'!$C$3:$C$13,'Base IPCA'!$E$3:$E$13,AH4133,"Cubic","Extrapolate=Linear","MultiX=Average","Skip=True","Sort=True")</f>
        <v>#N/A Invalid Parameter: Interpolation value</v>
      </c>
      <c r="AJ4133" s="43" t="str">
        <f>_xll.BInterpol('Base IPCA'!$C$3:$C$13,'Base IPCA'!$D$3:$D$13,AH4133,"Cubic","Extrapolate=Linear","MultiX=Average","Skip=True","Sort=True")</f>
        <v>#N/A Invalid Parameter: Interpolation value</v>
      </c>
    </row>
    <row r="4134" spans="34:36" x14ac:dyDescent="0.25">
      <c r="AH4134" s="42" t="e">
        <f t="shared" si="158"/>
        <v>#REF!</v>
      </c>
      <c r="AI4134" s="43" t="str">
        <f>_xll.BInterpol('Base IPCA'!$C$3:$C$13,'Base IPCA'!$E$3:$E$13,AH4134,"Cubic","Extrapolate=Linear","MultiX=Average","Skip=True","Sort=True")</f>
        <v>#N/A Invalid Parameter: Interpolation value</v>
      </c>
      <c r="AJ4134" s="43" t="str">
        <f>_xll.BInterpol('Base IPCA'!$C$3:$C$13,'Base IPCA'!$D$3:$D$13,AH4134,"Cubic","Extrapolate=Linear","MultiX=Average","Skip=True","Sort=True")</f>
        <v>#N/A Invalid Parameter: Interpolation value</v>
      </c>
    </row>
    <row r="4135" spans="34:36" x14ac:dyDescent="0.25">
      <c r="AH4135" s="42" t="e">
        <f t="shared" si="158"/>
        <v>#REF!</v>
      </c>
      <c r="AI4135" s="43" t="str">
        <f>_xll.BInterpol('Base IPCA'!$C$3:$C$13,'Base IPCA'!$E$3:$E$13,AH4135,"Cubic","Extrapolate=Linear","MultiX=Average","Skip=True","Sort=True")</f>
        <v>#N/A Invalid Parameter: Interpolation value</v>
      </c>
      <c r="AJ4135" s="43" t="str">
        <f>_xll.BInterpol('Base IPCA'!$C$3:$C$13,'Base IPCA'!$D$3:$D$13,AH4135,"Cubic","Extrapolate=Linear","MultiX=Average","Skip=True","Sort=True")</f>
        <v>#N/A Invalid Parameter: Interpolation value</v>
      </c>
    </row>
    <row r="4136" spans="34:36" x14ac:dyDescent="0.25">
      <c r="AH4136" s="42" t="e">
        <f t="shared" si="158"/>
        <v>#REF!</v>
      </c>
      <c r="AI4136" s="43" t="str">
        <f>_xll.BInterpol('Base IPCA'!$C$3:$C$13,'Base IPCA'!$E$3:$E$13,AH4136,"Cubic","Extrapolate=Linear","MultiX=Average","Skip=True","Sort=True")</f>
        <v>#N/A Invalid Parameter: Interpolation value</v>
      </c>
      <c r="AJ4136" s="43" t="str">
        <f>_xll.BInterpol('Base IPCA'!$C$3:$C$13,'Base IPCA'!$D$3:$D$13,AH4136,"Cubic","Extrapolate=Linear","MultiX=Average","Skip=True","Sort=True")</f>
        <v>#N/A Invalid Parameter: Interpolation value</v>
      </c>
    </row>
    <row r="4137" spans="34:36" x14ac:dyDescent="0.25">
      <c r="AH4137" s="42" t="e">
        <f t="shared" si="158"/>
        <v>#REF!</v>
      </c>
      <c r="AI4137" s="43" t="str">
        <f>_xll.BInterpol('Base IPCA'!$C$3:$C$13,'Base IPCA'!$E$3:$E$13,AH4137,"Cubic","Extrapolate=Linear","MultiX=Average","Skip=True","Sort=True")</f>
        <v>#N/A Invalid Parameter: Interpolation value</v>
      </c>
      <c r="AJ4137" s="43" t="str">
        <f>_xll.BInterpol('Base IPCA'!$C$3:$C$13,'Base IPCA'!$D$3:$D$13,AH4137,"Cubic","Extrapolate=Linear","MultiX=Average","Skip=True","Sort=True")</f>
        <v>#N/A Invalid Parameter: Interpolation value</v>
      </c>
    </row>
    <row r="4138" spans="34:36" x14ac:dyDescent="0.25">
      <c r="AH4138" s="42" t="e">
        <f t="shared" si="158"/>
        <v>#REF!</v>
      </c>
      <c r="AI4138" s="43" t="str">
        <f>_xll.BInterpol('Base IPCA'!$C$3:$C$13,'Base IPCA'!$E$3:$E$13,AH4138,"Cubic","Extrapolate=Linear","MultiX=Average","Skip=True","Sort=True")</f>
        <v>#N/A Invalid Parameter: Interpolation value</v>
      </c>
      <c r="AJ4138" s="43" t="str">
        <f>_xll.BInterpol('Base IPCA'!$C$3:$C$13,'Base IPCA'!$D$3:$D$13,AH4138,"Cubic","Extrapolate=Linear","MultiX=Average","Skip=True","Sort=True")</f>
        <v>#N/A Invalid Parameter: Interpolation value</v>
      </c>
    </row>
    <row r="4139" spans="34:36" x14ac:dyDescent="0.25">
      <c r="AH4139" s="42" t="e">
        <f t="shared" si="158"/>
        <v>#REF!</v>
      </c>
      <c r="AI4139" s="43" t="str">
        <f>_xll.BInterpol('Base IPCA'!$C$3:$C$13,'Base IPCA'!$E$3:$E$13,AH4139,"Cubic","Extrapolate=Linear","MultiX=Average","Skip=True","Sort=True")</f>
        <v>#N/A Invalid Parameter: Interpolation value</v>
      </c>
      <c r="AJ4139" s="43" t="str">
        <f>_xll.BInterpol('Base IPCA'!$C$3:$C$13,'Base IPCA'!$D$3:$D$13,AH4139,"Cubic","Extrapolate=Linear","MultiX=Average","Skip=True","Sort=True")</f>
        <v>#N/A Invalid Parameter: Interpolation value</v>
      </c>
    </row>
    <row r="4140" spans="34:36" x14ac:dyDescent="0.25">
      <c r="AH4140" s="42" t="e">
        <f t="shared" si="158"/>
        <v>#REF!</v>
      </c>
      <c r="AI4140" s="43" t="str">
        <f>_xll.BInterpol('Base IPCA'!$C$3:$C$13,'Base IPCA'!$E$3:$E$13,AH4140,"Cubic","Extrapolate=Linear","MultiX=Average","Skip=True","Sort=True")</f>
        <v>#N/A Invalid Parameter: Interpolation value</v>
      </c>
      <c r="AJ4140" s="43" t="str">
        <f>_xll.BInterpol('Base IPCA'!$C$3:$C$13,'Base IPCA'!$D$3:$D$13,AH4140,"Cubic","Extrapolate=Linear","MultiX=Average","Skip=True","Sort=True")</f>
        <v>#N/A Invalid Parameter: Interpolation value</v>
      </c>
    </row>
    <row r="4141" spans="34:36" x14ac:dyDescent="0.25">
      <c r="AH4141" s="42" t="e">
        <f t="shared" si="158"/>
        <v>#REF!</v>
      </c>
      <c r="AI4141" s="43" t="str">
        <f>_xll.BInterpol('Base IPCA'!$C$3:$C$13,'Base IPCA'!$E$3:$E$13,AH4141,"Cubic","Extrapolate=Linear","MultiX=Average","Skip=True","Sort=True")</f>
        <v>#N/A Invalid Parameter: Interpolation value</v>
      </c>
      <c r="AJ4141" s="43" t="str">
        <f>_xll.BInterpol('Base IPCA'!$C$3:$C$13,'Base IPCA'!$D$3:$D$13,AH4141,"Cubic","Extrapolate=Linear","MultiX=Average","Skip=True","Sort=True")</f>
        <v>#N/A Invalid Parameter: Interpolation value</v>
      </c>
    </row>
    <row r="4142" spans="34:36" x14ac:dyDescent="0.25">
      <c r="AH4142" s="42" t="e">
        <f t="shared" si="158"/>
        <v>#REF!</v>
      </c>
      <c r="AI4142" s="43" t="str">
        <f>_xll.BInterpol('Base IPCA'!$C$3:$C$13,'Base IPCA'!$E$3:$E$13,AH4142,"Cubic","Extrapolate=Linear","MultiX=Average","Skip=True","Sort=True")</f>
        <v>#N/A Invalid Parameter: Interpolation value</v>
      </c>
      <c r="AJ4142" s="43" t="str">
        <f>_xll.BInterpol('Base IPCA'!$C$3:$C$13,'Base IPCA'!$D$3:$D$13,AH4142,"Cubic","Extrapolate=Linear","MultiX=Average","Skip=True","Sort=True")</f>
        <v>#N/A Invalid Parameter: Interpolation value</v>
      </c>
    </row>
    <row r="4143" spans="34:36" x14ac:dyDescent="0.25">
      <c r="AH4143" s="42" t="e">
        <f t="shared" si="158"/>
        <v>#REF!</v>
      </c>
      <c r="AI4143" s="43" t="str">
        <f>_xll.BInterpol('Base IPCA'!$C$3:$C$13,'Base IPCA'!$E$3:$E$13,AH4143,"Cubic","Extrapolate=Linear","MultiX=Average","Skip=True","Sort=True")</f>
        <v>#N/A Invalid Parameter: Interpolation value</v>
      </c>
      <c r="AJ4143" s="43" t="str">
        <f>_xll.BInterpol('Base IPCA'!$C$3:$C$13,'Base IPCA'!$D$3:$D$13,AH4143,"Cubic","Extrapolate=Linear","MultiX=Average","Skip=True","Sort=True")</f>
        <v>#N/A Invalid Parameter: Interpolation value</v>
      </c>
    </row>
    <row r="4144" spans="34:36" x14ac:dyDescent="0.25">
      <c r="AH4144" s="42" t="e">
        <f t="shared" si="158"/>
        <v>#REF!</v>
      </c>
      <c r="AI4144" s="43" t="str">
        <f>_xll.BInterpol('Base IPCA'!$C$3:$C$13,'Base IPCA'!$E$3:$E$13,AH4144,"Cubic","Extrapolate=Linear","MultiX=Average","Skip=True","Sort=True")</f>
        <v>#N/A Invalid Parameter: Interpolation value</v>
      </c>
      <c r="AJ4144" s="43" t="str">
        <f>_xll.BInterpol('Base IPCA'!$C$3:$C$13,'Base IPCA'!$D$3:$D$13,AH4144,"Cubic","Extrapolate=Linear","MultiX=Average","Skip=True","Sort=True")</f>
        <v>#N/A Invalid Parameter: Interpolation value</v>
      </c>
    </row>
    <row r="4145" spans="34:36" x14ac:dyDescent="0.25">
      <c r="AH4145" s="42" t="e">
        <f t="shared" si="158"/>
        <v>#REF!</v>
      </c>
      <c r="AI4145" s="43" t="str">
        <f>_xll.BInterpol('Base IPCA'!$C$3:$C$13,'Base IPCA'!$E$3:$E$13,AH4145,"Cubic","Extrapolate=Linear","MultiX=Average","Skip=True","Sort=True")</f>
        <v>#N/A Invalid Parameter: Interpolation value</v>
      </c>
      <c r="AJ4145" s="43" t="str">
        <f>_xll.BInterpol('Base IPCA'!$C$3:$C$13,'Base IPCA'!$D$3:$D$13,AH4145,"Cubic","Extrapolate=Linear","MultiX=Average","Skip=True","Sort=True")</f>
        <v>#N/A Invalid Parameter: Interpolation value</v>
      </c>
    </row>
    <row r="4146" spans="34:36" x14ac:dyDescent="0.25">
      <c r="AH4146" s="42" t="e">
        <f t="shared" si="158"/>
        <v>#REF!</v>
      </c>
      <c r="AI4146" s="43" t="str">
        <f>_xll.BInterpol('Base IPCA'!$C$3:$C$13,'Base IPCA'!$E$3:$E$13,AH4146,"Cubic","Extrapolate=Linear","MultiX=Average","Skip=True","Sort=True")</f>
        <v>#N/A Invalid Parameter: Interpolation value</v>
      </c>
      <c r="AJ4146" s="43" t="str">
        <f>_xll.BInterpol('Base IPCA'!$C$3:$C$13,'Base IPCA'!$D$3:$D$13,AH4146,"Cubic","Extrapolate=Linear","MultiX=Average","Skip=True","Sort=True")</f>
        <v>#N/A Invalid Parameter: Interpolation value</v>
      </c>
    </row>
    <row r="4147" spans="34:36" x14ac:dyDescent="0.25">
      <c r="AH4147" s="42" t="e">
        <f t="shared" si="158"/>
        <v>#REF!</v>
      </c>
      <c r="AI4147" s="43" t="str">
        <f>_xll.BInterpol('Base IPCA'!$C$3:$C$13,'Base IPCA'!$E$3:$E$13,AH4147,"Cubic","Extrapolate=Linear","MultiX=Average","Skip=True","Sort=True")</f>
        <v>#N/A Invalid Parameter: Interpolation value</v>
      </c>
      <c r="AJ4147" s="43" t="str">
        <f>_xll.BInterpol('Base IPCA'!$C$3:$C$13,'Base IPCA'!$D$3:$D$13,AH4147,"Cubic","Extrapolate=Linear","MultiX=Average","Skip=True","Sort=True")</f>
        <v>#N/A Invalid Parameter: Interpolation value</v>
      </c>
    </row>
    <row r="4148" spans="34:36" x14ac:dyDescent="0.25">
      <c r="AH4148" s="42" t="e">
        <f t="shared" si="158"/>
        <v>#REF!</v>
      </c>
      <c r="AI4148" s="43" t="str">
        <f>_xll.BInterpol('Base IPCA'!$C$3:$C$13,'Base IPCA'!$E$3:$E$13,AH4148,"Cubic","Extrapolate=Linear","MultiX=Average","Skip=True","Sort=True")</f>
        <v>#N/A Invalid Parameter: Interpolation value</v>
      </c>
      <c r="AJ4148" s="43" t="str">
        <f>_xll.BInterpol('Base IPCA'!$C$3:$C$13,'Base IPCA'!$D$3:$D$13,AH4148,"Cubic","Extrapolate=Linear","MultiX=Average","Skip=True","Sort=True")</f>
        <v>#N/A Invalid Parameter: Interpolation value</v>
      </c>
    </row>
    <row r="4149" spans="34:36" x14ac:dyDescent="0.25">
      <c r="AH4149" s="42" t="e">
        <f t="shared" si="158"/>
        <v>#REF!</v>
      </c>
      <c r="AI4149" s="43" t="str">
        <f>_xll.BInterpol('Base IPCA'!$C$3:$C$13,'Base IPCA'!$E$3:$E$13,AH4149,"Cubic","Extrapolate=Linear","MultiX=Average","Skip=True","Sort=True")</f>
        <v>#N/A Invalid Parameter: Interpolation value</v>
      </c>
      <c r="AJ4149" s="43" t="str">
        <f>_xll.BInterpol('Base IPCA'!$C$3:$C$13,'Base IPCA'!$D$3:$D$13,AH4149,"Cubic","Extrapolate=Linear","MultiX=Average","Skip=True","Sort=True")</f>
        <v>#N/A Invalid Parameter: Interpolation value</v>
      </c>
    </row>
    <row r="4150" spans="34:36" x14ac:dyDescent="0.25">
      <c r="AH4150" s="42" t="e">
        <f t="shared" si="158"/>
        <v>#REF!</v>
      </c>
      <c r="AI4150" s="43" t="str">
        <f>_xll.BInterpol('Base IPCA'!$C$3:$C$13,'Base IPCA'!$E$3:$E$13,AH4150,"Cubic","Extrapolate=Linear","MultiX=Average","Skip=True","Sort=True")</f>
        <v>#N/A Invalid Parameter: Interpolation value</v>
      </c>
      <c r="AJ4150" s="43" t="str">
        <f>_xll.BInterpol('Base IPCA'!$C$3:$C$13,'Base IPCA'!$D$3:$D$13,AH4150,"Cubic","Extrapolate=Linear","MultiX=Average","Skip=True","Sort=True")</f>
        <v>#N/A Invalid Parameter: Interpolation value</v>
      </c>
    </row>
    <row r="4151" spans="34:36" x14ac:dyDescent="0.25">
      <c r="AH4151" s="42" t="e">
        <f t="shared" si="158"/>
        <v>#REF!</v>
      </c>
      <c r="AI4151" s="43" t="str">
        <f>_xll.BInterpol('Base IPCA'!$C$3:$C$13,'Base IPCA'!$E$3:$E$13,AH4151,"Cubic","Extrapolate=Linear","MultiX=Average","Skip=True","Sort=True")</f>
        <v>#N/A Invalid Parameter: Interpolation value</v>
      </c>
      <c r="AJ4151" s="43" t="str">
        <f>_xll.BInterpol('Base IPCA'!$C$3:$C$13,'Base IPCA'!$D$3:$D$13,AH4151,"Cubic","Extrapolate=Linear","MultiX=Average","Skip=True","Sort=True")</f>
        <v>#N/A Invalid Parameter: Interpolation value</v>
      </c>
    </row>
    <row r="4152" spans="34:36" x14ac:dyDescent="0.25">
      <c r="AH4152" s="42" t="e">
        <f t="shared" si="158"/>
        <v>#REF!</v>
      </c>
      <c r="AI4152" s="43" t="str">
        <f>_xll.BInterpol('Base IPCA'!$C$3:$C$13,'Base IPCA'!$E$3:$E$13,AH4152,"Cubic","Extrapolate=Linear","MultiX=Average","Skip=True","Sort=True")</f>
        <v>#N/A Invalid Parameter: Interpolation value</v>
      </c>
      <c r="AJ4152" s="43" t="str">
        <f>_xll.BInterpol('Base IPCA'!$C$3:$C$13,'Base IPCA'!$D$3:$D$13,AH4152,"Cubic","Extrapolate=Linear","MultiX=Average","Skip=True","Sort=True")</f>
        <v>#N/A Invalid Parameter: Interpolation value</v>
      </c>
    </row>
    <row r="4153" spans="34:36" x14ac:dyDescent="0.25">
      <c r="AH4153" s="42" t="e">
        <f t="shared" si="158"/>
        <v>#REF!</v>
      </c>
      <c r="AI4153" s="43" t="str">
        <f>_xll.BInterpol('Base IPCA'!$C$3:$C$13,'Base IPCA'!$E$3:$E$13,AH4153,"Cubic","Extrapolate=Linear","MultiX=Average","Skip=True","Sort=True")</f>
        <v>#N/A Invalid Parameter: Interpolation value</v>
      </c>
      <c r="AJ4153" s="43" t="str">
        <f>_xll.BInterpol('Base IPCA'!$C$3:$C$13,'Base IPCA'!$D$3:$D$13,AH4153,"Cubic","Extrapolate=Linear","MultiX=Average","Skip=True","Sort=True")</f>
        <v>#N/A Invalid Parameter: Interpolation value</v>
      </c>
    </row>
    <row r="4154" spans="34:36" x14ac:dyDescent="0.25">
      <c r="AH4154" s="42" t="e">
        <f t="shared" si="158"/>
        <v>#REF!</v>
      </c>
      <c r="AI4154" s="43" t="str">
        <f>_xll.BInterpol('Base IPCA'!$C$3:$C$13,'Base IPCA'!$E$3:$E$13,AH4154,"Cubic","Extrapolate=Linear","MultiX=Average","Skip=True","Sort=True")</f>
        <v>#N/A Invalid Parameter: Interpolation value</v>
      </c>
      <c r="AJ4154" s="43" t="str">
        <f>_xll.BInterpol('Base IPCA'!$C$3:$C$13,'Base IPCA'!$D$3:$D$13,AH4154,"Cubic","Extrapolate=Linear","MultiX=Average","Skip=True","Sort=True")</f>
        <v>#N/A Invalid Parameter: Interpolation value</v>
      </c>
    </row>
    <row r="4155" spans="34:36" x14ac:dyDescent="0.25">
      <c r="AH4155" s="42" t="e">
        <f t="shared" si="158"/>
        <v>#REF!</v>
      </c>
      <c r="AI4155" s="43" t="str">
        <f>_xll.BInterpol('Base IPCA'!$C$3:$C$13,'Base IPCA'!$E$3:$E$13,AH4155,"Cubic","Extrapolate=Linear","MultiX=Average","Skip=True","Sort=True")</f>
        <v>#N/A Invalid Parameter: Interpolation value</v>
      </c>
      <c r="AJ4155" s="43" t="str">
        <f>_xll.BInterpol('Base IPCA'!$C$3:$C$13,'Base IPCA'!$D$3:$D$13,AH4155,"Cubic","Extrapolate=Linear","MultiX=Average","Skip=True","Sort=True")</f>
        <v>#N/A Invalid Parameter: Interpolation value</v>
      </c>
    </row>
    <row r="4156" spans="34:36" x14ac:dyDescent="0.25">
      <c r="AH4156" s="42" t="e">
        <f t="shared" si="158"/>
        <v>#REF!</v>
      </c>
      <c r="AI4156" s="43" t="str">
        <f>_xll.BInterpol('Base IPCA'!$C$3:$C$13,'Base IPCA'!$E$3:$E$13,AH4156,"Cubic","Extrapolate=Linear","MultiX=Average","Skip=True","Sort=True")</f>
        <v>#N/A Invalid Parameter: Interpolation value</v>
      </c>
      <c r="AJ4156" s="43" t="str">
        <f>_xll.BInterpol('Base IPCA'!$C$3:$C$13,'Base IPCA'!$D$3:$D$13,AH4156,"Cubic","Extrapolate=Linear","MultiX=Average","Skip=True","Sort=True")</f>
        <v>#N/A Invalid Parameter: Interpolation value</v>
      </c>
    </row>
    <row r="4157" spans="34:36" x14ac:dyDescent="0.25">
      <c r="AH4157" s="42" t="e">
        <f t="shared" si="158"/>
        <v>#REF!</v>
      </c>
      <c r="AI4157" s="43" t="str">
        <f>_xll.BInterpol('Base IPCA'!$C$3:$C$13,'Base IPCA'!$E$3:$E$13,AH4157,"Cubic","Extrapolate=Linear","MultiX=Average","Skip=True","Sort=True")</f>
        <v>#N/A Invalid Parameter: Interpolation value</v>
      </c>
      <c r="AJ4157" s="43" t="str">
        <f>_xll.BInterpol('Base IPCA'!$C$3:$C$13,'Base IPCA'!$D$3:$D$13,AH4157,"Cubic","Extrapolate=Linear","MultiX=Average","Skip=True","Sort=True")</f>
        <v>#N/A Invalid Parameter: Interpolation value</v>
      </c>
    </row>
    <row r="4158" spans="34:36" x14ac:dyDescent="0.25">
      <c r="AH4158" s="42" t="e">
        <f t="shared" si="158"/>
        <v>#REF!</v>
      </c>
      <c r="AI4158" s="43" t="str">
        <f>_xll.BInterpol('Base IPCA'!$C$3:$C$13,'Base IPCA'!$E$3:$E$13,AH4158,"Cubic","Extrapolate=Linear","MultiX=Average","Skip=True","Sort=True")</f>
        <v>#N/A Invalid Parameter: Interpolation value</v>
      </c>
      <c r="AJ4158" s="43" t="str">
        <f>_xll.BInterpol('Base IPCA'!$C$3:$C$13,'Base IPCA'!$D$3:$D$13,AH4158,"Cubic","Extrapolate=Linear","MultiX=Average","Skip=True","Sort=True")</f>
        <v>#N/A Invalid Parameter: Interpolation value</v>
      </c>
    </row>
    <row r="4159" spans="34:36" x14ac:dyDescent="0.25">
      <c r="AH4159" s="42" t="e">
        <f t="shared" si="158"/>
        <v>#REF!</v>
      </c>
      <c r="AI4159" s="43" t="str">
        <f>_xll.BInterpol('Base IPCA'!$C$3:$C$13,'Base IPCA'!$E$3:$E$13,AH4159,"Cubic","Extrapolate=Linear","MultiX=Average","Skip=True","Sort=True")</f>
        <v>#N/A Invalid Parameter: Interpolation value</v>
      </c>
      <c r="AJ4159" s="43" t="str">
        <f>_xll.BInterpol('Base IPCA'!$C$3:$C$13,'Base IPCA'!$D$3:$D$13,AH4159,"Cubic","Extrapolate=Linear","MultiX=Average","Skip=True","Sort=True")</f>
        <v>#N/A Invalid Parameter: Interpolation value</v>
      </c>
    </row>
    <row r="4160" spans="34:36" x14ac:dyDescent="0.25">
      <c r="AH4160" s="42" t="e">
        <f t="shared" si="158"/>
        <v>#REF!</v>
      </c>
      <c r="AI4160" s="43" t="str">
        <f>_xll.BInterpol('Base IPCA'!$C$3:$C$13,'Base IPCA'!$E$3:$E$13,AH4160,"Cubic","Extrapolate=Linear","MultiX=Average","Skip=True","Sort=True")</f>
        <v>#N/A Invalid Parameter: Interpolation value</v>
      </c>
      <c r="AJ4160" s="43" t="str">
        <f>_xll.BInterpol('Base IPCA'!$C$3:$C$13,'Base IPCA'!$D$3:$D$13,AH4160,"Cubic","Extrapolate=Linear","MultiX=Average","Skip=True","Sort=True")</f>
        <v>#N/A Invalid Parameter: Interpolation value</v>
      </c>
    </row>
    <row r="4161" spans="34:36" x14ac:dyDescent="0.25">
      <c r="AH4161" s="42" t="e">
        <f t="shared" si="158"/>
        <v>#REF!</v>
      </c>
      <c r="AI4161" s="43" t="str">
        <f>_xll.BInterpol('Base IPCA'!$C$3:$C$13,'Base IPCA'!$E$3:$E$13,AH4161,"Cubic","Extrapolate=Linear","MultiX=Average","Skip=True","Sort=True")</f>
        <v>#N/A Invalid Parameter: Interpolation value</v>
      </c>
      <c r="AJ4161" s="43" t="str">
        <f>_xll.BInterpol('Base IPCA'!$C$3:$C$13,'Base IPCA'!$D$3:$D$13,AH4161,"Cubic","Extrapolate=Linear","MultiX=Average","Skip=True","Sort=True")</f>
        <v>#N/A Invalid Parameter: Interpolation value</v>
      </c>
    </row>
    <row r="4162" spans="34:36" x14ac:dyDescent="0.25">
      <c r="AH4162" s="42" t="e">
        <f t="shared" si="158"/>
        <v>#REF!</v>
      </c>
      <c r="AI4162" s="43" t="str">
        <f>_xll.BInterpol('Base IPCA'!$C$3:$C$13,'Base IPCA'!$E$3:$E$13,AH4162,"Cubic","Extrapolate=Linear","MultiX=Average","Skip=True","Sort=True")</f>
        <v>#N/A Invalid Parameter: Interpolation value</v>
      </c>
      <c r="AJ4162" s="43" t="str">
        <f>_xll.BInterpol('Base IPCA'!$C$3:$C$13,'Base IPCA'!$D$3:$D$13,AH4162,"Cubic","Extrapolate=Linear","MultiX=Average","Skip=True","Sort=True")</f>
        <v>#N/A Invalid Parameter: Interpolation value</v>
      </c>
    </row>
    <row r="4163" spans="34:36" x14ac:dyDescent="0.25">
      <c r="AH4163" s="42" t="e">
        <f t="shared" si="158"/>
        <v>#REF!</v>
      </c>
      <c r="AI4163" s="43" t="str">
        <f>_xll.BInterpol('Base IPCA'!$C$3:$C$13,'Base IPCA'!$E$3:$E$13,AH4163,"Cubic","Extrapolate=Linear","MultiX=Average","Skip=True","Sort=True")</f>
        <v>#N/A Invalid Parameter: Interpolation value</v>
      </c>
      <c r="AJ4163" s="43" t="str">
        <f>_xll.BInterpol('Base IPCA'!$C$3:$C$13,'Base IPCA'!$D$3:$D$13,AH4163,"Cubic","Extrapolate=Linear","MultiX=Average","Skip=True","Sort=True")</f>
        <v>#N/A Invalid Parameter: Interpolation value</v>
      </c>
    </row>
    <row r="4164" spans="34:36" x14ac:dyDescent="0.25">
      <c r="AH4164" s="42" t="e">
        <f t="shared" si="158"/>
        <v>#REF!</v>
      </c>
      <c r="AI4164" s="43" t="str">
        <f>_xll.BInterpol('Base IPCA'!$C$3:$C$13,'Base IPCA'!$E$3:$E$13,AH4164,"Cubic","Extrapolate=Linear","MultiX=Average","Skip=True","Sort=True")</f>
        <v>#N/A Invalid Parameter: Interpolation value</v>
      </c>
      <c r="AJ4164" s="43" t="str">
        <f>_xll.BInterpol('Base IPCA'!$C$3:$C$13,'Base IPCA'!$D$3:$D$13,AH4164,"Cubic","Extrapolate=Linear","MultiX=Average","Skip=True","Sort=True")</f>
        <v>#N/A Invalid Parameter: Interpolation value</v>
      </c>
    </row>
    <row r="4165" spans="34:36" x14ac:dyDescent="0.25">
      <c r="AH4165" s="42" t="e">
        <f t="shared" si="158"/>
        <v>#REF!</v>
      </c>
      <c r="AI4165" s="43" t="str">
        <f>_xll.BInterpol('Base IPCA'!$C$3:$C$13,'Base IPCA'!$E$3:$E$13,AH4165,"Cubic","Extrapolate=Linear","MultiX=Average","Skip=True","Sort=True")</f>
        <v>#N/A Invalid Parameter: Interpolation value</v>
      </c>
      <c r="AJ4165" s="43" t="str">
        <f>_xll.BInterpol('Base IPCA'!$C$3:$C$13,'Base IPCA'!$D$3:$D$13,AH4165,"Cubic","Extrapolate=Linear","MultiX=Average","Skip=True","Sort=True")</f>
        <v>#N/A Invalid Parameter: Interpolation value</v>
      </c>
    </row>
    <row r="4166" spans="34:36" x14ac:dyDescent="0.25">
      <c r="AH4166" s="42" t="e">
        <f t="shared" ref="AH4166:AH4229" si="159">AH4165+1</f>
        <v>#REF!</v>
      </c>
      <c r="AI4166" s="43" t="str">
        <f>_xll.BInterpol('Base IPCA'!$C$3:$C$13,'Base IPCA'!$E$3:$E$13,AH4166,"Cubic","Extrapolate=Linear","MultiX=Average","Skip=True","Sort=True")</f>
        <v>#N/A Invalid Parameter: Interpolation value</v>
      </c>
      <c r="AJ4166" s="43" t="str">
        <f>_xll.BInterpol('Base IPCA'!$C$3:$C$13,'Base IPCA'!$D$3:$D$13,AH4166,"Cubic","Extrapolate=Linear","MultiX=Average","Skip=True","Sort=True")</f>
        <v>#N/A Invalid Parameter: Interpolation value</v>
      </c>
    </row>
    <row r="4167" spans="34:36" x14ac:dyDescent="0.25">
      <c r="AH4167" s="42" t="e">
        <f t="shared" si="159"/>
        <v>#REF!</v>
      </c>
      <c r="AI4167" s="43" t="str">
        <f>_xll.BInterpol('Base IPCA'!$C$3:$C$13,'Base IPCA'!$E$3:$E$13,AH4167,"Cubic","Extrapolate=Linear","MultiX=Average","Skip=True","Sort=True")</f>
        <v>#N/A Invalid Parameter: Interpolation value</v>
      </c>
      <c r="AJ4167" s="43" t="str">
        <f>_xll.BInterpol('Base IPCA'!$C$3:$C$13,'Base IPCA'!$D$3:$D$13,AH4167,"Cubic","Extrapolate=Linear","MultiX=Average","Skip=True","Sort=True")</f>
        <v>#N/A Invalid Parameter: Interpolation value</v>
      </c>
    </row>
    <row r="4168" spans="34:36" x14ac:dyDescent="0.25">
      <c r="AH4168" s="42" t="e">
        <f t="shared" si="159"/>
        <v>#REF!</v>
      </c>
      <c r="AI4168" s="43" t="str">
        <f>_xll.BInterpol('Base IPCA'!$C$3:$C$13,'Base IPCA'!$E$3:$E$13,AH4168,"Cubic","Extrapolate=Linear","MultiX=Average","Skip=True","Sort=True")</f>
        <v>#N/A Invalid Parameter: Interpolation value</v>
      </c>
      <c r="AJ4168" s="43" t="str">
        <f>_xll.BInterpol('Base IPCA'!$C$3:$C$13,'Base IPCA'!$D$3:$D$13,AH4168,"Cubic","Extrapolate=Linear","MultiX=Average","Skip=True","Sort=True")</f>
        <v>#N/A Invalid Parameter: Interpolation value</v>
      </c>
    </row>
    <row r="4169" spans="34:36" x14ac:dyDescent="0.25">
      <c r="AH4169" s="42" t="e">
        <f t="shared" si="159"/>
        <v>#REF!</v>
      </c>
      <c r="AI4169" s="43" t="str">
        <f>_xll.BInterpol('Base IPCA'!$C$3:$C$13,'Base IPCA'!$E$3:$E$13,AH4169,"Cubic","Extrapolate=Linear","MultiX=Average","Skip=True","Sort=True")</f>
        <v>#N/A Invalid Parameter: Interpolation value</v>
      </c>
      <c r="AJ4169" s="43" t="str">
        <f>_xll.BInterpol('Base IPCA'!$C$3:$C$13,'Base IPCA'!$D$3:$D$13,AH4169,"Cubic","Extrapolate=Linear","MultiX=Average","Skip=True","Sort=True")</f>
        <v>#N/A Invalid Parameter: Interpolation value</v>
      </c>
    </row>
    <row r="4170" spans="34:36" x14ac:dyDescent="0.25">
      <c r="AH4170" s="42" t="e">
        <f t="shared" si="159"/>
        <v>#REF!</v>
      </c>
      <c r="AI4170" s="43" t="str">
        <f>_xll.BInterpol('Base IPCA'!$C$3:$C$13,'Base IPCA'!$E$3:$E$13,AH4170,"Cubic","Extrapolate=Linear","MultiX=Average","Skip=True","Sort=True")</f>
        <v>#N/A Invalid Parameter: Interpolation value</v>
      </c>
      <c r="AJ4170" s="43" t="str">
        <f>_xll.BInterpol('Base IPCA'!$C$3:$C$13,'Base IPCA'!$D$3:$D$13,AH4170,"Cubic","Extrapolate=Linear","MultiX=Average","Skip=True","Sort=True")</f>
        <v>#N/A Invalid Parameter: Interpolation value</v>
      </c>
    </row>
    <row r="4171" spans="34:36" x14ac:dyDescent="0.25">
      <c r="AH4171" s="42" t="e">
        <f t="shared" si="159"/>
        <v>#REF!</v>
      </c>
      <c r="AI4171" s="43" t="str">
        <f>_xll.BInterpol('Base IPCA'!$C$3:$C$13,'Base IPCA'!$E$3:$E$13,AH4171,"Cubic","Extrapolate=Linear","MultiX=Average","Skip=True","Sort=True")</f>
        <v>#N/A Invalid Parameter: Interpolation value</v>
      </c>
      <c r="AJ4171" s="43" t="str">
        <f>_xll.BInterpol('Base IPCA'!$C$3:$C$13,'Base IPCA'!$D$3:$D$13,AH4171,"Cubic","Extrapolate=Linear","MultiX=Average","Skip=True","Sort=True")</f>
        <v>#N/A Invalid Parameter: Interpolation value</v>
      </c>
    </row>
    <row r="4172" spans="34:36" x14ac:dyDescent="0.25">
      <c r="AH4172" s="42" t="e">
        <f t="shared" si="159"/>
        <v>#REF!</v>
      </c>
      <c r="AI4172" s="43" t="str">
        <f>_xll.BInterpol('Base IPCA'!$C$3:$C$13,'Base IPCA'!$E$3:$E$13,AH4172,"Cubic","Extrapolate=Linear","MultiX=Average","Skip=True","Sort=True")</f>
        <v>#N/A Invalid Parameter: Interpolation value</v>
      </c>
      <c r="AJ4172" s="43" t="str">
        <f>_xll.BInterpol('Base IPCA'!$C$3:$C$13,'Base IPCA'!$D$3:$D$13,AH4172,"Cubic","Extrapolate=Linear","MultiX=Average","Skip=True","Sort=True")</f>
        <v>#N/A Invalid Parameter: Interpolation value</v>
      </c>
    </row>
    <row r="4173" spans="34:36" x14ac:dyDescent="0.25">
      <c r="AH4173" s="42" t="e">
        <f t="shared" si="159"/>
        <v>#REF!</v>
      </c>
      <c r="AI4173" s="43" t="str">
        <f>_xll.BInterpol('Base IPCA'!$C$3:$C$13,'Base IPCA'!$E$3:$E$13,AH4173,"Cubic","Extrapolate=Linear","MultiX=Average","Skip=True","Sort=True")</f>
        <v>#N/A Invalid Parameter: Interpolation value</v>
      </c>
      <c r="AJ4173" s="43" t="str">
        <f>_xll.BInterpol('Base IPCA'!$C$3:$C$13,'Base IPCA'!$D$3:$D$13,AH4173,"Cubic","Extrapolate=Linear","MultiX=Average","Skip=True","Sort=True")</f>
        <v>#N/A Invalid Parameter: Interpolation value</v>
      </c>
    </row>
    <row r="4174" spans="34:36" x14ac:dyDescent="0.25">
      <c r="AH4174" s="42" t="e">
        <f t="shared" si="159"/>
        <v>#REF!</v>
      </c>
      <c r="AI4174" s="43" t="str">
        <f>_xll.BInterpol('Base IPCA'!$C$3:$C$13,'Base IPCA'!$E$3:$E$13,AH4174,"Cubic","Extrapolate=Linear","MultiX=Average","Skip=True","Sort=True")</f>
        <v>#N/A Invalid Parameter: Interpolation value</v>
      </c>
      <c r="AJ4174" s="43" t="str">
        <f>_xll.BInterpol('Base IPCA'!$C$3:$C$13,'Base IPCA'!$D$3:$D$13,AH4174,"Cubic","Extrapolate=Linear","MultiX=Average","Skip=True","Sort=True")</f>
        <v>#N/A Invalid Parameter: Interpolation value</v>
      </c>
    </row>
    <row r="4175" spans="34:36" x14ac:dyDescent="0.25">
      <c r="AH4175" s="42" t="e">
        <f t="shared" si="159"/>
        <v>#REF!</v>
      </c>
      <c r="AI4175" s="43" t="str">
        <f>_xll.BInterpol('Base IPCA'!$C$3:$C$13,'Base IPCA'!$E$3:$E$13,AH4175,"Cubic","Extrapolate=Linear","MultiX=Average","Skip=True","Sort=True")</f>
        <v>#N/A Invalid Parameter: Interpolation value</v>
      </c>
      <c r="AJ4175" s="43" t="str">
        <f>_xll.BInterpol('Base IPCA'!$C$3:$C$13,'Base IPCA'!$D$3:$D$13,AH4175,"Cubic","Extrapolate=Linear","MultiX=Average","Skip=True","Sort=True")</f>
        <v>#N/A Invalid Parameter: Interpolation value</v>
      </c>
    </row>
    <row r="4176" spans="34:36" x14ac:dyDescent="0.25">
      <c r="AH4176" s="42" t="e">
        <f t="shared" si="159"/>
        <v>#REF!</v>
      </c>
      <c r="AI4176" s="43" t="str">
        <f>_xll.BInterpol('Base IPCA'!$C$3:$C$13,'Base IPCA'!$E$3:$E$13,AH4176,"Cubic","Extrapolate=Linear","MultiX=Average","Skip=True","Sort=True")</f>
        <v>#N/A Invalid Parameter: Interpolation value</v>
      </c>
      <c r="AJ4176" s="43" t="str">
        <f>_xll.BInterpol('Base IPCA'!$C$3:$C$13,'Base IPCA'!$D$3:$D$13,AH4176,"Cubic","Extrapolate=Linear","MultiX=Average","Skip=True","Sort=True")</f>
        <v>#N/A Invalid Parameter: Interpolation value</v>
      </c>
    </row>
    <row r="4177" spans="34:36" x14ac:dyDescent="0.25">
      <c r="AH4177" s="42" t="e">
        <f t="shared" si="159"/>
        <v>#REF!</v>
      </c>
      <c r="AI4177" s="43" t="str">
        <f>_xll.BInterpol('Base IPCA'!$C$3:$C$13,'Base IPCA'!$E$3:$E$13,AH4177,"Cubic","Extrapolate=Linear","MultiX=Average","Skip=True","Sort=True")</f>
        <v>#N/A Invalid Parameter: Interpolation value</v>
      </c>
      <c r="AJ4177" s="43" t="str">
        <f>_xll.BInterpol('Base IPCA'!$C$3:$C$13,'Base IPCA'!$D$3:$D$13,AH4177,"Cubic","Extrapolate=Linear","MultiX=Average","Skip=True","Sort=True")</f>
        <v>#N/A Invalid Parameter: Interpolation value</v>
      </c>
    </row>
    <row r="4178" spans="34:36" x14ac:dyDescent="0.25">
      <c r="AH4178" s="42" t="e">
        <f t="shared" si="159"/>
        <v>#REF!</v>
      </c>
      <c r="AI4178" s="43" t="str">
        <f>_xll.BInterpol('Base IPCA'!$C$3:$C$13,'Base IPCA'!$E$3:$E$13,AH4178,"Cubic","Extrapolate=Linear","MultiX=Average","Skip=True","Sort=True")</f>
        <v>#N/A Invalid Parameter: Interpolation value</v>
      </c>
      <c r="AJ4178" s="43" t="str">
        <f>_xll.BInterpol('Base IPCA'!$C$3:$C$13,'Base IPCA'!$D$3:$D$13,AH4178,"Cubic","Extrapolate=Linear","MultiX=Average","Skip=True","Sort=True")</f>
        <v>#N/A Invalid Parameter: Interpolation value</v>
      </c>
    </row>
    <row r="4179" spans="34:36" x14ac:dyDescent="0.25">
      <c r="AH4179" s="42" t="e">
        <f t="shared" si="159"/>
        <v>#REF!</v>
      </c>
      <c r="AI4179" s="43" t="str">
        <f>_xll.BInterpol('Base IPCA'!$C$3:$C$13,'Base IPCA'!$E$3:$E$13,AH4179,"Cubic","Extrapolate=Linear","MultiX=Average","Skip=True","Sort=True")</f>
        <v>#N/A Invalid Parameter: Interpolation value</v>
      </c>
      <c r="AJ4179" s="43" t="str">
        <f>_xll.BInterpol('Base IPCA'!$C$3:$C$13,'Base IPCA'!$D$3:$D$13,AH4179,"Cubic","Extrapolate=Linear","MultiX=Average","Skip=True","Sort=True")</f>
        <v>#N/A Invalid Parameter: Interpolation value</v>
      </c>
    </row>
    <row r="4180" spans="34:36" x14ac:dyDescent="0.25">
      <c r="AH4180" s="42" t="e">
        <f t="shared" si="159"/>
        <v>#REF!</v>
      </c>
      <c r="AI4180" s="43" t="str">
        <f>_xll.BInterpol('Base IPCA'!$C$3:$C$13,'Base IPCA'!$E$3:$E$13,AH4180,"Cubic","Extrapolate=Linear","MultiX=Average","Skip=True","Sort=True")</f>
        <v>#N/A Invalid Parameter: Interpolation value</v>
      </c>
      <c r="AJ4180" s="43" t="str">
        <f>_xll.BInterpol('Base IPCA'!$C$3:$C$13,'Base IPCA'!$D$3:$D$13,AH4180,"Cubic","Extrapolate=Linear","MultiX=Average","Skip=True","Sort=True")</f>
        <v>#N/A Invalid Parameter: Interpolation value</v>
      </c>
    </row>
    <row r="4181" spans="34:36" x14ac:dyDescent="0.25">
      <c r="AH4181" s="42" t="e">
        <f t="shared" si="159"/>
        <v>#REF!</v>
      </c>
      <c r="AI4181" s="43" t="str">
        <f>_xll.BInterpol('Base IPCA'!$C$3:$C$13,'Base IPCA'!$E$3:$E$13,AH4181,"Cubic","Extrapolate=Linear","MultiX=Average","Skip=True","Sort=True")</f>
        <v>#N/A Invalid Parameter: Interpolation value</v>
      </c>
      <c r="AJ4181" s="43" t="str">
        <f>_xll.BInterpol('Base IPCA'!$C$3:$C$13,'Base IPCA'!$D$3:$D$13,AH4181,"Cubic","Extrapolate=Linear","MultiX=Average","Skip=True","Sort=True")</f>
        <v>#N/A Invalid Parameter: Interpolation value</v>
      </c>
    </row>
    <row r="4182" spans="34:36" x14ac:dyDescent="0.25">
      <c r="AH4182" s="42" t="e">
        <f t="shared" si="159"/>
        <v>#REF!</v>
      </c>
      <c r="AI4182" s="43" t="str">
        <f>_xll.BInterpol('Base IPCA'!$C$3:$C$13,'Base IPCA'!$E$3:$E$13,AH4182,"Cubic","Extrapolate=Linear","MultiX=Average","Skip=True","Sort=True")</f>
        <v>#N/A Invalid Parameter: Interpolation value</v>
      </c>
      <c r="AJ4182" s="43" t="str">
        <f>_xll.BInterpol('Base IPCA'!$C$3:$C$13,'Base IPCA'!$D$3:$D$13,AH4182,"Cubic","Extrapolate=Linear","MultiX=Average","Skip=True","Sort=True")</f>
        <v>#N/A Invalid Parameter: Interpolation value</v>
      </c>
    </row>
    <row r="4183" spans="34:36" x14ac:dyDescent="0.25">
      <c r="AH4183" s="42" t="e">
        <f t="shared" si="159"/>
        <v>#REF!</v>
      </c>
      <c r="AI4183" s="43" t="str">
        <f>_xll.BInterpol('Base IPCA'!$C$3:$C$13,'Base IPCA'!$E$3:$E$13,AH4183,"Cubic","Extrapolate=Linear","MultiX=Average","Skip=True","Sort=True")</f>
        <v>#N/A Invalid Parameter: Interpolation value</v>
      </c>
      <c r="AJ4183" s="43" t="str">
        <f>_xll.BInterpol('Base IPCA'!$C$3:$C$13,'Base IPCA'!$D$3:$D$13,AH4183,"Cubic","Extrapolate=Linear","MultiX=Average","Skip=True","Sort=True")</f>
        <v>#N/A Invalid Parameter: Interpolation value</v>
      </c>
    </row>
    <row r="4184" spans="34:36" x14ac:dyDescent="0.25">
      <c r="AH4184" s="42" t="e">
        <f t="shared" si="159"/>
        <v>#REF!</v>
      </c>
      <c r="AI4184" s="43" t="str">
        <f>_xll.BInterpol('Base IPCA'!$C$3:$C$13,'Base IPCA'!$E$3:$E$13,AH4184,"Cubic","Extrapolate=Linear","MultiX=Average","Skip=True","Sort=True")</f>
        <v>#N/A Invalid Parameter: Interpolation value</v>
      </c>
      <c r="AJ4184" s="43" t="str">
        <f>_xll.BInterpol('Base IPCA'!$C$3:$C$13,'Base IPCA'!$D$3:$D$13,AH4184,"Cubic","Extrapolate=Linear","MultiX=Average","Skip=True","Sort=True")</f>
        <v>#N/A Invalid Parameter: Interpolation value</v>
      </c>
    </row>
    <row r="4185" spans="34:36" x14ac:dyDescent="0.25">
      <c r="AH4185" s="42" t="e">
        <f t="shared" si="159"/>
        <v>#REF!</v>
      </c>
      <c r="AI4185" s="43" t="str">
        <f>_xll.BInterpol('Base IPCA'!$C$3:$C$13,'Base IPCA'!$E$3:$E$13,AH4185,"Cubic","Extrapolate=Linear","MultiX=Average","Skip=True","Sort=True")</f>
        <v>#N/A Invalid Parameter: Interpolation value</v>
      </c>
      <c r="AJ4185" s="43" t="str">
        <f>_xll.BInterpol('Base IPCA'!$C$3:$C$13,'Base IPCA'!$D$3:$D$13,AH4185,"Cubic","Extrapolate=Linear","MultiX=Average","Skip=True","Sort=True")</f>
        <v>#N/A Invalid Parameter: Interpolation value</v>
      </c>
    </row>
    <row r="4186" spans="34:36" x14ac:dyDescent="0.25">
      <c r="AH4186" s="42" t="e">
        <f t="shared" si="159"/>
        <v>#REF!</v>
      </c>
      <c r="AI4186" s="43" t="str">
        <f>_xll.BInterpol('Base IPCA'!$C$3:$C$13,'Base IPCA'!$E$3:$E$13,AH4186,"Cubic","Extrapolate=Linear","MultiX=Average","Skip=True","Sort=True")</f>
        <v>#N/A Invalid Parameter: Interpolation value</v>
      </c>
      <c r="AJ4186" s="43" t="str">
        <f>_xll.BInterpol('Base IPCA'!$C$3:$C$13,'Base IPCA'!$D$3:$D$13,AH4186,"Cubic","Extrapolate=Linear","MultiX=Average","Skip=True","Sort=True")</f>
        <v>#N/A Invalid Parameter: Interpolation value</v>
      </c>
    </row>
    <row r="4187" spans="34:36" x14ac:dyDescent="0.25">
      <c r="AH4187" s="42" t="e">
        <f t="shared" si="159"/>
        <v>#REF!</v>
      </c>
      <c r="AI4187" s="43" t="str">
        <f>_xll.BInterpol('Base IPCA'!$C$3:$C$13,'Base IPCA'!$E$3:$E$13,AH4187,"Cubic","Extrapolate=Linear","MultiX=Average","Skip=True","Sort=True")</f>
        <v>#N/A Invalid Parameter: Interpolation value</v>
      </c>
      <c r="AJ4187" s="43" t="str">
        <f>_xll.BInterpol('Base IPCA'!$C$3:$C$13,'Base IPCA'!$D$3:$D$13,AH4187,"Cubic","Extrapolate=Linear","MultiX=Average","Skip=True","Sort=True")</f>
        <v>#N/A Invalid Parameter: Interpolation value</v>
      </c>
    </row>
    <row r="4188" spans="34:36" x14ac:dyDescent="0.25">
      <c r="AH4188" s="42" t="e">
        <f t="shared" si="159"/>
        <v>#REF!</v>
      </c>
      <c r="AI4188" s="43" t="str">
        <f>_xll.BInterpol('Base IPCA'!$C$3:$C$13,'Base IPCA'!$E$3:$E$13,AH4188,"Cubic","Extrapolate=Linear","MultiX=Average","Skip=True","Sort=True")</f>
        <v>#N/A Invalid Parameter: Interpolation value</v>
      </c>
      <c r="AJ4188" s="43" t="str">
        <f>_xll.BInterpol('Base IPCA'!$C$3:$C$13,'Base IPCA'!$D$3:$D$13,AH4188,"Cubic","Extrapolate=Linear","MultiX=Average","Skip=True","Sort=True")</f>
        <v>#N/A Invalid Parameter: Interpolation value</v>
      </c>
    </row>
    <row r="4189" spans="34:36" x14ac:dyDescent="0.25">
      <c r="AH4189" s="42" t="e">
        <f t="shared" si="159"/>
        <v>#REF!</v>
      </c>
      <c r="AI4189" s="43" t="str">
        <f>_xll.BInterpol('Base IPCA'!$C$3:$C$13,'Base IPCA'!$E$3:$E$13,AH4189,"Cubic","Extrapolate=Linear","MultiX=Average","Skip=True","Sort=True")</f>
        <v>#N/A Invalid Parameter: Interpolation value</v>
      </c>
      <c r="AJ4189" s="43" t="str">
        <f>_xll.BInterpol('Base IPCA'!$C$3:$C$13,'Base IPCA'!$D$3:$D$13,AH4189,"Cubic","Extrapolate=Linear","MultiX=Average","Skip=True","Sort=True")</f>
        <v>#N/A Invalid Parameter: Interpolation value</v>
      </c>
    </row>
    <row r="4190" spans="34:36" x14ac:dyDescent="0.25">
      <c r="AH4190" s="42" t="e">
        <f t="shared" si="159"/>
        <v>#REF!</v>
      </c>
      <c r="AI4190" s="43" t="str">
        <f>_xll.BInterpol('Base IPCA'!$C$3:$C$13,'Base IPCA'!$E$3:$E$13,AH4190,"Cubic","Extrapolate=Linear","MultiX=Average","Skip=True","Sort=True")</f>
        <v>#N/A Invalid Parameter: Interpolation value</v>
      </c>
      <c r="AJ4190" s="43" t="str">
        <f>_xll.BInterpol('Base IPCA'!$C$3:$C$13,'Base IPCA'!$D$3:$D$13,AH4190,"Cubic","Extrapolate=Linear","MultiX=Average","Skip=True","Sort=True")</f>
        <v>#N/A Invalid Parameter: Interpolation value</v>
      </c>
    </row>
    <row r="4191" spans="34:36" x14ac:dyDescent="0.25">
      <c r="AH4191" s="42" t="e">
        <f t="shared" si="159"/>
        <v>#REF!</v>
      </c>
      <c r="AI4191" s="43" t="str">
        <f>_xll.BInterpol('Base IPCA'!$C$3:$C$13,'Base IPCA'!$E$3:$E$13,AH4191,"Cubic","Extrapolate=Linear","MultiX=Average","Skip=True","Sort=True")</f>
        <v>#N/A Invalid Parameter: Interpolation value</v>
      </c>
      <c r="AJ4191" s="43" t="str">
        <f>_xll.BInterpol('Base IPCA'!$C$3:$C$13,'Base IPCA'!$D$3:$D$13,AH4191,"Cubic","Extrapolate=Linear","MultiX=Average","Skip=True","Sort=True")</f>
        <v>#N/A Invalid Parameter: Interpolation value</v>
      </c>
    </row>
    <row r="4192" spans="34:36" x14ac:dyDescent="0.25">
      <c r="AH4192" s="42" t="e">
        <f t="shared" si="159"/>
        <v>#REF!</v>
      </c>
      <c r="AI4192" s="43" t="str">
        <f>_xll.BInterpol('Base IPCA'!$C$3:$C$13,'Base IPCA'!$E$3:$E$13,AH4192,"Cubic","Extrapolate=Linear","MultiX=Average","Skip=True","Sort=True")</f>
        <v>#N/A Invalid Parameter: Interpolation value</v>
      </c>
      <c r="AJ4192" s="43" t="str">
        <f>_xll.BInterpol('Base IPCA'!$C$3:$C$13,'Base IPCA'!$D$3:$D$13,AH4192,"Cubic","Extrapolate=Linear","MultiX=Average","Skip=True","Sort=True")</f>
        <v>#N/A Invalid Parameter: Interpolation value</v>
      </c>
    </row>
    <row r="4193" spans="34:36" x14ac:dyDescent="0.25">
      <c r="AH4193" s="42" t="e">
        <f t="shared" si="159"/>
        <v>#REF!</v>
      </c>
      <c r="AI4193" s="43" t="str">
        <f>_xll.BInterpol('Base IPCA'!$C$3:$C$13,'Base IPCA'!$E$3:$E$13,AH4193,"Cubic","Extrapolate=Linear","MultiX=Average","Skip=True","Sort=True")</f>
        <v>#N/A Invalid Parameter: Interpolation value</v>
      </c>
      <c r="AJ4193" s="43" t="str">
        <f>_xll.BInterpol('Base IPCA'!$C$3:$C$13,'Base IPCA'!$D$3:$D$13,AH4193,"Cubic","Extrapolate=Linear","MultiX=Average","Skip=True","Sort=True")</f>
        <v>#N/A Invalid Parameter: Interpolation value</v>
      </c>
    </row>
    <row r="4194" spans="34:36" x14ac:dyDescent="0.25">
      <c r="AH4194" s="42" t="e">
        <f t="shared" si="159"/>
        <v>#REF!</v>
      </c>
      <c r="AI4194" s="43" t="str">
        <f>_xll.BInterpol('Base IPCA'!$C$3:$C$13,'Base IPCA'!$E$3:$E$13,AH4194,"Cubic","Extrapolate=Linear","MultiX=Average","Skip=True","Sort=True")</f>
        <v>#N/A Invalid Parameter: Interpolation value</v>
      </c>
      <c r="AJ4194" s="43" t="str">
        <f>_xll.BInterpol('Base IPCA'!$C$3:$C$13,'Base IPCA'!$D$3:$D$13,AH4194,"Cubic","Extrapolate=Linear","MultiX=Average","Skip=True","Sort=True")</f>
        <v>#N/A Invalid Parameter: Interpolation value</v>
      </c>
    </row>
    <row r="4195" spans="34:36" x14ac:dyDescent="0.25">
      <c r="AH4195" s="42" t="e">
        <f t="shared" si="159"/>
        <v>#REF!</v>
      </c>
      <c r="AI4195" s="43" t="str">
        <f>_xll.BInterpol('Base IPCA'!$C$3:$C$13,'Base IPCA'!$E$3:$E$13,AH4195,"Cubic","Extrapolate=Linear","MultiX=Average","Skip=True","Sort=True")</f>
        <v>#N/A Invalid Parameter: Interpolation value</v>
      </c>
      <c r="AJ4195" s="43" t="str">
        <f>_xll.BInterpol('Base IPCA'!$C$3:$C$13,'Base IPCA'!$D$3:$D$13,AH4195,"Cubic","Extrapolate=Linear","MultiX=Average","Skip=True","Sort=True")</f>
        <v>#N/A Invalid Parameter: Interpolation value</v>
      </c>
    </row>
    <row r="4196" spans="34:36" x14ac:dyDescent="0.25">
      <c r="AH4196" s="42" t="e">
        <f t="shared" si="159"/>
        <v>#REF!</v>
      </c>
      <c r="AI4196" s="43" t="str">
        <f>_xll.BInterpol('Base IPCA'!$C$3:$C$13,'Base IPCA'!$E$3:$E$13,AH4196,"Cubic","Extrapolate=Linear","MultiX=Average","Skip=True","Sort=True")</f>
        <v>#N/A Invalid Parameter: Interpolation value</v>
      </c>
      <c r="AJ4196" s="43" t="str">
        <f>_xll.BInterpol('Base IPCA'!$C$3:$C$13,'Base IPCA'!$D$3:$D$13,AH4196,"Cubic","Extrapolate=Linear","MultiX=Average","Skip=True","Sort=True")</f>
        <v>#N/A Invalid Parameter: Interpolation value</v>
      </c>
    </row>
    <row r="4197" spans="34:36" x14ac:dyDescent="0.25">
      <c r="AH4197" s="42" t="e">
        <f t="shared" si="159"/>
        <v>#REF!</v>
      </c>
      <c r="AI4197" s="43" t="str">
        <f>_xll.BInterpol('Base IPCA'!$C$3:$C$13,'Base IPCA'!$E$3:$E$13,AH4197,"Cubic","Extrapolate=Linear","MultiX=Average","Skip=True","Sort=True")</f>
        <v>#N/A Invalid Parameter: Interpolation value</v>
      </c>
      <c r="AJ4197" s="43" t="str">
        <f>_xll.BInterpol('Base IPCA'!$C$3:$C$13,'Base IPCA'!$D$3:$D$13,AH4197,"Cubic","Extrapolate=Linear","MultiX=Average","Skip=True","Sort=True")</f>
        <v>#N/A Invalid Parameter: Interpolation value</v>
      </c>
    </row>
    <row r="4198" spans="34:36" x14ac:dyDescent="0.25">
      <c r="AH4198" s="42" t="e">
        <f t="shared" si="159"/>
        <v>#REF!</v>
      </c>
      <c r="AI4198" s="43" t="str">
        <f>_xll.BInterpol('Base IPCA'!$C$3:$C$13,'Base IPCA'!$E$3:$E$13,AH4198,"Cubic","Extrapolate=Linear","MultiX=Average","Skip=True","Sort=True")</f>
        <v>#N/A Invalid Parameter: Interpolation value</v>
      </c>
      <c r="AJ4198" s="43" t="str">
        <f>_xll.BInterpol('Base IPCA'!$C$3:$C$13,'Base IPCA'!$D$3:$D$13,AH4198,"Cubic","Extrapolate=Linear","MultiX=Average","Skip=True","Sort=True")</f>
        <v>#N/A Invalid Parameter: Interpolation value</v>
      </c>
    </row>
    <row r="4199" spans="34:36" x14ac:dyDescent="0.25">
      <c r="AH4199" s="42" t="e">
        <f t="shared" si="159"/>
        <v>#REF!</v>
      </c>
      <c r="AI4199" s="43" t="str">
        <f>_xll.BInterpol('Base IPCA'!$C$3:$C$13,'Base IPCA'!$E$3:$E$13,AH4199,"Cubic","Extrapolate=Linear","MultiX=Average","Skip=True","Sort=True")</f>
        <v>#N/A Invalid Parameter: Interpolation value</v>
      </c>
      <c r="AJ4199" s="43" t="str">
        <f>_xll.BInterpol('Base IPCA'!$C$3:$C$13,'Base IPCA'!$D$3:$D$13,AH4199,"Cubic","Extrapolate=Linear","MultiX=Average","Skip=True","Sort=True")</f>
        <v>#N/A Invalid Parameter: Interpolation value</v>
      </c>
    </row>
    <row r="4200" spans="34:36" x14ac:dyDescent="0.25">
      <c r="AH4200" s="42" t="e">
        <f t="shared" si="159"/>
        <v>#REF!</v>
      </c>
      <c r="AI4200" s="43" t="str">
        <f>_xll.BInterpol('Base IPCA'!$C$3:$C$13,'Base IPCA'!$E$3:$E$13,AH4200,"Cubic","Extrapolate=Linear","MultiX=Average","Skip=True","Sort=True")</f>
        <v>#N/A Invalid Parameter: Interpolation value</v>
      </c>
      <c r="AJ4200" s="43" t="str">
        <f>_xll.BInterpol('Base IPCA'!$C$3:$C$13,'Base IPCA'!$D$3:$D$13,AH4200,"Cubic","Extrapolate=Linear","MultiX=Average","Skip=True","Sort=True")</f>
        <v>#N/A Invalid Parameter: Interpolation value</v>
      </c>
    </row>
    <row r="4201" spans="34:36" x14ac:dyDescent="0.25">
      <c r="AH4201" s="42" t="e">
        <f t="shared" si="159"/>
        <v>#REF!</v>
      </c>
      <c r="AI4201" s="43" t="str">
        <f>_xll.BInterpol('Base IPCA'!$C$3:$C$13,'Base IPCA'!$E$3:$E$13,AH4201,"Cubic","Extrapolate=Linear","MultiX=Average","Skip=True","Sort=True")</f>
        <v>#N/A Invalid Parameter: Interpolation value</v>
      </c>
      <c r="AJ4201" s="43" t="str">
        <f>_xll.BInterpol('Base IPCA'!$C$3:$C$13,'Base IPCA'!$D$3:$D$13,AH4201,"Cubic","Extrapolate=Linear","MultiX=Average","Skip=True","Sort=True")</f>
        <v>#N/A Invalid Parameter: Interpolation value</v>
      </c>
    </row>
    <row r="4202" spans="34:36" x14ac:dyDescent="0.25">
      <c r="AH4202" s="42" t="e">
        <f t="shared" si="159"/>
        <v>#REF!</v>
      </c>
      <c r="AI4202" s="43" t="str">
        <f>_xll.BInterpol('Base IPCA'!$C$3:$C$13,'Base IPCA'!$E$3:$E$13,AH4202,"Cubic","Extrapolate=Linear","MultiX=Average","Skip=True","Sort=True")</f>
        <v>#N/A Invalid Parameter: Interpolation value</v>
      </c>
      <c r="AJ4202" s="43" t="str">
        <f>_xll.BInterpol('Base IPCA'!$C$3:$C$13,'Base IPCA'!$D$3:$D$13,AH4202,"Cubic","Extrapolate=Linear","MultiX=Average","Skip=True","Sort=True")</f>
        <v>#N/A Invalid Parameter: Interpolation value</v>
      </c>
    </row>
    <row r="4203" spans="34:36" x14ac:dyDescent="0.25">
      <c r="AH4203" s="42" t="e">
        <f t="shared" si="159"/>
        <v>#REF!</v>
      </c>
      <c r="AI4203" s="43" t="str">
        <f>_xll.BInterpol('Base IPCA'!$C$3:$C$13,'Base IPCA'!$E$3:$E$13,AH4203,"Cubic","Extrapolate=Linear","MultiX=Average","Skip=True","Sort=True")</f>
        <v>#N/A Invalid Parameter: Interpolation value</v>
      </c>
      <c r="AJ4203" s="43" t="str">
        <f>_xll.BInterpol('Base IPCA'!$C$3:$C$13,'Base IPCA'!$D$3:$D$13,AH4203,"Cubic","Extrapolate=Linear","MultiX=Average","Skip=True","Sort=True")</f>
        <v>#N/A Invalid Parameter: Interpolation value</v>
      </c>
    </row>
    <row r="4204" spans="34:36" x14ac:dyDescent="0.25">
      <c r="AH4204" s="42" t="e">
        <f t="shared" si="159"/>
        <v>#REF!</v>
      </c>
      <c r="AI4204" s="43" t="str">
        <f>_xll.BInterpol('Base IPCA'!$C$3:$C$13,'Base IPCA'!$E$3:$E$13,AH4204,"Cubic","Extrapolate=Linear","MultiX=Average","Skip=True","Sort=True")</f>
        <v>#N/A Invalid Parameter: Interpolation value</v>
      </c>
      <c r="AJ4204" s="43" t="str">
        <f>_xll.BInterpol('Base IPCA'!$C$3:$C$13,'Base IPCA'!$D$3:$D$13,AH4204,"Cubic","Extrapolate=Linear","MultiX=Average","Skip=True","Sort=True")</f>
        <v>#N/A Invalid Parameter: Interpolation value</v>
      </c>
    </row>
    <row r="4205" spans="34:36" x14ac:dyDescent="0.25">
      <c r="AH4205" s="42" t="e">
        <f t="shared" si="159"/>
        <v>#REF!</v>
      </c>
      <c r="AI4205" s="43" t="str">
        <f>_xll.BInterpol('Base IPCA'!$C$3:$C$13,'Base IPCA'!$E$3:$E$13,AH4205,"Cubic","Extrapolate=Linear","MultiX=Average","Skip=True","Sort=True")</f>
        <v>#N/A Invalid Parameter: Interpolation value</v>
      </c>
      <c r="AJ4205" s="43" t="str">
        <f>_xll.BInterpol('Base IPCA'!$C$3:$C$13,'Base IPCA'!$D$3:$D$13,AH4205,"Cubic","Extrapolate=Linear","MultiX=Average","Skip=True","Sort=True")</f>
        <v>#N/A Invalid Parameter: Interpolation value</v>
      </c>
    </row>
    <row r="4206" spans="34:36" x14ac:dyDescent="0.25">
      <c r="AH4206" s="42" t="e">
        <f t="shared" si="159"/>
        <v>#REF!</v>
      </c>
      <c r="AI4206" s="43" t="str">
        <f>_xll.BInterpol('Base IPCA'!$C$3:$C$13,'Base IPCA'!$E$3:$E$13,AH4206,"Cubic","Extrapolate=Linear","MultiX=Average","Skip=True","Sort=True")</f>
        <v>#N/A Invalid Parameter: Interpolation value</v>
      </c>
      <c r="AJ4206" s="43" t="str">
        <f>_xll.BInterpol('Base IPCA'!$C$3:$C$13,'Base IPCA'!$D$3:$D$13,AH4206,"Cubic","Extrapolate=Linear","MultiX=Average","Skip=True","Sort=True")</f>
        <v>#N/A Invalid Parameter: Interpolation value</v>
      </c>
    </row>
    <row r="4207" spans="34:36" x14ac:dyDescent="0.25">
      <c r="AH4207" s="42" t="e">
        <f t="shared" si="159"/>
        <v>#REF!</v>
      </c>
      <c r="AI4207" s="43" t="str">
        <f>_xll.BInterpol('Base IPCA'!$C$3:$C$13,'Base IPCA'!$E$3:$E$13,AH4207,"Cubic","Extrapolate=Linear","MultiX=Average","Skip=True","Sort=True")</f>
        <v>#N/A Invalid Parameter: Interpolation value</v>
      </c>
      <c r="AJ4207" s="43" t="str">
        <f>_xll.BInterpol('Base IPCA'!$C$3:$C$13,'Base IPCA'!$D$3:$D$13,AH4207,"Cubic","Extrapolate=Linear","MultiX=Average","Skip=True","Sort=True")</f>
        <v>#N/A Invalid Parameter: Interpolation value</v>
      </c>
    </row>
    <row r="4208" spans="34:36" x14ac:dyDescent="0.25">
      <c r="AH4208" s="42" t="e">
        <f t="shared" si="159"/>
        <v>#REF!</v>
      </c>
      <c r="AI4208" s="43" t="str">
        <f>_xll.BInterpol('Base IPCA'!$C$3:$C$13,'Base IPCA'!$E$3:$E$13,AH4208,"Cubic","Extrapolate=Linear","MultiX=Average","Skip=True","Sort=True")</f>
        <v>#N/A Invalid Parameter: Interpolation value</v>
      </c>
      <c r="AJ4208" s="43" t="str">
        <f>_xll.BInterpol('Base IPCA'!$C$3:$C$13,'Base IPCA'!$D$3:$D$13,AH4208,"Cubic","Extrapolate=Linear","MultiX=Average","Skip=True","Sort=True")</f>
        <v>#N/A Invalid Parameter: Interpolation value</v>
      </c>
    </row>
    <row r="4209" spans="34:36" x14ac:dyDescent="0.25">
      <c r="AH4209" s="42" t="e">
        <f t="shared" si="159"/>
        <v>#REF!</v>
      </c>
      <c r="AI4209" s="43" t="str">
        <f>_xll.BInterpol('Base IPCA'!$C$3:$C$13,'Base IPCA'!$E$3:$E$13,AH4209,"Cubic","Extrapolate=Linear","MultiX=Average","Skip=True","Sort=True")</f>
        <v>#N/A Invalid Parameter: Interpolation value</v>
      </c>
      <c r="AJ4209" s="43" t="str">
        <f>_xll.BInterpol('Base IPCA'!$C$3:$C$13,'Base IPCA'!$D$3:$D$13,AH4209,"Cubic","Extrapolate=Linear","MultiX=Average","Skip=True","Sort=True")</f>
        <v>#N/A Invalid Parameter: Interpolation value</v>
      </c>
    </row>
    <row r="4210" spans="34:36" x14ac:dyDescent="0.25">
      <c r="AH4210" s="42" t="e">
        <f t="shared" si="159"/>
        <v>#REF!</v>
      </c>
      <c r="AI4210" s="43" t="str">
        <f>_xll.BInterpol('Base IPCA'!$C$3:$C$13,'Base IPCA'!$E$3:$E$13,AH4210,"Cubic","Extrapolate=Linear","MultiX=Average","Skip=True","Sort=True")</f>
        <v>#N/A Invalid Parameter: Interpolation value</v>
      </c>
      <c r="AJ4210" s="43" t="str">
        <f>_xll.BInterpol('Base IPCA'!$C$3:$C$13,'Base IPCA'!$D$3:$D$13,AH4210,"Cubic","Extrapolate=Linear","MultiX=Average","Skip=True","Sort=True")</f>
        <v>#N/A Invalid Parameter: Interpolation value</v>
      </c>
    </row>
    <row r="4211" spans="34:36" x14ac:dyDescent="0.25">
      <c r="AH4211" s="42" t="e">
        <f t="shared" si="159"/>
        <v>#REF!</v>
      </c>
      <c r="AI4211" s="43" t="str">
        <f>_xll.BInterpol('Base IPCA'!$C$3:$C$13,'Base IPCA'!$E$3:$E$13,AH4211,"Cubic","Extrapolate=Linear","MultiX=Average","Skip=True","Sort=True")</f>
        <v>#N/A Invalid Parameter: Interpolation value</v>
      </c>
      <c r="AJ4211" s="43" t="str">
        <f>_xll.BInterpol('Base IPCA'!$C$3:$C$13,'Base IPCA'!$D$3:$D$13,AH4211,"Cubic","Extrapolate=Linear","MultiX=Average","Skip=True","Sort=True")</f>
        <v>#N/A Invalid Parameter: Interpolation value</v>
      </c>
    </row>
    <row r="4212" spans="34:36" x14ac:dyDescent="0.25">
      <c r="AH4212" s="42" t="e">
        <f t="shared" si="159"/>
        <v>#REF!</v>
      </c>
      <c r="AI4212" s="43" t="str">
        <f>_xll.BInterpol('Base IPCA'!$C$3:$C$13,'Base IPCA'!$E$3:$E$13,AH4212,"Cubic","Extrapolate=Linear","MultiX=Average","Skip=True","Sort=True")</f>
        <v>#N/A Invalid Parameter: Interpolation value</v>
      </c>
      <c r="AJ4212" s="43" t="str">
        <f>_xll.BInterpol('Base IPCA'!$C$3:$C$13,'Base IPCA'!$D$3:$D$13,AH4212,"Cubic","Extrapolate=Linear","MultiX=Average","Skip=True","Sort=True")</f>
        <v>#N/A Invalid Parameter: Interpolation value</v>
      </c>
    </row>
    <row r="4213" spans="34:36" x14ac:dyDescent="0.25">
      <c r="AH4213" s="42" t="e">
        <f t="shared" si="159"/>
        <v>#REF!</v>
      </c>
      <c r="AI4213" s="43" t="str">
        <f>_xll.BInterpol('Base IPCA'!$C$3:$C$13,'Base IPCA'!$E$3:$E$13,AH4213,"Cubic","Extrapolate=Linear","MultiX=Average","Skip=True","Sort=True")</f>
        <v>#N/A Invalid Parameter: Interpolation value</v>
      </c>
      <c r="AJ4213" s="43" t="str">
        <f>_xll.BInterpol('Base IPCA'!$C$3:$C$13,'Base IPCA'!$D$3:$D$13,AH4213,"Cubic","Extrapolate=Linear","MultiX=Average","Skip=True","Sort=True")</f>
        <v>#N/A Invalid Parameter: Interpolation value</v>
      </c>
    </row>
    <row r="4214" spans="34:36" x14ac:dyDescent="0.25">
      <c r="AH4214" s="42" t="e">
        <f t="shared" si="159"/>
        <v>#REF!</v>
      </c>
      <c r="AI4214" s="43" t="str">
        <f>_xll.BInterpol('Base IPCA'!$C$3:$C$13,'Base IPCA'!$E$3:$E$13,AH4214,"Cubic","Extrapolate=Linear","MultiX=Average","Skip=True","Sort=True")</f>
        <v>#N/A Invalid Parameter: Interpolation value</v>
      </c>
      <c r="AJ4214" s="43" t="str">
        <f>_xll.BInterpol('Base IPCA'!$C$3:$C$13,'Base IPCA'!$D$3:$D$13,AH4214,"Cubic","Extrapolate=Linear","MultiX=Average","Skip=True","Sort=True")</f>
        <v>#N/A Invalid Parameter: Interpolation value</v>
      </c>
    </row>
    <row r="4215" spans="34:36" x14ac:dyDescent="0.25">
      <c r="AH4215" s="42" t="e">
        <f t="shared" si="159"/>
        <v>#REF!</v>
      </c>
      <c r="AI4215" s="43" t="str">
        <f>_xll.BInterpol('Base IPCA'!$C$3:$C$13,'Base IPCA'!$E$3:$E$13,AH4215,"Cubic","Extrapolate=Linear","MultiX=Average","Skip=True","Sort=True")</f>
        <v>#N/A Invalid Parameter: Interpolation value</v>
      </c>
      <c r="AJ4215" s="43" t="str">
        <f>_xll.BInterpol('Base IPCA'!$C$3:$C$13,'Base IPCA'!$D$3:$D$13,AH4215,"Cubic","Extrapolate=Linear","MultiX=Average","Skip=True","Sort=True")</f>
        <v>#N/A Invalid Parameter: Interpolation value</v>
      </c>
    </row>
    <row r="4216" spans="34:36" x14ac:dyDescent="0.25">
      <c r="AH4216" s="42" t="e">
        <f t="shared" si="159"/>
        <v>#REF!</v>
      </c>
      <c r="AI4216" s="43" t="str">
        <f>_xll.BInterpol('Base IPCA'!$C$3:$C$13,'Base IPCA'!$E$3:$E$13,AH4216,"Cubic","Extrapolate=Linear","MultiX=Average","Skip=True","Sort=True")</f>
        <v>#N/A Invalid Parameter: Interpolation value</v>
      </c>
      <c r="AJ4216" s="43" t="str">
        <f>_xll.BInterpol('Base IPCA'!$C$3:$C$13,'Base IPCA'!$D$3:$D$13,AH4216,"Cubic","Extrapolate=Linear","MultiX=Average","Skip=True","Sort=True")</f>
        <v>#N/A Invalid Parameter: Interpolation value</v>
      </c>
    </row>
    <row r="4217" spans="34:36" x14ac:dyDescent="0.25">
      <c r="AH4217" s="42" t="e">
        <f t="shared" si="159"/>
        <v>#REF!</v>
      </c>
      <c r="AI4217" s="43" t="str">
        <f>_xll.BInterpol('Base IPCA'!$C$3:$C$13,'Base IPCA'!$E$3:$E$13,AH4217,"Cubic","Extrapolate=Linear","MultiX=Average","Skip=True","Sort=True")</f>
        <v>#N/A Invalid Parameter: Interpolation value</v>
      </c>
      <c r="AJ4217" s="43" t="str">
        <f>_xll.BInterpol('Base IPCA'!$C$3:$C$13,'Base IPCA'!$D$3:$D$13,AH4217,"Cubic","Extrapolate=Linear","MultiX=Average","Skip=True","Sort=True")</f>
        <v>#N/A Invalid Parameter: Interpolation value</v>
      </c>
    </row>
    <row r="4218" spans="34:36" x14ac:dyDescent="0.25">
      <c r="AH4218" s="42" t="e">
        <f t="shared" si="159"/>
        <v>#REF!</v>
      </c>
      <c r="AI4218" s="43" t="str">
        <f>_xll.BInterpol('Base IPCA'!$C$3:$C$13,'Base IPCA'!$E$3:$E$13,AH4218,"Cubic","Extrapolate=Linear","MultiX=Average","Skip=True","Sort=True")</f>
        <v>#N/A Invalid Parameter: Interpolation value</v>
      </c>
      <c r="AJ4218" s="43" t="str">
        <f>_xll.BInterpol('Base IPCA'!$C$3:$C$13,'Base IPCA'!$D$3:$D$13,AH4218,"Cubic","Extrapolate=Linear","MultiX=Average","Skip=True","Sort=True")</f>
        <v>#N/A Invalid Parameter: Interpolation value</v>
      </c>
    </row>
    <row r="4219" spans="34:36" x14ac:dyDescent="0.25">
      <c r="AH4219" s="42" t="e">
        <f t="shared" si="159"/>
        <v>#REF!</v>
      </c>
      <c r="AI4219" s="43" t="str">
        <f>_xll.BInterpol('Base IPCA'!$C$3:$C$13,'Base IPCA'!$E$3:$E$13,AH4219,"Cubic","Extrapolate=Linear","MultiX=Average","Skip=True","Sort=True")</f>
        <v>#N/A Invalid Parameter: Interpolation value</v>
      </c>
      <c r="AJ4219" s="43" t="str">
        <f>_xll.BInterpol('Base IPCA'!$C$3:$C$13,'Base IPCA'!$D$3:$D$13,AH4219,"Cubic","Extrapolate=Linear","MultiX=Average","Skip=True","Sort=True")</f>
        <v>#N/A Invalid Parameter: Interpolation value</v>
      </c>
    </row>
    <row r="4220" spans="34:36" x14ac:dyDescent="0.25">
      <c r="AH4220" s="42" t="e">
        <f t="shared" si="159"/>
        <v>#REF!</v>
      </c>
      <c r="AI4220" s="43" t="str">
        <f>_xll.BInterpol('Base IPCA'!$C$3:$C$13,'Base IPCA'!$E$3:$E$13,AH4220,"Cubic","Extrapolate=Linear","MultiX=Average","Skip=True","Sort=True")</f>
        <v>#N/A Invalid Parameter: Interpolation value</v>
      </c>
      <c r="AJ4220" s="43" t="str">
        <f>_xll.BInterpol('Base IPCA'!$C$3:$C$13,'Base IPCA'!$D$3:$D$13,AH4220,"Cubic","Extrapolate=Linear","MultiX=Average","Skip=True","Sort=True")</f>
        <v>#N/A Invalid Parameter: Interpolation value</v>
      </c>
    </row>
    <row r="4221" spans="34:36" x14ac:dyDescent="0.25">
      <c r="AH4221" s="42" t="e">
        <f t="shared" si="159"/>
        <v>#REF!</v>
      </c>
      <c r="AI4221" s="43" t="str">
        <f>_xll.BInterpol('Base IPCA'!$C$3:$C$13,'Base IPCA'!$E$3:$E$13,AH4221,"Cubic","Extrapolate=Linear","MultiX=Average","Skip=True","Sort=True")</f>
        <v>#N/A Invalid Parameter: Interpolation value</v>
      </c>
      <c r="AJ4221" s="43" t="str">
        <f>_xll.BInterpol('Base IPCA'!$C$3:$C$13,'Base IPCA'!$D$3:$D$13,AH4221,"Cubic","Extrapolate=Linear","MultiX=Average","Skip=True","Sort=True")</f>
        <v>#N/A Invalid Parameter: Interpolation value</v>
      </c>
    </row>
    <row r="4222" spans="34:36" x14ac:dyDescent="0.25">
      <c r="AH4222" s="42" t="e">
        <f t="shared" si="159"/>
        <v>#REF!</v>
      </c>
      <c r="AI4222" s="43" t="str">
        <f>_xll.BInterpol('Base IPCA'!$C$3:$C$13,'Base IPCA'!$E$3:$E$13,AH4222,"Cubic","Extrapolate=Linear","MultiX=Average","Skip=True","Sort=True")</f>
        <v>#N/A Invalid Parameter: Interpolation value</v>
      </c>
      <c r="AJ4222" s="43" t="str">
        <f>_xll.BInterpol('Base IPCA'!$C$3:$C$13,'Base IPCA'!$D$3:$D$13,AH4222,"Cubic","Extrapolate=Linear","MultiX=Average","Skip=True","Sort=True")</f>
        <v>#N/A Invalid Parameter: Interpolation value</v>
      </c>
    </row>
    <row r="4223" spans="34:36" x14ac:dyDescent="0.25">
      <c r="AH4223" s="42" t="e">
        <f t="shared" si="159"/>
        <v>#REF!</v>
      </c>
      <c r="AI4223" s="43" t="str">
        <f>_xll.BInterpol('Base IPCA'!$C$3:$C$13,'Base IPCA'!$E$3:$E$13,AH4223,"Cubic","Extrapolate=Linear","MultiX=Average","Skip=True","Sort=True")</f>
        <v>#N/A Invalid Parameter: Interpolation value</v>
      </c>
      <c r="AJ4223" s="43" t="str">
        <f>_xll.BInterpol('Base IPCA'!$C$3:$C$13,'Base IPCA'!$D$3:$D$13,AH4223,"Cubic","Extrapolate=Linear","MultiX=Average","Skip=True","Sort=True")</f>
        <v>#N/A Invalid Parameter: Interpolation value</v>
      </c>
    </row>
    <row r="4224" spans="34:36" x14ac:dyDescent="0.25">
      <c r="AH4224" s="42" t="e">
        <f t="shared" si="159"/>
        <v>#REF!</v>
      </c>
      <c r="AI4224" s="43" t="str">
        <f>_xll.BInterpol('Base IPCA'!$C$3:$C$13,'Base IPCA'!$E$3:$E$13,AH4224,"Cubic","Extrapolate=Linear","MultiX=Average","Skip=True","Sort=True")</f>
        <v>#N/A Invalid Parameter: Interpolation value</v>
      </c>
      <c r="AJ4224" s="43" t="str">
        <f>_xll.BInterpol('Base IPCA'!$C$3:$C$13,'Base IPCA'!$D$3:$D$13,AH4224,"Cubic","Extrapolate=Linear","MultiX=Average","Skip=True","Sort=True")</f>
        <v>#N/A Invalid Parameter: Interpolation value</v>
      </c>
    </row>
    <row r="4225" spans="34:36" x14ac:dyDescent="0.25">
      <c r="AH4225" s="42" t="e">
        <f t="shared" si="159"/>
        <v>#REF!</v>
      </c>
      <c r="AI4225" s="43" t="str">
        <f>_xll.BInterpol('Base IPCA'!$C$3:$C$13,'Base IPCA'!$E$3:$E$13,AH4225,"Cubic","Extrapolate=Linear","MultiX=Average","Skip=True","Sort=True")</f>
        <v>#N/A Invalid Parameter: Interpolation value</v>
      </c>
      <c r="AJ4225" s="43" t="str">
        <f>_xll.BInterpol('Base IPCA'!$C$3:$C$13,'Base IPCA'!$D$3:$D$13,AH4225,"Cubic","Extrapolate=Linear","MultiX=Average","Skip=True","Sort=True")</f>
        <v>#N/A Invalid Parameter: Interpolation value</v>
      </c>
    </row>
    <row r="4226" spans="34:36" x14ac:dyDescent="0.25">
      <c r="AH4226" s="42" t="e">
        <f t="shared" si="159"/>
        <v>#REF!</v>
      </c>
      <c r="AI4226" s="43" t="str">
        <f>_xll.BInterpol('Base IPCA'!$C$3:$C$13,'Base IPCA'!$E$3:$E$13,AH4226,"Cubic","Extrapolate=Linear","MultiX=Average","Skip=True","Sort=True")</f>
        <v>#N/A Invalid Parameter: Interpolation value</v>
      </c>
      <c r="AJ4226" s="43" t="str">
        <f>_xll.BInterpol('Base IPCA'!$C$3:$C$13,'Base IPCA'!$D$3:$D$13,AH4226,"Cubic","Extrapolate=Linear","MultiX=Average","Skip=True","Sort=True")</f>
        <v>#N/A Invalid Parameter: Interpolation value</v>
      </c>
    </row>
    <row r="4227" spans="34:36" x14ac:dyDescent="0.25">
      <c r="AH4227" s="42" t="e">
        <f t="shared" si="159"/>
        <v>#REF!</v>
      </c>
      <c r="AI4227" s="43" t="str">
        <f>_xll.BInterpol('Base IPCA'!$C$3:$C$13,'Base IPCA'!$E$3:$E$13,AH4227,"Cubic","Extrapolate=Linear","MultiX=Average","Skip=True","Sort=True")</f>
        <v>#N/A Invalid Parameter: Interpolation value</v>
      </c>
      <c r="AJ4227" s="43" t="str">
        <f>_xll.BInterpol('Base IPCA'!$C$3:$C$13,'Base IPCA'!$D$3:$D$13,AH4227,"Cubic","Extrapolate=Linear","MultiX=Average","Skip=True","Sort=True")</f>
        <v>#N/A Invalid Parameter: Interpolation value</v>
      </c>
    </row>
    <row r="4228" spans="34:36" x14ac:dyDescent="0.25">
      <c r="AH4228" s="42" t="e">
        <f t="shared" si="159"/>
        <v>#REF!</v>
      </c>
      <c r="AI4228" s="43" t="str">
        <f>_xll.BInterpol('Base IPCA'!$C$3:$C$13,'Base IPCA'!$E$3:$E$13,AH4228,"Cubic","Extrapolate=Linear","MultiX=Average","Skip=True","Sort=True")</f>
        <v>#N/A Invalid Parameter: Interpolation value</v>
      </c>
      <c r="AJ4228" s="43" t="str">
        <f>_xll.BInterpol('Base IPCA'!$C$3:$C$13,'Base IPCA'!$D$3:$D$13,AH4228,"Cubic","Extrapolate=Linear","MultiX=Average","Skip=True","Sort=True")</f>
        <v>#N/A Invalid Parameter: Interpolation value</v>
      </c>
    </row>
    <row r="4229" spans="34:36" x14ac:dyDescent="0.25">
      <c r="AH4229" s="42" t="e">
        <f t="shared" si="159"/>
        <v>#REF!</v>
      </c>
      <c r="AI4229" s="43" t="str">
        <f>_xll.BInterpol('Base IPCA'!$C$3:$C$13,'Base IPCA'!$E$3:$E$13,AH4229,"Cubic","Extrapolate=Linear","MultiX=Average","Skip=True","Sort=True")</f>
        <v>#N/A Invalid Parameter: Interpolation value</v>
      </c>
      <c r="AJ4229" s="43" t="str">
        <f>_xll.BInterpol('Base IPCA'!$C$3:$C$13,'Base IPCA'!$D$3:$D$13,AH4229,"Cubic","Extrapolate=Linear","MultiX=Average","Skip=True","Sort=True")</f>
        <v>#N/A Invalid Parameter: Interpolation value</v>
      </c>
    </row>
    <row r="4230" spans="34:36" x14ac:dyDescent="0.25">
      <c r="AH4230" s="42" t="e">
        <f t="shared" ref="AH4230:AH4293" si="160">AH4229+1</f>
        <v>#REF!</v>
      </c>
      <c r="AI4230" s="43" t="str">
        <f>_xll.BInterpol('Base IPCA'!$C$3:$C$13,'Base IPCA'!$E$3:$E$13,AH4230,"Cubic","Extrapolate=Linear","MultiX=Average","Skip=True","Sort=True")</f>
        <v>#N/A Invalid Parameter: Interpolation value</v>
      </c>
      <c r="AJ4230" s="43" t="str">
        <f>_xll.BInterpol('Base IPCA'!$C$3:$C$13,'Base IPCA'!$D$3:$D$13,AH4230,"Cubic","Extrapolate=Linear","MultiX=Average","Skip=True","Sort=True")</f>
        <v>#N/A Invalid Parameter: Interpolation value</v>
      </c>
    </row>
    <row r="4231" spans="34:36" x14ac:dyDescent="0.25">
      <c r="AH4231" s="42" t="e">
        <f t="shared" si="160"/>
        <v>#REF!</v>
      </c>
      <c r="AI4231" s="43" t="str">
        <f>_xll.BInterpol('Base IPCA'!$C$3:$C$13,'Base IPCA'!$E$3:$E$13,AH4231,"Cubic","Extrapolate=Linear","MultiX=Average","Skip=True","Sort=True")</f>
        <v>#N/A Invalid Parameter: Interpolation value</v>
      </c>
      <c r="AJ4231" s="43" t="str">
        <f>_xll.BInterpol('Base IPCA'!$C$3:$C$13,'Base IPCA'!$D$3:$D$13,AH4231,"Cubic","Extrapolate=Linear","MultiX=Average","Skip=True","Sort=True")</f>
        <v>#N/A Invalid Parameter: Interpolation value</v>
      </c>
    </row>
    <row r="4232" spans="34:36" x14ac:dyDescent="0.25">
      <c r="AH4232" s="42" t="e">
        <f t="shared" si="160"/>
        <v>#REF!</v>
      </c>
      <c r="AI4232" s="43" t="str">
        <f>_xll.BInterpol('Base IPCA'!$C$3:$C$13,'Base IPCA'!$E$3:$E$13,AH4232,"Cubic","Extrapolate=Linear","MultiX=Average","Skip=True","Sort=True")</f>
        <v>#N/A Invalid Parameter: Interpolation value</v>
      </c>
      <c r="AJ4232" s="43" t="str">
        <f>_xll.BInterpol('Base IPCA'!$C$3:$C$13,'Base IPCA'!$D$3:$D$13,AH4232,"Cubic","Extrapolate=Linear","MultiX=Average","Skip=True","Sort=True")</f>
        <v>#N/A Invalid Parameter: Interpolation value</v>
      </c>
    </row>
    <row r="4233" spans="34:36" x14ac:dyDescent="0.25">
      <c r="AH4233" s="42" t="e">
        <f t="shared" si="160"/>
        <v>#REF!</v>
      </c>
      <c r="AI4233" s="43" t="str">
        <f>_xll.BInterpol('Base IPCA'!$C$3:$C$13,'Base IPCA'!$E$3:$E$13,AH4233,"Cubic","Extrapolate=Linear","MultiX=Average","Skip=True","Sort=True")</f>
        <v>#N/A Invalid Parameter: Interpolation value</v>
      </c>
      <c r="AJ4233" s="43" t="str">
        <f>_xll.BInterpol('Base IPCA'!$C$3:$C$13,'Base IPCA'!$D$3:$D$13,AH4233,"Cubic","Extrapolate=Linear","MultiX=Average","Skip=True","Sort=True")</f>
        <v>#N/A Invalid Parameter: Interpolation value</v>
      </c>
    </row>
    <row r="4234" spans="34:36" x14ac:dyDescent="0.25">
      <c r="AH4234" s="42" t="e">
        <f t="shared" si="160"/>
        <v>#REF!</v>
      </c>
      <c r="AI4234" s="43" t="str">
        <f>_xll.BInterpol('Base IPCA'!$C$3:$C$13,'Base IPCA'!$E$3:$E$13,AH4234,"Cubic","Extrapolate=Linear","MultiX=Average","Skip=True","Sort=True")</f>
        <v>#N/A Invalid Parameter: Interpolation value</v>
      </c>
      <c r="AJ4234" s="43" t="str">
        <f>_xll.BInterpol('Base IPCA'!$C$3:$C$13,'Base IPCA'!$D$3:$D$13,AH4234,"Cubic","Extrapolate=Linear","MultiX=Average","Skip=True","Sort=True")</f>
        <v>#N/A Invalid Parameter: Interpolation value</v>
      </c>
    </row>
    <row r="4235" spans="34:36" x14ac:dyDescent="0.25">
      <c r="AH4235" s="42" t="e">
        <f t="shared" si="160"/>
        <v>#REF!</v>
      </c>
      <c r="AI4235" s="43" t="str">
        <f>_xll.BInterpol('Base IPCA'!$C$3:$C$13,'Base IPCA'!$E$3:$E$13,AH4235,"Cubic","Extrapolate=Linear","MultiX=Average","Skip=True","Sort=True")</f>
        <v>#N/A Invalid Parameter: Interpolation value</v>
      </c>
      <c r="AJ4235" s="43" t="str">
        <f>_xll.BInterpol('Base IPCA'!$C$3:$C$13,'Base IPCA'!$D$3:$D$13,AH4235,"Cubic","Extrapolate=Linear","MultiX=Average","Skip=True","Sort=True")</f>
        <v>#N/A Invalid Parameter: Interpolation value</v>
      </c>
    </row>
    <row r="4236" spans="34:36" x14ac:dyDescent="0.25">
      <c r="AH4236" s="42" t="e">
        <f t="shared" si="160"/>
        <v>#REF!</v>
      </c>
      <c r="AI4236" s="43" t="str">
        <f>_xll.BInterpol('Base IPCA'!$C$3:$C$13,'Base IPCA'!$E$3:$E$13,AH4236,"Cubic","Extrapolate=Linear","MultiX=Average","Skip=True","Sort=True")</f>
        <v>#N/A Invalid Parameter: Interpolation value</v>
      </c>
      <c r="AJ4236" s="43" t="str">
        <f>_xll.BInterpol('Base IPCA'!$C$3:$C$13,'Base IPCA'!$D$3:$D$13,AH4236,"Cubic","Extrapolate=Linear","MultiX=Average","Skip=True","Sort=True")</f>
        <v>#N/A Invalid Parameter: Interpolation value</v>
      </c>
    </row>
    <row r="4237" spans="34:36" x14ac:dyDescent="0.25">
      <c r="AH4237" s="42" t="e">
        <f t="shared" si="160"/>
        <v>#REF!</v>
      </c>
      <c r="AI4237" s="43" t="str">
        <f>_xll.BInterpol('Base IPCA'!$C$3:$C$13,'Base IPCA'!$E$3:$E$13,AH4237,"Cubic","Extrapolate=Linear","MultiX=Average","Skip=True","Sort=True")</f>
        <v>#N/A Invalid Parameter: Interpolation value</v>
      </c>
      <c r="AJ4237" s="43" t="str">
        <f>_xll.BInterpol('Base IPCA'!$C$3:$C$13,'Base IPCA'!$D$3:$D$13,AH4237,"Cubic","Extrapolate=Linear","MultiX=Average","Skip=True","Sort=True")</f>
        <v>#N/A Invalid Parameter: Interpolation value</v>
      </c>
    </row>
    <row r="4238" spans="34:36" x14ac:dyDescent="0.25">
      <c r="AH4238" s="42" t="e">
        <f t="shared" si="160"/>
        <v>#REF!</v>
      </c>
      <c r="AI4238" s="43" t="str">
        <f>_xll.BInterpol('Base IPCA'!$C$3:$C$13,'Base IPCA'!$E$3:$E$13,AH4238,"Cubic","Extrapolate=Linear","MultiX=Average","Skip=True","Sort=True")</f>
        <v>#N/A Invalid Parameter: Interpolation value</v>
      </c>
      <c r="AJ4238" s="43" t="str">
        <f>_xll.BInterpol('Base IPCA'!$C$3:$C$13,'Base IPCA'!$D$3:$D$13,AH4238,"Cubic","Extrapolate=Linear","MultiX=Average","Skip=True","Sort=True")</f>
        <v>#N/A Invalid Parameter: Interpolation value</v>
      </c>
    </row>
    <row r="4239" spans="34:36" x14ac:dyDescent="0.25">
      <c r="AH4239" s="42" t="e">
        <f t="shared" si="160"/>
        <v>#REF!</v>
      </c>
      <c r="AI4239" s="43" t="str">
        <f>_xll.BInterpol('Base IPCA'!$C$3:$C$13,'Base IPCA'!$E$3:$E$13,AH4239,"Cubic","Extrapolate=Linear","MultiX=Average","Skip=True","Sort=True")</f>
        <v>#N/A Invalid Parameter: Interpolation value</v>
      </c>
      <c r="AJ4239" s="43" t="str">
        <f>_xll.BInterpol('Base IPCA'!$C$3:$C$13,'Base IPCA'!$D$3:$D$13,AH4239,"Cubic","Extrapolate=Linear","MultiX=Average","Skip=True","Sort=True")</f>
        <v>#N/A Invalid Parameter: Interpolation value</v>
      </c>
    </row>
    <row r="4240" spans="34:36" x14ac:dyDescent="0.25">
      <c r="AH4240" s="42" t="e">
        <f t="shared" si="160"/>
        <v>#REF!</v>
      </c>
      <c r="AI4240" s="43" t="str">
        <f>_xll.BInterpol('Base IPCA'!$C$3:$C$13,'Base IPCA'!$E$3:$E$13,AH4240,"Cubic","Extrapolate=Linear","MultiX=Average","Skip=True","Sort=True")</f>
        <v>#N/A Invalid Parameter: Interpolation value</v>
      </c>
      <c r="AJ4240" s="43" t="str">
        <f>_xll.BInterpol('Base IPCA'!$C$3:$C$13,'Base IPCA'!$D$3:$D$13,AH4240,"Cubic","Extrapolate=Linear","MultiX=Average","Skip=True","Sort=True")</f>
        <v>#N/A Invalid Parameter: Interpolation value</v>
      </c>
    </row>
    <row r="4241" spans="34:36" x14ac:dyDescent="0.25">
      <c r="AH4241" s="42" t="e">
        <f t="shared" si="160"/>
        <v>#REF!</v>
      </c>
      <c r="AI4241" s="43" t="str">
        <f>_xll.BInterpol('Base IPCA'!$C$3:$C$13,'Base IPCA'!$E$3:$E$13,AH4241,"Cubic","Extrapolate=Linear","MultiX=Average","Skip=True","Sort=True")</f>
        <v>#N/A Invalid Parameter: Interpolation value</v>
      </c>
      <c r="AJ4241" s="43" t="str">
        <f>_xll.BInterpol('Base IPCA'!$C$3:$C$13,'Base IPCA'!$D$3:$D$13,AH4241,"Cubic","Extrapolate=Linear","MultiX=Average","Skip=True","Sort=True")</f>
        <v>#N/A Invalid Parameter: Interpolation value</v>
      </c>
    </row>
    <row r="4242" spans="34:36" x14ac:dyDescent="0.25">
      <c r="AH4242" s="42" t="e">
        <f t="shared" si="160"/>
        <v>#REF!</v>
      </c>
      <c r="AI4242" s="43" t="str">
        <f>_xll.BInterpol('Base IPCA'!$C$3:$C$13,'Base IPCA'!$E$3:$E$13,AH4242,"Cubic","Extrapolate=Linear","MultiX=Average","Skip=True","Sort=True")</f>
        <v>#N/A Invalid Parameter: Interpolation value</v>
      </c>
      <c r="AJ4242" s="43" t="str">
        <f>_xll.BInterpol('Base IPCA'!$C$3:$C$13,'Base IPCA'!$D$3:$D$13,AH4242,"Cubic","Extrapolate=Linear","MultiX=Average","Skip=True","Sort=True")</f>
        <v>#N/A Invalid Parameter: Interpolation value</v>
      </c>
    </row>
    <row r="4243" spans="34:36" x14ac:dyDescent="0.25">
      <c r="AH4243" s="42" t="e">
        <f t="shared" si="160"/>
        <v>#REF!</v>
      </c>
      <c r="AI4243" s="43" t="str">
        <f>_xll.BInterpol('Base IPCA'!$C$3:$C$13,'Base IPCA'!$E$3:$E$13,AH4243,"Cubic","Extrapolate=Linear","MultiX=Average","Skip=True","Sort=True")</f>
        <v>#N/A Invalid Parameter: Interpolation value</v>
      </c>
      <c r="AJ4243" s="43" t="str">
        <f>_xll.BInterpol('Base IPCA'!$C$3:$C$13,'Base IPCA'!$D$3:$D$13,AH4243,"Cubic","Extrapolate=Linear","MultiX=Average","Skip=True","Sort=True")</f>
        <v>#N/A Invalid Parameter: Interpolation value</v>
      </c>
    </row>
    <row r="4244" spans="34:36" x14ac:dyDescent="0.25">
      <c r="AH4244" s="42" t="e">
        <f t="shared" si="160"/>
        <v>#REF!</v>
      </c>
      <c r="AI4244" s="43" t="str">
        <f>_xll.BInterpol('Base IPCA'!$C$3:$C$13,'Base IPCA'!$E$3:$E$13,AH4244,"Cubic","Extrapolate=Linear","MultiX=Average","Skip=True","Sort=True")</f>
        <v>#N/A Invalid Parameter: Interpolation value</v>
      </c>
      <c r="AJ4244" s="43" t="str">
        <f>_xll.BInterpol('Base IPCA'!$C$3:$C$13,'Base IPCA'!$D$3:$D$13,AH4244,"Cubic","Extrapolate=Linear","MultiX=Average","Skip=True","Sort=True")</f>
        <v>#N/A Invalid Parameter: Interpolation value</v>
      </c>
    </row>
    <row r="4245" spans="34:36" x14ac:dyDescent="0.25">
      <c r="AH4245" s="42" t="e">
        <f t="shared" si="160"/>
        <v>#REF!</v>
      </c>
      <c r="AI4245" s="43" t="str">
        <f>_xll.BInterpol('Base IPCA'!$C$3:$C$13,'Base IPCA'!$E$3:$E$13,AH4245,"Cubic","Extrapolate=Linear","MultiX=Average","Skip=True","Sort=True")</f>
        <v>#N/A Invalid Parameter: Interpolation value</v>
      </c>
      <c r="AJ4245" s="43" t="str">
        <f>_xll.BInterpol('Base IPCA'!$C$3:$C$13,'Base IPCA'!$D$3:$D$13,AH4245,"Cubic","Extrapolate=Linear","MultiX=Average","Skip=True","Sort=True")</f>
        <v>#N/A Invalid Parameter: Interpolation value</v>
      </c>
    </row>
    <row r="4246" spans="34:36" x14ac:dyDescent="0.25">
      <c r="AH4246" s="42" t="e">
        <f t="shared" si="160"/>
        <v>#REF!</v>
      </c>
      <c r="AI4246" s="43" t="str">
        <f>_xll.BInterpol('Base IPCA'!$C$3:$C$13,'Base IPCA'!$E$3:$E$13,AH4246,"Cubic","Extrapolate=Linear","MultiX=Average","Skip=True","Sort=True")</f>
        <v>#N/A Invalid Parameter: Interpolation value</v>
      </c>
      <c r="AJ4246" s="43" t="str">
        <f>_xll.BInterpol('Base IPCA'!$C$3:$C$13,'Base IPCA'!$D$3:$D$13,AH4246,"Cubic","Extrapolate=Linear","MultiX=Average","Skip=True","Sort=True")</f>
        <v>#N/A Invalid Parameter: Interpolation value</v>
      </c>
    </row>
    <row r="4247" spans="34:36" x14ac:dyDescent="0.25">
      <c r="AH4247" s="42" t="e">
        <f t="shared" si="160"/>
        <v>#REF!</v>
      </c>
      <c r="AI4247" s="43" t="str">
        <f>_xll.BInterpol('Base IPCA'!$C$3:$C$13,'Base IPCA'!$E$3:$E$13,AH4247,"Cubic","Extrapolate=Linear","MultiX=Average","Skip=True","Sort=True")</f>
        <v>#N/A Invalid Parameter: Interpolation value</v>
      </c>
      <c r="AJ4247" s="43" t="str">
        <f>_xll.BInterpol('Base IPCA'!$C$3:$C$13,'Base IPCA'!$D$3:$D$13,AH4247,"Cubic","Extrapolate=Linear","MultiX=Average","Skip=True","Sort=True")</f>
        <v>#N/A Invalid Parameter: Interpolation value</v>
      </c>
    </row>
    <row r="4248" spans="34:36" x14ac:dyDescent="0.25">
      <c r="AH4248" s="42" t="e">
        <f t="shared" si="160"/>
        <v>#REF!</v>
      </c>
      <c r="AI4248" s="43" t="str">
        <f>_xll.BInterpol('Base IPCA'!$C$3:$C$13,'Base IPCA'!$E$3:$E$13,AH4248,"Cubic","Extrapolate=Linear","MultiX=Average","Skip=True","Sort=True")</f>
        <v>#N/A Invalid Parameter: Interpolation value</v>
      </c>
      <c r="AJ4248" s="43" t="str">
        <f>_xll.BInterpol('Base IPCA'!$C$3:$C$13,'Base IPCA'!$D$3:$D$13,AH4248,"Cubic","Extrapolate=Linear","MultiX=Average","Skip=True","Sort=True")</f>
        <v>#N/A Invalid Parameter: Interpolation value</v>
      </c>
    </row>
    <row r="4249" spans="34:36" x14ac:dyDescent="0.25">
      <c r="AH4249" s="42" t="e">
        <f t="shared" si="160"/>
        <v>#REF!</v>
      </c>
      <c r="AI4249" s="43" t="str">
        <f>_xll.BInterpol('Base IPCA'!$C$3:$C$13,'Base IPCA'!$E$3:$E$13,AH4249,"Cubic","Extrapolate=Linear","MultiX=Average","Skip=True","Sort=True")</f>
        <v>#N/A Invalid Parameter: Interpolation value</v>
      </c>
      <c r="AJ4249" s="43" t="str">
        <f>_xll.BInterpol('Base IPCA'!$C$3:$C$13,'Base IPCA'!$D$3:$D$13,AH4249,"Cubic","Extrapolate=Linear","MultiX=Average","Skip=True","Sort=True")</f>
        <v>#N/A Invalid Parameter: Interpolation value</v>
      </c>
    </row>
    <row r="4250" spans="34:36" x14ac:dyDescent="0.25">
      <c r="AH4250" s="42" t="e">
        <f t="shared" si="160"/>
        <v>#REF!</v>
      </c>
      <c r="AI4250" s="43" t="str">
        <f>_xll.BInterpol('Base IPCA'!$C$3:$C$13,'Base IPCA'!$E$3:$E$13,AH4250,"Cubic","Extrapolate=Linear","MultiX=Average","Skip=True","Sort=True")</f>
        <v>#N/A Invalid Parameter: Interpolation value</v>
      </c>
      <c r="AJ4250" s="43" t="str">
        <f>_xll.BInterpol('Base IPCA'!$C$3:$C$13,'Base IPCA'!$D$3:$D$13,AH4250,"Cubic","Extrapolate=Linear","MultiX=Average","Skip=True","Sort=True")</f>
        <v>#N/A Invalid Parameter: Interpolation value</v>
      </c>
    </row>
    <row r="4251" spans="34:36" x14ac:dyDescent="0.25">
      <c r="AH4251" s="42" t="e">
        <f t="shared" si="160"/>
        <v>#REF!</v>
      </c>
      <c r="AI4251" s="43" t="str">
        <f>_xll.BInterpol('Base IPCA'!$C$3:$C$13,'Base IPCA'!$E$3:$E$13,AH4251,"Cubic","Extrapolate=Linear","MultiX=Average","Skip=True","Sort=True")</f>
        <v>#N/A Invalid Parameter: Interpolation value</v>
      </c>
      <c r="AJ4251" s="43" t="str">
        <f>_xll.BInterpol('Base IPCA'!$C$3:$C$13,'Base IPCA'!$D$3:$D$13,AH4251,"Cubic","Extrapolate=Linear","MultiX=Average","Skip=True","Sort=True")</f>
        <v>#N/A Invalid Parameter: Interpolation value</v>
      </c>
    </row>
    <row r="4252" spans="34:36" x14ac:dyDescent="0.25">
      <c r="AH4252" s="42" t="e">
        <f t="shared" si="160"/>
        <v>#REF!</v>
      </c>
      <c r="AI4252" s="43" t="str">
        <f>_xll.BInterpol('Base IPCA'!$C$3:$C$13,'Base IPCA'!$E$3:$E$13,AH4252,"Cubic","Extrapolate=Linear","MultiX=Average","Skip=True","Sort=True")</f>
        <v>#N/A Invalid Parameter: Interpolation value</v>
      </c>
      <c r="AJ4252" s="43" t="str">
        <f>_xll.BInterpol('Base IPCA'!$C$3:$C$13,'Base IPCA'!$D$3:$D$13,AH4252,"Cubic","Extrapolate=Linear","MultiX=Average","Skip=True","Sort=True")</f>
        <v>#N/A Invalid Parameter: Interpolation value</v>
      </c>
    </row>
    <row r="4253" spans="34:36" x14ac:dyDescent="0.25">
      <c r="AH4253" s="42" t="e">
        <f t="shared" si="160"/>
        <v>#REF!</v>
      </c>
      <c r="AI4253" s="43" t="str">
        <f>_xll.BInterpol('Base IPCA'!$C$3:$C$13,'Base IPCA'!$E$3:$E$13,AH4253,"Cubic","Extrapolate=Linear","MultiX=Average","Skip=True","Sort=True")</f>
        <v>#N/A Invalid Parameter: Interpolation value</v>
      </c>
      <c r="AJ4253" s="43" t="str">
        <f>_xll.BInterpol('Base IPCA'!$C$3:$C$13,'Base IPCA'!$D$3:$D$13,AH4253,"Cubic","Extrapolate=Linear","MultiX=Average","Skip=True","Sort=True")</f>
        <v>#N/A Invalid Parameter: Interpolation value</v>
      </c>
    </row>
    <row r="4254" spans="34:36" x14ac:dyDescent="0.25">
      <c r="AH4254" s="42" t="e">
        <f t="shared" si="160"/>
        <v>#REF!</v>
      </c>
      <c r="AI4254" s="43" t="str">
        <f>_xll.BInterpol('Base IPCA'!$C$3:$C$13,'Base IPCA'!$E$3:$E$13,AH4254,"Cubic","Extrapolate=Linear","MultiX=Average","Skip=True","Sort=True")</f>
        <v>#N/A Invalid Parameter: Interpolation value</v>
      </c>
      <c r="AJ4254" s="43" t="str">
        <f>_xll.BInterpol('Base IPCA'!$C$3:$C$13,'Base IPCA'!$D$3:$D$13,AH4254,"Cubic","Extrapolate=Linear","MultiX=Average","Skip=True","Sort=True")</f>
        <v>#N/A Invalid Parameter: Interpolation value</v>
      </c>
    </row>
    <row r="4255" spans="34:36" x14ac:dyDescent="0.25">
      <c r="AH4255" s="42" t="e">
        <f t="shared" si="160"/>
        <v>#REF!</v>
      </c>
      <c r="AI4255" s="43" t="str">
        <f>_xll.BInterpol('Base IPCA'!$C$3:$C$13,'Base IPCA'!$E$3:$E$13,AH4255,"Cubic","Extrapolate=Linear","MultiX=Average","Skip=True","Sort=True")</f>
        <v>#N/A Invalid Parameter: Interpolation value</v>
      </c>
      <c r="AJ4255" s="43" t="str">
        <f>_xll.BInterpol('Base IPCA'!$C$3:$C$13,'Base IPCA'!$D$3:$D$13,AH4255,"Cubic","Extrapolate=Linear","MultiX=Average","Skip=True","Sort=True")</f>
        <v>#N/A Invalid Parameter: Interpolation value</v>
      </c>
    </row>
    <row r="4256" spans="34:36" x14ac:dyDescent="0.25">
      <c r="AH4256" s="42" t="e">
        <f t="shared" si="160"/>
        <v>#REF!</v>
      </c>
      <c r="AI4256" s="43" t="str">
        <f>_xll.BInterpol('Base IPCA'!$C$3:$C$13,'Base IPCA'!$E$3:$E$13,AH4256,"Cubic","Extrapolate=Linear","MultiX=Average","Skip=True","Sort=True")</f>
        <v>#N/A Invalid Parameter: Interpolation value</v>
      </c>
      <c r="AJ4256" s="43" t="str">
        <f>_xll.BInterpol('Base IPCA'!$C$3:$C$13,'Base IPCA'!$D$3:$D$13,AH4256,"Cubic","Extrapolate=Linear","MultiX=Average","Skip=True","Sort=True")</f>
        <v>#N/A Invalid Parameter: Interpolation value</v>
      </c>
    </row>
    <row r="4257" spans="34:36" x14ac:dyDescent="0.25">
      <c r="AH4257" s="42" t="e">
        <f t="shared" si="160"/>
        <v>#REF!</v>
      </c>
      <c r="AI4257" s="43" t="str">
        <f>_xll.BInterpol('Base IPCA'!$C$3:$C$13,'Base IPCA'!$E$3:$E$13,AH4257,"Cubic","Extrapolate=Linear","MultiX=Average","Skip=True","Sort=True")</f>
        <v>#N/A Invalid Parameter: Interpolation value</v>
      </c>
      <c r="AJ4257" s="43" t="str">
        <f>_xll.BInterpol('Base IPCA'!$C$3:$C$13,'Base IPCA'!$D$3:$D$13,AH4257,"Cubic","Extrapolate=Linear","MultiX=Average","Skip=True","Sort=True")</f>
        <v>#N/A Invalid Parameter: Interpolation value</v>
      </c>
    </row>
    <row r="4258" spans="34:36" x14ac:dyDescent="0.25">
      <c r="AH4258" s="42" t="e">
        <f t="shared" si="160"/>
        <v>#REF!</v>
      </c>
      <c r="AI4258" s="43" t="str">
        <f>_xll.BInterpol('Base IPCA'!$C$3:$C$13,'Base IPCA'!$E$3:$E$13,AH4258,"Cubic","Extrapolate=Linear","MultiX=Average","Skip=True","Sort=True")</f>
        <v>#N/A Invalid Parameter: Interpolation value</v>
      </c>
      <c r="AJ4258" s="43" t="str">
        <f>_xll.BInterpol('Base IPCA'!$C$3:$C$13,'Base IPCA'!$D$3:$D$13,AH4258,"Cubic","Extrapolate=Linear","MultiX=Average","Skip=True","Sort=True")</f>
        <v>#N/A Invalid Parameter: Interpolation value</v>
      </c>
    </row>
    <row r="4259" spans="34:36" x14ac:dyDescent="0.25">
      <c r="AH4259" s="42" t="e">
        <f t="shared" si="160"/>
        <v>#REF!</v>
      </c>
      <c r="AI4259" s="43" t="str">
        <f>_xll.BInterpol('Base IPCA'!$C$3:$C$13,'Base IPCA'!$E$3:$E$13,AH4259,"Cubic","Extrapolate=Linear","MultiX=Average","Skip=True","Sort=True")</f>
        <v>#N/A Invalid Parameter: Interpolation value</v>
      </c>
      <c r="AJ4259" s="43" t="str">
        <f>_xll.BInterpol('Base IPCA'!$C$3:$C$13,'Base IPCA'!$D$3:$D$13,AH4259,"Cubic","Extrapolate=Linear","MultiX=Average","Skip=True","Sort=True")</f>
        <v>#N/A Invalid Parameter: Interpolation value</v>
      </c>
    </row>
    <row r="4260" spans="34:36" x14ac:dyDescent="0.25">
      <c r="AH4260" s="42" t="e">
        <f t="shared" si="160"/>
        <v>#REF!</v>
      </c>
      <c r="AI4260" s="43" t="str">
        <f>_xll.BInterpol('Base IPCA'!$C$3:$C$13,'Base IPCA'!$E$3:$E$13,AH4260,"Cubic","Extrapolate=Linear","MultiX=Average","Skip=True","Sort=True")</f>
        <v>#N/A Invalid Parameter: Interpolation value</v>
      </c>
      <c r="AJ4260" s="43" t="str">
        <f>_xll.BInterpol('Base IPCA'!$C$3:$C$13,'Base IPCA'!$D$3:$D$13,AH4260,"Cubic","Extrapolate=Linear","MultiX=Average","Skip=True","Sort=True")</f>
        <v>#N/A Invalid Parameter: Interpolation value</v>
      </c>
    </row>
    <row r="4261" spans="34:36" x14ac:dyDescent="0.25">
      <c r="AH4261" s="42" t="e">
        <f t="shared" si="160"/>
        <v>#REF!</v>
      </c>
      <c r="AI4261" s="43" t="str">
        <f>_xll.BInterpol('Base IPCA'!$C$3:$C$13,'Base IPCA'!$E$3:$E$13,AH4261,"Cubic","Extrapolate=Linear","MultiX=Average","Skip=True","Sort=True")</f>
        <v>#N/A Invalid Parameter: Interpolation value</v>
      </c>
      <c r="AJ4261" s="43" t="str">
        <f>_xll.BInterpol('Base IPCA'!$C$3:$C$13,'Base IPCA'!$D$3:$D$13,AH4261,"Cubic","Extrapolate=Linear","MultiX=Average","Skip=True","Sort=True")</f>
        <v>#N/A Invalid Parameter: Interpolation value</v>
      </c>
    </row>
    <row r="4262" spans="34:36" x14ac:dyDescent="0.25">
      <c r="AH4262" s="42" t="e">
        <f t="shared" si="160"/>
        <v>#REF!</v>
      </c>
      <c r="AI4262" s="43" t="str">
        <f>_xll.BInterpol('Base IPCA'!$C$3:$C$13,'Base IPCA'!$E$3:$E$13,AH4262,"Cubic","Extrapolate=Linear","MultiX=Average","Skip=True","Sort=True")</f>
        <v>#N/A Invalid Parameter: Interpolation value</v>
      </c>
      <c r="AJ4262" s="43" t="str">
        <f>_xll.BInterpol('Base IPCA'!$C$3:$C$13,'Base IPCA'!$D$3:$D$13,AH4262,"Cubic","Extrapolate=Linear","MultiX=Average","Skip=True","Sort=True")</f>
        <v>#N/A Invalid Parameter: Interpolation value</v>
      </c>
    </row>
    <row r="4263" spans="34:36" x14ac:dyDescent="0.25">
      <c r="AH4263" s="42" t="e">
        <f t="shared" si="160"/>
        <v>#REF!</v>
      </c>
      <c r="AI4263" s="43" t="str">
        <f>_xll.BInterpol('Base IPCA'!$C$3:$C$13,'Base IPCA'!$E$3:$E$13,AH4263,"Cubic","Extrapolate=Linear","MultiX=Average","Skip=True","Sort=True")</f>
        <v>#N/A Invalid Parameter: Interpolation value</v>
      </c>
      <c r="AJ4263" s="43" t="str">
        <f>_xll.BInterpol('Base IPCA'!$C$3:$C$13,'Base IPCA'!$D$3:$D$13,AH4263,"Cubic","Extrapolate=Linear","MultiX=Average","Skip=True","Sort=True")</f>
        <v>#N/A Invalid Parameter: Interpolation value</v>
      </c>
    </row>
    <row r="4264" spans="34:36" x14ac:dyDescent="0.25">
      <c r="AH4264" s="42" t="e">
        <f t="shared" si="160"/>
        <v>#REF!</v>
      </c>
      <c r="AI4264" s="43" t="str">
        <f>_xll.BInterpol('Base IPCA'!$C$3:$C$13,'Base IPCA'!$E$3:$E$13,AH4264,"Cubic","Extrapolate=Linear","MultiX=Average","Skip=True","Sort=True")</f>
        <v>#N/A Invalid Parameter: Interpolation value</v>
      </c>
      <c r="AJ4264" s="43" t="str">
        <f>_xll.BInterpol('Base IPCA'!$C$3:$C$13,'Base IPCA'!$D$3:$D$13,AH4264,"Cubic","Extrapolate=Linear","MultiX=Average","Skip=True","Sort=True")</f>
        <v>#N/A Invalid Parameter: Interpolation value</v>
      </c>
    </row>
    <row r="4265" spans="34:36" x14ac:dyDescent="0.25">
      <c r="AH4265" s="42" t="e">
        <f t="shared" si="160"/>
        <v>#REF!</v>
      </c>
      <c r="AI4265" s="43" t="str">
        <f>_xll.BInterpol('Base IPCA'!$C$3:$C$13,'Base IPCA'!$E$3:$E$13,AH4265,"Cubic","Extrapolate=Linear","MultiX=Average","Skip=True","Sort=True")</f>
        <v>#N/A Invalid Parameter: Interpolation value</v>
      </c>
      <c r="AJ4265" s="43" t="str">
        <f>_xll.BInterpol('Base IPCA'!$C$3:$C$13,'Base IPCA'!$D$3:$D$13,AH4265,"Cubic","Extrapolate=Linear","MultiX=Average","Skip=True","Sort=True")</f>
        <v>#N/A Invalid Parameter: Interpolation value</v>
      </c>
    </row>
    <row r="4266" spans="34:36" x14ac:dyDescent="0.25">
      <c r="AH4266" s="42" t="e">
        <f t="shared" si="160"/>
        <v>#REF!</v>
      </c>
      <c r="AI4266" s="43" t="str">
        <f>_xll.BInterpol('Base IPCA'!$C$3:$C$13,'Base IPCA'!$E$3:$E$13,AH4266,"Cubic","Extrapolate=Linear","MultiX=Average","Skip=True","Sort=True")</f>
        <v>#N/A Invalid Parameter: Interpolation value</v>
      </c>
      <c r="AJ4266" s="43" t="str">
        <f>_xll.BInterpol('Base IPCA'!$C$3:$C$13,'Base IPCA'!$D$3:$D$13,AH4266,"Cubic","Extrapolate=Linear","MultiX=Average","Skip=True","Sort=True")</f>
        <v>#N/A Invalid Parameter: Interpolation value</v>
      </c>
    </row>
    <row r="4267" spans="34:36" x14ac:dyDescent="0.25">
      <c r="AH4267" s="42" t="e">
        <f t="shared" si="160"/>
        <v>#REF!</v>
      </c>
      <c r="AI4267" s="43" t="str">
        <f>_xll.BInterpol('Base IPCA'!$C$3:$C$13,'Base IPCA'!$E$3:$E$13,AH4267,"Cubic","Extrapolate=Linear","MultiX=Average","Skip=True","Sort=True")</f>
        <v>#N/A Invalid Parameter: Interpolation value</v>
      </c>
      <c r="AJ4267" s="43" t="str">
        <f>_xll.BInterpol('Base IPCA'!$C$3:$C$13,'Base IPCA'!$D$3:$D$13,AH4267,"Cubic","Extrapolate=Linear","MultiX=Average","Skip=True","Sort=True")</f>
        <v>#N/A Invalid Parameter: Interpolation value</v>
      </c>
    </row>
    <row r="4268" spans="34:36" x14ac:dyDescent="0.25">
      <c r="AH4268" s="42" t="e">
        <f t="shared" si="160"/>
        <v>#REF!</v>
      </c>
      <c r="AI4268" s="43" t="str">
        <f>_xll.BInterpol('Base IPCA'!$C$3:$C$13,'Base IPCA'!$E$3:$E$13,AH4268,"Cubic","Extrapolate=Linear","MultiX=Average","Skip=True","Sort=True")</f>
        <v>#N/A Invalid Parameter: Interpolation value</v>
      </c>
      <c r="AJ4268" s="43" t="str">
        <f>_xll.BInterpol('Base IPCA'!$C$3:$C$13,'Base IPCA'!$D$3:$D$13,AH4268,"Cubic","Extrapolate=Linear","MultiX=Average","Skip=True","Sort=True")</f>
        <v>#N/A Invalid Parameter: Interpolation value</v>
      </c>
    </row>
    <row r="4269" spans="34:36" x14ac:dyDescent="0.25">
      <c r="AH4269" s="42" t="e">
        <f t="shared" si="160"/>
        <v>#REF!</v>
      </c>
      <c r="AI4269" s="43" t="str">
        <f>_xll.BInterpol('Base IPCA'!$C$3:$C$13,'Base IPCA'!$E$3:$E$13,AH4269,"Cubic","Extrapolate=Linear","MultiX=Average","Skip=True","Sort=True")</f>
        <v>#N/A Invalid Parameter: Interpolation value</v>
      </c>
      <c r="AJ4269" s="43" t="str">
        <f>_xll.BInterpol('Base IPCA'!$C$3:$C$13,'Base IPCA'!$D$3:$D$13,AH4269,"Cubic","Extrapolate=Linear","MultiX=Average","Skip=True","Sort=True")</f>
        <v>#N/A Invalid Parameter: Interpolation value</v>
      </c>
    </row>
    <row r="4270" spans="34:36" x14ac:dyDescent="0.25">
      <c r="AH4270" s="42" t="e">
        <f t="shared" si="160"/>
        <v>#REF!</v>
      </c>
      <c r="AI4270" s="43" t="str">
        <f>_xll.BInterpol('Base IPCA'!$C$3:$C$13,'Base IPCA'!$E$3:$E$13,AH4270,"Cubic","Extrapolate=Linear","MultiX=Average","Skip=True","Sort=True")</f>
        <v>#N/A Invalid Parameter: Interpolation value</v>
      </c>
      <c r="AJ4270" s="43" t="str">
        <f>_xll.BInterpol('Base IPCA'!$C$3:$C$13,'Base IPCA'!$D$3:$D$13,AH4270,"Cubic","Extrapolate=Linear","MultiX=Average","Skip=True","Sort=True")</f>
        <v>#N/A Invalid Parameter: Interpolation value</v>
      </c>
    </row>
    <row r="4271" spans="34:36" x14ac:dyDescent="0.25">
      <c r="AH4271" s="42" t="e">
        <f t="shared" si="160"/>
        <v>#REF!</v>
      </c>
      <c r="AI4271" s="43" t="str">
        <f>_xll.BInterpol('Base IPCA'!$C$3:$C$13,'Base IPCA'!$E$3:$E$13,AH4271,"Cubic","Extrapolate=Linear","MultiX=Average","Skip=True","Sort=True")</f>
        <v>#N/A Invalid Parameter: Interpolation value</v>
      </c>
      <c r="AJ4271" s="43" t="str">
        <f>_xll.BInterpol('Base IPCA'!$C$3:$C$13,'Base IPCA'!$D$3:$D$13,AH4271,"Cubic","Extrapolate=Linear","MultiX=Average","Skip=True","Sort=True")</f>
        <v>#N/A Invalid Parameter: Interpolation value</v>
      </c>
    </row>
    <row r="4272" spans="34:36" x14ac:dyDescent="0.25">
      <c r="AH4272" s="42" t="e">
        <f t="shared" si="160"/>
        <v>#REF!</v>
      </c>
      <c r="AI4272" s="43" t="str">
        <f>_xll.BInterpol('Base IPCA'!$C$3:$C$13,'Base IPCA'!$E$3:$E$13,AH4272,"Cubic","Extrapolate=Linear","MultiX=Average","Skip=True","Sort=True")</f>
        <v>#N/A Invalid Parameter: Interpolation value</v>
      </c>
      <c r="AJ4272" s="43" t="str">
        <f>_xll.BInterpol('Base IPCA'!$C$3:$C$13,'Base IPCA'!$D$3:$D$13,AH4272,"Cubic","Extrapolate=Linear","MultiX=Average","Skip=True","Sort=True")</f>
        <v>#N/A Invalid Parameter: Interpolation value</v>
      </c>
    </row>
    <row r="4273" spans="34:36" x14ac:dyDescent="0.25">
      <c r="AH4273" s="42" t="e">
        <f t="shared" si="160"/>
        <v>#REF!</v>
      </c>
      <c r="AI4273" s="43" t="str">
        <f>_xll.BInterpol('Base IPCA'!$C$3:$C$13,'Base IPCA'!$E$3:$E$13,AH4273,"Cubic","Extrapolate=Linear","MultiX=Average","Skip=True","Sort=True")</f>
        <v>#N/A Invalid Parameter: Interpolation value</v>
      </c>
      <c r="AJ4273" s="43" t="str">
        <f>_xll.BInterpol('Base IPCA'!$C$3:$C$13,'Base IPCA'!$D$3:$D$13,AH4273,"Cubic","Extrapolate=Linear","MultiX=Average","Skip=True","Sort=True")</f>
        <v>#N/A Invalid Parameter: Interpolation value</v>
      </c>
    </row>
    <row r="4274" spans="34:36" x14ac:dyDescent="0.25">
      <c r="AH4274" s="42" t="e">
        <f t="shared" si="160"/>
        <v>#REF!</v>
      </c>
      <c r="AI4274" s="43" t="str">
        <f>_xll.BInterpol('Base IPCA'!$C$3:$C$13,'Base IPCA'!$E$3:$E$13,AH4274,"Cubic","Extrapolate=Linear","MultiX=Average","Skip=True","Sort=True")</f>
        <v>#N/A Invalid Parameter: Interpolation value</v>
      </c>
      <c r="AJ4274" s="43" t="str">
        <f>_xll.BInterpol('Base IPCA'!$C$3:$C$13,'Base IPCA'!$D$3:$D$13,AH4274,"Cubic","Extrapolate=Linear","MultiX=Average","Skip=True","Sort=True")</f>
        <v>#N/A Invalid Parameter: Interpolation value</v>
      </c>
    </row>
    <row r="4275" spans="34:36" x14ac:dyDescent="0.25">
      <c r="AH4275" s="42" t="e">
        <f t="shared" si="160"/>
        <v>#REF!</v>
      </c>
      <c r="AI4275" s="43" t="str">
        <f>_xll.BInterpol('Base IPCA'!$C$3:$C$13,'Base IPCA'!$E$3:$E$13,AH4275,"Cubic","Extrapolate=Linear","MultiX=Average","Skip=True","Sort=True")</f>
        <v>#N/A Invalid Parameter: Interpolation value</v>
      </c>
      <c r="AJ4275" s="43" t="str">
        <f>_xll.BInterpol('Base IPCA'!$C$3:$C$13,'Base IPCA'!$D$3:$D$13,AH4275,"Cubic","Extrapolate=Linear","MultiX=Average","Skip=True","Sort=True")</f>
        <v>#N/A Invalid Parameter: Interpolation value</v>
      </c>
    </row>
    <row r="4276" spans="34:36" x14ac:dyDescent="0.25">
      <c r="AH4276" s="42" t="e">
        <f t="shared" si="160"/>
        <v>#REF!</v>
      </c>
      <c r="AI4276" s="43" t="str">
        <f>_xll.BInterpol('Base IPCA'!$C$3:$C$13,'Base IPCA'!$E$3:$E$13,AH4276,"Cubic","Extrapolate=Linear","MultiX=Average","Skip=True","Sort=True")</f>
        <v>#N/A Invalid Parameter: Interpolation value</v>
      </c>
      <c r="AJ4276" s="43" t="str">
        <f>_xll.BInterpol('Base IPCA'!$C$3:$C$13,'Base IPCA'!$D$3:$D$13,AH4276,"Cubic","Extrapolate=Linear","MultiX=Average","Skip=True","Sort=True")</f>
        <v>#N/A Invalid Parameter: Interpolation value</v>
      </c>
    </row>
    <row r="4277" spans="34:36" x14ac:dyDescent="0.25">
      <c r="AH4277" s="42" t="e">
        <f t="shared" si="160"/>
        <v>#REF!</v>
      </c>
      <c r="AI4277" s="43" t="str">
        <f>_xll.BInterpol('Base IPCA'!$C$3:$C$13,'Base IPCA'!$E$3:$E$13,AH4277,"Cubic","Extrapolate=Linear","MultiX=Average","Skip=True","Sort=True")</f>
        <v>#N/A Invalid Parameter: Interpolation value</v>
      </c>
      <c r="AJ4277" s="43" t="str">
        <f>_xll.BInterpol('Base IPCA'!$C$3:$C$13,'Base IPCA'!$D$3:$D$13,AH4277,"Cubic","Extrapolate=Linear","MultiX=Average","Skip=True","Sort=True")</f>
        <v>#N/A Invalid Parameter: Interpolation value</v>
      </c>
    </row>
    <row r="4278" spans="34:36" x14ac:dyDescent="0.25">
      <c r="AH4278" s="42" t="e">
        <f t="shared" si="160"/>
        <v>#REF!</v>
      </c>
      <c r="AI4278" s="43" t="str">
        <f>_xll.BInterpol('Base IPCA'!$C$3:$C$13,'Base IPCA'!$E$3:$E$13,AH4278,"Cubic","Extrapolate=Linear","MultiX=Average","Skip=True","Sort=True")</f>
        <v>#N/A Invalid Parameter: Interpolation value</v>
      </c>
      <c r="AJ4278" s="43" t="str">
        <f>_xll.BInterpol('Base IPCA'!$C$3:$C$13,'Base IPCA'!$D$3:$D$13,AH4278,"Cubic","Extrapolate=Linear","MultiX=Average","Skip=True","Sort=True")</f>
        <v>#N/A Invalid Parameter: Interpolation value</v>
      </c>
    </row>
    <row r="4279" spans="34:36" x14ac:dyDescent="0.25">
      <c r="AH4279" s="42" t="e">
        <f t="shared" si="160"/>
        <v>#REF!</v>
      </c>
      <c r="AI4279" s="43" t="str">
        <f>_xll.BInterpol('Base IPCA'!$C$3:$C$13,'Base IPCA'!$E$3:$E$13,AH4279,"Cubic","Extrapolate=Linear","MultiX=Average","Skip=True","Sort=True")</f>
        <v>#N/A Invalid Parameter: Interpolation value</v>
      </c>
      <c r="AJ4279" s="43" t="str">
        <f>_xll.BInterpol('Base IPCA'!$C$3:$C$13,'Base IPCA'!$D$3:$D$13,AH4279,"Cubic","Extrapolate=Linear","MultiX=Average","Skip=True","Sort=True")</f>
        <v>#N/A Invalid Parameter: Interpolation value</v>
      </c>
    </row>
    <row r="4280" spans="34:36" x14ac:dyDescent="0.25">
      <c r="AH4280" s="42" t="e">
        <f t="shared" si="160"/>
        <v>#REF!</v>
      </c>
      <c r="AI4280" s="43" t="str">
        <f>_xll.BInterpol('Base IPCA'!$C$3:$C$13,'Base IPCA'!$E$3:$E$13,AH4280,"Cubic","Extrapolate=Linear","MultiX=Average","Skip=True","Sort=True")</f>
        <v>#N/A Invalid Parameter: Interpolation value</v>
      </c>
      <c r="AJ4280" s="43" t="str">
        <f>_xll.BInterpol('Base IPCA'!$C$3:$C$13,'Base IPCA'!$D$3:$D$13,AH4280,"Cubic","Extrapolate=Linear","MultiX=Average","Skip=True","Sort=True")</f>
        <v>#N/A Invalid Parameter: Interpolation value</v>
      </c>
    </row>
    <row r="4281" spans="34:36" x14ac:dyDescent="0.25">
      <c r="AH4281" s="42" t="e">
        <f t="shared" si="160"/>
        <v>#REF!</v>
      </c>
      <c r="AI4281" s="43" t="str">
        <f>_xll.BInterpol('Base IPCA'!$C$3:$C$13,'Base IPCA'!$E$3:$E$13,AH4281,"Cubic","Extrapolate=Linear","MultiX=Average","Skip=True","Sort=True")</f>
        <v>#N/A Invalid Parameter: Interpolation value</v>
      </c>
      <c r="AJ4281" s="43" t="str">
        <f>_xll.BInterpol('Base IPCA'!$C$3:$C$13,'Base IPCA'!$D$3:$D$13,AH4281,"Cubic","Extrapolate=Linear","MultiX=Average","Skip=True","Sort=True")</f>
        <v>#N/A Invalid Parameter: Interpolation value</v>
      </c>
    </row>
    <row r="4282" spans="34:36" x14ac:dyDescent="0.25">
      <c r="AH4282" s="42" t="e">
        <f t="shared" si="160"/>
        <v>#REF!</v>
      </c>
      <c r="AI4282" s="43" t="str">
        <f>_xll.BInterpol('Base IPCA'!$C$3:$C$13,'Base IPCA'!$E$3:$E$13,AH4282,"Cubic","Extrapolate=Linear","MultiX=Average","Skip=True","Sort=True")</f>
        <v>#N/A Invalid Parameter: Interpolation value</v>
      </c>
      <c r="AJ4282" s="43" t="str">
        <f>_xll.BInterpol('Base IPCA'!$C$3:$C$13,'Base IPCA'!$D$3:$D$13,AH4282,"Cubic","Extrapolate=Linear","MultiX=Average","Skip=True","Sort=True")</f>
        <v>#N/A Invalid Parameter: Interpolation value</v>
      </c>
    </row>
    <row r="4283" spans="34:36" x14ac:dyDescent="0.25">
      <c r="AH4283" s="42" t="e">
        <f t="shared" si="160"/>
        <v>#REF!</v>
      </c>
      <c r="AI4283" s="43" t="str">
        <f>_xll.BInterpol('Base IPCA'!$C$3:$C$13,'Base IPCA'!$E$3:$E$13,AH4283,"Cubic","Extrapolate=Linear","MultiX=Average","Skip=True","Sort=True")</f>
        <v>#N/A Invalid Parameter: Interpolation value</v>
      </c>
      <c r="AJ4283" s="43" t="str">
        <f>_xll.BInterpol('Base IPCA'!$C$3:$C$13,'Base IPCA'!$D$3:$D$13,AH4283,"Cubic","Extrapolate=Linear","MultiX=Average","Skip=True","Sort=True")</f>
        <v>#N/A Invalid Parameter: Interpolation value</v>
      </c>
    </row>
    <row r="4284" spans="34:36" x14ac:dyDescent="0.25">
      <c r="AH4284" s="42" t="e">
        <f t="shared" si="160"/>
        <v>#REF!</v>
      </c>
      <c r="AI4284" s="43" t="str">
        <f>_xll.BInterpol('Base IPCA'!$C$3:$C$13,'Base IPCA'!$E$3:$E$13,AH4284,"Cubic","Extrapolate=Linear","MultiX=Average","Skip=True","Sort=True")</f>
        <v>#N/A Invalid Parameter: Interpolation value</v>
      </c>
      <c r="AJ4284" s="43" t="str">
        <f>_xll.BInterpol('Base IPCA'!$C$3:$C$13,'Base IPCA'!$D$3:$D$13,AH4284,"Cubic","Extrapolate=Linear","MultiX=Average","Skip=True","Sort=True")</f>
        <v>#N/A Invalid Parameter: Interpolation value</v>
      </c>
    </row>
    <row r="4285" spans="34:36" x14ac:dyDescent="0.25">
      <c r="AH4285" s="42" t="e">
        <f t="shared" si="160"/>
        <v>#REF!</v>
      </c>
      <c r="AI4285" s="43" t="str">
        <f>_xll.BInterpol('Base IPCA'!$C$3:$C$13,'Base IPCA'!$E$3:$E$13,AH4285,"Cubic","Extrapolate=Linear","MultiX=Average","Skip=True","Sort=True")</f>
        <v>#N/A Invalid Parameter: Interpolation value</v>
      </c>
      <c r="AJ4285" s="43" t="str">
        <f>_xll.BInterpol('Base IPCA'!$C$3:$C$13,'Base IPCA'!$D$3:$D$13,AH4285,"Cubic","Extrapolate=Linear","MultiX=Average","Skip=True","Sort=True")</f>
        <v>#N/A Invalid Parameter: Interpolation value</v>
      </c>
    </row>
    <row r="4286" spans="34:36" x14ac:dyDescent="0.25">
      <c r="AH4286" s="42" t="e">
        <f t="shared" si="160"/>
        <v>#REF!</v>
      </c>
      <c r="AI4286" s="43" t="str">
        <f>_xll.BInterpol('Base IPCA'!$C$3:$C$13,'Base IPCA'!$E$3:$E$13,AH4286,"Cubic","Extrapolate=Linear","MultiX=Average","Skip=True","Sort=True")</f>
        <v>#N/A Invalid Parameter: Interpolation value</v>
      </c>
      <c r="AJ4286" s="43" t="str">
        <f>_xll.BInterpol('Base IPCA'!$C$3:$C$13,'Base IPCA'!$D$3:$D$13,AH4286,"Cubic","Extrapolate=Linear","MultiX=Average","Skip=True","Sort=True")</f>
        <v>#N/A Invalid Parameter: Interpolation value</v>
      </c>
    </row>
    <row r="4287" spans="34:36" x14ac:dyDescent="0.25">
      <c r="AH4287" s="42" t="e">
        <f t="shared" si="160"/>
        <v>#REF!</v>
      </c>
      <c r="AI4287" s="43" t="str">
        <f>_xll.BInterpol('Base IPCA'!$C$3:$C$13,'Base IPCA'!$E$3:$E$13,AH4287,"Cubic","Extrapolate=Linear","MultiX=Average","Skip=True","Sort=True")</f>
        <v>#N/A Invalid Parameter: Interpolation value</v>
      </c>
      <c r="AJ4287" s="43" t="str">
        <f>_xll.BInterpol('Base IPCA'!$C$3:$C$13,'Base IPCA'!$D$3:$D$13,AH4287,"Cubic","Extrapolate=Linear","MultiX=Average","Skip=True","Sort=True")</f>
        <v>#N/A Invalid Parameter: Interpolation value</v>
      </c>
    </row>
    <row r="4288" spans="34:36" x14ac:dyDescent="0.25">
      <c r="AH4288" s="42" t="e">
        <f t="shared" si="160"/>
        <v>#REF!</v>
      </c>
      <c r="AI4288" s="43" t="str">
        <f>_xll.BInterpol('Base IPCA'!$C$3:$C$13,'Base IPCA'!$E$3:$E$13,AH4288,"Cubic","Extrapolate=Linear","MultiX=Average","Skip=True","Sort=True")</f>
        <v>#N/A Invalid Parameter: Interpolation value</v>
      </c>
      <c r="AJ4288" s="43" t="str">
        <f>_xll.BInterpol('Base IPCA'!$C$3:$C$13,'Base IPCA'!$D$3:$D$13,AH4288,"Cubic","Extrapolate=Linear","MultiX=Average","Skip=True","Sort=True")</f>
        <v>#N/A Invalid Parameter: Interpolation value</v>
      </c>
    </row>
    <row r="4289" spans="34:36" x14ac:dyDescent="0.25">
      <c r="AH4289" s="42" t="e">
        <f t="shared" si="160"/>
        <v>#REF!</v>
      </c>
      <c r="AI4289" s="43" t="str">
        <f>_xll.BInterpol('Base IPCA'!$C$3:$C$13,'Base IPCA'!$E$3:$E$13,AH4289,"Cubic","Extrapolate=Linear","MultiX=Average","Skip=True","Sort=True")</f>
        <v>#N/A Invalid Parameter: Interpolation value</v>
      </c>
      <c r="AJ4289" s="43" t="str">
        <f>_xll.BInterpol('Base IPCA'!$C$3:$C$13,'Base IPCA'!$D$3:$D$13,AH4289,"Cubic","Extrapolate=Linear","MultiX=Average","Skip=True","Sort=True")</f>
        <v>#N/A Invalid Parameter: Interpolation value</v>
      </c>
    </row>
    <row r="4290" spans="34:36" x14ac:dyDescent="0.25">
      <c r="AH4290" s="42" t="e">
        <f t="shared" si="160"/>
        <v>#REF!</v>
      </c>
      <c r="AI4290" s="43" t="str">
        <f>_xll.BInterpol('Base IPCA'!$C$3:$C$13,'Base IPCA'!$E$3:$E$13,AH4290,"Cubic","Extrapolate=Linear","MultiX=Average","Skip=True","Sort=True")</f>
        <v>#N/A Invalid Parameter: Interpolation value</v>
      </c>
      <c r="AJ4290" s="43" t="str">
        <f>_xll.BInterpol('Base IPCA'!$C$3:$C$13,'Base IPCA'!$D$3:$D$13,AH4290,"Cubic","Extrapolate=Linear","MultiX=Average","Skip=True","Sort=True")</f>
        <v>#N/A Invalid Parameter: Interpolation value</v>
      </c>
    </row>
    <row r="4291" spans="34:36" x14ac:dyDescent="0.25">
      <c r="AH4291" s="42" t="e">
        <f t="shared" si="160"/>
        <v>#REF!</v>
      </c>
      <c r="AI4291" s="43" t="str">
        <f>_xll.BInterpol('Base IPCA'!$C$3:$C$13,'Base IPCA'!$E$3:$E$13,AH4291,"Cubic","Extrapolate=Linear","MultiX=Average","Skip=True","Sort=True")</f>
        <v>#N/A Invalid Parameter: Interpolation value</v>
      </c>
      <c r="AJ4291" s="43" t="str">
        <f>_xll.BInterpol('Base IPCA'!$C$3:$C$13,'Base IPCA'!$D$3:$D$13,AH4291,"Cubic","Extrapolate=Linear","MultiX=Average","Skip=True","Sort=True")</f>
        <v>#N/A Invalid Parameter: Interpolation value</v>
      </c>
    </row>
    <row r="4292" spans="34:36" x14ac:dyDescent="0.25">
      <c r="AH4292" s="42" t="e">
        <f t="shared" si="160"/>
        <v>#REF!</v>
      </c>
      <c r="AI4292" s="43" t="str">
        <f>_xll.BInterpol('Base IPCA'!$C$3:$C$13,'Base IPCA'!$E$3:$E$13,AH4292,"Cubic","Extrapolate=Linear","MultiX=Average","Skip=True","Sort=True")</f>
        <v>#N/A Invalid Parameter: Interpolation value</v>
      </c>
      <c r="AJ4292" s="43" t="str">
        <f>_xll.BInterpol('Base IPCA'!$C$3:$C$13,'Base IPCA'!$D$3:$D$13,AH4292,"Cubic","Extrapolate=Linear","MultiX=Average","Skip=True","Sort=True")</f>
        <v>#N/A Invalid Parameter: Interpolation value</v>
      </c>
    </row>
    <row r="4293" spans="34:36" x14ac:dyDescent="0.25">
      <c r="AH4293" s="42" t="e">
        <f t="shared" si="160"/>
        <v>#REF!</v>
      </c>
      <c r="AI4293" s="43" t="str">
        <f>_xll.BInterpol('Base IPCA'!$C$3:$C$13,'Base IPCA'!$E$3:$E$13,AH4293,"Cubic","Extrapolate=Linear","MultiX=Average","Skip=True","Sort=True")</f>
        <v>#N/A Invalid Parameter: Interpolation value</v>
      </c>
      <c r="AJ4293" s="43" t="str">
        <f>_xll.BInterpol('Base IPCA'!$C$3:$C$13,'Base IPCA'!$D$3:$D$13,AH4293,"Cubic","Extrapolate=Linear","MultiX=Average","Skip=True","Sort=True")</f>
        <v>#N/A Invalid Parameter: Interpolation value</v>
      </c>
    </row>
    <row r="4294" spans="34:36" x14ac:dyDescent="0.25">
      <c r="AH4294" s="42" t="e">
        <f t="shared" ref="AH4294:AH4357" si="161">AH4293+1</f>
        <v>#REF!</v>
      </c>
      <c r="AI4294" s="43" t="str">
        <f>_xll.BInterpol('Base IPCA'!$C$3:$C$13,'Base IPCA'!$E$3:$E$13,AH4294,"Cubic","Extrapolate=Linear","MultiX=Average","Skip=True","Sort=True")</f>
        <v>#N/A Invalid Parameter: Interpolation value</v>
      </c>
      <c r="AJ4294" s="43" t="str">
        <f>_xll.BInterpol('Base IPCA'!$C$3:$C$13,'Base IPCA'!$D$3:$D$13,AH4294,"Cubic","Extrapolate=Linear","MultiX=Average","Skip=True","Sort=True")</f>
        <v>#N/A Invalid Parameter: Interpolation value</v>
      </c>
    </row>
    <row r="4295" spans="34:36" x14ac:dyDescent="0.25">
      <c r="AH4295" s="42" t="e">
        <f t="shared" si="161"/>
        <v>#REF!</v>
      </c>
      <c r="AI4295" s="43" t="str">
        <f>_xll.BInterpol('Base IPCA'!$C$3:$C$13,'Base IPCA'!$E$3:$E$13,AH4295,"Cubic","Extrapolate=Linear","MultiX=Average","Skip=True","Sort=True")</f>
        <v>#N/A Invalid Parameter: Interpolation value</v>
      </c>
      <c r="AJ4295" s="43" t="str">
        <f>_xll.BInterpol('Base IPCA'!$C$3:$C$13,'Base IPCA'!$D$3:$D$13,AH4295,"Cubic","Extrapolate=Linear","MultiX=Average","Skip=True","Sort=True")</f>
        <v>#N/A Invalid Parameter: Interpolation value</v>
      </c>
    </row>
    <row r="4296" spans="34:36" x14ac:dyDescent="0.25">
      <c r="AH4296" s="42" t="e">
        <f t="shared" si="161"/>
        <v>#REF!</v>
      </c>
      <c r="AI4296" s="43" t="str">
        <f>_xll.BInterpol('Base IPCA'!$C$3:$C$13,'Base IPCA'!$E$3:$E$13,AH4296,"Cubic","Extrapolate=Linear","MultiX=Average","Skip=True","Sort=True")</f>
        <v>#N/A Invalid Parameter: Interpolation value</v>
      </c>
      <c r="AJ4296" s="43" t="str">
        <f>_xll.BInterpol('Base IPCA'!$C$3:$C$13,'Base IPCA'!$D$3:$D$13,AH4296,"Cubic","Extrapolate=Linear","MultiX=Average","Skip=True","Sort=True")</f>
        <v>#N/A Invalid Parameter: Interpolation value</v>
      </c>
    </row>
    <row r="4297" spans="34:36" x14ac:dyDescent="0.25">
      <c r="AH4297" s="42" t="e">
        <f t="shared" si="161"/>
        <v>#REF!</v>
      </c>
      <c r="AI4297" s="43" t="str">
        <f>_xll.BInterpol('Base IPCA'!$C$3:$C$13,'Base IPCA'!$E$3:$E$13,AH4297,"Cubic","Extrapolate=Linear","MultiX=Average","Skip=True","Sort=True")</f>
        <v>#N/A Invalid Parameter: Interpolation value</v>
      </c>
      <c r="AJ4297" s="43" t="str">
        <f>_xll.BInterpol('Base IPCA'!$C$3:$C$13,'Base IPCA'!$D$3:$D$13,AH4297,"Cubic","Extrapolate=Linear","MultiX=Average","Skip=True","Sort=True")</f>
        <v>#N/A Invalid Parameter: Interpolation value</v>
      </c>
    </row>
    <row r="4298" spans="34:36" x14ac:dyDescent="0.25">
      <c r="AH4298" s="42" t="e">
        <f t="shared" si="161"/>
        <v>#REF!</v>
      </c>
      <c r="AI4298" s="43" t="str">
        <f>_xll.BInterpol('Base IPCA'!$C$3:$C$13,'Base IPCA'!$E$3:$E$13,AH4298,"Cubic","Extrapolate=Linear","MultiX=Average","Skip=True","Sort=True")</f>
        <v>#N/A Invalid Parameter: Interpolation value</v>
      </c>
      <c r="AJ4298" s="43" t="str">
        <f>_xll.BInterpol('Base IPCA'!$C$3:$C$13,'Base IPCA'!$D$3:$D$13,AH4298,"Cubic","Extrapolate=Linear","MultiX=Average","Skip=True","Sort=True")</f>
        <v>#N/A Invalid Parameter: Interpolation value</v>
      </c>
    </row>
    <row r="4299" spans="34:36" x14ac:dyDescent="0.25">
      <c r="AH4299" s="42" t="e">
        <f t="shared" si="161"/>
        <v>#REF!</v>
      </c>
      <c r="AI4299" s="43" t="str">
        <f>_xll.BInterpol('Base IPCA'!$C$3:$C$13,'Base IPCA'!$E$3:$E$13,AH4299,"Cubic","Extrapolate=Linear","MultiX=Average","Skip=True","Sort=True")</f>
        <v>#N/A Invalid Parameter: Interpolation value</v>
      </c>
      <c r="AJ4299" s="43" t="str">
        <f>_xll.BInterpol('Base IPCA'!$C$3:$C$13,'Base IPCA'!$D$3:$D$13,AH4299,"Cubic","Extrapolate=Linear","MultiX=Average","Skip=True","Sort=True")</f>
        <v>#N/A Invalid Parameter: Interpolation value</v>
      </c>
    </row>
    <row r="4300" spans="34:36" x14ac:dyDescent="0.25">
      <c r="AH4300" s="42" t="e">
        <f t="shared" si="161"/>
        <v>#REF!</v>
      </c>
      <c r="AI4300" s="43" t="str">
        <f>_xll.BInterpol('Base IPCA'!$C$3:$C$13,'Base IPCA'!$E$3:$E$13,AH4300,"Cubic","Extrapolate=Linear","MultiX=Average","Skip=True","Sort=True")</f>
        <v>#N/A Invalid Parameter: Interpolation value</v>
      </c>
      <c r="AJ4300" s="43" t="str">
        <f>_xll.BInterpol('Base IPCA'!$C$3:$C$13,'Base IPCA'!$D$3:$D$13,AH4300,"Cubic","Extrapolate=Linear","MultiX=Average","Skip=True","Sort=True")</f>
        <v>#N/A Invalid Parameter: Interpolation value</v>
      </c>
    </row>
    <row r="4301" spans="34:36" x14ac:dyDescent="0.25">
      <c r="AH4301" s="42" t="e">
        <f t="shared" si="161"/>
        <v>#REF!</v>
      </c>
      <c r="AI4301" s="43" t="str">
        <f>_xll.BInterpol('Base IPCA'!$C$3:$C$13,'Base IPCA'!$E$3:$E$13,AH4301,"Cubic","Extrapolate=Linear","MultiX=Average","Skip=True","Sort=True")</f>
        <v>#N/A Invalid Parameter: Interpolation value</v>
      </c>
      <c r="AJ4301" s="43" t="str">
        <f>_xll.BInterpol('Base IPCA'!$C$3:$C$13,'Base IPCA'!$D$3:$D$13,AH4301,"Cubic","Extrapolate=Linear","MultiX=Average","Skip=True","Sort=True")</f>
        <v>#N/A Invalid Parameter: Interpolation value</v>
      </c>
    </row>
    <row r="4302" spans="34:36" x14ac:dyDescent="0.25">
      <c r="AH4302" s="42" t="e">
        <f t="shared" si="161"/>
        <v>#REF!</v>
      </c>
      <c r="AI4302" s="43" t="str">
        <f>_xll.BInterpol('Base IPCA'!$C$3:$C$13,'Base IPCA'!$E$3:$E$13,AH4302,"Cubic","Extrapolate=Linear","MultiX=Average","Skip=True","Sort=True")</f>
        <v>#N/A Invalid Parameter: Interpolation value</v>
      </c>
      <c r="AJ4302" s="43" t="str">
        <f>_xll.BInterpol('Base IPCA'!$C$3:$C$13,'Base IPCA'!$D$3:$D$13,AH4302,"Cubic","Extrapolate=Linear","MultiX=Average","Skip=True","Sort=True")</f>
        <v>#N/A Invalid Parameter: Interpolation value</v>
      </c>
    </row>
    <row r="4303" spans="34:36" x14ac:dyDescent="0.25">
      <c r="AH4303" s="42" t="e">
        <f t="shared" si="161"/>
        <v>#REF!</v>
      </c>
      <c r="AI4303" s="43" t="str">
        <f>_xll.BInterpol('Base IPCA'!$C$3:$C$13,'Base IPCA'!$E$3:$E$13,AH4303,"Cubic","Extrapolate=Linear","MultiX=Average","Skip=True","Sort=True")</f>
        <v>#N/A Invalid Parameter: Interpolation value</v>
      </c>
      <c r="AJ4303" s="43" t="str">
        <f>_xll.BInterpol('Base IPCA'!$C$3:$C$13,'Base IPCA'!$D$3:$D$13,AH4303,"Cubic","Extrapolate=Linear","MultiX=Average","Skip=True","Sort=True")</f>
        <v>#N/A Invalid Parameter: Interpolation value</v>
      </c>
    </row>
    <row r="4304" spans="34:36" x14ac:dyDescent="0.25">
      <c r="AH4304" s="42" t="e">
        <f t="shared" si="161"/>
        <v>#REF!</v>
      </c>
      <c r="AI4304" s="43" t="str">
        <f>_xll.BInterpol('Base IPCA'!$C$3:$C$13,'Base IPCA'!$E$3:$E$13,AH4304,"Cubic","Extrapolate=Linear","MultiX=Average","Skip=True","Sort=True")</f>
        <v>#N/A Invalid Parameter: Interpolation value</v>
      </c>
      <c r="AJ4304" s="43" t="str">
        <f>_xll.BInterpol('Base IPCA'!$C$3:$C$13,'Base IPCA'!$D$3:$D$13,AH4304,"Cubic","Extrapolate=Linear","MultiX=Average","Skip=True","Sort=True")</f>
        <v>#N/A Invalid Parameter: Interpolation value</v>
      </c>
    </row>
    <row r="4305" spans="34:36" x14ac:dyDescent="0.25">
      <c r="AH4305" s="42" t="e">
        <f t="shared" si="161"/>
        <v>#REF!</v>
      </c>
      <c r="AI4305" s="43" t="str">
        <f>_xll.BInterpol('Base IPCA'!$C$3:$C$13,'Base IPCA'!$E$3:$E$13,AH4305,"Cubic","Extrapolate=Linear","MultiX=Average","Skip=True","Sort=True")</f>
        <v>#N/A Invalid Parameter: Interpolation value</v>
      </c>
      <c r="AJ4305" s="43" t="str">
        <f>_xll.BInterpol('Base IPCA'!$C$3:$C$13,'Base IPCA'!$D$3:$D$13,AH4305,"Cubic","Extrapolate=Linear","MultiX=Average","Skip=True","Sort=True")</f>
        <v>#N/A Invalid Parameter: Interpolation value</v>
      </c>
    </row>
    <row r="4306" spans="34:36" x14ac:dyDescent="0.25">
      <c r="AH4306" s="42" t="e">
        <f t="shared" si="161"/>
        <v>#REF!</v>
      </c>
      <c r="AI4306" s="43" t="str">
        <f>_xll.BInterpol('Base IPCA'!$C$3:$C$13,'Base IPCA'!$E$3:$E$13,AH4306,"Cubic","Extrapolate=Linear","MultiX=Average","Skip=True","Sort=True")</f>
        <v>#N/A Invalid Parameter: Interpolation value</v>
      </c>
      <c r="AJ4306" s="43" t="str">
        <f>_xll.BInterpol('Base IPCA'!$C$3:$C$13,'Base IPCA'!$D$3:$D$13,AH4306,"Cubic","Extrapolate=Linear","MultiX=Average","Skip=True","Sort=True")</f>
        <v>#N/A Invalid Parameter: Interpolation value</v>
      </c>
    </row>
    <row r="4307" spans="34:36" x14ac:dyDescent="0.25">
      <c r="AH4307" s="42" t="e">
        <f t="shared" si="161"/>
        <v>#REF!</v>
      </c>
      <c r="AI4307" s="43" t="str">
        <f>_xll.BInterpol('Base IPCA'!$C$3:$C$13,'Base IPCA'!$E$3:$E$13,AH4307,"Cubic","Extrapolate=Linear","MultiX=Average","Skip=True","Sort=True")</f>
        <v>#N/A Invalid Parameter: Interpolation value</v>
      </c>
      <c r="AJ4307" s="43" t="str">
        <f>_xll.BInterpol('Base IPCA'!$C$3:$C$13,'Base IPCA'!$D$3:$D$13,AH4307,"Cubic","Extrapolate=Linear","MultiX=Average","Skip=True","Sort=True")</f>
        <v>#N/A Invalid Parameter: Interpolation value</v>
      </c>
    </row>
    <row r="4308" spans="34:36" x14ac:dyDescent="0.25">
      <c r="AH4308" s="42" t="e">
        <f t="shared" si="161"/>
        <v>#REF!</v>
      </c>
      <c r="AI4308" s="43" t="str">
        <f>_xll.BInterpol('Base IPCA'!$C$3:$C$13,'Base IPCA'!$E$3:$E$13,AH4308,"Cubic","Extrapolate=Linear","MultiX=Average","Skip=True","Sort=True")</f>
        <v>#N/A Invalid Parameter: Interpolation value</v>
      </c>
      <c r="AJ4308" s="43" t="str">
        <f>_xll.BInterpol('Base IPCA'!$C$3:$C$13,'Base IPCA'!$D$3:$D$13,AH4308,"Cubic","Extrapolate=Linear","MultiX=Average","Skip=True","Sort=True")</f>
        <v>#N/A Invalid Parameter: Interpolation value</v>
      </c>
    </row>
    <row r="4309" spans="34:36" x14ac:dyDescent="0.25">
      <c r="AH4309" s="42" t="e">
        <f t="shared" si="161"/>
        <v>#REF!</v>
      </c>
      <c r="AI4309" s="43" t="str">
        <f>_xll.BInterpol('Base IPCA'!$C$3:$C$13,'Base IPCA'!$E$3:$E$13,AH4309,"Cubic","Extrapolate=Linear","MultiX=Average","Skip=True","Sort=True")</f>
        <v>#N/A Invalid Parameter: Interpolation value</v>
      </c>
      <c r="AJ4309" s="43" t="str">
        <f>_xll.BInterpol('Base IPCA'!$C$3:$C$13,'Base IPCA'!$D$3:$D$13,AH4309,"Cubic","Extrapolate=Linear","MultiX=Average","Skip=True","Sort=True")</f>
        <v>#N/A Invalid Parameter: Interpolation value</v>
      </c>
    </row>
    <row r="4310" spans="34:36" x14ac:dyDescent="0.25">
      <c r="AH4310" s="42" t="e">
        <f t="shared" si="161"/>
        <v>#REF!</v>
      </c>
      <c r="AI4310" s="43" t="str">
        <f>_xll.BInterpol('Base IPCA'!$C$3:$C$13,'Base IPCA'!$E$3:$E$13,AH4310,"Cubic","Extrapolate=Linear","MultiX=Average","Skip=True","Sort=True")</f>
        <v>#N/A Invalid Parameter: Interpolation value</v>
      </c>
      <c r="AJ4310" s="43" t="str">
        <f>_xll.BInterpol('Base IPCA'!$C$3:$C$13,'Base IPCA'!$D$3:$D$13,AH4310,"Cubic","Extrapolate=Linear","MultiX=Average","Skip=True","Sort=True")</f>
        <v>#N/A Invalid Parameter: Interpolation value</v>
      </c>
    </row>
    <row r="4311" spans="34:36" x14ac:dyDescent="0.25">
      <c r="AH4311" s="42" t="e">
        <f t="shared" si="161"/>
        <v>#REF!</v>
      </c>
      <c r="AI4311" s="43" t="str">
        <f>_xll.BInterpol('Base IPCA'!$C$3:$C$13,'Base IPCA'!$E$3:$E$13,AH4311,"Cubic","Extrapolate=Linear","MultiX=Average","Skip=True","Sort=True")</f>
        <v>#N/A Invalid Parameter: Interpolation value</v>
      </c>
      <c r="AJ4311" s="43" t="str">
        <f>_xll.BInterpol('Base IPCA'!$C$3:$C$13,'Base IPCA'!$D$3:$D$13,AH4311,"Cubic","Extrapolate=Linear","MultiX=Average","Skip=True","Sort=True")</f>
        <v>#N/A Invalid Parameter: Interpolation value</v>
      </c>
    </row>
    <row r="4312" spans="34:36" x14ac:dyDescent="0.25">
      <c r="AH4312" s="42" t="e">
        <f t="shared" si="161"/>
        <v>#REF!</v>
      </c>
      <c r="AI4312" s="43" t="str">
        <f>_xll.BInterpol('Base IPCA'!$C$3:$C$13,'Base IPCA'!$E$3:$E$13,AH4312,"Cubic","Extrapolate=Linear","MultiX=Average","Skip=True","Sort=True")</f>
        <v>#N/A Invalid Parameter: Interpolation value</v>
      </c>
      <c r="AJ4312" s="43" t="str">
        <f>_xll.BInterpol('Base IPCA'!$C$3:$C$13,'Base IPCA'!$D$3:$D$13,AH4312,"Cubic","Extrapolate=Linear","MultiX=Average","Skip=True","Sort=True")</f>
        <v>#N/A Invalid Parameter: Interpolation value</v>
      </c>
    </row>
    <row r="4313" spans="34:36" x14ac:dyDescent="0.25">
      <c r="AH4313" s="42" t="e">
        <f t="shared" si="161"/>
        <v>#REF!</v>
      </c>
      <c r="AI4313" s="43" t="str">
        <f>_xll.BInterpol('Base IPCA'!$C$3:$C$13,'Base IPCA'!$E$3:$E$13,AH4313,"Cubic","Extrapolate=Linear","MultiX=Average","Skip=True","Sort=True")</f>
        <v>#N/A Invalid Parameter: Interpolation value</v>
      </c>
      <c r="AJ4313" s="43" t="str">
        <f>_xll.BInterpol('Base IPCA'!$C$3:$C$13,'Base IPCA'!$D$3:$D$13,AH4313,"Cubic","Extrapolate=Linear","MultiX=Average","Skip=True","Sort=True")</f>
        <v>#N/A Invalid Parameter: Interpolation value</v>
      </c>
    </row>
    <row r="4314" spans="34:36" x14ac:dyDescent="0.25">
      <c r="AH4314" s="42" t="e">
        <f t="shared" si="161"/>
        <v>#REF!</v>
      </c>
      <c r="AI4314" s="43" t="str">
        <f>_xll.BInterpol('Base IPCA'!$C$3:$C$13,'Base IPCA'!$E$3:$E$13,AH4314,"Cubic","Extrapolate=Linear","MultiX=Average","Skip=True","Sort=True")</f>
        <v>#N/A Invalid Parameter: Interpolation value</v>
      </c>
      <c r="AJ4314" s="43" t="str">
        <f>_xll.BInterpol('Base IPCA'!$C$3:$C$13,'Base IPCA'!$D$3:$D$13,AH4314,"Cubic","Extrapolate=Linear","MultiX=Average","Skip=True","Sort=True")</f>
        <v>#N/A Invalid Parameter: Interpolation value</v>
      </c>
    </row>
    <row r="4315" spans="34:36" x14ac:dyDescent="0.25">
      <c r="AH4315" s="42" t="e">
        <f t="shared" si="161"/>
        <v>#REF!</v>
      </c>
      <c r="AI4315" s="43" t="str">
        <f>_xll.BInterpol('Base IPCA'!$C$3:$C$13,'Base IPCA'!$E$3:$E$13,AH4315,"Cubic","Extrapolate=Linear","MultiX=Average","Skip=True","Sort=True")</f>
        <v>#N/A Invalid Parameter: Interpolation value</v>
      </c>
      <c r="AJ4315" s="43" t="str">
        <f>_xll.BInterpol('Base IPCA'!$C$3:$C$13,'Base IPCA'!$D$3:$D$13,AH4315,"Cubic","Extrapolate=Linear","MultiX=Average","Skip=True","Sort=True")</f>
        <v>#N/A Invalid Parameter: Interpolation value</v>
      </c>
    </row>
    <row r="4316" spans="34:36" x14ac:dyDescent="0.25">
      <c r="AH4316" s="42" t="e">
        <f t="shared" si="161"/>
        <v>#REF!</v>
      </c>
      <c r="AI4316" s="43" t="str">
        <f>_xll.BInterpol('Base IPCA'!$C$3:$C$13,'Base IPCA'!$E$3:$E$13,AH4316,"Cubic","Extrapolate=Linear","MultiX=Average","Skip=True","Sort=True")</f>
        <v>#N/A Invalid Parameter: Interpolation value</v>
      </c>
      <c r="AJ4316" s="43" t="str">
        <f>_xll.BInterpol('Base IPCA'!$C$3:$C$13,'Base IPCA'!$D$3:$D$13,AH4316,"Cubic","Extrapolate=Linear","MultiX=Average","Skip=True","Sort=True")</f>
        <v>#N/A Invalid Parameter: Interpolation value</v>
      </c>
    </row>
    <row r="4317" spans="34:36" x14ac:dyDescent="0.25">
      <c r="AH4317" s="42" t="e">
        <f t="shared" si="161"/>
        <v>#REF!</v>
      </c>
      <c r="AI4317" s="43" t="str">
        <f>_xll.BInterpol('Base IPCA'!$C$3:$C$13,'Base IPCA'!$E$3:$E$13,AH4317,"Cubic","Extrapolate=Linear","MultiX=Average","Skip=True","Sort=True")</f>
        <v>#N/A Invalid Parameter: Interpolation value</v>
      </c>
      <c r="AJ4317" s="43" t="str">
        <f>_xll.BInterpol('Base IPCA'!$C$3:$C$13,'Base IPCA'!$D$3:$D$13,AH4317,"Cubic","Extrapolate=Linear","MultiX=Average","Skip=True","Sort=True")</f>
        <v>#N/A Invalid Parameter: Interpolation value</v>
      </c>
    </row>
    <row r="4318" spans="34:36" x14ac:dyDescent="0.25">
      <c r="AH4318" s="42" t="e">
        <f t="shared" si="161"/>
        <v>#REF!</v>
      </c>
      <c r="AI4318" s="43" t="str">
        <f>_xll.BInterpol('Base IPCA'!$C$3:$C$13,'Base IPCA'!$E$3:$E$13,AH4318,"Cubic","Extrapolate=Linear","MultiX=Average","Skip=True","Sort=True")</f>
        <v>#N/A Invalid Parameter: Interpolation value</v>
      </c>
      <c r="AJ4318" s="43" t="str">
        <f>_xll.BInterpol('Base IPCA'!$C$3:$C$13,'Base IPCA'!$D$3:$D$13,AH4318,"Cubic","Extrapolate=Linear","MultiX=Average","Skip=True","Sort=True")</f>
        <v>#N/A Invalid Parameter: Interpolation value</v>
      </c>
    </row>
    <row r="4319" spans="34:36" x14ac:dyDescent="0.25">
      <c r="AH4319" s="42" t="e">
        <f t="shared" si="161"/>
        <v>#REF!</v>
      </c>
      <c r="AI4319" s="43" t="str">
        <f>_xll.BInterpol('Base IPCA'!$C$3:$C$13,'Base IPCA'!$E$3:$E$13,AH4319,"Cubic","Extrapolate=Linear","MultiX=Average","Skip=True","Sort=True")</f>
        <v>#N/A Invalid Parameter: Interpolation value</v>
      </c>
      <c r="AJ4319" s="43" t="str">
        <f>_xll.BInterpol('Base IPCA'!$C$3:$C$13,'Base IPCA'!$D$3:$D$13,AH4319,"Cubic","Extrapolate=Linear","MultiX=Average","Skip=True","Sort=True")</f>
        <v>#N/A Invalid Parameter: Interpolation value</v>
      </c>
    </row>
    <row r="4320" spans="34:36" x14ac:dyDescent="0.25">
      <c r="AH4320" s="42" t="e">
        <f t="shared" si="161"/>
        <v>#REF!</v>
      </c>
      <c r="AI4320" s="43" t="str">
        <f>_xll.BInterpol('Base IPCA'!$C$3:$C$13,'Base IPCA'!$E$3:$E$13,AH4320,"Cubic","Extrapolate=Linear","MultiX=Average","Skip=True","Sort=True")</f>
        <v>#N/A Invalid Parameter: Interpolation value</v>
      </c>
      <c r="AJ4320" s="43" t="str">
        <f>_xll.BInterpol('Base IPCA'!$C$3:$C$13,'Base IPCA'!$D$3:$D$13,AH4320,"Cubic","Extrapolate=Linear","MultiX=Average","Skip=True","Sort=True")</f>
        <v>#N/A Invalid Parameter: Interpolation value</v>
      </c>
    </row>
    <row r="4321" spans="34:36" x14ac:dyDescent="0.25">
      <c r="AH4321" s="42" t="e">
        <f t="shared" si="161"/>
        <v>#REF!</v>
      </c>
      <c r="AI4321" s="43" t="str">
        <f>_xll.BInterpol('Base IPCA'!$C$3:$C$13,'Base IPCA'!$E$3:$E$13,AH4321,"Cubic","Extrapolate=Linear","MultiX=Average","Skip=True","Sort=True")</f>
        <v>#N/A Invalid Parameter: Interpolation value</v>
      </c>
      <c r="AJ4321" s="43" t="str">
        <f>_xll.BInterpol('Base IPCA'!$C$3:$C$13,'Base IPCA'!$D$3:$D$13,AH4321,"Cubic","Extrapolate=Linear","MultiX=Average","Skip=True","Sort=True")</f>
        <v>#N/A Invalid Parameter: Interpolation value</v>
      </c>
    </row>
    <row r="4322" spans="34:36" x14ac:dyDescent="0.25">
      <c r="AH4322" s="42" t="e">
        <f t="shared" si="161"/>
        <v>#REF!</v>
      </c>
      <c r="AI4322" s="43" t="str">
        <f>_xll.BInterpol('Base IPCA'!$C$3:$C$13,'Base IPCA'!$E$3:$E$13,AH4322,"Cubic","Extrapolate=Linear","MultiX=Average","Skip=True","Sort=True")</f>
        <v>#N/A Invalid Parameter: Interpolation value</v>
      </c>
      <c r="AJ4322" s="43" t="str">
        <f>_xll.BInterpol('Base IPCA'!$C$3:$C$13,'Base IPCA'!$D$3:$D$13,AH4322,"Cubic","Extrapolate=Linear","MultiX=Average","Skip=True","Sort=True")</f>
        <v>#N/A Invalid Parameter: Interpolation value</v>
      </c>
    </row>
    <row r="4323" spans="34:36" x14ac:dyDescent="0.25">
      <c r="AH4323" s="42" t="e">
        <f t="shared" si="161"/>
        <v>#REF!</v>
      </c>
      <c r="AI4323" s="43" t="str">
        <f>_xll.BInterpol('Base IPCA'!$C$3:$C$13,'Base IPCA'!$E$3:$E$13,AH4323,"Cubic","Extrapolate=Linear","MultiX=Average","Skip=True","Sort=True")</f>
        <v>#N/A Invalid Parameter: Interpolation value</v>
      </c>
      <c r="AJ4323" s="43" t="str">
        <f>_xll.BInterpol('Base IPCA'!$C$3:$C$13,'Base IPCA'!$D$3:$D$13,AH4323,"Cubic","Extrapolate=Linear","MultiX=Average","Skip=True","Sort=True")</f>
        <v>#N/A Invalid Parameter: Interpolation value</v>
      </c>
    </row>
    <row r="4324" spans="34:36" x14ac:dyDescent="0.25">
      <c r="AH4324" s="42" t="e">
        <f t="shared" si="161"/>
        <v>#REF!</v>
      </c>
      <c r="AI4324" s="43" t="str">
        <f>_xll.BInterpol('Base IPCA'!$C$3:$C$13,'Base IPCA'!$E$3:$E$13,AH4324,"Cubic","Extrapolate=Linear","MultiX=Average","Skip=True","Sort=True")</f>
        <v>#N/A Invalid Parameter: Interpolation value</v>
      </c>
      <c r="AJ4324" s="43" t="str">
        <f>_xll.BInterpol('Base IPCA'!$C$3:$C$13,'Base IPCA'!$D$3:$D$13,AH4324,"Cubic","Extrapolate=Linear","MultiX=Average","Skip=True","Sort=True")</f>
        <v>#N/A Invalid Parameter: Interpolation value</v>
      </c>
    </row>
    <row r="4325" spans="34:36" x14ac:dyDescent="0.25">
      <c r="AH4325" s="42" t="e">
        <f t="shared" si="161"/>
        <v>#REF!</v>
      </c>
      <c r="AI4325" s="43" t="str">
        <f>_xll.BInterpol('Base IPCA'!$C$3:$C$13,'Base IPCA'!$E$3:$E$13,AH4325,"Cubic","Extrapolate=Linear","MultiX=Average","Skip=True","Sort=True")</f>
        <v>#N/A Invalid Parameter: Interpolation value</v>
      </c>
      <c r="AJ4325" s="43" t="str">
        <f>_xll.BInterpol('Base IPCA'!$C$3:$C$13,'Base IPCA'!$D$3:$D$13,AH4325,"Cubic","Extrapolate=Linear","MultiX=Average","Skip=True","Sort=True")</f>
        <v>#N/A Invalid Parameter: Interpolation value</v>
      </c>
    </row>
    <row r="4326" spans="34:36" x14ac:dyDescent="0.25">
      <c r="AH4326" s="42" t="e">
        <f t="shared" si="161"/>
        <v>#REF!</v>
      </c>
      <c r="AI4326" s="43" t="str">
        <f>_xll.BInterpol('Base IPCA'!$C$3:$C$13,'Base IPCA'!$E$3:$E$13,AH4326,"Cubic","Extrapolate=Linear","MultiX=Average","Skip=True","Sort=True")</f>
        <v>#N/A Invalid Parameter: Interpolation value</v>
      </c>
      <c r="AJ4326" s="43" t="str">
        <f>_xll.BInterpol('Base IPCA'!$C$3:$C$13,'Base IPCA'!$D$3:$D$13,AH4326,"Cubic","Extrapolate=Linear","MultiX=Average","Skip=True","Sort=True")</f>
        <v>#N/A Invalid Parameter: Interpolation value</v>
      </c>
    </row>
    <row r="4327" spans="34:36" x14ac:dyDescent="0.25">
      <c r="AH4327" s="42" t="e">
        <f t="shared" si="161"/>
        <v>#REF!</v>
      </c>
      <c r="AI4327" s="43" t="str">
        <f>_xll.BInterpol('Base IPCA'!$C$3:$C$13,'Base IPCA'!$E$3:$E$13,AH4327,"Cubic","Extrapolate=Linear","MultiX=Average","Skip=True","Sort=True")</f>
        <v>#N/A Invalid Parameter: Interpolation value</v>
      </c>
      <c r="AJ4327" s="43" t="str">
        <f>_xll.BInterpol('Base IPCA'!$C$3:$C$13,'Base IPCA'!$D$3:$D$13,AH4327,"Cubic","Extrapolate=Linear","MultiX=Average","Skip=True","Sort=True")</f>
        <v>#N/A Invalid Parameter: Interpolation value</v>
      </c>
    </row>
    <row r="4328" spans="34:36" x14ac:dyDescent="0.25">
      <c r="AH4328" s="42" t="e">
        <f t="shared" si="161"/>
        <v>#REF!</v>
      </c>
      <c r="AI4328" s="43" t="str">
        <f>_xll.BInterpol('Base IPCA'!$C$3:$C$13,'Base IPCA'!$E$3:$E$13,AH4328,"Cubic","Extrapolate=Linear","MultiX=Average","Skip=True","Sort=True")</f>
        <v>#N/A Invalid Parameter: Interpolation value</v>
      </c>
      <c r="AJ4328" s="43" t="str">
        <f>_xll.BInterpol('Base IPCA'!$C$3:$C$13,'Base IPCA'!$D$3:$D$13,AH4328,"Cubic","Extrapolate=Linear","MultiX=Average","Skip=True","Sort=True")</f>
        <v>#N/A Invalid Parameter: Interpolation value</v>
      </c>
    </row>
    <row r="4329" spans="34:36" x14ac:dyDescent="0.25">
      <c r="AH4329" s="42" t="e">
        <f t="shared" si="161"/>
        <v>#REF!</v>
      </c>
      <c r="AI4329" s="43" t="str">
        <f>_xll.BInterpol('Base IPCA'!$C$3:$C$13,'Base IPCA'!$E$3:$E$13,AH4329,"Cubic","Extrapolate=Linear","MultiX=Average","Skip=True","Sort=True")</f>
        <v>#N/A Invalid Parameter: Interpolation value</v>
      </c>
      <c r="AJ4329" s="43" t="str">
        <f>_xll.BInterpol('Base IPCA'!$C$3:$C$13,'Base IPCA'!$D$3:$D$13,AH4329,"Cubic","Extrapolate=Linear","MultiX=Average","Skip=True","Sort=True")</f>
        <v>#N/A Invalid Parameter: Interpolation value</v>
      </c>
    </row>
    <row r="4330" spans="34:36" x14ac:dyDescent="0.25">
      <c r="AH4330" s="42" t="e">
        <f t="shared" si="161"/>
        <v>#REF!</v>
      </c>
      <c r="AI4330" s="43" t="str">
        <f>_xll.BInterpol('Base IPCA'!$C$3:$C$13,'Base IPCA'!$E$3:$E$13,AH4330,"Cubic","Extrapolate=Linear","MultiX=Average","Skip=True","Sort=True")</f>
        <v>#N/A Invalid Parameter: Interpolation value</v>
      </c>
      <c r="AJ4330" s="43" t="str">
        <f>_xll.BInterpol('Base IPCA'!$C$3:$C$13,'Base IPCA'!$D$3:$D$13,AH4330,"Cubic","Extrapolate=Linear","MultiX=Average","Skip=True","Sort=True")</f>
        <v>#N/A Invalid Parameter: Interpolation value</v>
      </c>
    </row>
    <row r="4331" spans="34:36" x14ac:dyDescent="0.25">
      <c r="AH4331" s="42" t="e">
        <f t="shared" si="161"/>
        <v>#REF!</v>
      </c>
      <c r="AI4331" s="43" t="str">
        <f>_xll.BInterpol('Base IPCA'!$C$3:$C$13,'Base IPCA'!$E$3:$E$13,AH4331,"Cubic","Extrapolate=Linear","MultiX=Average","Skip=True","Sort=True")</f>
        <v>#N/A Invalid Parameter: Interpolation value</v>
      </c>
      <c r="AJ4331" s="43" t="str">
        <f>_xll.BInterpol('Base IPCA'!$C$3:$C$13,'Base IPCA'!$D$3:$D$13,AH4331,"Cubic","Extrapolate=Linear","MultiX=Average","Skip=True","Sort=True")</f>
        <v>#N/A Invalid Parameter: Interpolation value</v>
      </c>
    </row>
    <row r="4332" spans="34:36" x14ac:dyDescent="0.25">
      <c r="AH4332" s="42" t="e">
        <f t="shared" si="161"/>
        <v>#REF!</v>
      </c>
      <c r="AI4332" s="43" t="str">
        <f>_xll.BInterpol('Base IPCA'!$C$3:$C$13,'Base IPCA'!$E$3:$E$13,AH4332,"Cubic","Extrapolate=Linear","MultiX=Average","Skip=True","Sort=True")</f>
        <v>#N/A Invalid Parameter: Interpolation value</v>
      </c>
      <c r="AJ4332" s="43" t="str">
        <f>_xll.BInterpol('Base IPCA'!$C$3:$C$13,'Base IPCA'!$D$3:$D$13,AH4332,"Cubic","Extrapolate=Linear","MultiX=Average","Skip=True","Sort=True")</f>
        <v>#N/A Invalid Parameter: Interpolation value</v>
      </c>
    </row>
    <row r="4333" spans="34:36" x14ac:dyDescent="0.25">
      <c r="AH4333" s="42" t="e">
        <f t="shared" si="161"/>
        <v>#REF!</v>
      </c>
      <c r="AI4333" s="43" t="str">
        <f>_xll.BInterpol('Base IPCA'!$C$3:$C$13,'Base IPCA'!$E$3:$E$13,AH4333,"Cubic","Extrapolate=Linear","MultiX=Average","Skip=True","Sort=True")</f>
        <v>#N/A Invalid Parameter: Interpolation value</v>
      </c>
      <c r="AJ4333" s="43" t="str">
        <f>_xll.BInterpol('Base IPCA'!$C$3:$C$13,'Base IPCA'!$D$3:$D$13,AH4333,"Cubic","Extrapolate=Linear","MultiX=Average","Skip=True","Sort=True")</f>
        <v>#N/A Invalid Parameter: Interpolation value</v>
      </c>
    </row>
    <row r="4334" spans="34:36" x14ac:dyDescent="0.25">
      <c r="AH4334" s="42" t="e">
        <f t="shared" si="161"/>
        <v>#REF!</v>
      </c>
      <c r="AI4334" s="43" t="str">
        <f>_xll.BInterpol('Base IPCA'!$C$3:$C$13,'Base IPCA'!$E$3:$E$13,AH4334,"Cubic","Extrapolate=Linear","MultiX=Average","Skip=True","Sort=True")</f>
        <v>#N/A Invalid Parameter: Interpolation value</v>
      </c>
      <c r="AJ4334" s="43" t="str">
        <f>_xll.BInterpol('Base IPCA'!$C$3:$C$13,'Base IPCA'!$D$3:$D$13,AH4334,"Cubic","Extrapolate=Linear","MultiX=Average","Skip=True","Sort=True")</f>
        <v>#N/A Invalid Parameter: Interpolation value</v>
      </c>
    </row>
    <row r="4335" spans="34:36" x14ac:dyDescent="0.25">
      <c r="AH4335" s="42" t="e">
        <f t="shared" si="161"/>
        <v>#REF!</v>
      </c>
      <c r="AI4335" s="43" t="str">
        <f>_xll.BInterpol('Base IPCA'!$C$3:$C$13,'Base IPCA'!$E$3:$E$13,AH4335,"Cubic","Extrapolate=Linear","MultiX=Average","Skip=True","Sort=True")</f>
        <v>#N/A Invalid Parameter: Interpolation value</v>
      </c>
      <c r="AJ4335" s="43" t="str">
        <f>_xll.BInterpol('Base IPCA'!$C$3:$C$13,'Base IPCA'!$D$3:$D$13,AH4335,"Cubic","Extrapolate=Linear","MultiX=Average","Skip=True","Sort=True")</f>
        <v>#N/A Invalid Parameter: Interpolation value</v>
      </c>
    </row>
    <row r="4336" spans="34:36" x14ac:dyDescent="0.25">
      <c r="AH4336" s="42" t="e">
        <f t="shared" si="161"/>
        <v>#REF!</v>
      </c>
      <c r="AI4336" s="43" t="str">
        <f>_xll.BInterpol('Base IPCA'!$C$3:$C$13,'Base IPCA'!$E$3:$E$13,AH4336,"Cubic","Extrapolate=Linear","MultiX=Average","Skip=True","Sort=True")</f>
        <v>#N/A Invalid Parameter: Interpolation value</v>
      </c>
      <c r="AJ4336" s="43" t="str">
        <f>_xll.BInterpol('Base IPCA'!$C$3:$C$13,'Base IPCA'!$D$3:$D$13,AH4336,"Cubic","Extrapolate=Linear","MultiX=Average","Skip=True","Sort=True")</f>
        <v>#N/A Invalid Parameter: Interpolation value</v>
      </c>
    </row>
    <row r="4337" spans="34:36" x14ac:dyDescent="0.25">
      <c r="AH4337" s="42" t="e">
        <f t="shared" si="161"/>
        <v>#REF!</v>
      </c>
      <c r="AI4337" s="43" t="str">
        <f>_xll.BInterpol('Base IPCA'!$C$3:$C$13,'Base IPCA'!$E$3:$E$13,AH4337,"Cubic","Extrapolate=Linear","MultiX=Average","Skip=True","Sort=True")</f>
        <v>#N/A Invalid Parameter: Interpolation value</v>
      </c>
      <c r="AJ4337" s="43" t="str">
        <f>_xll.BInterpol('Base IPCA'!$C$3:$C$13,'Base IPCA'!$D$3:$D$13,AH4337,"Cubic","Extrapolate=Linear","MultiX=Average","Skip=True","Sort=True")</f>
        <v>#N/A Invalid Parameter: Interpolation value</v>
      </c>
    </row>
    <row r="4338" spans="34:36" x14ac:dyDescent="0.25">
      <c r="AH4338" s="42" t="e">
        <f t="shared" si="161"/>
        <v>#REF!</v>
      </c>
      <c r="AI4338" s="43" t="str">
        <f>_xll.BInterpol('Base IPCA'!$C$3:$C$13,'Base IPCA'!$E$3:$E$13,AH4338,"Cubic","Extrapolate=Linear","MultiX=Average","Skip=True","Sort=True")</f>
        <v>#N/A Invalid Parameter: Interpolation value</v>
      </c>
      <c r="AJ4338" s="43" t="str">
        <f>_xll.BInterpol('Base IPCA'!$C$3:$C$13,'Base IPCA'!$D$3:$D$13,AH4338,"Cubic","Extrapolate=Linear","MultiX=Average","Skip=True","Sort=True")</f>
        <v>#N/A Invalid Parameter: Interpolation value</v>
      </c>
    </row>
    <row r="4339" spans="34:36" x14ac:dyDescent="0.25">
      <c r="AH4339" s="42" t="e">
        <f t="shared" si="161"/>
        <v>#REF!</v>
      </c>
      <c r="AI4339" s="43" t="str">
        <f>_xll.BInterpol('Base IPCA'!$C$3:$C$13,'Base IPCA'!$E$3:$E$13,AH4339,"Cubic","Extrapolate=Linear","MultiX=Average","Skip=True","Sort=True")</f>
        <v>#N/A Invalid Parameter: Interpolation value</v>
      </c>
      <c r="AJ4339" s="43" t="str">
        <f>_xll.BInterpol('Base IPCA'!$C$3:$C$13,'Base IPCA'!$D$3:$D$13,AH4339,"Cubic","Extrapolate=Linear","MultiX=Average","Skip=True","Sort=True")</f>
        <v>#N/A Invalid Parameter: Interpolation value</v>
      </c>
    </row>
    <row r="4340" spans="34:36" x14ac:dyDescent="0.25">
      <c r="AH4340" s="42" t="e">
        <f t="shared" si="161"/>
        <v>#REF!</v>
      </c>
      <c r="AI4340" s="43" t="str">
        <f>_xll.BInterpol('Base IPCA'!$C$3:$C$13,'Base IPCA'!$E$3:$E$13,AH4340,"Cubic","Extrapolate=Linear","MultiX=Average","Skip=True","Sort=True")</f>
        <v>#N/A Invalid Parameter: Interpolation value</v>
      </c>
      <c r="AJ4340" s="43" t="str">
        <f>_xll.BInterpol('Base IPCA'!$C$3:$C$13,'Base IPCA'!$D$3:$D$13,AH4340,"Cubic","Extrapolate=Linear","MultiX=Average","Skip=True","Sort=True")</f>
        <v>#N/A Invalid Parameter: Interpolation value</v>
      </c>
    </row>
    <row r="4341" spans="34:36" x14ac:dyDescent="0.25">
      <c r="AH4341" s="42" t="e">
        <f t="shared" si="161"/>
        <v>#REF!</v>
      </c>
      <c r="AI4341" s="43" t="str">
        <f>_xll.BInterpol('Base IPCA'!$C$3:$C$13,'Base IPCA'!$E$3:$E$13,AH4341,"Cubic","Extrapolate=Linear","MultiX=Average","Skip=True","Sort=True")</f>
        <v>#N/A Invalid Parameter: Interpolation value</v>
      </c>
      <c r="AJ4341" s="43" t="str">
        <f>_xll.BInterpol('Base IPCA'!$C$3:$C$13,'Base IPCA'!$D$3:$D$13,AH4341,"Cubic","Extrapolate=Linear","MultiX=Average","Skip=True","Sort=True")</f>
        <v>#N/A Invalid Parameter: Interpolation value</v>
      </c>
    </row>
    <row r="4342" spans="34:36" x14ac:dyDescent="0.25">
      <c r="AH4342" s="42" t="e">
        <f t="shared" si="161"/>
        <v>#REF!</v>
      </c>
      <c r="AI4342" s="43" t="str">
        <f>_xll.BInterpol('Base IPCA'!$C$3:$C$13,'Base IPCA'!$E$3:$E$13,AH4342,"Cubic","Extrapolate=Linear","MultiX=Average","Skip=True","Sort=True")</f>
        <v>#N/A Invalid Parameter: Interpolation value</v>
      </c>
      <c r="AJ4342" s="43" t="str">
        <f>_xll.BInterpol('Base IPCA'!$C$3:$C$13,'Base IPCA'!$D$3:$D$13,AH4342,"Cubic","Extrapolate=Linear","MultiX=Average","Skip=True","Sort=True")</f>
        <v>#N/A Invalid Parameter: Interpolation value</v>
      </c>
    </row>
    <row r="4343" spans="34:36" x14ac:dyDescent="0.25">
      <c r="AH4343" s="42" t="e">
        <f t="shared" si="161"/>
        <v>#REF!</v>
      </c>
      <c r="AI4343" s="43" t="str">
        <f>_xll.BInterpol('Base IPCA'!$C$3:$C$13,'Base IPCA'!$E$3:$E$13,AH4343,"Cubic","Extrapolate=Linear","MultiX=Average","Skip=True","Sort=True")</f>
        <v>#N/A Invalid Parameter: Interpolation value</v>
      </c>
      <c r="AJ4343" s="43" t="str">
        <f>_xll.BInterpol('Base IPCA'!$C$3:$C$13,'Base IPCA'!$D$3:$D$13,AH4343,"Cubic","Extrapolate=Linear","MultiX=Average","Skip=True","Sort=True")</f>
        <v>#N/A Invalid Parameter: Interpolation value</v>
      </c>
    </row>
    <row r="4344" spans="34:36" x14ac:dyDescent="0.25">
      <c r="AH4344" s="42" t="e">
        <f t="shared" si="161"/>
        <v>#REF!</v>
      </c>
      <c r="AI4344" s="43" t="str">
        <f>_xll.BInterpol('Base IPCA'!$C$3:$C$13,'Base IPCA'!$E$3:$E$13,AH4344,"Cubic","Extrapolate=Linear","MultiX=Average","Skip=True","Sort=True")</f>
        <v>#N/A Invalid Parameter: Interpolation value</v>
      </c>
      <c r="AJ4344" s="43" t="str">
        <f>_xll.BInterpol('Base IPCA'!$C$3:$C$13,'Base IPCA'!$D$3:$D$13,AH4344,"Cubic","Extrapolate=Linear","MultiX=Average","Skip=True","Sort=True")</f>
        <v>#N/A Invalid Parameter: Interpolation value</v>
      </c>
    </row>
    <row r="4345" spans="34:36" x14ac:dyDescent="0.25">
      <c r="AH4345" s="42" t="e">
        <f t="shared" si="161"/>
        <v>#REF!</v>
      </c>
      <c r="AI4345" s="43" t="str">
        <f>_xll.BInterpol('Base IPCA'!$C$3:$C$13,'Base IPCA'!$E$3:$E$13,AH4345,"Cubic","Extrapolate=Linear","MultiX=Average","Skip=True","Sort=True")</f>
        <v>#N/A Invalid Parameter: Interpolation value</v>
      </c>
      <c r="AJ4345" s="43" t="str">
        <f>_xll.BInterpol('Base IPCA'!$C$3:$C$13,'Base IPCA'!$D$3:$D$13,AH4345,"Cubic","Extrapolate=Linear","MultiX=Average","Skip=True","Sort=True")</f>
        <v>#N/A Invalid Parameter: Interpolation value</v>
      </c>
    </row>
    <row r="4346" spans="34:36" x14ac:dyDescent="0.25">
      <c r="AH4346" s="42" t="e">
        <f t="shared" si="161"/>
        <v>#REF!</v>
      </c>
      <c r="AI4346" s="43" t="str">
        <f>_xll.BInterpol('Base IPCA'!$C$3:$C$13,'Base IPCA'!$E$3:$E$13,AH4346,"Cubic","Extrapolate=Linear","MultiX=Average","Skip=True","Sort=True")</f>
        <v>#N/A Invalid Parameter: Interpolation value</v>
      </c>
      <c r="AJ4346" s="43" t="str">
        <f>_xll.BInterpol('Base IPCA'!$C$3:$C$13,'Base IPCA'!$D$3:$D$13,AH4346,"Cubic","Extrapolate=Linear","MultiX=Average","Skip=True","Sort=True")</f>
        <v>#N/A Invalid Parameter: Interpolation value</v>
      </c>
    </row>
    <row r="4347" spans="34:36" x14ac:dyDescent="0.25">
      <c r="AH4347" s="42" t="e">
        <f t="shared" si="161"/>
        <v>#REF!</v>
      </c>
      <c r="AI4347" s="43" t="str">
        <f>_xll.BInterpol('Base IPCA'!$C$3:$C$13,'Base IPCA'!$E$3:$E$13,AH4347,"Cubic","Extrapolate=Linear","MultiX=Average","Skip=True","Sort=True")</f>
        <v>#N/A Invalid Parameter: Interpolation value</v>
      </c>
      <c r="AJ4347" s="43" t="str">
        <f>_xll.BInterpol('Base IPCA'!$C$3:$C$13,'Base IPCA'!$D$3:$D$13,AH4347,"Cubic","Extrapolate=Linear","MultiX=Average","Skip=True","Sort=True")</f>
        <v>#N/A Invalid Parameter: Interpolation value</v>
      </c>
    </row>
    <row r="4348" spans="34:36" x14ac:dyDescent="0.25">
      <c r="AH4348" s="42" t="e">
        <f t="shared" si="161"/>
        <v>#REF!</v>
      </c>
      <c r="AI4348" s="43" t="str">
        <f>_xll.BInterpol('Base IPCA'!$C$3:$C$13,'Base IPCA'!$E$3:$E$13,AH4348,"Cubic","Extrapolate=Linear","MultiX=Average","Skip=True","Sort=True")</f>
        <v>#N/A Invalid Parameter: Interpolation value</v>
      </c>
      <c r="AJ4348" s="43" t="str">
        <f>_xll.BInterpol('Base IPCA'!$C$3:$C$13,'Base IPCA'!$D$3:$D$13,AH4348,"Cubic","Extrapolate=Linear","MultiX=Average","Skip=True","Sort=True")</f>
        <v>#N/A Invalid Parameter: Interpolation value</v>
      </c>
    </row>
    <row r="4349" spans="34:36" x14ac:dyDescent="0.25">
      <c r="AH4349" s="42" t="e">
        <f t="shared" si="161"/>
        <v>#REF!</v>
      </c>
      <c r="AI4349" s="43" t="str">
        <f>_xll.BInterpol('Base IPCA'!$C$3:$C$13,'Base IPCA'!$E$3:$E$13,AH4349,"Cubic","Extrapolate=Linear","MultiX=Average","Skip=True","Sort=True")</f>
        <v>#N/A Invalid Parameter: Interpolation value</v>
      </c>
      <c r="AJ4349" s="43" t="str">
        <f>_xll.BInterpol('Base IPCA'!$C$3:$C$13,'Base IPCA'!$D$3:$D$13,AH4349,"Cubic","Extrapolate=Linear","MultiX=Average","Skip=True","Sort=True")</f>
        <v>#N/A Invalid Parameter: Interpolation value</v>
      </c>
    </row>
    <row r="4350" spans="34:36" x14ac:dyDescent="0.25">
      <c r="AH4350" s="42" t="e">
        <f t="shared" si="161"/>
        <v>#REF!</v>
      </c>
      <c r="AI4350" s="43" t="str">
        <f>_xll.BInterpol('Base IPCA'!$C$3:$C$13,'Base IPCA'!$E$3:$E$13,AH4350,"Cubic","Extrapolate=Linear","MultiX=Average","Skip=True","Sort=True")</f>
        <v>#N/A Invalid Parameter: Interpolation value</v>
      </c>
      <c r="AJ4350" s="43" t="str">
        <f>_xll.BInterpol('Base IPCA'!$C$3:$C$13,'Base IPCA'!$D$3:$D$13,AH4350,"Cubic","Extrapolate=Linear","MultiX=Average","Skip=True","Sort=True")</f>
        <v>#N/A Invalid Parameter: Interpolation value</v>
      </c>
    </row>
    <row r="4351" spans="34:36" x14ac:dyDescent="0.25">
      <c r="AH4351" s="42" t="e">
        <f t="shared" si="161"/>
        <v>#REF!</v>
      </c>
      <c r="AI4351" s="43" t="str">
        <f>_xll.BInterpol('Base IPCA'!$C$3:$C$13,'Base IPCA'!$E$3:$E$13,AH4351,"Cubic","Extrapolate=Linear","MultiX=Average","Skip=True","Sort=True")</f>
        <v>#N/A Invalid Parameter: Interpolation value</v>
      </c>
      <c r="AJ4351" s="43" t="str">
        <f>_xll.BInterpol('Base IPCA'!$C$3:$C$13,'Base IPCA'!$D$3:$D$13,AH4351,"Cubic","Extrapolate=Linear","MultiX=Average","Skip=True","Sort=True")</f>
        <v>#N/A Invalid Parameter: Interpolation value</v>
      </c>
    </row>
    <row r="4352" spans="34:36" x14ac:dyDescent="0.25">
      <c r="AH4352" s="42" t="e">
        <f t="shared" si="161"/>
        <v>#REF!</v>
      </c>
      <c r="AI4352" s="43" t="str">
        <f>_xll.BInterpol('Base IPCA'!$C$3:$C$13,'Base IPCA'!$E$3:$E$13,AH4352,"Cubic","Extrapolate=Linear","MultiX=Average","Skip=True","Sort=True")</f>
        <v>#N/A Invalid Parameter: Interpolation value</v>
      </c>
      <c r="AJ4352" s="43" t="str">
        <f>_xll.BInterpol('Base IPCA'!$C$3:$C$13,'Base IPCA'!$D$3:$D$13,AH4352,"Cubic","Extrapolate=Linear","MultiX=Average","Skip=True","Sort=True")</f>
        <v>#N/A Invalid Parameter: Interpolation value</v>
      </c>
    </row>
    <row r="4353" spans="34:36" x14ac:dyDescent="0.25">
      <c r="AH4353" s="42" t="e">
        <f t="shared" si="161"/>
        <v>#REF!</v>
      </c>
      <c r="AI4353" s="43" t="str">
        <f>_xll.BInterpol('Base IPCA'!$C$3:$C$13,'Base IPCA'!$E$3:$E$13,AH4353,"Cubic","Extrapolate=Linear","MultiX=Average","Skip=True","Sort=True")</f>
        <v>#N/A Invalid Parameter: Interpolation value</v>
      </c>
      <c r="AJ4353" s="43" t="str">
        <f>_xll.BInterpol('Base IPCA'!$C$3:$C$13,'Base IPCA'!$D$3:$D$13,AH4353,"Cubic","Extrapolate=Linear","MultiX=Average","Skip=True","Sort=True")</f>
        <v>#N/A Invalid Parameter: Interpolation value</v>
      </c>
    </row>
    <row r="4354" spans="34:36" x14ac:dyDescent="0.25">
      <c r="AH4354" s="42" t="e">
        <f t="shared" si="161"/>
        <v>#REF!</v>
      </c>
      <c r="AI4354" s="43" t="str">
        <f>_xll.BInterpol('Base IPCA'!$C$3:$C$13,'Base IPCA'!$E$3:$E$13,AH4354,"Cubic","Extrapolate=Linear","MultiX=Average","Skip=True","Sort=True")</f>
        <v>#N/A Invalid Parameter: Interpolation value</v>
      </c>
      <c r="AJ4354" s="43" t="str">
        <f>_xll.BInterpol('Base IPCA'!$C$3:$C$13,'Base IPCA'!$D$3:$D$13,AH4354,"Cubic","Extrapolate=Linear","MultiX=Average","Skip=True","Sort=True")</f>
        <v>#N/A Invalid Parameter: Interpolation value</v>
      </c>
    </row>
    <row r="4355" spans="34:36" x14ac:dyDescent="0.25">
      <c r="AH4355" s="42" t="e">
        <f t="shared" si="161"/>
        <v>#REF!</v>
      </c>
      <c r="AI4355" s="43" t="str">
        <f>_xll.BInterpol('Base IPCA'!$C$3:$C$13,'Base IPCA'!$E$3:$E$13,AH4355,"Cubic","Extrapolate=Linear","MultiX=Average","Skip=True","Sort=True")</f>
        <v>#N/A Invalid Parameter: Interpolation value</v>
      </c>
      <c r="AJ4355" s="43" t="str">
        <f>_xll.BInterpol('Base IPCA'!$C$3:$C$13,'Base IPCA'!$D$3:$D$13,AH4355,"Cubic","Extrapolate=Linear","MultiX=Average","Skip=True","Sort=True")</f>
        <v>#N/A Invalid Parameter: Interpolation value</v>
      </c>
    </row>
    <row r="4356" spans="34:36" x14ac:dyDescent="0.25">
      <c r="AH4356" s="42" t="e">
        <f t="shared" si="161"/>
        <v>#REF!</v>
      </c>
      <c r="AI4356" s="43" t="str">
        <f>_xll.BInterpol('Base IPCA'!$C$3:$C$13,'Base IPCA'!$E$3:$E$13,AH4356,"Cubic","Extrapolate=Linear","MultiX=Average","Skip=True","Sort=True")</f>
        <v>#N/A Invalid Parameter: Interpolation value</v>
      </c>
      <c r="AJ4356" s="43" t="str">
        <f>_xll.BInterpol('Base IPCA'!$C$3:$C$13,'Base IPCA'!$D$3:$D$13,AH4356,"Cubic","Extrapolate=Linear","MultiX=Average","Skip=True","Sort=True")</f>
        <v>#N/A Invalid Parameter: Interpolation value</v>
      </c>
    </row>
    <row r="4357" spans="34:36" x14ac:dyDescent="0.25">
      <c r="AH4357" s="42" t="e">
        <f t="shared" si="161"/>
        <v>#REF!</v>
      </c>
      <c r="AI4357" s="43" t="str">
        <f>_xll.BInterpol('Base IPCA'!$C$3:$C$13,'Base IPCA'!$E$3:$E$13,AH4357,"Cubic","Extrapolate=Linear","MultiX=Average","Skip=True","Sort=True")</f>
        <v>#N/A Invalid Parameter: Interpolation value</v>
      </c>
      <c r="AJ4357" s="43" t="str">
        <f>_xll.BInterpol('Base IPCA'!$C$3:$C$13,'Base IPCA'!$D$3:$D$13,AH4357,"Cubic","Extrapolate=Linear","MultiX=Average","Skip=True","Sort=True")</f>
        <v>#N/A Invalid Parameter: Interpolation value</v>
      </c>
    </row>
    <row r="4358" spans="34:36" x14ac:dyDescent="0.25">
      <c r="AH4358" s="42" t="e">
        <f t="shared" ref="AH4358:AH4421" si="162">AH4357+1</f>
        <v>#REF!</v>
      </c>
      <c r="AI4358" s="43" t="str">
        <f>_xll.BInterpol('Base IPCA'!$C$3:$C$13,'Base IPCA'!$E$3:$E$13,AH4358,"Cubic","Extrapolate=Linear","MultiX=Average","Skip=True","Sort=True")</f>
        <v>#N/A Invalid Parameter: Interpolation value</v>
      </c>
      <c r="AJ4358" s="43" t="str">
        <f>_xll.BInterpol('Base IPCA'!$C$3:$C$13,'Base IPCA'!$D$3:$D$13,AH4358,"Cubic","Extrapolate=Linear","MultiX=Average","Skip=True","Sort=True")</f>
        <v>#N/A Invalid Parameter: Interpolation value</v>
      </c>
    </row>
    <row r="4359" spans="34:36" x14ac:dyDescent="0.25">
      <c r="AH4359" s="42" t="e">
        <f t="shared" si="162"/>
        <v>#REF!</v>
      </c>
      <c r="AI4359" s="43" t="str">
        <f>_xll.BInterpol('Base IPCA'!$C$3:$C$13,'Base IPCA'!$E$3:$E$13,AH4359,"Cubic","Extrapolate=Linear","MultiX=Average","Skip=True","Sort=True")</f>
        <v>#N/A Invalid Parameter: Interpolation value</v>
      </c>
      <c r="AJ4359" s="43" t="str">
        <f>_xll.BInterpol('Base IPCA'!$C$3:$C$13,'Base IPCA'!$D$3:$D$13,AH4359,"Cubic","Extrapolate=Linear","MultiX=Average","Skip=True","Sort=True")</f>
        <v>#N/A Invalid Parameter: Interpolation value</v>
      </c>
    </row>
    <row r="4360" spans="34:36" x14ac:dyDescent="0.25">
      <c r="AH4360" s="42" t="e">
        <f t="shared" si="162"/>
        <v>#REF!</v>
      </c>
      <c r="AI4360" s="43" t="str">
        <f>_xll.BInterpol('Base IPCA'!$C$3:$C$13,'Base IPCA'!$E$3:$E$13,AH4360,"Cubic","Extrapolate=Linear","MultiX=Average","Skip=True","Sort=True")</f>
        <v>#N/A Invalid Parameter: Interpolation value</v>
      </c>
      <c r="AJ4360" s="43" t="str">
        <f>_xll.BInterpol('Base IPCA'!$C$3:$C$13,'Base IPCA'!$D$3:$D$13,AH4360,"Cubic","Extrapolate=Linear","MultiX=Average","Skip=True","Sort=True")</f>
        <v>#N/A Invalid Parameter: Interpolation value</v>
      </c>
    </row>
    <row r="4361" spans="34:36" x14ac:dyDescent="0.25">
      <c r="AH4361" s="42" t="e">
        <f t="shared" si="162"/>
        <v>#REF!</v>
      </c>
      <c r="AI4361" s="43" t="str">
        <f>_xll.BInterpol('Base IPCA'!$C$3:$C$13,'Base IPCA'!$E$3:$E$13,AH4361,"Cubic","Extrapolate=Linear","MultiX=Average","Skip=True","Sort=True")</f>
        <v>#N/A Invalid Parameter: Interpolation value</v>
      </c>
      <c r="AJ4361" s="43" t="str">
        <f>_xll.BInterpol('Base IPCA'!$C$3:$C$13,'Base IPCA'!$D$3:$D$13,AH4361,"Cubic","Extrapolate=Linear","MultiX=Average","Skip=True","Sort=True")</f>
        <v>#N/A Invalid Parameter: Interpolation value</v>
      </c>
    </row>
    <row r="4362" spans="34:36" x14ac:dyDescent="0.25">
      <c r="AH4362" s="42" t="e">
        <f t="shared" si="162"/>
        <v>#REF!</v>
      </c>
      <c r="AI4362" s="43" t="str">
        <f>_xll.BInterpol('Base IPCA'!$C$3:$C$13,'Base IPCA'!$E$3:$E$13,AH4362,"Cubic","Extrapolate=Linear","MultiX=Average","Skip=True","Sort=True")</f>
        <v>#N/A Invalid Parameter: Interpolation value</v>
      </c>
      <c r="AJ4362" s="43" t="str">
        <f>_xll.BInterpol('Base IPCA'!$C$3:$C$13,'Base IPCA'!$D$3:$D$13,AH4362,"Cubic","Extrapolate=Linear","MultiX=Average","Skip=True","Sort=True")</f>
        <v>#N/A Invalid Parameter: Interpolation value</v>
      </c>
    </row>
    <row r="4363" spans="34:36" x14ac:dyDescent="0.25">
      <c r="AH4363" s="42" t="e">
        <f t="shared" si="162"/>
        <v>#REF!</v>
      </c>
      <c r="AI4363" s="43" t="str">
        <f>_xll.BInterpol('Base IPCA'!$C$3:$C$13,'Base IPCA'!$E$3:$E$13,AH4363,"Cubic","Extrapolate=Linear","MultiX=Average","Skip=True","Sort=True")</f>
        <v>#N/A Invalid Parameter: Interpolation value</v>
      </c>
      <c r="AJ4363" s="43" t="str">
        <f>_xll.BInterpol('Base IPCA'!$C$3:$C$13,'Base IPCA'!$D$3:$D$13,AH4363,"Cubic","Extrapolate=Linear","MultiX=Average","Skip=True","Sort=True")</f>
        <v>#N/A Invalid Parameter: Interpolation value</v>
      </c>
    </row>
    <row r="4364" spans="34:36" x14ac:dyDescent="0.25">
      <c r="AH4364" s="42" t="e">
        <f t="shared" si="162"/>
        <v>#REF!</v>
      </c>
      <c r="AI4364" s="43" t="str">
        <f>_xll.BInterpol('Base IPCA'!$C$3:$C$13,'Base IPCA'!$E$3:$E$13,AH4364,"Cubic","Extrapolate=Linear","MultiX=Average","Skip=True","Sort=True")</f>
        <v>#N/A Invalid Parameter: Interpolation value</v>
      </c>
      <c r="AJ4364" s="43" t="str">
        <f>_xll.BInterpol('Base IPCA'!$C$3:$C$13,'Base IPCA'!$D$3:$D$13,AH4364,"Cubic","Extrapolate=Linear","MultiX=Average","Skip=True","Sort=True")</f>
        <v>#N/A Invalid Parameter: Interpolation value</v>
      </c>
    </row>
    <row r="4365" spans="34:36" x14ac:dyDescent="0.25">
      <c r="AH4365" s="42" t="e">
        <f t="shared" si="162"/>
        <v>#REF!</v>
      </c>
      <c r="AI4365" s="43" t="str">
        <f>_xll.BInterpol('Base IPCA'!$C$3:$C$13,'Base IPCA'!$E$3:$E$13,AH4365,"Cubic","Extrapolate=Linear","MultiX=Average","Skip=True","Sort=True")</f>
        <v>#N/A Invalid Parameter: Interpolation value</v>
      </c>
      <c r="AJ4365" s="43" t="str">
        <f>_xll.BInterpol('Base IPCA'!$C$3:$C$13,'Base IPCA'!$D$3:$D$13,AH4365,"Cubic","Extrapolate=Linear","MultiX=Average","Skip=True","Sort=True")</f>
        <v>#N/A Invalid Parameter: Interpolation value</v>
      </c>
    </row>
    <row r="4366" spans="34:36" x14ac:dyDescent="0.25">
      <c r="AH4366" s="42" t="e">
        <f t="shared" si="162"/>
        <v>#REF!</v>
      </c>
      <c r="AI4366" s="43" t="str">
        <f>_xll.BInterpol('Base IPCA'!$C$3:$C$13,'Base IPCA'!$E$3:$E$13,AH4366,"Cubic","Extrapolate=Linear","MultiX=Average","Skip=True","Sort=True")</f>
        <v>#N/A Invalid Parameter: Interpolation value</v>
      </c>
      <c r="AJ4366" s="43" t="str">
        <f>_xll.BInterpol('Base IPCA'!$C$3:$C$13,'Base IPCA'!$D$3:$D$13,AH4366,"Cubic","Extrapolate=Linear","MultiX=Average","Skip=True","Sort=True")</f>
        <v>#N/A Invalid Parameter: Interpolation value</v>
      </c>
    </row>
    <row r="4367" spans="34:36" x14ac:dyDescent="0.25">
      <c r="AH4367" s="42" t="e">
        <f t="shared" si="162"/>
        <v>#REF!</v>
      </c>
      <c r="AI4367" s="43" t="str">
        <f>_xll.BInterpol('Base IPCA'!$C$3:$C$13,'Base IPCA'!$E$3:$E$13,AH4367,"Cubic","Extrapolate=Linear","MultiX=Average","Skip=True","Sort=True")</f>
        <v>#N/A Invalid Parameter: Interpolation value</v>
      </c>
      <c r="AJ4367" s="43" t="str">
        <f>_xll.BInterpol('Base IPCA'!$C$3:$C$13,'Base IPCA'!$D$3:$D$13,AH4367,"Cubic","Extrapolate=Linear","MultiX=Average","Skip=True","Sort=True")</f>
        <v>#N/A Invalid Parameter: Interpolation value</v>
      </c>
    </row>
    <row r="4368" spans="34:36" x14ac:dyDescent="0.25">
      <c r="AH4368" s="42" t="e">
        <f t="shared" si="162"/>
        <v>#REF!</v>
      </c>
      <c r="AI4368" s="43" t="str">
        <f>_xll.BInterpol('Base IPCA'!$C$3:$C$13,'Base IPCA'!$E$3:$E$13,AH4368,"Cubic","Extrapolate=Linear","MultiX=Average","Skip=True","Sort=True")</f>
        <v>#N/A Invalid Parameter: Interpolation value</v>
      </c>
      <c r="AJ4368" s="43" t="str">
        <f>_xll.BInterpol('Base IPCA'!$C$3:$C$13,'Base IPCA'!$D$3:$D$13,AH4368,"Cubic","Extrapolate=Linear","MultiX=Average","Skip=True","Sort=True")</f>
        <v>#N/A Invalid Parameter: Interpolation value</v>
      </c>
    </row>
    <row r="4369" spans="34:36" x14ac:dyDescent="0.25">
      <c r="AH4369" s="42" t="e">
        <f t="shared" si="162"/>
        <v>#REF!</v>
      </c>
      <c r="AI4369" s="43" t="str">
        <f>_xll.BInterpol('Base IPCA'!$C$3:$C$13,'Base IPCA'!$E$3:$E$13,AH4369,"Cubic","Extrapolate=Linear","MultiX=Average","Skip=True","Sort=True")</f>
        <v>#N/A Invalid Parameter: Interpolation value</v>
      </c>
      <c r="AJ4369" s="43" t="str">
        <f>_xll.BInterpol('Base IPCA'!$C$3:$C$13,'Base IPCA'!$D$3:$D$13,AH4369,"Cubic","Extrapolate=Linear","MultiX=Average","Skip=True","Sort=True")</f>
        <v>#N/A Invalid Parameter: Interpolation value</v>
      </c>
    </row>
    <row r="4370" spans="34:36" x14ac:dyDescent="0.25">
      <c r="AH4370" s="42" t="e">
        <f t="shared" si="162"/>
        <v>#REF!</v>
      </c>
      <c r="AI4370" s="43" t="str">
        <f>_xll.BInterpol('Base IPCA'!$C$3:$C$13,'Base IPCA'!$E$3:$E$13,AH4370,"Cubic","Extrapolate=Linear","MultiX=Average","Skip=True","Sort=True")</f>
        <v>#N/A Invalid Parameter: Interpolation value</v>
      </c>
      <c r="AJ4370" s="43" t="str">
        <f>_xll.BInterpol('Base IPCA'!$C$3:$C$13,'Base IPCA'!$D$3:$D$13,AH4370,"Cubic","Extrapolate=Linear","MultiX=Average","Skip=True","Sort=True")</f>
        <v>#N/A Invalid Parameter: Interpolation value</v>
      </c>
    </row>
    <row r="4371" spans="34:36" x14ac:dyDescent="0.25">
      <c r="AH4371" s="42" t="e">
        <f t="shared" si="162"/>
        <v>#REF!</v>
      </c>
      <c r="AI4371" s="43" t="str">
        <f>_xll.BInterpol('Base IPCA'!$C$3:$C$13,'Base IPCA'!$E$3:$E$13,AH4371,"Cubic","Extrapolate=Linear","MultiX=Average","Skip=True","Sort=True")</f>
        <v>#N/A Invalid Parameter: Interpolation value</v>
      </c>
      <c r="AJ4371" s="43" t="str">
        <f>_xll.BInterpol('Base IPCA'!$C$3:$C$13,'Base IPCA'!$D$3:$D$13,AH4371,"Cubic","Extrapolate=Linear","MultiX=Average","Skip=True","Sort=True")</f>
        <v>#N/A Invalid Parameter: Interpolation value</v>
      </c>
    </row>
    <row r="4372" spans="34:36" x14ac:dyDescent="0.25">
      <c r="AH4372" s="42" t="e">
        <f t="shared" si="162"/>
        <v>#REF!</v>
      </c>
      <c r="AI4372" s="43" t="str">
        <f>_xll.BInterpol('Base IPCA'!$C$3:$C$13,'Base IPCA'!$E$3:$E$13,AH4372,"Cubic","Extrapolate=Linear","MultiX=Average","Skip=True","Sort=True")</f>
        <v>#N/A Invalid Parameter: Interpolation value</v>
      </c>
      <c r="AJ4372" s="43" t="str">
        <f>_xll.BInterpol('Base IPCA'!$C$3:$C$13,'Base IPCA'!$D$3:$D$13,AH4372,"Cubic","Extrapolate=Linear","MultiX=Average","Skip=True","Sort=True")</f>
        <v>#N/A Invalid Parameter: Interpolation value</v>
      </c>
    </row>
    <row r="4373" spans="34:36" x14ac:dyDescent="0.25">
      <c r="AH4373" s="42" t="e">
        <f t="shared" si="162"/>
        <v>#REF!</v>
      </c>
      <c r="AI4373" s="43" t="str">
        <f>_xll.BInterpol('Base IPCA'!$C$3:$C$13,'Base IPCA'!$E$3:$E$13,AH4373,"Cubic","Extrapolate=Linear","MultiX=Average","Skip=True","Sort=True")</f>
        <v>#N/A Invalid Parameter: Interpolation value</v>
      </c>
      <c r="AJ4373" s="43" t="str">
        <f>_xll.BInterpol('Base IPCA'!$C$3:$C$13,'Base IPCA'!$D$3:$D$13,AH4373,"Cubic","Extrapolate=Linear","MultiX=Average","Skip=True","Sort=True")</f>
        <v>#N/A Invalid Parameter: Interpolation value</v>
      </c>
    </row>
    <row r="4374" spans="34:36" x14ac:dyDescent="0.25">
      <c r="AH4374" s="42" t="e">
        <f t="shared" si="162"/>
        <v>#REF!</v>
      </c>
      <c r="AI4374" s="43" t="str">
        <f>_xll.BInterpol('Base IPCA'!$C$3:$C$13,'Base IPCA'!$E$3:$E$13,AH4374,"Cubic","Extrapolate=Linear","MultiX=Average","Skip=True","Sort=True")</f>
        <v>#N/A Invalid Parameter: Interpolation value</v>
      </c>
      <c r="AJ4374" s="43" t="str">
        <f>_xll.BInterpol('Base IPCA'!$C$3:$C$13,'Base IPCA'!$D$3:$D$13,AH4374,"Cubic","Extrapolate=Linear","MultiX=Average","Skip=True","Sort=True")</f>
        <v>#N/A Invalid Parameter: Interpolation value</v>
      </c>
    </row>
    <row r="4375" spans="34:36" x14ac:dyDescent="0.25">
      <c r="AH4375" s="42" t="e">
        <f t="shared" si="162"/>
        <v>#REF!</v>
      </c>
      <c r="AI4375" s="43" t="str">
        <f>_xll.BInterpol('Base IPCA'!$C$3:$C$13,'Base IPCA'!$E$3:$E$13,AH4375,"Cubic","Extrapolate=Linear","MultiX=Average","Skip=True","Sort=True")</f>
        <v>#N/A Invalid Parameter: Interpolation value</v>
      </c>
      <c r="AJ4375" s="43" t="str">
        <f>_xll.BInterpol('Base IPCA'!$C$3:$C$13,'Base IPCA'!$D$3:$D$13,AH4375,"Cubic","Extrapolate=Linear","MultiX=Average","Skip=True","Sort=True")</f>
        <v>#N/A Invalid Parameter: Interpolation value</v>
      </c>
    </row>
    <row r="4376" spans="34:36" x14ac:dyDescent="0.25">
      <c r="AH4376" s="42" t="e">
        <f t="shared" si="162"/>
        <v>#REF!</v>
      </c>
      <c r="AI4376" s="43" t="str">
        <f>_xll.BInterpol('Base IPCA'!$C$3:$C$13,'Base IPCA'!$E$3:$E$13,AH4376,"Cubic","Extrapolate=Linear","MultiX=Average","Skip=True","Sort=True")</f>
        <v>#N/A Invalid Parameter: Interpolation value</v>
      </c>
      <c r="AJ4376" s="43" t="str">
        <f>_xll.BInterpol('Base IPCA'!$C$3:$C$13,'Base IPCA'!$D$3:$D$13,AH4376,"Cubic","Extrapolate=Linear","MultiX=Average","Skip=True","Sort=True")</f>
        <v>#N/A Invalid Parameter: Interpolation value</v>
      </c>
    </row>
    <row r="4377" spans="34:36" x14ac:dyDescent="0.25">
      <c r="AH4377" s="42" t="e">
        <f t="shared" si="162"/>
        <v>#REF!</v>
      </c>
      <c r="AI4377" s="43" t="str">
        <f>_xll.BInterpol('Base IPCA'!$C$3:$C$13,'Base IPCA'!$E$3:$E$13,AH4377,"Cubic","Extrapolate=Linear","MultiX=Average","Skip=True","Sort=True")</f>
        <v>#N/A Invalid Parameter: Interpolation value</v>
      </c>
      <c r="AJ4377" s="43" t="str">
        <f>_xll.BInterpol('Base IPCA'!$C$3:$C$13,'Base IPCA'!$D$3:$D$13,AH4377,"Cubic","Extrapolate=Linear","MultiX=Average","Skip=True","Sort=True")</f>
        <v>#N/A Invalid Parameter: Interpolation value</v>
      </c>
    </row>
    <row r="4378" spans="34:36" x14ac:dyDescent="0.25">
      <c r="AH4378" s="42" t="e">
        <f t="shared" si="162"/>
        <v>#REF!</v>
      </c>
      <c r="AI4378" s="43" t="str">
        <f>_xll.BInterpol('Base IPCA'!$C$3:$C$13,'Base IPCA'!$E$3:$E$13,AH4378,"Cubic","Extrapolate=Linear","MultiX=Average","Skip=True","Sort=True")</f>
        <v>#N/A Invalid Parameter: Interpolation value</v>
      </c>
      <c r="AJ4378" s="43" t="str">
        <f>_xll.BInterpol('Base IPCA'!$C$3:$C$13,'Base IPCA'!$D$3:$D$13,AH4378,"Cubic","Extrapolate=Linear","MultiX=Average","Skip=True","Sort=True")</f>
        <v>#N/A Invalid Parameter: Interpolation value</v>
      </c>
    </row>
    <row r="4379" spans="34:36" x14ac:dyDescent="0.25">
      <c r="AH4379" s="42" t="e">
        <f t="shared" si="162"/>
        <v>#REF!</v>
      </c>
      <c r="AI4379" s="43" t="str">
        <f>_xll.BInterpol('Base IPCA'!$C$3:$C$13,'Base IPCA'!$E$3:$E$13,AH4379,"Cubic","Extrapolate=Linear","MultiX=Average","Skip=True","Sort=True")</f>
        <v>#N/A Invalid Parameter: Interpolation value</v>
      </c>
      <c r="AJ4379" s="43" t="str">
        <f>_xll.BInterpol('Base IPCA'!$C$3:$C$13,'Base IPCA'!$D$3:$D$13,AH4379,"Cubic","Extrapolate=Linear","MultiX=Average","Skip=True","Sort=True")</f>
        <v>#N/A Invalid Parameter: Interpolation value</v>
      </c>
    </row>
    <row r="4380" spans="34:36" x14ac:dyDescent="0.25">
      <c r="AH4380" s="42" t="e">
        <f t="shared" si="162"/>
        <v>#REF!</v>
      </c>
      <c r="AI4380" s="43" t="str">
        <f>_xll.BInterpol('Base IPCA'!$C$3:$C$13,'Base IPCA'!$E$3:$E$13,AH4380,"Cubic","Extrapolate=Linear","MultiX=Average","Skip=True","Sort=True")</f>
        <v>#N/A Invalid Parameter: Interpolation value</v>
      </c>
      <c r="AJ4380" s="43" t="str">
        <f>_xll.BInterpol('Base IPCA'!$C$3:$C$13,'Base IPCA'!$D$3:$D$13,AH4380,"Cubic","Extrapolate=Linear","MultiX=Average","Skip=True","Sort=True")</f>
        <v>#N/A Invalid Parameter: Interpolation value</v>
      </c>
    </row>
    <row r="4381" spans="34:36" x14ac:dyDescent="0.25">
      <c r="AH4381" s="42" t="e">
        <f t="shared" si="162"/>
        <v>#REF!</v>
      </c>
      <c r="AI4381" s="43" t="str">
        <f>_xll.BInterpol('Base IPCA'!$C$3:$C$13,'Base IPCA'!$E$3:$E$13,AH4381,"Cubic","Extrapolate=Linear","MultiX=Average","Skip=True","Sort=True")</f>
        <v>#N/A Invalid Parameter: Interpolation value</v>
      </c>
      <c r="AJ4381" s="43" t="str">
        <f>_xll.BInterpol('Base IPCA'!$C$3:$C$13,'Base IPCA'!$D$3:$D$13,AH4381,"Cubic","Extrapolate=Linear","MultiX=Average","Skip=True","Sort=True")</f>
        <v>#N/A Invalid Parameter: Interpolation value</v>
      </c>
    </row>
    <row r="4382" spans="34:36" x14ac:dyDescent="0.25">
      <c r="AH4382" s="42" t="e">
        <f t="shared" si="162"/>
        <v>#REF!</v>
      </c>
      <c r="AI4382" s="43" t="str">
        <f>_xll.BInterpol('Base IPCA'!$C$3:$C$13,'Base IPCA'!$E$3:$E$13,AH4382,"Cubic","Extrapolate=Linear","MultiX=Average","Skip=True","Sort=True")</f>
        <v>#N/A Invalid Parameter: Interpolation value</v>
      </c>
      <c r="AJ4382" s="43" t="str">
        <f>_xll.BInterpol('Base IPCA'!$C$3:$C$13,'Base IPCA'!$D$3:$D$13,AH4382,"Cubic","Extrapolate=Linear","MultiX=Average","Skip=True","Sort=True")</f>
        <v>#N/A Invalid Parameter: Interpolation value</v>
      </c>
    </row>
    <row r="4383" spans="34:36" x14ac:dyDescent="0.25">
      <c r="AH4383" s="42" t="e">
        <f t="shared" si="162"/>
        <v>#REF!</v>
      </c>
      <c r="AI4383" s="43" t="str">
        <f>_xll.BInterpol('Base IPCA'!$C$3:$C$13,'Base IPCA'!$E$3:$E$13,AH4383,"Cubic","Extrapolate=Linear","MultiX=Average","Skip=True","Sort=True")</f>
        <v>#N/A Invalid Parameter: Interpolation value</v>
      </c>
      <c r="AJ4383" s="43" t="str">
        <f>_xll.BInterpol('Base IPCA'!$C$3:$C$13,'Base IPCA'!$D$3:$D$13,AH4383,"Cubic","Extrapolate=Linear","MultiX=Average","Skip=True","Sort=True")</f>
        <v>#N/A Invalid Parameter: Interpolation value</v>
      </c>
    </row>
    <row r="4384" spans="34:36" x14ac:dyDescent="0.25">
      <c r="AH4384" s="42" t="e">
        <f t="shared" si="162"/>
        <v>#REF!</v>
      </c>
      <c r="AI4384" s="43" t="str">
        <f>_xll.BInterpol('Base IPCA'!$C$3:$C$13,'Base IPCA'!$E$3:$E$13,AH4384,"Cubic","Extrapolate=Linear","MultiX=Average","Skip=True","Sort=True")</f>
        <v>#N/A Invalid Parameter: Interpolation value</v>
      </c>
      <c r="AJ4384" s="43" t="str">
        <f>_xll.BInterpol('Base IPCA'!$C$3:$C$13,'Base IPCA'!$D$3:$D$13,AH4384,"Cubic","Extrapolate=Linear","MultiX=Average","Skip=True","Sort=True")</f>
        <v>#N/A Invalid Parameter: Interpolation value</v>
      </c>
    </row>
    <row r="4385" spans="34:36" x14ac:dyDescent="0.25">
      <c r="AH4385" s="42" t="e">
        <f t="shared" si="162"/>
        <v>#REF!</v>
      </c>
      <c r="AI4385" s="43" t="str">
        <f>_xll.BInterpol('Base IPCA'!$C$3:$C$13,'Base IPCA'!$E$3:$E$13,AH4385,"Cubic","Extrapolate=Linear","MultiX=Average","Skip=True","Sort=True")</f>
        <v>#N/A Invalid Parameter: Interpolation value</v>
      </c>
      <c r="AJ4385" s="43" t="str">
        <f>_xll.BInterpol('Base IPCA'!$C$3:$C$13,'Base IPCA'!$D$3:$D$13,AH4385,"Cubic","Extrapolate=Linear","MultiX=Average","Skip=True","Sort=True")</f>
        <v>#N/A Invalid Parameter: Interpolation value</v>
      </c>
    </row>
    <row r="4386" spans="34:36" x14ac:dyDescent="0.25">
      <c r="AH4386" s="42" t="e">
        <f t="shared" si="162"/>
        <v>#REF!</v>
      </c>
      <c r="AI4386" s="43" t="str">
        <f>_xll.BInterpol('Base IPCA'!$C$3:$C$13,'Base IPCA'!$E$3:$E$13,AH4386,"Cubic","Extrapolate=Linear","MultiX=Average","Skip=True","Sort=True")</f>
        <v>#N/A Invalid Parameter: Interpolation value</v>
      </c>
      <c r="AJ4386" s="43" t="str">
        <f>_xll.BInterpol('Base IPCA'!$C$3:$C$13,'Base IPCA'!$D$3:$D$13,AH4386,"Cubic","Extrapolate=Linear","MultiX=Average","Skip=True","Sort=True")</f>
        <v>#N/A Invalid Parameter: Interpolation value</v>
      </c>
    </row>
    <row r="4387" spans="34:36" x14ac:dyDescent="0.25">
      <c r="AH4387" s="42" t="e">
        <f t="shared" si="162"/>
        <v>#REF!</v>
      </c>
      <c r="AI4387" s="43" t="str">
        <f>_xll.BInterpol('Base IPCA'!$C$3:$C$13,'Base IPCA'!$E$3:$E$13,AH4387,"Cubic","Extrapolate=Linear","MultiX=Average","Skip=True","Sort=True")</f>
        <v>#N/A Invalid Parameter: Interpolation value</v>
      </c>
      <c r="AJ4387" s="43" t="str">
        <f>_xll.BInterpol('Base IPCA'!$C$3:$C$13,'Base IPCA'!$D$3:$D$13,AH4387,"Cubic","Extrapolate=Linear","MultiX=Average","Skip=True","Sort=True")</f>
        <v>#N/A Invalid Parameter: Interpolation value</v>
      </c>
    </row>
    <row r="4388" spans="34:36" x14ac:dyDescent="0.25">
      <c r="AH4388" s="42" t="e">
        <f t="shared" si="162"/>
        <v>#REF!</v>
      </c>
      <c r="AI4388" s="43" t="str">
        <f>_xll.BInterpol('Base IPCA'!$C$3:$C$13,'Base IPCA'!$E$3:$E$13,AH4388,"Cubic","Extrapolate=Linear","MultiX=Average","Skip=True","Sort=True")</f>
        <v>#N/A Invalid Parameter: Interpolation value</v>
      </c>
      <c r="AJ4388" s="43" t="str">
        <f>_xll.BInterpol('Base IPCA'!$C$3:$C$13,'Base IPCA'!$D$3:$D$13,AH4388,"Cubic","Extrapolate=Linear","MultiX=Average","Skip=True","Sort=True")</f>
        <v>#N/A Invalid Parameter: Interpolation value</v>
      </c>
    </row>
    <row r="4389" spans="34:36" x14ac:dyDescent="0.25">
      <c r="AH4389" s="42" t="e">
        <f t="shared" si="162"/>
        <v>#REF!</v>
      </c>
      <c r="AI4389" s="43" t="str">
        <f>_xll.BInterpol('Base IPCA'!$C$3:$C$13,'Base IPCA'!$E$3:$E$13,AH4389,"Cubic","Extrapolate=Linear","MultiX=Average","Skip=True","Sort=True")</f>
        <v>#N/A Invalid Parameter: Interpolation value</v>
      </c>
      <c r="AJ4389" s="43" t="str">
        <f>_xll.BInterpol('Base IPCA'!$C$3:$C$13,'Base IPCA'!$D$3:$D$13,AH4389,"Cubic","Extrapolate=Linear","MultiX=Average","Skip=True","Sort=True")</f>
        <v>#N/A Invalid Parameter: Interpolation value</v>
      </c>
    </row>
    <row r="4390" spans="34:36" x14ac:dyDescent="0.25">
      <c r="AH4390" s="42" t="e">
        <f t="shared" si="162"/>
        <v>#REF!</v>
      </c>
      <c r="AI4390" s="43" t="str">
        <f>_xll.BInterpol('Base IPCA'!$C$3:$C$13,'Base IPCA'!$E$3:$E$13,AH4390,"Cubic","Extrapolate=Linear","MultiX=Average","Skip=True","Sort=True")</f>
        <v>#N/A Invalid Parameter: Interpolation value</v>
      </c>
      <c r="AJ4390" s="43" t="str">
        <f>_xll.BInterpol('Base IPCA'!$C$3:$C$13,'Base IPCA'!$D$3:$D$13,AH4390,"Cubic","Extrapolate=Linear","MultiX=Average","Skip=True","Sort=True")</f>
        <v>#N/A Invalid Parameter: Interpolation value</v>
      </c>
    </row>
    <row r="4391" spans="34:36" x14ac:dyDescent="0.25">
      <c r="AH4391" s="42" t="e">
        <f t="shared" si="162"/>
        <v>#REF!</v>
      </c>
      <c r="AI4391" s="43" t="str">
        <f>_xll.BInterpol('Base IPCA'!$C$3:$C$13,'Base IPCA'!$E$3:$E$13,AH4391,"Cubic","Extrapolate=Linear","MultiX=Average","Skip=True","Sort=True")</f>
        <v>#N/A Invalid Parameter: Interpolation value</v>
      </c>
      <c r="AJ4391" s="43" t="str">
        <f>_xll.BInterpol('Base IPCA'!$C$3:$C$13,'Base IPCA'!$D$3:$D$13,AH4391,"Cubic","Extrapolate=Linear","MultiX=Average","Skip=True","Sort=True")</f>
        <v>#N/A Invalid Parameter: Interpolation value</v>
      </c>
    </row>
    <row r="4392" spans="34:36" x14ac:dyDescent="0.25">
      <c r="AH4392" s="42" t="e">
        <f t="shared" si="162"/>
        <v>#REF!</v>
      </c>
      <c r="AI4392" s="43" t="str">
        <f>_xll.BInterpol('Base IPCA'!$C$3:$C$13,'Base IPCA'!$E$3:$E$13,AH4392,"Cubic","Extrapolate=Linear","MultiX=Average","Skip=True","Sort=True")</f>
        <v>#N/A Invalid Parameter: Interpolation value</v>
      </c>
      <c r="AJ4392" s="43" t="str">
        <f>_xll.BInterpol('Base IPCA'!$C$3:$C$13,'Base IPCA'!$D$3:$D$13,AH4392,"Cubic","Extrapolate=Linear","MultiX=Average","Skip=True","Sort=True")</f>
        <v>#N/A Invalid Parameter: Interpolation value</v>
      </c>
    </row>
    <row r="4393" spans="34:36" x14ac:dyDescent="0.25">
      <c r="AH4393" s="42" t="e">
        <f t="shared" si="162"/>
        <v>#REF!</v>
      </c>
      <c r="AI4393" s="43" t="str">
        <f>_xll.BInterpol('Base IPCA'!$C$3:$C$13,'Base IPCA'!$E$3:$E$13,AH4393,"Cubic","Extrapolate=Linear","MultiX=Average","Skip=True","Sort=True")</f>
        <v>#N/A Invalid Parameter: Interpolation value</v>
      </c>
      <c r="AJ4393" s="43" t="str">
        <f>_xll.BInterpol('Base IPCA'!$C$3:$C$13,'Base IPCA'!$D$3:$D$13,AH4393,"Cubic","Extrapolate=Linear","MultiX=Average","Skip=True","Sort=True")</f>
        <v>#N/A Invalid Parameter: Interpolation value</v>
      </c>
    </row>
    <row r="4394" spans="34:36" x14ac:dyDescent="0.25">
      <c r="AH4394" s="42" t="e">
        <f t="shared" si="162"/>
        <v>#REF!</v>
      </c>
      <c r="AI4394" s="43" t="str">
        <f>_xll.BInterpol('Base IPCA'!$C$3:$C$13,'Base IPCA'!$E$3:$E$13,AH4394,"Cubic","Extrapolate=Linear","MultiX=Average","Skip=True","Sort=True")</f>
        <v>#N/A Invalid Parameter: Interpolation value</v>
      </c>
      <c r="AJ4394" s="43" t="str">
        <f>_xll.BInterpol('Base IPCA'!$C$3:$C$13,'Base IPCA'!$D$3:$D$13,AH4394,"Cubic","Extrapolate=Linear","MultiX=Average","Skip=True","Sort=True")</f>
        <v>#N/A Invalid Parameter: Interpolation value</v>
      </c>
    </row>
    <row r="4395" spans="34:36" x14ac:dyDescent="0.25">
      <c r="AH4395" s="42" t="e">
        <f t="shared" si="162"/>
        <v>#REF!</v>
      </c>
      <c r="AI4395" s="43" t="str">
        <f>_xll.BInterpol('Base IPCA'!$C$3:$C$13,'Base IPCA'!$E$3:$E$13,AH4395,"Cubic","Extrapolate=Linear","MultiX=Average","Skip=True","Sort=True")</f>
        <v>#N/A Invalid Parameter: Interpolation value</v>
      </c>
      <c r="AJ4395" s="43" t="str">
        <f>_xll.BInterpol('Base IPCA'!$C$3:$C$13,'Base IPCA'!$D$3:$D$13,AH4395,"Cubic","Extrapolate=Linear","MultiX=Average","Skip=True","Sort=True")</f>
        <v>#N/A Invalid Parameter: Interpolation value</v>
      </c>
    </row>
    <row r="4396" spans="34:36" x14ac:dyDescent="0.25">
      <c r="AH4396" s="42" t="e">
        <f t="shared" si="162"/>
        <v>#REF!</v>
      </c>
      <c r="AI4396" s="43" t="str">
        <f>_xll.BInterpol('Base IPCA'!$C$3:$C$13,'Base IPCA'!$E$3:$E$13,AH4396,"Cubic","Extrapolate=Linear","MultiX=Average","Skip=True","Sort=True")</f>
        <v>#N/A Invalid Parameter: Interpolation value</v>
      </c>
      <c r="AJ4396" s="43" t="str">
        <f>_xll.BInterpol('Base IPCA'!$C$3:$C$13,'Base IPCA'!$D$3:$D$13,AH4396,"Cubic","Extrapolate=Linear","MultiX=Average","Skip=True","Sort=True")</f>
        <v>#N/A Invalid Parameter: Interpolation value</v>
      </c>
    </row>
    <row r="4397" spans="34:36" x14ac:dyDescent="0.25">
      <c r="AH4397" s="42" t="e">
        <f t="shared" si="162"/>
        <v>#REF!</v>
      </c>
      <c r="AI4397" s="43" t="str">
        <f>_xll.BInterpol('Base IPCA'!$C$3:$C$13,'Base IPCA'!$E$3:$E$13,AH4397,"Cubic","Extrapolate=Linear","MultiX=Average","Skip=True","Sort=True")</f>
        <v>#N/A Invalid Parameter: Interpolation value</v>
      </c>
      <c r="AJ4397" s="43" t="str">
        <f>_xll.BInterpol('Base IPCA'!$C$3:$C$13,'Base IPCA'!$D$3:$D$13,AH4397,"Cubic","Extrapolate=Linear","MultiX=Average","Skip=True","Sort=True")</f>
        <v>#N/A Invalid Parameter: Interpolation value</v>
      </c>
    </row>
    <row r="4398" spans="34:36" x14ac:dyDescent="0.25">
      <c r="AH4398" s="42" t="e">
        <f t="shared" si="162"/>
        <v>#REF!</v>
      </c>
      <c r="AI4398" s="43" t="str">
        <f>_xll.BInterpol('Base IPCA'!$C$3:$C$13,'Base IPCA'!$E$3:$E$13,AH4398,"Cubic","Extrapolate=Linear","MultiX=Average","Skip=True","Sort=True")</f>
        <v>#N/A Invalid Parameter: Interpolation value</v>
      </c>
      <c r="AJ4398" s="43" t="str">
        <f>_xll.BInterpol('Base IPCA'!$C$3:$C$13,'Base IPCA'!$D$3:$D$13,AH4398,"Cubic","Extrapolate=Linear","MultiX=Average","Skip=True","Sort=True")</f>
        <v>#N/A Invalid Parameter: Interpolation value</v>
      </c>
    </row>
    <row r="4399" spans="34:36" x14ac:dyDescent="0.25">
      <c r="AH4399" s="42" t="e">
        <f t="shared" si="162"/>
        <v>#REF!</v>
      </c>
      <c r="AI4399" s="43" t="str">
        <f>_xll.BInterpol('Base IPCA'!$C$3:$C$13,'Base IPCA'!$E$3:$E$13,AH4399,"Cubic","Extrapolate=Linear","MultiX=Average","Skip=True","Sort=True")</f>
        <v>#N/A Invalid Parameter: Interpolation value</v>
      </c>
      <c r="AJ4399" s="43" t="str">
        <f>_xll.BInterpol('Base IPCA'!$C$3:$C$13,'Base IPCA'!$D$3:$D$13,AH4399,"Cubic","Extrapolate=Linear","MultiX=Average","Skip=True","Sort=True")</f>
        <v>#N/A Invalid Parameter: Interpolation value</v>
      </c>
    </row>
    <row r="4400" spans="34:36" x14ac:dyDescent="0.25">
      <c r="AH4400" s="42" t="e">
        <f t="shared" si="162"/>
        <v>#REF!</v>
      </c>
      <c r="AI4400" s="43" t="str">
        <f>_xll.BInterpol('Base IPCA'!$C$3:$C$13,'Base IPCA'!$E$3:$E$13,AH4400,"Cubic","Extrapolate=Linear","MultiX=Average","Skip=True","Sort=True")</f>
        <v>#N/A Invalid Parameter: Interpolation value</v>
      </c>
      <c r="AJ4400" s="43" t="str">
        <f>_xll.BInterpol('Base IPCA'!$C$3:$C$13,'Base IPCA'!$D$3:$D$13,AH4400,"Cubic","Extrapolate=Linear","MultiX=Average","Skip=True","Sort=True")</f>
        <v>#N/A Invalid Parameter: Interpolation value</v>
      </c>
    </row>
    <row r="4401" spans="34:36" x14ac:dyDescent="0.25">
      <c r="AH4401" s="42" t="e">
        <f t="shared" si="162"/>
        <v>#REF!</v>
      </c>
      <c r="AI4401" s="43" t="str">
        <f>_xll.BInterpol('Base IPCA'!$C$3:$C$13,'Base IPCA'!$E$3:$E$13,AH4401,"Cubic","Extrapolate=Linear","MultiX=Average","Skip=True","Sort=True")</f>
        <v>#N/A Invalid Parameter: Interpolation value</v>
      </c>
      <c r="AJ4401" s="43" t="str">
        <f>_xll.BInterpol('Base IPCA'!$C$3:$C$13,'Base IPCA'!$D$3:$D$13,AH4401,"Cubic","Extrapolate=Linear","MultiX=Average","Skip=True","Sort=True")</f>
        <v>#N/A Invalid Parameter: Interpolation value</v>
      </c>
    </row>
    <row r="4402" spans="34:36" x14ac:dyDescent="0.25">
      <c r="AH4402" s="42" t="e">
        <f t="shared" si="162"/>
        <v>#REF!</v>
      </c>
      <c r="AI4402" s="43" t="str">
        <f>_xll.BInterpol('Base IPCA'!$C$3:$C$13,'Base IPCA'!$E$3:$E$13,AH4402,"Cubic","Extrapolate=Linear","MultiX=Average","Skip=True","Sort=True")</f>
        <v>#N/A Invalid Parameter: Interpolation value</v>
      </c>
      <c r="AJ4402" s="43" t="str">
        <f>_xll.BInterpol('Base IPCA'!$C$3:$C$13,'Base IPCA'!$D$3:$D$13,AH4402,"Cubic","Extrapolate=Linear","MultiX=Average","Skip=True","Sort=True")</f>
        <v>#N/A Invalid Parameter: Interpolation value</v>
      </c>
    </row>
    <row r="4403" spans="34:36" x14ac:dyDescent="0.25">
      <c r="AH4403" s="42" t="e">
        <f t="shared" si="162"/>
        <v>#REF!</v>
      </c>
      <c r="AI4403" s="43" t="str">
        <f>_xll.BInterpol('Base IPCA'!$C$3:$C$13,'Base IPCA'!$E$3:$E$13,AH4403,"Cubic","Extrapolate=Linear","MultiX=Average","Skip=True","Sort=True")</f>
        <v>#N/A Invalid Parameter: Interpolation value</v>
      </c>
      <c r="AJ4403" s="43" t="str">
        <f>_xll.BInterpol('Base IPCA'!$C$3:$C$13,'Base IPCA'!$D$3:$D$13,AH4403,"Cubic","Extrapolate=Linear","MultiX=Average","Skip=True","Sort=True")</f>
        <v>#N/A Invalid Parameter: Interpolation value</v>
      </c>
    </row>
    <row r="4404" spans="34:36" x14ac:dyDescent="0.25">
      <c r="AH4404" s="42" t="e">
        <f t="shared" si="162"/>
        <v>#REF!</v>
      </c>
      <c r="AI4404" s="43" t="str">
        <f>_xll.BInterpol('Base IPCA'!$C$3:$C$13,'Base IPCA'!$E$3:$E$13,AH4404,"Cubic","Extrapolate=Linear","MultiX=Average","Skip=True","Sort=True")</f>
        <v>#N/A Invalid Parameter: Interpolation value</v>
      </c>
      <c r="AJ4404" s="43" t="str">
        <f>_xll.BInterpol('Base IPCA'!$C$3:$C$13,'Base IPCA'!$D$3:$D$13,AH4404,"Cubic","Extrapolate=Linear","MultiX=Average","Skip=True","Sort=True")</f>
        <v>#N/A Invalid Parameter: Interpolation value</v>
      </c>
    </row>
    <row r="4405" spans="34:36" x14ac:dyDescent="0.25">
      <c r="AH4405" s="42" t="e">
        <f t="shared" si="162"/>
        <v>#REF!</v>
      </c>
      <c r="AI4405" s="43" t="str">
        <f>_xll.BInterpol('Base IPCA'!$C$3:$C$13,'Base IPCA'!$E$3:$E$13,AH4405,"Cubic","Extrapolate=Linear","MultiX=Average","Skip=True","Sort=True")</f>
        <v>#N/A Invalid Parameter: Interpolation value</v>
      </c>
      <c r="AJ4405" s="43" t="str">
        <f>_xll.BInterpol('Base IPCA'!$C$3:$C$13,'Base IPCA'!$D$3:$D$13,AH4405,"Cubic","Extrapolate=Linear","MultiX=Average","Skip=True","Sort=True")</f>
        <v>#N/A Invalid Parameter: Interpolation value</v>
      </c>
    </row>
    <row r="4406" spans="34:36" x14ac:dyDescent="0.25">
      <c r="AH4406" s="42" t="e">
        <f t="shared" si="162"/>
        <v>#REF!</v>
      </c>
      <c r="AI4406" s="43" t="str">
        <f>_xll.BInterpol('Base IPCA'!$C$3:$C$13,'Base IPCA'!$E$3:$E$13,AH4406,"Cubic","Extrapolate=Linear","MultiX=Average","Skip=True","Sort=True")</f>
        <v>#N/A Invalid Parameter: Interpolation value</v>
      </c>
      <c r="AJ4406" s="43" t="str">
        <f>_xll.BInterpol('Base IPCA'!$C$3:$C$13,'Base IPCA'!$D$3:$D$13,AH4406,"Cubic","Extrapolate=Linear","MultiX=Average","Skip=True","Sort=True")</f>
        <v>#N/A Invalid Parameter: Interpolation value</v>
      </c>
    </row>
    <row r="4407" spans="34:36" x14ac:dyDescent="0.25">
      <c r="AH4407" s="42" t="e">
        <f t="shared" si="162"/>
        <v>#REF!</v>
      </c>
      <c r="AI4407" s="43" t="str">
        <f>_xll.BInterpol('Base IPCA'!$C$3:$C$13,'Base IPCA'!$E$3:$E$13,AH4407,"Cubic","Extrapolate=Linear","MultiX=Average","Skip=True","Sort=True")</f>
        <v>#N/A Invalid Parameter: Interpolation value</v>
      </c>
      <c r="AJ4407" s="43" t="str">
        <f>_xll.BInterpol('Base IPCA'!$C$3:$C$13,'Base IPCA'!$D$3:$D$13,AH4407,"Cubic","Extrapolate=Linear","MultiX=Average","Skip=True","Sort=True")</f>
        <v>#N/A Invalid Parameter: Interpolation value</v>
      </c>
    </row>
    <row r="4408" spans="34:36" x14ac:dyDescent="0.25">
      <c r="AH4408" s="42" t="e">
        <f t="shared" si="162"/>
        <v>#REF!</v>
      </c>
      <c r="AI4408" s="43" t="str">
        <f>_xll.BInterpol('Base IPCA'!$C$3:$C$13,'Base IPCA'!$E$3:$E$13,AH4408,"Cubic","Extrapolate=Linear","MultiX=Average","Skip=True","Sort=True")</f>
        <v>#N/A Invalid Parameter: Interpolation value</v>
      </c>
      <c r="AJ4408" s="43" t="str">
        <f>_xll.BInterpol('Base IPCA'!$C$3:$C$13,'Base IPCA'!$D$3:$D$13,AH4408,"Cubic","Extrapolate=Linear","MultiX=Average","Skip=True","Sort=True")</f>
        <v>#N/A Invalid Parameter: Interpolation value</v>
      </c>
    </row>
    <row r="4409" spans="34:36" x14ac:dyDescent="0.25">
      <c r="AH4409" s="42" t="e">
        <f t="shared" si="162"/>
        <v>#REF!</v>
      </c>
      <c r="AI4409" s="43" t="str">
        <f>_xll.BInterpol('Base IPCA'!$C$3:$C$13,'Base IPCA'!$E$3:$E$13,AH4409,"Cubic","Extrapolate=Linear","MultiX=Average","Skip=True","Sort=True")</f>
        <v>#N/A Invalid Parameter: Interpolation value</v>
      </c>
      <c r="AJ4409" s="43" t="str">
        <f>_xll.BInterpol('Base IPCA'!$C$3:$C$13,'Base IPCA'!$D$3:$D$13,AH4409,"Cubic","Extrapolate=Linear","MultiX=Average","Skip=True","Sort=True")</f>
        <v>#N/A Invalid Parameter: Interpolation value</v>
      </c>
    </row>
    <row r="4410" spans="34:36" x14ac:dyDescent="0.25">
      <c r="AH4410" s="42" t="e">
        <f t="shared" si="162"/>
        <v>#REF!</v>
      </c>
      <c r="AI4410" s="43" t="str">
        <f>_xll.BInterpol('Base IPCA'!$C$3:$C$13,'Base IPCA'!$E$3:$E$13,AH4410,"Cubic","Extrapolate=Linear","MultiX=Average","Skip=True","Sort=True")</f>
        <v>#N/A Invalid Parameter: Interpolation value</v>
      </c>
      <c r="AJ4410" s="43" t="str">
        <f>_xll.BInterpol('Base IPCA'!$C$3:$C$13,'Base IPCA'!$D$3:$D$13,AH4410,"Cubic","Extrapolate=Linear","MultiX=Average","Skip=True","Sort=True")</f>
        <v>#N/A Invalid Parameter: Interpolation value</v>
      </c>
    </row>
    <row r="4411" spans="34:36" x14ac:dyDescent="0.25">
      <c r="AH4411" s="42" t="e">
        <f t="shared" si="162"/>
        <v>#REF!</v>
      </c>
      <c r="AI4411" s="43" t="str">
        <f>_xll.BInterpol('Base IPCA'!$C$3:$C$13,'Base IPCA'!$E$3:$E$13,AH4411,"Cubic","Extrapolate=Linear","MultiX=Average","Skip=True","Sort=True")</f>
        <v>#N/A Invalid Parameter: Interpolation value</v>
      </c>
      <c r="AJ4411" s="43" t="str">
        <f>_xll.BInterpol('Base IPCA'!$C$3:$C$13,'Base IPCA'!$D$3:$D$13,AH4411,"Cubic","Extrapolate=Linear","MultiX=Average","Skip=True","Sort=True")</f>
        <v>#N/A Invalid Parameter: Interpolation value</v>
      </c>
    </row>
    <row r="4412" spans="34:36" x14ac:dyDescent="0.25">
      <c r="AH4412" s="42" t="e">
        <f t="shared" si="162"/>
        <v>#REF!</v>
      </c>
      <c r="AI4412" s="43" t="str">
        <f>_xll.BInterpol('Base IPCA'!$C$3:$C$13,'Base IPCA'!$E$3:$E$13,AH4412,"Cubic","Extrapolate=Linear","MultiX=Average","Skip=True","Sort=True")</f>
        <v>#N/A Invalid Parameter: Interpolation value</v>
      </c>
      <c r="AJ4412" s="43" t="str">
        <f>_xll.BInterpol('Base IPCA'!$C$3:$C$13,'Base IPCA'!$D$3:$D$13,AH4412,"Cubic","Extrapolate=Linear","MultiX=Average","Skip=True","Sort=True")</f>
        <v>#N/A Invalid Parameter: Interpolation value</v>
      </c>
    </row>
    <row r="4413" spans="34:36" x14ac:dyDescent="0.25">
      <c r="AH4413" s="42" t="e">
        <f t="shared" si="162"/>
        <v>#REF!</v>
      </c>
      <c r="AI4413" s="43" t="str">
        <f>_xll.BInterpol('Base IPCA'!$C$3:$C$13,'Base IPCA'!$E$3:$E$13,AH4413,"Cubic","Extrapolate=Linear","MultiX=Average","Skip=True","Sort=True")</f>
        <v>#N/A Invalid Parameter: Interpolation value</v>
      </c>
      <c r="AJ4413" s="43" t="str">
        <f>_xll.BInterpol('Base IPCA'!$C$3:$C$13,'Base IPCA'!$D$3:$D$13,AH4413,"Cubic","Extrapolate=Linear","MultiX=Average","Skip=True","Sort=True")</f>
        <v>#N/A Invalid Parameter: Interpolation value</v>
      </c>
    </row>
    <row r="4414" spans="34:36" x14ac:dyDescent="0.25">
      <c r="AH4414" s="42" t="e">
        <f t="shared" si="162"/>
        <v>#REF!</v>
      </c>
      <c r="AI4414" s="43" t="str">
        <f>_xll.BInterpol('Base IPCA'!$C$3:$C$13,'Base IPCA'!$E$3:$E$13,AH4414,"Cubic","Extrapolate=Linear","MultiX=Average","Skip=True","Sort=True")</f>
        <v>#N/A Invalid Parameter: Interpolation value</v>
      </c>
      <c r="AJ4414" s="43" t="str">
        <f>_xll.BInterpol('Base IPCA'!$C$3:$C$13,'Base IPCA'!$D$3:$D$13,AH4414,"Cubic","Extrapolate=Linear","MultiX=Average","Skip=True","Sort=True")</f>
        <v>#N/A Invalid Parameter: Interpolation value</v>
      </c>
    </row>
    <row r="4415" spans="34:36" x14ac:dyDescent="0.25">
      <c r="AH4415" s="42" t="e">
        <f t="shared" si="162"/>
        <v>#REF!</v>
      </c>
      <c r="AI4415" s="43" t="str">
        <f>_xll.BInterpol('Base IPCA'!$C$3:$C$13,'Base IPCA'!$E$3:$E$13,AH4415,"Cubic","Extrapolate=Linear","MultiX=Average","Skip=True","Sort=True")</f>
        <v>#N/A Invalid Parameter: Interpolation value</v>
      </c>
      <c r="AJ4415" s="43" t="str">
        <f>_xll.BInterpol('Base IPCA'!$C$3:$C$13,'Base IPCA'!$D$3:$D$13,AH4415,"Cubic","Extrapolate=Linear","MultiX=Average","Skip=True","Sort=True")</f>
        <v>#N/A Invalid Parameter: Interpolation value</v>
      </c>
    </row>
    <row r="4416" spans="34:36" x14ac:dyDescent="0.25">
      <c r="AH4416" s="42" t="e">
        <f t="shared" si="162"/>
        <v>#REF!</v>
      </c>
      <c r="AI4416" s="43" t="str">
        <f>_xll.BInterpol('Base IPCA'!$C$3:$C$13,'Base IPCA'!$E$3:$E$13,AH4416,"Cubic","Extrapolate=Linear","MultiX=Average","Skip=True","Sort=True")</f>
        <v>#N/A Invalid Parameter: Interpolation value</v>
      </c>
      <c r="AJ4416" s="43" t="str">
        <f>_xll.BInterpol('Base IPCA'!$C$3:$C$13,'Base IPCA'!$D$3:$D$13,AH4416,"Cubic","Extrapolate=Linear","MultiX=Average","Skip=True","Sort=True")</f>
        <v>#N/A Invalid Parameter: Interpolation value</v>
      </c>
    </row>
    <row r="4417" spans="34:36" x14ac:dyDescent="0.25">
      <c r="AH4417" s="42" t="e">
        <f t="shared" si="162"/>
        <v>#REF!</v>
      </c>
      <c r="AI4417" s="43" t="str">
        <f>_xll.BInterpol('Base IPCA'!$C$3:$C$13,'Base IPCA'!$E$3:$E$13,AH4417,"Cubic","Extrapolate=Linear","MultiX=Average","Skip=True","Sort=True")</f>
        <v>#N/A Invalid Parameter: Interpolation value</v>
      </c>
      <c r="AJ4417" s="43" t="str">
        <f>_xll.BInterpol('Base IPCA'!$C$3:$C$13,'Base IPCA'!$D$3:$D$13,AH4417,"Cubic","Extrapolate=Linear","MultiX=Average","Skip=True","Sort=True")</f>
        <v>#N/A Invalid Parameter: Interpolation value</v>
      </c>
    </row>
    <row r="4418" spans="34:36" x14ac:dyDescent="0.25">
      <c r="AH4418" s="42" t="e">
        <f t="shared" si="162"/>
        <v>#REF!</v>
      </c>
      <c r="AI4418" s="43" t="str">
        <f>_xll.BInterpol('Base IPCA'!$C$3:$C$13,'Base IPCA'!$E$3:$E$13,AH4418,"Cubic","Extrapolate=Linear","MultiX=Average","Skip=True","Sort=True")</f>
        <v>#N/A Invalid Parameter: Interpolation value</v>
      </c>
      <c r="AJ4418" s="43" t="str">
        <f>_xll.BInterpol('Base IPCA'!$C$3:$C$13,'Base IPCA'!$D$3:$D$13,AH4418,"Cubic","Extrapolate=Linear","MultiX=Average","Skip=True","Sort=True")</f>
        <v>#N/A Invalid Parameter: Interpolation value</v>
      </c>
    </row>
    <row r="4419" spans="34:36" x14ac:dyDescent="0.25">
      <c r="AH4419" s="42" t="e">
        <f t="shared" si="162"/>
        <v>#REF!</v>
      </c>
      <c r="AI4419" s="43" t="str">
        <f>_xll.BInterpol('Base IPCA'!$C$3:$C$13,'Base IPCA'!$E$3:$E$13,AH4419,"Cubic","Extrapolate=Linear","MultiX=Average","Skip=True","Sort=True")</f>
        <v>#N/A Invalid Parameter: Interpolation value</v>
      </c>
      <c r="AJ4419" s="43" t="str">
        <f>_xll.BInterpol('Base IPCA'!$C$3:$C$13,'Base IPCA'!$D$3:$D$13,AH4419,"Cubic","Extrapolate=Linear","MultiX=Average","Skip=True","Sort=True")</f>
        <v>#N/A Invalid Parameter: Interpolation value</v>
      </c>
    </row>
    <row r="4420" spans="34:36" x14ac:dyDescent="0.25">
      <c r="AH4420" s="42" t="e">
        <f t="shared" si="162"/>
        <v>#REF!</v>
      </c>
      <c r="AI4420" s="43" t="str">
        <f>_xll.BInterpol('Base IPCA'!$C$3:$C$13,'Base IPCA'!$E$3:$E$13,AH4420,"Cubic","Extrapolate=Linear","MultiX=Average","Skip=True","Sort=True")</f>
        <v>#N/A Invalid Parameter: Interpolation value</v>
      </c>
      <c r="AJ4420" s="43" t="str">
        <f>_xll.BInterpol('Base IPCA'!$C$3:$C$13,'Base IPCA'!$D$3:$D$13,AH4420,"Cubic","Extrapolate=Linear","MultiX=Average","Skip=True","Sort=True")</f>
        <v>#N/A Invalid Parameter: Interpolation value</v>
      </c>
    </row>
    <row r="4421" spans="34:36" x14ac:dyDescent="0.25">
      <c r="AH4421" s="42" t="e">
        <f t="shared" si="162"/>
        <v>#REF!</v>
      </c>
      <c r="AI4421" s="43" t="str">
        <f>_xll.BInterpol('Base IPCA'!$C$3:$C$13,'Base IPCA'!$E$3:$E$13,AH4421,"Cubic","Extrapolate=Linear","MultiX=Average","Skip=True","Sort=True")</f>
        <v>#N/A Invalid Parameter: Interpolation value</v>
      </c>
      <c r="AJ4421" s="43" t="str">
        <f>_xll.BInterpol('Base IPCA'!$C$3:$C$13,'Base IPCA'!$D$3:$D$13,AH4421,"Cubic","Extrapolate=Linear","MultiX=Average","Skip=True","Sort=True")</f>
        <v>#N/A Invalid Parameter: Interpolation value</v>
      </c>
    </row>
    <row r="4422" spans="34:36" x14ac:dyDescent="0.25">
      <c r="AH4422" s="42" t="e">
        <f t="shared" ref="AH4422:AH4485" si="163">AH4421+1</f>
        <v>#REF!</v>
      </c>
      <c r="AI4422" s="43" t="str">
        <f>_xll.BInterpol('Base IPCA'!$C$3:$C$13,'Base IPCA'!$E$3:$E$13,AH4422,"Cubic","Extrapolate=Linear","MultiX=Average","Skip=True","Sort=True")</f>
        <v>#N/A Invalid Parameter: Interpolation value</v>
      </c>
      <c r="AJ4422" s="43" t="str">
        <f>_xll.BInterpol('Base IPCA'!$C$3:$C$13,'Base IPCA'!$D$3:$D$13,AH4422,"Cubic","Extrapolate=Linear","MultiX=Average","Skip=True","Sort=True")</f>
        <v>#N/A Invalid Parameter: Interpolation value</v>
      </c>
    </row>
    <row r="4423" spans="34:36" x14ac:dyDescent="0.25">
      <c r="AH4423" s="42" t="e">
        <f t="shared" si="163"/>
        <v>#REF!</v>
      </c>
      <c r="AI4423" s="43" t="str">
        <f>_xll.BInterpol('Base IPCA'!$C$3:$C$13,'Base IPCA'!$E$3:$E$13,AH4423,"Cubic","Extrapolate=Linear","MultiX=Average","Skip=True","Sort=True")</f>
        <v>#N/A Invalid Parameter: Interpolation value</v>
      </c>
      <c r="AJ4423" s="43" t="str">
        <f>_xll.BInterpol('Base IPCA'!$C$3:$C$13,'Base IPCA'!$D$3:$D$13,AH4423,"Cubic","Extrapolate=Linear","MultiX=Average","Skip=True","Sort=True")</f>
        <v>#N/A Invalid Parameter: Interpolation value</v>
      </c>
    </row>
    <row r="4424" spans="34:36" x14ac:dyDescent="0.25">
      <c r="AH4424" s="42" t="e">
        <f t="shared" si="163"/>
        <v>#REF!</v>
      </c>
      <c r="AI4424" s="43" t="str">
        <f>_xll.BInterpol('Base IPCA'!$C$3:$C$13,'Base IPCA'!$E$3:$E$13,AH4424,"Cubic","Extrapolate=Linear","MultiX=Average","Skip=True","Sort=True")</f>
        <v>#N/A Invalid Parameter: Interpolation value</v>
      </c>
      <c r="AJ4424" s="43" t="str">
        <f>_xll.BInterpol('Base IPCA'!$C$3:$C$13,'Base IPCA'!$D$3:$D$13,AH4424,"Cubic","Extrapolate=Linear","MultiX=Average","Skip=True","Sort=True")</f>
        <v>#N/A Invalid Parameter: Interpolation value</v>
      </c>
    </row>
    <row r="4425" spans="34:36" x14ac:dyDescent="0.25">
      <c r="AH4425" s="42" t="e">
        <f t="shared" si="163"/>
        <v>#REF!</v>
      </c>
      <c r="AI4425" s="43" t="str">
        <f>_xll.BInterpol('Base IPCA'!$C$3:$C$13,'Base IPCA'!$E$3:$E$13,AH4425,"Cubic","Extrapolate=Linear","MultiX=Average","Skip=True","Sort=True")</f>
        <v>#N/A Invalid Parameter: Interpolation value</v>
      </c>
      <c r="AJ4425" s="43" t="str">
        <f>_xll.BInterpol('Base IPCA'!$C$3:$C$13,'Base IPCA'!$D$3:$D$13,AH4425,"Cubic","Extrapolate=Linear","MultiX=Average","Skip=True","Sort=True")</f>
        <v>#N/A Invalid Parameter: Interpolation value</v>
      </c>
    </row>
    <row r="4426" spans="34:36" x14ac:dyDescent="0.25">
      <c r="AH4426" s="42" t="e">
        <f t="shared" si="163"/>
        <v>#REF!</v>
      </c>
      <c r="AI4426" s="43" t="str">
        <f>_xll.BInterpol('Base IPCA'!$C$3:$C$13,'Base IPCA'!$E$3:$E$13,AH4426,"Cubic","Extrapolate=Linear","MultiX=Average","Skip=True","Sort=True")</f>
        <v>#N/A Invalid Parameter: Interpolation value</v>
      </c>
      <c r="AJ4426" s="43" t="str">
        <f>_xll.BInterpol('Base IPCA'!$C$3:$C$13,'Base IPCA'!$D$3:$D$13,AH4426,"Cubic","Extrapolate=Linear","MultiX=Average","Skip=True","Sort=True")</f>
        <v>#N/A Invalid Parameter: Interpolation value</v>
      </c>
    </row>
    <row r="4427" spans="34:36" x14ac:dyDescent="0.25">
      <c r="AH4427" s="42" t="e">
        <f t="shared" si="163"/>
        <v>#REF!</v>
      </c>
      <c r="AI4427" s="43" t="str">
        <f>_xll.BInterpol('Base IPCA'!$C$3:$C$13,'Base IPCA'!$E$3:$E$13,AH4427,"Cubic","Extrapolate=Linear","MultiX=Average","Skip=True","Sort=True")</f>
        <v>#N/A Invalid Parameter: Interpolation value</v>
      </c>
      <c r="AJ4427" s="43" t="str">
        <f>_xll.BInterpol('Base IPCA'!$C$3:$C$13,'Base IPCA'!$D$3:$D$13,AH4427,"Cubic","Extrapolate=Linear","MultiX=Average","Skip=True","Sort=True")</f>
        <v>#N/A Invalid Parameter: Interpolation value</v>
      </c>
    </row>
    <row r="4428" spans="34:36" x14ac:dyDescent="0.25">
      <c r="AH4428" s="42" t="e">
        <f t="shared" si="163"/>
        <v>#REF!</v>
      </c>
      <c r="AI4428" s="43" t="str">
        <f>_xll.BInterpol('Base IPCA'!$C$3:$C$13,'Base IPCA'!$E$3:$E$13,AH4428,"Cubic","Extrapolate=Linear","MultiX=Average","Skip=True","Sort=True")</f>
        <v>#N/A Invalid Parameter: Interpolation value</v>
      </c>
      <c r="AJ4428" s="43" t="str">
        <f>_xll.BInterpol('Base IPCA'!$C$3:$C$13,'Base IPCA'!$D$3:$D$13,AH4428,"Cubic","Extrapolate=Linear","MultiX=Average","Skip=True","Sort=True")</f>
        <v>#N/A Invalid Parameter: Interpolation value</v>
      </c>
    </row>
    <row r="4429" spans="34:36" x14ac:dyDescent="0.25">
      <c r="AH4429" s="42" t="e">
        <f t="shared" si="163"/>
        <v>#REF!</v>
      </c>
      <c r="AI4429" s="43" t="str">
        <f>_xll.BInterpol('Base IPCA'!$C$3:$C$13,'Base IPCA'!$E$3:$E$13,AH4429,"Cubic","Extrapolate=Linear","MultiX=Average","Skip=True","Sort=True")</f>
        <v>#N/A Invalid Parameter: Interpolation value</v>
      </c>
      <c r="AJ4429" s="43" t="str">
        <f>_xll.BInterpol('Base IPCA'!$C$3:$C$13,'Base IPCA'!$D$3:$D$13,AH4429,"Cubic","Extrapolate=Linear","MultiX=Average","Skip=True","Sort=True")</f>
        <v>#N/A Invalid Parameter: Interpolation value</v>
      </c>
    </row>
    <row r="4430" spans="34:36" x14ac:dyDescent="0.25">
      <c r="AH4430" s="42" t="e">
        <f t="shared" si="163"/>
        <v>#REF!</v>
      </c>
      <c r="AI4430" s="43" t="str">
        <f>_xll.BInterpol('Base IPCA'!$C$3:$C$13,'Base IPCA'!$E$3:$E$13,AH4430,"Cubic","Extrapolate=Linear","MultiX=Average","Skip=True","Sort=True")</f>
        <v>#N/A Invalid Parameter: Interpolation value</v>
      </c>
      <c r="AJ4430" s="43" t="str">
        <f>_xll.BInterpol('Base IPCA'!$C$3:$C$13,'Base IPCA'!$D$3:$D$13,AH4430,"Cubic","Extrapolate=Linear","MultiX=Average","Skip=True","Sort=True")</f>
        <v>#N/A Invalid Parameter: Interpolation value</v>
      </c>
    </row>
    <row r="4431" spans="34:36" x14ac:dyDescent="0.25">
      <c r="AH4431" s="42" t="e">
        <f t="shared" si="163"/>
        <v>#REF!</v>
      </c>
      <c r="AI4431" s="43" t="str">
        <f>_xll.BInterpol('Base IPCA'!$C$3:$C$13,'Base IPCA'!$E$3:$E$13,AH4431,"Cubic","Extrapolate=Linear","MultiX=Average","Skip=True","Sort=True")</f>
        <v>#N/A Invalid Parameter: Interpolation value</v>
      </c>
      <c r="AJ4431" s="43" t="str">
        <f>_xll.BInterpol('Base IPCA'!$C$3:$C$13,'Base IPCA'!$D$3:$D$13,AH4431,"Cubic","Extrapolate=Linear","MultiX=Average","Skip=True","Sort=True")</f>
        <v>#N/A Invalid Parameter: Interpolation value</v>
      </c>
    </row>
    <row r="4432" spans="34:36" x14ac:dyDescent="0.25">
      <c r="AH4432" s="42" t="e">
        <f t="shared" si="163"/>
        <v>#REF!</v>
      </c>
      <c r="AI4432" s="43" t="str">
        <f>_xll.BInterpol('Base IPCA'!$C$3:$C$13,'Base IPCA'!$E$3:$E$13,AH4432,"Cubic","Extrapolate=Linear","MultiX=Average","Skip=True","Sort=True")</f>
        <v>#N/A Invalid Parameter: Interpolation value</v>
      </c>
      <c r="AJ4432" s="43" t="str">
        <f>_xll.BInterpol('Base IPCA'!$C$3:$C$13,'Base IPCA'!$D$3:$D$13,AH4432,"Cubic","Extrapolate=Linear","MultiX=Average","Skip=True","Sort=True")</f>
        <v>#N/A Invalid Parameter: Interpolation value</v>
      </c>
    </row>
    <row r="4433" spans="34:36" x14ac:dyDescent="0.25">
      <c r="AH4433" s="42" t="e">
        <f t="shared" si="163"/>
        <v>#REF!</v>
      </c>
      <c r="AI4433" s="43" t="str">
        <f>_xll.BInterpol('Base IPCA'!$C$3:$C$13,'Base IPCA'!$E$3:$E$13,AH4433,"Cubic","Extrapolate=Linear","MultiX=Average","Skip=True","Sort=True")</f>
        <v>#N/A Invalid Parameter: Interpolation value</v>
      </c>
      <c r="AJ4433" s="43" t="str">
        <f>_xll.BInterpol('Base IPCA'!$C$3:$C$13,'Base IPCA'!$D$3:$D$13,AH4433,"Cubic","Extrapolate=Linear","MultiX=Average","Skip=True","Sort=True")</f>
        <v>#N/A Invalid Parameter: Interpolation value</v>
      </c>
    </row>
    <row r="4434" spans="34:36" x14ac:dyDescent="0.25">
      <c r="AH4434" s="42" t="e">
        <f t="shared" si="163"/>
        <v>#REF!</v>
      </c>
      <c r="AI4434" s="43" t="str">
        <f>_xll.BInterpol('Base IPCA'!$C$3:$C$13,'Base IPCA'!$E$3:$E$13,AH4434,"Cubic","Extrapolate=Linear","MultiX=Average","Skip=True","Sort=True")</f>
        <v>#N/A Invalid Parameter: Interpolation value</v>
      </c>
      <c r="AJ4434" s="43" t="str">
        <f>_xll.BInterpol('Base IPCA'!$C$3:$C$13,'Base IPCA'!$D$3:$D$13,AH4434,"Cubic","Extrapolate=Linear","MultiX=Average","Skip=True","Sort=True")</f>
        <v>#N/A Invalid Parameter: Interpolation value</v>
      </c>
    </row>
    <row r="4435" spans="34:36" x14ac:dyDescent="0.25">
      <c r="AH4435" s="42" t="e">
        <f t="shared" si="163"/>
        <v>#REF!</v>
      </c>
      <c r="AI4435" s="43" t="str">
        <f>_xll.BInterpol('Base IPCA'!$C$3:$C$13,'Base IPCA'!$E$3:$E$13,AH4435,"Cubic","Extrapolate=Linear","MultiX=Average","Skip=True","Sort=True")</f>
        <v>#N/A Invalid Parameter: Interpolation value</v>
      </c>
      <c r="AJ4435" s="43" t="str">
        <f>_xll.BInterpol('Base IPCA'!$C$3:$C$13,'Base IPCA'!$D$3:$D$13,AH4435,"Cubic","Extrapolate=Linear","MultiX=Average","Skip=True","Sort=True")</f>
        <v>#N/A Invalid Parameter: Interpolation value</v>
      </c>
    </row>
    <row r="4436" spans="34:36" x14ac:dyDescent="0.25">
      <c r="AH4436" s="42" t="e">
        <f t="shared" si="163"/>
        <v>#REF!</v>
      </c>
      <c r="AI4436" s="43" t="str">
        <f>_xll.BInterpol('Base IPCA'!$C$3:$C$13,'Base IPCA'!$E$3:$E$13,AH4436,"Cubic","Extrapolate=Linear","MultiX=Average","Skip=True","Sort=True")</f>
        <v>#N/A Invalid Parameter: Interpolation value</v>
      </c>
      <c r="AJ4436" s="43" t="str">
        <f>_xll.BInterpol('Base IPCA'!$C$3:$C$13,'Base IPCA'!$D$3:$D$13,AH4436,"Cubic","Extrapolate=Linear","MultiX=Average","Skip=True","Sort=True")</f>
        <v>#N/A Invalid Parameter: Interpolation value</v>
      </c>
    </row>
    <row r="4437" spans="34:36" x14ac:dyDescent="0.25">
      <c r="AH4437" s="42" t="e">
        <f t="shared" si="163"/>
        <v>#REF!</v>
      </c>
      <c r="AI4437" s="43" t="str">
        <f>_xll.BInterpol('Base IPCA'!$C$3:$C$13,'Base IPCA'!$E$3:$E$13,AH4437,"Cubic","Extrapolate=Linear","MultiX=Average","Skip=True","Sort=True")</f>
        <v>#N/A Invalid Parameter: Interpolation value</v>
      </c>
      <c r="AJ4437" s="43" t="str">
        <f>_xll.BInterpol('Base IPCA'!$C$3:$C$13,'Base IPCA'!$D$3:$D$13,AH4437,"Cubic","Extrapolate=Linear","MultiX=Average","Skip=True","Sort=True")</f>
        <v>#N/A Invalid Parameter: Interpolation value</v>
      </c>
    </row>
    <row r="4438" spans="34:36" x14ac:dyDescent="0.25">
      <c r="AH4438" s="42" t="e">
        <f t="shared" si="163"/>
        <v>#REF!</v>
      </c>
      <c r="AI4438" s="43" t="str">
        <f>_xll.BInterpol('Base IPCA'!$C$3:$C$13,'Base IPCA'!$E$3:$E$13,AH4438,"Cubic","Extrapolate=Linear","MultiX=Average","Skip=True","Sort=True")</f>
        <v>#N/A Invalid Parameter: Interpolation value</v>
      </c>
      <c r="AJ4438" s="43" t="str">
        <f>_xll.BInterpol('Base IPCA'!$C$3:$C$13,'Base IPCA'!$D$3:$D$13,AH4438,"Cubic","Extrapolate=Linear","MultiX=Average","Skip=True","Sort=True")</f>
        <v>#N/A Invalid Parameter: Interpolation value</v>
      </c>
    </row>
    <row r="4439" spans="34:36" x14ac:dyDescent="0.25">
      <c r="AH4439" s="42" t="e">
        <f t="shared" si="163"/>
        <v>#REF!</v>
      </c>
      <c r="AI4439" s="43" t="str">
        <f>_xll.BInterpol('Base IPCA'!$C$3:$C$13,'Base IPCA'!$E$3:$E$13,AH4439,"Cubic","Extrapolate=Linear","MultiX=Average","Skip=True","Sort=True")</f>
        <v>#N/A Invalid Parameter: Interpolation value</v>
      </c>
      <c r="AJ4439" s="43" t="str">
        <f>_xll.BInterpol('Base IPCA'!$C$3:$C$13,'Base IPCA'!$D$3:$D$13,AH4439,"Cubic","Extrapolate=Linear","MultiX=Average","Skip=True","Sort=True")</f>
        <v>#N/A Invalid Parameter: Interpolation value</v>
      </c>
    </row>
    <row r="4440" spans="34:36" x14ac:dyDescent="0.25">
      <c r="AH4440" s="42" t="e">
        <f t="shared" si="163"/>
        <v>#REF!</v>
      </c>
      <c r="AI4440" s="43" t="str">
        <f>_xll.BInterpol('Base IPCA'!$C$3:$C$13,'Base IPCA'!$E$3:$E$13,AH4440,"Cubic","Extrapolate=Linear","MultiX=Average","Skip=True","Sort=True")</f>
        <v>#N/A Invalid Parameter: Interpolation value</v>
      </c>
      <c r="AJ4440" s="43" t="str">
        <f>_xll.BInterpol('Base IPCA'!$C$3:$C$13,'Base IPCA'!$D$3:$D$13,AH4440,"Cubic","Extrapolate=Linear","MultiX=Average","Skip=True","Sort=True")</f>
        <v>#N/A Invalid Parameter: Interpolation value</v>
      </c>
    </row>
    <row r="4441" spans="34:36" x14ac:dyDescent="0.25">
      <c r="AH4441" s="42" t="e">
        <f t="shared" si="163"/>
        <v>#REF!</v>
      </c>
      <c r="AI4441" s="43" t="str">
        <f>_xll.BInterpol('Base IPCA'!$C$3:$C$13,'Base IPCA'!$E$3:$E$13,AH4441,"Cubic","Extrapolate=Linear","MultiX=Average","Skip=True","Sort=True")</f>
        <v>#N/A Invalid Parameter: Interpolation value</v>
      </c>
      <c r="AJ4441" s="43" t="str">
        <f>_xll.BInterpol('Base IPCA'!$C$3:$C$13,'Base IPCA'!$D$3:$D$13,AH4441,"Cubic","Extrapolate=Linear","MultiX=Average","Skip=True","Sort=True")</f>
        <v>#N/A Invalid Parameter: Interpolation value</v>
      </c>
    </row>
    <row r="4442" spans="34:36" x14ac:dyDescent="0.25">
      <c r="AH4442" s="42" t="e">
        <f t="shared" si="163"/>
        <v>#REF!</v>
      </c>
      <c r="AI4442" s="43" t="str">
        <f>_xll.BInterpol('Base IPCA'!$C$3:$C$13,'Base IPCA'!$E$3:$E$13,AH4442,"Cubic","Extrapolate=Linear","MultiX=Average","Skip=True","Sort=True")</f>
        <v>#N/A Invalid Parameter: Interpolation value</v>
      </c>
      <c r="AJ4442" s="43" t="str">
        <f>_xll.BInterpol('Base IPCA'!$C$3:$C$13,'Base IPCA'!$D$3:$D$13,AH4442,"Cubic","Extrapolate=Linear","MultiX=Average","Skip=True","Sort=True")</f>
        <v>#N/A Invalid Parameter: Interpolation value</v>
      </c>
    </row>
    <row r="4443" spans="34:36" x14ac:dyDescent="0.25">
      <c r="AH4443" s="42" t="e">
        <f t="shared" si="163"/>
        <v>#REF!</v>
      </c>
      <c r="AI4443" s="43" t="str">
        <f>_xll.BInterpol('Base IPCA'!$C$3:$C$13,'Base IPCA'!$E$3:$E$13,AH4443,"Cubic","Extrapolate=Linear","MultiX=Average","Skip=True","Sort=True")</f>
        <v>#N/A Invalid Parameter: Interpolation value</v>
      </c>
      <c r="AJ4443" s="43" t="str">
        <f>_xll.BInterpol('Base IPCA'!$C$3:$C$13,'Base IPCA'!$D$3:$D$13,AH4443,"Cubic","Extrapolate=Linear","MultiX=Average","Skip=True","Sort=True")</f>
        <v>#N/A Invalid Parameter: Interpolation value</v>
      </c>
    </row>
    <row r="4444" spans="34:36" x14ac:dyDescent="0.25">
      <c r="AH4444" s="42" t="e">
        <f t="shared" si="163"/>
        <v>#REF!</v>
      </c>
      <c r="AI4444" s="43" t="str">
        <f>_xll.BInterpol('Base IPCA'!$C$3:$C$13,'Base IPCA'!$E$3:$E$13,AH4444,"Cubic","Extrapolate=Linear","MultiX=Average","Skip=True","Sort=True")</f>
        <v>#N/A Invalid Parameter: Interpolation value</v>
      </c>
      <c r="AJ4444" s="43" t="str">
        <f>_xll.BInterpol('Base IPCA'!$C$3:$C$13,'Base IPCA'!$D$3:$D$13,AH4444,"Cubic","Extrapolate=Linear","MultiX=Average","Skip=True","Sort=True")</f>
        <v>#N/A Invalid Parameter: Interpolation value</v>
      </c>
    </row>
    <row r="4445" spans="34:36" x14ac:dyDescent="0.25">
      <c r="AH4445" s="42" t="e">
        <f t="shared" si="163"/>
        <v>#REF!</v>
      </c>
      <c r="AI4445" s="43" t="str">
        <f>_xll.BInterpol('Base IPCA'!$C$3:$C$13,'Base IPCA'!$E$3:$E$13,AH4445,"Cubic","Extrapolate=Linear","MultiX=Average","Skip=True","Sort=True")</f>
        <v>#N/A Invalid Parameter: Interpolation value</v>
      </c>
      <c r="AJ4445" s="43" t="str">
        <f>_xll.BInterpol('Base IPCA'!$C$3:$C$13,'Base IPCA'!$D$3:$D$13,AH4445,"Cubic","Extrapolate=Linear","MultiX=Average","Skip=True","Sort=True")</f>
        <v>#N/A Invalid Parameter: Interpolation value</v>
      </c>
    </row>
    <row r="4446" spans="34:36" x14ac:dyDescent="0.25">
      <c r="AH4446" s="42" t="e">
        <f t="shared" si="163"/>
        <v>#REF!</v>
      </c>
      <c r="AI4446" s="43" t="str">
        <f>_xll.BInterpol('Base IPCA'!$C$3:$C$13,'Base IPCA'!$E$3:$E$13,AH4446,"Cubic","Extrapolate=Linear","MultiX=Average","Skip=True","Sort=True")</f>
        <v>#N/A Invalid Parameter: Interpolation value</v>
      </c>
      <c r="AJ4446" s="43" t="str">
        <f>_xll.BInterpol('Base IPCA'!$C$3:$C$13,'Base IPCA'!$D$3:$D$13,AH4446,"Cubic","Extrapolate=Linear","MultiX=Average","Skip=True","Sort=True")</f>
        <v>#N/A Invalid Parameter: Interpolation value</v>
      </c>
    </row>
    <row r="4447" spans="34:36" x14ac:dyDescent="0.25">
      <c r="AH4447" s="42" t="e">
        <f t="shared" si="163"/>
        <v>#REF!</v>
      </c>
      <c r="AI4447" s="43" t="str">
        <f>_xll.BInterpol('Base IPCA'!$C$3:$C$13,'Base IPCA'!$E$3:$E$13,AH4447,"Cubic","Extrapolate=Linear","MultiX=Average","Skip=True","Sort=True")</f>
        <v>#N/A Invalid Parameter: Interpolation value</v>
      </c>
      <c r="AJ4447" s="43" t="str">
        <f>_xll.BInterpol('Base IPCA'!$C$3:$C$13,'Base IPCA'!$D$3:$D$13,AH4447,"Cubic","Extrapolate=Linear","MultiX=Average","Skip=True","Sort=True")</f>
        <v>#N/A Invalid Parameter: Interpolation value</v>
      </c>
    </row>
    <row r="4448" spans="34:36" x14ac:dyDescent="0.25">
      <c r="AH4448" s="42" t="e">
        <f t="shared" si="163"/>
        <v>#REF!</v>
      </c>
      <c r="AI4448" s="43" t="str">
        <f>_xll.BInterpol('Base IPCA'!$C$3:$C$13,'Base IPCA'!$E$3:$E$13,AH4448,"Cubic","Extrapolate=Linear","MultiX=Average","Skip=True","Sort=True")</f>
        <v>#N/A Invalid Parameter: Interpolation value</v>
      </c>
      <c r="AJ4448" s="43" t="str">
        <f>_xll.BInterpol('Base IPCA'!$C$3:$C$13,'Base IPCA'!$D$3:$D$13,AH4448,"Cubic","Extrapolate=Linear","MultiX=Average","Skip=True","Sort=True")</f>
        <v>#N/A Invalid Parameter: Interpolation value</v>
      </c>
    </row>
    <row r="4449" spans="34:36" x14ac:dyDescent="0.25">
      <c r="AH4449" s="42" t="e">
        <f t="shared" si="163"/>
        <v>#REF!</v>
      </c>
      <c r="AI4449" s="43" t="str">
        <f>_xll.BInterpol('Base IPCA'!$C$3:$C$13,'Base IPCA'!$E$3:$E$13,AH4449,"Cubic","Extrapolate=Linear","MultiX=Average","Skip=True","Sort=True")</f>
        <v>#N/A Invalid Parameter: Interpolation value</v>
      </c>
      <c r="AJ4449" s="43" t="str">
        <f>_xll.BInterpol('Base IPCA'!$C$3:$C$13,'Base IPCA'!$D$3:$D$13,AH4449,"Cubic","Extrapolate=Linear","MultiX=Average","Skip=True","Sort=True")</f>
        <v>#N/A Invalid Parameter: Interpolation value</v>
      </c>
    </row>
    <row r="4450" spans="34:36" x14ac:dyDescent="0.25">
      <c r="AH4450" s="42" t="e">
        <f t="shared" si="163"/>
        <v>#REF!</v>
      </c>
      <c r="AI4450" s="43" t="str">
        <f>_xll.BInterpol('Base IPCA'!$C$3:$C$13,'Base IPCA'!$E$3:$E$13,AH4450,"Cubic","Extrapolate=Linear","MultiX=Average","Skip=True","Sort=True")</f>
        <v>#N/A Invalid Parameter: Interpolation value</v>
      </c>
      <c r="AJ4450" s="43" t="str">
        <f>_xll.BInterpol('Base IPCA'!$C$3:$C$13,'Base IPCA'!$D$3:$D$13,AH4450,"Cubic","Extrapolate=Linear","MultiX=Average","Skip=True","Sort=True")</f>
        <v>#N/A Invalid Parameter: Interpolation value</v>
      </c>
    </row>
    <row r="4451" spans="34:36" x14ac:dyDescent="0.25">
      <c r="AH4451" s="42" t="e">
        <f t="shared" si="163"/>
        <v>#REF!</v>
      </c>
      <c r="AI4451" s="43" t="str">
        <f>_xll.BInterpol('Base IPCA'!$C$3:$C$13,'Base IPCA'!$E$3:$E$13,AH4451,"Cubic","Extrapolate=Linear","MultiX=Average","Skip=True","Sort=True")</f>
        <v>#N/A Invalid Parameter: Interpolation value</v>
      </c>
      <c r="AJ4451" s="43" t="str">
        <f>_xll.BInterpol('Base IPCA'!$C$3:$C$13,'Base IPCA'!$D$3:$D$13,AH4451,"Cubic","Extrapolate=Linear","MultiX=Average","Skip=True","Sort=True")</f>
        <v>#N/A Invalid Parameter: Interpolation value</v>
      </c>
    </row>
    <row r="4452" spans="34:36" x14ac:dyDescent="0.25">
      <c r="AH4452" s="42" t="e">
        <f t="shared" si="163"/>
        <v>#REF!</v>
      </c>
      <c r="AI4452" s="43" t="str">
        <f>_xll.BInterpol('Base IPCA'!$C$3:$C$13,'Base IPCA'!$E$3:$E$13,AH4452,"Cubic","Extrapolate=Linear","MultiX=Average","Skip=True","Sort=True")</f>
        <v>#N/A Invalid Parameter: Interpolation value</v>
      </c>
      <c r="AJ4452" s="43" t="str">
        <f>_xll.BInterpol('Base IPCA'!$C$3:$C$13,'Base IPCA'!$D$3:$D$13,AH4452,"Cubic","Extrapolate=Linear","MultiX=Average","Skip=True","Sort=True")</f>
        <v>#N/A Invalid Parameter: Interpolation value</v>
      </c>
    </row>
    <row r="4453" spans="34:36" x14ac:dyDescent="0.25">
      <c r="AH4453" s="42" t="e">
        <f t="shared" si="163"/>
        <v>#REF!</v>
      </c>
      <c r="AI4453" s="43" t="str">
        <f>_xll.BInterpol('Base IPCA'!$C$3:$C$13,'Base IPCA'!$E$3:$E$13,AH4453,"Cubic","Extrapolate=Linear","MultiX=Average","Skip=True","Sort=True")</f>
        <v>#N/A Invalid Parameter: Interpolation value</v>
      </c>
      <c r="AJ4453" s="43" t="str">
        <f>_xll.BInterpol('Base IPCA'!$C$3:$C$13,'Base IPCA'!$D$3:$D$13,AH4453,"Cubic","Extrapolate=Linear","MultiX=Average","Skip=True","Sort=True")</f>
        <v>#N/A Invalid Parameter: Interpolation value</v>
      </c>
    </row>
    <row r="4454" spans="34:36" x14ac:dyDescent="0.25">
      <c r="AH4454" s="42" t="e">
        <f t="shared" si="163"/>
        <v>#REF!</v>
      </c>
      <c r="AI4454" s="43" t="str">
        <f>_xll.BInterpol('Base IPCA'!$C$3:$C$13,'Base IPCA'!$E$3:$E$13,AH4454,"Cubic","Extrapolate=Linear","MultiX=Average","Skip=True","Sort=True")</f>
        <v>#N/A Invalid Parameter: Interpolation value</v>
      </c>
      <c r="AJ4454" s="43" t="str">
        <f>_xll.BInterpol('Base IPCA'!$C$3:$C$13,'Base IPCA'!$D$3:$D$13,AH4454,"Cubic","Extrapolate=Linear","MultiX=Average","Skip=True","Sort=True")</f>
        <v>#N/A Invalid Parameter: Interpolation value</v>
      </c>
    </row>
    <row r="4455" spans="34:36" x14ac:dyDescent="0.25">
      <c r="AH4455" s="42" t="e">
        <f t="shared" si="163"/>
        <v>#REF!</v>
      </c>
      <c r="AI4455" s="43" t="str">
        <f>_xll.BInterpol('Base IPCA'!$C$3:$C$13,'Base IPCA'!$E$3:$E$13,AH4455,"Cubic","Extrapolate=Linear","MultiX=Average","Skip=True","Sort=True")</f>
        <v>#N/A Invalid Parameter: Interpolation value</v>
      </c>
      <c r="AJ4455" s="43" t="str">
        <f>_xll.BInterpol('Base IPCA'!$C$3:$C$13,'Base IPCA'!$D$3:$D$13,AH4455,"Cubic","Extrapolate=Linear","MultiX=Average","Skip=True","Sort=True")</f>
        <v>#N/A Invalid Parameter: Interpolation value</v>
      </c>
    </row>
    <row r="4456" spans="34:36" x14ac:dyDescent="0.25">
      <c r="AH4456" s="42" t="e">
        <f t="shared" si="163"/>
        <v>#REF!</v>
      </c>
      <c r="AI4456" s="43" t="str">
        <f>_xll.BInterpol('Base IPCA'!$C$3:$C$13,'Base IPCA'!$E$3:$E$13,AH4456,"Cubic","Extrapolate=Linear","MultiX=Average","Skip=True","Sort=True")</f>
        <v>#N/A Invalid Parameter: Interpolation value</v>
      </c>
      <c r="AJ4456" s="43" t="str">
        <f>_xll.BInterpol('Base IPCA'!$C$3:$C$13,'Base IPCA'!$D$3:$D$13,AH4456,"Cubic","Extrapolate=Linear","MultiX=Average","Skip=True","Sort=True")</f>
        <v>#N/A Invalid Parameter: Interpolation value</v>
      </c>
    </row>
    <row r="4457" spans="34:36" x14ac:dyDescent="0.25">
      <c r="AH4457" s="42" t="e">
        <f t="shared" si="163"/>
        <v>#REF!</v>
      </c>
      <c r="AI4457" s="43" t="str">
        <f>_xll.BInterpol('Base IPCA'!$C$3:$C$13,'Base IPCA'!$E$3:$E$13,AH4457,"Cubic","Extrapolate=Linear","MultiX=Average","Skip=True","Sort=True")</f>
        <v>#N/A Invalid Parameter: Interpolation value</v>
      </c>
      <c r="AJ4457" s="43" t="str">
        <f>_xll.BInterpol('Base IPCA'!$C$3:$C$13,'Base IPCA'!$D$3:$D$13,AH4457,"Cubic","Extrapolate=Linear","MultiX=Average","Skip=True","Sort=True")</f>
        <v>#N/A Invalid Parameter: Interpolation value</v>
      </c>
    </row>
    <row r="4458" spans="34:36" x14ac:dyDescent="0.25">
      <c r="AH4458" s="42" t="e">
        <f t="shared" si="163"/>
        <v>#REF!</v>
      </c>
      <c r="AI4458" s="43" t="str">
        <f>_xll.BInterpol('Base IPCA'!$C$3:$C$13,'Base IPCA'!$E$3:$E$13,AH4458,"Cubic","Extrapolate=Linear","MultiX=Average","Skip=True","Sort=True")</f>
        <v>#N/A Invalid Parameter: Interpolation value</v>
      </c>
      <c r="AJ4458" s="43" t="str">
        <f>_xll.BInterpol('Base IPCA'!$C$3:$C$13,'Base IPCA'!$D$3:$D$13,AH4458,"Cubic","Extrapolate=Linear","MultiX=Average","Skip=True","Sort=True")</f>
        <v>#N/A Invalid Parameter: Interpolation value</v>
      </c>
    </row>
    <row r="4459" spans="34:36" x14ac:dyDescent="0.25">
      <c r="AH4459" s="42" t="e">
        <f t="shared" si="163"/>
        <v>#REF!</v>
      </c>
      <c r="AI4459" s="43" t="str">
        <f>_xll.BInterpol('Base IPCA'!$C$3:$C$13,'Base IPCA'!$E$3:$E$13,AH4459,"Cubic","Extrapolate=Linear","MultiX=Average","Skip=True","Sort=True")</f>
        <v>#N/A Invalid Parameter: Interpolation value</v>
      </c>
      <c r="AJ4459" s="43" t="str">
        <f>_xll.BInterpol('Base IPCA'!$C$3:$C$13,'Base IPCA'!$D$3:$D$13,AH4459,"Cubic","Extrapolate=Linear","MultiX=Average","Skip=True","Sort=True")</f>
        <v>#N/A Invalid Parameter: Interpolation value</v>
      </c>
    </row>
    <row r="4460" spans="34:36" x14ac:dyDescent="0.25">
      <c r="AH4460" s="42" t="e">
        <f t="shared" si="163"/>
        <v>#REF!</v>
      </c>
      <c r="AI4460" s="43" t="str">
        <f>_xll.BInterpol('Base IPCA'!$C$3:$C$13,'Base IPCA'!$E$3:$E$13,AH4460,"Cubic","Extrapolate=Linear","MultiX=Average","Skip=True","Sort=True")</f>
        <v>#N/A Invalid Parameter: Interpolation value</v>
      </c>
      <c r="AJ4460" s="43" t="str">
        <f>_xll.BInterpol('Base IPCA'!$C$3:$C$13,'Base IPCA'!$D$3:$D$13,AH4460,"Cubic","Extrapolate=Linear","MultiX=Average","Skip=True","Sort=True")</f>
        <v>#N/A Invalid Parameter: Interpolation value</v>
      </c>
    </row>
    <row r="4461" spans="34:36" x14ac:dyDescent="0.25">
      <c r="AH4461" s="42" t="e">
        <f t="shared" si="163"/>
        <v>#REF!</v>
      </c>
      <c r="AI4461" s="43" t="str">
        <f>_xll.BInterpol('Base IPCA'!$C$3:$C$13,'Base IPCA'!$E$3:$E$13,AH4461,"Cubic","Extrapolate=Linear","MultiX=Average","Skip=True","Sort=True")</f>
        <v>#N/A Invalid Parameter: Interpolation value</v>
      </c>
      <c r="AJ4461" s="43" t="str">
        <f>_xll.BInterpol('Base IPCA'!$C$3:$C$13,'Base IPCA'!$D$3:$D$13,AH4461,"Cubic","Extrapolate=Linear","MultiX=Average","Skip=True","Sort=True")</f>
        <v>#N/A Invalid Parameter: Interpolation value</v>
      </c>
    </row>
    <row r="4462" spans="34:36" x14ac:dyDescent="0.25">
      <c r="AH4462" s="42" t="e">
        <f t="shared" si="163"/>
        <v>#REF!</v>
      </c>
      <c r="AI4462" s="43" t="str">
        <f>_xll.BInterpol('Base IPCA'!$C$3:$C$13,'Base IPCA'!$E$3:$E$13,AH4462,"Cubic","Extrapolate=Linear","MultiX=Average","Skip=True","Sort=True")</f>
        <v>#N/A Invalid Parameter: Interpolation value</v>
      </c>
      <c r="AJ4462" s="43" t="str">
        <f>_xll.BInterpol('Base IPCA'!$C$3:$C$13,'Base IPCA'!$D$3:$D$13,AH4462,"Cubic","Extrapolate=Linear","MultiX=Average","Skip=True","Sort=True")</f>
        <v>#N/A Invalid Parameter: Interpolation value</v>
      </c>
    </row>
    <row r="4463" spans="34:36" x14ac:dyDescent="0.25">
      <c r="AH4463" s="42" t="e">
        <f t="shared" si="163"/>
        <v>#REF!</v>
      </c>
      <c r="AI4463" s="43" t="str">
        <f>_xll.BInterpol('Base IPCA'!$C$3:$C$13,'Base IPCA'!$E$3:$E$13,AH4463,"Cubic","Extrapolate=Linear","MultiX=Average","Skip=True","Sort=True")</f>
        <v>#N/A Invalid Parameter: Interpolation value</v>
      </c>
      <c r="AJ4463" s="43" t="str">
        <f>_xll.BInterpol('Base IPCA'!$C$3:$C$13,'Base IPCA'!$D$3:$D$13,AH4463,"Cubic","Extrapolate=Linear","MultiX=Average","Skip=True","Sort=True")</f>
        <v>#N/A Invalid Parameter: Interpolation value</v>
      </c>
    </row>
    <row r="4464" spans="34:36" x14ac:dyDescent="0.25">
      <c r="AH4464" s="42" t="e">
        <f t="shared" si="163"/>
        <v>#REF!</v>
      </c>
      <c r="AI4464" s="43" t="str">
        <f>_xll.BInterpol('Base IPCA'!$C$3:$C$13,'Base IPCA'!$E$3:$E$13,AH4464,"Cubic","Extrapolate=Linear","MultiX=Average","Skip=True","Sort=True")</f>
        <v>#N/A Invalid Parameter: Interpolation value</v>
      </c>
      <c r="AJ4464" s="43" t="str">
        <f>_xll.BInterpol('Base IPCA'!$C$3:$C$13,'Base IPCA'!$D$3:$D$13,AH4464,"Cubic","Extrapolate=Linear","MultiX=Average","Skip=True","Sort=True")</f>
        <v>#N/A Invalid Parameter: Interpolation value</v>
      </c>
    </row>
    <row r="4465" spans="34:36" x14ac:dyDescent="0.25">
      <c r="AH4465" s="42" t="e">
        <f t="shared" si="163"/>
        <v>#REF!</v>
      </c>
      <c r="AI4465" s="43" t="str">
        <f>_xll.BInterpol('Base IPCA'!$C$3:$C$13,'Base IPCA'!$E$3:$E$13,AH4465,"Cubic","Extrapolate=Linear","MultiX=Average","Skip=True","Sort=True")</f>
        <v>#N/A Invalid Parameter: Interpolation value</v>
      </c>
      <c r="AJ4465" s="43" t="str">
        <f>_xll.BInterpol('Base IPCA'!$C$3:$C$13,'Base IPCA'!$D$3:$D$13,AH4465,"Cubic","Extrapolate=Linear","MultiX=Average","Skip=True","Sort=True")</f>
        <v>#N/A Invalid Parameter: Interpolation value</v>
      </c>
    </row>
    <row r="4466" spans="34:36" x14ac:dyDescent="0.25">
      <c r="AH4466" s="42" t="e">
        <f t="shared" si="163"/>
        <v>#REF!</v>
      </c>
      <c r="AI4466" s="43" t="str">
        <f>_xll.BInterpol('Base IPCA'!$C$3:$C$13,'Base IPCA'!$E$3:$E$13,AH4466,"Cubic","Extrapolate=Linear","MultiX=Average","Skip=True","Sort=True")</f>
        <v>#N/A Invalid Parameter: Interpolation value</v>
      </c>
      <c r="AJ4466" s="43" t="str">
        <f>_xll.BInterpol('Base IPCA'!$C$3:$C$13,'Base IPCA'!$D$3:$D$13,AH4466,"Cubic","Extrapolate=Linear","MultiX=Average","Skip=True","Sort=True")</f>
        <v>#N/A Invalid Parameter: Interpolation value</v>
      </c>
    </row>
    <row r="4467" spans="34:36" x14ac:dyDescent="0.25">
      <c r="AH4467" s="42" t="e">
        <f t="shared" si="163"/>
        <v>#REF!</v>
      </c>
      <c r="AI4467" s="43" t="str">
        <f>_xll.BInterpol('Base IPCA'!$C$3:$C$13,'Base IPCA'!$E$3:$E$13,AH4467,"Cubic","Extrapolate=Linear","MultiX=Average","Skip=True","Sort=True")</f>
        <v>#N/A Invalid Parameter: Interpolation value</v>
      </c>
      <c r="AJ4467" s="43" t="str">
        <f>_xll.BInterpol('Base IPCA'!$C$3:$C$13,'Base IPCA'!$D$3:$D$13,AH4467,"Cubic","Extrapolate=Linear","MultiX=Average","Skip=True","Sort=True")</f>
        <v>#N/A Invalid Parameter: Interpolation value</v>
      </c>
    </row>
    <row r="4468" spans="34:36" x14ac:dyDescent="0.25">
      <c r="AH4468" s="42" t="e">
        <f t="shared" si="163"/>
        <v>#REF!</v>
      </c>
      <c r="AI4468" s="43" t="str">
        <f>_xll.BInterpol('Base IPCA'!$C$3:$C$13,'Base IPCA'!$E$3:$E$13,AH4468,"Cubic","Extrapolate=Linear","MultiX=Average","Skip=True","Sort=True")</f>
        <v>#N/A Invalid Parameter: Interpolation value</v>
      </c>
      <c r="AJ4468" s="43" t="str">
        <f>_xll.BInterpol('Base IPCA'!$C$3:$C$13,'Base IPCA'!$D$3:$D$13,AH4468,"Cubic","Extrapolate=Linear","MultiX=Average","Skip=True","Sort=True")</f>
        <v>#N/A Invalid Parameter: Interpolation value</v>
      </c>
    </row>
    <row r="4469" spans="34:36" x14ac:dyDescent="0.25">
      <c r="AH4469" s="42" t="e">
        <f t="shared" si="163"/>
        <v>#REF!</v>
      </c>
      <c r="AI4469" s="43" t="str">
        <f>_xll.BInterpol('Base IPCA'!$C$3:$C$13,'Base IPCA'!$E$3:$E$13,AH4469,"Cubic","Extrapolate=Linear","MultiX=Average","Skip=True","Sort=True")</f>
        <v>#N/A Invalid Parameter: Interpolation value</v>
      </c>
      <c r="AJ4469" s="43" t="str">
        <f>_xll.BInterpol('Base IPCA'!$C$3:$C$13,'Base IPCA'!$D$3:$D$13,AH4469,"Cubic","Extrapolate=Linear","MultiX=Average","Skip=True","Sort=True")</f>
        <v>#N/A Invalid Parameter: Interpolation value</v>
      </c>
    </row>
    <row r="4470" spans="34:36" x14ac:dyDescent="0.25">
      <c r="AH4470" s="42" t="e">
        <f t="shared" si="163"/>
        <v>#REF!</v>
      </c>
      <c r="AI4470" s="43" t="str">
        <f>_xll.BInterpol('Base IPCA'!$C$3:$C$13,'Base IPCA'!$E$3:$E$13,AH4470,"Cubic","Extrapolate=Linear","MultiX=Average","Skip=True","Sort=True")</f>
        <v>#N/A Invalid Parameter: Interpolation value</v>
      </c>
      <c r="AJ4470" s="43" t="str">
        <f>_xll.BInterpol('Base IPCA'!$C$3:$C$13,'Base IPCA'!$D$3:$D$13,AH4470,"Cubic","Extrapolate=Linear","MultiX=Average","Skip=True","Sort=True")</f>
        <v>#N/A Invalid Parameter: Interpolation value</v>
      </c>
    </row>
    <row r="4471" spans="34:36" x14ac:dyDescent="0.25">
      <c r="AH4471" s="42" t="e">
        <f t="shared" si="163"/>
        <v>#REF!</v>
      </c>
      <c r="AI4471" s="43" t="str">
        <f>_xll.BInterpol('Base IPCA'!$C$3:$C$13,'Base IPCA'!$E$3:$E$13,AH4471,"Cubic","Extrapolate=Linear","MultiX=Average","Skip=True","Sort=True")</f>
        <v>#N/A Invalid Parameter: Interpolation value</v>
      </c>
      <c r="AJ4471" s="43" t="str">
        <f>_xll.BInterpol('Base IPCA'!$C$3:$C$13,'Base IPCA'!$D$3:$D$13,AH4471,"Cubic","Extrapolate=Linear","MultiX=Average","Skip=True","Sort=True")</f>
        <v>#N/A Invalid Parameter: Interpolation value</v>
      </c>
    </row>
    <row r="4472" spans="34:36" x14ac:dyDescent="0.25">
      <c r="AH4472" s="42" t="e">
        <f t="shared" si="163"/>
        <v>#REF!</v>
      </c>
      <c r="AI4472" s="43" t="str">
        <f>_xll.BInterpol('Base IPCA'!$C$3:$C$13,'Base IPCA'!$E$3:$E$13,AH4472,"Cubic","Extrapolate=Linear","MultiX=Average","Skip=True","Sort=True")</f>
        <v>#N/A Invalid Parameter: Interpolation value</v>
      </c>
      <c r="AJ4472" s="43" t="str">
        <f>_xll.BInterpol('Base IPCA'!$C$3:$C$13,'Base IPCA'!$D$3:$D$13,AH4472,"Cubic","Extrapolate=Linear","MultiX=Average","Skip=True","Sort=True")</f>
        <v>#N/A Invalid Parameter: Interpolation value</v>
      </c>
    </row>
    <row r="4473" spans="34:36" x14ac:dyDescent="0.25">
      <c r="AH4473" s="42" t="e">
        <f t="shared" si="163"/>
        <v>#REF!</v>
      </c>
      <c r="AI4473" s="43" t="str">
        <f>_xll.BInterpol('Base IPCA'!$C$3:$C$13,'Base IPCA'!$E$3:$E$13,AH4473,"Cubic","Extrapolate=Linear","MultiX=Average","Skip=True","Sort=True")</f>
        <v>#N/A Invalid Parameter: Interpolation value</v>
      </c>
      <c r="AJ4473" s="43" t="str">
        <f>_xll.BInterpol('Base IPCA'!$C$3:$C$13,'Base IPCA'!$D$3:$D$13,AH4473,"Cubic","Extrapolate=Linear","MultiX=Average","Skip=True","Sort=True")</f>
        <v>#N/A Invalid Parameter: Interpolation value</v>
      </c>
    </row>
    <row r="4474" spans="34:36" x14ac:dyDescent="0.25">
      <c r="AH4474" s="42" t="e">
        <f t="shared" si="163"/>
        <v>#REF!</v>
      </c>
      <c r="AI4474" s="43" t="str">
        <f>_xll.BInterpol('Base IPCA'!$C$3:$C$13,'Base IPCA'!$E$3:$E$13,AH4474,"Cubic","Extrapolate=Linear","MultiX=Average","Skip=True","Sort=True")</f>
        <v>#N/A Invalid Parameter: Interpolation value</v>
      </c>
      <c r="AJ4474" s="43" t="str">
        <f>_xll.BInterpol('Base IPCA'!$C$3:$C$13,'Base IPCA'!$D$3:$D$13,AH4474,"Cubic","Extrapolate=Linear","MultiX=Average","Skip=True","Sort=True")</f>
        <v>#N/A Invalid Parameter: Interpolation value</v>
      </c>
    </row>
    <row r="4475" spans="34:36" x14ac:dyDescent="0.25">
      <c r="AH4475" s="42" t="e">
        <f t="shared" si="163"/>
        <v>#REF!</v>
      </c>
      <c r="AI4475" s="43" t="str">
        <f>_xll.BInterpol('Base IPCA'!$C$3:$C$13,'Base IPCA'!$E$3:$E$13,AH4475,"Cubic","Extrapolate=Linear","MultiX=Average","Skip=True","Sort=True")</f>
        <v>#N/A Invalid Parameter: Interpolation value</v>
      </c>
      <c r="AJ4475" s="43" t="str">
        <f>_xll.BInterpol('Base IPCA'!$C$3:$C$13,'Base IPCA'!$D$3:$D$13,AH4475,"Cubic","Extrapolate=Linear","MultiX=Average","Skip=True","Sort=True")</f>
        <v>#N/A Invalid Parameter: Interpolation value</v>
      </c>
    </row>
    <row r="4476" spans="34:36" x14ac:dyDescent="0.25">
      <c r="AH4476" s="42" t="e">
        <f t="shared" si="163"/>
        <v>#REF!</v>
      </c>
      <c r="AI4476" s="43" t="str">
        <f>_xll.BInterpol('Base IPCA'!$C$3:$C$13,'Base IPCA'!$E$3:$E$13,AH4476,"Cubic","Extrapolate=Linear","MultiX=Average","Skip=True","Sort=True")</f>
        <v>#N/A Invalid Parameter: Interpolation value</v>
      </c>
      <c r="AJ4476" s="43" t="str">
        <f>_xll.BInterpol('Base IPCA'!$C$3:$C$13,'Base IPCA'!$D$3:$D$13,AH4476,"Cubic","Extrapolate=Linear","MultiX=Average","Skip=True","Sort=True")</f>
        <v>#N/A Invalid Parameter: Interpolation value</v>
      </c>
    </row>
    <row r="4477" spans="34:36" x14ac:dyDescent="0.25">
      <c r="AH4477" s="42" t="e">
        <f t="shared" si="163"/>
        <v>#REF!</v>
      </c>
      <c r="AI4477" s="43" t="str">
        <f>_xll.BInterpol('Base IPCA'!$C$3:$C$13,'Base IPCA'!$E$3:$E$13,AH4477,"Cubic","Extrapolate=Linear","MultiX=Average","Skip=True","Sort=True")</f>
        <v>#N/A Invalid Parameter: Interpolation value</v>
      </c>
      <c r="AJ4477" s="43" t="str">
        <f>_xll.BInterpol('Base IPCA'!$C$3:$C$13,'Base IPCA'!$D$3:$D$13,AH4477,"Cubic","Extrapolate=Linear","MultiX=Average","Skip=True","Sort=True")</f>
        <v>#N/A Invalid Parameter: Interpolation value</v>
      </c>
    </row>
    <row r="4478" spans="34:36" x14ac:dyDescent="0.25">
      <c r="AH4478" s="42" t="e">
        <f t="shared" si="163"/>
        <v>#REF!</v>
      </c>
      <c r="AI4478" s="43" t="str">
        <f>_xll.BInterpol('Base IPCA'!$C$3:$C$13,'Base IPCA'!$E$3:$E$13,AH4478,"Cubic","Extrapolate=Linear","MultiX=Average","Skip=True","Sort=True")</f>
        <v>#N/A Invalid Parameter: Interpolation value</v>
      </c>
      <c r="AJ4478" s="43" t="str">
        <f>_xll.BInterpol('Base IPCA'!$C$3:$C$13,'Base IPCA'!$D$3:$D$13,AH4478,"Cubic","Extrapolate=Linear","MultiX=Average","Skip=True","Sort=True")</f>
        <v>#N/A Invalid Parameter: Interpolation value</v>
      </c>
    </row>
    <row r="4479" spans="34:36" x14ac:dyDescent="0.25">
      <c r="AH4479" s="42" t="e">
        <f t="shared" si="163"/>
        <v>#REF!</v>
      </c>
      <c r="AI4479" s="43" t="str">
        <f>_xll.BInterpol('Base IPCA'!$C$3:$C$13,'Base IPCA'!$E$3:$E$13,AH4479,"Cubic","Extrapolate=Linear","MultiX=Average","Skip=True","Sort=True")</f>
        <v>#N/A Invalid Parameter: Interpolation value</v>
      </c>
      <c r="AJ4479" s="43" t="str">
        <f>_xll.BInterpol('Base IPCA'!$C$3:$C$13,'Base IPCA'!$D$3:$D$13,AH4479,"Cubic","Extrapolate=Linear","MultiX=Average","Skip=True","Sort=True")</f>
        <v>#N/A Invalid Parameter: Interpolation value</v>
      </c>
    </row>
    <row r="4480" spans="34:36" x14ac:dyDescent="0.25">
      <c r="AH4480" s="42" t="e">
        <f t="shared" si="163"/>
        <v>#REF!</v>
      </c>
      <c r="AI4480" s="43" t="str">
        <f>_xll.BInterpol('Base IPCA'!$C$3:$C$13,'Base IPCA'!$E$3:$E$13,AH4480,"Cubic","Extrapolate=Linear","MultiX=Average","Skip=True","Sort=True")</f>
        <v>#N/A Invalid Parameter: Interpolation value</v>
      </c>
      <c r="AJ4480" s="43" t="str">
        <f>_xll.BInterpol('Base IPCA'!$C$3:$C$13,'Base IPCA'!$D$3:$D$13,AH4480,"Cubic","Extrapolate=Linear","MultiX=Average","Skip=True","Sort=True")</f>
        <v>#N/A Invalid Parameter: Interpolation value</v>
      </c>
    </row>
    <row r="4481" spans="34:36" x14ac:dyDescent="0.25">
      <c r="AH4481" s="42" t="e">
        <f t="shared" si="163"/>
        <v>#REF!</v>
      </c>
      <c r="AI4481" s="43" t="str">
        <f>_xll.BInterpol('Base IPCA'!$C$3:$C$13,'Base IPCA'!$E$3:$E$13,AH4481,"Cubic","Extrapolate=Linear","MultiX=Average","Skip=True","Sort=True")</f>
        <v>#N/A Invalid Parameter: Interpolation value</v>
      </c>
      <c r="AJ4481" s="43" t="str">
        <f>_xll.BInterpol('Base IPCA'!$C$3:$C$13,'Base IPCA'!$D$3:$D$13,AH4481,"Cubic","Extrapolate=Linear","MultiX=Average","Skip=True","Sort=True")</f>
        <v>#N/A Invalid Parameter: Interpolation value</v>
      </c>
    </row>
    <row r="4482" spans="34:36" x14ac:dyDescent="0.25">
      <c r="AH4482" s="42" t="e">
        <f t="shared" si="163"/>
        <v>#REF!</v>
      </c>
      <c r="AI4482" s="43" t="str">
        <f>_xll.BInterpol('Base IPCA'!$C$3:$C$13,'Base IPCA'!$E$3:$E$13,AH4482,"Cubic","Extrapolate=Linear","MultiX=Average","Skip=True","Sort=True")</f>
        <v>#N/A Invalid Parameter: Interpolation value</v>
      </c>
      <c r="AJ4482" s="43" t="str">
        <f>_xll.BInterpol('Base IPCA'!$C$3:$C$13,'Base IPCA'!$D$3:$D$13,AH4482,"Cubic","Extrapolate=Linear","MultiX=Average","Skip=True","Sort=True")</f>
        <v>#N/A Invalid Parameter: Interpolation value</v>
      </c>
    </row>
    <row r="4483" spans="34:36" x14ac:dyDescent="0.25">
      <c r="AH4483" s="42" t="e">
        <f t="shared" si="163"/>
        <v>#REF!</v>
      </c>
      <c r="AI4483" s="43" t="str">
        <f>_xll.BInterpol('Base IPCA'!$C$3:$C$13,'Base IPCA'!$E$3:$E$13,AH4483,"Cubic","Extrapolate=Linear","MultiX=Average","Skip=True","Sort=True")</f>
        <v>#N/A Invalid Parameter: Interpolation value</v>
      </c>
      <c r="AJ4483" s="43" t="str">
        <f>_xll.BInterpol('Base IPCA'!$C$3:$C$13,'Base IPCA'!$D$3:$D$13,AH4483,"Cubic","Extrapolate=Linear","MultiX=Average","Skip=True","Sort=True")</f>
        <v>#N/A Invalid Parameter: Interpolation value</v>
      </c>
    </row>
    <row r="4484" spans="34:36" x14ac:dyDescent="0.25">
      <c r="AH4484" s="42" t="e">
        <f t="shared" si="163"/>
        <v>#REF!</v>
      </c>
      <c r="AI4484" s="43" t="str">
        <f>_xll.BInterpol('Base IPCA'!$C$3:$C$13,'Base IPCA'!$E$3:$E$13,AH4484,"Cubic","Extrapolate=Linear","MultiX=Average","Skip=True","Sort=True")</f>
        <v>#N/A Invalid Parameter: Interpolation value</v>
      </c>
      <c r="AJ4484" s="43" t="str">
        <f>_xll.BInterpol('Base IPCA'!$C$3:$C$13,'Base IPCA'!$D$3:$D$13,AH4484,"Cubic","Extrapolate=Linear","MultiX=Average","Skip=True","Sort=True")</f>
        <v>#N/A Invalid Parameter: Interpolation value</v>
      </c>
    </row>
    <row r="4485" spans="34:36" x14ac:dyDescent="0.25">
      <c r="AH4485" s="42" t="e">
        <f t="shared" si="163"/>
        <v>#REF!</v>
      </c>
      <c r="AI4485" s="43" t="str">
        <f>_xll.BInterpol('Base IPCA'!$C$3:$C$13,'Base IPCA'!$E$3:$E$13,AH4485,"Cubic","Extrapolate=Linear","MultiX=Average","Skip=True","Sort=True")</f>
        <v>#N/A Invalid Parameter: Interpolation value</v>
      </c>
      <c r="AJ4485" s="43" t="str">
        <f>_xll.BInterpol('Base IPCA'!$C$3:$C$13,'Base IPCA'!$D$3:$D$13,AH4485,"Cubic","Extrapolate=Linear","MultiX=Average","Skip=True","Sort=True")</f>
        <v>#N/A Invalid Parameter: Interpolation value</v>
      </c>
    </row>
    <row r="4486" spans="34:36" x14ac:dyDescent="0.25">
      <c r="AH4486" s="42" t="e">
        <f t="shared" ref="AH4486:AH4549" si="164">AH4485+1</f>
        <v>#REF!</v>
      </c>
      <c r="AI4486" s="43" t="str">
        <f>_xll.BInterpol('Base IPCA'!$C$3:$C$13,'Base IPCA'!$E$3:$E$13,AH4486,"Cubic","Extrapolate=Linear","MultiX=Average","Skip=True","Sort=True")</f>
        <v>#N/A Invalid Parameter: Interpolation value</v>
      </c>
      <c r="AJ4486" s="43" t="str">
        <f>_xll.BInterpol('Base IPCA'!$C$3:$C$13,'Base IPCA'!$D$3:$D$13,AH4486,"Cubic","Extrapolate=Linear","MultiX=Average","Skip=True","Sort=True")</f>
        <v>#N/A Invalid Parameter: Interpolation value</v>
      </c>
    </row>
    <row r="4487" spans="34:36" x14ac:dyDescent="0.25">
      <c r="AH4487" s="42" t="e">
        <f t="shared" si="164"/>
        <v>#REF!</v>
      </c>
      <c r="AI4487" s="43" t="str">
        <f>_xll.BInterpol('Base IPCA'!$C$3:$C$13,'Base IPCA'!$E$3:$E$13,AH4487,"Cubic","Extrapolate=Linear","MultiX=Average","Skip=True","Sort=True")</f>
        <v>#N/A Invalid Parameter: Interpolation value</v>
      </c>
      <c r="AJ4487" s="43" t="str">
        <f>_xll.BInterpol('Base IPCA'!$C$3:$C$13,'Base IPCA'!$D$3:$D$13,AH4487,"Cubic","Extrapolate=Linear","MultiX=Average","Skip=True","Sort=True")</f>
        <v>#N/A Invalid Parameter: Interpolation value</v>
      </c>
    </row>
    <row r="4488" spans="34:36" x14ac:dyDescent="0.25">
      <c r="AH4488" s="42" t="e">
        <f t="shared" si="164"/>
        <v>#REF!</v>
      </c>
      <c r="AI4488" s="43" t="str">
        <f>_xll.BInterpol('Base IPCA'!$C$3:$C$13,'Base IPCA'!$E$3:$E$13,AH4488,"Cubic","Extrapolate=Linear","MultiX=Average","Skip=True","Sort=True")</f>
        <v>#N/A Invalid Parameter: Interpolation value</v>
      </c>
      <c r="AJ4488" s="43" t="str">
        <f>_xll.BInterpol('Base IPCA'!$C$3:$C$13,'Base IPCA'!$D$3:$D$13,AH4488,"Cubic","Extrapolate=Linear","MultiX=Average","Skip=True","Sort=True")</f>
        <v>#N/A Invalid Parameter: Interpolation value</v>
      </c>
    </row>
    <row r="4489" spans="34:36" x14ac:dyDescent="0.25">
      <c r="AH4489" s="42" t="e">
        <f t="shared" si="164"/>
        <v>#REF!</v>
      </c>
      <c r="AI4489" s="43" t="str">
        <f>_xll.BInterpol('Base IPCA'!$C$3:$C$13,'Base IPCA'!$E$3:$E$13,AH4489,"Cubic","Extrapolate=Linear","MultiX=Average","Skip=True","Sort=True")</f>
        <v>#N/A Invalid Parameter: Interpolation value</v>
      </c>
      <c r="AJ4489" s="43" t="str">
        <f>_xll.BInterpol('Base IPCA'!$C$3:$C$13,'Base IPCA'!$D$3:$D$13,AH4489,"Cubic","Extrapolate=Linear","MultiX=Average","Skip=True","Sort=True")</f>
        <v>#N/A Invalid Parameter: Interpolation value</v>
      </c>
    </row>
    <row r="4490" spans="34:36" x14ac:dyDescent="0.25">
      <c r="AH4490" s="42" t="e">
        <f t="shared" si="164"/>
        <v>#REF!</v>
      </c>
      <c r="AI4490" s="43" t="str">
        <f>_xll.BInterpol('Base IPCA'!$C$3:$C$13,'Base IPCA'!$E$3:$E$13,AH4490,"Cubic","Extrapolate=Linear","MultiX=Average","Skip=True","Sort=True")</f>
        <v>#N/A Invalid Parameter: Interpolation value</v>
      </c>
      <c r="AJ4490" s="43" t="str">
        <f>_xll.BInterpol('Base IPCA'!$C$3:$C$13,'Base IPCA'!$D$3:$D$13,AH4490,"Cubic","Extrapolate=Linear","MultiX=Average","Skip=True","Sort=True")</f>
        <v>#N/A Invalid Parameter: Interpolation value</v>
      </c>
    </row>
    <row r="4491" spans="34:36" x14ac:dyDescent="0.25">
      <c r="AH4491" s="42" t="e">
        <f t="shared" si="164"/>
        <v>#REF!</v>
      </c>
      <c r="AI4491" s="43" t="str">
        <f>_xll.BInterpol('Base IPCA'!$C$3:$C$13,'Base IPCA'!$E$3:$E$13,AH4491,"Cubic","Extrapolate=Linear","MultiX=Average","Skip=True","Sort=True")</f>
        <v>#N/A Invalid Parameter: Interpolation value</v>
      </c>
      <c r="AJ4491" s="43" t="str">
        <f>_xll.BInterpol('Base IPCA'!$C$3:$C$13,'Base IPCA'!$D$3:$D$13,AH4491,"Cubic","Extrapolate=Linear","MultiX=Average","Skip=True","Sort=True")</f>
        <v>#N/A Invalid Parameter: Interpolation value</v>
      </c>
    </row>
    <row r="4492" spans="34:36" x14ac:dyDescent="0.25">
      <c r="AH4492" s="42" t="e">
        <f t="shared" si="164"/>
        <v>#REF!</v>
      </c>
      <c r="AI4492" s="43" t="str">
        <f>_xll.BInterpol('Base IPCA'!$C$3:$C$13,'Base IPCA'!$E$3:$E$13,AH4492,"Cubic","Extrapolate=Linear","MultiX=Average","Skip=True","Sort=True")</f>
        <v>#N/A Invalid Parameter: Interpolation value</v>
      </c>
      <c r="AJ4492" s="43" t="str">
        <f>_xll.BInterpol('Base IPCA'!$C$3:$C$13,'Base IPCA'!$D$3:$D$13,AH4492,"Cubic","Extrapolate=Linear","MultiX=Average","Skip=True","Sort=True")</f>
        <v>#N/A Invalid Parameter: Interpolation value</v>
      </c>
    </row>
    <row r="4493" spans="34:36" x14ac:dyDescent="0.25">
      <c r="AH4493" s="42" t="e">
        <f t="shared" si="164"/>
        <v>#REF!</v>
      </c>
      <c r="AI4493" s="43" t="str">
        <f>_xll.BInterpol('Base IPCA'!$C$3:$C$13,'Base IPCA'!$E$3:$E$13,AH4493,"Cubic","Extrapolate=Linear","MultiX=Average","Skip=True","Sort=True")</f>
        <v>#N/A Invalid Parameter: Interpolation value</v>
      </c>
      <c r="AJ4493" s="43" t="str">
        <f>_xll.BInterpol('Base IPCA'!$C$3:$C$13,'Base IPCA'!$D$3:$D$13,AH4493,"Cubic","Extrapolate=Linear","MultiX=Average","Skip=True","Sort=True")</f>
        <v>#N/A Invalid Parameter: Interpolation value</v>
      </c>
    </row>
    <row r="4494" spans="34:36" x14ac:dyDescent="0.25">
      <c r="AH4494" s="42" t="e">
        <f t="shared" si="164"/>
        <v>#REF!</v>
      </c>
      <c r="AI4494" s="43" t="str">
        <f>_xll.BInterpol('Base IPCA'!$C$3:$C$13,'Base IPCA'!$E$3:$E$13,AH4494,"Cubic","Extrapolate=Linear","MultiX=Average","Skip=True","Sort=True")</f>
        <v>#N/A Invalid Parameter: Interpolation value</v>
      </c>
      <c r="AJ4494" s="43" t="str">
        <f>_xll.BInterpol('Base IPCA'!$C$3:$C$13,'Base IPCA'!$D$3:$D$13,AH4494,"Cubic","Extrapolate=Linear","MultiX=Average","Skip=True","Sort=True")</f>
        <v>#N/A Invalid Parameter: Interpolation value</v>
      </c>
    </row>
    <row r="4495" spans="34:36" x14ac:dyDescent="0.25">
      <c r="AH4495" s="42" t="e">
        <f t="shared" si="164"/>
        <v>#REF!</v>
      </c>
      <c r="AI4495" s="43" t="str">
        <f>_xll.BInterpol('Base IPCA'!$C$3:$C$13,'Base IPCA'!$E$3:$E$13,AH4495,"Cubic","Extrapolate=Linear","MultiX=Average","Skip=True","Sort=True")</f>
        <v>#N/A Invalid Parameter: Interpolation value</v>
      </c>
      <c r="AJ4495" s="43" t="str">
        <f>_xll.BInterpol('Base IPCA'!$C$3:$C$13,'Base IPCA'!$D$3:$D$13,AH4495,"Cubic","Extrapolate=Linear","MultiX=Average","Skip=True","Sort=True")</f>
        <v>#N/A Invalid Parameter: Interpolation value</v>
      </c>
    </row>
    <row r="4496" spans="34:36" x14ac:dyDescent="0.25">
      <c r="AH4496" s="42" t="e">
        <f t="shared" si="164"/>
        <v>#REF!</v>
      </c>
      <c r="AI4496" s="43" t="str">
        <f>_xll.BInterpol('Base IPCA'!$C$3:$C$13,'Base IPCA'!$E$3:$E$13,AH4496,"Cubic","Extrapolate=Linear","MultiX=Average","Skip=True","Sort=True")</f>
        <v>#N/A Invalid Parameter: Interpolation value</v>
      </c>
      <c r="AJ4496" s="43" t="str">
        <f>_xll.BInterpol('Base IPCA'!$C$3:$C$13,'Base IPCA'!$D$3:$D$13,AH4496,"Cubic","Extrapolate=Linear","MultiX=Average","Skip=True","Sort=True")</f>
        <v>#N/A Invalid Parameter: Interpolation value</v>
      </c>
    </row>
    <row r="4497" spans="34:36" x14ac:dyDescent="0.25">
      <c r="AH4497" s="42" t="e">
        <f t="shared" si="164"/>
        <v>#REF!</v>
      </c>
      <c r="AI4497" s="43" t="str">
        <f>_xll.BInterpol('Base IPCA'!$C$3:$C$13,'Base IPCA'!$E$3:$E$13,AH4497,"Cubic","Extrapolate=Linear","MultiX=Average","Skip=True","Sort=True")</f>
        <v>#N/A Invalid Parameter: Interpolation value</v>
      </c>
      <c r="AJ4497" s="43" t="str">
        <f>_xll.BInterpol('Base IPCA'!$C$3:$C$13,'Base IPCA'!$D$3:$D$13,AH4497,"Cubic","Extrapolate=Linear","MultiX=Average","Skip=True","Sort=True")</f>
        <v>#N/A Invalid Parameter: Interpolation value</v>
      </c>
    </row>
    <row r="4498" spans="34:36" x14ac:dyDescent="0.25">
      <c r="AH4498" s="42" t="e">
        <f t="shared" si="164"/>
        <v>#REF!</v>
      </c>
      <c r="AI4498" s="43" t="str">
        <f>_xll.BInterpol('Base IPCA'!$C$3:$C$13,'Base IPCA'!$E$3:$E$13,AH4498,"Cubic","Extrapolate=Linear","MultiX=Average","Skip=True","Sort=True")</f>
        <v>#N/A Invalid Parameter: Interpolation value</v>
      </c>
      <c r="AJ4498" s="43" t="str">
        <f>_xll.BInterpol('Base IPCA'!$C$3:$C$13,'Base IPCA'!$D$3:$D$13,AH4498,"Cubic","Extrapolate=Linear","MultiX=Average","Skip=True","Sort=True")</f>
        <v>#N/A Invalid Parameter: Interpolation value</v>
      </c>
    </row>
    <row r="4499" spans="34:36" x14ac:dyDescent="0.25">
      <c r="AH4499" s="42" t="e">
        <f t="shared" si="164"/>
        <v>#REF!</v>
      </c>
      <c r="AI4499" s="43" t="str">
        <f>_xll.BInterpol('Base IPCA'!$C$3:$C$13,'Base IPCA'!$E$3:$E$13,AH4499,"Cubic","Extrapolate=Linear","MultiX=Average","Skip=True","Sort=True")</f>
        <v>#N/A Invalid Parameter: Interpolation value</v>
      </c>
      <c r="AJ4499" s="43" t="str">
        <f>_xll.BInterpol('Base IPCA'!$C$3:$C$13,'Base IPCA'!$D$3:$D$13,AH4499,"Cubic","Extrapolate=Linear","MultiX=Average","Skip=True","Sort=True")</f>
        <v>#N/A Invalid Parameter: Interpolation value</v>
      </c>
    </row>
    <row r="4500" spans="34:36" x14ac:dyDescent="0.25">
      <c r="AH4500" s="42" t="e">
        <f t="shared" si="164"/>
        <v>#REF!</v>
      </c>
      <c r="AI4500" s="43" t="str">
        <f>_xll.BInterpol('Base IPCA'!$C$3:$C$13,'Base IPCA'!$E$3:$E$13,AH4500,"Cubic","Extrapolate=Linear","MultiX=Average","Skip=True","Sort=True")</f>
        <v>#N/A Invalid Parameter: Interpolation value</v>
      </c>
      <c r="AJ4500" s="43" t="str">
        <f>_xll.BInterpol('Base IPCA'!$C$3:$C$13,'Base IPCA'!$D$3:$D$13,AH4500,"Cubic","Extrapolate=Linear","MultiX=Average","Skip=True","Sort=True")</f>
        <v>#N/A Invalid Parameter: Interpolation value</v>
      </c>
    </row>
    <row r="4501" spans="34:36" x14ac:dyDescent="0.25">
      <c r="AH4501" s="42" t="e">
        <f t="shared" si="164"/>
        <v>#REF!</v>
      </c>
      <c r="AI4501" s="43" t="str">
        <f>_xll.BInterpol('Base IPCA'!$C$3:$C$13,'Base IPCA'!$E$3:$E$13,AH4501,"Cubic","Extrapolate=Linear","MultiX=Average","Skip=True","Sort=True")</f>
        <v>#N/A Invalid Parameter: Interpolation value</v>
      </c>
      <c r="AJ4501" s="43" t="str">
        <f>_xll.BInterpol('Base IPCA'!$C$3:$C$13,'Base IPCA'!$D$3:$D$13,AH4501,"Cubic","Extrapolate=Linear","MultiX=Average","Skip=True","Sort=True")</f>
        <v>#N/A Invalid Parameter: Interpolation value</v>
      </c>
    </row>
    <row r="4502" spans="34:36" x14ac:dyDescent="0.25">
      <c r="AH4502" s="42" t="e">
        <f t="shared" si="164"/>
        <v>#REF!</v>
      </c>
      <c r="AI4502" s="43" t="str">
        <f>_xll.BInterpol('Base IPCA'!$C$3:$C$13,'Base IPCA'!$E$3:$E$13,AH4502,"Cubic","Extrapolate=Linear","MultiX=Average","Skip=True","Sort=True")</f>
        <v>#N/A Invalid Parameter: Interpolation value</v>
      </c>
      <c r="AJ4502" s="43" t="str">
        <f>_xll.BInterpol('Base IPCA'!$C$3:$C$13,'Base IPCA'!$D$3:$D$13,AH4502,"Cubic","Extrapolate=Linear","MultiX=Average","Skip=True","Sort=True")</f>
        <v>#N/A Invalid Parameter: Interpolation value</v>
      </c>
    </row>
    <row r="4503" spans="34:36" x14ac:dyDescent="0.25">
      <c r="AH4503" s="42" t="e">
        <f t="shared" si="164"/>
        <v>#REF!</v>
      </c>
      <c r="AI4503" s="43" t="str">
        <f>_xll.BInterpol('Base IPCA'!$C$3:$C$13,'Base IPCA'!$E$3:$E$13,AH4503,"Cubic","Extrapolate=Linear","MultiX=Average","Skip=True","Sort=True")</f>
        <v>#N/A Invalid Parameter: Interpolation value</v>
      </c>
      <c r="AJ4503" s="43" t="str">
        <f>_xll.BInterpol('Base IPCA'!$C$3:$C$13,'Base IPCA'!$D$3:$D$13,AH4503,"Cubic","Extrapolate=Linear","MultiX=Average","Skip=True","Sort=True")</f>
        <v>#N/A Invalid Parameter: Interpolation value</v>
      </c>
    </row>
    <row r="4504" spans="34:36" x14ac:dyDescent="0.25">
      <c r="AH4504" s="42" t="e">
        <f t="shared" si="164"/>
        <v>#REF!</v>
      </c>
      <c r="AI4504" s="43" t="str">
        <f>_xll.BInterpol('Base IPCA'!$C$3:$C$13,'Base IPCA'!$E$3:$E$13,AH4504,"Cubic","Extrapolate=Linear","MultiX=Average","Skip=True","Sort=True")</f>
        <v>#N/A Invalid Parameter: Interpolation value</v>
      </c>
      <c r="AJ4504" s="43" t="str">
        <f>_xll.BInterpol('Base IPCA'!$C$3:$C$13,'Base IPCA'!$D$3:$D$13,AH4504,"Cubic","Extrapolate=Linear","MultiX=Average","Skip=True","Sort=True")</f>
        <v>#N/A Invalid Parameter: Interpolation value</v>
      </c>
    </row>
    <row r="4505" spans="34:36" x14ac:dyDescent="0.25">
      <c r="AH4505" s="42" t="e">
        <f t="shared" si="164"/>
        <v>#REF!</v>
      </c>
      <c r="AI4505" s="43" t="str">
        <f>_xll.BInterpol('Base IPCA'!$C$3:$C$13,'Base IPCA'!$E$3:$E$13,AH4505,"Cubic","Extrapolate=Linear","MultiX=Average","Skip=True","Sort=True")</f>
        <v>#N/A Invalid Parameter: Interpolation value</v>
      </c>
      <c r="AJ4505" s="43" t="str">
        <f>_xll.BInterpol('Base IPCA'!$C$3:$C$13,'Base IPCA'!$D$3:$D$13,AH4505,"Cubic","Extrapolate=Linear","MultiX=Average","Skip=True","Sort=True")</f>
        <v>#N/A Invalid Parameter: Interpolation value</v>
      </c>
    </row>
    <row r="4506" spans="34:36" x14ac:dyDescent="0.25">
      <c r="AH4506" s="42" t="e">
        <f t="shared" si="164"/>
        <v>#REF!</v>
      </c>
      <c r="AI4506" s="43" t="str">
        <f>_xll.BInterpol('Base IPCA'!$C$3:$C$13,'Base IPCA'!$E$3:$E$13,AH4506,"Cubic","Extrapolate=Linear","MultiX=Average","Skip=True","Sort=True")</f>
        <v>#N/A Invalid Parameter: Interpolation value</v>
      </c>
      <c r="AJ4506" s="43" t="str">
        <f>_xll.BInterpol('Base IPCA'!$C$3:$C$13,'Base IPCA'!$D$3:$D$13,AH4506,"Cubic","Extrapolate=Linear","MultiX=Average","Skip=True","Sort=True")</f>
        <v>#N/A Invalid Parameter: Interpolation value</v>
      </c>
    </row>
    <row r="4507" spans="34:36" x14ac:dyDescent="0.25">
      <c r="AH4507" s="42" t="e">
        <f t="shared" si="164"/>
        <v>#REF!</v>
      </c>
      <c r="AI4507" s="43" t="str">
        <f>_xll.BInterpol('Base IPCA'!$C$3:$C$13,'Base IPCA'!$E$3:$E$13,AH4507,"Cubic","Extrapolate=Linear","MultiX=Average","Skip=True","Sort=True")</f>
        <v>#N/A Invalid Parameter: Interpolation value</v>
      </c>
      <c r="AJ4507" s="43" t="str">
        <f>_xll.BInterpol('Base IPCA'!$C$3:$C$13,'Base IPCA'!$D$3:$D$13,AH4507,"Cubic","Extrapolate=Linear","MultiX=Average","Skip=True","Sort=True")</f>
        <v>#N/A Invalid Parameter: Interpolation value</v>
      </c>
    </row>
    <row r="4508" spans="34:36" x14ac:dyDescent="0.25">
      <c r="AH4508" s="42" t="e">
        <f t="shared" si="164"/>
        <v>#REF!</v>
      </c>
      <c r="AI4508" s="43" t="str">
        <f>_xll.BInterpol('Base IPCA'!$C$3:$C$13,'Base IPCA'!$E$3:$E$13,AH4508,"Cubic","Extrapolate=Linear","MultiX=Average","Skip=True","Sort=True")</f>
        <v>#N/A Invalid Parameter: Interpolation value</v>
      </c>
      <c r="AJ4508" s="43" t="str">
        <f>_xll.BInterpol('Base IPCA'!$C$3:$C$13,'Base IPCA'!$D$3:$D$13,AH4508,"Cubic","Extrapolate=Linear","MultiX=Average","Skip=True","Sort=True")</f>
        <v>#N/A Invalid Parameter: Interpolation value</v>
      </c>
    </row>
    <row r="4509" spans="34:36" x14ac:dyDescent="0.25">
      <c r="AH4509" s="42" t="e">
        <f t="shared" si="164"/>
        <v>#REF!</v>
      </c>
      <c r="AI4509" s="43" t="str">
        <f>_xll.BInterpol('Base IPCA'!$C$3:$C$13,'Base IPCA'!$E$3:$E$13,AH4509,"Cubic","Extrapolate=Linear","MultiX=Average","Skip=True","Sort=True")</f>
        <v>#N/A Invalid Parameter: Interpolation value</v>
      </c>
      <c r="AJ4509" s="43" t="str">
        <f>_xll.BInterpol('Base IPCA'!$C$3:$C$13,'Base IPCA'!$D$3:$D$13,AH4509,"Cubic","Extrapolate=Linear","MultiX=Average","Skip=True","Sort=True")</f>
        <v>#N/A Invalid Parameter: Interpolation value</v>
      </c>
    </row>
    <row r="4510" spans="34:36" x14ac:dyDescent="0.25">
      <c r="AH4510" s="42" t="e">
        <f t="shared" si="164"/>
        <v>#REF!</v>
      </c>
      <c r="AI4510" s="43" t="str">
        <f>_xll.BInterpol('Base IPCA'!$C$3:$C$13,'Base IPCA'!$E$3:$E$13,AH4510,"Cubic","Extrapolate=Linear","MultiX=Average","Skip=True","Sort=True")</f>
        <v>#N/A Invalid Parameter: Interpolation value</v>
      </c>
      <c r="AJ4510" s="43" t="str">
        <f>_xll.BInterpol('Base IPCA'!$C$3:$C$13,'Base IPCA'!$D$3:$D$13,AH4510,"Cubic","Extrapolate=Linear","MultiX=Average","Skip=True","Sort=True")</f>
        <v>#N/A Invalid Parameter: Interpolation value</v>
      </c>
    </row>
    <row r="4511" spans="34:36" x14ac:dyDescent="0.25">
      <c r="AH4511" s="42" t="e">
        <f t="shared" si="164"/>
        <v>#REF!</v>
      </c>
      <c r="AI4511" s="43" t="str">
        <f>_xll.BInterpol('Base IPCA'!$C$3:$C$13,'Base IPCA'!$E$3:$E$13,AH4511,"Cubic","Extrapolate=Linear","MultiX=Average","Skip=True","Sort=True")</f>
        <v>#N/A Invalid Parameter: Interpolation value</v>
      </c>
      <c r="AJ4511" s="43" t="str">
        <f>_xll.BInterpol('Base IPCA'!$C$3:$C$13,'Base IPCA'!$D$3:$D$13,AH4511,"Cubic","Extrapolate=Linear","MultiX=Average","Skip=True","Sort=True")</f>
        <v>#N/A Invalid Parameter: Interpolation value</v>
      </c>
    </row>
    <row r="4512" spans="34:36" x14ac:dyDescent="0.25">
      <c r="AH4512" s="42" t="e">
        <f t="shared" si="164"/>
        <v>#REF!</v>
      </c>
      <c r="AI4512" s="43" t="str">
        <f>_xll.BInterpol('Base IPCA'!$C$3:$C$13,'Base IPCA'!$E$3:$E$13,AH4512,"Cubic","Extrapolate=Linear","MultiX=Average","Skip=True","Sort=True")</f>
        <v>#N/A Invalid Parameter: Interpolation value</v>
      </c>
      <c r="AJ4512" s="43" t="str">
        <f>_xll.BInterpol('Base IPCA'!$C$3:$C$13,'Base IPCA'!$D$3:$D$13,AH4512,"Cubic","Extrapolate=Linear","MultiX=Average","Skip=True","Sort=True")</f>
        <v>#N/A Invalid Parameter: Interpolation value</v>
      </c>
    </row>
    <row r="4513" spans="34:36" x14ac:dyDescent="0.25">
      <c r="AH4513" s="42" t="e">
        <f t="shared" si="164"/>
        <v>#REF!</v>
      </c>
      <c r="AI4513" s="43" t="str">
        <f>_xll.BInterpol('Base IPCA'!$C$3:$C$13,'Base IPCA'!$E$3:$E$13,AH4513,"Cubic","Extrapolate=Linear","MultiX=Average","Skip=True","Sort=True")</f>
        <v>#N/A Invalid Parameter: Interpolation value</v>
      </c>
      <c r="AJ4513" s="43" t="str">
        <f>_xll.BInterpol('Base IPCA'!$C$3:$C$13,'Base IPCA'!$D$3:$D$13,AH4513,"Cubic","Extrapolate=Linear","MultiX=Average","Skip=True","Sort=True")</f>
        <v>#N/A Invalid Parameter: Interpolation value</v>
      </c>
    </row>
    <row r="4514" spans="34:36" x14ac:dyDescent="0.25">
      <c r="AH4514" s="42" t="e">
        <f t="shared" si="164"/>
        <v>#REF!</v>
      </c>
      <c r="AI4514" s="43" t="str">
        <f>_xll.BInterpol('Base IPCA'!$C$3:$C$13,'Base IPCA'!$E$3:$E$13,AH4514,"Cubic","Extrapolate=Linear","MultiX=Average","Skip=True","Sort=True")</f>
        <v>#N/A Invalid Parameter: Interpolation value</v>
      </c>
      <c r="AJ4514" s="43" t="str">
        <f>_xll.BInterpol('Base IPCA'!$C$3:$C$13,'Base IPCA'!$D$3:$D$13,AH4514,"Cubic","Extrapolate=Linear","MultiX=Average","Skip=True","Sort=True")</f>
        <v>#N/A Invalid Parameter: Interpolation value</v>
      </c>
    </row>
    <row r="4515" spans="34:36" x14ac:dyDescent="0.25">
      <c r="AH4515" s="42" t="e">
        <f t="shared" si="164"/>
        <v>#REF!</v>
      </c>
      <c r="AI4515" s="43" t="str">
        <f>_xll.BInterpol('Base IPCA'!$C$3:$C$13,'Base IPCA'!$E$3:$E$13,AH4515,"Cubic","Extrapolate=Linear","MultiX=Average","Skip=True","Sort=True")</f>
        <v>#N/A Invalid Parameter: Interpolation value</v>
      </c>
      <c r="AJ4515" s="43" t="str">
        <f>_xll.BInterpol('Base IPCA'!$C$3:$C$13,'Base IPCA'!$D$3:$D$13,AH4515,"Cubic","Extrapolate=Linear","MultiX=Average","Skip=True","Sort=True")</f>
        <v>#N/A Invalid Parameter: Interpolation value</v>
      </c>
    </row>
    <row r="4516" spans="34:36" x14ac:dyDescent="0.25">
      <c r="AH4516" s="42" t="e">
        <f t="shared" si="164"/>
        <v>#REF!</v>
      </c>
      <c r="AI4516" s="43" t="str">
        <f>_xll.BInterpol('Base IPCA'!$C$3:$C$13,'Base IPCA'!$E$3:$E$13,AH4516,"Cubic","Extrapolate=Linear","MultiX=Average","Skip=True","Sort=True")</f>
        <v>#N/A Invalid Parameter: Interpolation value</v>
      </c>
      <c r="AJ4516" s="43" t="str">
        <f>_xll.BInterpol('Base IPCA'!$C$3:$C$13,'Base IPCA'!$D$3:$D$13,AH4516,"Cubic","Extrapolate=Linear","MultiX=Average","Skip=True","Sort=True")</f>
        <v>#N/A Invalid Parameter: Interpolation value</v>
      </c>
    </row>
    <row r="4517" spans="34:36" x14ac:dyDescent="0.25">
      <c r="AH4517" s="42" t="e">
        <f t="shared" si="164"/>
        <v>#REF!</v>
      </c>
      <c r="AI4517" s="43" t="str">
        <f>_xll.BInterpol('Base IPCA'!$C$3:$C$13,'Base IPCA'!$E$3:$E$13,AH4517,"Cubic","Extrapolate=Linear","MultiX=Average","Skip=True","Sort=True")</f>
        <v>#N/A Invalid Parameter: Interpolation value</v>
      </c>
      <c r="AJ4517" s="43" t="str">
        <f>_xll.BInterpol('Base IPCA'!$C$3:$C$13,'Base IPCA'!$D$3:$D$13,AH4517,"Cubic","Extrapolate=Linear","MultiX=Average","Skip=True","Sort=True")</f>
        <v>#N/A Invalid Parameter: Interpolation value</v>
      </c>
    </row>
    <row r="4518" spans="34:36" x14ac:dyDescent="0.25">
      <c r="AH4518" s="42" t="e">
        <f t="shared" si="164"/>
        <v>#REF!</v>
      </c>
      <c r="AI4518" s="43" t="str">
        <f>_xll.BInterpol('Base IPCA'!$C$3:$C$13,'Base IPCA'!$E$3:$E$13,AH4518,"Cubic","Extrapolate=Linear","MultiX=Average","Skip=True","Sort=True")</f>
        <v>#N/A Invalid Parameter: Interpolation value</v>
      </c>
      <c r="AJ4518" s="43" t="str">
        <f>_xll.BInterpol('Base IPCA'!$C$3:$C$13,'Base IPCA'!$D$3:$D$13,AH4518,"Cubic","Extrapolate=Linear","MultiX=Average","Skip=True","Sort=True")</f>
        <v>#N/A Invalid Parameter: Interpolation value</v>
      </c>
    </row>
    <row r="4519" spans="34:36" x14ac:dyDescent="0.25">
      <c r="AH4519" s="42" t="e">
        <f t="shared" si="164"/>
        <v>#REF!</v>
      </c>
      <c r="AI4519" s="43" t="str">
        <f>_xll.BInterpol('Base IPCA'!$C$3:$C$13,'Base IPCA'!$E$3:$E$13,AH4519,"Cubic","Extrapolate=Linear","MultiX=Average","Skip=True","Sort=True")</f>
        <v>#N/A Invalid Parameter: Interpolation value</v>
      </c>
      <c r="AJ4519" s="43" t="str">
        <f>_xll.BInterpol('Base IPCA'!$C$3:$C$13,'Base IPCA'!$D$3:$D$13,AH4519,"Cubic","Extrapolate=Linear","MultiX=Average","Skip=True","Sort=True")</f>
        <v>#N/A Invalid Parameter: Interpolation value</v>
      </c>
    </row>
    <row r="4520" spans="34:36" x14ac:dyDescent="0.25">
      <c r="AH4520" s="42" t="e">
        <f t="shared" si="164"/>
        <v>#REF!</v>
      </c>
      <c r="AI4520" s="43" t="str">
        <f>_xll.BInterpol('Base IPCA'!$C$3:$C$13,'Base IPCA'!$E$3:$E$13,AH4520,"Cubic","Extrapolate=Linear","MultiX=Average","Skip=True","Sort=True")</f>
        <v>#N/A Invalid Parameter: Interpolation value</v>
      </c>
      <c r="AJ4520" s="43" t="str">
        <f>_xll.BInterpol('Base IPCA'!$C$3:$C$13,'Base IPCA'!$D$3:$D$13,AH4520,"Cubic","Extrapolate=Linear","MultiX=Average","Skip=True","Sort=True")</f>
        <v>#N/A Invalid Parameter: Interpolation value</v>
      </c>
    </row>
    <row r="4521" spans="34:36" x14ac:dyDescent="0.25">
      <c r="AH4521" s="42" t="e">
        <f t="shared" si="164"/>
        <v>#REF!</v>
      </c>
      <c r="AI4521" s="43" t="str">
        <f>_xll.BInterpol('Base IPCA'!$C$3:$C$13,'Base IPCA'!$E$3:$E$13,AH4521,"Cubic","Extrapolate=Linear","MultiX=Average","Skip=True","Sort=True")</f>
        <v>#N/A Invalid Parameter: Interpolation value</v>
      </c>
      <c r="AJ4521" s="43" t="str">
        <f>_xll.BInterpol('Base IPCA'!$C$3:$C$13,'Base IPCA'!$D$3:$D$13,AH4521,"Cubic","Extrapolate=Linear","MultiX=Average","Skip=True","Sort=True")</f>
        <v>#N/A Invalid Parameter: Interpolation value</v>
      </c>
    </row>
    <row r="4522" spans="34:36" x14ac:dyDescent="0.25">
      <c r="AH4522" s="42" t="e">
        <f t="shared" si="164"/>
        <v>#REF!</v>
      </c>
      <c r="AI4522" s="43" t="str">
        <f>_xll.BInterpol('Base IPCA'!$C$3:$C$13,'Base IPCA'!$E$3:$E$13,AH4522,"Cubic","Extrapolate=Linear","MultiX=Average","Skip=True","Sort=True")</f>
        <v>#N/A Invalid Parameter: Interpolation value</v>
      </c>
      <c r="AJ4522" s="43" t="str">
        <f>_xll.BInterpol('Base IPCA'!$C$3:$C$13,'Base IPCA'!$D$3:$D$13,AH4522,"Cubic","Extrapolate=Linear","MultiX=Average","Skip=True","Sort=True")</f>
        <v>#N/A Invalid Parameter: Interpolation value</v>
      </c>
    </row>
    <row r="4523" spans="34:36" x14ac:dyDescent="0.25">
      <c r="AH4523" s="42" t="e">
        <f t="shared" si="164"/>
        <v>#REF!</v>
      </c>
      <c r="AI4523" s="43" t="str">
        <f>_xll.BInterpol('Base IPCA'!$C$3:$C$13,'Base IPCA'!$E$3:$E$13,AH4523,"Cubic","Extrapolate=Linear","MultiX=Average","Skip=True","Sort=True")</f>
        <v>#N/A Invalid Parameter: Interpolation value</v>
      </c>
      <c r="AJ4523" s="43" t="str">
        <f>_xll.BInterpol('Base IPCA'!$C$3:$C$13,'Base IPCA'!$D$3:$D$13,AH4523,"Cubic","Extrapolate=Linear","MultiX=Average","Skip=True","Sort=True")</f>
        <v>#N/A Invalid Parameter: Interpolation value</v>
      </c>
    </row>
    <row r="4524" spans="34:36" x14ac:dyDescent="0.25">
      <c r="AH4524" s="42" t="e">
        <f t="shared" si="164"/>
        <v>#REF!</v>
      </c>
      <c r="AI4524" s="43" t="str">
        <f>_xll.BInterpol('Base IPCA'!$C$3:$C$13,'Base IPCA'!$E$3:$E$13,AH4524,"Cubic","Extrapolate=Linear","MultiX=Average","Skip=True","Sort=True")</f>
        <v>#N/A Invalid Parameter: Interpolation value</v>
      </c>
      <c r="AJ4524" s="43" t="str">
        <f>_xll.BInterpol('Base IPCA'!$C$3:$C$13,'Base IPCA'!$D$3:$D$13,AH4524,"Cubic","Extrapolate=Linear","MultiX=Average","Skip=True","Sort=True")</f>
        <v>#N/A Invalid Parameter: Interpolation value</v>
      </c>
    </row>
    <row r="4525" spans="34:36" x14ac:dyDescent="0.25">
      <c r="AH4525" s="42" t="e">
        <f t="shared" si="164"/>
        <v>#REF!</v>
      </c>
      <c r="AI4525" s="43" t="str">
        <f>_xll.BInterpol('Base IPCA'!$C$3:$C$13,'Base IPCA'!$E$3:$E$13,AH4525,"Cubic","Extrapolate=Linear","MultiX=Average","Skip=True","Sort=True")</f>
        <v>#N/A Invalid Parameter: Interpolation value</v>
      </c>
      <c r="AJ4525" s="43" t="str">
        <f>_xll.BInterpol('Base IPCA'!$C$3:$C$13,'Base IPCA'!$D$3:$D$13,AH4525,"Cubic","Extrapolate=Linear","MultiX=Average","Skip=True","Sort=True")</f>
        <v>#N/A Invalid Parameter: Interpolation value</v>
      </c>
    </row>
    <row r="4526" spans="34:36" x14ac:dyDescent="0.25">
      <c r="AH4526" s="42" t="e">
        <f t="shared" si="164"/>
        <v>#REF!</v>
      </c>
      <c r="AI4526" s="43" t="str">
        <f>_xll.BInterpol('Base IPCA'!$C$3:$C$13,'Base IPCA'!$E$3:$E$13,AH4526,"Cubic","Extrapolate=Linear","MultiX=Average","Skip=True","Sort=True")</f>
        <v>#N/A Invalid Parameter: Interpolation value</v>
      </c>
      <c r="AJ4526" s="43" t="str">
        <f>_xll.BInterpol('Base IPCA'!$C$3:$C$13,'Base IPCA'!$D$3:$D$13,AH4526,"Cubic","Extrapolate=Linear","MultiX=Average","Skip=True","Sort=True")</f>
        <v>#N/A Invalid Parameter: Interpolation value</v>
      </c>
    </row>
    <row r="4527" spans="34:36" x14ac:dyDescent="0.25">
      <c r="AH4527" s="42" t="e">
        <f t="shared" si="164"/>
        <v>#REF!</v>
      </c>
      <c r="AI4527" s="43" t="str">
        <f>_xll.BInterpol('Base IPCA'!$C$3:$C$13,'Base IPCA'!$E$3:$E$13,AH4527,"Cubic","Extrapolate=Linear","MultiX=Average","Skip=True","Sort=True")</f>
        <v>#N/A Invalid Parameter: Interpolation value</v>
      </c>
      <c r="AJ4527" s="43" t="str">
        <f>_xll.BInterpol('Base IPCA'!$C$3:$C$13,'Base IPCA'!$D$3:$D$13,AH4527,"Cubic","Extrapolate=Linear","MultiX=Average","Skip=True","Sort=True")</f>
        <v>#N/A Invalid Parameter: Interpolation value</v>
      </c>
    </row>
    <row r="4528" spans="34:36" x14ac:dyDescent="0.25">
      <c r="AH4528" s="42" t="e">
        <f t="shared" si="164"/>
        <v>#REF!</v>
      </c>
      <c r="AI4528" s="43" t="str">
        <f>_xll.BInterpol('Base IPCA'!$C$3:$C$13,'Base IPCA'!$E$3:$E$13,AH4528,"Cubic","Extrapolate=Linear","MultiX=Average","Skip=True","Sort=True")</f>
        <v>#N/A Invalid Parameter: Interpolation value</v>
      </c>
      <c r="AJ4528" s="43" t="str">
        <f>_xll.BInterpol('Base IPCA'!$C$3:$C$13,'Base IPCA'!$D$3:$D$13,AH4528,"Cubic","Extrapolate=Linear","MultiX=Average","Skip=True","Sort=True")</f>
        <v>#N/A Invalid Parameter: Interpolation value</v>
      </c>
    </row>
    <row r="4529" spans="34:36" x14ac:dyDescent="0.25">
      <c r="AH4529" s="42" t="e">
        <f t="shared" si="164"/>
        <v>#REF!</v>
      </c>
      <c r="AI4529" s="43" t="str">
        <f>_xll.BInterpol('Base IPCA'!$C$3:$C$13,'Base IPCA'!$E$3:$E$13,AH4529,"Cubic","Extrapolate=Linear","MultiX=Average","Skip=True","Sort=True")</f>
        <v>#N/A Invalid Parameter: Interpolation value</v>
      </c>
      <c r="AJ4529" s="43" t="str">
        <f>_xll.BInterpol('Base IPCA'!$C$3:$C$13,'Base IPCA'!$D$3:$D$13,AH4529,"Cubic","Extrapolate=Linear","MultiX=Average","Skip=True","Sort=True")</f>
        <v>#N/A Invalid Parameter: Interpolation value</v>
      </c>
    </row>
    <row r="4530" spans="34:36" x14ac:dyDescent="0.25">
      <c r="AH4530" s="42" t="e">
        <f t="shared" si="164"/>
        <v>#REF!</v>
      </c>
      <c r="AI4530" s="43" t="str">
        <f>_xll.BInterpol('Base IPCA'!$C$3:$C$13,'Base IPCA'!$E$3:$E$13,AH4530,"Cubic","Extrapolate=Linear","MultiX=Average","Skip=True","Sort=True")</f>
        <v>#N/A Invalid Parameter: Interpolation value</v>
      </c>
      <c r="AJ4530" s="43" t="str">
        <f>_xll.BInterpol('Base IPCA'!$C$3:$C$13,'Base IPCA'!$D$3:$D$13,AH4530,"Cubic","Extrapolate=Linear","MultiX=Average","Skip=True","Sort=True")</f>
        <v>#N/A Invalid Parameter: Interpolation value</v>
      </c>
    </row>
    <row r="4531" spans="34:36" x14ac:dyDescent="0.25">
      <c r="AH4531" s="42" t="e">
        <f t="shared" si="164"/>
        <v>#REF!</v>
      </c>
      <c r="AI4531" s="43" t="str">
        <f>_xll.BInterpol('Base IPCA'!$C$3:$C$13,'Base IPCA'!$E$3:$E$13,AH4531,"Cubic","Extrapolate=Linear","MultiX=Average","Skip=True","Sort=True")</f>
        <v>#N/A Invalid Parameter: Interpolation value</v>
      </c>
      <c r="AJ4531" s="43" t="str">
        <f>_xll.BInterpol('Base IPCA'!$C$3:$C$13,'Base IPCA'!$D$3:$D$13,AH4531,"Cubic","Extrapolate=Linear","MultiX=Average","Skip=True","Sort=True")</f>
        <v>#N/A Invalid Parameter: Interpolation value</v>
      </c>
    </row>
    <row r="4532" spans="34:36" x14ac:dyDescent="0.25">
      <c r="AH4532" s="42" t="e">
        <f t="shared" si="164"/>
        <v>#REF!</v>
      </c>
      <c r="AI4532" s="43" t="str">
        <f>_xll.BInterpol('Base IPCA'!$C$3:$C$13,'Base IPCA'!$E$3:$E$13,AH4532,"Cubic","Extrapolate=Linear","MultiX=Average","Skip=True","Sort=True")</f>
        <v>#N/A Invalid Parameter: Interpolation value</v>
      </c>
      <c r="AJ4532" s="43" t="str">
        <f>_xll.BInterpol('Base IPCA'!$C$3:$C$13,'Base IPCA'!$D$3:$D$13,AH4532,"Cubic","Extrapolate=Linear","MultiX=Average","Skip=True","Sort=True")</f>
        <v>#N/A Invalid Parameter: Interpolation value</v>
      </c>
    </row>
    <row r="4533" spans="34:36" x14ac:dyDescent="0.25">
      <c r="AH4533" s="42" t="e">
        <f t="shared" si="164"/>
        <v>#REF!</v>
      </c>
      <c r="AI4533" s="43" t="str">
        <f>_xll.BInterpol('Base IPCA'!$C$3:$C$13,'Base IPCA'!$E$3:$E$13,AH4533,"Cubic","Extrapolate=Linear","MultiX=Average","Skip=True","Sort=True")</f>
        <v>#N/A Invalid Parameter: Interpolation value</v>
      </c>
      <c r="AJ4533" s="43" t="str">
        <f>_xll.BInterpol('Base IPCA'!$C$3:$C$13,'Base IPCA'!$D$3:$D$13,AH4533,"Cubic","Extrapolate=Linear","MultiX=Average","Skip=True","Sort=True")</f>
        <v>#N/A Invalid Parameter: Interpolation value</v>
      </c>
    </row>
    <row r="4534" spans="34:36" x14ac:dyDescent="0.25">
      <c r="AH4534" s="42" t="e">
        <f t="shared" si="164"/>
        <v>#REF!</v>
      </c>
      <c r="AI4534" s="43" t="str">
        <f>_xll.BInterpol('Base IPCA'!$C$3:$C$13,'Base IPCA'!$E$3:$E$13,AH4534,"Cubic","Extrapolate=Linear","MultiX=Average","Skip=True","Sort=True")</f>
        <v>#N/A Invalid Parameter: Interpolation value</v>
      </c>
      <c r="AJ4534" s="43" t="str">
        <f>_xll.BInterpol('Base IPCA'!$C$3:$C$13,'Base IPCA'!$D$3:$D$13,AH4534,"Cubic","Extrapolate=Linear","MultiX=Average","Skip=True","Sort=True")</f>
        <v>#N/A Invalid Parameter: Interpolation value</v>
      </c>
    </row>
    <row r="4535" spans="34:36" x14ac:dyDescent="0.25">
      <c r="AH4535" s="42" t="e">
        <f t="shared" si="164"/>
        <v>#REF!</v>
      </c>
      <c r="AI4535" s="43" t="str">
        <f>_xll.BInterpol('Base IPCA'!$C$3:$C$13,'Base IPCA'!$E$3:$E$13,AH4535,"Cubic","Extrapolate=Linear","MultiX=Average","Skip=True","Sort=True")</f>
        <v>#N/A Invalid Parameter: Interpolation value</v>
      </c>
      <c r="AJ4535" s="43" t="str">
        <f>_xll.BInterpol('Base IPCA'!$C$3:$C$13,'Base IPCA'!$D$3:$D$13,AH4535,"Cubic","Extrapolate=Linear","MultiX=Average","Skip=True","Sort=True")</f>
        <v>#N/A Invalid Parameter: Interpolation value</v>
      </c>
    </row>
    <row r="4536" spans="34:36" x14ac:dyDescent="0.25">
      <c r="AH4536" s="42" t="e">
        <f t="shared" si="164"/>
        <v>#REF!</v>
      </c>
      <c r="AI4536" s="43" t="str">
        <f>_xll.BInterpol('Base IPCA'!$C$3:$C$13,'Base IPCA'!$E$3:$E$13,AH4536,"Cubic","Extrapolate=Linear","MultiX=Average","Skip=True","Sort=True")</f>
        <v>#N/A Invalid Parameter: Interpolation value</v>
      </c>
      <c r="AJ4536" s="43" t="str">
        <f>_xll.BInterpol('Base IPCA'!$C$3:$C$13,'Base IPCA'!$D$3:$D$13,AH4536,"Cubic","Extrapolate=Linear","MultiX=Average","Skip=True","Sort=True")</f>
        <v>#N/A Invalid Parameter: Interpolation value</v>
      </c>
    </row>
    <row r="4537" spans="34:36" x14ac:dyDescent="0.25">
      <c r="AH4537" s="42" t="e">
        <f t="shared" si="164"/>
        <v>#REF!</v>
      </c>
      <c r="AI4537" s="43" t="str">
        <f>_xll.BInterpol('Base IPCA'!$C$3:$C$13,'Base IPCA'!$E$3:$E$13,AH4537,"Cubic","Extrapolate=Linear","MultiX=Average","Skip=True","Sort=True")</f>
        <v>#N/A Invalid Parameter: Interpolation value</v>
      </c>
      <c r="AJ4537" s="43" t="str">
        <f>_xll.BInterpol('Base IPCA'!$C$3:$C$13,'Base IPCA'!$D$3:$D$13,AH4537,"Cubic","Extrapolate=Linear","MultiX=Average","Skip=True","Sort=True")</f>
        <v>#N/A Invalid Parameter: Interpolation value</v>
      </c>
    </row>
    <row r="4538" spans="34:36" x14ac:dyDescent="0.25">
      <c r="AH4538" s="42" t="e">
        <f t="shared" si="164"/>
        <v>#REF!</v>
      </c>
      <c r="AI4538" s="43" t="str">
        <f>_xll.BInterpol('Base IPCA'!$C$3:$C$13,'Base IPCA'!$E$3:$E$13,AH4538,"Cubic","Extrapolate=Linear","MultiX=Average","Skip=True","Sort=True")</f>
        <v>#N/A Invalid Parameter: Interpolation value</v>
      </c>
      <c r="AJ4538" s="43" t="str">
        <f>_xll.BInterpol('Base IPCA'!$C$3:$C$13,'Base IPCA'!$D$3:$D$13,AH4538,"Cubic","Extrapolate=Linear","MultiX=Average","Skip=True","Sort=True")</f>
        <v>#N/A Invalid Parameter: Interpolation value</v>
      </c>
    </row>
    <row r="4539" spans="34:36" x14ac:dyDescent="0.25">
      <c r="AH4539" s="42" t="e">
        <f t="shared" si="164"/>
        <v>#REF!</v>
      </c>
      <c r="AI4539" s="43" t="str">
        <f>_xll.BInterpol('Base IPCA'!$C$3:$C$13,'Base IPCA'!$E$3:$E$13,AH4539,"Cubic","Extrapolate=Linear","MultiX=Average","Skip=True","Sort=True")</f>
        <v>#N/A Invalid Parameter: Interpolation value</v>
      </c>
      <c r="AJ4539" s="43" t="str">
        <f>_xll.BInterpol('Base IPCA'!$C$3:$C$13,'Base IPCA'!$D$3:$D$13,AH4539,"Cubic","Extrapolate=Linear","MultiX=Average","Skip=True","Sort=True")</f>
        <v>#N/A Invalid Parameter: Interpolation value</v>
      </c>
    </row>
    <row r="4540" spans="34:36" x14ac:dyDescent="0.25">
      <c r="AH4540" s="42" t="e">
        <f t="shared" si="164"/>
        <v>#REF!</v>
      </c>
      <c r="AI4540" s="43" t="str">
        <f>_xll.BInterpol('Base IPCA'!$C$3:$C$13,'Base IPCA'!$E$3:$E$13,AH4540,"Cubic","Extrapolate=Linear","MultiX=Average","Skip=True","Sort=True")</f>
        <v>#N/A Invalid Parameter: Interpolation value</v>
      </c>
      <c r="AJ4540" s="43" t="str">
        <f>_xll.BInterpol('Base IPCA'!$C$3:$C$13,'Base IPCA'!$D$3:$D$13,AH4540,"Cubic","Extrapolate=Linear","MultiX=Average","Skip=True","Sort=True")</f>
        <v>#N/A Invalid Parameter: Interpolation value</v>
      </c>
    </row>
    <row r="4541" spans="34:36" x14ac:dyDescent="0.25">
      <c r="AH4541" s="42" t="e">
        <f t="shared" si="164"/>
        <v>#REF!</v>
      </c>
      <c r="AI4541" s="43" t="str">
        <f>_xll.BInterpol('Base IPCA'!$C$3:$C$13,'Base IPCA'!$E$3:$E$13,AH4541,"Cubic","Extrapolate=Linear","MultiX=Average","Skip=True","Sort=True")</f>
        <v>#N/A Invalid Parameter: Interpolation value</v>
      </c>
      <c r="AJ4541" s="43" t="str">
        <f>_xll.BInterpol('Base IPCA'!$C$3:$C$13,'Base IPCA'!$D$3:$D$13,AH4541,"Cubic","Extrapolate=Linear","MultiX=Average","Skip=True","Sort=True")</f>
        <v>#N/A Invalid Parameter: Interpolation value</v>
      </c>
    </row>
    <row r="4542" spans="34:36" x14ac:dyDescent="0.25">
      <c r="AH4542" s="42" t="e">
        <f t="shared" si="164"/>
        <v>#REF!</v>
      </c>
      <c r="AI4542" s="43" t="str">
        <f>_xll.BInterpol('Base IPCA'!$C$3:$C$13,'Base IPCA'!$E$3:$E$13,AH4542,"Cubic","Extrapolate=Linear","MultiX=Average","Skip=True","Sort=True")</f>
        <v>#N/A Invalid Parameter: Interpolation value</v>
      </c>
      <c r="AJ4542" s="43" t="str">
        <f>_xll.BInterpol('Base IPCA'!$C$3:$C$13,'Base IPCA'!$D$3:$D$13,AH4542,"Cubic","Extrapolate=Linear","MultiX=Average","Skip=True","Sort=True")</f>
        <v>#N/A Invalid Parameter: Interpolation value</v>
      </c>
    </row>
    <row r="4543" spans="34:36" x14ac:dyDescent="0.25">
      <c r="AH4543" s="42" t="e">
        <f t="shared" si="164"/>
        <v>#REF!</v>
      </c>
      <c r="AI4543" s="43" t="str">
        <f>_xll.BInterpol('Base IPCA'!$C$3:$C$13,'Base IPCA'!$E$3:$E$13,AH4543,"Cubic","Extrapolate=Linear","MultiX=Average","Skip=True","Sort=True")</f>
        <v>#N/A Invalid Parameter: Interpolation value</v>
      </c>
      <c r="AJ4543" s="43" t="str">
        <f>_xll.BInterpol('Base IPCA'!$C$3:$C$13,'Base IPCA'!$D$3:$D$13,AH4543,"Cubic","Extrapolate=Linear","MultiX=Average","Skip=True","Sort=True")</f>
        <v>#N/A Invalid Parameter: Interpolation value</v>
      </c>
    </row>
    <row r="4544" spans="34:36" x14ac:dyDescent="0.25">
      <c r="AH4544" s="42" t="e">
        <f t="shared" si="164"/>
        <v>#REF!</v>
      </c>
      <c r="AI4544" s="43" t="str">
        <f>_xll.BInterpol('Base IPCA'!$C$3:$C$13,'Base IPCA'!$E$3:$E$13,AH4544,"Cubic","Extrapolate=Linear","MultiX=Average","Skip=True","Sort=True")</f>
        <v>#N/A Invalid Parameter: Interpolation value</v>
      </c>
      <c r="AJ4544" s="43" t="str">
        <f>_xll.BInterpol('Base IPCA'!$C$3:$C$13,'Base IPCA'!$D$3:$D$13,AH4544,"Cubic","Extrapolate=Linear","MultiX=Average","Skip=True","Sort=True")</f>
        <v>#N/A Invalid Parameter: Interpolation value</v>
      </c>
    </row>
    <row r="4545" spans="34:36" x14ac:dyDescent="0.25">
      <c r="AH4545" s="42" t="e">
        <f t="shared" si="164"/>
        <v>#REF!</v>
      </c>
      <c r="AI4545" s="43" t="str">
        <f>_xll.BInterpol('Base IPCA'!$C$3:$C$13,'Base IPCA'!$E$3:$E$13,AH4545,"Cubic","Extrapolate=Linear","MultiX=Average","Skip=True","Sort=True")</f>
        <v>#N/A Invalid Parameter: Interpolation value</v>
      </c>
      <c r="AJ4545" s="43" t="str">
        <f>_xll.BInterpol('Base IPCA'!$C$3:$C$13,'Base IPCA'!$D$3:$D$13,AH4545,"Cubic","Extrapolate=Linear","MultiX=Average","Skip=True","Sort=True")</f>
        <v>#N/A Invalid Parameter: Interpolation value</v>
      </c>
    </row>
    <row r="4546" spans="34:36" x14ac:dyDescent="0.25">
      <c r="AH4546" s="42" t="e">
        <f t="shared" si="164"/>
        <v>#REF!</v>
      </c>
      <c r="AI4546" s="43" t="str">
        <f>_xll.BInterpol('Base IPCA'!$C$3:$C$13,'Base IPCA'!$E$3:$E$13,AH4546,"Cubic","Extrapolate=Linear","MultiX=Average","Skip=True","Sort=True")</f>
        <v>#N/A Invalid Parameter: Interpolation value</v>
      </c>
      <c r="AJ4546" s="43" t="str">
        <f>_xll.BInterpol('Base IPCA'!$C$3:$C$13,'Base IPCA'!$D$3:$D$13,AH4546,"Cubic","Extrapolate=Linear","MultiX=Average","Skip=True","Sort=True")</f>
        <v>#N/A Invalid Parameter: Interpolation value</v>
      </c>
    </row>
    <row r="4547" spans="34:36" x14ac:dyDescent="0.25">
      <c r="AH4547" s="42" t="e">
        <f t="shared" si="164"/>
        <v>#REF!</v>
      </c>
      <c r="AI4547" s="43" t="str">
        <f>_xll.BInterpol('Base IPCA'!$C$3:$C$13,'Base IPCA'!$E$3:$E$13,AH4547,"Cubic","Extrapolate=Linear","MultiX=Average","Skip=True","Sort=True")</f>
        <v>#N/A Invalid Parameter: Interpolation value</v>
      </c>
      <c r="AJ4547" s="43" t="str">
        <f>_xll.BInterpol('Base IPCA'!$C$3:$C$13,'Base IPCA'!$D$3:$D$13,AH4547,"Cubic","Extrapolate=Linear","MultiX=Average","Skip=True","Sort=True")</f>
        <v>#N/A Invalid Parameter: Interpolation value</v>
      </c>
    </row>
    <row r="4548" spans="34:36" x14ac:dyDescent="0.25">
      <c r="AH4548" s="42" t="e">
        <f t="shared" si="164"/>
        <v>#REF!</v>
      </c>
      <c r="AI4548" s="43" t="str">
        <f>_xll.BInterpol('Base IPCA'!$C$3:$C$13,'Base IPCA'!$E$3:$E$13,AH4548,"Cubic","Extrapolate=Linear","MultiX=Average","Skip=True","Sort=True")</f>
        <v>#N/A Invalid Parameter: Interpolation value</v>
      </c>
      <c r="AJ4548" s="43" t="str">
        <f>_xll.BInterpol('Base IPCA'!$C$3:$C$13,'Base IPCA'!$D$3:$D$13,AH4548,"Cubic","Extrapolate=Linear","MultiX=Average","Skip=True","Sort=True")</f>
        <v>#N/A Invalid Parameter: Interpolation value</v>
      </c>
    </row>
    <row r="4549" spans="34:36" x14ac:dyDescent="0.25">
      <c r="AH4549" s="42" t="e">
        <f t="shared" si="164"/>
        <v>#REF!</v>
      </c>
      <c r="AI4549" s="43" t="str">
        <f>_xll.BInterpol('Base IPCA'!$C$3:$C$13,'Base IPCA'!$E$3:$E$13,AH4549,"Cubic","Extrapolate=Linear","MultiX=Average","Skip=True","Sort=True")</f>
        <v>#N/A Invalid Parameter: Interpolation value</v>
      </c>
      <c r="AJ4549" s="43" t="str">
        <f>_xll.BInterpol('Base IPCA'!$C$3:$C$13,'Base IPCA'!$D$3:$D$13,AH4549,"Cubic","Extrapolate=Linear","MultiX=Average","Skip=True","Sort=True")</f>
        <v>#N/A Invalid Parameter: Interpolation value</v>
      </c>
    </row>
    <row r="4550" spans="34:36" x14ac:dyDescent="0.25">
      <c r="AH4550" s="42" t="e">
        <f t="shared" ref="AH4550:AH4613" si="165">AH4549+1</f>
        <v>#REF!</v>
      </c>
      <c r="AI4550" s="43" t="str">
        <f>_xll.BInterpol('Base IPCA'!$C$3:$C$13,'Base IPCA'!$E$3:$E$13,AH4550,"Cubic","Extrapolate=Linear","MultiX=Average","Skip=True","Sort=True")</f>
        <v>#N/A Invalid Parameter: Interpolation value</v>
      </c>
      <c r="AJ4550" s="43" t="str">
        <f>_xll.BInterpol('Base IPCA'!$C$3:$C$13,'Base IPCA'!$D$3:$D$13,AH4550,"Cubic","Extrapolate=Linear","MultiX=Average","Skip=True","Sort=True")</f>
        <v>#N/A Invalid Parameter: Interpolation value</v>
      </c>
    </row>
    <row r="4551" spans="34:36" x14ac:dyDescent="0.25">
      <c r="AH4551" s="42" t="e">
        <f t="shared" si="165"/>
        <v>#REF!</v>
      </c>
      <c r="AI4551" s="43" t="str">
        <f>_xll.BInterpol('Base IPCA'!$C$3:$C$13,'Base IPCA'!$E$3:$E$13,AH4551,"Cubic","Extrapolate=Linear","MultiX=Average","Skip=True","Sort=True")</f>
        <v>#N/A Invalid Parameter: Interpolation value</v>
      </c>
      <c r="AJ4551" s="43" t="str">
        <f>_xll.BInterpol('Base IPCA'!$C$3:$C$13,'Base IPCA'!$D$3:$D$13,AH4551,"Cubic","Extrapolate=Linear","MultiX=Average","Skip=True","Sort=True")</f>
        <v>#N/A Invalid Parameter: Interpolation value</v>
      </c>
    </row>
    <row r="4552" spans="34:36" x14ac:dyDescent="0.25">
      <c r="AH4552" s="42" t="e">
        <f t="shared" si="165"/>
        <v>#REF!</v>
      </c>
      <c r="AI4552" s="43" t="str">
        <f>_xll.BInterpol('Base IPCA'!$C$3:$C$13,'Base IPCA'!$E$3:$E$13,AH4552,"Cubic","Extrapolate=Linear","MultiX=Average","Skip=True","Sort=True")</f>
        <v>#N/A Invalid Parameter: Interpolation value</v>
      </c>
      <c r="AJ4552" s="43" t="str">
        <f>_xll.BInterpol('Base IPCA'!$C$3:$C$13,'Base IPCA'!$D$3:$D$13,AH4552,"Cubic","Extrapolate=Linear","MultiX=Average","Skip=True","Sort=True")</f>
        <v>#N/A Invalid Parameter: Interpolation value</v>
      </c>
    </row>
    <row r="4553" spans="34:36" x14ac:dyDescent="0.25">
      <c r="AH4553" s="42" t="e">
        <f t="shared" si="165"/>
        <v>#REF!</v>
      </c>
      <c r="AI4553" s="43" t="str">
        <f>_xll.BInterpol('Base IPCA'!$C$3:$C$13,'Base IPCA'!$E$3:$E$13,AH4553,"Cubic","Extrapolate=Linear","MultiX=Average","Skip=True","Sort=True")</f>
        <v>#N/A Invalid Parameter: Interpolation value</v>
      </c>
      <c r="AJ4553" s="43" t="str">
        <f>_xll.BInterpol('Base IPCA'!$C$3:$C$13,'Base IPCA'!$D$3:$D$13,AH4553,"Cubic","Extrapolate=Linear","MultiX=Average","Skip=True","Sort=True")</f>
        <v>#N/A Invalid Parameter: Interpolation value</v>
      </c>
    </row>
    <row r="4554" spans="34:36" x14ac:dyDescent="0.25">
      <c r="AH4554" s="42" t="e">
        <f t="shared" si="165"/>
        <v>#REF!</v>
      </c>
      <c r="AI4554" s="43" t="str">
        <f>_xll.BInterpol('Base IPCA'!$C$3:$C$13,'Base IPCA'!$E$3:$E$13,AH4554,"Cubic","Extrapolate=Linear","MultiX=Average","Skip=True","Sort=True")</f>
        <v>#N/A Invalid Parameter: Interpolation value</v>
      </c>
      <c r="AJ4554" s="43" t="str">
        <f>_xll.BInterpol('Base IPCA'!$C$3:$C$13,'Base IPCA'!$D$3:$D$13,AH4554,"Cubic","Extrapolate=Linear","MultiX=Average","Skip=True","Sort=True")</f>
        <v>#N/A Invalid Parameter: Interpolation value</v>
      </c>
    </row>
    <row r="4555" spans="34:36" x14ac:dyDescent="0.25">
      <c r="AH4555" s="42" t="e">
        <f t="shared" si="165"/>
        <v>#REF!</v>
      </c>
      <c r="AI4555" s="43" t="str">
        <f>_xll.BInterpol('Base IPCA'!$C$3:$C$13,'Base IPCA'!$E$3:$E$13,AH4555,"Cubic","Extrapolate=Linear","MultiX=Average","Skip=True","Sort=True")</f>
        <v>#N/A Invalid Parameter: Interpolation value</v>
      </c>
      <c r="AJ4555" s="43" t="str">
        <f>_xll.BInterpol('Base IPCA'!$C$3:$C$13,'Base IPCA'!$D$3:$D$13,AH4555,"Cubic","Extrapolate=Linear","MultiX=Average","Skip=True","Sort=True")</f>
        <v>#N/A Invalid Parameter: Interpolation value</v>
      </c>
    </row>
    <row r="4556" spans="34:36" x14ac:dyDescent="0.25">
      <c r="AH4556" s="42" t="e">
        <f t="shared" si="165"/>
        <v>#REF!</v>
      </c>
      <c r="AI4556" s="43" t="str">
        <f>_xll.BInterpol('Base IPCA'!$C$3:$C$13,'Base IPCA'!$E$3:$E$13,AH4556,"Cubic","Extrapolate=Linear","MultiX=Average","Skip=True","Sort=True")</f>
        <v>#N/A Invalid Parameter: Interpolation value</v>
      </c>
      <c r="AJ4556" s="43" t="str">
        <f>_xll.BInterpol('Base IPCA'!$C$3:$C$13,'Base IPCA'!$D$3:$D$13,AH4556,"Cubic","Extrapolate=Linear","MultiX=Average","Skip=True","Sort=True")</f>
        <v>#N/A Invalid Parameter: Interpolation value</v>
      </c>
    </row>
    <row r="4557" spans="34:36" x14ac:dyDescent="0.25">
      <c r="AH4557" s="42" t="e">
        <f t="shared" si="165"/>
        <v>#REF!</v>
      </c>
      <c r="AI4557" s="43" t="str">
        <f>_xll.BInterpol('Base IPCA'!$C$3:$C$13,'Base IPCA'!$E$3:$E$13,AH4557,"Cubic","Extrapolate=Linear","MultiX=Average","Skip=True","Sort=True")</f>
        <v>#N/A Invalid Parameter: Interpolation value</v>
      </c>
      <c r="AJ4557" s="43" t="str">
        <f>_xll.BInterpol('Base IPCA'!$C$3:$C$13,'Base IPCA'!$D$3:$D$13,AH4557,"Cubic","Extrapolate=Linear","MultiX=Average","Skip=True","Sort=True")</f>
        <v>#N/A Invalid Parameter: Interpolation value</v>
      </c>
    </row>
    <row r="4558" spans="34:36" x14ac:dyDescent="0.25">
      <c r="AH4558" s="42" t="e">
        <f t="shared" si="165"/>
        <v>#REF!</v>
      </c>
      <c r="AI4558" s="43" t="str">
        <f>_xll.BInterpol('Base IPCA'!$C$3:$C$13,'Base IPCA'!$E$3:$E$13,AH4558,"Cubic","Extrapolate=Linear","MultiX=Average","Skip=True","Sort=True")</f>
        <v>#N/A Invalid Parameter: Interpolation value</v>
      </c>
      <c r="AJ4558" s="43" t="str">
        <f>_xll.BInterpol('Base IPCA'!$C$3:$C$13,'Base IPCA'!$D$3:$D$13,AH4558,"Cubic","Extrapolate=Linear","MultiX=Average","Skip=True","Sort=True")</f>
        <v>#N/A Invalid Parameter: Interpolation value</v>
      </c>
    </row>
    <row r="4559" spans="34:36" x14ac:dyDescent="0.25">
      <c r="AH4559" s="42" t="e">
        <f t="shared" si="165"/>
        <v>#REF!</v>
      </c>
      <c r="AI4559" s="43" t="str">
        <f>_xll.BInterpol('Base IPCA'!$C$3:$C$13,'Base IPCA'!$E$3:$E$13,AH4559,"Cubic","Extrapolate=Linear","MultiX=Average","Skip=True","Sort=True")</f>
        <v>#N/A Invalid Parameter: Interpolation value</v>
      </c>
      <c r="AJ4559" s="43" t="str">
        <f>_xll.BInterpol('Base IPCA'!$C$3:$C$13,'Base IPCA'!$D$3:$D$13,AH4559,"Cubic","Extrapolate=Linear","MultiX=Average","Skip=True","Sort=True")</f>
        <v>#N/A Invalid Parameter: Interpolation value</v>
      </c>
    </row>
    <row r="4560" spans="34:36" x14ac:dyDescent="0.25">
      <c r="AH4560" s="42" t="e">
        <f t="shared" si="165"/>
        <v>#REF!</v>
      </c>
      <c r="AI4560" s="43" t="str">
        <f>_xll.BInterpol('Base IPCA'!$C$3:$C$13,'Base IPCA'!$E$3:$E$13,AH4560,"Cubic","Extrapolate=Linear","MultiX=Average","Skip=True","Sort=True")</f>
        <v>#N/A Invalid Parameter: Interpolation value</v>
      </c>
      <c r="AJ4560" s="43" t="str">
        <f>_xll.BInterpol('Base IPCA'!$C$3:$C$13,'Base IPCA'!$D$3:$D$13,AH4560,"Cubic","Extrapolate=Linear","MultiX=Average","Skip=True","Sort=True")</f>
        <v>#N/A Invalid Parameter: Interpolation value</v>
      </c>
    </row>
    <row r="4561" spans="34:36" x14ac:dyDescent="0.25">
      <c r="AH4561" s="42" t="e">
        <f t="shared" si="165"/>
        <v>#REF!</v>
      </c>
      <c r="AI4561" s="43" t="str">
        <f>_xll.BInterpol('Base IPCA'!$C$3:$C$13,'Base IPCA'!$E$3:$E$13,AH4561,"Cubic","Extrapolate=Linear","MultiX=Average","Skip=True","Sort=True")</f>
        <v>#N/A Invalid Parameter: Interpolation value</v>
      </c>
      <c r="AJ4561" s="43" t="str">
        <f>_xll.BInterpol('Base IPCA'!$C$3:$C$13,'Base IPCA'!$D$3:$D$13,AH4561,"Cubic","Extrapolate=Linear","MultiX=Average","Skip=True","Sort=True")</f>
        <v>#N/A Invalid Parameter: Interpolation value</v>
      </c>
    </row>
    <row r="4562" spans="34:36" x14ac:dyDescent="0.25">
      <c r="AH4562" s="42" t="e">
        <f t="shared" si="165"/>
        <v>#REF!</v>
      </c>
      <c r="AI4562" s="43" t="str">
        <f>_xll.BInterpol('Base IPCA'!$C$3:$C$13,'Base IPCA'!$E$3:$E$13,AH4562,"Cubic","Extrapolate=Linear","MultiX=Average","Skip=True","Sort=True")</f>
        <v>#N/A Invalid Parameter: Interpolation value</v>
      </c>
      <c r="AJ4562" s="43" t="str">
        <f>_xll.BInterpol('Base IPCA'!$C$3:$C$13,'Base IPCA'!$D$3:$D$13,AH4562,"Cubic","Extrapolate=Linear","MultiX=Average","Skip=True","Sort=True")</f>
        <v>#N/A Invalid Parameter: Interpolation value</v>
      </c>
    </row>
    <row r="4563" spans="34:36" x14ac:dyDescent="0.25">
      <c r="AH4563" s="42" t="e">
        <f t="shared" si="165"/>
        <v>#REF!</v>
      </c>
      <c r="AI4563" s="43" t="str">
        <f>_xll.BInterpol('Base IPCA'!$C$3:$C$13,'Base IPCA'!$E$3:$E$13,AH4563,"Cubic","Extrapolate=Linear","MultiX=Average","Skip=True","Sort=True")</f>
        <v>#N/A Invalid Parameter: Interpolation value</v>
      </c>
      <c r="AJ4563" s="43" t="str">
        <f>_xll.BInterpol('Base IPCA'!$C$3:$C$13,'Base IPCA'!$D$3:$D$13,AH4563,"Cubic","Extrapolate=Linear","MultiX=Average","Skip=True","Sort=True")</f>
        <v>#N/A Invalid Parameter: Interpolation value</v>
      </c>
    </row>
    <row r="4564" spans="34:36" x14ac:dyDescent="0.25">
      <c r="AH4564" s="42" t="e">
        <f t="shared" si="165"/>
        <v>#REF!</v>
      </c>
      <c r="AI4564" s="43" t="str">
        <f>_xll.BInterpol('Base IPCA'!$C$3:$C$13,'Base IPCA'!$E$3:$E$13,AH4564,"Cubic","Extrapolate=Linear","MultiX=Average","Skip=True","Sort=True")</f>
        <v>#N/A Invalid Parameter: Interpolation value</v>
      </c>
      <c r="AJ4564" s="43" t="str">
        <f>_xll.BInterpol('Base IPCA'!$C$3:$C$13,'Base IPCA'!$D$3:$D$13,AH4564,"Cubic","Extrapolate=Linear","MultiX=Average","Skip=True","Sort=True")</f>
        <v>#N/A Invalid Parameter: Interpolation value</v>
      </c>
    </row>
    <row r="4565" spans="34:36" x14ac:dyDescent="0.25">
      <c r="AH4565" s="42" t="e">
        <f t="shared" si="165"/>
        <v>#REF!</v>
      </c>
      <c r="AI4565" s="43" t="str">
        <f>_xll.BInterpol('Base IPCA'!$C$3:$C$13,'Base IPCA'!$E$3:$E$13,AH4565,"Cubic","Extrapolate=Linear","MultiX=Average","Skip=True","Sort=True")</f>
        <v>#N/A Invalid Parameter: Interpolation value</v>
      </c>
      <c r="AJ4565" s="43" t="str">
        <f>_xll.BInterpol('Base IPCA'!$C$3:$C$13,'Base IPCA'!$D$3:$D$13,AH4565,"Cubic","Extrapolate=Linear","MultiX=Average","Skip=True","Sort=True")</f>
        <v>#N/A Invalid Parameter: Interpolation value</v>
      </c>
    </row>
    <row r="4566" spans="34:36" x14ac:dyDescent="0.25">
      <c r="AH4566" s="42" t="e">
        <f t="shared" si="165"/>
        <v>#REF!</v>
      </c>
      <c r="AI4566" s="43" t="str">
        <f>_xll.BInterpol('Base IPCA'!$C$3:$C$13,'Base IPCA'!$E$3:$E$13,AH4566,"Cubic","Extrapolate=Linear","MultiX=Average","Skip=True","Sort=True")</f>
        <v>#N/A Invalid Parameter: Interpolation value</v>
      </c>
      <c r="AJ4566" s="43" t="str">
        <f>_xll.BInterpol('Base IPCA'!$C$3:$C$13,'Base IPCA'!$D$3:$D$13,AH4566,"Cubic","Extrapolate=Linear","MultiX=Average","Skip=True","Sort=True")</f>
        <v>#N/A Invalid Parameter: Interpolation value</v>
      </c>
    </row>
    <row r="4567" spans="34:36" x14ac:dyDescent="0.25">
      <c r="AH4567" s="42" t="e">
        <f t="shared" si="165"/>
        <v>#REF!</v>
      </c>
      <c r="AI4567" s="43" t="str">
        <f>_xll.BInterpol('Base IPCA'!$C$3:$C$13,'Base IPCA'!$E$3:$E$13,AH4567,"Cubic","Extrapolate=Linear","MultiX=Average","Skip=True","Sort=True")</f>
        <v>#N/A Invalid Parameter: Interpolation value</v>
      </c>
      <c r="AJ4567" s="43" t="str">
        <f>_xll.BInterpol('Base IPCA'!$C$3:$C$13,'Base IPCA'!$D$3:$D$13,AH4567,"Cubic","Extrapolate=Linear","MultiX=Average","Skip=True","Sort=True")</f>
        <v>#N/A Invalid Parameter: Interpolation value</v>
      </c>
    </row>
    <row r="4568" spans="34:36" x14ac:dyDescent="0.25">
      <c r="AH4568" s="42" t="e">
        <f t="shared" si="165"/>
        <v>#REF!</v>
      </c>
      <c r="AI4568" s="43" t="str">
        <f>_xll.BInterpol('Base IPCA'!$C$3:$C$13,'Base IPCA'!$E$3:$E$13,AH4568,"Cubic","Extrapolate=Linear","MultiX=Average","Skip=True","Sort=True")</f>
        <v>#N/A Invalid Parameter: Interpolation value</v>
      </c>
      <c r="AJ4568" s="43" t="str">
        <f>_xll.BInterpol('Base IPCA'!$C$3:$C$13,'Base IPCA'!$D$3:$D$13,AH4568,"Cubic","Extrapolate=Linear","MultiX=Average","Skip=True","Sort=True")</f>
        <v>#N/A Invalid Parameter: Interpolation value</v>
      </c>
    </row>
    <row r="4569" spans="34:36" x14ac:dyDescent="0.25">
      <c r="AH4569" s="42" t="e">
        <f t="shared" si="165"/>
        <v>#REF!</v>
      </c>
      <c r="AI4569" s="43" t="str">
        <f>_xll.BInterpol('Base IPCA'!$C$3:$C$13,'Base IPCA'!$E$3:$E$13,AH4569,"Cubic","Extrapolate=Linear","MultiX=Average","Skip=True","Sort=True")</f>
        <v>#N/A Invalid Parameter: Interpolation value</v>
      </c>
      <c r="AJ4569" s="43" t="str">
        <f>_xll.BInterpol('Base IPCA'!$C$3:$C$13,'Base IPCA'!$D$3:$D$13,AH4569,"Cubic","Extrapolate=Linear","MultiX=Average","Skip=True","Sort=True")</f>
        <v>#N/A Invalid Parameter: Interpolation value</v>
      </c>
    </row>
    <row r="4570" spans="34:36" x14ac:dyDescent="0.25">
      <c r="AH4570" s="42" t="e">
        <f t="shared" si="165"/>
        <v>#REF!</v>
      </c>
      <c r="AI4570" s="43" t="str">
        <f>_xll.BInterpol('Base IPCA'!$C$3:$C$13,'Base IPCA'!$E$3:$E$13,AH4570,"Cubic","Extrapolate=Linear","MultiX=Average","Skip=True","Sort=True")</f>
        <v>#N/A Invalid Parameter: Interpolation value</v>
      </c>
      <c r="AJ4570" s="43" t="str">
        <f>_xll.BInterpol('Base IPCA'!$C$3:$C$13,'Base IPCA'!$D$3:$D$13,AH4570,"Cubic","Extrapolate=Linear","MultiX=Average","Skip=True","Sort=True")</f>
        <v>#N/A Invalid Parameter: Interpolation value</v>
      </c>
    </row>
    <row r="4571" spans="34:36" x14ac:dyDescent="0.25">
      <c r="AH4571" s="42" t="e">
        <f t="shared" si="165"/>
        <v>#REF!</v>
      </c>
      <c r="AI4571" s="43" t="str">
        <f>_xll.BInterpol('Base IPCA'!$C$3:$C$13,'Base IPCA'!$E$3:$E$13,AH4571,"Cubic","Extrapolate=Linear","MultiX=Average","Skip=True","Sort=True")</f>
        <v>#N/A Invalid Parameter: Interpolation value</v>
      </c>
      <c r="AJ4571" s="43" t="str">
        <f>_xll.BInterpol('Base IPCA'!$C$3:$C$13,'Base IPCA'!$D$3:$D$13,AH4571,"Cubic","Extrapolate=Linear","MultiX=Average","Skip=True","Sort=True")</f>
        <v>#N/A Invalid Parameter: Interpolation value</v>
      </c>
    </row>
    <row r="4572" spans="34:36" x14ac:dyDescent="0.25">
      <c r="AH4572" s="42" t="e">
        <f t="shared" si="165"/>
        <v>#REF!</v>
      </c>
      <c r="AI4572" s="43" t="str">
        <f>_xll.BInterpol('Base IPCA'!$C$3:$C$13,'Base IPCA'!$E$3:$E$13,AH4572,"Cubic","Extrapolate=Linear","MultiX=Average","Skip=True","Sort=True")</f>
        <v>#N/A Invalid Parameter: Interpolation value</v>
      </c>
      <c r="AJ4572" s="43" t="str">
        <f>_xll.BInterpol('Base IPCA'!$C$3:$C$13,'Base IPCA'!$D$3:$D$13,AH4572,"Cubic","Extrapolate=Linear","MultiX=Average","Skip=True","Sort=True")</f>
        <v>#N/A Invalid Parameter: Interpolation value</v>
      </c>
    </row>
    <row r="4573" spans="34:36" x14ac:dyDescent="0.25">
      <c r="AH4573" s="42" t="e">
        <f t="shared" si="165"/>
        <v>#REF!</v>
      </c>
      <c r="AI4573" s="43" t="str">
        <f>_xll.BInterpol('Base IPCA'!$C$3:$C$13,'Base IPCA'!$E$3:$E$13,AH4573,"Cubic","Extrapolate=Linear","MultiX=Average","Skip=True","Sort=True")</f>
        <v>#N/A Invalid Parameter: Interpolation value</v>
      </c>
      <c r="AJ4573" s="43" t="str">
        <f>_xll.BInterpol('Base IPCA'!$C$3:$C$13,'Base IPCA'!$D$3:$D$13,AH4573,"Cubic","Extrapolate=Linear","MultiX=Average","Skip=True","Sort=True")</f>
        <v>#N/A Invalid Parameter: Interpolation value</v>
      </c>
    </row>
    <row r="4574" spans="34:36" x14ac:dyDescent="0.25">
      <c r="AH4574" s="42" t="e">
        <f t="shared" si="165"/>
        <v>#REF!</v>
      </c>
      <c r="AI4574" s="43" t="str">
        <f>_xll.BInterpol('Base IPCA'!$C$3:$C$13,'Base IPCA'!$E$3:$E$13,AH4574,"Cubic","Extrapolate=Linear","MultiX=Average","Skip=True","Sort=True")</f>
        <v>#N/A Invalid Parameter: Interpolation value</v>
      </c>
      <c r="AJ4574" s="43" t="str">
        <f>_xll.BInterpol('Base IPCA'!$C$3:$C$13,'Base IPCA'!$D$3:$D$13,AH4574,"Cubic","Extrapolate=Linear","MultiX=Average","Skip=True","Sort=True")</f>
        <v>#N/A Invalid Parameter: Interpolation value</v>
      </c>
    </row>
    <row r="4575" spans="34:36" x14ac:dyDescent="0.25">
      <c r="AH4575" s="42" t="e">
        <f t="shared" si="165"/>
        <v>#REF!</v>
      </c>
      <c r="AI4575" s="43" t="str">
        <f>_xll.BInterpol('Base IPCA'!$C$3:$C$13,'Base IPCA'!$E$3:$E$13,AH4575,"Cubic","Extrapolate=Linear","MultiX=Average","Skip=True","Sort=True")</f>
        <v>#N/A Invalid Parameter: Interpolation value</v>
      </c>
      <c r="AJ4575" s="43" t="str">
        <f>_xll.BInterpol('Base IPCA'!$C$3:$C$13,'Base IPCA'!$D$3:$D$13,AH4575,"Cubic","Extrapolate=Linear","MultiX=Average","Skip=True","Sort=True")</f>
        <v>#N/A Invalid Parameter: Interpolation value</v>
      </c>
    </row>
    <row r="4576" spans="34:36" x14ac:dyDescent="0.25">
      <c r="AH4576" s="42" t="e">
        <f t="shared" si="165"/>
        <v>#REF!</v>
      </c>
      <c r="AI4576" s="43" t="str">
        <f>_xll.BInterpol('Base IPCA'!$C$3:$C$13,'Base IPCA'!$E$3:$E$13,AH4576,"Cubic","Extrapolate=Linear","MultiX=Average","Skip=True","Sort=True")</f>
        <v>#N/A Invalid Parameter: Interpolation value</v>
      </c>
      <c r="AJ4576" s="43" t="str">
        <f>_xll.BInterpol('Base IPCA'!$C$3:$C$13,'Base IPCA'!$D$3:$D$13,AH4576,"Cubic","Extrapolate=Linear","MultiX=Average","Skip=True","Sort=True")</f>
        <v>#N/A Invalid Parameter: Interpolation value</v>
      </c>
    </row>
    <row r="4577" spans="34:36" x14ac:dyDescent="0.25">
      <c r="AH4577" s="42" t="e">
        <f t="shared" si="165"/>
        <v>#REF!</v>
      </c>
      <c r="AI4577" s="43" t="str">
        <f>_xll.BInterpol('Base IPCA'!$C$3:$C$13,'Base IPCA'!$E$3:$E$13,AH4577,"Cubic","Extrapolate=Linear","MultiX=Average","Skip=True","Sort=True")</f>
        <v>#N/A Invalid Parameter: Interpolation value</v>
      </c>
      <c r="AJ4577" s="43" t="str">
        <f>_xll.BInterpol('Base IPCA'!$C$3:$C$13,'Base IPCA'!$D$3:$D$13,AH4577,"Cubic","Extrapolate=Linear","MultiX=Average","Skip=True","Sort=True")</f>
        <v>#N/A Invalid Parameter: Interpolation value</v>
      </c>
    </row>
    <row r="4578" spans="34:36" x14ac:dyDescent="0.25">
      <c r="AH4578" s="42" t="e">
        <f t="shared" si="165"/>
        <v>#REF!</v>
      </c>
      <c r="AI4578" s="43" t="str">
        <f>_xll.BInterpol('Base IPCA'!$C$3:$C$13,'Base IPCA'!$E$3:$E$13,AH4578,"Cubic","Extrapolate=Linear","MultiX=Average","Skip=True","Sort=True")</f>
        <v>#N/A Invalid Parameter: Interpolation value</v>
      </c>
      <c r="AJ4578" s="43" t="str">
        <f>_xll.BInterpol('Base IPCA'!$C$3:$C$13,'Base IPCA'!$D$3:$D$13,AH4578,"Cubic","Extrapolate=Linear","MultiX=Average","Skip=True","Sort=True")</f>
        <v>#N/A Invalid Parameter: Interpolation value</v>
      </c>
    </row>
    <row r="4579" spans="34:36" x14ac:dyDescent="0.25">
      <c r="AH4579" s="42" t="e">
        <f t="shared" si="165"/>
        <v>#REF!</v>
      </c>
      <c r="AI4579" s="43" t="str">
        <f>_xll.BInterpol('Base IPCA'!$C$3:$C$13,'Base IPCA'!$E$3:$E$13,AH4579,"Cubic","Extrapolate=Linear","MultiX=Average","Skip=True","Sort=True")</f>
        <v>#N/A Invalid Parameter: Interpolation value</v>
      </c>
      <c r="AJ4579" s="43" t="str">
        <f>_xll.BInterpol('Base IPCA'!$C$3:$C$13,'Base IPCA'!$D$3:$D$13,AH4579,"Cubic","Extrapolate=Linear","MultiX=Average","Skip=True","Sort=True")</f>
        <v>#N/A Invalid Parameter: Interpolation value</v>
      </c>
    </row>
    <row r="4580" spans="34:36" x14ac:dyDescent="0.25">
      <c r="AH4580" s="42" t="e">
        <f t="shared" si="165"/>
        <v>#REF!</v>
      </c>
      <c r="AI4580" s="43" t="str">
        <f>_xll.BInterpol('Base IPCA'!$C$3:$C$13,'Base IPCA'!$E$3:$E$13,AH4580,"Cubic","Extrapolate=Linear","MultiX=Average","Skip=True","Sort=True")</f>
        <v>#N/A Invalid Parameter: Interpolation value</v>
      </c>
      <c r="AJ4580" s="43" t="str">
        <f>_xll.BInterpol('Base IPCA'!$C$3:$C$13,'Base IPCA'!$D$3:$D$13,AH4580,"Cubic","Extrapolate=Linear","MultiX=Average","Skip=True","Sort=True")</f>
        <v>#N/A Invalid Parameter: Interpolation value</v>
      </c>
    </row>
    <row r="4581" spans="34:36" x14ac:dyDescent="0.25">
      <c r="AH4581" s="42" t="e">
        <f t="shared" si="165"/>
        <v>#REF!</v>
      </c>
      <c r="AI4581" s="43" t="str">
        <f>_xll.BInterpol('Base IPCA'!$C$3:$C$13,'Base IPCA'!$E$3:$E$13,AH4581,"Cubic","Extrapolate=Linear","MultiX=Average","Skip=True","Sort=True")</f>
        <v>#N/A Invalid Parameter: Interpolation value</v>
      </c>
      <c r="AJ4581" s="43" t="str">
        <f>_xll.BInterpol('Base IPCA'!$C$3:$C$13,'Base IPCA'!$D$3:$D$13,AH4581,"Cubic","Extrapolate=Linear","MultiX=Average","Skip=True","Sort=True")</f>
        <v>#N/A Invalid Parameter: Interpolation value</v>
      </c>
    </row>
    <row r="4582" spans="34:36" x14ac:dyDescent="0.25">
      <c r="AH4582" s="42" t="e">
        <f t="shared" si="165"/>
        <v>#REF!</v>
      </c>
      <c r="AI4582" s="43" t="str">
        <f>_xll.BInterpol('Base IPCA'!$C$3:$C$13,'Base IPCA'!$E$3:$E$13,AH4582,"Cubic","Extrapolate=Linear","MultiX=Average","Skip=True","Sort=True")</f>
        <v>#N/A Invalid Parameter: Interpolation value</v>
      </c>
      <c r="AJ4582" s="43" t="str">
        <f>_xll.BInterpol('Base IPCA'!$C$3:$C$13,'Base IPCA'!$D$3:$D$13,AH4582,"Cubic","Extrapolate=Linear","MultiX=Average","Skip=True","Sort=True")</f>
        <v>#N/A Invalid Parameter: Interpolation value</v>
      </c>
    </row>
    <row r="4583" spans="34:36" x14ac:dyDescent="0.25">
      <c r="AH4583" s="42" t="e">
        <f t="shared" si="165"/>
        <v>#REF!</v>
      </c>
      <c r="AI4583" s="43" t="str">
        <f>_xll.BInterpol('Base IPCA'!$C$3:$C$13,'Base IPCA'!$E$3:$E$13,AH4583,"Cubic","Extrapolate=Linear","MultiX=Average","Skip=True","Sort=True")</f>
        <v>#N/A Invalid Parameter: Interpolation value</v>
      </c>
      <c r="AJ4583" s="43" t="str">
        <f>_xll.BInterpol('Base IPCA'!$C$3:$C$13,'Base IPCA'!$D$3:$D$13,AH4583,"Cubic","Extrapolate=Linear","MultiX=Average","Skip=True","Sort=True")</f>
        <v>#N/A Invalid Parameter: Interpolation value</v>
      </c>
    </row>
    <row r="4584" spans="34:36" x14ac:dyDescent="0.25">
      <c r="AH4584" s="42" t="e">
        <f t="shared" si="165"/>
        <v>#REF!</v>
      </c>
      <c r="AI4584" s="43" t="str">
        <f>_xll.BInterpol('Base IPCA'!$C$3:$C$13,'Base IPCA'!$E$3:$E$13,AH4584,"Cubic","Extrapolate=Linear","MultiX=Average","Skip=True","Sort=True")</f>
        <v>#N/A Invalid Parameter: Interpolation value</v>
      </c>
      <c r="AJ4584" s="43" t="str">
        <f>_xll.BInterpol('Base IPCA'!$C$3:$C$13,'Base IPCA'!$D$3:$D$13,AH4584,"Cubic","Extrapolate=Linear","MultiX=Average","Skip=True","Sort=True")</f>
        <v>#N/A Invalid Parameter: Interpolation value</v>
      </c>
    </row>
    <row r="4585" spans="34:36" x14ac:dyDescent="0.25">
      <c r="AH4585" s="42" t="e">
        <f t="shared" si="165"/>
        <v>#REF!</v>
      </c>
      <c r="AI4585" s="43" t="str">
        <f>_xll.BInterpol('Base IPCA'!$C$3:$C$13,'Base IPCA'!$E$3:$E$13,AH4585,"Cubic","Extrapolate=Linear","MultiX=Average","Skip=True","Sort=True")</f>
        <v>#N/A Invalid Parameter: Interpolation value</v>
      </c>
      <c r="AJ4585" s="43" t="str">
        <f>_xll.BInterpol('Base IPCA'!$C$3:$C$13,'Base IPCA'!$D$3:$D$13,AH4585,"Cubic","Extrapolate=Linear","MultiX=Average","Skip=True","Sort=True")</f>
        <v>#N/A Invalid Parameter: Interpolation value</v>
      </c>
    </row>
    <row r="4586" spans="34:36" x14ac:dyDescent="0.25">
      <c r="AH4586" s="42" t="e">
        <f t="shared" si="165"/>
        <v>#REF!</v>
      </c>
      <c r="AI4586" s="43" t="str">
        <f>_xll.BInterpol('Base IPCA'!$C$3:$C$13,'Base IPCA'!$E$3:$E$13,AH4586,"Cubic","Extrapolate=Linear","MultiX=Average","Skip=True","Sort=True")</f>
        <v>#N/A Invalid Parameter: Interpolation value</v>
      </c>
      <c r="AJ4586" s="43" t="str">
        <f>_xll.BInterpol('Base IPCA'!$C$3:$C$13,'Base IPCA'!$D$3:$D$13,AH4586,"Cubic","Extrapolate=Linear","MultiX=Average","Skip=True","Sort=True")</f>
        <v>#N/A Invalid Parameter: Interpolation value</v>
      </c>
    </row>
    <row r="4587" spans="34:36" x14ac:dyDescent="0.25">
      <c r="AH4587" s="42" t="e">
        <f t="shared" si="165"/>
        <v>#REF!</v>
      </c>
      <c r="AI4587" s="43" t="str">
        <f>_xll.BInterpol('Base IPCA'!$C$3:$C$13,'Base IPCA'!$E$3:$E$13,AH4587,"Cubic","Extrapolate=Linear","MultiX=Average","Skip=True","Sort=True")</f>
        <v>#N/A Invalid Parameter: Interpolation value</v>
      </c>
      <c r="AJ4587" s="43" t="str">
        <f>_xll.BInterpol('Base IPCA'!$C$3:$C$13,'Base IPCA'!$D$3:$D$13,AH4587,"Cubic","Extrapolate=Linear","MultiX=Average","Skip=True","Sort=True")</f>
        <v>#N/A Invalid Parameter: Interpolation value</v>
      </c>
    </row>
    <row r="4588" spans="34:36" x14ac:dyDescent="0.25">
      <c r="AH4588" s="42" t="e">
        <f t="shared" si="165"/>
        <v>#REF!</v>
      </c>
      <c r="AI4588" s="43" t="str">
        <f>_xll.BInterpol('Base IPCA'!$C$3:$C$13,'Base IPCA'!$E$3:$E$13,AH4588,"Cubic","Extrapolate=Linear","MultiX=Average","Skip=True","Sort=True")</f>
        <v>#N/A Invalid Parameter: Interpolation value</v>
      </c>
      <c r="AJ4588" s="43" t="str">
        <f>_xll.BInterpol('Base IPCA'!$C$3:$C$13,'Base IPCA'!$D$3:$D$13,AH4588,"Cubic","Extrapolate=Linear","MultiX=Average","Skip=True","Sort=True")</f>
        <v>#N/A Invalid Parameter: Interpolation value</v>
      </c>
    </row>
    <row r="4589" spans="34:36" x14ac:dyDescent="0.25">
      <c r="AH4589" s="42" t="e">
        <f t="shared" si="165"/>
        <v>#REF!</v>
      </c>
      <c r="AI4589" s="43" t="str">
        <f>_xll.BInterpol('Base IPCA'!$C$3:$C$13,'Base IPCA'!$E$3:$E$13,AH4589,"Cubic","Extrapolate=Linear","MultiX=Average","Skip=True","Sort=True")</f>
        <v>#N/A Invalid Parameter: Interpolation value</v>
      </c>
      <c r="AJ4589" s="43" t="str">
        <f>_xll.BInterpol('Base IPCA'!$C$3:$C$13,'Base IPCA'!$D$3:$D$13,AH4589,"Cubic","Extrapolate=Linear","MultiX=Average","Skip=True","Sort=True")</f>
        <v>#N/A Invalid Parameter: Interpolation value</v>
      </c>
    </row>
    <row r="4590" spans="34:36" x14ac:dyDescent="0.25">
      <c r="AH4590" s="42" t="e">
        <f t="shared" si="165"/>
        <v>#REF!</v>
      </c>
      <c r="AI4590" s="43" t="str">
        <f>_xll.BInterpol('Base IPCA'!$C$3:$C$13,'Base IPCA'!$E$3:$E$13,AH4590,"Cubic","Extrapolate=Linear","MultiX=Average","Skip=True","Sort=True")</f>
        <v>#N/A Invalid Parameter: Interpolation value</v>
      </c>
      <c r="AJ4590" s="43" t="str">
        <f>_xll.BInterpol('Base IPCA'!$C$3:$C$13,'Base IPCA'!$D$3:$D$13,AH4590,"Cubic","Extrapolate=Linear","MultiX=Average","Skip=True","Sort=True")</f>
        <v>#N/A Invalid Parameter: Interpolation value</v>
      </c>
    </row>
    <row r="4591" spans="34:36" x14ac:dyDescent="0.25">
      <c r="AH4591" s="42" t="e">
        <f t="shared" si="165"/>
        <v>#REF!</v>
      </c>
      <c r="AI4591" s="43" t="str">
        <f>_xll.BInterpol('Base IPCA'!$C$3:$C$13,'Base IPCA'!$E$3:$E$13,AH4591,"Cubic","Extrapolate=Linear","MultiX=Average","Skip=True","Sort=True")</f>
        <v>#N/A Invalid Parameter: Interpolation value</v>
      </c>
      <c r="AJ4591" s="43" t="str">
        <f>_xll.BInterpol('Base IPCA'!$C$3:$C$13,'Base IPCA'!$D$3:$D$13,AH4591,"Cubic","Extrapolate=Linear","MultiX=Average","Skip=True","Sort=True")</f>
        <v>#N/A Invalid Parameter: Interpolation value</v>
      </c>
    </row>
    <row r="4592" spans="34:36" x14ac:dyDescent="0.25">
      <c r="AH4592" s="42" t="e">
        <f t="shared" si="165"/>
        <v>#REF!</v>
      </c>
      <c r="AI4592" s="43" t="str">
        <f>_xll.BInterpol('Base IPCA'!$C$3:$C$13,'Base IPCA'!$E$3:$E$13,AH4592,"Cubic","Extrapolate=Linear","MultiX=Average","Skip=True","Sort=True")</f>
        <v>#N/A Invalid Parameter: Interpolation value</v>
      </c>
      <c r="AJ4592" s="43" t="str">
        <f>_xll.BInterpol('Base IPCA'!$C$3:$C$13,'Base IPCA'!$D$3:$D$13,AH4592,"Cubic","Extrapolate=Linear","MultiX=Average","Skip=True","Sort=True")</f>
        <v>#N/A Invalid Parameter: Interpolation value</v>
      </c>
    </row>
    <row r="4593" spans="34:36" x14ac:dyDescent="0.25">
      <c r="AH4593" s="42" t="e">
        <f t="shared" si="165"/>
        <v>#REF!</v>
      </c>
      <c r="AI4593" s="43" t="str">
        <f>_xll.BInterpol('Base IPCA'!$C$3:$C$13,'Base IPCA'!$E$3:$E$13,AH4593,"Cubic","Extrapolate=Linear","MultiX=Average","Skip=True","Sort=True")</f>
        <v>#N/A Invalid Parameter: Interpolation value</v>
      </c>
      <c r="AJ4593" s="43" t="str">
        <f>_xll.BInterpol('Base IPCA'!$C$3:$C$13,'Base IPCA'!$D$3:$D$13,AH4593,"Cubic","Extrapolate=Linear","MultiX=Average","Skip=True","Sort=True")</f>
        <v>#N/A Invalid Parameter: Interpolation value</v>
      </c>
    </row>
    <row r="4594" spans="34:36" x14ac:dyDescent="0.25">
      <c r="AH4594" s="42" t="e">
        <f t="shared" si="165"/>
        <v>#REF!</v>
      </c>
      <c r="AI4594" s="43" t="str">
        <f>_xll.BInterpol('Base IPCA'!$C$3:$C$13,'Base IPCA'!$E$3:$E$13,AH4594,"Cubic","Extrapolate=Linear","MultiX=Average","Skip=True","Sort=True")</f>
        <v>#N/A Invalid Parameter: Interpolation value</v>
      </c>
      <c r="AJ4594" s="43" t="str">
        <f>_xll.BInterpol('Base IPCA'!$C$3:$C$13,'Base IPCA'!$D$3:$D$13,AH4594,"Cubic","Extrapolate=Linear","MultiX=Average","Skip=True","Sort=True")</f>
        <v>#N/A Invalid Parameter: Interpolation value</v>
      </c>
    </row>
    <row r="4595" spans="34:36" x14ac:dyDescent="0.25">
      <c r="AH4595" s="42" t="e">
        <f t="shared" si="165"/>
        <v>#REF!</v>
      </c>
      <c r="AI4595" s="43" t="str">
        <f>_xll.BInterpol('Base IPCA'!$C$3:$C$13,'Base IPCA'!$E$3:$E$13,AH4595,"Cubic","Extrapolate=Linear","MultiX=Average","Skip=True","Sort=True")</f>
        <v>#N/A Invalid Parameter: Interpolation value</v>
      </c>
      <c r="AJ4595" s="43" t="str">
        <f>_xll.BInterpol('Base IPCA'!$C$3:$C$13,'Base IPCA'!$D$3:$D$13,AH4595,"Cubic","Extrapolate=Linear","MultiX=Average","Skip=True","Sort=True")</f>
        <v>#N/A Invalid Parameter: Interpolation value</v>
      </c>
    </row>
    <row r="4596" spans="34:36" x14ac:dyDescent="0.25">
      <c r="AH4596" s="42" t="e">
        <f t="shared" si="165"/>
        <v>#REF!</v>
      </c>
      <c r="AI4596" s="43" t="str">
        <f>_xll.BInterpol('Base IPCA'!$C$3:$C$13,'Base IPCA'!$E$3:$E$13,AH4596,"Cubic","Extrapolate=Linear","MultiX=Average","Skip=True","Sort=True")</f>
        <v>#N/A Invalid Parameter: Interpolation value</v>
      </c>
      <c r="AJ4596" s="43" t="str">
        <f>_xll.BInterpol('Base IPCA'!$C$3:$C$13,'Base IPCA'!$D$3:$D$13,AH4596,"Cubic","Extrapolate=Linear","MultiX=Average","Skip=True","Sort=True")</f>
        <v>#N/A Invalid Parameter: Interpolation value</v>
      </c>
    </row>
    <row r="4597" spans="34:36" x14ac:dyDescent="0.25">
      <c r="AH4597" s="42" t="e">
        <f t="shared" si="165"/>
        <v>#REF!</v>
      </c>
      <c r="AI4597" s="43" t="str">
        <f>_xll.BInterpol('Base IPCA'!$C$3:$C$13,'Base IPCA'!$E$3:$E$13,AH4597,"Cubic","Extrapolate=Linear","MultiX=Average","Skip=True","Sort=True")</f>
        <v>#N/A Invalid Parameter: Interpolation value</v>
      </c>
      <c r="AJ4597" s="43" t="str">
        <f>_xll.BInterpol('Base IPCA'!$C$3:$C$13,'Base IPCA'!$D$3:$D$13,AH4597,"Cubic","Extrapolate=Linear","MultiX=Average","Skip=True","Sort=True")</f>
        <v>#N/A Invalid Parameter: Interpolation value</v>
      </c>
    </row>
    <row r="4598" spans="34:36" x14ac:dyDescent="0.25">
      <c r="AH4598" s="42" t="e">
        <f t="shared" si="165"/>
        <v>#REF!</v>
      </c>
      <c r="AI4598" s="43" t="str">
        <f>_xll.BInterpol('Base IPCA'!$C$3:$C$13,'Base IPCA'!$E$3:$E$13,AH4598,"Cubic","Extrapolate=Linear","MultiX=Average","Skip=True","Sort=True")</f>
        <v>#N/A Invalid Parameter: Interpolation value</v>
      </c>
      <c r="AJ4598" s="43" t="str">
        <f>_xll.BInterpol('Base IPCA'!$C$3:$C$13,'Base IPCA'!$D$3:$D$13,AH4598,"Cubic","Extrapolate=Linear","MultiX=Average","Skip=True","Sort=True")</f>
        <v>#N/A Invalid Parameter: Interpolation value</v>
      </c>
    </row>
    <row r="4599" spans="34:36" x14ac:dyDescent="0.25">
      <c r="AH4599" s="42" t="e">
        <f t="shared" si="165"/>
        <v>#REF!</v>
      </c>
      <c r="AI4599" s="43" t="str">
        <f>_xll.BInterpol('Base IPCA'!$C$3:$C$13,'Base IPCA'!$E$3:$E$13,AH4599,"Cubic","Extrapolate=Linear","MultiX=Average","Skip=True","Sort=True")</f>
        <v>#N/A Invalid Parameter: Interpolation value</v>
      </c>
      <c r="AJ4599" s="43" t="str">
        <f>_xll.BInterpol('Base IPCA'!$C$3:$C$13,'Base IPCA'!$D$3:$D$13,AH4599,"Cubic","Extrapolate=Linear","MultiX=Average","Skip=True","Sort=True")</f>
        <v>#N/A Invalid Parameter: Interpolation value</v>
      </c>
    </row>
    <row r="4600" spans="34:36" x14ac:dyDescent="0.25">
      <c r="AH4600" s="42" t="e">
        <f t="shared" si="165"/>
        <v>#REF!</v>
      </c>
      <c r="AI4600" s="43" t="str">
        <f>_xll.BInterpol('Base IPCA'!$C$3:$C$13,'Base IPCA'!$E$3:$E$13,AH4600,"Cubic","Extrapolate=Linear","MultiX=Average","Skip=True","Sort=True")</f>
        <v>#N/A Invalid Parameter: Interpolation value</v>
      </c>
      <c r="AJ4600" s="43" t="str">
        <f>_xll.BInterpol('Base IPCA'!$C$3:$C$13,'Base IPCA'!$D$3:$D$13,AH4600,"Cubic","Extrapolate=Linear","MultiX=Average","Skip=True","Sort=True")</f>
        <v>#N/A Invalid Parameter: Interpolation value</v>
      </c>
    </row>
    <row r="4601" spans="34:36" x14ac:dyDescent="0.25">
      <c r="AH4601" s="42" t="e">
        <f t="shared" si="165"/>
        <v>#REF!</v>
      </c>
      <c r="AI4601" s="43" t="str">
        <f>_xll.BInterpol('Base IPCA'!$C$3:$C$13,'Base IPCA'!$E$3:$E$13,AH4601,"Cubic","Extrapolate=Linear","MultiX=Average","Skip=True","Sort=True")</f>
        <v>#N/A Invalid Parameter: Interpolation value</v>
      </c>
      <c r="AJ4601" s="43" t="str">
        <f>_xll.BInterpol('Base IPCA'!$C$3:$C$13,'Base IPCA'!$D$3:$D$13,AH4601,"Cubic","Extrapolate=Linear","MultiX=Average","Skip=True","Sort=True")</f>
        <v>#N/A Invalid Parameter: Interpolation value</v>
      </c>
    </row>
    <row r="4602" spans="34:36" x14ac:dyDescent="0.25">
      <c r="AH4602" s="42" t="e">
        <f t="shared" si="165"/>
        <v>#REF!</v>
      </c>
      <c r="AI4602" s="43" t="str">
        <f>_xll.BInterpol('Base IPCA'!$C$3:$C$13,'Base IPCA'!$E$3:$E$13,AH4602,"Cubic","Extrapolate=Linear","MultiX=Average","Skip=True","Sort=True")</f>
        <v>#N/A Invalid Parameter: Interpolation value</v>
      </c>
      <c r="AJ4602" s="43" t="str">
        <f>_xll.BInterpol('Base IPCA'!$C$3:$C$13,'Base IPCA'!$D$3:$D$13,AH4602,"Cubic","Extrapolate=Linear","MultiX=Average","Skip=True","Sort=True")</f>
        <v>#N/A Invalid Parameter: Interpolation value</v>
      </c>
    </row>
    <row r="4603" spans="34:36" x14ac:dyDescent="0.25">
      <c r="AH4603" s="42" t="e">
        <f t="shared" si="165"/>
        <v>#REF!</v>
      </c>
      <c r="AI4603" s="43" t="str">
        <f>_xll.BInterpol('Base IPCA'!$C$3:$C$13,'Base IPCA'!$E$3:$E$13,AH4603,"Cubic","Extrapolate=Linear","MultiX=Average","Skip=True","Sort=True")</f>
        <v>#N/A Invalid Parameter: Interpolation value</v>
      </c>
      <c r="AJ4603" s="43" t="str">
        <f>_xll.BInterpol('Base IPCA'!$C$3:$C$13,'Base IPCA'!$D$3:$D$13,AH4603,"Cubic","Extrapolate=Linear","MultiX=Average","Skip=True","Sort=True")</f>
        <v>#N/A Invalid Parameter: Interpolation value</v>
      </c>
    </row>
    <row r="4604" spans="34:36" x14ac:dyDescent="0.25">
      <c r="AH4604" s="42" t="e">
        <f t="shared" si="165"/>
        <v>#REF!</v>
      </c>
      <c r="AI4604" s="43" t="str">
        <f>_xll.BInterpol('Base IPCA'!$C$3:$C$13,'Base IPCA'!$E$3:$E$13,AH4604,"Cubic","Extrapolate=Linear","MultiX=Average","Skip=True","Sort=True")</f>
        <v>#N/A Invalid Parameter: Interpolation value</v>
      </c>
      <c r="AJ4604" s="43" t="str">
        <f>_xll.BInterpol('Base IPCA'!$C$3:$C$13,'Base IPCA'!$D$3:$D$13,AH4604,"Cubic","Extrapolate=Linear","MultiX=Average","Skip=True","Sort=True")</f>
        <v>#N/A Invalid Parameter: Interpolation value</v>
      </c>
    </row>
    <row r="4605" spans="34:36" x14ac:dyDescent="0.25">
      <c r="AH4605" s="42" t="e">
        <f t="shared" si="165"/>
        <v>#REF!</v>
      </c>
      <c r="AI4605" s="43" t="str">
        <f>_xll.BInterpol('Base IPCA'!$C$3:$C$13,'Base IPCA'!$E$3:$E$13,AH4605,"Cubic","Extrapolate=Linear","MultiX=Average","Skip=True","Sort=True")</f>
        <v>#N/A Invalid Parameter: Interpolation value</v>
      </c>
      <c r="AJ4605" s="43" t="str">
        <f>_xll.BInterpol('Base IPCA'!$C$3:$C$13,'Base IPCA'!$D$3:$D$13,AH4605,"Cubic","Extrapolate=Linear","MultiX=Average","Skip=True","Sort=True")</f>
        <v>#N/A Invalid Parameter: Interpolation value</v>
      </c>
    </row>
    <row r="4606" spans="34:36" x14ac:dyDescent="0.25">
      <c r="AH4606" s="42" t="e">
        <f t="shared" si="165"/>
        <v>#REF!</v>
      </c>
      <c r="AI4606" s="43" t="str">
        <f>_xll.BInterpol('Base IPCA'!$C$3:$C$13,'Base IPCA'!$E$3:$E$13,AH4606,"Cubic","Extrapolate=Linear","MultiX=Average","Skip=True","Sort=True")</f>
        <v>#N/A Invalid Parameter: Interpolation value</v>
      </c>
      <c r="AJ4606" s="43" t="str">
        <f>_xll.BInterpol('Base IPCA'!$C$3:$C$13,'Base IPCA'!$D$3:$D$13,AH4606,"Cubic","Extrapolate=Linear","MultiX=Average","Skip=True","Sort=True")</f>
        <v>#N/A Invalid Parameter: Interpolation value</v>
      </c>
    </row>
    <row r="4607" spans="34:36" x14ac:dyDescent="0.25">
      <c r="AH4607" s="42" t="e">
        <f t="shared" si="165"/>
        <v>#REF!</v>
      </c>
      <c r="AI4607" s="43" t="str">
        <f>_xll.BInterpol('Base IPCA'!$C$3:$C$13,'Base IPCA'!$E$3:$E$13,AH4607,"Cubic","Extrapolate=Linear","MultiX=Average","Skip=True","Sort=True")</f>
        <v>#N/A Invalid Parameter: Interpolation value</v>
      </c>
      <c r="AJ4607" s="43" t="str">
        <f>_xll.BInterpol('Base IPCA'!$C$3:$C$13,'Base IPCA'!$D$3:$D$13,AH4607,"Cubic","Extrapolate=Linear","MultiX=Average","Skip=True","Sort=True")</f>
        <v>#N/A Invalid Parameter: Interpolation value</v>
      </c>
    </row>
    <row r="4608" spans="34:36" x14ac:dyDescent="0.25">
      <c r="AH4608" s="42" t="e">
        <f t="shared" si="165"/>
        <v>#REF!</v>
      </c>
      <c r="AI4608" s="43" t="str">
        <f>_xll.BInterpol('Base IPCA'!$C$3:$C$13,'Base IPCA'!$E$3:$E$13,AH4608,"Cubic","Extrapolate=Linear","MultiX=Average","Skip=True","Sort=True")</f>
        <v>#N/A Invalid Parameter: Interpolation value</v>
      </c>
      <c r="AJ4608" s="43" t="str">
        <f>_xll.BInterpol('Base IPCA'!$C$3:$C$13,'Base IPCA'!$D$3:$D$13,AH4608,"Cubic","Extrapolate=Linear","MultiX=Average","Skip=True","Sort=True")</f>
        <v>#N/A Invalid Parameter: Interpolation value</v>
      </c>
    </row>
    <row r="4609" spans="34:36" x14ac:dyDescent="0.25">
      <c r="AH4609" s="42" t="e">
        <f t="shared" si="165"/>
        <v>#REF!</v>
      </c>
      <c r="AI4609" s="43" t="str">
        <f>_xll.BInterpol('Base IPCA'!$C$3:$C$13,'Base IPCA'!$E$3:$E$13,AH4609,"Cubic","Extrapolate=Linear","MultiX=Average","Skip=True","Sort=True")</f>
        <v>#N/A Invalid Parameter: Interpolation value</v>
      </c>
      <c r="AJ4609" s="43" t="str">
        <f>_xll.BInterpol('Base IPCA'!$C$3:$C$13,'Base IPCA'!$D$3:$D$13,AH4609,"Cubic","Extrapolate=Linear","MultiX=Average","Skip=True","Sort=True")</f>
        <v>#N/A Invalid Parameter: Interpolation value</v>
      </c>
    </row>
    <row r="4610" spans="34:36" x14ac:dyDescent="0.25">
      <c r="AH4610" s="42" t="e">
        <f t="shared" si="165"/>
        <v>#REF!</v>
      </c>
      <c r="AI4610" s="43" t="str">
        <f>_xll.BInterpol('Base IPCA'!$C$3:$C$13,'Base IPCA'!$E$3:$E$13,AH4610,"Cubic","Extrapolate=Linear","MultiX=Average","Skip=True","Sort=True")</f>
        <v>#N/A Invalid Parameter: Interpolation value</v>
      </c>
      <c r="AJ4610" s="43" t="str">
        <f>_xll.BInterpol('Base IPCA'!$C$3:$C$13,'Base IPCA'!$D$3:$D$13,AH4610,"Cubic","Extrapolate=Linear","MultiX=Average","Skip=True","Sort=True")</f>
        <v>#N/A Invalid Parameter: Interpolation value</v>
      </c>
    </row>
    <row r="4611" spans="34:36" x14ac:dyDescent="0.25">
      <c r="AH4611" s="42" t="e">
        <f t="shared" si="165"/>
        <v>#REF!</v>
      </c>
      <c r="AI4611" s="43" t="str">
        <f>_xll.BInterpol('Base IPCA'!$C$3:$C$13,'Base IPCA'!$E$3:$E$13,AH4611,"Cubic","Extrapolate=Linear","MultiX=Average","Skip=True","Sort=True")</f>
        <v>#N/A Invalid Parameter: Interpolation value</v>
      </c>
      <c r="AJ4611" s="43" t="str">
        <f>_xll.BInterpol('Base IPCA'!$C$3:$C$13,'Base IPCA'!$D$3:$D$13,AH4611,"Cubic","Extrapolate=Linear","MultiX=Average","Skip=True","Sort=True")</f>
        <v>#N/A Invalid Parameter: Interpolation value</v>
      </c>
    </row>
    <row r="4612" spans="34:36" x14ac:dyDescent="0.25">
      <c r="AH4612" s="42" t="e">
        <f t="shared" si="165"/>
        <v>#REF!</v>
      </c>
      <c r="AI4612" s="43" t="str">
        <f>_xll.BInterpol('Base IPCA'!$C$3:$C$13,'Base IPCA'!$E$3:$E$13,AH4612,"Cubic","Extrapolate=Linear","MultiX=Average","Skip=True","Sort=True")</f>
        <v>#N/A Invalid Parameter: Interpolation value</v>
      </c>
      <c r="AJ4612" s="43" t="str">
        <f>_xll.BInterpol('Base IPCA'!$C$3:$C$13,'Base IPCA'!$D$3:$D$13,AH4612,"Cubic","Extrapolate=Linear","MultiX=Average","Skip=True","Sort=True")</f>
        <v>#N/A Invalid Parameter: Interpolation value</v>
      </c>
    </row>
    <row r="4613" spans="34:36" x14ac:dyDescent="0.25">
      <c r="AH4613" s="42" t="e">
        <f t="shared" si="165"/>
        <v>#REF!</v>
      </c>
      <c r="AI4613" s="43" t="str">
        <f>_xll.BInterpol('Base IPCA'!$C$3:$C$13,'Base IPCA'!$E$3:$E$13,AH4613,"Cubic","Extrapolate=Linear","MultiX=Average","Skip=True","Sort=True")</f>
        <v>#N/A Invalid Parameter: Interpolation value</v>
      </c>
      <c r="AJ4613" s="43" t="str">
        <f>_xll.BInterpol('Base IPCA'!$C$3:$C$13,'Base IPCA'!$D$3:$D$13,AH4613,"Cubic","Extrapolate=Linear","MultiX=Average","Skip=True","Sort=True")</f>
        <v>#N/A Invalid Parameter: Interpolation value</v>
      </c>
    </row>
    <row r="4614" spans="34:36" x14ac:dyDescent="0.25">
      <c r="AH4614" s="42" t="e">
        <f t="shared" ref="AH4614:AH4677" si="166">AH4613+1</f>
        <v>#REF!</v>
      </c>
      <c r="AI4614" s="43" t="str">
        <f>_xll.BInterpol('Base IPCA'!$C$3:$C$13,'Base IPCA'!$E$3:$E$13,AH4614,"Cubic","Extrapolate=Linear","MultiX=Average","Skip=True","Sort=True")</f>
        <v>#N/A Invalid Parameter: Interpolation value</v>
      </c>
      <c r="AJ4614" s="43" t="str">
        <f>_xll.BInterpol('Base IPCA'!$C$3:$C$13,'Base IPCA'!$D$3:$D$13,AH4614,"Cubic","Extrapolate=Linear","MultiX=Average","Skip=True","Sort=True")</f>
        <v>#N/A Invalid Parameter: Interpolation value</v>
      </c>
    </row>
    <row r="4615" spans="34:36" x14ac:dyDescent="0.25">
      <c r="AH4615" s="42" t="e">
        <f t="shared" si="166"/>
        <v>#REF!</v>
      </c>
      <c r="AI4615" s="43" t="str">
        <f>_xll.BInterpol('Base IPCA'!$C$3:$C$13,'Base IPCA'!$E$3:$E$13,AH4615,"Cubic","Extrapolate=Linear","MultiX=Average","Skip=True","Sort=True")</f>
        <v>#N/A Invalid Parameter: Interpolation value</v>
      </c>
      <c r="AJ4615" s="43" t="str">
        <f>_xll.BInterpol('Base IPCA'!$C$3:$C$13,'Base IPCA'!$D$3:$D$13,AH4615,"Cubic","Extrapolate=Linear","MultiX=Average","Skip=True","Sort=True")</f>
        <v>#N/A Invalid Parameter: Interpolation value</v>
      </c>
    </row>
    <row r="4616" spans="34:36" x14ac:dyDescent="0.25">
      <c r="AH4616" s="42" t="e">
        <f t="shared" si="166"/>
        <v>#REF!</v>
      </c>
      <c r="AI4616" s="43" t="str">
        <f>_xll.BInterpol('Base IPCA'!$C$3:$C$13,'Base IPCA'!$E$3:$E$13,AH4616,"Cubic","Extrapolate=Linear","MultiX=Average","Skip=True","Sort=True")</f>
        <v>#N/A Invalid Parameter: Interpolation value</v>
      </c>
      <c r="AJ4616" s="43" t="str">
        <f>_xll.BInterpol('Base IPCA'!$C$3:$C$13,'Base IPCA'!$D$3:$D$13,AH4616,"Cubic","Extrapolate=Linear","MultiX=Average","Skip=True","Sort=True")</f>
        <v>#N/A Invalid Parameter: Interpolation value</v>
      </c>
    </row>
    <row r="4617" spans="34:36" x14ac:dyDescent="0.25">
      <c r="AH4617" s="42" t="e">
        <f t="shared" si="166"/>
        <v>#REF!</v>
      </c>
      <c r="AI4617" s="43" t="str">
        <f>_xll.BInterpol('Base IPCA'!$C$3:$C$13,'Base IPCA'!$E$3:$E$13,AH4617,"Cubic","Extrapolate=Linear","MultiX=Average","Skip=True","Sort=True")</f>
        <v>#N/A Invalid Parameter: Interpolation value</v>
      </c>
      <c r="AJ4617" s="43" t="str">
        <f>_xll.BInterpol('Base IPCA'!$C$3:$C$13,'Base IPCA'!$D$3:$D$13,AH4617,"Cubic","Extrapolate=Linear","MultiX=Average","Skip=True","Sort=True")</f>
        <v>#N/A Invalid Parameter: Interpolation value</v>
      </c>
    </row>
    <row r="4618" spans="34:36" x14ac:dyDescent="0.25">
      <c r="AH4618" s="42" t="e">
        <f t="shared" si="166"/>
        <v>#REF!</v>
      </c>
      <c r="AI4618" s="43" t="str">
        <f>_xll.BInterpol('Base IPCA'!$C$3:$C$13,'Base IPCA'!$E$3:$E$13,AH4618,"Cubic","Extrapolate=Linear","MultiX=Average","Skip=True","Sort=True")</f>
        <v>#N/A Invalid Parameter: Interpolation value</v>
      </c>
      <c r="AJ4618" s="43" t="str">
        <f>_xll.BInterpol('Base IPCA'!$C$3:$C$13,'Base IPCA'!$D$3:$D$13,AH4618,"Cubic","Extrapolate=Linear","MultiX=Average","Skip=True","Sort=True")</f>
        <v>#N/A Invalid Parameter: Interpolation value</v>
      </c>
    </row>
    <row r="4619" spans="34:36" x14ac:dyDescent="0.25">
      <c r="AH4619" s="42" t="e">
        <f t="shared" si="166"/>
        <v>#REF!</v>
      </c>
      <c r="AI4619" s="43" t="str">
        <f>_xll.BInterpol('Base IPCA'!$C$3:$C$13,'Base IPCA'!$E$3:$E$13,AH4619,"Cubic","Extrapolate=Linear","MultiX=Average","Skip=True","Sort=True")</f>
        <v>#N/A Invalid Parameter: Interpolation value</v>
      </c>
      <c r="AJ4619" s="43" t="str">
        <f>_xll.BInterpol('Base IPCA'!$C$3:$C$13,'Base IPCA'!$D$3:$D$13,AH4619,"Cubic","Extrapolate=Linear","MultiX=Average","Skip=True","Sort=True")</f>
        <v>#N/A Invalid Parameter: Interpolation value</v>
      </c>
    </row>
    <row r="4620" spans="34:36" x14ac:dyDescent="0.25">
      <c r="AH4620" s="42" t="e">
        <f t="shared" si="166"/>
        <v>#REF!</v>
      </c>
      <c r="AI4620" s="43" t="str">
        <f>_xll.BInterpol('Base IPCA'!$C$3:$C$13,'Base IPCA'!$E$3:$E$13,AH4620,"Cubic","Extrapolate=Linear","MultiX=Average","Skip=True","Sort=True")</f>
        <v>#N/A Invalid Parameter: Interpolation value</v>
      </c>
      <c r="AJ4620" s="43" t="str">
        <f>_xll.BInterpol('Base IPCA'!$C$3:$C$13,'Base IPCA'!$D$3:$D$13,AH4620,"Cubic","Extrapolate=Linear","MultiX=Average","Skip=True","Sort=True")</f>
        <v>#N/A Invalid Parameter: Interpolation value</v>
      </c>
    </row>
    <row r="4621" spans="34:36" x14ac:dyDescent="0.25">
      <c r="AH4621" s="42" t="e">
        <f t="shared" si="166"/>
        <v>#REF!</v>
      </c>
      <c r="AI4621" s="43" t="str">
        <f>_xll.BInterpol('Base IPCA'!$C$3:$C$13,'Base IPCA'!$E$3:$E$13,AH4621,"Cubic","Extrapolate=Linear","MultiX=Average","Skip=True","Sort=True")</f>
        <v>#N/A Invalid Parameter: Interpolation value</v>
      </c>
      <c r="AJ4621" s="43" t="str">
        <f>_xll.BInterpol('Base IPCA'!$C$3:$C$13,'Base IPCA'!$D$3:$D$13,AH4621,"Cubic","Extrapolate=Linear","MultiX=Average","Skip=True","Sort=True")</f>
        <v>#N/A Invalid Parameter: Interpolation value</v>
      </c>
    </row>
    <row r="4622" spans="34:36" x14ac:dyDescent="0.25">
      <c r="AH4622" s="42" t="e">
        <f t="shared" si="166"/>
        <v>#REF!</v>
      </c>
      <c r="AI4622" s="43" t="str">
        <f>_xll.BInterpol('Base IPCA'!$C$3:$C$13,'Base IPCA'!$E$3:$E$13,AH4622,"Cubic","Extrapolate=Linear","MultiX=Average","Skip=True","Sort=True")</f>
        <v>#N/A Invalid Parameter: Interpolation value</v>
      </c>
      <c r="AJ4622" s="43" t="str">
        <f>_xll.BInterpol('Base IPCA'!$C$3:$C$13,'Base IPCA'!$D$3:$D$13,AH4622,"Cubic","Extrapolate=Linear","MultiX=Average","Skip=True","Sort=True")</f>
        <v>#N/A Invalid Parameter: Interpolation value</v>
      </c>
    </row>
    <row r="4623" spans="34:36" x14ac:dyDescent="0.25">
      <c r="AH4623" s="42" t="e">
        <f t="shared" si="166"/>
        <v>#REF!</v>
      </c>
      <c r="AI4623" s="43" t="str">
        <f>_xll.BInterpol('Base IPCA'!$C$3:$C$13,'Base IPCA'!$E$3:$E$13,AH4623,"Cubic","Extrapolate=Linear","MultiX=Average","Skip=True","Sort=True")</f>
        <v>#N/A Invalid Parameter: Interpolation value</v>
      </c>
      <c r="AJ4623" s="43" t="str">
        <f>_xll.BInterpol('Base IPCA'!$C$3:$C$13,'Base IPCA'!$D$3:$D$13,AH4623,"Cubic","Extrapolate=Linear","MultiX=Average","Skip=True","Sort=True")</f>
        <v>#N/A Invalid Parameter: Interpolation value</v>
      </c>
    </row>
    <row r="4624" spans="34:36" x14ac:dyDescent="0.25">
      <c r="AH4624" s="42" t="e">
        <f t="shared" si="166"/>
        <v>#REF!</v>
      </c>
      <c r="AI4624" s="43" t="str">
        <f>_xll.BInterpol('Base IPCA'!$C$3:$C$13,'Base IPCA'!$E$3:$E$13,AH4624,"Cubic","Extrapolate=Linear","MultiX=Average","Skip=True","Sort=True")</f>
        <v>#N/A Invalid Parameter: Interpolation value</v>
      </c>
      <c r="AJ4624" s="43" t="str">
        <f>_xll.BInterpol('Base IPCA'!$C$3:$C$13,'Base IPCA'!$D$3:$D$13,AH4624,"Cubic","Extrapolate=Linear","MultiX=Average","Skip=True","Sort=True")</f>
        <v>#N/A Invalid Parameter: Interpolation value</v>
      </c>
    </row>
    <row r="4625" spans="34:36" x14ac:dyDescent="0.25">
      <c r="AH4625" s="42" t="e">
        <f t="shared" si="166"/>
        <v>#REF!</v>
      </c>
      <c r="AI4625" s="43" t="str">
        <f>_xll.BInterpol('Base IPCA'!$C$3:$C$13,'Base IPCA'!$E$3:$E$13,AH4625,"Cubic","Extrapolate=Linear","MultiX=Average","Skip=True","Sort=True")</f>
        <v>#N/A Invalid Parameter: Interpolation value</v>
      </c>
      <c r="AJ4625" s="43" t="str">
        <f>_xll.BInterpol('Base IPCA'!$C$3:$C$13,'Base IPCA'!$D$3:$D$13,AH4625,"Cubic","Extrapolate=Linear","MultiX=Average","Skip=True","Sort=True")</f>
        <v>#N/A Invalid Parameter: Interpolation value</v>
      </c>
    </row>
    <row r="4626" spans="34:36" x14ac:dyDescent="0.25">
      <c r="AH4626" s="42" t="e">
        <f t="shared" si="166"/>
        <v>#REF!</v>
      </c>
      <c r="AI4626" s="43" t="str">
        <f>_xll.BInterpol('Base IPCA'!$C$3:$C$13,'Base IPCA'!$E$3:$E$13,AH4626,"Cubic","Extrapolate=Linear","MultiX=Average","Skip=True","Sort=True")</f>
        <v>#N/A Invalid Parameter: Interpolation value</v>
      </c>
      <c r="AJ4626" s="43" t="str">
        <f>_xll.BInterpol('Base IPCA'!$C$3:$C$13,'Base IPCA'!$D$3:$D$13,AH4626,"Cubic","Extrapolate=Linear","MultiX=Average","Skip=True","Sort=True")</f>
        <v>#N/A Invalid Parameter: Interpolation value</v>
      </c>
    </row>
    <row r="4627" spans="34:36" x14ac:dyDescent="0.25">
      <c r="AH4627" s="42" t="e">
        <f t="shared" si="166"/>
        <v>#REF!</v>
      </c>
      <c r="AI4627" s="43" t="str">
        <f>_xll.BInterpol('Base IPCA'!$C$3:$C$13,'Base IPCA'!$E$3:$E$13,AH4627,"Cubic","Extrapolate=Linear","MultiX=Average","Skip=True","Sort=True")</f>
        <v>#N/A Invalid Parameter: Interpolation value</v>
      </c>
      <c r="AJ4627" s="43" t="str">
        <f>_xll.BInterpol('Base IPCA'!$C$3:$C$13,'Base IPCA'!$D$3:$D$13,AH4627,"Cubic","Extrapolate=Linear","MultiX=Average","Skip=True","Sort=True")</f>
        <v>#N/A Invalid Parameter: Interpolation value</v>
      </c>
    </row>
    <row r="4628" spans="34:36" x14ac:dyDescent="0.25">
      <c r="AH4628" s="42" t="e">
        <f t="shared" si="166"/>
        <v>#REF!</v>
      </c>
      <c r="AI4628" s="43" t="str">
        <f>_xll.BInterpol('Base IPCA'!$C$3:$C$13,'Base IPCA'!$E$3:$E$13,AH4628,"Cubic","Extrapolate=Linear","MultiX=Average","Skip=True","Sort=True")</f>
        <v>#N/A Invalid Parameter: Interpolation value</v>
      </c>
      <c r="AJ4628" s="43" t="str">
        <f>_xll.BInterpol('Base IPCA'!$C$3:$C$13,'Base IPCA'!$D$3:$D$13,AH4628,"Cubic","Extrapolate=Linear","MultiX=Average","Skip=True","Sort=True")</f>
        <v>#N/A Invalid Parameter: Interpolation value</v>
      </c>
    </row>
    <row r="4629" spans="34:36" x14ac:dyDescent="0.25">
      <c r="AH4629" s="42" t="e">
        <f t="shared" si="166"/>
        <v>#REF!</v>
      </c>
      <c r="AI4629" s="43" t="str">
        <f>_xll.BInterpol('Base IPCA'!$C$3:$C$13,'Base IPCA'!$E$3:$E$13,AH4629,"Cubic","Extrapolate=Linear","MultiX=Average","Skip=True","Sort=True")</f>
        <v>#N/A Invalid Parameter: Interpolation value</v>
      </c>
      <c r="AJ4629" s="43" t="str">
        <f>_xll.BInterpol('Base IPCA'!$C$3:$C$13,'Base IPCA'!$D$3:$D$13,AH4629,"Cubic","Extrapolate=Linear","MultiX=Average","Skip=True","Sort=True")</f>
        <v>#N/A Invalid Parameter: Interpolation value</v>
      </c>
    </row>
    <row r="4630" spans="34:36" x14ac:dyDescent="0.25">
      <c r="AH4630" s="42" t="e">
        <f t="shared" si="166"/>
        <v>#REF!</v>
      </c>
      <c r="AI4630" s="43" t="str">
        <f>_xll.BInterpol('Base IPCA'!$C$3:$C$13,'Base IPCA'!$E$3:$E$13,AH4630,"Cubic","Extrapolate=Linear","MultiX=Average","Skip=True","Sort=True")</f>
        <v>#N/A Invalid Parameter: Interpolation value</v>
      </c>
      <c r="AJ4630" s="43" t="str">
        <f>_xll.BInterpol('Base IPCA'!$C$3:$C$13,'Base IPCA'!$D$3:$D$13,AH4630,"Cubic","Extrapolate=Linear","MultiX=Average","Skip=True","Sort=True")</f>
        <v>#N/A Invalid Parameter: Interpolation value</v>
      </c>
    </row>
    <row r="4631" spans="34:36" x14ac:dyDescent="0.25">
      <c r="AH4631" s="42" t="e">
        <f t="shared" si="166"/>
        <v>#REF!</v>
      </c>
      <c r="AI4631" s="43" t="str">
        <f>_xll.BInterpol('Base IPCA'!$C$3:$C$13,'Base IPCA'!$E$3:$E$13,AH4631,"Cubic","Extrapolate=Linear","MultiX=Average","Skip=True","Sort=True")</f>
        <v>#N/A Invalid Parameter: Interpolation value</v>
      </c>
      <c r="AJ4631" s="43" t="str">
        <f>_xll.BInterpol('Base IPCA'!$C$3:$C$13,'Base IPCA'!$D$3:$D$13,AH4631,"Cubic","Extrapolate=Linear","MultiX=Average","Skip=True","Sort=True")</f>
        <v>#N/A Invalid Parameter: Interpolation value</v>
      </c>
    </row>
    <row r="4632" spans="34:36" x14ac:dyDescent="0.25">
      <c r="AH4632" s="42" t="e">
        <f t="shared" si="166"/>
        <v>#REF!</v>
      </c>
      <c r="AI4632" s="43" t="str">
        <f>_xll.BInterpol('Base IPCA'!$C$3:$C$13,'Base IPCA'!$E$3:$E$13,AH4632,"Cubic","Extrapolate=Linear","MultiX=Average","Skip=True","Sort=True")</f>
        <v>#N/A Invalid Parameter: Interpolation value</v>
      </c>
      <c r="AJ4632" s="43" t="str">
        <f>_xll.BInterpol('Base IPCA'!$C$3:$C$13,'Base IPCA'!$D$3:$D$13,AH4632,"Cubic","Extrapolate=Linear","MultiX=Average","Skip=True","Sort=True")</f>
        <v>#N/A Invalid Parameter: Interpolation value</v>
      </c>
    </row>
    <row r="4633" spans="34:36" x14ac:dyDescent="0.25">
      <c r="AH4633" s="42" t="e">
        <f t="shared" si="166"/>
        <v>#REF!</v>
      </c>
      <c r="AI4633" s="43" t="str">
        <f>_xll.BInterpol('Base IPCA'!$C$3:$C$13,'Base IPCA'!$E$3:$E$13,AH4633,"Cubic","Extrapolate=Linear","MultiX=Average","Skip=True","Sort=True")</f>
        <v>#N/A Invalid Parameter: Interpolation value</v>
      </c>
      <c r="AJ4633" s="43" t="str">
        <f>_xll.BInterpol('Base IPCA'!$C$3:$C$13,'Base IPCA'!$D$3:$D$13,AH4633,"Cubic","Extrapolate=Linear","MultiX=Average","Skip=True","Sort=True")</f>
        <v>#N/A Invalid Parameter: Interpolation value</v>
      </c>
    </row>
    <row r="4634" spans="34:36" x14ac:dyDescent="0.25">
      <c r="AH4634" s="42" t="e">
        <f t="shared" si="166"/>
        <v>#REF!</v>
      </c>
      <c r="AI4634" s="43" t="str">
        <f>_xll.BInterpol('Base IPCA'!$C$3:$C$13,'Base IPCA'!$E$3:$E$13,AH4634,"Cubic","Extrapolate=Linear","MultiX=Average","Skip=True","Sort=True")</f>
        <v>#N/A Invalid Parameter: Interpolation value</v>
      </c>
      <c r="AJ4634" s="43" t="str">
        <f>_xll.BInterpol('Base IPCA'!$C$3:$C$13,'Base IPCA'!$D$3:$D$13,AH4634,"Cubic","Extrapolate=Linear","MultiX=Average","Skip=True","Sort=True")</f>
        <v>#N/A Invalid Parameter: Interpolation value</v>
      </c>
    </row>
    <row r="4635" spans="34:36" x14ac:dyDescent="0.25">
      <c r="AH4635" s="42" t="e">
        <f t="shared" si="166"/>
        <v>#REF!</v>
      </c>
      <c r="AI4635" s="43" t="str">
        <f>_xll.BInterpol('Base IPCA'!$C$3:$C$13,'Base IPCA'!$E$3:$E$13,AH4635,"Cubic","Extrapolate=Linear","MultiX=Average","Skip=True","Sort=True")</f>
        <v>#N/A Invalid Parameter: Interpolation value</v>
      </c>
      <c r="AJ4635" s="43" t="str">
        <f>_xll.BInterpol('Base IPCA'!$C$3:$C$13,'Base IPCA'!$D$3:$D$13,AH4635,"Cubic","Extrapolate=Linear","MultiX=Average","Skip=True","Sort=True")</f>
        <v>#N/A Invalid Parameter: Interpolation value</v>
      </c>
    </row>
    <row r="4636" spans="34:36" x14ac:dyDescent="0.25">
      <c r="AH4636" s="42" t="e">
        <f t="shared" si="166"/>
        <v>#REF!</v>
      </c>
      <c r="AI4636" s="43" t="str">
        <f>_xll.BInterpol('Base IPCA'!$C$3:$C$13,'Base IPCA'!$E$3:$E$13,AH4636,"Cubic","Extrapolate=Linear","MultiX=Average","Skip=True","Sort=True")</f>
        <v>#N/A Invalid Parameter: Interpolation value</v>
      </c>
      <c r="AJ4636" s="43" t="str">
        <f>_xll.BInterpol('Base IPCA'!$C$3:$C$13,'Base IPCA'!$D$3:$D$13,AH4636,"Cubic","Extrapolate=Linear","MultiX=Average","Skip=True","Sort=True")</f>
        <v>#N/A Invalid Parameter: Interpolation value</v>
      </c>
    </row>
    <row r="4637" spans="34:36" x14ac:dyDescent="0.25">
      <c r="AH4637" s="42" t="e">
        <f t="shared" si="166"/>
        <v>#REF!</v>
      </c>
      <c r="AI4637" s="43" t="str">
        <f>_xll.BInterpol('Base IPCA'!$C$3:$C$13,'Base IPCA'!$E$3:$E$13,AH4637,"Cubic","Extrapolate=Linear","MultiX=Average","Skip=True","Sort=True")</f>
        <v>#N/A Invalid Parameter: Interpolation value</v>
      </c>
      <c r="AJ4637" s="43" t="str">
        <f>_xll.BInterpol('Base IPCA'!$C$3:$C$13,'Base IPCA'!$D$3:$D$13,AH4637,"Cubic","Extrapolate=Linear","MultiX=Average","Skip=True","Sort=True")</f>
        <v>#N/A Invalid Parameter: Interpolation value</v>
      </c>
    </row>
    <row r="4638" spans="34:36" x14ac:dyDescent="0.25">
      <c r="AH4638" s="42" t="e">
        <f t="shared" si="166"/>
        <v>#REF!</v>
      </c>
      <c r="AI4638" s="43" t="str">
        <f>_xll.BInterpol('Base IPCA'!$C$3:$C$13,'Base IPCA'!$E$3:$E$13,AH4638,"Cubic","Extrapolate=Linear","MultiX=Average","Skip=True","Sort=True")</f>
        <v>#N/A Invalid Parameter: Interpolation value</v>
      </c>
      <c r="AJ4638" s="43" t="str">
        <f>_xll.BInterpol('Base IPCA'!$C$3:$C$13,'Base IPCA'!$D$3:$D$13,AH4638,"Cubic","Extrapolate=Linear","MultiX=Average","Skip=True","Sort=True")</f>
        <v>#N/A Invalid Parameter: Interpolation value</v>
      </c>
    </row>
    <row r="4639" spans="34:36" x14ac:dyDescent="0.25">
      <c r="AH4639" s="42" t="e">
        <f t="shared" si="166"/>
        <v>#REF!</v>
      </c>
      <c r="AI4639" s="43" t="str">
        <f>_xll.BInterpol('Base IPCA'!$C$3:$C$13,'Base IPCA'!$E$3:$E$13,AH4639,"Cubic","Extrapolate=Linear","MultiX=Average","Skip=True","Sort=True")</f>
        <v>#N/A Invalid Parameter: Interpolation value</v>
      </c>
      <c r="AJ4639" s="43" t="str">
        <f>_xll.BInterpol('Base IPCA'!$C$3:$C$13,'Base IPCA'!$D$3:$D$13,AH4639,"Cubic","Extrapolate=Linear","MultiX=Average","Skip=True","Sort=True")</f>
        <v>#N/A Invalid Parameter: Interpolation value</v>
      </c>
    </row>
    <row r="4640" spans="34:36" x14ac:dyDescent="0.25">
      <c r="AH4640" s="42" t="e">
        <f t="shared" si="166"/>
        <v>#REF!</v>
      </c>
      <c r="AI4640" s="43" t="str">
        <f>_xll.BInterpol('Base IPCA'!$C$3:$C$13,'Base IPCA'!$E$3:$E$13,AH4640,"Cubic","Extrapolate=Linear","MultiX=Average","Skip=True","Sort=True")</f>
        <v>#N/A Invalid Parameter: Interpolation value</v>
      </c>
      <c r="AJ4640" s="43" t="str">
        <f>_xll.BInterpol('Base IPCA'!$C$3:$C$13,'Base IPCA'!$D$3:$D$13,AH4640,"Cubic","Extrapolate=Linear","MultiX=Average","Skip=True","Sort=True")</f>
        <v>#N/A Invalid Parameter: Interpolation value</v>
      </c>
    </row>
    <row r="4641" spans="34:36" x14ac:dyDescent="0.25">
      <c r="AH4641" s="42" t="e">
        <f t="shared" si="166"/>
        <v>#REF!</v>
      </c>
      <c r="AI4641" s="43" t="str">
        <f>_xll.BInterpol('Base IPCA'!$C$3:$C$13,'Base IPCA'!$E$3:$E$13,AH4641,"Cubic","Extrapolate=Linear","MultiX=Average","Skip=True","Sort=True")</f>
        <v>#N/A Invalid Parameter: Interpolation value</v>
      </c>
      <c r="AJ4641" s="43" t="str">
        <f>_xll.BInterpol('Base IPCA'!$C$3:$C$13,'Base IPCA'!$D$3:$D$13,AH4641,"Cubic","Extrapolate=Linear","MultiX=Average","Skip=True","Sort=True")</f>
        <v>#N/A Invalid Parameter: Interpolation value</v>
      </c>
    </row>
    <row r="4642" spans="34:36" x14ac:dyDescent="0.25">
      <c r="AH4642" s="42" t="e">
        <f t="shared" si="166"/>
        <v>#REF!</v>
      </c>
      <c r="AI4642" s="43" t="str">
        <f>_xll.BInterpol('Base IPCA'!$C$3:$C$13,'Base IPCA'!$E$3:$E$13,AH4642,"Cubic","Extrapolate=Linear","MultiX=Average","Skip=True","Sort=True")</f>
        <v>#N/A Invalid Parameter: Interpolation value</v>
      </c>
      <c r="AJ4642" s="43" t="str">
        <f>_xll.BInterpol('Base IPCA'!$C$3:$C$13,'Base IPCA'!$D$3:$D$13,AH4642,"Cubic","Extrapolate=Linear","MultiX=Average","Skip=True","Sort=True")</f>
        <v>#N/A Invalid Parameter: Interpolation value</v>
      </c>
    </row>
    <row r="4643" spans="34:36" x14ac:dyDescent="0.25">
      <c r="AH4643" s="42" t="e">
        <f t="shared" si="166"/>
        <v>#REF!</v>
      </c>
      <c r="AI4643" s="43" t="str">
        <f>_xll.BInterpol('Base IPCA'!$C$3:$C$13,'Base IPCA'!$E$3:$E$13,AH4643,"Cubic","Extrapolate=Linear","MultiX=Average","Skip=True","Sort=True")</f>
        <v>#N/A Invalid Parameter: Interpolation value</v>
      </c>
      <c r="AJ4643" s="43" t="str">
        <f>_xll.BInterpol('Base IPCA'!$C$3:$C$13,'Base IPCA'!$D$3:$D$13,AH4643,"Cubic","Extrapolate=Linear","MultiX=Average","Skip=True","Sort=True")</f>
        <v>#N/A Invalid Parameter: Interpolation value</v>
      </c>
    </row>
    <row r="4644" spans="34:36" x14ac:dyDescent="0.25">
      <c r="AH4644" s="42" t="e">
        <f t="shared" si="166"/>
        <v>#REF!</v>
      </c>
      <c r="AI4644" s="43" t="str">
        <f>_xll.BInterpol('Base IPCA'!$C$3:$C$13,'Base IPCA'!$E$3:$E$13,AH4644,"Cubic","Extrapolate=Linear","MultiX=Average","Skip=True","Sort=True")</f>
        <v>#N/A Invalid Parameter: Interpolation value</v>
      </c>
      <c r="AJ4644" s="43" t="str">
        <f>_xll.BInterpol('Base IPCA'!$C$3:$C$13,'Base IPCA'!$D$3:$D$13,AH4644,"Cubic","Extrapolate=Linear","MultiX=Average","Skip=True","Sort=True")</f>
        <v>#N/A Invalid Parameter: Interpolation value</v>
      </c>
    </row>
    <row r="4645" spans="34:36" x14ac:dyDescent="0.25">
      <c r="AH4645" s="42" t="e">
        <f t="shared" si="166"/>
        <v>#REF!</v>
      </c>
      <c r="AI4645" s="43" t="str">
        <f>_xll.BInterpol('Base IPCA'!$C$3:$C$13,'Base IPCA'!$E$3:$E$13,AH4645,"Cubic","Extrapolate=Linear","MultiX=Average","Skip=True","Sort=True")</f>
        <v>#N/A Invalid Parameter: Interpolation value</v>
      </c>
      <c r="AJ4645" s="43" t="str">
        <f>_xll.BInterpol('Base IPCA'!$C$3:$C$13,'Base IPCA'!$D$3:$D$13,AH4645,"Cubic","Extrapolate=Linear","MultiX=Average","Skip=True","Sort=True")</f>
        <v>#N/A Invalid Parameter: Interpolation value</v>
      </c>
    </row>
    <row r="4646" spans="34:36" x14ac:dyDescent="0.25">
      <c r="AH4646" s="42" t="e">
        <f t="shared" si="166"/>
        <v>#REF!</v>
      </c>
      <c r="AI4646" s="43" t="str">
        <f>_xll.BInterpol('Base IPCA'!$C$3:$C$13,'Base IPCA'!$E$3:$E$13,AH4646,"Cubic","Extrapolate=Linear","MultiX=Average","Skip=True","Sort=True")</f>
        <v>#N/A Invalid Parameter: Interpolation value</v>
      </c>
      <c r="AJ4646" s="43" t="str">
        <f>_xll.BInterpol('Base IPCA'!$C$3:$C$13,'Base IPCA'!$D$3:$D$13,AH4646,"Cubic","Extrapolate=Linear","MultiX=Average","Skip=True","Sort=True")</f>
        <v>#N/A Invalid Parameter: Interpolation value</v>
      </c>
    </row>
    <row r="4647" spans="34:36" x14ac:dyDescent="0.25">
      <c r="AH4647" s="42" t="e">
        <f t="shared" si="166"/>
        <v>#REF!</v>
      </c>
      <c r="AI4647" s="43" t="str">
        <f>_xll.BInterpol('Base IPCA'!$C$3:$C$13,'Base IPCA'!$E$3:$E$13,AH4647,"Cubic","Extrapolate=Linear","MultiX=Average","Skip=True","Sort=True")</f>
        <v>#N/A Invalid Parameter: Interpolation value</v>
      </c>
      <c r="AJ4647" s="43" t="str">
        <f>_xll.BInterpol('Base IPCA'!$C$3:$C$13,'Base IPCA'!$D$3:$D$13,AH4647,"Cubic","Extrapolate=Linear","MultiX=Average","Skip=True","Sort=True")</f>
        <v>#N/A Invalid Parameter: Interpolation value</v>
      </c>
    </row>
    <row r="4648" spans="34:36" x14ac:dyDescent="0.25">
      <c r="AH4648" s="42" t="e">
        <f t="shared" si="166"/>
        <v>#REF!</v>
      </c>
      <c r="AI4648" s="43" t="str">
        <f>_xll.BInterpol('Base IPCA'!$C$3:$C$13,'Base IPCA'!$E$3:$E$13,AH4648,"Cubic","Extrapolate=Linear","MultiX=Average","Skip=True","Sort=True")</f>
        <v>#N/A Invalid Parameter: Interpolation value</v>
      </c>
      <c r="AJ4648" s="43" t="str">
        <f>_xll.BInterpol('Base IPCA'!$C$3:$C$13,'Base IPCA'!$D$3:$D$13,AH4648,"Cubic","Extrapolate=Linear","MultiX=Average","Skip=True","Sort=True")</f>
        <v>#N/A Invalid Parameter: Interpolation value</v>
      </c>
    </row>
    <row r="4649" spans="34:36" x14ac:dyDescent="0.25">
      <c r="AH4649" s="42" t="e">
        <f t="shared" si="166"/>
        <v>#REF!</v>
      </c>
      <c r="AI4649" s="43" t="str">
        <f>_xll.BInterpol('Base IPCA'!$C$3:$C$13,'Base IPCA'!$E$3:$E$13,AH4649,"Cubic","Extrapolate=Linear","MultiX=Average","Skip=True","Sort=True")</f>
        <v>#N/A Invalid Parameter: Interpolation value</v>
      </c>
      <c r="AJ4649" s="43" t="str">
        <f>_xll.BInterpol('Base IPCA'!$C$3:$C$13,'Base IPCA'!$D$3:$D$13,AH4649,"Cubic","Extrapolate=Linear","MultiX=Average","Skip=True","Sort=True")</f>
        <v>#N/A Invalid Parameter: Interpolation value</v>
      </c>
    </row>
    <row r="4650" spans="34:36" x14ac:dyDescent="0.25">
      <c r="AH4650" s="42" t="e">
        <f t="shared" si="166"/>
        <v>#REF!</v>
      </c>
      <c r="AI4650" s="43" t="str">
        <f>_xll.BInterpol('Base IPCA'!$C$3:$C$13,'Base IPCA'!$E$3:$E$13,AH4650,"Cubic","Extrapolate=Linear","MultiX=Average","Skip=True","Sort=True")</f>
        <v>#N/A Invalid Parameter: Interpolation value</v>
      </c>
      <c r="AJ4650" s="43" t="str">
        <f>_xll.BInterpol('Base IPCA'!$C$3:$C$13,'Base IPCA'!$D$3:$D$13,AH4650,"Cubic","Extrapolate=Linear","MultiX=Average","Skip=True","Sort=True")</f>
        <v>#N/A Invalid Parameter: Interpolation value</v>
      </c>
    </row>
    <row r="4651" spans="34:36" x14ac:dyDescent="0.25">
      <c r="AH4651" s="42" t="e">
        <f t="shared" si="166"/>
        <v>#REF!</v>
      </c>
      <c r="AI4651" s="43" t="str">
        <f>_xll.BInterpol('Base IPCA'!$C$3:$C$13,'Base IPCA'!$E$3:$E$13,AH4651,"Cubic","Extrapolate=Linear","MultiX=Average","Skip=True","Sort=True")</f>
        <v>#N/A Invalid Parameter: Interpolation value</v>
      </c>
      <c r="AJ4651" s="43" t="str">
        <f>_xll.BInterpol('Base IPCA'!$C$3:$C$13,'Base IPCA'!$D$3:$D$13,AH4651,"Cubic","Extrapolate=Linear","MultiX=Average","Skip=True","Sort=True")</f>
        <v>#N/A Invalid Parameter: Interpolation value</v>
      </c>
    </row>
    <row r="4652" spans="34:36" x14ac:dyDescent="0.25">
      <c r="AH4652" s="42" t="e">
        <f t="shared" si="166"/>
        <v>#REF!</v>
      </c>
      <c r="AI4652" s="43" t="str">
        <f>_xll.BInterpol('Base IPCA'!$C$3:$C$13,'Base IPCA'!$E$3:$E$13,AH4652,"Cubic","Extrapolate=Linear","MultiX=Average","Skip=True","Sort=True")</f>
        <v>#N/A Invalid Parameter: Interpolation value</v>
      </c>
      <c r="AJ4652" s="43" t="str">
        <f>_xll.BInterpol('Base IPCA'!$C$3:$C$13,'Base IPCA'!$D$3:$D$13,AH4652,"Cubic","Extrapolate=Linear","MultiX=Average","Skip=True","Sort=True")</f>
        <v>#N/A Invalid Parameter: Interpolation value</v>
      </c>
    </row>
    <row r="4653" spans="34:36" x14ac:dyDescent="0.25">
      <c r="AH4653" s="42" t="e">
        <f t="shared" si="166"/>
        <v>#REF!</v>
      </c>
      <c r="AI4653" s="43" t="str">
        <f>_xll.BInterpol('Base IPCA'!$C$3:$C$13,'Base IPCA'!$E$3:$E$13,AH4653,"Cubic","Extrapolate=Linear","MultiX=Average","Skip=True","Sort=True")</f>
        <v>#N/A Invalid Parameter: Interpolation value</v>
      </c>
      <c r="AJ4653" s="43" t="str">
        <f>_xll.BInterpol('Base IPCA'!$C$3:$C$13,'Base IPCA'!$D$3:$D$13,AH4653,"Cubic","Extrapolate=Linear","MultiX=Average","Skip=True","Sort=True")</f>
        <v>#N/A Invalid Parameter: Interpolation value</v>
      </c>
    </row>
    <row r="4654" spans="34:36" x14ac:dyDescent="0.25">
      <c r="AH4654" s="42" t="e">
        <f t="shared" si="166"/>
        <v>#REF!</v>
      </c>
      <c r="AI4654" s="43" t="str">
        <f>_xll.BInterpol('Base IPCA'!$C$3:$C$13,'Base IPCA'!$E$3:$E$13,AH4654,"Cubic","Extrapolate=Linear","MultiX=Average","Skip=True","Sort=True")</f>
        <v>#N/A Invalid Parameter: Interpolation value</v>
      </c>
      <c r="AJ4654" s="43" t="str">
        <f>_xll.BInterpol('Base IPCA'!$C$3:$C$13,'Base IPCA'!$D$3:$D$13,AH4654,"Cubic","Extrapolate=Linear","MultiX=Average","Skip=True","Sort=True")</f>
        <v>#N/A Invalid Parameter: Interpolation value</v>
      </c>
    </row>
    <row r="4655" spans="34:36" x14ac:dyDescent="0.25">
      <c r="AH4655" s="42" t="e">
        <f t="shared" si="166"/>
        <v>#REF!</v>
      </c>
      <c r="AI4655" s="43" t="str">
        <f>_xll.BInterpol('Base IPCA'!$C$3:$C$13,'Base IPCA'!$E$3:$E$13,AH4655,"Cubic","Extrapolate=Linear","MultiX=Average","Skip=True","Sort=True")</f>
        <v>#N/A Invalid Parameter: Interpolation value</v>
      </c>
      <c r="AJ4655" s="43" t="str">
        <f>_xll.BInterpol('Base IPCA'!$C$3:$C$13,'Base IPCA'!$D$3:$D$13,AH4655,"Cubic","Extrapolate=Linear","MultiX=Average","Skip=True","Sort=True")</f>
        <v>#N/A Invalid Parameter: Interpolation value</v>
      </c>
    </row>
    <row r="4656" spans="34:36" x14ac:dyDescent="0.25">
      <c r="AH4656" s="42" t="e">
        <f t="shared" si="166"/>
        <v>#REF!</v>
      </c>
      <c r="AI4656" s="43" t="str">
        <f>_xll.BInterpol('Base IPCA'!$C$3:$C$13,'Base IPCA'!$E$3:$E$13,AH4656,"Cubic","Extrapolate=Linear","MultiX=Average","Skip=True","Sort=True")</f>
        <v>#N/A Invalid Parameter: Interpolation value</v>
      </c>
      <c r="AJ4656" s="43" t="str">
        <f>_xll.BInterpol('Base IPCA'!$C$3:$C$13,'Base IPCA'!$D$3:$D$13,AH4656,"Cubic","Extrapolate=Linear","MultiX=Average","Skip=True","Sort=True")</f>
        <v>#N/A Invalid Parameter: Interpolation value</v>
      </c>
    </row>
    <row r="4657" spans="34:36" x14ac:dyDescent="0.25">
      <c r="AH4657" s="42" t="e">
        <f t="shared" si="166"/>
        <v>#REF!</v>
      </c>
      <c r="AI4657" s="43" t="str">
        <f>_xll.BInterpol('Base IPCA'!$C$3:$C$13,'Base IPCA'!$E$3:$E$13,AH4657,"Cubic","Extrapolate=Linear","MultiX=Average","Skip=True","Sort=True")</f>
        <v>#N/A Invalid Parameter: Interpolation value</v>
      </c>
      <c r="AJ4657" s="43" t="str">
        <f>_xll.BInterpol('Base IPCA'!$C$3:$C$13,'Base IPCA'!$D$3:$D$13,AH4657,"Cubic","Extrapolate=Linear","MultiX=Average","Skip=True","Sort=True")</f>
        <v>#N/A Invalid Parameter: Interpolation value</v>
      </c>
    </row>
    <row r="4658" spans="34:36" x14ac:dyDescent="0.25">
      <c r="AH4658" s="42" t="e">
        <f t="shared" si="166"/>
        <v>#REF!</v>
      </c>
      <c r="AI4658" s="43" t="str">
        <f>_xll.BInterpol('Base IPCA'!$C$3:$C$13,'Base IPCA'!$E$3:$E$13,AH4658,"Cubic","Extrapolate=Linear","MultiX=Average","Skip=True","Sort=True")</f>
        <v>#N/A Invalid Parameter: Interpolation value</v>
      </c>
      <c r="AJ4658" s="43" t="str">
        <f>_xll.BInterpol('Base IPCA'!$C$3:$C$13,'Base IPCA'!$D$3:$D$13,AH4658,"Cubic","Extrapolate=Linear","MultiX=Average","Skip=True","Sort=True")</f>
        <v>#N/A Invalid Parameter: Interpolation value</v>
      </c>
    </row>
    <row r="4659" spans="34:36" x14ac:dyDescent="0.25">
      <c r="AH4659" s="42" t="e">
        <f t="shared" si="166"/>
        <v>#REF!</v>
      </c>
      <c r="AI4659" s="43" t="str">
        <f>_xll.BInterpol('Base IPCA'!$C$3:$C$13,'Base IPCA'!$E$3:$E$13,AH4659,"Cubic","Extrapolate=Linear","MultiX=Average","Skip=True","Sort=True")</f>
        <v>#N/A Invalid Parameter: Interpolation value</v>
      </c>
      <c r="AJ4659" s="43" t="str">
        <f>_xll.BInterpol('Base IPCA'!$C$3:$C$13,'Base IPCA'!$D$3:$D$13,AH4659,"Cubic","Extrapolate=Linear","MultiX=Average","Skip=True","Sort=True")</f>
        <v>#N/A Invalid Parameter: Interpolation value</v>
      </c>
    </row>
    <row r="4660" spans="34:36" x14ac:dyDescent="0.25">
      <c r="AH4660" s="42" t="e">
        <f t="shared" si="166"/>
        <v>#REF!</v>
      </c>
      <c r="AI4660" s="43" t="str">
        <f>_xll.BInterpol('Base IPCA'!$C$3:$C$13,'Base IPCA'!$E$3:$E$13,AH4660,"Cubic","Extrapolate=Linear","MultiX=Average","Skip=True","Sort=True")</f>
        <v>#N/A Invalid Parameter: Interpolation value</v>
      </c>
      <c r="AJ4660" s="43" t="str">
        <f>_xll.BInterpol('Base IPCA'!$C$3:$C$13,'Base IPCA'!$D$3:$D$13,AH4660,"Cubic","Extrapolate=Linear","MultiX=Average","Skip=True","Sort=True")</f>
        <v>#N/A Invalid Parameter: Interpolation value</v>
      </c>
    </row>
    <row r="4661" spans="34:36" x14ac:dyDescent="0.25">
      <c r="AH4661" s="42" t="e">
        <f t="shared" si="166"/>
        <v>#REF!</v>
      </c>
      <c r="AI4661" s="43" t="str">
        <f>_xll.BInterpol('Base IPCA'!$C$3:$C$13,'Base IPCA'!$E$3:$E$13,AH4661,"Cubic","Extrapolate=Linear","MultiX=Average","Skip=True","Sort=True")</f>
        <v>#N/A Invalid Parameter: Interpolation value</v>
      </c>
      <c r="AJ4661" s="43" t="str">
        <f>_xll.BInterpol('Base IPCA'!$C$3:$C$13,'Base IPCA'!$D$3:$D$13,AH4661,"Cubic","Extrapolate=Linear","MultiX=Average","Skip=True","Sort=True")</f>
        <v>#N/A Invalid Parameter: Interpolation value</v>
      </c>
    </row>
    <row r="4662" spans="34:36" x14ac:dyDescent="0.25">
      <c r="AH4662" s="42" t="e">
        <f t="shared" si="166"/>
        <v>#REF!</v>
      </c>
      <c r="AI4662" s="43" t="str">
        <f>_xll.BInterpol('Base IPCA'!$C$3:$C$13,'Base IPCA'!$E$3:$E$13,AH4662,"Cubic","Extrapolate=Linear","MultiX=Average","Skip=True","Sort=True")</f>
        <v>#N/A Invalid Parameter: Interpolation value</v>
      </c>
      <c r="AJ4662" s="43" t="str">
        <f>_xll.BInterpol('Base IPCA'!$C$3:$C$13,'Base IPCA'!$D$3:$D$13,AH4662,"Cubic","Extrapolate=Linear","MultiX=Average","Skip=True","Sort=True")</f>
        <v>#N/A Invalid Parameter: Interpolation value</v>
      </c>
    </row>
    <row r="4663" spans="34:36" x14ac:dyDescent="0.25">
      <c r="AH4663" s="42" t="e">
        <f t="shared" si="166"/>
        <v>#REF!</v>
      </c>
      <c r="AI4663" s="43" t="str">
        <f>_xll.BInterpol('Base IPCA'!$C$3:$C$13,'Base IPCA'!$E$3:$E$13,AH4663,"Cubic","Extrapolate=Linear","MultiX=Average","Skip=True","Sort=True")</f>
        <v>#N/A Invalid Parameter: Interpolation value</v>
      </c>
      <c r="AJ4663" s="43" t="str">
        <f>_xll.BInterpol('Base IPCA'!$C$3:$C$13,'Base IPCA'!$D$3:$D$13,AH4663,"Cubic","Extrapolate=Linear","MultiX=Average","Skip=True","Sort=True")</f>
        <v>#N/A Invalid Parameter: Interpolation value</v>
      </c>
    </row>
    <row r="4664" spans="34:36" x14ac:dyDescent="0.25">
      <c r="AH4664" s="42" t="e">
        <f t="shared" si="166"/>
        <v>#REF!</v>
      </c>
      <c r="AI4664" s="43" t="str">
        <f>_xll.BInterpol('Base IPCA'!$C$3:$C$13,'Base IPCA'!$E$3:$E$13,AH4664,"Cubic","Extrapolate=Linear","MultiX=Average","Skip=True","Sort=True")</f>
        <v>#N/A Invalid Parameter: Interpolation value</v>
      </c>
      <c r="AJ4664" s="43" t="str">
        <f>_xll.BInterpol('Base IPCA'!$C$3:$C$13,'Base IPCA'!$D$3:$D$13,AH4664,"Cubic","Extrapolate=Linear","MultiX=Average","Skip=True","Sort=True")</f>
        <v>#N/A Invalid Parameter: Interpolation value</v>
      </c>
    </row>
    <row r="4665" spans="34:36" x14ac:dyDescent="0.25">
      <c r="AH4665" s="42" t="e">
        <f t="shared" si="166"/>
        <v>#REF!</v>
      </c>
      <c r="AI4665" s="43" t="str">
        <f>_xll.BInterpol('Base IPCA'!$C$3:$C$13,'Base IPCA'!$E$3:$E$13,AH4665,"Cubic","Extrapolate=Linear","MultiX=Average","Skip=True","Sort=True")</f>
        <v>#N/A Invalid Parameter: Interpolation value</v>
      </c>
      <c r="AJ4665" s="43" t="str">
        <f>_xll.BInterpol('Base IPCA'!$C$3:$C$13,'Base IPCA'!$D$3:$D$13,AH4665,"Cubic","Extrapolate=Linear","MultiX=Average","Skip=True","Sort=True")</f>
        <v>#N/A Invalid Parameter: Interpolation value</v>
      </c>
    </row>
    <row r="4666" spans="34:36" x14ac:dyDescent="0.25">
      <c r="AH4666" s="42" t="e">
        <f t="shared" si="166"/>
        <v>#REF!</v>
      </c>
      <c r="AI4666" s="43" t="str">
        <f>_xll.BInterpol('Base IPCA'!$C$3:$C$13,'Base IPCA'!$E$3:$E$13,AH4666,"Cubic","Extrapolate=Linear","MultiX=Average","Skip=True","Sort=True")</f>
        <v>#N/A Invalid Parameter: Interpolation value</v>
      </c>
      <c r="AJ4666" s="43" t="str">
        <f>_xll.BInterpol('Base IPCA'!$C$3:$C$13,'Base IPCA'!$D$3:$D$13,AH4666,"Cubic","Extrapolate=Linear","MultiX=Average","Skip=True","Sort=True")</f>
        <v>#N/A Invalid Parameter: Interpolation value</v>
      </c>
    </row>
    <row r="4667" spans="34:36" x14ac:dyDescent="0.25">
      <c r="AH4667" s="42" t="e">
        <f t="shared" si="166"/>
        <v>#REF!</v>
      </c>
      <c r="AI4667" s="43" t="str">
        <f>_xll.BInterpol('Base IPCA'!$C$3:$C$13,'Base IPCA'!$E$3:$E$13,AH4667,"Cubic","Extrapolate=Linear","MultiX=Average","Skip=True","Sort=True")</f>
        <v>#N/A Invalid Parameter: Interpolation value</v>
      </c>
      <c r="AJ4667" s="43" t="str">
        <f>_xll.BInterpol('Base IPCA'!$C$3:$C$13,'Base IPCA'!$D$3:$D$13,AH4667,"Cubic","Extrapolate=Linear","MultiX=Average","Skip=True","Sort=True")</f>
        <v>#N/A Invalid Parameter: Interpolation value</v>
      </c>
    </row>
    <row r="4668" spans="34:36" x14ac:dyDescent="0.25">
      <c r="AH4668" s="42" t="e">
        <f t="shared" si="166"/>
        <v>#REF!</v>
      </c>
      <c r="AI4668" s="43" t="str">
        <f>_xll.BInterpol('Base IPCA'!$C$3:$C$13,'Base IPCA'!$E$3:$E$13,AH4668,"Cubic","Extrapolate=Linear","MultiX=Average","Skip=True","Sort=True")</f>
        <v>#N/A Invalid Parameter: Interpolation value</v>
      </c>
      <c r="AJ4668" s="43" t="str">
        <f>_xll.BInterpol('Base IPCA'!$C$3:$C$13,'Base IPCA'!$D$3:$D$13,AH4668,"Cubic","Extrapolate=Linear","MultiX=Average","Skip=True","Sort=True")</f>
        <v>#N/A Invalid Parameter: Interpolation value</v>
      </c>
    </row>
    <row r="4669" spans="34:36" x14ac:dyDescent="0.25">
      <c r="AH4669" s="42" t="e">
        <f t="shared" si="166"/>
        <v>#REF!</v>
      </c>
      <c r="AI4669" s="43" t="str">
        <f>_xll.BInterpol('Base IPCA'!$C$3:$C$13,'Base IPCA'!$E$3:$E$13,AH4669,"Cubic","Extrapolate=Linear","MultiX=Average","Skip=True","Sort=True")</f>
        <v>#N/A Invalid Parameter: Interpolation value</v>
      </c>
      <c r="AJ4669" s="43" t="str">
        <f>_xll.BInterpol('Base IPCA'!$C$3:$C$13,'Base IPCA'!$D$3:$D$13,AH4669,"Cubic","Extrapolate=Linear","MultiX=Average","Skip=True","Sort=True")</f>
        <v>#N/A Invalid Parameter: Interpolation value</v>
      </c>
    </row>
    <row r="4670" spans="34:36" x14ac:dyDescent="0.25">
      <c r="AH4670" s="42" t="e">
        <f t="shared" si="166"/>
        <v>#REF!</v>
      </c>
      <c r="AI4670" s="43" t="str">
        <f>_xll.BInterpol('Base IPCA'!$C$3:$C$13,'Base IPCA'!$E$3:$E$13,AH4670,"Cubic","Extrapolate=Linear","MultiX=Average","Skip=True","Sort=True")</f>
        <v>#N/A Invalid Parameter: Interpolation value</v>
      </c>
      <c r="AJ4670" s="43" t="str">
        <f>_xll.BInterpol('Base IPCA'!$C$3:$C$13,'Base IPCA'!$D$3:$D$13,AH4670,"Cubic","Extrapolate=Linear","MultiX=Average","Skip=True","Sort=True")</f>
        <v>#N/A Invalid Parameter: Interpolation value</v>
      </c>
    </row>
    <row r="4671" spans="34:36" x14ac:dyDescent="0.25">
      <c r="AH4671" s="42" t="e">
        <f t="shared" si="166"/>
        <v>#REF!</v>
      </c>
      <c r="AI4671" s="43" t="str">
        <f>_xll.BInterpol('Base IPCA'!$C$3:$C$13,'Base IPCA'!$E$3:$E$13,AH4671,"Cubic","Extrapolate=Linear","MultiX=Average","Skip=True","Sort=True")</f>
        <v>#N/A Invalid Parameter: Interpolation value</v>
      </c>
      <c r="AJ4671" s="43" t="str">
        <f>_xll.BInterpol('Base IPCA'!$C$3:$C$13,'Base IPCA'!$D$3:$D$13,AH4671,"Cubic","Extrapolate=Linear","MultiX=Average","Skip=True","Sort=True")</f>
        <v>#N/A Invalid Parameter: Interpolation value</v>
      </c>
    </row>
    <row r="4672" spans="34:36" x14ac:dyDescent="0.25">
      <c r="AH4672" s="42" t="e">
        <f t="shared" si="166"/>
        <v>#REF!</v>
      </c>
      <c r="AI4672" s="43" t="str">
        <f>_xll.BInterpol('Base IPCA'!$C$3:$C$13,'Base IPCA'!$E$3:$E$13,AH4672,"Cubic","Extrapolate=Linear","MultiX=Average","Skip=True","Sort=True")</f>
        <v>#N/A Invalid Parameter: Interpolation value</v>
      </c>
      <c r="AJ4672" s="43" t="str">
        <f>_xll.BInterpol('Base IPCA'!$C$3:$C$13,'Base IPCA'!$D$3:$D$13,AH4672,"Cubic","Extrapolate=Linear","MultiX=Average","Skip=True","Sort=True")</f>
        <v>#N/A Invalid Parameter: Interpolation value</v>
      </c>
    </row>
    <row r="4673" spans="34:36" x14ac:dyDescent="0.25">
      <c r="AH4673" s="42" t="e">
        <f t="shared" si="166"/>
        <v>#REF!</v>
      </c>
      <c r="AI4673" s="43" t="str">
        <f>_xll.BInterpol('Base IPCA'!$C$3:$C$13,'Base IPCA'!$E$3:$E$13,AH4673,"Cubic","Extrapolate=Linear","MultiX=Average","Skip=True","Sort=True")</f>
        <v>#N/A Invalid Parameter: Interpolation value</v>
      </c>
      <c r="AJ4673" s="43" t="str">
        <f>_xll.BInterpol('Base IPCA'!$C$3:$C$13,'Base IPCA'!$D$3:$D$13,AH4673,"Cubic","Extrapolate=Linear","MultiX=Average","Skip=True","Sort=True")</f>
        <v>#N/A Invalid Parameter: Interpolation value</v>
      </c>
    </row>
    <row r="4674" spans="34:36" x14ac:dyDescent="0.25">
      <c r="AH4674" s="42" t="e">
        <f t="shared" si="166"/>
        <v>#REF!</v>
      </c>
      <c r="AI4674" s="43" t="str">
        <f>_xll.BInterpol('Base IPCA'!$C$3:$C$13,'Base IPCA'!$E$3:$E$13,AH4674,"Cubic","Extrapolate=Linear","MultiX=Average","Skip=True","Sort=True")</f>
        <v>#N/A Invalid Parameter: Interpolation value</v>
      </c>
      <c r="AJ4674" s="43" t="str">
        <f>_xll.BInterpol('Base IPCA'!$C$3:$C$13,'Base IPCA'!$D$3:$D$13,AH4674,"Cubic","Extrapolate=Linear","MultiX=Average","Skip=True","Sort=True")</f>
        <v>#N/A Invalid Parameter: Interpolation value</v>
      </c>
    </row>
    <row r="4675" spans="34:36" x14ac:dyDescent="0.25">
      <c r="AH4675" s="42" t="e">
        <f t="shared" si="166"/>
        <v>#REF!</v>
      </c>
      <c r="AI4675" s="43" t="str">
        <f>_xll.BInterpol('Base IPCA'!$C$3:$C$13,'Base IPCA'!$E$3:$E$13,AH4675,"Cubic","Extrapolate=Linear","MultiX=Average","Skip=True","Sort=True")</f>
        <v>#N/A Invalid Parameter: Interpolation value</v>
      </c>
      <c r="AJ4675" s="43" t="str">
        <f>_xll.BInterpol('Base IPCA'!$C$3:$C$13,'Base IPCA'!$D$3:$D$13,AH4675,"Cubic","Extrapolate=Linear","MultiX=Average","Skip=True","Sort=True")</f>
        <v>#N/A Invalid Parameter: Interpolation value</v>
      </c>
    </row>
    <row r="4676" spans="34:36" x14ac:dyDescent="0.25">
      <c r="AH4676" s="42" t="e">
        <f t="shared" si="166"/>
        <v>#REF!</v>
      </c>
      <c r="AI4676" s="43" t="str">
        <f>_xll.BInterpol('Base IPCA'!$C$3:$C$13,'Base IPCA'!$E$3:$E$13,AH4676,"Cubic","Extrapolate=Linear","MultiX=Average","Skip=True","Sort=True")</f>
        <v>#N/A Invalid Parameter: Interpolation value</v>
      </c>
      <c r="AJ4676" s="43" t="str">
        <f>_xll.BInterpol('Base IPCA'!$C$3:$C$13,'Base IPCA'!$D$3:$D$13,AH4676,"Cubic","Extrapolate=Linear","MultiX=Average","Skip=True","Sort=True")</f>
        <v>#N/A Invalid Parameter: Interpolation value</v>
      </c>
    </row>
    <row r="4677" spans="34:36" x14ac:dyDescent="0.25">
      <c r="AH4677" s="42" t="e">
        <f t="shared" si="166"/>
        <v>#REF!</v>
      </c>
      <c r="AI4677" s="43" t="str">
        <f>_xll.BInterpol('Base IPCA'!$C$3:$C$13,'Base IPCA'!$E$3:$E$13,AH4677,"Cubic","Extrapolate=Linear","MultiX=Average","Skip=True","Sort=True")</f>
        <v>#N/A Invalid Parameter: Interpolation value</v>
      </c>
      <c r="AJ4677" s="43" t="str">
        <f>_xll.BInterpol('Base IPCA'!$C$3:$C$13,'Base IPCA'!$D$3:$D$13,AH4677,"Cubic","Extrapolate=Linear","MultiX=Average","Skip=True","Sort=True")</f>
        <v>#N/A Invalid Parameter: Interpolation value</v>
      </c>
    </row>
    <row r="4678" spans="34:36" x14ac:dyDescent="0.25">
      <c r="AH4678" s="42" t="e">
        <f t="shared" ref="AH4678:AH4741" si="167">AH4677+1</f>
        <v>#REF!</v>
      </c>
      <c r="AI4678" s="43" t="str">
        <f>_xll.BInterpol('Base IPCA'!$C$3:$C$13,'Base IPCA'!$E$3:$E$13,AH4678,"Cubic","Extrapolate=Linear","MultiX=Average","Skip=True","Sort=True")</f>
        <v>#N/A Invalid Parameter: Interpolation value</v>
      </c>
      <c r="AJ4678" s="43" t="str">
        <f>_xll.BInterpol('Base IPCA'!$C$3:$C$13,'Base IPCA'!$D$3:$D$13,AH4678,"Cubic","Extrapolate=Linear","MultiX=Average","Skip=True","Sort=True")</f>
        <v>#N/A Invalid Parameter: Interpolation value</v>
      </c>
    </row>
    <row r="4679" spans="34:36" x14ac:dyDescent="0.25">
      <c r="AH4679" s="42" t="e">
        <f t="shared" si="167"/>
        <v>#REF!</v>
      </c>
      <c r="AI4679" s="43" t="str">
        <f>_xll.BInterpol('Base IPCA'!$C$3:$C$13,'Base IPCA'!$E$3:$E$13,AH4679,"Cubic","Extrapolate=Linear","MultiX=Average","Skip=True","Sort=True")</f>
        <v>#N/A Invalid Parameter: Interpolation value</v>
      </c>
      <c r="AJ4679" s="43" t="str">
        <f>_xll.BInterpol('Base IPCA'!$C$3:$C$13,'Base IPCA'!$D$3:$D$13,AH4679,"Cubic","Extrapolate=Linear","MultiX=Average","Skip=True","Sort=True")</f>
        <v>#N/A Invalid Parameter: Interpolation value</v>
      </c>
    </row>
    <row r="4680" spans="34:36" x14ac:dyDescent="0.25">
      <c r="AH4680" s="42" t="e">
        <f t="shared" si="167"/>
        <v>#REF!</v>
      </c>
      <c r="AI4680" s="43" t="str">
        <f>_xll.BInterpol('Base IPCA'!$C$3:$C$13,'Base IPCA'!$E$3:$E$13,AH4680,"Cubic","Extrapolate=Linear","MultiX=Average","Skip=True","Sort=True")</f>
        <v>#N/A Invalid Parameter: Interpolation value</v>
      </c>
      <c r="AJ4680" s="43" t="str">
        <f>_xll.BInterpol('Base IPCA'!$C$3:$C$13,'Base IPCA'!$D$3:$D$13,AH4680,"Cubic","Extrapolate=Linear","MultiX=Average","Skip=True","Sort=True")</f>
        <v>#N/A Invalid Parameter: Interpolation value</v>
      </c>
    </row>
    <row r="4681" spans="34:36" x14ac:dyDescent="0.25">
      <c r="AH4681" s="42" t="e">
        <f t="shared" si="167"/>
        <v>#REF!</v>
      </c>
      <c r="AI4681" s="43" t="str">
        <f>_xll.BInterpol('Base IPCA'!$C$3:$C$13,'Base IPCA'!$E$3:$E$13,AH4681,"Cubic","Extrapolate=Linear","MultiX=Average","Skip=True","Sort=True")</f>
        <v>#N/A Invalid Parameter: Interpolation value</v>
      </c>
      <c r="AJ4681" s="43" t="str">
        <f>_xll.BInterpol('Base IPCA'!$C$3:$C$13,'Base IPCA'!$D$3:$D$13,AH4681,"Cubic","Extrapolate=Linear","MultiX=Average","Skip=True","Sort=True")</f>
        <v>#N/A Invalid Parameter: Interpolation value</v>
      </c>
    </row>
    <row r="4682" spans="34:36" x14ac:dyDescent="0.25">
      <c r="AH4682" s="42" t="e">
        <f t="shared" si="167"/>
        <v>#REF!</v>
      </c>
      <c r="AI4682" s="43" t="str">
        <f>_xll.BInterpol('Base IPCA'!$C$3:$C$13,'Base IPCA'!$E$3:$E$13,AH4682,"Cubic","Extrapolate=Linear","MultiX=Average","Skip=True","Sort=True")</f>
        <v>#N/A Invalid Parameter: Interpolation value</v>
      </c>
      <c r="AJ4682" s="43" t="str">
        <f>_xll.BInterpol('Base IPCA'!$C$3:$C$13,'Base IPCA'!$D$3:$D$13,AH4682,"Cubic","Extrapolate=Linear","MultiX=Average","Skip=True","Sort=True")</f>
        <v>#N/A Invalid Parameter: Interpolation value</v>
      </c>
    </row>
    <row r="4683" spans="34:36" x14ac:dyDescent="0.25">
      <c r="AH4683" s="42" t="e">
        <f t="shared" si="167"/>
        <v>#REF!</v>
      </c>
      <c r="AI4683" s="43" t="str">
        <f>_xll.BInterpol('Base IPCA'!$C$3:$C$13,'Base IPCA'!$E$3:$E$13,AH4683,"Cubic","Extrapolate=Linear","MultiX=Average","Skip=True","Sort=True")</f>
        <v>#N/A Invalid Parameter: Interpolation value</v>
      </c>
      <c r="AJ4683" s="43" t="str">
        <f>_xll.BInterpol('Base IPCA'!$C$3:$C$13,'Base IPCA'!$D$3:$D$13,AH4683,"Cubic","Extrapolate=Linear","MultiX=Average","Skip=True","Sort=True")</f>
        <v>#N/A Invalid Parameter: Interpolation value</v>
      </c>
    </row>
    <row r="4684" spans="34:36" x14ac:dyDescent="0.25">
      <c r="AH4684" s="42" t="e">
        <f t="shared" si="167"/>
        <v>#REF!</v>
      </c>
      <c r="AI4684" s="43" t="str">
        <f>_xll.BInterpol('Base IPCA'!$C$3:$C$13,'Base IPCA'!$E$3:$E$13,AH4684,"Cubic","Extrapolate=Linear","MultiX=Average","Skip=True","Sort=True")</f>
        <v>#N/A Invalid Parameter: Interpolation value</v>
      </c>
      <c r="AJ4684" s="43" t="str">
        <f>_xll.BInterpol('Base IPCA'!$C$3:$C$13,'Base IPCA'!$D$3:$D$13,AH4684,"Cubic","Extrapolate=Linear","MultiX=Average","Skip=True","Sort=True")</f>
        <v>#N/A Invalid Parameter: Interpolation value</v>
      </c>
    </row>
    <row r="4685" spans="34:36" x14ac:dyDescent="0.25">
      <c r="AH4685" s="42" t="e">
        <f t="shared" si="167"/>
        <v>#REF!</v>
      </c>
      <c r="AI4685" s="43" t="str">
        <f>_xll.BInterpol('Base IPCA'!$C$3:$C$13,'Base IPCA'!$E$3:$E$13,AH4685,"Cubic","Extrapolate=Linear","MultiX=Average","Skip=True","Sort=True")</f>
        <v>#N/A Invalid Parameter: Interpolation value</v>
      </c>
      <c r="AJ4685" s="43" t="str">
        <f>_xll.BInterpol('Base IPCA'!$C$3:$C$13,'Base IPCA'!$D$3:$D$13,AH4685,"Cubic","Extrapolate=Linear","MultiX=Average","Skip=True","Sort=True")</f>
        <v>#N/A Invalid Parameter: Interpolation value</v>
      </c>
    </row>
    <row r="4686" spans="34:36" x14ac:dyDescent="0.25">
      <c r="AH4686" s="42" t="e">
        <f t="shared" si="167"/>
        <v>#REF!</v>
      </c>
      <c r="AI4686" s="43" t="str">
        <f>_xll.BInterpol('Base IPCA'!$C$3:$C$13,'Base IPCA'!$E$3:$E$13,AH4686,"Cubic","Extrapolate=Linear","MultiX=Average","Skip=True","Sort=True")</f>
        <v>#N/A Invalid Parameter: Interpolation value</v>
      </c>
      <c r="AJ4686" s="43" t="str">
        <f>_xll.BInterpol('Base IPCA'!$C$3:$C$13,'Base IPCA'!$D$3:$D$13,AH4686,"Cubic","Extrapolate=Linear","MultiX=Average","Skip=True","Sort=True")</f>
        <v>#N/A Invalid Parameter: Interpolation value</v>
      </c>
    </row>
    <row r="4687" spans="34:36" x14ac:dyDescent="0.25">
      <c r="AH4687" s="42" t="e">
        <f t="shared" si="167"/>
        <v>#REF!</v>
      </c>
      <c r="AI4687" s="43" t="str">
        <f>_xll.BInterpol('Base IPCA'!$C$3:$C$13,'Base IPCA'!$E$3:$E$13,AH4687,"Cubic","Extrapolate=Linear","MultiX=Average","Skip=True","Sort=True")</f>
        <v>#N/A Invalid Parameter: Interpolation value</v>
      </c>
      <c r="AJ4687" s="43" t="str">
        <f>_xll.BInterpol('Base IPCA'!$C$3:$C$13,'Base IPCA'!$D$3:$D$13,AH4687,"Cubic","Extrapolate=Linear","MultiX=Average","Skip=True","Sort=True")</f>
        <v>#N/A Invalid Parameter: Interpolation value</v>
      </c>
    </row>
    <row r="4688" spans="34:36" x14ac:dyDescent="0.25">
      <c r="AH4688" s="42" t="e">
        <f t="shared" si="167"/>
        <v>#REF!</v>
      </c>
      <c r="AI4688" s="43" t="str">
        <f>_xll.BInterpol('Base IPCA'!$C$3:$C$13,'Base IPCA'!$E$3:$E$13,AH4688,"Cubic","Extrapolate=Linear","MultiX=Average","Skip=True","Sort=True")</f>
        <v>#N/A Invalid Parameter: Interpolation value</v>
      </c>
      <c r="AJ4688" s="43" t="str">
        <f>_xll.BInterpol('Base IPCA'!$C$3:$C$13,'Base IPCA'!$D$3:$D$13,AH4688,"Cubic","Extrapolate=Linear","MultiX=Average","Skip=True","Sort=True")</f>
        <v>#N/A Invalid Parameter: Interpolation value</v>
      </c>
    </row>
    <row r="4689" spans="34:36" x14ac:dyDescent="0.25">
      <c r="AH4689" s="42" t="e">
        <f t="shared" si="167"/>
        <v>#REF!</v>
      </c>
      <c r="AI4689" s="43" t="str">
        <f>_xll.BInterpol('Base IPCA'!$C$3:$C$13,'Base IPCA'!$E$3:$E$13,AH4689,"Cubic","Extrapolate=Linear","MultiX=Average","Skip=True","Sort=True")</f>
        <v>#N/A Invalid Parameter: Interpolation value</v>
      </c>
      <c r="AJ4689" s="43" t="str">
        <f>_xll.BInterpol('Base IPCA'!$C$3:$C$13,'Base IPCA'!$D$3:$D$13,AH4689,"Cubic","Extrapolate=Linear","MultiX=Average","Skip=True","Sort=True")</f>
        <v>#N/A Invalid Parameter: Interpolation value</v>
      </c>
    </row>
    <row r="4690" spans="34:36" x14ac:dyDescent="0.25">
      <c r="AH4690" s="42" t="e">
        <f t="shared" si="167"/>
        <v>#REF!</v>
      </c>
      <c r="AI4690" s="43" t="str">
        <f>_xll.BInterpol('Base IPCA'!$C$3:$C$13,'Base IPCA'!$E$3:$E$13,AH4690,"Cubic","Extrapolate=Linear","MultiX=Average","Skip=True","Sort=True")</f>
        <v>#N/A Invalid Parameter: Interpolation value</v>
      </c>
      <c r="AJ4690" s="43" t="str">
        <f>_xll.BInterpol('Base IPCA'!$C$3:$C$13,'Base IPCA'!$D$3:$D$13,AH4690,"Cubic","Extrapolate=Linear","MultiX=Average","Skip=True","Sort=True")</f>
        <v>#N/A Invalid Parameter: Interpolation value</v>
      </c>
    </row>
    <row r="4691" spans="34:36" x14ac:dyDescent="0.25">
      <c r="AH4691" s="42" t="e">
        <f t="shared" si="167"/>
        <v>#REF!</v>
      </c>
      <c r="AI4691" s="43" t="str">
        <f>_xll.BInterpol('Base IPCA'!$C$3:$C$13,'Base IPCA'!$E$3:$E$13,AH4691,"Cubic","Extrapolate=Linear","MultiX=Average","Skip=True","Sort=True")</f>
        <v>#N/A Invalid Parameter: Interpolation value</v>
      </c>
      <c r="AJ4691" s="43" t="str">
        <f>_xll.BInterpol('Base IPCA'!$C$3:$C$13,'Base IPCA'!$D$3:$D$13,AH4691,"Cubic","Extrapolate=Linear","MultiX=Average","Skip=True","Sort=True")</f>
        <v>#N/A Invalid Parameter: Interpolation value</v>
      </c>
    </row>
    <row r="4692" spans="34:36" x14ac:dyDescent="0.25">
      <c r="AH4692" s="42" t="e">
        <f t="shared" si="167"/>
        <v>#REF!</v>
      </c>
      <c r="AI4692" s="43" t="str">
        <f>_xll.BInterpol('Base IPCA'!$C$3:$C$13,'Base IPCA'!$E$3:$E$13,AH4692,"Cubic","Extrapolate=Linear","MultiX=Average","Skip=True","Sort=True")</f>
        <v>#N/A Invalid Parameter: Interpolation value</v>
      </c>
      <c r="AJ4692" s="43" t="str">
        <f>_xll.BInterpol('Base IPCA'!$C$3:$C$13,'Base IPCA'!$D$3:$D$13,AH4692,"Cubic","Extrapolate=Linear","MultiX=Average","Skip=True","Sort=True")</f>
        <v>#N/A Invalid Parameter: Interpolation value</v>
      </c>
    </row>
    <row r="4693" spans="34:36" x14ac:dyDescent="0.25">
      <c r="AH4693" s="42" t="e">
        <f t="shared" si="167"/>
        <v>#REF!</v>
      </c>
      <c r="AI4693" s="43" t="str">
        <f>_xll.BInterpol('Base IPCA'!$C$3:$C$13,'Base IPCA'!$E$3:$E$13,AH4693,"Cubic","Extrapolate=Linear","MultiX=Average","Skip=True","Sort=True")</f>
        <v>#N/A Invalid Parameter: Interpolation value</v>
      </c>
      <c r="AJ4693" s="43" t="str">
        <f>_xll.BInterpol('Base IPCA'!$C$3:$C$13,'Base IPCA'!$D$3:$D$13,AH4693,"Cubic","Extrapolate=Linear","MultiX=Average","Skip=True","Sort=True")</f>
        <v>#N/A Invalid Parameter: Interpolation value</v>
      </c>
    </row>
    <row r="4694" spans="34:36" x14ac:dyDescent="0.25">
      <c r="AH4694" s="42" t="e">
        <f t="shared" si="167"/>
        <v>#REF!</v>
      </c>
      <c r="AI4694" s="43" t="str">
        <f>_xll.BInterpol('Base IPCA'!$C$3:$C$13,'Base IPCA'!$E$3:$E$13,AH4694,"Cubic","Extrapolate=Linear","MultiX=Average","Skip=True","Sort=True")</f>
        <v>#N/A Invalid Parameter: Interpolation value</v>
      </c>
      <c r="AJ4694" s="43" t="str">
        <f>_xll.BInterpol('Base IPCA'!$C$3:$C$13,'Base IPCA'!$D$3:$D$13,AH4694,"Cubic","Extrapolate=Linear","MultiX=Average","Skip=True","Sort=True")</f>
        <v>#N/A Invalid Parameter: Interpolation value</v>
      </c>
    </row>
    <row r="4695" spans="34:36" x14ac:dyDescent="0.25">
      <c r="AH4695" s="42" t="e">
        <f t="shared" si="167"/>
        <v>#REF!</v>
      </c>
      <c r="AI4695" s="43" t="str">
        <f>_xll.BInterpol('Base IPCA'!$C$3:$C$13,'Base IPCA'!$E$3:$E$13,AH4695,"Cubic","Extrapolate=Linear","MultiX=Average","Skip=True","Sort=True")</f>
        <v>#N/A Invalid Parameter: Interpolation value</v>
      </c>
      <c r="AJ4695" s="43" t="str">
        <f>_xll.BInterpol('Base IPCA'!$C$3:$C$13,'Base IPCA'!$D$3:$D$13,AH4695,"Cubic","Extrapolate=Linear","MultiX=Average","Skip=True","Sort=True")</f>
        <v>#N/A Invalid Parameter: Interpolation value</v>
      </c>
    </row>
    <row r="4696" spans="34:36" x14ac:dyDescent="0.25">
      <c r="AH4696" s="42" t="e">
        <f t="shared" si="167"/>
        <v>#REF!</v>
      </c>
      <c r="AI4696" s="43" t="str">
        <f>_xll.BInterpol('Base IPCA'!$C$3:$C$13,'Base IPCA'!$E$3:$E$13,AH4696,"Cubic","Extrapolate=Linear","MultiX=Average","Skip=True","Sort=True")</f>
        <v>#N/A Invalid Parameter: Interpolation value</v>
      </c>
      <c r="AJ4696" s="43" t="str">
        <f>_xll.BInterpol('Base IPCA'!$C$3:$C$13,'Base IPCA'!$D$3:$D$13,AH4696,"Cubic","Extrapolate=Linear","MultiX=Average","Skip=True","Sort=True")</f>
        <v>#N/A Invalid Parameter: Interpolation value</v>
      </c>
    </row>
    <row r="4697" spans="34:36" x14ac:dyDescent="0.25">
      <c r="AH4697" s="42" t="e">
        <f t="shared" si="167"/>
        <v>#REF!</v>
      </c>
      <c r="AI4697" s="43" t="str">
        <f>_xll.BInterpol('Base IPCA'!$C$3:$C$13,'Base IPCA'!$E$3:$E$13,AH4697,"Cubic","Extrapolate=Linear","MultiX=Average","Skip=True","Sort=True")</f>
        <v>#N/A Invalid Parameter: Interpolation value</v>
      </c>
      <c r="AJ4697" s="43" t="str">
        <f>_xll.BInterpol('Base IPCA'!$C$3:$C$13,'Base IPCA'!$D$3:$D$13,AH4697,"Cubic","Extrapolate=Linear","MultiX=Average","Skip=True","Sort=True")</f>
        <v>#N/A Invalid Parameter: Interpolation value</v>
      </c>
    </row>
    <row r="4698" spans="34:36" x14ac:dyDescent="0.25">
      <c r="AH4698" s="42" t="e">
        <f t="shared" si="167"/>
        <v>#REF!</v>
      </c>
      <c r="AI4698" s="43" t="str">
        <f>_xll.BInterpol('Base IPCA'!$C$3:$C$13,'Base IPCA'!$E$3:$E$13,AH4698,"Cubic","Extrapolate=Linear","MultiX=Average","Skip=True","Sort=True")</f>
        <v>#N/A Invalid Parameter: Interpolation value</v>
      </c>
      <c r="AJ4698" s="43" t="str">
        <f>_xll.BInterpol('Base IPCA'!$C$3:$C$13,'Base IPCA'!$D$3:$D$13,AH4698,"Cubic","Extrapolate=Linear","MultiX=Average","Skip=True","Sort=True")</f>
        <v>#N/A Invalid Parameter: Interpolation value</v>
      </c>
    </row>
    <row r="4699" spans="34:36" x14ac:dyDescent="0.25">
      <c r="AH4699" s="42" t="e">
        <f t="shared" si="167"/>
        <v>#REF!</v>
      </c>
      <c r="AI4699" s="43" t="str">
        <f>_xll.BInterpol('Base IPCA'!$C$3:$C$13,'Base IPCA'!$E$3:$E$13,AH4699,"Cubic","Extrapolate=Linear","MultiX=Average","Skip=True","Sort=True")</f>
        <v>#N/A Invalid Parameter: Interpolation value</v>
      </c>
      <c r="AJ4699" s="43" t="str">
        <f>_xll.BInterpol('Base IPCA'!$C$3:$C$13,'Base IPCA'!$D$3:$D$13,AH4699,"Cubic","Extrapolate=Linear","MultiX=Average","Skip=True","Sort=True")</f>
        <v>#N/A Invalid Parameter: Interpolation value</v>
      </c>
    </row>
    <row r="4700" spans="34:36" x14ac:dyDescent="0.25">
      <c r="AH4700" s="42" t="e">
        <f t="shared" si="167"/>
        <v>#REF!</v>
      </c>
      <c r="AI4700" s="43" t="str">
        <f>_xll.BInterpol('Base IPCA'!$C$3:$C$13,'Base IPCA'!$E$3:$E$13,AH4700,"Cubic","Extrapolate=Linear","MultiX=Average","Skip=True","Sort=True")</f>
        <v>#N/A Invalid Parameter: Interpolation value</v>
      </c>
      <c r="AJ4700" s="43" t="str">
        <f>_xll.BInterpol('Base IPCA'!$C$3:$C$13,'Base IPCA'!$D$3:$D$13,AH4700,"Cubic","Extrapolate=Linear","MultiX=Average","Skip=True","Sort=True")</f>
        <v>#N/A Invalid Parameter: Interpolation value</v>
      </c>
    </row>
    <row r="4701" spans="34:36" x14ac:dyDescent="0.25">
      <c r="AH4701" s="42" t="e">
        <f t="shared" si="167"/>
        <v>#REF!</v>
      </c>
      <c r="AI4701" s="43" t="str">
        <f>_xll.BInterpol('Base IPCA'!$C$3:$C$13,'Base IPCA'!$E$3:$E$13,AH4701,"Cubic","Extrapolate=Linear","MultiX=Average","Skip=True","Sort=True")</f>
        <v>#N/A Invalid Parameter: Interpolation value</v>
      </c>
      <c r="AJ4701" s="43" t="str">
        <f>_xll.BInterpol('Base IPCA'!$C$3:$C$13,'Base IPCA'!$D$3:$D$13,AH4701,"Cubic","Extrapolate=Linear","MultiX=Average","Skip=True","Sort=True")</f>
        <v>#N/A Invalid Parameter: Interpolation value</v>
      </c>
    </row>
    <row r="4702" spans="34:36" x14ac:dyDescent="0.25">
      <c r="AH4702" s="42" t="e">
        <f t="shared" si="167"/>
        <v>#REF!</v>
      </c>
      <c r="AI4702" s="43" t="str">
        <f>_xll.BInterpol('Base IPCA'!$C$3:$C$13,'Base IPCA'!$E$3:$E$13,AH4702,"Cubic","Extrapolate=Linear","MultiX=Average","Skip=True","Sort=True")</f>
        <v>#N/A Invalid Parameter: Interpolation value</v>
      </c>
      <c r="AJ4702" s="43" t="str">
        <f>_xll.BInterpol('Base IPCA'!$C$3:$C$13,'Base IPCA'!$D$3:$D$13,AH4702,"Cubic","Extrapolate=Linear","MultiX=Average","Skip=True","Sort=True")</f>
        <v>#N/A Invalid Parameter: Interpolation value</v>
      </c>
    </row>
    <row r="4703" spans="34:36" x14ac:dyDescent="0.25">
      <c r="AH4703" s="42" t="e">
        <f t="shared" si="167"/>
        <v>#REF!</v>
      </c>
      <c r="AI4703" s="43" t="str">
        <f>_xll.BInterpol('Base IPCA'!$C$3:$C$13,'Base IPCA'!$E$3:$E$13,AH4703,"Cubic","Extrapolate=Linear","MultiX=Average","Skip=True","Sort=True")</f>
        <v>#N/A Invalid Parameter: Interpolation value</v>
      </c>
      <c r="AJ4703" s="43" t="str">
        <f>_xll.BInterpol('Base IPCA'!$C$3:$C$13,'Base IPCA'!$D$3:$D$13,AH4703,"Cubic","Extrapolate=Linear","MultiX=Average","Skip=True","Sort=True")</f>
        <v>#N/A Invalid Parameter: Interpolation value</v>
      </c>
    </row>
    <row r="4704" spans="34:36" x14ac:dyDescent="0.25">
      <c r="AH4704" s="42" t="e">
        <f t="shared" si="167"/>
        <v>#REF!</v>
      </c>
      <c r="AI4704" s="43" t="str">
        <f>_xll.BInterpol('Base IPCA'!$C$3:$C$13,'Base IPCA'!$E$3:$E$13,AH4704,"Cubic","Extrapolate=Linear","MultiX=Average","Skip=True","Sort=True")</f>
        <v>#N/A Invalid Parameter: Interpolation value</v>
      </c>
      <c r="AJ4704" s="43" t="str">
        <f>_xll.BInterpol('Base IPCA'!$C$3:$C$13,'Base IPCA'!$D$3:$D$13,AH4704,"Cubic","Extrapolate=Linear","MultiX=Average","Skip=True","Sort=True")</f>
        <v>#N/A Invalid Parameter: Interpolation value</v>
      </c>
    </row>
    <row r="4705" spans="34:36" x14ac:dyDescent="0.25">
      <c r="AH4705" s="42" t="e">
        <f t="shared" si="167"/>
        <v>#REF!</v>
      </c>
      <c r="AI4705" s="43" t="str">
        <f>_xll.BInterpol('Base IPCA'!$C$3:$C$13,'Base IPCA'!$E$3:$E$13,AH4705,"Cubic","Extrapolate=Linear","MultiX=Average","Skip=True","Sort=True")</f>
        <v>#N/A Invalid Parameter: Interpolation value</v>
      </c>
      <c r="AJ4705" s="43" t="str">
        <f>_xll.BInterpol('Base IPCA'!$C$3:$C$13,'Base IPCA'!$D$3:$D$13,AH4705,"Cubic","Extrapolate=Linear","MultiX=Average","Skip=True","Sort=True")</f>
        <v>#N/A Invalid Parameter: Interpolation value</v>
      </c>
    </row>
    <row r="4706" spans="34:36" x14ac:dyDescent="0.25">
      <c r="AH4706" s="42" t="e">
        <f t="shared" si="167"/>
        <v>#REF!</v>
      </c>
      <c r="AI4706" s="43" t="str">
        <f>_xll.BInterpol('Base IPCA'!$C$3:$C$13,'Base IPCA'!$E$3:$E$13,AH4706,"Cubic","Extrapolate=Linear","MultiX=Average","Skip=True","Sort=True")</f>
        <v>#N/A Invalid Parameter: Interpolation value</v>
      </c>
      <c r="AJ4706" s="43" t="str">
        <f>_xll.BInterpol('Base IPCA'!$C$3:$C$13,'Base IPCA'!$D$3:$D$13,AH4706,"Cubic","Extrapolate=Linear","MultiX=Average","Skip=True","Sort=True")</f>
        <v>#N/A Invalid Parameter: Interpolation value</v>
      </c>
    </row>
    <row r="4707" spans="34:36" x14ac:dyDescent="0.25">
      <c r="AH4707" s="42" t="e">
        <f t="shared" si="167"/>
        <v>#REF!</v>
      </c>
      <c r="AI4707" s="43" t="str">
        <f>_xll.BInterpol('Base IPCA'!$C$3:$C$13,'Base IPCA'!$E$3:$E$13,AH4707,"Cubic","Extrapolate=Linear","MultiX=Average","Skip=True","Sort=True")</f>
        <v>#N/A Invalid Parameter: Interpolation value</v>
      </c>
      <c r="AJ4707" s="43" t="str">
        <f>_xll.BInterpol('Base IPCA'!$C$3:$C$13,'Base IPCA'!$D$3:$D$13,AH4707,"Cubic","Extrapolate=Linear","MultiX=Average","Skip=True","Sort=True")</f>
        <v>#N/A Invalid Parameter: Interpolation value</v>
      </c>
    </row>
    <row r="4708" spans="34:36" x14ac:dyDescent="0.25">
      <c r="AH4708" s="42" t="e">
        <f t="shared" si="167"/>
        <v>#REF!</v>
      </c>
      <c r="AI4708" s="43" t="str">
        <f>_xll.BInterpol('Base IPCA'!$C$3:$C$13,'Base IPCA'!$E$3:$E$13,AH4708,"Cubic","Extrapolate=Linear","MultiX=Average","Skip=True","Sort=True")</f>
        <v>#N/A Invalid Parameter: Interpolation value</v>
      </c>
      <c r="AJ4708" s="43" t="str">
        <f>_xll.BInterpol('Base IPCA'!$C$3:$C$13,'Base IPCA'!$D$3:$D$13,AH4708,"Cubic","Extrapolate=Linear","MultiX=Average","Skip=True","Sort=True")</f>
        <v>#N/A Invalid Parameter: Interpolation value</v>
      </c>
    </row>
    <row r="4709" spans="34:36" x14ac:dyDescent="0.25">
      <c r="AH4709" s="42" t="e">
        <f t="shared" si="167"/>
        <v>#REF!</v>
      </c>
      <c r="AI4709" s="43" t="str">
        <f>_xll.BInterpol('Base IPCA'!$C$3:$C$13,'Base IPCA'!$E$3:$E$13,AH4709,"Cubic","Extrapolate=Linear","MultiX=Average","Skip=True","Sort=True")</f>
        <v>#N/A Invalid Parameter: Interpolation value</v>
      </c>
      <c r="AJ4709" s="43" t="str">
        <f>_xll.BInterpol('Base IPCA'!$C$3:$C$13,'Base IPCA'!$D$3:$D$13,AH4709,"Cubic","Extrapolate=Linear","MultiX=Average","Skip=True","Sort=True")</f>
        <v>#N/A Invalid Parameter: Interpolation value</v>
      </c>
    </row>
    <row r="4710" spans="34:36" x14ac:dyDescent="0.25">
      <c r="AH4710" s="42" t="e">
        <f t="shared" si="167"/>
        <v>#REF!</v>
      </c>
      <c r="AI4710" s="43" t="str">
        <f>_xll.BInterpol('Base IPCA'!$C$3:$C$13,'Base IPCA'!$E$3:$E$13,AH4710,"Cubic","Extrapolate=Linear","MultiX=Average","Skip=True","Sort=True")</f>
        <v>#N/A Invalid Parameter: Interpolation value</v>
      </c>
      <c r="AJ4710" s="43" t="str">
        <f>_xll.BInterpol('Base IPCA'!$C$3:$C$13,'Base IPCA'!$D$3:$D$13,AH4710,"Cubic","Extrapolate=Linear","MultiX=Average","Skip=True","Sort=True")</f>
        <v>#N/A Invalid Parameter: Interpolation value</v>
      </c>
    </row>
    <row r="4711" spans="34:36" x14ac:dyDescent="0.25">
      <c r="AH4711" s="42" t="e">
        <f t="shared" si="167"/>
        <v>#REF!</v>
      </c>
      <c r="AI4711" s="43" t="str">
        <f>_xll.BInterpol('Base IPCA'!$C$3:$C$13,'Base IPCA'!$E$3:$E$13,AH4711,"Cubic","Extrapolate=Linear","MultiX=Average","Skip=True","Sort=True")</f>
        <v>#N/A Invalid Parameter: Interpolation value</v>
      </c>
      <c r="AJ4711" s="43" t="str">
        <f>_xll.BInterpol('Base IPCA'!$C$3:$C$13,'Base IPCA'!$D$3:$D$13,AH4711,"Cubic","Extrapolate=Linear","MultiX=Average","Skip=True","Sort=True")</f>
        <v>#N/A Invalid Parameter: Interpolation value</v>
      </c>
    </row>
    <row r="4712" spans="34:36" x14ac:dyDescent="0.25">
      <c r="AH4712" s="42" t="e">
        <f t="shared" si="167"/>
        <v>#REF!</v>
      </c>
      <c r="AI4712" s="43" t="str">
        <f>_xll.BInterpol('Base IPCA'!$C$3:$C$13,'Base IPCA'!$E$3:$E$13,AH4712,"Cubic","Extrapolate=Linear","MultiX=Average","Skip=True","Sort=True")</f>
        <v>#N/A Invalid Parameter: Interpolation value</v>
      </c>
      <c r="AJ4712" s="43" t="str">
        <f>_xll.BInterpol('Base IPCA'!$C$3:$C$13,'Base IPCA'!$D$3:$D$13,AH4712,"Cubic","Extrapolate=Linear","MultiX=Average","Skip=True","Sort=True")</f>
        <v>#N/A Invalid Parameter: Interpolation value</v>
      </c>
    </row>
    <row r="4713" spans="34:36" x14ac:dyDescent="0.25">
      <c r="AH4713" s="42" t="e">
        <f t="shared" si="167"/>
        <v>#REF!</v>
      </c>
      <c r="AI4713" s="43" t="str">
        <f>_xll.BInterpol('Base IPCA'!$C$3:$C$13,'Base IPCA'!$E$3:$E$13,AH4713,"Cubic","Extrapolate=Linear","MultiX=Average","Skip=True","Sort=True")</f>
        <v>#N/A Invalid Parameter: Interpolation value</v>
      </c>
      <c r="AJ4713" s="43" t="str">
        <f>_xll.BInterpol('Base IPCA'!$C$3:$C$13,'Base IPCA'!$D$3:$D$13,AH4713,"Cubic","Extrapolate=Linear","MultiX=Average","Skip=True","Sort=True")</f>
        <v>#N/A Invalid Parameter: Interpolation value</v>
      </c>
    </row>
    <row r="4714" spans="34:36" x14ac:dyDescent="0.25">
      <c r="AH4714" s="42" t="e">
        <f t="shared" si="167"/>
        <v>#REF!</v>
      </c>
      <c r="AI4714" s="43" t="str">
        <f>_xll.BInterpol('Base IPCA'!$C$3:$C$13,'Base IPCA'!$E$3:$E$13,AH4714,"Cubic","Extrapolate=Linear","MultiX=Average","Skip=True","Sort=True")</f>
        <v>#N/A Invalid Parameter: Interpolation value</v>
      </c>
      <c r="AJ4714" s="43" t="str">
        <f>_xll.BInterpol('Base IPCA'!$C$3:$C$13,'Base IPCA'!$D$3:$D$13,AH4714,"Cubic","Extrapolate=Linear","MultiX=Average","Skip=True","Sort=True")</f>
        <v>#N/A Invalid Parameter: Interpolation value</v>
      </c>
    </row>
    <row r="4715" spans="34:36" x14ac:dyDescent="0.25">
      <c r="AH4715" s="42" t="e">
        <f t="shared" si="167"/>
        <v>#REF!</v>
      </c>
      <c r="AI4715" s="43" t="str">
        <f>_xll.BInterpol('Base IPCA'!$C$3:$C$13,'Base IPCA'!$E$3:$E$13,AH4715,"Cubic","Extrapolate=Linear","MultiX=Average","Skip=True","Sort=True")</f>
        <v>#N/A Invalid Parameter: Interpolation value</v>
      </c>
      <c r="AJ4715" s="43" t="str">
        <f>_xll.BInterpol('Base IPCA'!$C$3:$C$13,'Base IPCA'!$D$3:$D$13,AH4715,"Cubic","Extrapolate=Linear","MultiX=Average","Skip=True","Sort=True")</f>
        <v>#N/A Invalid Parameter: Interpolation value</v>
      </c>
    </row>
    <row r="4716" spans="34:36" x14ac:dyDescent="0.25">
      <c r="AH4716" s="42" t="e">
        <f t="shared" si="167"/>
        <v>#REF!</v>
      </c>
      <c r="AI4716" s="43" t="str">
        <f>_xll.BInterpol('Base IPCA'!$C$3:$C$13,'Base IPCA'!$E$3:$E$13,AH4716,"Cubic","Extrapolate=Linear","MultiX=Average","Skip=True","Sort=True")</f>
        <v>#N/A Invalid Parameter: Interpolation value</v>
      </c>
      <c r="AJ4716" s="43" t="str">
        <f>_xll.BInterpol('Base IPCA'!$C$3:$C$13,'Base IPCA'!$D$3:$D$13,AH4716,"Cubic","Extrapolate=Linear","MultiX=Average","Skip=True","Sort=True")</f>
        <v>#N/A Invalid Parameter: Interpolation value</v>
      </c>
    </row>
    <row r="4717" spans="34:36" x14ac:dyDescent="0.25">
      <c r="AH4717" s="42" t="e">
        <f t="shared" si="167"/>
        <v>#REF!</v>
      </c>
      <c r="AI4717" s="43" t="str">
        <f>_xll.BInterpol('Base IPCA'!$C$3:$C$13,'Base IPCA'!$E$3:$E$13,AH4717,"Cubic","Extrapolate=Linear","MultiX=Average","Skip=True","Sort=True")</f>
        <v>#N/A Invalid Parameter: Interpolation value</v>
      </c>
      <c r="AJ4717" s="43" t="str">
        <f>_xll.BInterpol('Base IPCA'!$C$3:$C$13,'Base IPCA'!$D$3:$D$13,AH4717,"Cubic","Extrapolate=Linear","MultiX=Average","Skip=True","Sort=True")</f>
        <v>#N/A Invalid Parameter: Interpolation value</v>
      </c>
    </row>
    <row r="4718" spans="34:36" x14ac:dyDescent="0.25">
      <c r="AH4718" s="42" t="e">
        <f t="shared" si="167"/>
        <v>#REF!</v>
      </c>
      <c r="AI4718" s="43" t="str">
        <f>_xll.BInterpol('Base IPCA'!$C$3:$C$13,'Base IPCA'!$E$3:$E$13,AH4718,"Cubic","Extrapolate=Linear","MultiX=Average","Skip=True","Sort=True")</f>
        <v>#N/A Invalid Parameter: Interpolation value</v>
      </c>
      <c r="AJ4718" s="43" t="str">
        <f>_xll.BInterpol('Base IPCA'!$C$3:$C$13,'Base IPCA'!$D$3:$D$13,AH4718,"Cubic","Extrapolate=Linear","MultiX=Average","Skip=True","Sort=True")</f>
        <v>#N/A Invalid Parameter: Interpolation value</v>
      </c>
    </row>
    <row r="4719" spans="34:36" x14ac:dyDescent="0.25">
      <c r="AH4719" s="42" t="e">
        <f t="shared" si="167"/>
        <v>#REF!</v>
      </c>
      <c r="AI4719" s="43" t="str">
        <f>_xll.BInterpol('Base IPCA'!$C$3:$C$13,'Base IPCA'!$E$3:$E$13,AH4719,"Cubic","Extrapolate=Linear","MultiX=Average","Skip=True","Sort=True")</f>
        <v>#N/A Invalid Parameter: Interpolation value</v>
      </c>
      <c r="AJ4719" s="43" t="str">
        <f>_xll.BInterpol('Base IPCA'!$C$3:$C$13,'Base IPCA'!$D$3:$D$13,AH4719,"Cubic","Extrapolate=Linear","MultiX=Average","Skip=True","Sort=True")</f>
        <v>#N/A Invalid Parameter: Interpolation value</v>
      </c>
    </row>
    <row r="4720" spans="34:36" x14ac:dyDescent="0.25">
      <c r="AH4720" s="42" t="e">
        <f t="shared" si="167"/>
        <v>#REF!</v>
      </c>
      <c r="AI4720" s="43" t="str">
        <f>_xll.BInterpol('Base IPCA'!$C$3:$C$13,'Base IPCA'!$E$3:$E$13,AH4720,"Cubic","Extrapolate=Linear","MultiX=Average","Skip=True","Sort=True")</f>
        <v>#N/A Invalid Parameter: Interpolation value</v>
      </c>
      <c r="AJ4720" s="43" t="str">
        <f>_xll.BInterpol('Base IPCA'!$C$3:$C$13,'Base IPCA'!$D$3:$D$13,AH4720,"Cubic","Extrapolate=Linear","MultiX=Average","Skip=True","Sort=True")</f>
        <v>#N/A Invalid Parameter: Interpolation value</v>
      </c>
    </row>
    <row r="4721" spans="34:36" x14ac:dyDescent="0.25">
      <c r="AH4721" s="42" t="e">
        <f t="shared" si="167"/>
        <v>#REF!</v>
      </c>
      <c r="AI4721" s="43" t="str">
        <f>_xll.BInterpol('Base IPCA'!$C$3:$C$13,'Base IPCA'!$E$3:$E$13,AH4721,"Cubic","Extrapolate=Linear","MultiX=Average","Skip=True","Sort=True")</f>
        <v>#N/A Invalid Parameter: Interpolation value</v>
      </c>
      <c r="AJ4721" s="43" t="str">
        <f>_xll.BInterpol('Base IPCA'!$C$3:$C$13,'Base IPCA'!$D$3:$D$13,AH4721,"Cubic","Extrapolate=Linear","MultiX=Average","Skip=True","Sort=True")</f>
        <v>#N/A Invalid Parameter: Interpolation value</v>
      </c>
    </row>
    <row r="4722" spans="34:36" x14ac:dyDescent="0.25">
      <c r="AH4722" s="42" t="e">
        <f t="shared" si="167"/>
        <v>#REF!</v>
      </c>
      <c r="AI4722" s="43" t="str">
        <f>_xll.BInterpol('Base IPCA'!$C$3:$C$13,'Base IPCA'!$E$3:$E$13,AH4722,"Cubic","Extrapolate=Linear","MultiX=Average","Skip=True","Sort=True")</f>
        <v>#N/A Invalid Parameter: Interpolation value</v>
      </c>
      <c r="AJ4722" s="43" t="str">
        <f>_xll.BInterpol('Base IPCA'!$C$3:$C$13,'Base IPCA'!$D$3:$D$13,AH4722,"Cubic","Extrapolate=Linear","MultiX=Average","Skip=True","Sort=True")</f>
        <v>#N/A Invalid Parameter: Interpolation value</v>
      </c>
    </row>
    <row r="4723" spans="34:36" x14ac:dyDescent="0.25">
      <c r="AH4723" s="42" t="e">
        <f t="shared" si="167"/>
        <v>#REF!</v>
      </c>
      <c r="AI4723" s="43" t="str">
        <f>_xll.BInterpol('Base IPCA'!$C$3:$C$13,'Base IPCA'!$E$3:$E$13,AH4723,"Cubic","Extrapolate=Linear","MultiX=Average","Skip=True","Sort=True")</f>
        <v>#N/A Invalid Parameter: Interpolation value</v>
      </c>
      <c r="AJ4723" s="43" t="str">
        <f>_xll.BInterpol('Base IPCA'!$C$3:$C$13,'Base IPCA'!$D$3:$D$13,AH4723,"Cubic","Extrapolate=Linear","MultiX=Average","Skip=True","Sort=True")</f>
        <v>#N/A Invalid Parameter: Interpolation value</v>
      </c>
    </row>
    <row r="4724" spans="34:36" x14ac:dyDescent="0.25">
      <c r="AH4724" s="42" t="e">
        <f t="shared" si="167"/>
        <v>#REF!</v>
      </c>
      <c r="AI4724" s="43" t="str">
        <f>_xll.BInterpol('Base IPCA'!$C$3:$C$13,'Base IPCA'!$E$3:$E$13,AH4724,"Cubic","Extrapolate=Linear","MultiX=Average","Skip=True","Sort=True")</f>
        <v>#N/A Invalid Parameter: Interpolation value</v>
      </c>
      <c r="AJ4724" s="43" t="str">
        <f>_xll.BInterpol('Base IPCA'!$C$3:$C$13,'Base IPCA'!$D$3:$D$13,AH4724,"Cubic","Extrapolate=Linear","MultiX=Average","Skip=True","Sort=True")</f>
        <v>#N/A Invalid Parameter: Interpolation value</v>
      </c>
    </row>
    <row r="4725" spans="34:36" x14ac:dyDescent="0.25">
      <c r="AH4725" s="42" t="e">
        <f t="shared" si="167"/>
        <v>#REF!</v>
      </c>
      <c r="AI4725" s="43" t="str">
        <f>_xll.BInterpol('Base IPCA'!$C$3:$C$13,'Base IPCA'!$E$3:$E$13,AH4725,"Cubic","Extrapolate=Linear","MultiX=Average","Skip=True","Sort=True")</f>
        <v>#N/A Invalid Parameter: Interpolation value</v>
      </c>
      <c r="AJ4725" s="43" t="str">
        <f>_xll.BInterpol('Base IPCA'!$C$3:$C$13,'Base IPCA'!$D$3:$D$13,AH4725,"Cubic","Extrapolate=Linear","MultiX=Average","Skip=True","Sort=True")</f>
        <v>#N/A Invalid Parameter: Interpolation value</v>
      </c>
    </row>
    <row r="4726" spans="34:36" x14ac:dyDescent="0.25">
      <c r="AH4726" s="42" t="e">
        <f t="shared" si="167"/>
        <v>#REF!</v>
      </c>
      <c r="AI4726" s="43" t="str">
        <f>_xll.BInterpol('Base IPCA'!$C$3:$C$13,'Base IPCA'!$E$3:$E$13,AH4726,"Cubic","Extrapolate=Linear","MultiX=Average","Skip=True","Sort=True")</f>
        <v>#N/A Invalid Parameter: Interpolation value</v>
      </c>
      <c r="AJ4726" s="43" t="str">
        <f>_xll.BInterpol('Base IPCA'!$C$3:$C$13,'Base IPCA'!$D$3:$D$13,AH4726,"Cubic","Extrapolate=Linear","MultiX=Average","Skip=True","Sort=True")</f>
        <v>#N/A Invalid Parameter: Interpolation value</v>
      </c>
    </row>
    <row r="4727" spans="34:36" x14ac:dyDescent="0.25">
      <c r="AH4727" s="42" t="e">
        <f t="shared" si="167"/>
        <v>#REF!</v>
      </c>
      <c r="AI4727" s="43" t="str">
        <f>_xll.BInterpol('Base IPCA'!$C$3:$C$13,'Base IPCA'!$E$3:$E$13,AH4727,"Cubic","Extrapolate=Linear","MultiX=Average","Skip=True","Sort=True")</f>
        <v>#N/A Invalid Parameter: Interpolation value</v>
      </c>
      <c r="AJ4727" s="43" t="str">
        <f>_xll.BInterpol('Base IPCA'!$C$3:$C$13,'Base IPCA'!$D$3:$D$13,AH4727,"Cubic","Extrapolate=Linear","MultiX=Average","Skip=True","Sort=True")</f>
        <v>#N/A Invalid Parameter: Interpolation value</v>
      </c>
    </row>
    <row r="4728" spans="34:36" x14ac:dyDescent="0.25">
      <c r="AH4728" s="42" t="e">
        <f t="shared" si="167"/>
        <v>#REF!</v>
      </c>
      <c r="AI4728" s="43" t="str">
        <f>_xll.BInterpol('Base IPCA'!$C$3:$C$13,'Base IPCA'!$E$3:$E$13,AH4728,"Cubic","Extrapolate=Linear","MultiX=Average","Skip=True","Sort=True")</f>
        <v>#N/A Invalid Parameter: Interpolation value</v>
      </c>
      <c r="AJ4728" s="43" t="str">
        <f>_xll.BInterpol('Base IPCA'!$C$3:$C$13,'Base IPCA'!$D$3:$D$13,AH4728,"Cubic","Extrapolate=Linear","MultiX=Average","Skip=True","Sort=True")</f>
        <v>#N/A Invalid Parameter: Interpolation value</v>
      </c>
    </row>
    <row r="4729" spans="34:36" x14ac:dyDescent="0.25">
      <c r="AH4729" s="42" t="e">
        <f t="shared" si="167"/>
        <v>#REF!</v>
      </c>
      <c r="AI4729" s="43" t="str">
        <f>_xll.BInterpol('Base IPCA'!$C$3:$C$13,'Base IPCA'!$E$3:$E$13,AH4729,"Cubic","Extrapolate=Linear","MultiX=Average","Skip=True","Sort=True")</f>
        <v>#N/A Invalid Parameter: Interpolation value</v>
      </c>
      <c r="AJ4729" s="43" t="str">
        <f>_xll.BInterpol('Base IPCA'!$C$3:$C$13,'Base IPCA'!$D$3:$D$13,AH4729,"Cubic","Extrapolate=Linear","MultiX=Average","Skip=True","Sort=True")</f>
        <v>#N/A Invalid Parameter: Interpolation value</v>
      </c>
    </row>
    <row r="4730" spans="34:36" x14ac:dyDescent="0.25">
      <c r="AH4730" s="42" t="e">
        <f t="shared" si="167"/>
        <v>#REF!</v>
      </c>
      <c r="AI4730" s="43" t="str">
        <f>_xll.BInterpol('Base IPCA'!$C$3:$C$13,'Base IPCA'!$E$3:$E$13,AH4730,"Cubic","Extrapolate=Linear","MultiX=Average","Skip=True","Sort=True")</f>
        <v>#N/A Invalid Parameter: Interpolation value</v>
      </c>
      <c r="AJ4730" s="43" t="str">
        <f>_xll.BInterpol('Base IPCA'!$C$3:$C$13,'Base IPCA'!$D$3:$D$13,AH4730,"Cubic","Extrapolate=Linear","MultiX=Average","Skip=True","Sort=True")</f>
        <v>#N/A Invalid Parameter: Interpolation value</v>
      </c>
    </row>
    <row r="4731" spans="34:36" x14ac:dyDescent="0.25">
      <c r="AH4731" s="42" t="e">
        <f t="shared" si="167"/>
        <v>#REF!</v>
      </c>
      <c r="AI4731" s="43" t="str">
        <f>_xll.BInterpol('Base IPCA'!$C$3:$C$13,'Base IPCA'!$E$3:$E$13,AH4731,"Cubic","Extrapolate=Linear","MultiX=Average","Skip=True","Sort=True")</f>
        <v>#N/A Invalid Parameter: Interpolation value</v>
      </c>
      <c r="AJ4731" s="43" t="str">
        <f>_xll.BInterpol('Base IPCA'!$C$3:$C$13,'Base IPCA'!$D$3:$D$13,AH4731,"Cubic","Extrapolate=Linear","MultiX=Average","Skip=True","Sort=True")</f>
        <v>#N/A Invalid Parameter: Interpolation value</v>
      </c>
    </row>
    <row r="4732" spans="34:36" x14ac:dyDescent="0.25">
      <c r="AH4732" s="42" t="e">
        <f t="shared" si="167"/>
        <v>#REF!</v>
      </c>
      <c r="AI4732" s="43" t="str">
        <f>_xll.BInterpol('Base IPCA'!$C$3:$C$13,'Base IPCA'!$E$3:$E$13,AH4732,"Cubic","Extrapolate=Linear","MultiX=Average","Skip=True","Sort=True")</f>
        <v>#N/A Invalid Parameter: Interpolation value</v>
      </c>
      <c r="AJ4732" s="43" t="str">
        <f>_xll.BInterpol('Base IPCA'!$C$3:$C$13,'Base IPCA'!$D$3:$D$13,AH4732,"Cubic","Extrapolate=Linear","MultiX=Average","Skip=True","Sort=True")</f>
        <v>#N/A Invalid Parameter: Interpolation value</v>
      </c>
    </row>
    <row r="4733" spans="34:36" x14ac:dyDescent="0.25">
      <c r="AH4733" s="42" t="e">
        <f t="shared" si="167"/>
        <v>#REF!</v>
      </c>
      <c r="AI4733" s="43" t="str">
        <f>_xll.BInterpol('Base IPCA'!$C$3:$C$13,'Base IPCA'!$E$3:$E$13,AH4733,"Cubic","Extrapolate=Linear","MultiX=Average","Skip=True","Sort=True")</f>
        <v>#N/A Invalid Parameter: Interpolation value</v>
      </c>
      <c r="AJ4733" s="43" t="str">
        <f>_xll.BInterpol('Base IPCA'!$C$3:$C$13,'Base IPCA'!$D$3:$D$13,AH4733,"Cubic","Extrapolate=Linear","MultiX=Average","Skip=True","Sort=True")</f>
        <v>#N/A Invalid Parameter: Interpolation value</v>
      </c>
    </row>
    <row r="4734" spans="34:36" x14ac:dyDescent="0.25">
      <c r="AH4734" s="42" t="e">
        <f t="shared" si="167"/>
        <v>#REF!</v>
      </c>
      <c r="AI4734" s="43" t="str">
        <f>_xll.BInterpol('Base IPCA'!$C$3:$C$13,'Base IPCA'!$E$3:$E$13,AH4734,"Cubic","Extrapolate=Linear","MultiX=Average","Skip=True","Sort=True")</f>
        <v>#N/A Invalid Parameter: Interpolation value</v>
      </c>
      <c r="AJ4734" s="43" t="str">
        <f>_xll.BInterpol('Base IPCA'!$C$3:$C$13,'Base IPCA'!$D$3:$D$13,AH4734,"Cubic","Extrapolate=Linear","MultiX=Average","Skip=True","Sort=True")</f>
        <v>#N/A Invalid Parameter: Interpolation value</v>
      </c>
    </row>
    <row r="4735" spans="34:36" x14ac:dyDescent="0.25">
      <c r="AH4735" s="42" t="e">
        <f t="shared" si="167"/>
        <v>#REF!</v>
      </c>
      <c r="AI4735" s="43" t="str">
        <f>_xll.BInterpol('Base IPCA'!$C$3:$C$13,'Base IPCA'!$E$3:$E$13,AH4735,"Cubic","Extrapolate=Linear","MultiX=Average","Skip=True","Sort=True")</f>
        <v>#N/A Invalid Parameter: Interpolation value</v>
      </c>
      <c r="AJ4735" s="43" t="str">
        <f>_xll.BInterpol('Base IPCA'!$C$3:$C$13,'Base IPCA'!$D$3:$D$13,AH4735,"Cubic","Extrapolate=Linear","MultiX=Average","Skip=True","Sort=True")</f>
        <v>#N/A Invalid Parameter: Interpolation value</v>
      </c>
    </row>
    <row r="4736" spans="34:36" x14ac:dyDescent="0.25">
      <c r="AH4736" s="42" t="e">
        <f t="shared" si="167"/>
        <v>#REF!</v>
      </c>
      <c r="AI4736" s="43" t="str">
        <f>_xll.BInterpol('Base IPCA'!$C$3:$C$13,'Base IPCA'!$E$3:$E$13,AH4736,"Cubic","Extrapolate=Linear","MultiX=Average","Skip=True","Sort=True")</f>
        <v>#N/A Invalid Parameter: Interpolation value</v>
      </c>
      <c r="AJ4736" s="43" t="str">
        <f>_xll.BInterpol('Base IPCA'!$C$3:$C$13,'Base IPCA'!$D$3:$D$13,AH4736,"Cubic","Extrapolate=Linear","MultiX=Average","Skip=True","Sort=True")</f>
        <v>#N/A Invalid Parameter: Interpolation value</v>
      </c>
    </row>
    <row r="4737" spans="34:36" x14ac:dyDescent="0.25">
      <c r="AH4737" s="42" t="e">
        <f t="shared" si="167"/>
        <v>#REF!</v>
      </c>
      <c r="AI4737" s="43" t="str">
        <f>_xll.BInterpol('Base IPCA'!$C$3:$C$13,'Base IPCA'!$E$3:$E$13,AH4737,"Cubic","Extrapolate=Linear","MultiX=Average","Skip=True","Sort=True")</f>
        <v>#N/A Invalid Parameter: Interpolation value</v>
      </c>
      <c r="AJ4737" s="43" t="str">
        <f>_xll.BInterpol('Base IPCA'!$C$3:$C$13,'Base IPCA'!$D$3:$D$13,AH4737,"Cubic","Extrapolate=Linear","MultiX=Average","Skip=True","Sort=True")</f>
        <v>#N/A Invalid Parameter: Interpolation value</v>
      </c>
    </row>
    <row r="4738" spans="34:36" x14ac:dyDescent="0.25">
      <c r="AH4738" s="42" t="e">
        <f t="shared" si="167"/>
        <v>#REF!</v>
      </c>
      <c r="AI4738" s="43" t="str">
        <f>_xll.BInterpol('Base IPCA'!$C$3:$C$13,'Base IPCA'!$E$3:$E$13,AH4738,"Cubic","Extrapolate=Linear","MultiX=Average","Skip=True","Sort=True")</f>
        <v>#N/A Invalid Parameter: Interpolation value</v>
      </c>
      <c r="AJ4738" s="43" t="str">
        <f>_xll.BInterpol('Base IPCA'!$C$3:$C$13,'Base IPCA'!$D$3:$D$13,AH4738,"Cubic","Extrapolate=Linear","MultiX=Average","Skip=True","Sort=True")</f>
        <v>#N/A Invalid Parameter: Interpolation value</v>
      </c>
    </row>
    <row r="4739" spans="34:36" x14ac:dyDescent="0.25">
      <c r="AH4739" s="42" t="e">
        <f t="shared" si="167"/>
        <v>#REF!</v>
      </c>
      <c r="AI4739" s="43" t="str">
        <f>_xll.BInterpol('Base IPCA'!$C$3:$C$13,'Base IPCA'!$E$3:$E$13,AH4739,"Cubic","Extrapolate=Linear","MultiX=Average","Skip=True","Sort=True")</f>
        <v>#N/A Invalid Parameter: Interpolation value</v>
      </c>
      <c r="AJ4739" s="43" t="str">
        <f>_xll.BInterpol('Base IPCA'!$C$3:$C$13,'Base IPCA'!$D$3:$D$13,AH4739,"Cubic","Extrapolate=Linear","MultiX=Average","Skip=True","Sort=True")</f>
        <v>#N/A Invalid Parameter: Interpolation value</v>
      </c>
    </row>
    <row r="4740" spans="34:36" x14ac:dyDescent="0.25">
      <c r="AH4740" s="42" t="e">
        <f t="shared" si="167"/>
        <v>#REF!</v>
      </c>
      <c r="AI4740" s="43" t="str">
        <f>_xll.BInterpol('Base IPCA'!$C$3:$C$13,'Base IPCA'!$E$3:$E$13,AH4740,"Cubic","Extrapolate=Linear","MultiX=Average","Skip=True","Sort=True")</f>
        <v>#N/A Invalid Parameter: Interpolation value</v>
      </c>
      <c r="AJ4740" s="43" t="str">
        <f>_xll.BInterpol('Base IPCA'!$C$3:$C$13,'Base IPCA'!$D$3:$D$13,AH4740,"Cubic","Extrapolate=Linear","MultiX=Average","Skip=True","Sort=True")</f>
        <v>#N/A Invalid Parameter: Interpolation value</v>
      </c>
    </row>
    <row r="4741" spans="34:36" x14ac:dyDescent="0.25">
      <c r="AH4741" s="42" t="e">
        <f t="shared" si="167"/>
        <v>#REF!</v>
      </c>
      <c r="AI4741" s="43" t="str">
        <f>_xll.BInterpol('Base IPCA'!$C$3:$C$13,'Base IPCA'!$E$3:$E$13,AH4741,"Cubic","Extrapolate=Linear","MultiX=Average","Skip=True","Sort=True")</f>
        <v>#N/A Invalid Parameter: Interpolation value</v>
      </c>
      <c r="AJ4741" s="43" t="str">
        <f>_xll.BInterpol('Base IPCA'!$C$3:$C$13,'Base IPCA'!$D$3:$D$13,AH4741,"Cubic","Extrapolate=Linear","MultiX=Average","Skip=True","Sort=True")</f>
        <v>#N/A Invalid Parameter: Interpolation value</v>
      </c>
    </row>
    <row r="4742" spans="34:36" x14ac:dyDescent="0.25">
      <c r="AH4742" s="42" t="e">
        <f t="shared" ref="AH4742:AH4805" si="168">AH4741+1</f>
        <v>#REF!</v>
      </c>
      <c r="AI4742" s="43" t="str">
        <f>_xll.BInterpol('Base IPCA'!$C$3:$C$13,'Base IPCA'!$E$3:$E$13,AH4742,"Cubic","Extrapolate=Linear","MultiX=Average","Skip=True","Sort=True")</f>
        <v>#N/A Invalid Parameter: Interpolation value</v>
      </c>
      <c r="AJ4742" s="43" t="str">
        <f>_xll.BInterpol('Base IPCA'!$C$3:$C$13,'Base IPCA'!$D$3:$D$13,AH4742,"Cubic","Extrapolate=Linear","MultiX=Average","Skip=True","Sort=True")</f>
        <v>#N/A Invalid Parameter: Interpolation value</v>
      </c>
    </row>
    <row r="4743" spans="34:36" x14ac:dyDescent="0.25">
      <c r="AH4743" s="42" t="e">
        <f t="shared" si="168"/>
        <v>#REF!</v>
      </c>
      <c r="AI4743" s="43" t="str">
        <f>_xll.BInterpol('Base IPCA'!$C$3:$C$13,'Base IPCA'!$E$3:$E$13,AH4743,"Cubic","Extrapolate=Linear","MultiX=Average","Skip=True","Sort=True")</f>
        <v>#N/A Invalid Parameter: Interpolation value</v>
      </c>
      <c r="AJ4743" s="43" t="str">
        <f>_xll.BInterpol('Base IPCA'!$C$3:$C$13,'Base IPCA'!$D$3:$D$13,AH4743,"Cubic","Extrapolate=Linear","MultiX=Average","Skip=True","Sort=True")</f>
        <v>#N/A Invalid Parameter: Interpolation value</v>
      </c>
    </row>
    <row r="4744" spans="34:36" x14ac:dyDescent="0.25">
      <c r="AH4744" s="42" t="e">
        <f t="shared" si="168"/>
        <v>#REF!</v>
      </c>
      <c r="AI4744" s="43" t="str">
        <f>_xll.BInterpol('Base IPCA'!$C$3:$C$13,'Base IPCA'!$E$3:$E$13,AH4744,"Cubic","Extrapolate=Linear","MultiX=Average","Skip=True","Sort=True")</f>
        <v>#N/A Invalid Parameter: Interpolation value</v>
      </c>
      <c r="AJ4744" s="43" t="str">
        <f>_xll.BInterpol('Base IPCA'!$C$3:$C$13,'Base IPCA'!$D$3:$D$13,AH4744,"Cubic","Extrapolate=Linear","MultiX=Average","Skip=True","Sort=True")</f>
        <v>#N/A Invalid Parameter: Interpolation value</v>
      </c>
    </row>
    <row r="4745" spans="34:36" x14ac:dyDescent="0.25">
      <c r="AH4745" s="42" t="e">
        <f t="shared" si="168"/>
        <v>#REF!</v>
      </c>
      <c r="AI4745" s="43" t="str">
        <f>_xll.BInterpol('Base IPCA'!$C$3:$C$13,'Base IPCA'!$E$3:$E$13,AH4745,"Cubic","Extrapolate=Linear","MultiX=Average","Skip=True","Sort=True")</f>
        <v>#N/A Invalid Parameter: Interpolation value</v>
      </c>
      <c r="AJ4745" s="43" t="str">
        <f>_xll.BInterpol('Base IPCA'!$C$3:$C$13,'Base IPCA'!$D$3:$D$13,AH4745,"Cubic","Extrapolate=Linear","MultiX=Average","Skip=True","Sort=True")</f>
        <v>#N/A Invalid Parameter: Interpolation value</v>
      </c>
    </row>
    <row r="4746" spans="34:36" x14ac:dyDescent="0.25">
      <c r="AH4746" s="42" t="e">
        <f t="shared" si="168"/>
        <v>#REF!</v>
      </c>
      <c r="AI4746" s="43" t="str">
        <f>_xll.BInterpol('Base IPCA'!$C$3:$C$13,'Base IPCA'!$E$3:$E$13,AH4746,"Cubic","Extrapolate=Linear","MultiX=Average","Skip=True","Sort=True")</f>
        <v>#N/A Invalid Parameter: Interpolation value</v>
      </c>
      <c r="AJ4746" s="43" t="str">
        <f>_xll.BInterpol('Base IPCA'!$C$3:$C$13,'Base IPCA'!$D$3:$D$13,AH4746,"Cubic","Extrapolate=Linear","MultiX=Average","Skip=True","Sort=True")</f>
        <v>#N/A Invalid Parameter: Interpolation value</v>
      </c>
    </row>
    <row r="4747" spans="34:36" x14ac:dyDescent="0.25">
      <c r="AH4747" s="42" t="e">
        <f t="shared" si="168"/>
        <v>#REF!</v>
      </c>
      <c r="AI4747" s="43" t="str">
        <f>_xll.BInterpol('Base IPCA'!$C$3:$C$13,'Base IPCA'!$E$3:$E$13,AH4747,"Cubic","Extrapolate=Linear","MultiX=Average","Skip=True","Sort=True")</f>
        <v>#N/A Invalid Parameter: Interpolation value</v>
      </c>
      <c r="AJ4747" s="43" t="str">
        <f>_xll.BInterpol('Base IPCA'!$C$3:$C$13,'Base IPCA'!$D$3:$D$13,AH4747,"Cubic","Extrapolate=Linear","MultiX=Average","Skip=True","Sort=True")</f>
        <v>#N/A Invalid Parameter: Interpolation value</v>
      </c>
    </row>
    <row r="4748" spans="34:36" x14ac:dyDescent="0.25">
      <c r="AH4748" s="42" t="e">
        <f t="shared" si="168"/>
        <v>#REF!</v>
      </c>
      <c r="AI4748" s="43" t="str">
        <f>_xll.BInterpol('Base IPCA'!$C$3:$C$13,'Base IPCA'!$E$3:$E$13,AH4748,"Cubic","Extrapolate=Linear","MultiX=Average","Skip=True","Sort=True")</f>
        <v>#N/A Invalid Parameter: Interpolation value</v>
      </c>
      <c r="AJ4748" s="43" t="str">
        <f>_xll.BInterpol('Base IPCA'!$C$3:$C$13,'Base IPCA'!$D$3:$D$13,AH4748,"Cubic","Extrapolate=Linear","MultiX=Average","Skip=True","Sort=True")</f>
        <v>#N/A Invalid Parameter: Interpolation value</v>
      </c>
    </row>
    <row r="4749" spans="34:36" x14ac:dyDescent="0.25">
      <c r="AH4749" s="42" t="e">
        <f t="shared" si="168"/>
        <v>#REF!</v>
      </c>
      <c r="AI4749" s="43" t="str">
        <f>_xll.BInterpol('Base IPCA'!$C$3:$C$13,'Base IPCA'!$E$3:$E$13,AH4749,"Cubic","Extrapolate=Linear","MultiX=Average","Skip=True","Sort=True")</f>
        <v>#N/A Invalid Parameter: Interpolation value</v>
      </c>
      <c r="AJ4749" s="43" t="str">
        <f>_xll.BInterpol('Base IPCA'!$C$3:$C$13,'Base IPCA'!$D$3:$D$13,AH4749,"Cubic","Extrapolate=Linear","MultiX=Average","Skip=True","Sort=True")</f>
        <v>#N/A Invalid Parameter: Interpolation value</v>
      </c>
    </row>
    <row r="4750" spans="34:36" x14ac:dyDescent="0.25">
      <c r="AH4750" s="42" t="e">
        <f t="shared" si="168"/>
        <v>#REF!</v>
      </c>
      <c r="AI4750" s="43" t="str">
        <f>_xll.BInterpol('Base IPCA'!$C$3:$C$13,'Base IPCA'!$E$3:$E$13,AH4750,"Cubic","Extrapolate=Linear","MultiX=Average","Skip=True","Sort=True")</f>
        <v>#N/A Invalid Parameter: Interpolation value</v>
      </c>
      <c r="AJ4750" s="43" t="str">
        <f>_xll.BInterpol('Base IPCA'!$C$3:$C$13,'Base IPCA'!$D$3:$D$13,AH4750,"Cubic","Extrapolate=Linear","MultiX=Average","Skip=True","Sort=True")</f>
        <v>#N/A Invalid Parameter: Interpolation value</v>
      </c>
    </row>
    <row r="4751" spans="34:36" x14ac:dyDescent="0.25">
      <c r="AH4751" s="42" t="e">
        <f t="shared" si="168"/>
        <v>#REF!</v>
      </c>
      <c r="AI4751" s="43" t="str">
        <f>_xll.BInterpol('Base IPCA'!$C$3:$C$13,'Base IPCA'!$E$3:$E$13,AH4751,"Cubic","Extrapolate=Linear","MultiX=Average","Skip=True","Sort=True")</f>
        <v>#N/A Invalid Parameter: Interpolation value</v>
      </c>
      <c r="AJ4751" s="43" t="str">
        <f>_xll.BInterpol('Base IPCA'!$C$3:$C$13,'Base IPCA'!$D$3:$D$13,AH4751,"Cubic","Extrapolate=Linear","MultiX=Average","Skip=True","Sort=True")</f>
        <v>#N/A Invalid Parameter: Interpolation value</v>
      </c>
    </row>
    <row r="4752" spans="34:36" x14ac:dyDescent="0.25">
      <c r="AH4752" s="42" t="e">
        <f t="shared" si="168"/>
        <v>#REF!</v>
      </c>
      <c r="AI4752" s="43" t="str">
        <f>_xll.BInterpol('Base IPCA'!$C$3:$C$13,'Base IPCA'!$E$3:$E$13,AH4752,"Cubic","Extrapolate=Linear","MultiX=Average","Skip=True","Sort=True")</f>
        <v>#N/A Invalid Parameter: Interpolation value</v>
      </c>
      <c r="AJ4752" s="43" t="str">
        <f>_xll.BInterpol('Base IPCA'!$C$3:$C$13,'Base IPCA'!$D$3:$D$13,AH4752,"Cubic","Extrapolate=Linear","MultiX=Average","Skip=True","Sort=True")</f>
        <v>#N/A Invalid Parameter: Interpolation value</v>
      </c>
    </row>
    <row r="4753" spans="34:36" x14ac:dyDescent="0.25">
      <c r="AH4753" s="42" t="e">
        <f t="shared" si="168"/>
        <v>#REF!</v>
      </c>
      <c r="AI4753" s="43" t="str">
        <f>_xll.BInterpol('Base IPCA'!$C$3:$C$13,'Base IPCA'!$E$3:$E$13,AH4753,"Cubic","Extrapolate=Linear","MultiX=Average","Skip=True","Sort=True")</f>
        <v>#N/A Invalid Parameter: Interpolation value</v>
      </c>
      <c r="AJ4753" s="43" t="str">
        <f>_xll.BInterpol('Base IPCA'!$C$3:$C$13,'Base IPCA'!$D$3:$D$13,AH4753,"Cubic","Extrapolate=Linear","MultiX=Average","Skip=True","Sort=True")</f>
        <v>#N/A Invalid Parameter: Interpolation value</v>
      </c>
    </row>
    <row r="4754" spans="34:36" x14ac:dyDescent="0.25">
      <c r="AH4754" s="42" t="e">
        <f t="shared" si="168"/>
        <v>#REF!</v>
      </c>
      <c r="AI4754" s="43" t="str">
        <f>_xll.BInterpol('Base IPCA'!$C$3:$C$13,'Base IPCA'!$E$3:$E$13,AH4754,"Cubic","Extrapolate=Linear","MultiX=Average","Skip=True","Sort=True")</f>
        <v>#N/A Invalid Parameter: Interpolation value</v>
      </c>
      <c r="AJ4754" s="43" t="str">
        <f>_xll.BInterpol('Base IPCA'!$C$3:$C$13,'Base IPCA'!$D$3:$D$13,AH4754,"Cubic","Extrapolate=Linear","MultiX=Average","Skip=True","Sort=True")</f>
        <v>#N/A Invalid Parameter: Interpolation value</v>
      </c>
    </row>
    <row r="4755" spans="34:36" x14ac:dyDescent="0.25">
      <c r="AH4755" s="42" t="e">
        <f t="shared" si="168"/>
        <v>#REF!</v>
      </c>
      <c r="AI4755" s="43" t="str">
        <f>_xll.BInterpol('Base IPCA'!$C$3:$C$13,'Base IPCA'!$E$3:$E$13,AH4755,"Cubic","Extrapolate=Linear","MultiX=Average","Skip=True","Sort=True")</f>
        <v>#N/A Invalid Parameter: Interpolation value</v>
      </c>
      <c r="AJ4755" s="43" t="str">
        <f>_xll.BInterpol('Base IPCA'!$C$3:$C$13,'Base IPCA'!$D$3:$D$13,AH4755,"Cubic","Extrapolate=Linear","MultiX=Average","Skip=True","Sort=True")</f>
        <v>#N/A Invalid Parameter: Interpolation value</v>
      </c>
    </row>
    <row r="4756" spans="34:36" x14ac:dyDescent="0.25">
      <c r="AH4756" s="42" t="e">
        <f t="shared" si="168"/>
        <v>#REF!</v>
      </c>
      <c r="AI4756" s="43" t="str">
        <f>_xll.BInterpol('Base IPCA'!$C$3:$C$13,'Base IPCA'!$E$3:$E$13,AH4756,"Cubic","Extrapolate=Linear","MultiX=Average","Skip=True","Sort=True")</f>
        <v>#N/A Invalid Parameter: Interpolation value</v>
      </c>
      <c r="AJ4756" s="43" t="str">
        <f>_xll.BInterpol('Base IPCA'!$C$3:$C$13,'Base IPCA'!$D$3:$D$13,AH4756,"Cubic","Extrapolate=Linear","MultiX=Average","Skip=True","Sort=True")</f>
        <v>#N/A Invalid Parameter: Interpolation value</v>
      </c>
    </row>
    <row r="4757" spans="34:36" x14ac:dyDescent="0.25">
      <c r="AH4757" s="42" t="e">
        <f t="shared" si="168"/>
        <v>#REF!</v>
      </c>
      <c r="AI4757" s="43" t="str">
        <f>_xll.BInterpol('Base IPCA'!$C$3:$C$13,'Base IPCA'!$E$3:$E$13,AH4757,"Cubic","Extrapolate=Linear","MultiX=Average","Skip=True","Sort=True")</f>
        <v>#N/A Invalid Parameter: Interpolation value</v>
      </c>
      <c r="AJ4757" s="43" t="str">
        <f>_xll.BInterpol('Base IPCA'!$C$3:$C$13,'Base IPCA'!$D$3:$D$13,AH4757,"Cubic","Extrapolate=Linear","MultiX=Average","Skip=True","Sort=True")</f>
        <v>#N/A Invalid Parameter: Interpolation value</v>
      </c>
    </row>
    <row r="4758" spans="34:36" x14ac:dyDescent="0.25">
      <c r="AH4758" s="42" t="e">
        <f t="shared" si="168"/>
        <v>#REF!</v>
      </c>
      <c r="AI4758" s="43" t="str">
        <f>_xll.BInterpol('Base IPCA'!$C$3:$C$13,'Base IPCA'!$E$3:$E$13,AH4758,"Cubic","Extrapolate=Linear","MultiX=Average","Skip=True","Sort=True")</f>
        <v>#N/A Invalid Parameter: Interpolation value</v>
      </c>
      <c r="AJ4758" s="43" t="str">
        <f>_xll.BInterpol('Base IPCA'!$C$3:$C$13,'Base IPCA'!$D$3:$D$13,AH4758,"Cubic","Extrapolate=Linear","MultiX=Average","Skip=True","Sort=True")</f>
        <v>#N/A Invalid Parameter: Interpolation value</v>
      </c>
    </row>
    <row r="4759" spans="34:36" x14ac:dyDescent="0.25">
      <c r="AH4759" s="42" t="e">
        <f t="shared" si="168"/>
        <v>#REF!</v>
      </c>
      <c r="AI4759" s="43" t="str">
        <f>_xll.BInterpol('Base IPCA'!$C$3:$C$13,'Base IPCA'!$E$3:$E$13,AH4759,"Cubic","Extrapolate=Linear","MultiX=Average","Skip=True","Sort=True")</f>
        <v>#N/A Invalid Parameter: Interpolation value</v>
      </c>
      <c r="AJ4759" s="43" t="str">
        <f>_xll.BInterpol('Base IPCA'!$C$3:$C$13,'Base IPCA'!$D$3:$D$13,AH4759,"Cubic","Extrapolate=Linear","MultiX=Average","Skip=True","Sort=True")</f>
        <v>#N/A Invalid Parameter: Interpolation value</v>
      </c>
    </row>
    <row r="4760" spans="34:36" x14ac:dyDescent="0.25">
      <c r="AH4760" s="42" t="e">
        <f t="shared" si="168"/>
        <v>#REF!</v>
      </c>
      <c r="AI4760" s="43" t="str">
        <f>_xll.BInterpol('Base IPCA'!$C$3:$C$13,'Base IPCA'!$E$3:$E$13,AH4760,"Cubic","Extrapolate=Linear","MultiX=Average","Skip=True","Sort=True")</f>
        <v>#N/A Invalid Parameter: Interpolation value</v>
      </c>
      <c r="AJ4760" s="43" t="str">
        <f>_xll.BInterpol('Base IPCA'!$C$3:$C$13,'Base IPCA'!$D$3:$D$13,AH4760,"Cubic","Extrapolate=Linear","MultiX=Average","Skip=True","Sort=True")</f>
        <v>#N/A Invalid Parameter: Interpolation value</v>
      </c>
    </row>
    <row r="4761" spans="34:36" x14ac:dyDescent="0.25">
      <c r="AH4761" s="42" t="e">
        <f t="shared" si="168"/>
        <v>#REF!</v>
      </c>
      <c r="AI4761" s="43" t="str">
        <f>_xll.BInterpol('Base IPCA'!$C$3:$C$13,'Base IPCA'!$E$3:$E$13,AH4761,"Cubic","Extrapolate=Linear","MultiX=Average","Skip=True","Sort=True")</f>
        <v>#N/A Invalid Parameter: Interpolation value</v>
      </c>
      <c r="AJ4761" s="43" t="str">
        <f>_xll.BInterpol('Base IPCA'!$C$3:$C$13,'Base IPCA'!$D$3:$D$13,AH4761,"Cubic","Extrapolate=Linear","MultiX=Average","Skip=True","Sort=True")</f>
        <v>#N/A Invalid Parameter: Interpolation value</v>
      </c>
    </row>
    <row r="4762" spans="34:36" x14ac:dyDescent="0.25">
      <c r="AH4762" s="42" t="e">
        <f t="shared" si="168"/>
        <v>#REF!</v>
      </c>
      <c r="AI4762" s="43" t="str">
        <f>_xll.BInterpol('Base IPCA'!$C$3:$C$13,'Base IPCA'!$E$3:$E$13,AH4762,"Cubic","Extrapolate=Linear","MultiX=Average","Skip=True","Sort=True")</f>
        <v>#N/A Invalid Parameter: Interpolation value</v>
      </c>
      <c r="AJ4762" s="43" t="str">
        <f>_xll.BInterpol('Base IPCA'!$C$3:$C$13,'Base IPCA'!$D$3:$D$13,AH4762,"Cubic","Extrapolate=Linear","MultiX=Average","Skip=True","Sort=True")</f>
        <v>#N/A Invalid Parameter: Interpolation value</v>
      </c>
    </row>
    <row r="4763" spans="34:36" x14ac:dyDescent="0.25">
      <c r="AH4763" s="42" t="e">
        <f t="shared" si="168"/>
        <v>#REF!</v>
      </c>
      <c r="AI4763" s="43" t="str">
        <f>_xll.BInterpol('Base IPCA'!$C$3:$C$13,'Base IPCA'!$E$3:$E$13,AH4763,"Cubic","Extrapolate=Linear","MultiX=Average","Skip=True","Sort=True")</f>
        <v>#N/A Invalid Parameter: Interpolation value</v>
      </c>
      <c r="AJ4763" s="43" t="str">
        <f>_xll.BInterpol('Base IPCA'!$C$3:$C$13,'Base IPCA'!$D$3:$D$13,AH4763,"Cubic","Extrapolate=Linear","MultiX=Average","Skip=True","Sort=True")</f>
        <v>#N/A Invalid Parameter: Interpolation value</v>
      </c>
    </row>
    <row r="4764" spans="34:36" x14ac:dyDescent="0.25">
      <c r="AH4764" s="42" t="e">
        <f t="shared" si="168"/>
        <v>#REF!</v>
      </c>
      <c r="AI4764" s="43" t="str">
        <f>_xll.BInterpol('Base IPCA'!$C$3:$C$13,'Base IPCA'!$E$3:$E$13,AH4764,"Cubic","Extrapolate=Linear","MultiX=Average","Skip=True","Sort=True")</f>
        <v>#N/A Invalid Parameter: Interpolation value</v>
      </c>
      <c r="AJ4764" s="43" t="str">
        <f>_xll.BInterpol('Base IPCA'!$C$3:$C$13,'Base IPCA'!$D$3:$D$13,AH4764,"Cubic","Extrapolate=Linear","MultiX=Average","Skip=True","Sort=True")</f>
        <v>#N/A Invalid Parameter: Interpolation value</v>
      </c>
    </row>
    <row r="4765" spans="34:36" x14ac:dyDescent="0.25">
      <c r="AH4765" s="42" t="e">
        <f t="shared" si="168"/>
        <v>#REF!</v>
      </c>
      <c r="AI4765" s="43" t="str">
        <f>_xll.BInterpol('Base IPCA'!$C$3:$C$13,'Base IPCA'!$E$3:$E$13,AH4765,"Cubic","Extrapolate=Linear","MultiX=Average","Skip=True","Sort=True")</f>
        <v>#N/A Invalid Parameter: Interpolation value</v>
      </c>
      <c r="AJ4765" s="43" t="str">
        <f>_xll.BInterpol('Base IPCA'!$C$3:$C$13,'Base IPCA'!$D$3:$D$13,AH4765,"Cubic","Extrapolate=Linear","MultiX=Average","Skip=True","Sort=True")</f>
        <v>#N/A Invalid Parameter: Interpolation value</v>
      </c>
    </row>
    <row r="4766" spans="34:36" x14ac:dyDescent="0.25">
      <c r="AH4766" s="42" t="e">
        <f t="shared" si="168"/>
        <v>#REF!</v>
      </c>
      <c r="AI4766" s="43" t="str">
        <f>_xll.BInterpol('Base IPCA'!$C$3:$C$13,'Base IPCA'!$E$3:$E$13,AH4766,"Cubic","Extrapolate=Linear","MultiX=Average","Skip=True","Sort=True")</f>
        <v>#N/A Invalid Parameter: Interpolation value</v>
      </c>
      <c r="AJ4766" s="43" t="str">
        <f>_xll.BInterpol('Base IPCA'!$C$3:$C$13,'Base IPCA'!$D$3:$D$13,AH4766,"Cubic","Extrapolate=Linear","MultiX=Average","Skip=True","Sort=True")</f>
        <v>#N/A Invalid Parameter: Interpolation value</v>
      </c>
    </row>
    <row r="4767" spans="34:36" x14ac:dyDescent="0.25">
      <c r="AH4767" s="42" t="e">
        <f t="shared" si="168"/>
        <v>#REF!</v>
      </c>
      <c r="AI4767" s="43" t="str">
        <f>_xll.BInterpol('Base IPCA'!$C$3:$C$13,'Base IPCA'!$E$3:$E$13,AH4767,"Cubic","Extrapolate=Linear","MultiX=Average","Skip=True","Sort=True")</f>
        <v>#N/A Invalid Parameter: Interpolation value</v>
      </c>
      <c r="AJ4767" s="43" t="str">
        <f>_xll.BInterpol('Base IPCA'!$C$3:$C$13,'Base IPCA'!$D$3:$D$13,AH4767,"Cubic","Extrapolate=Linear","MultiX=Average","Skip=True","Sort=True")</f>
        <v>#N/A Invalid Parameter: Interpolation value</v>
      </c>
    </row>
    <row r="4768" spans="34:36" x14ac:dyDescent="0.25">
      <c r="AH4768" s="42" t="e">
        <f t="shared" si="168"/>
        <v>#REF!</v>
      </c>
      <c r="AI4768" s="43" t="str">
        <f>_xll.BInterpol('Base IPCA'!$C$3:$C$13,'Base IPCA'!$E$3:$E$13,AH4768,"Cubic","Extrapolate=Linear","MultiX=Average","Skip=True","Sort=True")</f>
        <v>#N/A Invalid Parameter: Interpolation value</v>
      </c>
      <c r="AJ4768" s="43" t="str">
        <f>_xll.BInterpol('Base IPCA'!$C$3:$C$13,'Base IPCA'!$D$3:$D$13,AH4768,"Cubic","Extrapolate=Linear","MultiX=Average","Skip=True","Sort=True")</f>
        <v>#N/A Invalid Parameter: Interpolation value</v>
      </c>
    </row>
    <row r="4769" spans="34:36" x14ac:dyDescent="0.25">
      <c r="AH4769" s="42" t="e">
        <f t="shared" si="168"/>
        <v>#REF!</v>
      </c>
      <c r="AI4769" s="43" t="str">
        <f>_xll.BInterpol('Base IPCA'!$C$3:$C$13,'Base IPCA'!$E$3:$E$13,AH4769,"Cubic","Extrapolate=Linear","MultiX=Average","Skip=True","Sort=True")</f>
        <v>#N/A Invalid Parameter: Interpolation value</v>
      </c>
      <c r="AJ4769" s="43" t="str">
        <f>_xll.BInterpol('Base IPCA'!$C$3:$C$13,'Base IPCA'!$D$3:$D$13,AH4769,"Cubic","Extrapolate=Linear","MultiX=Average","Skip=True","Sort=True")</f>
        <v>#N/A Invalid Parameter: Interpolation value</v>
      </c>
    </row>
    <row r="4770" spans="34:36" x14ac:dyDescent="0.25">
      <c r="AH4770" s="42" t="e">
        <f t="shared" si="168"/>
        <v>#REF!</v>
      </c>
      <c r="AI4770" s="43" t="str">
        <f>_xll.BInterpol('Base IPCA'!$C$3:$C$13,'Base IPCA'!$E$3:$E$13,AH4770,"Cubic","Extrapolate=Linear","MultiX=Average","Skip=True","Sort=True")</f>
        <v>#N/A Invalid Parameter: Interpolation value</v>
      </c>
      <c r="AJ4770" s="43" t="str">
        <f>_xll.BInterpol('Base IPCA'!$C$3:$C$13,'Base IPCA'!$D$3:$D$13,AH4770,"Cubic","Extrapolate=Linear","MultiX=Average","Skip=True","Sort=True")</f>
        <v>#N/A Invalid Parameter: Interpolation value</v>
      </c>
    </row>
    <row r="4771" spans="34:36" x14ac:dyDescent="0.25">
      <c r="AH4771" s="42" t="e">
        <f t="shared" si="168"/>
        <v>#REF!</v>
      </c>
      <c r="AI4771" s="43" t="str">
        <f>_xll.BInterpol('Base IPCA'!$C$3:$C$13,'Base IPCA'!$E$3:$E$13,AH4771,"Cubic","Extrapolate=Linear","MultiX=Average","Skip=True","Sort=True")</f>
        <v>#N/A Invalid Parameter: Interpolation value</v>
      </c>
      <c r="AJ4771" s="43" t="str">
        <f>_xll.BInterpol('Base IPCA'!$C$3:$C$13,'Base IPCA'!$D$3:$D$13,AH4771,"Cubic","Extrapolate=Linear","MultiX=Average","Skip=True","Sort=True")</f>
        <v>#N/A Invalid Parameter: Interpolation value</v>
      </c>
    </row>
    <row r="4772" spans="34:36" x14ac:dyDescent="0.25">
      <c r="AH4772" s="42" t="e">
        <f t="shared" si="168"/>
        <v>#REF!</v>
      </c>
      <c r="AI4772" s="43" t="str">
        <f>_xll.BInterpol('Base IPCA'!$C$3:$C$13,'Base IPCA'!$E$3:$E$13,AH4772,"Cubic","Extrapolate=Linear","MultiX=Average","Skip=True","Sort=True")</f>
        <v>#N/A Invalid Parameter: Interpolation value</v>
      </c>
      <c r="AJ4772" s="43" t="str">
        <f>_xll.BInterpol('Base IPCA'!$C$3:$C$13,'Base IPCA'!$D$3:$D$13,AH4772,"Cubic","Extrapolate=Linear","MultiX=Average","Skip=True","Sort=True")</f>
        <v>#N/A Invalid Parameter: Interpolation value</v>
      </c>
    </row>
    <row r="4773" spans="34:36" x14ac:dyDescent="0.25">
      <c r="AH4773" s="42" t="e">
        <f t="shared" si="168"/>
        <v>#REF!</v>
      </c>
      <c r="AI4773" s="43" t="str">
        <f>_xll.BInterpol('Base IPCA'!$C$3:$C$13,'Base IPCA'!$E$3:$E$13,AH4773,"Cubic","Extrapolate=Linear","MultiX=Average","Skip=True","Sort=True")</f>
        <v>#N/A Invalid Parameter: Interpolation value</v>
      </c>
      <c r="AJ4773" s="43" t="str">
        <f>_xll.BInterpol('Base IPCA'!$C$3:$C$13,'Base IPCA'!$D$3:$D$13,AH4773,"Cubic","Extrapolate=Linear","MultiX=Average","Skip=True","Sort=True")</f>
        <v>#N/A Invalid Parameter: Interpolation value</v>
      </c>
    </row>
    <row r="4774" spans="34:36" x14ac:dyDescent="0.25">
      <c r="AH4774" s="42" t="e">
        <f t="shared" si="168"/>
        <v>#REF!</v>
      </c>
      <c r="AI4774" s="43" t="str">
        <f>_xll.BInterpol('Base IPCA'!$C$3:$C$13,'Base IPCA'!$E$3:$E$13,AH4774,"Cubic","Extrapolate=Linear","MultiX=Average","Skip=True","Sort=True")</f>
        <v>#N/A Invalid Parameter: Interpolation value</v>
      </c>
      <c r="AJ4774" s="43" t="str">
        <f>_xll.BInterpol('Base IPCA'!$C$3:$C$13,'Base IPCA'!$D$3:$D$13,AH4774,"Cubic","Extrapolate=Linear","MultiX=Average","Skip=True","Sort=True")</f>
        <v>#N/A Invalid Parameter: Interpolation value</v>
      </c>
    </row>
    <row r="4775" spans="34:36" x14ac:dyDescent="0.25">
      <c r="AH4775" s="42" t="e">
        <f t="shared" si="168"/>
        <v>#REF!</v>
      </c>
      <c r="AI4775" s="43" t="str">
        <f>_xll.BInterpol('Base IPCA'!$C$3:$C$13,'Base IPCA'!$E$3:$E$13,AH4775,"Cubic","Extrapolate=Linear","MultiX=Average","Skip=True","Sort=True")</f>
        <v>#N/A Invalid Parameter: Interpolation value</v>
      </c>
      <c r="AJ4775" s="43" t="str">
        <f>_xll.BInterpol('Base IPCA'!$C$3:$C$13,'Base IPCA'!$D$3:$D$13,AH4775,"Cubic","Extrapolate=Linear","MultiX=Average","Skip=True","Sort=True")</f>
        <v>#N/A Invalid Parameter: Interpolation value</v>
      </c>
    </row>
    <row r="4776" spans="34:36" x14ac:dyDescent="0.25">
      <c r="AH4776" s="42" t="e">
        <f t="shared" si="168"/>
        <v>#REF!</v>
      </c>
      <c r="AI4776" s="43" t="str">
        <f>_xll.BInterpol('Base IPCA'!$C$3:$C$13,'Base IPCA'!$E$3:$E$13,AH4776,"Cubic","Extrapolate=Linear","MultiX=Average","Skip=True","Sort=True")</f>
        <v>#N/A Invalid Parameter: Interpolation value</v>
      </c>
      <c r="AJ4776" s="43" t="str">
        <f>_xll.BInterpol('Base IPCA'!$C$3:$C$13,'Base IPCA'!$D$3:$D$13,AH4776,"Cubic","Extrapolate=Linear","MultiX=Average","Skip=True","Sort=True")</f>
        <v>#N/A Invalid Parameter: Interpolation value</v>
      </c>
    </row>
    <row r="4777" spans="34:36" x14ac:dyDescent="0.25">
      <c r="AH4777" s="42" t="e">
        <f t="shared" si="168"/>
        <v>#REF!</v>
      </c>
      <c r="AI4777" s="43" t="str">
        <f>_xll.BInterpol('Base IPCA'!$C$3:$C$13,'Base IPCA'!$E$3:$E$13,AH4777,"Cubic","Extrapolate=Linear","MultiX=Average","Skip=True","Sort=True")</f>
        <v>#N/A Invalid Parameter: Interpolation value</v>
      </c>
      <c r="AJ4777" s="43" t="str">
        <f>_xll.BInterpol('Base IPCA'!$C$3:$C$13,'Base IPCA'!$D$3:$D$13,AH4777,"Cubic","Extrapolate=Linear","MultiX=Average","Skip=True","Sort=True")</f>
        <v>#N/A Invalid Parameter: Interpolation value</v>
      </c>
    </row>
    <row r="4778" spans="34:36" x14ac:dyDescent="0.25">
      <c r="AH4778" s="42" t="e">
        <f t="shared" si="168"/>
        <v>#REF!</v>
      </c>
      <c r="AI4778" s="43" t="str">
        <f>_xll.BInterpol('Base IPCA'!$C$3:$C$13,'Base IPCA'!$E$3:$E$13,AH4778,"Cubic","Extrapolate=Linear","MultiX=Average","Skip=True","Sort=True")</f>
        <v>#N/A Invalid Parameter: Interpolation value</v>
      </c>
      <c r="AJ4778" s="43" t="str">
        <f>_xll.BInterpol('Base IPCA'!$C$3:$C$13,'Base IPCA'!$D$3:$D$13,AH4778,"Cubic","Extrapolate=Linear","MultiX=Average","Skip=True","Sort=True")</f>
        <v>#N/A Invalid Parameter: Interpolation value</v>
      </c>
    </row>
    <row r="4779" spans="34:36" x14ac:dyDescent="0.25">
      <c r="AH4779" s="42" t="e">
        <f t="shared" si="168"/>
        <v>#REF!</v>
      </c>
      <c r="AI4779" s="43" t="str">
        <f>_xll.BInterpol('Base IPCA'!$C$3:$C$13,'Base IPCA'!$E$3:$E$13,AH4779,"Cubic","Extrapolate=Linear","MultiX=Average","Skip=True","Sort=True")</f>
        <v>#N/A Invalid Parameter: Interpolation value</v>
      </c>
      <c r="AJ4779" s="43" t="str">
        <f>_xll.BInterpol('Base IPCA'!$C$3:$C$13,'Base IPCA'!$D$3:$D$13,AH4779,"Cubic","Extrapolate=Linear","MultiX=Average","Skip=True","Sort=True")</f>
        <v>#N/A Invalid Parameter: Interpolation value</v>
      </c>
    </row>
    <row r="4780" spans="34:36" x14ac:dyDescent="0.25">
      <c r="AH4780" s="42" t="e">
        <f t="shared" si="168"/>
        <v>#REF!</v>
      </c>
      <c r="AI4780" s="43" t="str">
        <f>_xll.BInterpol('Base IPCA'!$C$3:$C$13,'Base IPCA'!$E$3:$E$13,AH4780,"Cubic","Extrapolate=Linear","MultiX=Average","Skip=True","Sort=True")</f>
        <v>#N/A Invalid Parameter: Interpolation value</v>
      </c>
      <c r="AJ4780" s="43" t="str">
        <f>_xll.BInterpol('Base IPCA'!$C$3:$C$13,'Base IPCA'!$D$3:$D$13,AH4780,"Cubic","Extrapolate=Linear","MultiX=Average","Skip=True","Sort=True")</f>
        <v>#N/A Invalid Parameter: Interpolation value</v>
      </c>
    </row>
    <row r="4781" spans="34:36" x14ac:dyDescent="0.25">
      <c r="AH4781" s="42" t="e">
        <f t="shared" si="168"/>
        <v>#REF!</v>
      </c>
      <c r="AI4781" s="43" t="str">
        <f>_xll.BInterpol('Base IPCA'!$C$3:$C$13,'Base IPCA'!$E$3:$E$13,AH4781,"Cubic","Extrapolate=Linear","MultiX=Average","Skip=True","Sort=True")</f>
        <v>#N/A Invalid Parameter: Interpolation value</v>
      </c>
      <c r="AJ4781" s="43" t="str">
        <f>_xll.BInterpol('Base IPCA'!$C$3:$C$13,'Base IPCA'!$D$3:$D$13,AH4781,"Cubic","Extrapolate=Linear","MultiX=Average","Skip=True","Sort=True")</f>
        <v>#N/A Invalid Parameter: Interpolation value</v>
      </c>
    </row>
    <row r="4782" spans="34:36" x14ac:dyDescent="0.25">
      <c r="AH4782" s="42" t="e">
        <f t="shared" si="168"/>
        <v>#REF!</v>
      </c>
      <c r="AI4782" s="43" t="str">
        <f>_xll.BInterpol('Base IPCA'!$C$3:$C$13,'Base IPCA'!$E$3:$E$13,AH4782,"Cubic","Extrapolate=Linear","MultiX=Average","Skip=True","Sort=True")</f>
        <v>#N/A Invalid Parameter: Interpolation value</v>
      </c>
      <c r="AJ4782" s="43" t="str">
        <f>_xll.BInterpol('Base IPCA'!$C$3:$C$13,'Base IPCA'!$D$3:$D$13,AH4782,"Cubic","Extrapolate=Linear","MultiX=Average","Skip=True","Sort=True")</f>
        <v>#N/A Invalid Parameter: Interpolation value</v>
      </c>
    </row>
    <row r="4783" spans="34:36" x14ac:dyDescent="0.25">
      <c r="AH4783" s="42" t="e">
        <f t="shared" si="168"/>
        <v>#REF!</v>
      </c>
      <c r="AI4783" s="43" t="str">
        <f>_xll.BInterpol('Base IPCA'!$C$3:$C$13,'Base IPCA'!$E$3:$E$13,AH4783,"Cubic","Extrapolate=Linear","MultiX=Average","Skip=True","Sort=True")</f>
        <v>#N/A Invalid Parameter: Interpolation value</v>
      </c>
      <c r="AJ4783" s="43" t="str">
        <f>_xll.BInterpol('Base IPCA'!$C$3:$C$13,'Base IPCA'!$D$3:$D$13,AH4783,"Cubic","Extrapolate=Linear","MultiX=Average","Skip=True","Sort=True")</f>
        <v>#N/A Invalid Parameter: Interpolation value</v>
      </c>
    </row>
    <row r="4784" spans="34:36" x14ac:dyDescent="0.25">
      <c r="AH4784" s="42" t="e">
        <f t="shared" si="168"/>
        <v>#REF!</v>
      </c>
      <c r="AI4784" s="43" t="str">
        <f>_xll.BInterpol('Base IPCA'!$C$3:$C$13,'Base IPCA'!$E$3:$E$13,AH4784,"Cubic","Extrapolate=Linear","MultiX=Average","Skip=True","Sort=True")</f>
        <v>#N/A Invalid Parameter: Interpolation value</v>
      </c>
      <c r="AJ4784" s="43" t="str">
        <f>_xll.BInterpol('Base IPCA'!$C$3:$C$13,'Base IPCA'!$D$3:$D$13,AH4784,"Cubic","Extrapolate=Linear","MultiX=Average","Skip=True","Sort=True")</f>
        <v>#N/A Invalid Parameter: Interpolation value</v>
      </c>
    </row>
    <row r="4785" spans="34:36" x14ac:dyDescent="0.25">
      <c r="AH4785" s="42" t="e">
        <f t="shared" si="168"/>
        <v>#REF!</v>
      </c>
      <c r="AI4785" s="43" t="str">
        <f>_xll.BInterpol('Base IPCA'!$C$3:$C$13,'Base IPCA'!$E$3:$E$13,AH4785,"Cubic","Extrapolate=Linear","MultiX=Average","Skip=True","Sort=True")</f>
        <v>#N/A Invalid Parameter: Interpolation value</v>
      </c>
      <c r="AJ4785" s="43" t="str">
        <f>_xll.BInterpol('Base IPCA'!$C$3:$C$13,'Base IPCA'!$D$3:$D$13,AH4785,"Cubic","Extrapolate=Linear","MultiX=Average","Skip=True","Sort=True")</f>
        <v>#N/A Invalid Parameter: Interpolation value</v>
      </c>
    </row>
    <row r="4786" spans="34:36" x14ac:dyDescent="0.25">
      <c r="AH4786" s="42" t="e">
        <f t="shared" si="168"/>
        <v>#REF!</v>
      </c>
      <c r="AI4786" s="43" t="str">
        <f>_xll.BInterpol('Base IPCA'!$C$3:$C$13,'Base IPCA'!$E$3:$E$13,AH4786,"Cubic","Extrapolate=Linear","MultiX=Average","Skip=True","Sort=True")</f>
        <v>#N/A Invalid Parameter: Interpolation value</v>
      </c>
      <c r="AJ4786" s="43" t="str">
        <f>_xll.BInterpol('Base IPCA'!$C$3:$C$13,'Base IPCA'!$D$3:$D$13,AH4786,"Cubic","Extrapolate=Linear","MultiX=Average","Skip=True","Sort=True")</f>
        <v>#N/A Invalid Parameter: Interpolation value</v>
      </c>
    </row>
    <row r="4787" spans="34:36" x14ac:dyDescent="0.25">
      <c r="AH4787" s="42" t="e">
        <f t="shared" si="168"/>
        <v>#REF!</v>
      </c>
      <c r="AI4787" s="43" t="str">
        <f>_xll.BInterpol('Base IPCA'!$C$3:$C$13,'Base IPCA'!$E$3:$E$13,AH4787,"Cubic","Extrapolate=Linear","MultiX=Average","Skip=True","Sort=True")</f>
        <v>#N/A Invalid Parameter: Interpolation value</v>
      </c>
      <c r="AJ4787" s="43" t="str">
        <f>_xll.BInterpol('Base IPCA'!$C$3:$C$13,'Base IPCA'!$D$3:$D$13,AH4787,"Cubic","Extrapolate=Linear","MultiX=Average","Skip=True","Sort=True")</f>
        <v>#N/A Invalid Parameter: Interpolation value</v>
      </c>
    </row>
    <row r="4788" spans="34:36" x14ac:dyDescent="0.25">
      <c r="AH4788" s="42" t="e">
        <f t="shared" si="168"/>
        <v>#REF!</v>
      </c>
      <c r="AI4788" s="43" t="str">
        <f>_xll.BInterpol('Base IPCA'!$C$3:$C$13,'Base IPCA'!$E$3:$E$13,AH4788,"Cubic","Extrapolate=Linear","MultiX=Average","Skip=True","Sort=True")</f>
        <v>#N/A Invalid Parameter: Interpolation value</v>
      </c>
      <c r="AJ4788" s="43" t="str">
        <f>_xll.BInterpol('Base IPCA'!$C$3:$C$13,'Base IPCA'!$D$3:$D$13,AH4788,"Cubic","Extrapolate=Linear","MultiX=Average","Skip=True","Sort=True")</f>
        <v>#N/A Invalid Parameter: Interpolation value</v>
      </c>
    </row>
    <row r="4789" spans="34:36" x14ac:dyDescent="0.25">
      <c r="AH4789" s="42" t="e">
        <f t="shared" si="168"/>
        <v>#REF!</v>
      </c>
      <c r="AI4789" s="43" t="str">
        <f>_xll.BInterpol('Base IPCA'!$C$3:$C$13,'Base IPCA'!$E$3:$E$13,AH4789,"Cubic","Extrapolate=Linear","MultiX=Average","Skip=True","Sort=True")</f>
        <v>#N/A Invalid Parameter: Interpolation value</v>
      </c>
      <c r="AJ4789" s="43" t="str">
        <f>_xll.BInterpol('Base IPCA'!$C$3:$C$13,'Base IPCA'!$D$3:$D$13,AH4789,"Cubic","Extrapolate=Linear","MultiX=Average","Skip=True","Sort=True")</f>
        <v>#N/A Invalid Parameter: Interpolation value</v>
      </c>
    </row>
    <row r="4790" spans="34:36" x14ac:dyDescent="0.25">
      <c r="AH4790" s="42" t="e">
        <f t="shared" si="168"/>
        <v>#REF!</v>
      </c>
      <c r="AI4790" s="43" t="str">
        <f>_xll.BInterpol('Base IPCA'!$C$3:$C$13,'Base IPCA'!$E$3:$E$13,AH4790,"Cubic","Extrapolate=Linear","MultiX=Average","Skip=True","Sort=True")</f>
        <v>#N/A Invalid Parameter: Interpolation value</v>
      </c>
      <c r="AJ4790" s="43" t="str">
        <f>_xll.BInterpol('Base IPCA'!$C$3:$C$13,'Base IPCA'!$D$3:$D$13,AH4790,"Cubic","Extrapolate=Linear","MultiX=Average","Skip=True","Sort=True")</f>
        <v>#N/A Invalid Parameter: Interpolation value</v>
      </c>
    </row>
    <row r="4791" spans="34:36" x14ac:dyDescent="0.25">
      <c r="AH4791" s="42" t="e">
        <f t="shared" si="168"/>
        <v>#REF!</v>
      </c>
      <c r="AI4791" s="43" t="str">
        <f>_xll.BInterpol('Base IPCA'!$C$3:$C$13,'Base IPCA'!$E$3:$E$13,AH4791,"Cubic","Extrapolate=Linear","MultiX=Average","Skip=True","Sort=True")</f>
        <v>#N/A Invalid Parameter: Interpolation value</v>
      </c>
      <c r="AJ4791" s="43" t="str">
        <f>_xll.BInterpol('Base IPCA'!$C$3:$C$13,'Base IPCA'!$D$3:$D$13,AH4791,"Cubic","Extrapolate=Linear","MultiX=Average","Skip=True","Sort=True")</f>
        <v>#N/A Invalid Parameter: Interpolation value</v>
      </c>
    </row>
    <row r="4792" spans="34:36" x14ac:dyDescent="0.25">
      <c r="AH4792" s="42" t="e">
        <f t="shared" si="168"/>
        <v>#REF!</v>
      </c>
      <c r="AI4792" s="43" t="str">
        <f>_xll.BInterpol('Base IPCA'!$C$3:$C$13,'Base IPCA'!$E$3:$E$13,AH4792,"Cubic","Extrapolate=Linear","MultiX=Average","Skip=True","Sort=True")</f>
        <v>#N/A Invalid Parameter: Interpolation value</v>
      </c>
      <c r="AJ4792" s="43" t="str">
        <f>_xll.BInterpol('Base IPCA'!$C$3:$C$13,'Base IPCA'!$D$3:$D$13,AH4792,"Cubic","Extrapolate=Linear","MultiX=Average","Skip=True","Sort=True")</f>
        <v>#N/A Invalid Parameter: Interpolation value</v>
      </c>
    </row>
    <row r="4793" spans="34:36" x14ac:dyDescent="0.25">
      <c r="AH4793" s="42" t="e">
        <f t="shared" si="168"/>
        <v>#REF!</v>
      </c>
      <c r="AI4793" s="43" t="str">
        <f>_xll.BInterpol('Base IPCA'!$C$3:$C$13,'Base IPCA'!$E$3:$E$13,AH4793,"Cubic","Extrapolate=Linear","MultiX=Average","Skip=True","Sort=True")</f>
        <v>#N/A Invalid Parameter: Interpolation value</v>
      </c>
      <c r="AJ4793" s="43" t="str">
        <f>_xll.BInterpol('Base IPCA'!$C$3:$C$13,'Base IPCA'!$D$3:$D$13,AH4793,"Cubic","Extrapolate=Linear","MultiX=Average","Skip=True","Sort=True")</f>
        <v>#N/A Invalid Parameter: Interpolation value</v>
      </c>
    </row>
    <row r="4794" spans="34:36" x14ac:dyDescent="0.25">
      <c r="AH4794" s="42" t="e">
        <f t="shared" si="168"/>
        <v>#REF!</v>
      </c>
      <c r="AI4794" s="43" t="str">
        <f>_xll.BInterpol('Base IPCA'!$C$3:$C$13,'Base IPCA'!$E$3:$E$13,AH4794,"Cubic","Extrapolate=Linear","MultiX=Average","Skip=True","Sort=True")</f>
        <v>#N/A Invalid Parameter: Interpolation value</v>
      </c>
      <c r="AJ4794" s="43" t="str">
        <f>_xll.BInterpol('Base IPCA'!$C$3:$C$13,'Base IPCA'!$D$3:$D$13,AH4794,"Cubic","Extrapolate=Linear","MultiX=Average","Skip=True","Sort=True")</f>
        <v>#N/A Invalid Parameter: Interpolation value</v>
      </c>
    </row>
    <row r="4795" spans="34:36" x14ac:dyDescent="0.25">
      <c r="AH4795" s="42" t="e">
        <f t="shared" si="168"/>
        <v>#REF!</v>
      </c>
      <c r="AI4795" s="43" t="str">
        <f>_xll.BInterpol('Base IPCA'!$C$3:$C$13,'Base IPCA'!$E$3:$E$13,AH4795,"Cubic","Extrapolate=Linear","MultiX=Average","Skip=True","Sort=True")</f>
        <v>#N/A Invalid Parameter: Interpolation value</v>
      </c>
      <c r="AJ4795" s="43" t="str">
        <f>_xll.BInterpol('Base IPCA'!$C$3:$C$13,'Base IPCA'!$D$3:$D$13,AH4795,"Cubic","Extrapolate=Linear","MultiX=Average","Skip=True","Sort=True")</f>
        <v>#N/A Invalid Parameter: Interpolation value</v>
      </c>
    </row>
    <row r="4796" spans="34:36" x14ac:dyDescent="0.25">
      <c r="AH4796" s="42" t="e">
        <f t="shared" si="168"/>
        <v>#REF!</v>
      </c>
      <c r="AI4796" s="43" t="str">
        <f>_xll.BInterpol('Base IPCA'!$C$3:$C$13,'Base IPCA'!$E$3:$E$13,AH4796,"Cubic","Extrapolate=Linear","MultiX=Average","Skip=True","Sort=True")</f>
        <v>#N/A Invalid Parameter: Interpolation value</v>
      </c>
      <c r="AJ4796" s="43" t="str">
        <f>_xll.BInterpol('Base IPCA'!$C$3:$C$13,'Base IPCA'!$D$3:$D$13,AH4796,"Cubic","Extrapolate=Linear","MultiX=Average","Skip=True","Sort=True")</f>
        <v>#N/A Invalid Parameter: Interpolation value</v>
      </c>
    </row>
    <row r="4797" spans="34:36" x14ac:dyDescent="0.25">
      <c r="AH4797" s="42" t="e">
        <f t="shared" si="168"/>
        <v>#REF!</v>
      </c>
      <c r="AI4797" s="43" t="str">
        <f>_xll.BInterpol('Base IPCA'!$C$3:$C$13,'Base IPCA'!$E$3:$E$13,AH4797,"Cubic","Extrapolate=Linear","MultiX=Average","Skip=True","Sort=True")</f>
        <v>#N/A Invalid Parameter: Interpolation value</v>
      </c>
      <c r="AJ4797" s="43" t="str">
        <f>_xll.BInterpol('Base IPCA'!$C$3:$C$13,'Base IPCA'!$D$3:$D$13,AH4797,"Cubic","Extrapolate=Linear","MultiX=Average","Skip=True","Sort=True")</f>
        <v>#N/A Invalid Parameter: Interpolation value</v>
      </c>
    </row>
    <row r="4798" spans="34:36" x14ac:dyDescent="0.25">
      <c r="AH4798" s="42" t="e">
        <f t="shared" si="168"/>
        <v>#REF!</v>
      </c>
      <c r="AI4798" s="43" t="str">
        <f>_xll.BInterpol('Base IPCA'!$C$3:$C$13,'Base IPCA'!$E$3:$E$13,AH4798,"Cubic","Extrapolate=Linear","MultiX=Average","Skip=True","Sort=True")</f>
        <v>#N/A Invalid Parameter: Interpolation value</v>
      </c>
      <c r="AJ4798" s="43" t="str">
        <f>_xll.BInterpol('Base IPCA'!$C$3:$C$13,'Base IPCA'!$D$3:$D$13,AH4798,"Cubic","Extrapolate=Linear","MultiX=Average","Skip=True","Sort=True")</f>
        <v>#N/A Invalid Parameter: Interpolation value</v>
      </c>
    </row>
    <row r="4799" spans="34:36" x14ac:dyDescent="0.25">
      <c r="AH4799" s="42" t="e">
        <f t="shared" si="168"/>
        <v>#REF!</v>
      </c>
      <c r="AI4799" s="43" t="str">
        <f>_xll.BInterpol('Base IPCA'!$C$3:$C$13,'Base IPCA'!$E$3:$E$13,AH4799,"Cubic","Extrapolate=Linear","MultiX=Average","Skip=True","Sort=True")</f>
        <v>#N/A Invalid Parameter: Interpolation value</v>
      </c>
      <c r="AJ4799" s="43" t="str">
        <f>_xll.BInterpol('Base IPCA'!$C$3:$C$13,'Base IPCA'!$D$3:$D$13,AH4799,"Cubic","Extrapolate=Linear","MultiX=Average","Skip=True","Sort=True")</f>
        <v>#N/A Invalid Parameter: Interpolation value</v>
      </c>
    </row>
    <row r="4800" spans="34:36" x14ac:dyDescent="0.25">
      <c r="AH4800" s="42" t="e">
        <f t="shared" si="168"/>
        <v>#REF!</v>
      </c>
      <c r="AI4800" s="43" t="str">
        <f>_xll.BInterpol('Base IPCA'!$C$3:$C$13,'Base IPCA'!$E$3:$E$13,AH4800,"Cubic","Extrapolate=Linear","MultiX=Average","Skip=True","Sort=True")</f>
        <v>#N/A Invalid Parameter: Interpolation value</v>
      </c>
      <c r="AJ4800" s="43" t="str">
        <f>_xll.BInterpol('Base IPCA'!$C$3:$C$13,'Base IPCA'!$D$3:$D$13,AH4800,"Cubic","Extrapolate=Linear","MultiX=Average","Skip=True","Sort=True")</f>
        <v>#N/A Invalid Parameter: Interpolation value</v>
      </c>
    </row>
    <row r="4801" spans="34:36" x14ac:dyDescent="0.25">
      <c r="AH4801" s="42" t="e">
        <f t="shared" si="168"/>
        <v>#REF!</v>
      </c>
      <c r="AI4801" s="43" t="str">
        <f>_xll.BInterpol('Base IPCA'!$C$3:$C$13,'Base IPCA'!$E$3:$E$13,AH4801,"Cubic","Extrapolate=Linear","MultiX=Average","Skip=True","Sort=True")</f>
        <v>#N/A Invalid Parameter: Interpolation value</v>
      </c>
      <c r="AJ4801" s="43" t="str">
        <f>_xll.BInterpol('Base IPCA'!$C$3:$C$13,'Base IPCA'!$D$3:$D$13,AH4801,"Cubic","Extrapolate=Linear","MultiX=Average","Skip=True","Sort=True")</f>
        <v>#N/A Invalid Parameter: Interpolation value</v>
      </c>
    </row>
    <row r="4802" spans="34:36" x14ac:dyDescent="0.25">
      <c r="AH4802" s="42" t="e">
        <f t="shared" si="168"/>
        <v>#REF!</v>
      </c>
      <c r="AI4802" s="43" t="str">
        <f>_xll.BInterpol('Base IPCA'!$C$3:$C$13,'Base IPCA'!$E$3:$E$13,AH4802,"Cubic","Extrapolate=Linear","MultiX=Average","Skip=True","Sort=True")</f>
        <v>#N/A Invalid Parameter: Interpolation value</v>
      </c>
      <c r="AJ4802" s="43" t="str">
        <f>_xll.BInterpol('Base IPCA'!$C$3:$C$13,'Base IPCA'!$D$3:$D$13,AH4802,"Cubic","Extrapolate=Linear","MultiX=Average","Skip=True","Sort=True")</f>
        <v>#N/A Invalid Parameter: Interpolation value</v>
      </c>
    </row>
    <row r="4803" spans="34:36" x14ac:dyDescent="0.25">
      <c r="AH4803" s="42" t="e">
        <f t="shared" si="168"/>
        <v>#REF!</v>
      </c>
      <c r="AI4803" s="43" t="str">
        <f>_xll.BInterpol('Base IPCA'!$C$3:$C$13,'Base IPCA'!$E$3:$E$13,AH4803,"Cubic","Extrapolate=Linear","MultiX=Average","Skip=True","Sort=True")</f>
        <v>#N/A Invalid Parameter: Interpolation value</v>
      </c>
      <c r="AJ4803" s="43" t="str">
        <f>_xll.BInterpol('Base IPCA'!$C$3:$C$13,'Base IPCA'!$D$3:$D$13,AH4803,"Cubic","Extrapolate=Linear","MultiX=Average","Skip=True","Sort=True")</f>
        <v>#N/A Invalid Parameter: Interpolation value</v>
      </c>
    </row>
    <row r="4804" spans="34:36" x14ac:dyDescent="0.25">
      <c r="AH4804" s="42" t="e">
        <f t="shared" si="168"/>
        <v>#REF!</v>
      </c>
      <c r="AI4804" s="43" t="str">
        <f>_xll.BInterpol('Base IPCA'!$C$3:$C$13,'Base IPCA'!$E$3:$E$13,AH4804,"Cubic","Extrapolate=Linear","MultiX=Average","Skip=True","Sort=True")</f>
        <v>#N/A Invalid Parameter: Interpolation value</v>
      </c>
      <c r="AJ4804" s="43" t="str">
        <f>_xll.BInterpol('Base IPCA'!$C$3:$C$13,'Base IPCA'!$D$3:$D$13,AH4804,"Cubic","Extrapolate=Linear","MultiX=Average","Skip=True","Sort=True")</f>
        <v>#N/A Invalid Parameter: Interpolation value</v>
      </c>
    </row>
    <row r="4805" spans="34:36" x14ac:dyDescent="0.25">
      <c r="AH4805" s="42" t="e">
        <f t="shared" si="168"/>
        <v>#REF!</v>
      </c>
      <c r="AI4805" s="43" t="str">
        <f>_xll.BInterpol('Base IPCA'!$C$3:$C$13,'Base IPCA'!$E$3:$E$13,AH4805,"Cubic","Extrapolate=Linear","MultiX=Average","Skip=True","Sort=True")</f>
        <v>#N/A Invalid Parameter: Interpolation value</v>
      </c>
      <c r="AJ4805" s="43" t="str">
        <f>_xll.BInterpol('Base IPCA'!$C$3:$C$13,'Base IPCA'!$D$3:$D$13,AH4805,"Cubic","Extrapolate=Linear","MultiX=Average","Skip=True","Sort=True")</f>
        <v>#N/A Invalid Parameter: Interpolation value</v>
      </c>
    </row>
    <row r="4806" spans="34:36" x14ac:dyDescent="0.25">
      <c r="AH4806" s="42" t="e">
        <f t="shared" ref="AH4806:AH4869" si="169">AH4805+1</f>
        <v>#REF!</v>
      </c>
      <c r="AI4806" s="43" t="str">
        <f>_xll.BInterpol('Base IPCA'!$C$3:$C$13,'Base IPCA'!$E$3:$E$13,AH4806,"Cubic","Extrapolate=Linear","MultiX=Average","Skip=True","Sort=True")</f>
        <v>#N/A Invalid Parameter: Interpolation value</v>
      </c>
      <c r="AJ4806" s="43" t="str">
        <f>_xll.BInterpol('Base IPCA'!$C$3:$C$13,'Base IPCA'!$D$3:$D$13,AH4806,"Cubic","Extrapolate=Linear","MultiX=Average","Skip=True","Sort=True")</f>
        <v>#N/A Invalid Parameter: Interpolation value</v>
      </c>
    </row>
    <row r="4807" spans="34:36" x14ac:dyDescent="0.25">
      <c r="AH4807" s="42" t="e">
        <f t="shared" si="169"/>
        <v>#REF!</v>
      </c>
      <c r="AI4807" s="43" t="str">
        <f>_xll.BInterpol('Base IPCA'!$C$3:$C$13,'Base IPCA'!$E$3:$E$13,AH4807,"Cubic","Extrapolate=Linear","MultiX=Average","Skip=True","Sort=True")</f>
        <v>#N/A Invalid Parameter: Interpolation value</v>
      </c>
      <c r="AJ4807" s="43" t="str">
        <f>_xll.BInterpol('Base IPCA'!$C$3:$C$13,'Base IPCA'!$D$3:$D$13,AH4807,"Cubic","Extrapolate=Linear","MultiX=Average","Skip=True","Sort=True")</f>
        <v>#N/A Invalid Parameter: Interpolation value</v>
      </c>
    </row>
    <row r="4808" spans="34:36" x14ac:dyDescent="0.25">
      <c r="AH4808" s="42" t="e">
        <f t="shared" si="169"/>
        <v>#REF!</v>
      </c>
      <c r="AI4808" s="43" t="str">
        <f>_xll.BInterpol('Base IPCA'!$C$3:$C$13,'Base IPCA'!$E$3:$E$13,AH4808,"Cubic","Extrapolate=Linear","MultiX=Average","Skip=True","Sort=True")</f>
        <v>#N/A Invalid Parameter: Interpolation value</v>
      </c>
      <c r="AJ4808" s="43" t="str">
        <f>_xll.BInterpol('Base IPCA'!$C$3:$C$13,'Base IPCA'!$D$3:$D$13,AH4808,"Cubic","Extrapolate=Linear","MultiX=Average","Skip=True","Sort=True")</f>
        <v>#N/A Invalid Parameter: Interpolation value</v>
      </c>
    </row>
    <row r="4809" spans="34:36" x14ac:dyDescent="0.25">
      <c r="AH4809" s="42" t="e">
        <f t="shared" si="169"/>
        <v>#REF!</v>
      </c>
      <c r="AI4809" s="43" t="str">
        <f>_xll.BInterpol('Base IPCA'!$C$3:$C$13,'Base IPCA'!$E$3:$E$13,AH4809,"Cubic","Extrapolate=Linear","MultiX=Average","Skip=True","Sort=True")</f>
        <v>#N/A Invalid Parameter: Interpolation value</v>
      </c>
      <c r="AJ4809" s="43" t="str">
        <f>_xll.BInterpol('Base IPCA'!$C$3:$C$13,'Base IPCA'!$D$3:$D$13,AH4809,"Cubic","Extrapolate=Linear","MultiX=Average","Skip=True","Sort=True")</f>
        <v>#N/A Invalid Parameter: Interpolation value</v>
      </c>
    </row>
    <row r="4810" spans="34:36" x14ac:dyDescent="0.25">
      <c r="AH4810" s="42" t="e">
        <f t="shared" si="169"/>
        <v>#REF!</v>
      </c>
      <c r="AI4810" s="43" t="str">
        <f>_xll.BInterpol('Base IPCA'!$C$3:$C$13,'Base IPCA'!$E$3:$E$13,AH4810,"Cubic","Extrapolate=Linear","MultiX=Average","Skip=True","Sort=True")</f>
        <v>#N/A Invalid Parameter: Interpolation value</v>
      </c>
      <c r="AJ4810" s="43" t="str">
        <f>_xll.BInterpol('Base IPCA'!$C$3:$C$13,'Base IPCA'!$D$3:$D$13,AH4810,"Cubic","Extrapolate=Linear","MultiX=Average","Skip=True","Sort=True")</f>
        <v>#N/A Invalid Parameter: Interpolation value</v>
      </c>
    </row>
    <row r="4811" spans="34:36" x14ac:dyDescent="0.25">
      <c r="AH4811" s="42" t="e">
        <f t="shared" si="169"/>
        <v>#REF!</v>
      </c>
      <c r="AI4811" s="43" t="str">
        <f>_xll.BInterpol('Base IPCA'!$C$3:$C$13,'Base IPCA'!$E$3:$E$13,AH4811,"Cubic","Extrapolate=Linear","MultiX=Average","Skip=True","Sort=True")</f>
        <v>#N/A Invalid Parameter: Interpolation value</v>
      </c>
      <c r="AJ4811" s="43" t="str">
        <f>_xll.BInterpol('Base IPCA'!$C$3:$C$13,'Base IPCA'!$D$3:$D$13,AH4811,"Cubic","Extrapolate=Linear","MultiX=Average","Skip=True","Sort=True")</f>
        <v>#N/A Invalid Parameter: Interpolation value</v>
      </c>
    </row>
    <row r="4812" spans="34:36" x14ac:dyDescent="0.25">
      <c r="AH4812" s="42" t="e">
        <f t="shared" si="169"/>
        <v>#REF!</v>
      </c>
      <c r="AI4812" s="43" t="str">
        <f>_xll.BInterpol('Base IPCA'!$C$3:$C$13,'Base IPCA'!$E$3:$E$13,AH4812,"Cubic","Extrapolate=Linear","MultiX=Average","Skip=True","Sort=True")</f>
        <v>#N/A Invalid Parameter: Interpolation value</v>
      </c>
      <c r="AJ4812" s="43" t="str">
        <f>_xll.BInterpol('Base IPCA'!$C$3:$C$13,'Base IPCA'!$D$3:$D$13,AH4812,"Cubic","Extrapolate=Linear","MultiX=Average","Skip=True","Sort=True")</f>
        <v>#N/A Invalid Parameter: Interpolation value</v>
      </c>
    </row>
    <row r="4813" spans="34:36" x14ac:dyDescent="0.25">
      <c r="AH4813" s="42" t="e">
        <f t="shared" si="169"/>
        <v>#REF!</v>
      </c>
      <c r="AI4813" s="43" t="str">
        <f>_xll.BInterpol('Base IPCA'!$C$3:$C$13,'Base IPCA'!$E$3:$E$13,AH4813,"Cubic","Extrapolate=Linear","MultiX=Average","Skip=True","Sort=True")</f>
        <v>#N/A Invalid Parameter: Interpolation value</v>
      </c>
      <c r="AJ4813" s="43" t="str">
        <f>_xll.BInterpol('Base IPCA'!$C$3:$C$13,'Base IPCA'!$D$3:$D$13,AH4813,"Cubic","Extrapolate=Linear","MultiX=Average","Skip=True","Sort=True")</f>
        <v>#N/A Invalid Parameter: Interpolation value</v>
      </c>
    </row>
    <row r="4814" spans="34:36" x14ac:dyDescent="0.25">
      <c r="AH4814" s="42" t="e">
        <f t="shared" si="169"/>
        <v>#REF!</v>
      </c>
      <c r="AI4814" s="43" t="str">
        <f>_xll.BInterpol('Base IPCA'!$C$3:$C$13,'Base IPCA'!$E$3:$E$13,AH4814,"Cubic","Extrapolate=Linear","MultiX=Average","Skip=True","Sort=True")</f>
        <v>#N/A Invalid Parameter: Interpolation value</v>
      </c>
      <c r="AJ4814" s="43" t="str">
        <f>_xll.BInterpol('Base IPCA'!$C$3:$C$13,'Base IPCA'!$D$3:$D$13,AH4814,"Cubic","Extrapolate=Linear","MultiX=Average","Skip=True","Sort=True")</f>
        <v>#N/A Invalid Parameter: Interpolation value</v>
      </c>
    </row>
    <row r="4815" spans="34:36" x14ac:dyDescent="0.25">
      <c r="AH4815" s="42" t="e">
        <f t="shared" si="169"/>
        <v>#REF!</v>
      </c>
      <c r="AI4815" s="43" t="str">
        <f>_xll.BInterpol('Base IPCA'!$C$3:$C$13,'Base IPCA'!$E$3:$E$13,AH4815,"Cubic","Extrapolate=Linear","MultiX=Average","Skip=True","Sort=True")</f>
        <v>#N/A Invalid Parameter: Interpolation value</v>
      </c>
      <c r="AJ4815" s="43" t="str">
        <f>_xll.BInterpol('Base IPCA'!$C$3:$C$13,'Base IPCA'!$D$3:$D$13,AH4815,"Cubic","Extrapolate=Linear","MultiX=Average","Skip=True","Sort=True")</f>
        <v>#N/A Invalid Parameter: Interpolation value</v>
      </c>
    </row>
    <row r="4816" spans="34:36" x14ac:dyDescent="0.25">
      <c r="AH4816" s="42" t="e">
        <f t="shared" si="169"/>
        <v>#REF!</v>
      </c>
      <c r="AI4816" s="43" t="str">
        <f>_xll.BInterpol('Base IPCA'!$C$3:$C$13,'Base IPCA'!$E$3:$E$13,AH4816,"Cubic","Extrapolate=Linear","MultiX=Average","Skip=True","Sort=True")</f>
        <v>#N/A Invalid Parameter: Interpolation value</v>
      </c>
      <c r="AJ4816" s="43" t="str">
        <f>_xll.BInterpol('Base IPCA'!$C$3:$C$13,'Base IPCA'!$D$3:$D$13,AH4816,"Cubic","Extrapolate=Linear","MultiX=Average","Skip=True","Sort=True")</f>
        <v>#N/A Invalid Parameter: Interpolation value</v>
      </c>
    </row>
    <row r="4817" spans="34:36" x14ac:dyDescent="0.25">
      <c r="AH4817" s="42" t="e">
        <f t="shared" si="169"/>
        <v>#REF!</v>
      </c>
      <c r="AI4817" s="43" t="str">
        <f>_xll.BInterpol('Base IPCA'!$C$3:$C$13,'Base IPCA'!$E$3:$E$13,AH4817,"Cubic","Extrapolate=Linear","MultiX=Average","Skip=True","Sort=True")</f>
        <v>#N/A Invalid Parameter: Interpolation value</v>
      </c>
      <c r="AJ4817" s="43" t="str">
        <f>_xll.BInterpol('Base IPCA'!$C$3:$C$13,'Base IPCA'!$D$3:$D$13,AH4817,"Cubic","Extrapolate=Linear","MultiX=Average","Skip=True","Sort=True")</f>
        <v>#N/A Invalid Parameter: Interpolation value</v>
      </c>
    </row>
    <row r="4818" spans="34:36" x14ac:dyDescent="0.25">
      <c r="AH4818" s="42" t="e">
        <f t="shared" si="169"/>
        <v>#REF!</v>
      </c>
      <c r="AI4818" s="43" t="str">
        <f>_xll.BInterpol('Base IPCA'!$C$3:$C$13,'Base IPCA'!$E$3:$E$13,AH4818,"Cubic","Extrapolate=Linear","MultiX=Average","Skip=True","Sort=True")</f>
        <v>#N/A Invalid Parameter: Interpolation value</v>
      </c>
      <c r="AJ4818" s="43" t="str">
        <f>_xll.BInterpol('Base IPCA'!$C$3:$C$13,'Base IPCA'!$D$3:$D$13,AH4818,"Cubic","Extrapolate=Linear","MultiX=Average","Skip=True","Sort=True")</f>
        <v>#N/A Invalid Parameter: Interpolation value</v>
      </c>
    </row>
    <row r="4819" spans="34:36" x14ac:dyDescent="0.25">
      <c r="AH4819" s="42" t="e">
        <f t="shared" si="169"/>
        <v>#REF!</v>
      </c>
      <c r="AI4819" s="43" t="str">
        <f>_xll.BInterpol('Base IPCA'!$C$3:$C$13,'Base IPCA'!$E$3:$E$13,AH4819,"Cubic","Extrapolate=Linear","MultiX=Average","Skip=True","Sort=True")</f>
        <v>#N/A Invalid Parameter: Interpolation value</v>
      </c>
      <c r="AJ4819" s="43" t="str">
        <f>_xll.BInterpol('Base IPCA'!$C$3:$C$13,'Base IPCA'!$D$3:$D$13,AH4819,"Cubic","Extrapolate=Linear","MultiX=Average","Skip=True","Sort=True")</f>
        <v>#N/A Invalid Parameter: Interpolation value</v>
      </c>
    </row>
    <row r="4820" spans="34:36" x14ac:dyDescent="0.25">
      <c r="AH4820" s="42" t="e">
        <f t="shared" si="169"/>
        <v>#REF!</v>
      </c>
      <c r="AI4820" s="43" t="str">
        <f>_xll.BInterpol('Base IPCA'!$C$3:$C$13,'Base IPCA'!$E$3:$E$13,AH4820,"Cubic","Extrapolate=Linear","MultiX=Average","Skip=True","Sort=True")</f>
        <v>#N/A Invalid Parameter: Interpolation value</v>
      </c>
      <c r="AJ4820" s="43" t="str">
        <f>_xll.BInterpol('Base IPCA'!$C$3:$C$13,'Base IPCA'!$D$3:$D$13,AH4820,"Cubic","Extrapolate=Linear","MultiX=Average","Skip=True","Sort=True")</f>
        <v>#N/A Invalid Parameter: Interpolation value</v>
      </c>
    </row>
    <row r="4821" spans="34:36" x14ac:dyDescent="0.25">
      <c r="AH4821" s="42" t="e">
        <f t="shared" si="169"/>
        <v>#REF!</v>
      </c>
      <c r="AI4821" s="43" t="str">
        <f>_xll.BInterpol('Base IPCA'!$C$3:$C$13,'Base IPCA'!$E$3:$E$13,AH4821,"Cubic","Extrapolate=Linear","MultiX=Average","Skip=True","Sort=True")</f>
        <v>#N/A Invalid Parameter: Interpolation value</v>
      </c>
      <c r="AJ4821" s="43" t="str">
        <f>_xll.BInterpol('Base IPCA'!$C$3:$C$13,'Base IPCA'!$D$3:$D$13,AH4821,"Cubic","Extrapolate=Linear","MultiX=Average","Skip=True","Sort=True")</f>
        <v>#N/A Invalid Parameter: Interpolation value</v>
      </c>
    </row>
    <row r="4822" spans="34:36" x14ac:dyDescent="0.25">
      <c r="AH4822" s="42" t="e">
        <f t="shared" si="169"/>
        <v>#REF!</v>
      </c>
      <c r="AI4822" s="43" t="str">
        <f>_xll.BInterpol('Base IPCA'!$C$3:$C$13,'Base IPCA'!$E$3:$E$13,AH4822,"Cubic","Extrapolate=Linear","MultiX=Average","Skip=True","Sort=True")</f>
        <v>#N/A Invalid Parameter: Interpolation value</v>
      </c>
      <c r="AJ4822" s="43" t="str">
        <f>_xll.BInterpol('Base IPCA'!$C$3:$C$13,'Base IPCA'!$D$3:$D$13,AH4822,"Cubic","Extrapolate=Linear","MultiX=Average","Skip=True","Sort=True")</f>
        <v>#N/A Invalid Parameter: Interpolation value</v>
      </c>
    </row>
    <row r="4823" spans="34:36" x14ac:dyDescent="0.25">
      <c r="AH4823" s="42" t="e">
        <f t="shared" si="169"/>
        <v>#REF!</v>
      </c>
      <c r="AI4823" s="43" t="str">
        <f>_xll.BInterpol('Base IPCA'!$C$3:$C$13,'Base IPCA'!$E$3:$E$13,AH4823,"Cubic","Extrapolate=Linear","MultiX=Average","Skip=True","Sort=True")</f>
        <v>#N/A Invalid Parameter: Interpolation value</v>
      </c>
      <c r="AJ4823" s="43" t="str">
        <f>_xll.BInterpol('Base IPCA'!$C$3:$C$13,'Base IPCA'!$D$3:$D$13,AH4823,"Cubic","Extrapolate=Linear","MultiX=Average","Skip=True","Sort=True")</f>
        <v>#N/A Invalid Parameter: Interpolation value</v>
      </c>
    </row>
    <row r="4824" spans="34:36" x14ac:dyDescent="0.25">
      <c r="AH4824" s="42" t="e">
        <f t="shared" si="169"/>
        <v>#REF!</v>
      </c>
      <c r="AI4824" s="43" t="str">
        <f>_xll.BInterpol('Base IPCA'!$C$3:$C$13,'Base IPCA'!$E$3:$E$13,AH4824,"Cubic","Extrapolate=Linear","MultiX=Average","Skip=True","Sort=True")</f>
        <v>#N/A Invalid Parameter: Interpolation value</v>
      </c>
      <c r="AJ4824" s="43" t="str">
        <f>_xll.BInterpol('Base IPCA'!$C$3:$C$13,'Base IPCA'!$D$3:$D$13,AH4824,"Cubic","Extrapolate=Linear","MultiX=Average","Skip=True","Sort=True")</f>
        <v>#N/A Invalid Parameter: Interpolation value</v>
      </c>
    </row>
    <row r="4825" spans="34:36" x14ac:dyDescent="0.25">
      <c r="AH4825" s="42" t="e">
        <f t="shared" si="169"/>
        <v>#REF!</v>
      </c>
      <c r="AI4825" s="43" t="str">
        <f>_xll.BInterpol('Base IPCA'!$C$3:$C$13,'Base IPCA'!$E$3:$E$13,AH4825,"Cubic","Extrapolate=Linear","MultiX=Average","Skip=True","Sort=True")</f>
        <v>#N/A Invalid Parameter: Interpolation value</v>
      </c>
      <c r="AJ4825" s="43" t="str">
        <f>_xll.BInterpol('Base IPCA'!$C$3:$C$13,'Base IPCA'!$D$3:$D$13,AH4825,"Cubic","Extrapolate=Linear","MultiX=Average","Skip=True","Sort=True")</f>
        <v>#N/A Invalid Parameter: Interpolation value</v>
      </c>
    </row>
    <row r="4826" spans="34:36" x14ac:dyDescent="0.25">
      <c r="AH4826" s="42" t="e">
        <f t="shared" si="169"/>
        <v>#REF!</v>
      </c>
      <c r="AI4826" s="43" t="str">
        <f>_xll.BInterpol('Base IPCA'!$C$3:$C$13,'Base IPCA'!$E$3:$E$13,AH4826,"Cubic","Extrapolate=Linear","MultiX=Average","Skip=True","Sort=True")</f>
        <v>#N/A Invalid Parameter: Interpolation value</v>
      </c>
      <c r="AJ4826" s="43" t="str">
        <f>_xll.BInterpol('Base IPCA'!$C$3:$C$13,'Base IPCA'!$D$3:$D$13,AH4826,"Cubic","Extrapolate=Linear","MultiX=Average","Skip=True","Sort=True")</f>
        <v>#N/A Invalid Parameter: Interpolation value</v>
      </c>
    </row>
    <row r="4827" spans="34:36" x14ac:dyDescent="0.25">
      <c r="AH4827" s="42" t="e">
        <f t="shared" si="169"/>
        <v>#REF!</v>
      </c>
      <c r="AI4827" s="43" t="str">
        <f>_xll.BInterpol('Base IPCA'!$C$3:$C$13,'Base IPCA'!$E$3:$E$13,AH4827,"Cubic","Extrapolate=Linear","MultiX=Average","Skip=True","Sort=True")</f>
        <v>#N/A Invalid Parameter: Interpolation value</v>
      </c>
      <c r="AJ4827" s="43" t="str">
        <f>_xll.BInterpol('Base IPCA'!$C$3:$C$13,'Base IPCA'!$D$3:$D$13,AH4827,"Cubic","Extrapolate=Linear","MultiX=Average","Skip=True","Sort=True")</f>
        <v>#N/A Invalid Parameter: Interpolation value</v>
      </c>
    </row>
    <row r="4828" spans="34:36" x14ac:dyDescent="0.25">
      <c r="AH4828" s="42" t="e">
        <f t="shared" si="169"/>
        <v>#REF!</v>
      </c>
      <c r="AI4828" s="43" t="str">
        <f>_xll.BInterpol('Base IPCA'!$C$3:$C$13,'Base IPCA'!$E$3:$E$13,AH4828,"Cubic","Extrapolate=Linear","MultiX=Average","Skip=True","Sort=True")</f>
        <v>#N/A Invalid Parameter: Interpolation value</v>
      </c>
      <c r="AJ4828" s="43" t="str">
        <f>_xll.BInterpol('Base IPCA'!$C$3:$C$13,'Base IPCA'!$D$3:$D$13,AH4828,"Cubic","Extrapolate=Linear","MultiX=Average","Skip=True","Sort=True")</f>
        <v>#N/A Invalid Parameter: Interpolation value</v>
      </c>
    </row>
    <row r="4829" spans="34:36" x14ac:dyDescent="0.25">
      <c r="AH4829" s="42" t="e">
        <f t="shared" si="169"/>
        <v>#REF!</v>
      </c>
      <c r="AI4829" s="43" t="str">
        <f>_xll.BInterpol('Base IPCA'!$C$3:$C$13,'Base IPCA'!$E$3:$E$13,AH4829,"Cubic","Extrapolate=Linear","MultiX=Average","Skip=True","Sort=True")</f>
        <v>#N/A Invalid Parameter: Interpolation value</v>
      </c>
      <c r="AJ4829" s="43" t="str">
        <f>_xll.BInterpol('Base IPCA'!$C$3:$C$13,'Base IPCA'!$D$3:$D$13,AH4829,"Cubic","Extrapolate=Linear","MultiX=Average","Skip=True","Sort=True")</f>
        <v>#N/A Invalid Parameter: Interpolation value</v>
      </c>
    </row>
    <row r="4830" spans="34:36" x14ac:dyDescent="0.25">
      <c r="AH4830" s="42" t="e">
        <f t="shared" si="169"/>
        <v>#REF!</v>
      </c>
      <c r="AI4830" s="43" t="str">
        <f>_xll.BInterpol('Base IPCA'!$C$3:$C$13,'Base IPCA'!$E$3:$E$13,AH4830,"Cubic","Extrapolate=Linear","MultiX=Average","Skip=True","Sort=True")</f>
        <v>#N/A Invalid Parameter: Interpolation value</v>
      </c>
      <c r="AJ4830" s="43" t="str">
        <f>_xll.BInterpol('Base IPCA'!$C$3:$C$13,'Base IPCA'!$D$3:$D$13,AH4830,"Cubic","Extrapolate=Linear","MultiX=Average","Skip=True","Sort=True")</f>
        <v>#N/A Invalid Parameter: Interpolation value</v>
      </c>
    </row>
    <row r="4831" spans="34:36" x14ac:dyDescent="0.25">
      <c r="AH4831" s="42" t="e">
        <f t="shared" si="169"/>
        <v>#REF!</v>
      </c>
      <c r="AI4831" s="43" t="str">
        <f>_xll.BInterpol('Base IPCA'!$C$3:$C$13,'Base IPCA'!$E$3:$E$13,AH4831,"Cubic","Extrapolate=Linear","MultiX=Average","Skip=True","Sort=True")</f>
        <v>#N/A Invalid Parameter: Interpolation value</v>
      </c>
      <c r="AJ4831" s="43" t="str">
        <f>_xll.BInterpol('Base IPCA'!$C$3:$C$13,'Base IPCA'!$D$3:$D$13,AH4831,"Cubic","Extrapolate=Linear","MultiX=Average","Skip=True","Sort=True")</f>
        <v>#N/A Invalid Parameter: Interpolation value</v>
      </c>
    </row>
    <row r="4832" spans="34:36" x14ac:dyDescent="0.25">
      <c r="AH4832" s="42" t="e">
        <f t="shared" si="169"/>
        <v>#REF!</v>
      </c>
      <c r="AI4832" s="43" t="str">
        <f>_xll.BInterpol('Base IPCA'!$C$3:$C$13,'Base IPCA'!$E$3:$E$13,AH4832,"Cubic","Extrapolate=Linear","MultiX=Average","Skip=True","Sort=True")</f>
        <v>#N/A Invalid Parameter: Interpolation value</v>
      </c>
      <c r="AJ4832" s="43" t="str">
        <f>_xll.BInterpol('Base IPCA'!$C$3:$C$13,'Base IPCA'!$D$3:$D$13,AH4832,"Cubic","Extrapolate=Linear","MultiX=Average","Skip=True","Sort=True")</f>
        <v>#N/A Invalid Parameter: Interpolation value</v>
      </c>
    </row>
    <row r="4833" spans="34:36" x14ac:dyDescent="0.25">
      <c r="AH4833" s="42" t="e">
        <f t="shared" si="169"/>
        <v>#REF!</v>
      </c>
      <c r="AI4833" s="43" t="str">
        <f>_xll.BInterpol('Base IPCA'!$C$3:$C$13,'Base IPCA'!$E$3:$E$13,AH4833,"Cubic","Extrapolate=Linear","MultiX=Average","Skip=True","Sort=True")</f>
        <v>#N/A Invalid Parameter: Interpolation value</v>
      </c>
      <c r="AJ4833" s="43" t="str">
        <f>_xll.BInterpol('Base IPCA'!$C$3:$C$13,'Base IPCA'!$D$3:$D$13,AH4833,"Cubic","Extrapolate=Linear","MultiX=Average","Skip=True","Sort=True")</f>
        <v>#N/A Invalid Parameter: Interpolation value</v>
      </c>
    </row>
    <row r="4834" spans="34:36" x14ac:dyDescent="0.25">
      <c r="AH4834" s="42" t="e">
        <f t="shared" si="169"/>
        <v>#REF!</v>
      </c>
      <c r="AI4834" s="43" t="str">
        <f>_xll.BInterpol('Base IPCA'!$C$3:$C$13,'Base IPCA'!$E$3:$E$13,AH4834,"Cubic","Extrapolate=Linear","MultiX=Average","Skip=True","Sort=True")</f>
        <v>#N/A Invalid Parameter: Interpolation value</v>
      </c>
      <c r="AJ4834" s="43" t="str">
        <f>_xll.BInterpol('Base IPCA'!$C$3:$C$13,'Base IPCA'!$D$3:$D$13,AH4834,"Cubic","Extrapolate=Linear","MultiX=Average","Skip=True","Sort=True")</f>
        <v>#N/A Invalid Parameter: Interpolation value</v>
      </c>
    </row>
    <row r="4835" spans="34:36" x14ac:dyDescent="0.25">
      <c r="AH4835" s="42" t="e">
        <f t="shared" si="169"/>
        <v>#REF!</v>
      </c>
      <c r="AI4835" s="43" t="str">
        <f>_xll.BInterpol('Base IPCA'!$C$3:$C$13,'Base IPCA'!$E$3:$E$13,AH4835,"Cubic","Extrapolate=Linear","MultiX=Average","Skip=True","Sort=True")</f>
        <v>#N/A Invalid Parameter: Interpolation value</v>
      </c>
      <c r="AJ4835" s="43" t="str">
        <f>_xll.BInterpol('Base IPCA'!$C$3:$C$13,'Base IPCA'!$D$3:$D$13,AH4835,"Cubic","Extrapolate=Linear","MultiX=Average","Skip=True","Sort=True")</f>
        <v>#N/A Invalid Parameter: Interpolation value</v>
      </c>
    </row>
    <row r="4836" spans="34:36" x14ac:dyDescent="0.25">
      <c r="AH4836" s="42" t="e">
        <f t="shared" si="169"/>
        <v>#REF!</v>
      </c>
      <c r="AI4836" s="43" t="str">
        <f>_xll.BInterpol('Base IPCA'!$C$3:$C$13,'Base IPCA'!$E$3:$E$13,AH4836,"Cubic","Extrapolate=Linear","MultiX=Average","Skip=True","Sort=True")</f>
        <v>#N/A Invalid Parameter: Interpolation value</v>
      </c>
      <c r="AJ4836" s="43" t="str">
        <f>_xll.BInterpol('Base IPCA'!$C$3:$C$13,'Base IPCA'!$D$3:$D$13,AH4836,"Cubic","Extrapolate=Linear","MultiX=Average","Skip=True","Sort=True")</f>
        <v>#N/A Invalid Parameter: Interpolation value</v>
      </c>
    </row>
    <row r="4837" spans="34:36" x14ac:dyDescent="0.25">
      <c r="AH4837" s="42" t="e">
        <f t="shared" si="169"/>
        <v>#REF!</v>
      </c>
      <c r="AI4837" s="43" t="str">
        <f>_xll.BInterpol('Base IPCA'!$C$3:$C$13,'Base IPCA'!$E$3:$E$13,AH4837,"Cubic","Extrapolate=Linear","MultiX=Average","Skip=True","Sort=True")</f>
        <v>#N/A Invalid Parameter: Interpolation value</v>
      </c>
      <c r="AJ4837" s="43" t="str">
        <f>_xll.BInterpol('Base IPCA'!$C$3:$C$13,'Base IPCA'!$D$3:$D$13,AH4837,"Cubic","Extrapolate=Linear","MultiX=Average","Skip=True","Sort=True")</f>
        <v>#N/A Invalid Parameter: Interpolation value</v>
      </c>
    </row>
    <row r="4838" spans="34:36" x14ac:dyDescent="0.25">
      <c r="AH4838" s="42" t="e">
        <f t="shared" si="169"/>
        <v>#REF!</v>
      </c>
      <c r="AI4838" s="43" t="str">
        <f>_xll.BInterpol('Base IPCA'!$C$3:$C$13,'Base IPCA'!$E$3:$E$13,AH4838,"Cubic","Extrapolate=Linear","MultiX=Average","Skip=True","Sort=True")</f>
        <v>#N/A Invalid Parameter: Interpolation value</v>
      </c>
      <c r="AJ4838" s="43" t="str">
        <f>_xll.BInterpol('Base IPCA'!$C$3:$C$13,'Base IPCA'!$D$3:$D$13,AH4838,"Cubic","Extrapolate=Linear","MultiX=Average","Skip=True","Sort=True")</f>
        <v>#N/A Invalid Parameter: Interpolation value</v>
      </c>
    </row>
    <row r="4839" spans="34:36" x14ac:dyDescent="0.25">
      <c r="AH4839" s="42" t="e">
        <f t="shared" si="169"/>
        <v>#REF!</v>
      </c>
      <c r="AI4839" s="43" t="str">
        <f>_xll.BInterpol('Base IPCA'!$C$3:$C$13,'Base IPCA'!$E$3:$E$13,AH4839,"Cubic","Extrapolate=Linear","MultiX=Average","Skip=True","Sort=True")</f>
        <v>#N/A Invalid Parameter: Interpolation value</v>
      </c>
      <c r="AJ4839" s="43" t="str">
        <f>_xll.BInterpol('Base IPCA'!$C$3:$C$13,'Base IPCA'!$D$3:$D$13,AH4839,"Cubic","Extrapolate=Linear","MultiX=Average","Skip=True","Sort=True")</f>
        <v>#N/A Invalid Parameter: Interpolation value</v>
      </c>
    </row>
    <row r="4840" spans="34:36" x14ac:dyDescent="0.25">
      <c r="AH4840" s="42" t="e">
        <f t="shared" si="169"/>
        <v>#REF!</v>
      </c>
      <c r="AI4840" s="43" t="str">
        <f>_xll.BInterpol('Base IPCA'!$C$3:$C$13,'Base IPCA'!$E$3:$E$13,AH4840,"Cubic","Extrapolate=Linear","MultiX=Average","Skip=True","Sort=True")</f>
        <v>#N/A Invalid Parameter: Interpolation value</v>
      </c>
      <c r="AJ4840" s="43" t="str">
        <f>_xll.BInterpol('Base IPCA'!$C$3:$C$13,'Base IPCA'!$D$3:$D$13,AH4840,"Cubic","Extrapolate=Linear","MultiX=Average","Skip=True","Sort=True")</f>
        <v>#N/A Invalid Parameter: Interpolation value</v>
      </c>
    </row>
    <row r="4841" spans="34:36" x14ac:dyDescent="0.25">
      <c r="AH4841" s="42" t="e">
        <f t="shared" si="169"/>
        <v>#REF!</v>
      </c>
      <c r="AI4841" s="43" t="str">
        <f>_xll.BInterpol('Base IPCA'!$C$3:$C$13,'Base IPCA'!$E$3:$E$13,AH4841,"Cubic","Extrapolate=Linear","MultiX=Average","Skip=True","Sort=True")</f>
        <v>#N/A Invalid Parameter: Interpolation value</v>
      </c>
      <c r="AJ4841" s="43" t="str">
        <f>_xll.BInterpol('Base IPCA'!$C$3:$C$13,'Base IPCA'!$D$3:$D$13,AH4841,"Cubic","Extrapolate=Linear","MultiX=Average","Skip=True","Sort=True")</f>
        <v>#N/A Invalid Parameter: Interpolation value</v>
      </c>
    </row>
    <row r="4842" spans="34:36" x14ac:dyDescent="0.25">
      <c r="AH4842" s="42" t="e">
        <f t="shared" si="169"/>
        <v>#REF!</v>
      </c>
      <c r="AI4842" s="43" t="str">
        <f>_xll.BInterpol('Base IPCA'!$C$3:$C$13,'Base IPCA'!$E$3:$E$13,AH4842,"Cubic","Extrapolate=Linear","MultiX=Average","Skip=True","Sort=True")</f>
        <v>#N/A Invalid Parameter: Interpolation value</v>
      </c>
      <c r="AJ4842" s="43" t="str">
        <f>_xll.BInterpol('Base IPCA'!$C$3:$C$13,'Base IPCA'!$D$3:$D$13,AH4842,"Cubic","Extrapolate=Linear","MultiX=Average","Skip=True","Sort=True")</f>
        <v>#N/A Invalid Parameter: Interpolation value</v>
      </c>
    </row>
    <row r="4843" spans="34:36" x14ac:dyDescent="0.25">
      <c r="AH4843" s="42" t="e">
        <f t="shared" si="169"/>
        <v>#REF!</v>
      </c>
      <c r="AI4843" s="43" t="str">
        <f>_xll.BInterpol('Base IPCA'!$C$3:$C$13,'Base IPCA'!$E$3:$E$13,AH4843,"Cubic","Extrapolate=Linear","MultiX=Average","Skip=True","Sort=True")</f>
        <v>#N/A Invalid Parameter: Interpolation value</v>
      </c>
      <c r="AJ4843" s="43" t="str">
        <f>_xll.BInterpol('Base IPCA'!$C$3:$C$13,'Base IPCA'!$D$3:$D$13,AH4843,"Cubic","Extrapolate=Linear","MultiX=Average","Skip=True","Sort=True")</f>
        <v>#N/A Invalid Parameter: Interpolation value</v>
      </c>
    </row>
    <row r="4844" spans="34:36" x14ac:dyDescent="0.25">
      <c r="AH4844" s="42" t="e">
        <f t="shared" si="169"/>
        <v>#REF!</v>
      </c>
      <c r="AI4844" s="43" t="str">
        <f>_xll.BInterpol('Base IPCA'!$C$3:$C$13,'Base IPCA'!$E$3:$E$13,AH4844,"Cubic","Extrapolate=Linear","MultiX=Average","Skip=True","Sort=True")</f>
        <v>#N/A Invalid Parameter: Interpolation value</v>
      </c>
      <c r="AJ4844" s="43" t="str">
        <f>_xll.BInterpol('Base IPCA'!$C$3:$C$13,'Base IPCA'!$D$3:$D$13,AH4844,"Cubic","Extrapolate=Linear","MultiX=Average","Skip=True","Sort=True")</f>
        <v>#N/A Invalid Parameter: Interpolation value</v>
      </c>
    </row>
    <row r="4845" spans="34:36" x14ac:dyDescent="0.25">
      <c r="AH4845" s="42" t="e">
        <f t="shared" si="169"/>
        <v>#REF!</v>
      </c>
      <c r="AI4845" s="43" t="str">
        <f>_xll.BInterpol('Base IPCA'!$C$3:$C$13,'Base IPCA'!$E$3:$E$13,AH4845,"Cubic","Extrapolate=Linear","MultiX=Average","Skip=True","Sort=True")</f>
        <v>#N/A Invalid Parameter: Interpolation value</v>
      </c>
      <c r="AJ4845" s="43" t="str">
        <f>_xll.BInterpol('Base IPCA'!$C$3:$C$13,'Base IPCA'!$D$3:$D$13,AH4845,"Cubic","Extrapolate=Linear","MultiX=Average","Skip=True","Sort=True")</f>
        <v>#N/A Invalid Parameter: Interpolation value</v>
      </c>
    </row>
    <row r="4846" spans="34:36" x14ac:dyDescent="0.25">
      <c r="AH4846" s="42" t="e">
        <f t="shared" si="169"/>
        <v>#REF!</v>
      </c>
      <c r="AI4846" s="43" t="str">
        <f>_xll.BInterpol('Base IPCA'!$C$3:$C$13,'Base IPCA'!$E$3:$E$13,AH4846,"Cubic","Extrapolate=Linear","MultiX=Average","Skip=True","Sort=True")</f>
        <v>#N/A Invalid Parameter: Interpolation value</v>
      </c>
      <c r="AJ4846" s="43" t="str">
        <f>_xll.BInterpol('Base IPCA'!$C$3:$C$13,'Base IPCA'!$D$3:$D$13,AH4846,"Cubic","Extrapolate=Linear","MultiX=Average","Skip=True","Sort=True")</f>
        <v>#N/A Invalid Parameter: Interpolation value</v>
      </c>
    </row>
    <row r="4847" spans="34:36" x14ac:dyDescent="0.25">
      <c r="AH4847" s="42" t="e">
        <f t="shared" si="169"/>
        <v>#REF!</v>
      </c>
      <c r="AI4847" s="43" t="str">
        <f>_xll.BInterpol('Base IPCA'!$C$3:$C$13,'Base IPCA'!$E$3:$E$13,AH4847,"Cubic","Extrapolate=Linear","MultiX=Average","Skip=True","Sort=True")</f>
        <v>#N/A Invalid Parameter: Interpolation value</v>
      </c>
      <c r="AJ4847" s="43" t="str">
        <f>_xll.BInterpol('Base IPCA'!$C$3:$C$13,'Base IPCA'!$D$3:$D$13,AH4847,"Cubic","Extrapolate=Linear","MultiX=Average","Skip=True","Sort=True")</f>
        <v>#N/A Invalid Parameter: Interpolation value</v>
      </c>
    </row>
    <row r="4848" spans="34:36" x14ac:dyDescent="0.25">
      <c r="AH4848" s="42" t="e">
        <f t="shared" si="169"/>
        <v>#REF!</v>
      </c>
      <c r="AI4848" s="43" t="str">
        <f>_xll.BInterpol('Base IPCA'!$C$3:$C$13,'Base IPCA'!$E$3:$E$13,AH4848,"Cubic","Extrapolate=Linear","MultiX=Average","Skip=True","Sort=True")</f>
        <v>#N/A Invalid Parameter: Interpolation value</v>
      </c>
      <c r="AJ4848" s="43" t="str">
        <f>_xll.BInterpol('Base IPCA'!$C$3:$C$13,'Base IPCA'!$D$3:$D$13,AH4848,"Cubic","Extrapolate=Linear","MultiX=Average","Skip=True","Sort=True")</f>
        <v>#N/A Invalid Parameter: Interpolation value</v>
      </c>
    </row>
    <row r="4849" spans="34:36" x14ac:dyDescent="0.25">
      <c r="AH4849" s="42" t="e">
        <f t="shared" si="169"/>
        <v>#REF!</v>
      </c>
      <c r="AI4849" s="43" t="str">
        <f>_xll.BInterpol('Base IPCA'!$C$3:$C$13,'Base IPCA'!$E$3:$E$13,AH4849,"Cubic","Extrapolate=Linear","MultiX=Average","Skip=True","Sort=True")</f>
        <v>#N/A Invalid Parameter: Interpolation value</v>
      </c>
      <c r="AJ4849" s="43" t="str">
        <f>_xll.BInterpol('Base IPCA'!$C$3:$C$13,'Base IPCA'!$D$3:$D$13,AH4849,"Cubic","Extrapolate=Linear","MultiX=Average","Skip=True","Sort=True")</f>
        <v>#N/A Invalid Parameter: Interpolation value</v>
      </c>
    </row>
    <row r="4850" spans="34:36" x14ac:dyDescent="0.25">
      <c r="AH4850" s="42" t="e">
        <f t="shared" si="169"/>
        <v>#REF!</v>
      </c>
      <c r="AI4850" s="43" t="str">
        <f>_xll.BInterpol('Base IPCA'!$C$3:$C$13,'Base IPCA'!$E$3:$E$13,AH4850,"Cubic","Extrapolate=Linear","MultiX=Average","Skip=True","Sort=True")</f>
        <v>#N/A Invalid Parameter: Interpolation value</v>
      </c>
      <c r="AJ4850" s="43" t="str">
        <f>_xll.BInterpol('Base IPCA'!$C$3:$C$13,'Base IPCA'!$D$3:$D$13,AH4850,"Cubic","Extrapolate=Linear","MultiX=Average","Skip=True","Sort=True")</f>
        <v>#N/A Invalid Parameter: Interpolation value</v>
      </c>
    </row>
    <row r="4851" spans="34:36" x14ac:dyDescent="0.25">
      <c r="AH4851" s="42" t="e">
        <f t="shared" si="169"/>
        <v>#REF!</v>
      </c>
      <c r="AI4851" s="43" t="str">
        <f>_xll.BInterpol('Base IPCA'!$C$3:$C$13,'Base IPCA'!$E$3:$E$13,AH4851,"Cubic","Extrapolate=Linear","MultiX=Average","Skip=True","Sort=True")</f>
        <v>#N/A Invalid Parameter: Interpolation value</v>
      </c>
      <c r="AJ4851" s="43" t="str">
        <f>_xll.BInterpol('Base IPCA'!$C$3:$C$13,'Base IPCA'!$D$3:$D$13,AH4851,"Cubic","Extrapolate=Linear","MultiX=Average","Skip=True","Sort=True")</f>
        <v>#N/A Invalid Parameter: Interpolation value</v>
      </c>
    </row>
    <row r="4852" spans="34:36" x14ac:dyDescent="0.25">
      <c r="AH4852" s="42" t="e">
        <f t="shared" si="169"/>
        <v>#REF!</v>
      </c>
      <c r="AI4852" s="43" t="str">
        <f>_xll.BInterpol('Base IPCA'!$C$3:$C$13,'Base IPCA'!$E$3:$E$13,AH4852,"Cubic","Extrapolate=Linear","MultiX=Average","Skip=True","Sort=True")</f>
        <v>#N/A Invalid Parameter: Interpolation value</v>
      </c>
      <c r="AJ4852" s="43" t="str">
        <f>_xll.BInterpol('Base IPCA'!$C$3:$C$13,'Base IPCA'!$D$3:$D$13,AH4852,"Cubic","Extrapolate=Linear","MultiX=Average","Skip=True","Sort=True")</f>
        <v>#N/A Invalid Parameter: Interpolation value</v>
      </c>
    </row>
    <row r="4853" spans="34:36" x14ac:dyDescent="0.25">
      <c r="AH4853" s="42" t="e">
        <f t="shared" si="169"/>
        <v>#REF!</v>
      </c>
      <c r="AI4853" s="43" t="str">
        <f>_xll.BInterpol('Base IPCA'!$C$3:$C$13,'Base IPCA'!$E$3:$E$13,AH4853,"Cubic","Extrapolate=Linear","MultiX=Average","Skip=True","Sort=True")</f>
        <v>#N/A Invalid Parameter: Interpolation value</v>
      </c>
      <c r="AJ4853" s="43" t="str">
        <f>_xll.BInterpol('Base IPCA'!$C$3:$C$13,'Base IPCA'!$D$3:$D$13,AH4853,"Cubic","Extrapolate=Linear","MultiX=Average","Skip=True","Sort=True")</f>
        <v>#N/A Invalid Parameter: Interpolation value</v>
      </c>
    </row>
    <row r="4854" spans="34:36" x14ac:dyDescent="0.25">
      <c r="AH4854" s="42" t="e">
        <f t="shared" si="169"/>
        <v>#REF!</v>
      </c>
      <c r="AI4854" s="43" t="str">
        <f>_xll.BInterpol('Base IPCA'!$C$3:$C$13,'Base IPCA'!$E$3:$E$13,AH4854,"Cubic","Extrapolate=Linear","MultiX=Average","Skip=True","Sort=True")</f>
        <v>#N/A Invalid Parameter: Interpolation value</v>
      </c>
      <c r="AJ4854" s="43" t="str">
        <f>_xll.BInterpol('Base IPCA'!$C$3:$C$13,'Base IPCA'!$D$3:$D$13,AH4854,"Cubic","Extrapolate=Linear","MultiX=Average","Skip=True","Sort=True")</f>
        <v>#N/A Invalid Parameter: Interpolation value</v>
      </c>
    </row>
    <row r="4855" spans="34:36" x14ac:dyDescent="0.25">
      <c r="AH4855" s="42" t="e">
        <f t="shared" si="169"/>
        <v>#REF!</v>
      </c>
      <c r="AI4855" s="43" t="str">
        <f>_xll.BInterpol('Base IPCA'!$C$3:$C$13,'Base IPCA'!$E$3:$E$13,AH4855,"Cubic","Extrapolate=Linear","MultiX=Average","Skip=True","Sort=True")</f>
        <v>#N/A Invalid Parameter: Interpolation value</v>
      </c>
      <c r="AJ4855" s="43" t="str">
        <f>_xll.BInterpol('Base IPCA'!$C$3:$C$13,'Base IPCA'!$D$3:$D$13,AH4855,"Cubic","Extrapolate=Linear","MultiX=Average","Skip=True","Sort=True")</f>
        <v>#N/A Invalid Parameter: Interpolation value</v>
      </c>
    </row>
    <row r="4856" spans="34:36" x14ac:dyDescent="0.25">
      <c r="AH4856" s="42" t="e">
        <f t="shared" si="169"/>
        <v>#REF!</v>
      </c>
      <c r="AI4856" s="43" t="str">
        <f>_xll.BInterpol('Base IPCA'!$C$3:$C$13,'Base IPCA'!$E$3:$E$13,AH4856,"Cubic","Extrapolate=Linear","MultiX=Average","Skip=True","Sort=True")</f>
        <v>#N/A Invalid Parameter: Interpolation value</v>
      </c>
      <c r="AJ4856" s="43" t="str">
        <f>_xll.BInterpol('Base IPCA'!$C$3:$C$13,'Base IPCA'!$D$3:$D$13,AH4856,"Cubic","Extrapolate=Linear","MultiX=Average","Skip=True","Sort=True")</f>
        <v>#N/A Invalid Parameter: Interpolation value</v>
      </c>
    </row>
    <row r="4857" spans="34:36" x14ac:dyDescent="0.25">
      <c r="AH4857" s="42" t="e">
        <f t="shared" si="169"/>
        <v>#REF!</v>
      </c>
      <c r="AI4857" s="43" t="str">
        <f>_xll.BInterpol('Base IPCA'!$C$3:$C$13,'Base IPCA'!$E$3:$E$13,AH4857,"Cubic","Extrapolate=Linear","MultiX=Average","Skip=True","Sort=True")</f>
        <v>#N/A Invalid Parameter: Interpolation value</v>
      </c>
      <c r="AJ4857" s="43" t="str">
        <f>_xll.BInterpol('Base IPCA'!$C$3:$C$13,'Base IPCA'!$D$3:$D$13,AH4857,"Cubic","Extrapolate=Linear","MultiX=Average","Skip=True","Sort=True")</f>
        <v>#N/A Invalid Parameter: Interpolation value</v>
      </c>
    </row>
    <row r="4858" spans="34:36" x14ac:dyDescent="0.25">
      <c r="AH4858" s="42" t="e">
        <f t="shared" si="169"/>
        <v>#REF!</v>
      </c>
      <c r="AI4858" s="43" t="str">
        <f>_xll.BInterpol('Base IPCA'!$C$3:$C$13,'Base IPCA'!$E$3:$E$13,AH4858,"Cubic","Extrapolate=Linear","MultiX=Average","Skip=True","Sort=True")</f>
        <v>#N/A Invalid Parameter: Interpolation value</v>
      </c>
      <c r="AJ4858" s="43" t="str">
        <f>_xll.BInterpol('Base IPCA'!$C$3:$C$13,'Base IPCA'!$D$3:$D$13,AH4858,"Cubic","Extrapolate=Linear","MultiX=Average","Skip=True","Sort=True")</f>
        <v>#N/A Invalid Parameter: Interpolation value</v>
      </c>
    </row>
    <row r="4859" spans="34:36" x14ac:dyDescent="0.25">
      <c r="AH4859" s="42" t="e">
        <f t="shared" si="169"/>
        <v>#REF!</v>
      </c>
      <c r="AI4859" s="43" t="str">
        <f>_xll.BInterpol('Base IPCA'!$C$3:$C$13,'Base IPCA'!$E$3:$E$13,AH4859,"Cubic","Extrapolate=Linear","MultiX=Average","Skip=True","Sort=True")</f>
        <v>#N/A Invalid Parameter: Interpolation value</v>
      </c>
      <c r="AJ4859" s="43" t="str">
        <f>_xll.BInterpol('Base IPCA'!$C$3:$C$13,'Base IPCA'!$D$3:$D$13,AH4859,"Cubic","Extrapolate=Linear","MultiX=Average","Skip=True","Sort=True")</f>
        <v>#N/A Invalid Parameter: Interpolation value</v>
      </c>
    </row>
    <row r="4860" spans="34:36" x14ac:dyDescent="0.25">
      <c r="AH4860" s="42" t="e">
        <f t="shared" si="169"/>
        <v>#REF!</v>
      </c>
      <c r="AI4860" s="43" t="str">
        <f>_xll.BInterpol('Base IPCA'!$C$3:$C$13,'Base IPCA'!$E$3:$E$13,AH4860,"Cubic","Extrapolate=Linear","MultiX=Average","Skip=True","Sort=True")</f>
        <v>#N/A Invalid Parameter: Interpolation value</v>
      </c>
      <c r="AJ4860" s="43" t="str">
        <f>_xll.BInterpol('Base IPCA'!$C$3:$C$13,'Base IPCA'!$D$3:$D$13,AH4860,"Cubic","Extrapolate=Linear","MultiX=Average","Skip=True","Sort=True")</f>
        <v>#N/A Invalid Parameter: Interpolation value</v>
      </c>
    </row>
    <row r="4861" spans="34:36" x14ac:dyDescent="0.25">
      <c r="AH4861" s="42" t="e">
        <f t="shared" si="169"/>
        <v>#REF!</v>
      </c>
      <c r="AI4861" s="43" t="str">
        <f>_xll.BInterpol('Base IPCA'!$C$3:$C$13,'Base IPCA'!$E$3:$E$13,AH4861,"Cubic","Extrapolate=Linear","MultiX=Average","Skip=True","Sort=True")</f>
        <v>#N/A Invalid Parameter: Interpolation value</v>
      </c>
      <c r="AJ4861" s="43" t="str">
        <f>_xll.BInterpol('Base IPCA'!$C$3:$C$13,'Base IPCA'!$D$3:$D$13,AH4861,"Cubic","Extrapolate=Linear","MultiX=Average","Skip=True","Sort=True")</f>
        <v>#N/A Invalid Parameter: Interpolation value</v>
      </c>
    </row>
    <row r="4862" spans="34:36" x14ac:dyDescent="0.25">
      <c r="AH4862" s="42" t="e">
        <f t="shared" si="169"/>
        <v>#REF!</v>
      </c>
      <c r="AI4862" s="43" t="str">
        <f>_xll.BInterpol('Base IPCA'!$C$3:$C$13,'Base IPCA'!$E$3:$E$13,AH4862,"Cubic","Extrapolate=Linear","MultiX=Average","Skip=True","Sort=True")</f>
        <v>#N/A Invalid Parameter: Interpolation value</v>
      </c>
      <c r="AJ4862" s="43" t="str">
        <f>_xll.BInterpol('Base IPCA'!$C$3:$C$13,'Base IPCA'!$D$3:$D$13,AH4862,"Cubic","Extrapolate=Linear","MultiX=Average","Skip=True","Sort=True")</f>
        <v>#N/A Invalid Parameter: Interpolation value</v>
      </c>
    </row>
    <row r="4863" spans="34:36" x14ac:dyDescent="0.25">
      <c r="AH4863" s="42" t="e">
        <f t="shared" si="169"/>
        <v>#REF!</v>
      </c>
      <c r="AI4863" s="43" t="str">
        <f>_xll.BInterpol('Base IPCA'!$C$3:$C$13,'Base IPCA'!$E$3:$E$13,AH4863,"Cubic","Extrapolate=Linear","MultiX=Average","Skip=True","Sort=True")</f>
        <v>#N/A Invalid Parameter: Interpolation value</v>
      </c>
      <c r="AJ4863" s="43" t="str">
        <f>_xll.BInterpol('Base IPCA'!$C$3:$C$13,'Base IPCA'!$D$3:$D$13,AH4863,"Cubic","Extrapolate=Linear","MultiX=Average","Skip=True","Sort=True")</f>
        <v>#N/A Invalid Parameter: Interpolation value</v>
      </c>
    </row>
    <row r="4864" spans="34:36" x14ac:dyDescent="0.25">
      <c r="AH4864" s="42" t="e">
        <f t="shared" si="169"/>
        <v>#REF!</v>
      </c>
      <c r="AI4864" s="43" t="str">
        <f>_xll.BInterpol('Base IPCA'!$C$3:$C$13,'Base IPCA'!$E$3:$E$13,AH4864,"Cubic","Extrapolate=Linear","MultiX=Average","Skip=True","Sort=True")</f>
        <v>#N/A Invalid Parameter: Interpolation value</v>
      </c>
      <c r="AJ4864" s="43" t="str">
        <f>_xll.BInterpol('Base IPCA'!$C$3:$C$13,'Base IPCA'!$D$3:$D$13,AH4864,"Cubic","Extrapolate=Linear","MultiX=Average","Skip=True","Sort=True")</f>
        <v>#N/A Invalid Parameter: Interpolation value</v>
      </c>
    </row>
    <row r="4865" spans="34:36" x14ac:dyDescent="0.25">
      <c r="AH4865" s="42" t="e">
        <f t="shared" si="169"/>
        <v>#REF!</v>
      </c>
      <c r="AI4865" s="43" t="str">
        <f>_xll.BInterpol('Base IPCA'!$C$3:$C$13,'Base IPCA'!$E$3:$E$13,AH4865,"Cubic","Extrapolate=Linear","MultiX=Average","Skip=True","Sort=True")</f>
        <v>#N/A Invalid Parameter: Interpolation value</v>
      </c>
      <c r="AJ4865" s="43" t="str">
        <f>_xll.BInterpol('Base IPCA'!$C$3:$C$13,'Base IPCA'!$D$3:$D$13,AH4865,"Cubic","Extrapolate=Linear","MultiX=Average","Skip=True","Sort=True")</f>
        <v>#N/A Invalid Parameter: Interpolation value</v>
      </c>
    </row>
    <row r="4866" spans="34:36" x14ac:dyDescent="0.25">
      <c r="AH4866" s="42" t="e">
        <f t="shared" si="169"/>
        <v>#REF!</v>
      </c>
      <c r="AI4866" s="43" t="str">
        <f>_xll.BInterpol('Base IPCA'!$C$3:$C$13,'Base IPCA'!$E$3:$E$13,AH4866,"Cubic","Extrapolate=Linear","MultiX=Average","Skip=True","Sort=True")</f>
        <v>#N/A Invalid Parameter: Interpolation value</v>
      </c>
      <c r="AJ4866" s="43" t="str">
        <f>_xll.BInterpol('Base IPCA'!$C$3:$C$13,'Base IPCA'!$D$3:$D$13,AH4866,"Cubic","Extrapolate=Linear","MultiX=Average","Skip=True","Sort=True")</f>
        <v>#N/A Invalid Parameter: Interpolation value</v>
      </c>
    </row>
    <row r="4867" spans="34:36" x14ac:dyDescent="0.25">
      <c r="AH4867" s="42" t="e">
        <f t="shared" si="169"/>
        <v>#REF!</v>
      </c>
      <c r="AI4867" s="43" t="str">
        <f>_xll.BInterpol('Base IPCA'!$C$3:$C$13,'Base IPCA'!$E$3:$E$13,AH4867,"Cubic","Extrapolate=Linear","MultiX=Average","Skip=True","Sort=True")</f>
        <v>#N/A Invalid Parameter: Interpolation value</v>
      </c>
      <c r="AJ4867" s="43" t="str">
        <f>_xll.BInterpol('Base IPCA'!$C$3:$C$13,'Base IPCA'!$D$3:$D$13,AH4867,"Cubic","Extrapolate=Linear","MultiX=Average","Skip=True","Sort=True")</f>
        <v>#N/A Invalid Parameter: Interpolation value</v>
      </c>
    </row>
    <row r="4868" spans="34:36" x14ac:dyDescent="0.25">
      <c r="AH4868" s="42" t="e">
        <f t="shared" si="169"/>
        <v>#REF!</v>
      </c>
      <c r="AI4868" s="43" t="str">
        <f>_xll.BInterpol('Base IPCA'!$C$3:$C$13,'Base IPCA'!$E$3:$E$13,AH4868,"Cubic","Extrapolate=Linear","MultiX=Average","Skip=True","Sort=True")</f>
        <v>#N/A Invalid Parameter: Interpolation value</v>
      </c>
      <c r="AJ4868" s="43" t="str">
        <f>_xll.BInterpol('Base IPCA'!$C$3:$C$13,'Base IPCA'!$D$3:$D$13,AH4868,"Cubic","Extrapolate=Linear","MultiX=Average","Skip=True","Sort=True")</f>
        <v>#N/A Invalid Parameter: Interpolation value</v>
      </c>
    </row>
    <row r="4869" spans="34:36" x14ac:dyDescent="0.25">
      <c r="AH4869" s="42" t="e">
        <f t="shared" si="169"/>
        <v>#REF!</v>
      </c>
      <c r="AI4869" s="43" t="str">
        <f>_xll.BInterpol('Base IPCA'!$C$3:$C$13,'Base IPCA'!$E$3:$E$13,AH4869,"Cubic","Extrapolate=Linear","MultiX=Average","Skip=True","Sort=True")</f>
        <v>#N/A Invalid Parameter: Interpolation value</v>
      </c>
      <c r="AJ4869" s="43" t="str">
        <f>_xll.BInterpol('Base IPCA'!$C$3:$C$13,'Base IPCA'!$D$3:$D$13,AH4869,"Cubic","Extrapolate=Linear","MultiX=Average","Skip=True","Sort=True")</f>
        <v>#N/A Invalid Parameter: Interpolation value</v>
      </c>
    </row>
    <row r="4870" spans="34:36" x14ac:dyDescent="0.25">
      <c r="AH4870" s="42" t="e">
        <f t="shared" ref="AH4870:AH4933" si="170">AH4869+1</f>
        <v>#REF!</v>
      </c>
      <c r="AI4870" s="43" t="str">
        <f>_xll.BInterpol('Base IPCA'!$C$3:$C$13,'Base IPCA'!$E$3:$E$13,AH4870,"Cubic","Extrapolate=Linear","MultiX=Average","Skip=True","Sort=True")</f>
        <v>#N/A Invalid Parameter: Interpolation value</v>
      </c>
      <c r="AJ4870" s="43" t="str">
        <f>_xll.BInterpol('Base IPCA'!$C$3:$C$13,'Base IPCA'!$D$3:$D$13,AH4870,"Cubic","Extrapolate=Linear","MultiX=Average","Skip=True","Sort=True")</f>
        <v>#N/A Invalid Parameter: Interpolation value</v>
      </c>
    </row>
    <row r="4871" spans="34:36" x14ac:dyDescent="0.25">
      <c r="AH4871" s="42" t="e">
        <f t="shared" si="170"/>
        <v>#REF!</v>
      </c>
      <c r="AI4871" s="43" t="str">
        <f>_xll.BInterpol('Base IPCA'!$C$3:$C$13,'Base IPCA'!$E$3:$E$13,AH4871,"Cubic","Extrapolate=Linear","MultiX=Average","Skip=True","Sort=True")</f>
        <v>#N/A Invalid Parameter: Interpolation value</v>
      </c>
      <c r="AJ4871" s="43" t="str">
        <f>_xll.BInterpol('Base IPCA'!$C$3:$C$13,'Base IPCA'!$D$3:$D$13,AH4871,"Cubic","Extrapolate=Linear","MultiX=Average","Skip=True","Sort=True")</f>
        <v>#N/A Invalid Parameter: Interpolation value</v>
      </c>
    </row>
    <row r="4872" spans="34:36" x14ac:dyDescent="0.25">
      <c r="AH4872" s="42" t="e">
        <f t="shared" si="170"/>
        <v>#REF!</v>
      </c>
      <c r="AI4872" s="43" t="str">
        <f>_xll.BInterpol('Base IPCA'!$C$3:$C$13,'Base IPCA'!$E$3:$E$13,AH4872,"Cubic","Extrapolate=Linear","MultiX=Average","Skip=True","Sort=True")</f>
        <v>#N/A Invalid Parameter: Interpolation value</v>
      </c>
      <c r="AJ4872" s="43" t="str">
        <f>_xll.BInterpol('Base IPCA'!$C$3:$C$13,'Base IPCA'!$D$3:$D$13,AH4872,"Cubic","Extrapolate=Linear","MultiX=Average","Skip=True","Sort=True")</f>
        <v>#N/A Invalid Parameter: Interpolation value</v>
      </c>
    </row>
    <row r="4873" spans="34:36" x14ac:dyDescent="0.25">
      <c r="AH4873" s="42" t="e">
        <f t="shared" si="170"/>
        <v>#REF!</v>
      </c>
      <c r="AI4873" s="43" t="str">
        <f>_xll.BInterpol('Base IPCA'!$C$3:$C$13,'Base IPCA'!$E$3:$E$13,AH4873,"Cubic","Extrapolate=Linear","MultiX=Average","Skip=True","Sort=True")</f>
        <v>#N/A Invalid Parameter: Interpolation value</v>
      </c>
      <c r="AJ4873" s="43" t="str">
        <f>_xll.BInterpol('Base IPCA'!$C$3:$C$13,'Base IPCA'!$D$3:$D$13,AH4873,"Cubic","Extrapolate=Linear","MultiX=Average","Skip=True","Sort=True")</f>
        <v>#N/A Invalid Parameter: Interpolation value</v>
      </c>
    </row>
    <row r="4874" spans="34:36" x14ac:dyDescent="0.25">
      <c r="AH4874" s="42" t="e">
        <f t="shared" si="170"/>
        <v>#REF!</v>
      </c>
      <c r="AI4874" s="43" t="str">
        <f>_xll.BInterpol('Base IPCA'!$C$3:$C$13,'Base IPCA'!$E$3:$E$13,AH4874,"Cubic","Extrapolate=Linear","MultiX=Average","Skip=True","Sort=True")</f>
        <v>#N/A Invalid Parameter: Interpolation value</v>
      </c>
      <c r="AJ4874" s="43" t="str">
        <f>_xll.BInterpol('Base IPCA'!$C$3:$C$13,'Base IPCA'!$D$3:$D$13,AH4874,"Cubic","Extrapolate=Linear","MultiX=Average","Skip=True","Sort=True")</f>
        <v>#N/A Invalid Parameter: Interpolation value</v>
      </c>
    </row>
    <row r="4875" spans="34:36" x14ac:dyDescent="0.25">
      <c r="AH4875" s="42" t="e">
        <f t="shared" si="170"/>
        <v>#REF!</v>
      </c>
      <c r="AI4875" s="43" t="str">
        <f>_xll.BInterpol('Base IPCA'!$C$3:$C$13,'Base IPCA'!$E$3:$E$13,AH4875,"Cubic","Extrapolate=Linear","MultiX=Average","Skip=True","Sort=True")</f>
        <v>#N/A Invalid Parameter: Interpolation value</v>
      </c>
      <c r="AJ4875" s="43" t="str">
        <f>_xll.BInterpol('Base IPCA'!$C$3:$C$13,'Base IPCA'!$D$3:$D$13,AH4875,"Cubic","Extrapolate=Linear","MultiX=Average","Skip=True","Sort=True")</f>
        <v>#N/A Invalid Parameter: Interpolation value</v>
      </c>
    </row>
    <row r="4876" spans="34:36" x14ac:dyDescent="0.25">
      <c r="AH4876" s="42" t="e">
        <f t="shared" si="170"/>
        <v>#REF!</v>
      </c>
      <c r="AI4876" s="43" t="str">
        <f>_xll.BInterpol('Base IPCA'!$C$3:$C$13,'Base IPCA'!$E$3:$E$13,AH4876,"Cubic","Extrapolate=Linear","MultiX=Average","Skip=True","Sort=True")</f>
        <v>#N/A Invalid Parameter: Interpolation value</v>
      </c>
      <c r="AJ4876" s="43" t="str">
        <f>_xll.BInterpol('Base IPCA'!$C$3:$C$13,'Base IPCA'!$D$3:$D$13,AH4876,"Cubic","Extrapolate=Linear","MultiX=Average","Skip=True","Sort=True")</f>
        <v>#N/A Invalid Parameter: Interpolation value</v>
      </c>
    </row>
    <row r="4877" spans="34:36" x14ac:dyDescent="0.25">
      <c r="AH4877" s="42" t="e">
        <f t="shared" si="170"/>
        <v>#REF!</v>
      </c>
      <c r="AI4877" s="43" t="str">
        <f>_xll.BInterpol('Base IPCA'!$C$3:$C$13,'Base IPCA'!$E$3:$E$13,AH4877,"Cubic","Extrapolate=Linear","MultiX=Average","Skip=True","Sort=True")</f>
        <v>#N/A Invalid Parameter: Interpolation value</v>
      </c>
      <c r="AJ4877" s="43" t="str">
        <f>_xll.BInterpol('Base IPCA'!$C$3:$C$13,'Base IPCA'!$D$3:$D$13,AH4877,"Cubic","Extrapolate=Linear","MultiX=Average","Skip=True","Sort=True")</f>
        <v>#N/A Invalid Parameter: Interpolation value</v>
      </c>
    </row>
    <row r="4878" spans="34:36" x14ac:dyDescent="0.25">
      <c r="AH4878" s="42" t="e">
        <f t="shared" si="170"/>
        <v>#REF!</v>
      </c>
      <c r="AI4878" s="43" t="str">
        <f>_xll.BInterpol('Base IPCA'!$C$3:$C$13,'Base IPCA'!$E$3:$E$13,AH4878,"Cubic","Extrapolate=Linear","MultiX=Average","Skip=True","Sort=True")</f>
        <v>#N/A Invalid Parameter: Interpolation value</v>
      </c>
      <c r="AJ4878" s="43" t="str">
        <f>_xll.BInterpol('Base IPCA'!$C$3:$C$13,'Base IPCA'!$D$3:$D$13,AH4878,"Cubic","Extrapolate=Linear","MultiX=Average","Skip=True","Sort=True")</f>
        <v>#N/A Invalid Parameter: Interpolation value</v>
      </c>
    </row>
    <row r="4879" spans="34:36" x14ac:dyDescent="0.25">
      <c r="AH4879" s="42" t="e">
        <f t="shared" si="170"/>
        <v>#REF!</v>
      </c>
      <c r="AI4879" s="43" t="str">
        <f>_xll.BInterpol('Base IPCA'!$C$3:$C$13,'Base IPCA'!$E$3:$E$13,AH4879,"Cubic","Extrapolate=Linear","MultiX=Average","Skip=True","Sort=True")</f>
        <v>#N/A Invalid Parameter: Interpolation value</v>
      </c>
      <c r="AJ4879" s="43" t="str">
        <f>_xll.BInterpol('Base IPCA'!$C$3:$C$13,'Base IPCA'!$D$3:$D$13,AH4879,"Cubic","Extrapolate=Linear","MultiX=Average","Skip=True","Sort=True")</f>
        <v>#N/A Invalid Parameter: Interpolation value</v>
      </c>
    </row>
    <row r="4880" spans="34:36" x14ac:dyDescent="0.25">
      <c r="AH4880" s="42" t="e">
        <f t="shared" si="170"/>
        <v>#REF!</v>
      </c>
      <c r="AI4880" s="43" t="str">
        <f>_xll.BInterpol('Base IPCA'!$C$3:$C$13,'Base IPCA'!$E$3:$E$13,AH4880,"Cubic","Extrapolate=Linear","MultiX=Average","Skip=True","Sort=True")</f>
        <v>#N/A Invalid Parameter: Interpolation value</v>
      </c>
      <c r="AJ4880" s="43" t="str">
        <f>_xll.BInterpol('Base IPCA'!$C$3:$C$13,'Base IPCA'!$D$3:$D$13,AH4880,"Cubic","Extrapolate=Linear","MultiX=Average","Skip=True","Sort=True")</f>
        <v>#N/A Invalid Parameter: Interpolation value</v>
      </c>
    </row>
    <row r="4881" spans="34:36" x14ac:dyDescent="0.25">
      <c r="AH4881" s="42" t="e">
        <f t="shared" si="170"/>
        <v>#REF!</v>
      </c>
      <c r="AI4881" s="43" t="str">
        <f>_xll.BInterpol('Base IPCA'!$C$3:$C$13,'Base IPCA'!$E$3:$E$13,AH4881,"Cubic","Extrapolate=Linear","MultiX=Average","Skip=True","Sort=True")</f>
        <v>#N/A Invalid Parameter: Interpolation value</v>
      </c>
      <c r="AJ4881" s="43" t="str">
        <f>_xll.BInterpol('Base IPCA'!$C$3:$C$13,'Base IPCA'!$D$3:$D$13,AH4881,"Cubic","Extrapolate=Linear","MultiX=Average","Skip=True","Sort=True")</f>
        <v>#N/A Invalid Parameter: Interpolation value</v>
      </c>
    </row>
    <row r="4882" spans="34:36" x14ac:dyDescent="0.25">
      <c r="AH4882" s="42" t="e">
        <f t="shared" si="170"/>
        <v>#REF!</v>
      </c>
      <c r="AI4882" s="43" t="str">
        <f>_xll.BInterpol('Base IPCA'!$C$3:$C$13,'Base IPCA'!$E$3:$E$13,AH4882,"Cubic","Extrapolate=Linear","MultiX=Average","Skip=True","Sort=True")</f>
        <v>#N/A Invalid Parameter: Interpolation value</v>
      </c>
      <c r="AJ4882" s="43" t="str">
        <f>_xll.BInterpol('Base IPCA'!$C$3:$C$13,'Base IPCA'!$D$3:$D$13,AH4882,"Cubic","Extrapolate=Linear","MultiX=Average","Skip=True","Sort=True")</f>
        <v>#N/A Invalid Parameter: Interpolation value</v>
      </c>
    </row>
    <row r="4883" spans="34:36" x14ac:dyDescent="0.25">
      <c r="AH4883" s="42" t="e">
        <f t="shared" si="170"/>
        <v>#REF!</v>
      </c>
      <c r="AI4883" s="43" t="str">
        <f>_xll.BInterpol('Base IPCA'!$C$3:$C$13,'Base IPCA'!$E$3:$E$13,AH4883,"Cubic","Extrapolate=Linear","MultiX=Average","Skip=True","Sort=True")</f>
        <v>#N/A Invalid Parameter: Interpolation value</v>
      </c>
      <c r="AJ4883" s="43" t="str">
        <f>_xll.BInterpol('Base IPCA'!$C$3:$C$13,'Base IPCA'!$D$3:$D$13,AH4883,"Cubic","Extrapolate=Linear","MultiX=Average","Skip=True","Sort=True")</f>
        <v>#N/A Invalid Parameter: Interpolation value</v>
      </c>
    </row>
    <row r="4884" spans="34:36" x14ac:dyDescent="0.25">
      <c r="AH4884" s="42" t="e">
        <f t="shared" si="170"/>
        <v>#REF!</v>
      </c>
      <c r="AI4884" s="43" t="str">
        <f>_xll.BInterpol('Base IPCA'!$C$3:$C$13,'Base IPCA'!$E$3:$E$13,AH4884,"Cubic","Extrapolate=Linear","MultiX=Average","Skip=True","Sort=True")</f>
        <v>#N/A Invalid Parameter: Interpolation value</v>
      </c>
      <c r="AJ4884" s="43" t="str">
        <f>_xll.BInterpol('Base IPCA'!$C$3:$C$13,'Base IPCA'!$D$3:$D$13,AH4884,"Cubic","Extrapolate=Linear","MultiX=Average","Skip=True","Sort=True")</f>
        <v>#N/A Invalid Parameter: Interpolation value</v>
      </c>
    </row>
    <row r="4885" spans="34:36" x14ac:dyDescent="0.25">
      <c r="AH4885" s="42" t="e">
        <f t="shared" si="170"/>
        <v>#REF!</v>
      </c>
      <c r="AI4885" s="43" t="str">
        <f>_xll.BInterpol('Base IPCA'!$C$3:$C$13,'Base IPCA'!$E$3:$E$13,AH4885,"Cubic","Extrapolate=Linear","MultiX=Average","Skip=True","Sort=True")</f>
        <v>#N/A Invalid Parameter: Interpolation value</v>
      </c>
      <c r="AJ4885" s="43" t="str">
        <f>_xll.BInterpol('Base IPCA'!$C$3:$C$13,'Base IPCA'!$D$3:$D$13,AH4885,"Cubic","Extrapolate=Linear","MultiX=Average","Skip=True","Sort=True")</f>
        <v>#N/A Invalid Parameter: Interpolation value</v>
      </c>
    </row>
    <row r="4886" spans="34:36" x14ac:dyDescent="0.25">
      <c r="AH4886" s="42" t="e">
        <f t="shared" si="170"/>
        <v>#REF!</v>
      </c>
      <c r="AI4886" s="43" t="str">
        <f>_xll.BInterpol('Base IPCA'!$C$3:$C$13,'Base IPCA'!$E$3:$E$13,AH4886,"Cubic","Extrapolate=Linear","MultiX=Average","Skip=True","Sort=True")</f>
        <v>#N/A Invalid Parameter: Interpolation value</v>
      </c>
      <c r="AJ4886" s="43" t="str">
        <f>_xll.BInterpol('Base IPCA'!$C$3:$C$13,'Base IPCA'!$D$3:$D$13,AH4886,"Cubic","Extrapolate=Linear","MultiX=Average","Skip=True","Sort=True")</f>
        <v>#N/A Invalid Parameter: Interpolation value</v>
      </c>
    </row>
    <row r="4887" spans="34:36" x14ac:dyDescent="0.25">
      <c r="AH4887" s="42" t="e">
        <f t="shared" si="170"/>
        <v>#REF!</v>
      </c>
      <c r="AI4887" s="43" t="str">
        <f>_xll.BInterpol('Base IPCA'!$C$3:$C$13,'Base IPCA'!$E$3:$E$13,AH4887,"Cubic","Extrapolate=Linear","MultiX=Average","Skip=True","Sort=True")</f>
        <v>#N/A Invalid Parameter: Interpolation value</v>
      </c>
      <c r="AJ4887" s="43" t="str">
        <f>_xll.BInterpol('Base IPCA'!$C$3:$C$13,'Base IPCA'!$D$3:$D$13,AH4887,"Cubic","Extrapolate=Linear","MultiX=Average","Skip=True","Sort=True")</f>
        <v>#N/A Invalid Parameter: Interpolation value</v>
      </c>
    </row>
    <row r="4888" spans="34:36" x14ac:dyDescent="0.25">
      <c r="AH4888" s="42" t="e">
        <f t="shared" si="170"/>
        <v>#REF!</v>
      </c>
      <c r="AI4888" s="43" t="str">
        <f>_xll.BInterpol('Base IPCA'!$C$3:$C$13,'Base IPCA'!$E$3:$E$13,AH4888,"Cubic","Extrapolate=Linear","MultiX=Average","Skip=True","Sort=True")</f>
        <v>#N/A Invalid Parameter: Interpolation value</v>
      </c>
      <c r="AJ4888" s="43" t="str">
        <f>_xll.BInterpol('Base IPCA'!$C$3:$C$13,'Base IPCA'!$D$3:$D$13,AH4888,"Cubic","Extrapolate=Linear","MultiX=Average","Skip=True","Sort=True")</f>
        <v>#N/A Invalid Parameter: Interpolation value</v>
      </c>
    </row>
    <row r="4889" spans="34:36" x14ac:dyDescent="0.25">
      <c r="AH4889" s="42" t="e">
        <f t="shared" si="170"/>
        <v>#REF!</v>
      </c>
      <c r="AI4889" s="43" t="str">
        <f>_xll.BInterpol('Base IPCA'!$C$3:$C$13,'Base IPCA'!$E$3:$E$13,AH4889,"Cubic","Extrapolate=Linear","MultiX=Average","Skip=True","Sort=True")</f>
        <v>#N/A Invalid Parameter: Interpolation value</v>
      </c>
      <c r="AJ4889" s="43" t="str">
        <f>_xll.BInterpol('Base IPCA'!$C$3:$C$13,'Base IPCA'!$D$3:$D$13,AH4889,"Cubic","Extrapolate=Linear","MultiX=Average","Skip=True","Sort=True")</f>
        <v>#N/A Invalid Parameter: Interpolation value</v>
      </c>
    </row>
    <row r="4890" spans="34:36" x14ac:dyDescent="0.25">
      <c r="AH4890" s="42" t="e">
        <f t="shared" si="170"/>
        <v>#REF!</v>
      </c>
      <c r="AI4890" s="43" t="str">
        <f>_xll.BInterpol('Base IPCA'!$C$3:$C$13,'Base IPCA'!$E$3:$E$13,AH4890,"Cubic","Extrapolate=Linear","MultiX=Average","Skip=True","Sort=True")</f>
        <v>#N/A Invalid Parameter: Interpolation value</v>
      </c>
      <c r="AJ4890" s="43" t="str">
        <f>_xll.BInterpol('Base IPCA'!$C$3:$C$13,'Base IPCA'!$D$3:$D$13,AH4890,"Cubic","Extrapolate=Linear","MultiX=Average","Skip=True","Sort=True")</f>
        <v>#N/A Invalid Parameter: Interpolation value</v>
      </c>
    </row>
    <row r="4891" spans="34:36" x14ac:dyDescent="0.25">
      <c r="AH4891" s="42" t="e">
        <f t="shared" si="170"/>
        <v>#REF!</v>
      </c>
      <c r="AI4891" s="43" t="str">
        <f>_xll.BInterpol('Base IPCA'!$C$3:$C$13,'Base IPCA'!$E$3:$E$13,AH4891,"Cubic","Extrapolate=Linear","MultiX=Average","Skip=True","Sort=True")</f>
        <v>#N/A Invalid Parameter: Interpolation value</v>
      </c>
      <c r="AJ4891" s="43" t="str">
        <f>_xll.BInterpol('Base IPCA'!$C$3:$C$13,'Base IPCA'!$D$3:$D$13,AH4891,"Cubic","Extrapolate=Linear","MultiX=Average","Skip=True","Sort=True")</f>
        <v>#N/A Invalid Parameter: Interpolation value</v>
      </c>
    </row>
    <row r="4892" spans="34:36" x14ac:dyDescent="0.25">
      <c r="AH4892" s="42" t="e">
        <f t="shared" si="170"/>
        <v>#REF!</v>
      </c>
      <c r="AI4892" s="43" t="str">
        <f>_xll.BInterpol('Base IPCA'!$C$3:$C$13,'Base IPCA'!$E$3:$E$13,AH4892,"Cubic","Extrapolate=Linear","MultiX=Average","Skip=True","Sort=True")</f>
        <v>#N/A Invalid Parameter: Interpolation value</v>
      </c>
      <c r="AJ4892" s="43" t="str">
        <f>_xll.BInterpol('Base IPCA'!$C$3:$C$13,'Base IPCA'!$D$3:$D$13,AH4892,"Cubic","Extrapolate=Linear","MultiX=Average","Skip=True","Sort=True")</f>
        <v>#N/A Invalid Parameter: Interpolation value</v>
      </c>
    </row>
    <row r="4893" spans="34:36" x14ac:dyDescent="0.25">
      <c r="AH4893" s="42" t="e">
        <f t="shared" si="170"/>
        <v>#REF!</v>
      </c>
      <c r="AI4893" s="43" t="str">
        <f>_xll.BInterpol('Base IPCA'!$C$3:$C$13,'Base IPCA'!$E$3:$E$13,AH4893,"Cubic","Extrapolate=Linear","MultiX=Average","Skip=True","Sort=True")</f>
        <v>#N/A Invalid Parameter: Interpolation value</v>
      </c>
      <c r="AJ4893" s="43" t="str">
        <f>_xll.BInterpol('Base IPCA'!$C$3:$C$13,'Base IPCA'!$D$3:$D$13,AH4893,"Cubic","Extrapolate=Linear","MultiX=Average","Skip=True","Sort=True")</f>
        <v>#N/A Invalid Parameter: Interpolation value</v>
      </c>
    </row>
    <row r="4894" spans="34:36" x14ac:dyDescent="0.25">
      <c r="AH4894" s="42" t="e">
        <f t="shared" si="170"/>
        <v>#REF!</v>
      </c>
      <c r="AI4894" s="43" t="str">
        <f>_xll.BInterpol('Base IPCA'!$C$3:$C$13,'Base IPCA'!$E$3:$E$13,AH4894,"Cubic","Extrapolate=Linear","MultiX=Average","Skip=True","Sort=True")</f>
        <v>#N/A Invalid Parameter: Interpolation value</v>
      </c>
      <c r="AJ4894" s="43" t="str">
        <f>_xll.BInterpol('Base IPCA'!$C$3:$C$13,'Base IPCA'!$D$3:$D$13,AH4894,"Cubic","Extrapolate=Linear","MultiX=Average","Skip=True","Sort=True")</f>
        <v>#N/A Invalid Parameter: Interpolation value</v>
      </c>
    </row>
    <row r="4895" spans="34:36" x14ac:dyDescent="0.25">
      <c r="AH4895" s="42" t="e">
        <f t="shared" si="170"/>
        <v>#REF!</v>
      </c>
      <c r="AI4895" s="43" t="str">
        <f>_xll.BInterpol('Base IPCA'!$C$3:$C$13,'Base IPCA'!$E$3:$E$13,AH4895,"Cubic","Extrapolate=Linear","MultiX=Average","Skip=True","Sort=True")</f>
        <v>#N/A Invalid Parameter: Interpolation value</v>
      </c>
      <c r="AJ4895" s="43" t="str">
        <f>_xll.BInterpol('Base IPCA'!$C$3:$C$13,'Base IPCA'!$D$3:$D$13,AH4895,"Cubic","Extrapolate=Linear","MultiX=Average","Skip=True","Sort=True")</f>
        <v>#N/A Invalid Parameter: Interpolation value</v>
      </c>
    </row>
    <row r="4896" spans="34:36" x14ac:dyDescent="0.25">
      <c r="AH4896" s="42" t="e">
        <f t="shared" si="170"/>
        <v>#REF!</v>
      </c>
      <c r="AI4896" s="43" t="str">
        <f>_xll.BInterpol('Base IPCA'!$C$3:$C$13,'Base IPCA'!$E$3:$E$13,AH4896,"Cubic","Extrapolate=Linear","MultiX=Average","Skip=True","Sort=True")</f>
        <v>#N/A Invalid Parameter: Interpolation value</v>
      </c>
      <c r="AJ4896" s="43" t="str">
        <f>_xll.BInterpol('Base IPCA'!$C$3:$C$13,'Base IPCA'!$D$3:$D$13,AH4896,"Cubic","Extrapolate=Linear","MultiX=Average","Skip=True","Sort=True")</f>
        <v>#N/A Invalid Parameter: Interpolation value</v>
      </c>
    </row>
    <row r="4897" spans="34:36" x14ac:dyDescent="0.25">
      <c r="AH4897" s="42" t="e">
        <f t="shared" si="170"/>
        <v>#REF!</v>
      </c>
      <c r="AI4897" s="43" t="str">
        <f>_xll.BInterpol('Base IPCA'!$C$3:$C$13,'Base IPCA'!$E$3:$E$13,AH4897,"Cubic","Extrapolate=Linear","MultiX=Average","Skip=True","Sort=True")</f>
        <v>#N/A Invalid Parameter: Interpolation value</v>
      </c>
      <c r="AJ4897" s="43" t="str">
        <f>_xll.BInterpol('Base IPCA'!$C$3:$C$13,'Base IPCA'!$D$3:$D$13,AH4897,"Cubic","Extrapolate=Linear","MultiX=Average","Skip=True","Sort=True")</f>
        <v>#N/A Invalid Parameter: Interpolation value</v>
      </c>
    </row>
    <row r="4898" spans="34:36" x14ac:dyDescent="0.25">
      <c r="AH4898" s="42" t="e">
        <f t="shared" si="170"/>
        <v>#REF!</v>
      </c>
      <c r="AI4898" s="43" t="str">
        <f>_xll.BInterpol('Base IPCA'!$C$3:$C$13,'Base IPCA'!$E$3:$E$13,AH4898,"Cubic","Extrapolate=Linear","MultiX=Average","Skip=True","Sort=True")</f>
        <v>#N/A Invalid Parameter: Interpolation value</v>
      </c>
      <c r="AJ4898" s="43" t="str">
        <f>_xll.BInterpol('Base IPCA'!$C$3:$C$13,'Base IPCA'!$D$3:$D$13,AH4898,"Cubic","Extrapolate=Linear","MultiX=Average","Skip=True","Sort=True")</f>
        <v>#N/A Invalid Parameter: Interpolation value</v>
      </c>
    </row>
    <row r="4899" spans="34:36" x14ac:dyDescent="0.25">
      <c r="AH4899" s="42" t="e">
        <f t="shared" si="170"/>
        <v>#REF!</v>
      </c>
      <c r="AI4899" s="43" t="str">
        <f>_xll.BInterpol('Base IPCA'!$C$3:$C$13,'Base IPCA'!$E$3:$E$13,AH4899,"Cubic","Extrapolate=Linear","MultiX=Average","Skip=True","Sort=True")</f>
        <v>#N/A Invalid Parameter: Interpolation value</v>
      </c>
      <c r="AJ4899" s="43" t="str">
        <f>_xll.BInterpol('Base IPCA'!$C$3:$C$13,'Base IPCA'!$D$3:$D$13,AH4899,"Cubic","Extrapolate=Linear","MultiX=Average","Skip=True","Sort=True")</f>
        <v>#N/A Invalid Parameter: Interpolation value</v>
      </c>
    </row>
    <row r="4900" spans="34:36" x14ac:dyDescent="0.25">
      <c r="AH4900" s="42" t="e">
        <f t="shared" si="170"/>
        <v>#REF!</v>
      </c>
      <c r="AI4900" s="43" t="str">
        <f>_xll.BInterpol('Base IPCA'!$C$3:$C$13,'Base IPCA'!$E$3:$E$13,AH4900,"Cubic","Extrapolate=Linear","MultiX=Average","Skip=True","Sort=True")</f>
        <v>#N/A Invalid Parameter: Interpolation value</v>
      </c>
      <c r="AJ4900" s="43" t="str">
        <f>_xll.BInterpol('Base IPCA'!$C$3:$C$13,'Base IPCA'!$D$3:$D$13,AH4900,"Cubic","Extrapolate=Linear","MultiX=Average","Skip=True","Sort=True")</f>
        <v>#N/A Invalid Parameter: Interpolation value</v>
      </c>
    </row>
    <row r="4901" spans="34:36" x14ac:dyDescent="0.25">
      <c r="AH4901" s="42" t="e">
        <f t="shared" si="170"/>
        <v>#REF!</v>
      </c>
      <c r="AI4901" s="43" t="str">
        <f>_xll.BInterpol('Base IPCA'!$C$3:$C$13,'Base IPCA'!$E$3:$E$13,AH4901,"Cubic","Extrapolate=Linear","MultiX=Average","Skip=True","Sort=True")</f>
        <v>#N/A Invalid Parameter: Interpolation value</v>
      </c>
      <c r="AJ4901" s="43" t="str">
        <f>_xll.BInterpol('Base IPCA'!$C$3:$C$13,'Base IPCA'!$D$3:$D$13,AH4901,"Cubic","Extrapolate=Linear","MultiX=Average","Skip=True","Sort=True")</f>
        <v>#N/A Invalid Parameter: Interpolation value</v>
      </c>
    </row>
    <row r="4902" spans="34:36" x14ac:dyDescent="0.25">
      <c r="AH4902" s="42" t="e">
        <f t="shared" si="170"/>
        <v>#REF!</v>
      </c>
      <c r="AI4902" s="43" t="str">
        <f>_xll.BInterpol('Base IPCA'!$C$3:$C$13,'Base IPCA'!$E$3:$E$13,AH4902,"Cubic","Extrapolate=Linear","MultiX=Average","Skip=True","Sort=True")</f>
        <v>#N/A Invalid Parameter: Interpolation value</v>
      </c>
      <c r="AJ4902" s="43" t="str">
        <f>_xll.BInterpol('Base IPCA'!$C$3:$C$13,'Base IPCA'!$D$3:$D$13,AH4902,"Cubic","Extrapolate=Linear","MultiX=Average","Skip=True","Sort=True")</f>
        <v>#N/A Invalid Parameter: Interpolation value</v>
      </c>
    </row>
    <row r="4903" spans="34:36" x14ac:dyDescent="0.25">
      <c r="AH4903" s="42" t="e">
        <f t="shared" si="170"/>
        <v>#REF!</v>
      </c>
      <c r="AI4903" s="43" t="str">
        <f>_xll.BInterpol('Base IPCA'!$C$3:$C$13,'Base IPCA'!$E$3:$E$13,AH4903,"Cubic","Extrapolate=Linear","MultiX=Average","Skip=True","Sort=True")</f>
        <v>#N/A Invalid Parameter: Interpolation value</v>
      </c>
      <c r="AJ4903" s="43" t="str">
        <f>_xll.BInterpol('Base IPCA'!$C$3:$C$13,'Base IPCA'!$D$3:$D$13,AH4903,"Cubic","Extrapolate=Linear","MultiX=Average","Skip=True","Sort=True")</f>
        <v>#N/A Invalid Parameter: Interpolation value</v>
      </c>
    </row>
    <row r="4904" spans="34:36" x14ac:dyDescent="0.25">
      <c r="AH4904" s="42" t="e">
        <f t="shared" si="170"/>
        <v>#REF!</v>
      </c>
      <c r="AI4904" s="43" t="str">
        <f>_xll.BInterpol('Base IPCA'!$C$3:$C$13,'Base IPCA'!$E$3:$E$13,AH4904,"Cubic","Extrapolate=Linear","MultiX=Average","Skip=True","Sort=True")</f>
        <v>#N/A Invalid Parameter: Interpolation value</v>
      </c>
      <c r="AJ4904" s="43" t="str">
        <f>_xll.BInterpol('Base IPCA'!$C$3:$C$13,'Base IPCA'!$D$3:$D$13,AH4904,"Cubic","Extrapolate=Linear","MultiX=Average","Skip=True","Sort=True")</f>
        <v>#N/A Invalid Parameter: Interpolation value</v>
      </c>
    </row>
    <row r="4905" spans="34:36" x14ac:dyDescent="0.25">
      <c r="AH4905" s="42" t="e">
        <f t="shared" si="170"/>
        <v>#REF!</v>
      </c>
      <c r="AI4905" s="43" t="str">
        <f>_xll.BInterpol('Base IPCA'!$C$3:$C$13,'Base IPCA'!$E$3:$E$13,AH4905,"Cubic","Extrapolate=Linear","MultiX=Average","Skip=True","Sort=True")</f>
        <v>#N/A Invalid Parameter: Interpolation value</v>
      </c>
      <c r="AJ4905" s="43" t="str">
        <f>_xll.BInterpol('Base IPCA'!$C$3:$C$13,'Base IPCA'!$D$3:$D$13,AH4905,"Cubic","Extrapolate=Linear","MultiX=Average","Skip=True","Sort=True")</f>
        <v>#N/A Invalid Parameter: Interpolation value</v>
      </c>
    </row>
    <row r="4906" spans="34:36" x14ac:dyDescent="0.25">
      <c r="AH4906" s="42" t="e">
        <f t="shared" si="170"/>
        <v>#REF!</v>
      </c>
      <c r="AI4906" s="43" t="str">
        <f>_xll.BInterpol('Base IPCA'!$C$3:$C$13,'Base IPCA'!$E$3:$E$13,AH4906,"Cubic","Extrapolate=Linear","MultiX=Average","Skip=True","Sort=True")</f>
        <v>#N/A Invalid Parameter: Interpolation value</v>
      </c>
      <c r="AJ4906" s="43" t="str">
        <f>_xll.BInterpol('Base IPCA'!$C$3:$C$13,'Base IPCA'!$D$3:$D$13,AH4906,"Cubic","Extrapolate=Linear","MultiX=Average","Skip=True","Sort=True")</f>
        <v>#N/A Invalid Parameter: Interpolation value</v>
      </c>
    </row>
    <row r="4907" spans="34:36" x14ac:dyDescent="0.25">
      <c r="AH4907" s="42" t="e">
        <f t="shared" si="170"/>
        <v>#REF!</v>
      </c>
      <c r="AI4907" s="43" t="str">
        <f>_xll.BInterpol('Base IPCA'!$C$3:$C$13,'Base IPCA'!$E$3:$E$13,AH4907,"Cubic","Extrapolate=Linear","MultiX=Average","Skip=True","Sort=True")</f>
        <v>#N/A Invalid Parameter: Interpolation value</v>
      </c>
      <c r="AJ4907" s="43" t="str">
        <f>_xll.BInterpol('Base IPCA'!$C$3:$C$13,'Base IPCA'!$D$3:$D$13,AH4907,"Cubic","Extrapolate=Linear","MultiX=Average","Skip=True","Sort=True")</f>
        <v>#N/A Invalid Parameter: Interpolation value</v>
      </c>
    </row>
    <row r="4908" spans="34:36" x14ac:dyDescent="0.25">
      <c r="AH4908" s="42" t="e">
        <f t="shared" si="170"/>
        <v>#REF!</v>
      </c>
      <c r="AI4908" s="43" t="str">
        <f>_xll.BInterpol('Base IPCA'!$C$3:$C$13,'Base IPCA'!$E$3:$E$13,AH4908,"Cubic","Extrapolate=Linear","MultiX=Average","Skip=True","Sort=True")</f>
        <v>#N/A Invalid Parameter: Interpolation value</v>
      </c>
      <c r="AJ4908" s="43" t="str">
        <f>_xll.BInterpol('Base IPCA'!$C$3:$C$13,'Base IPCA'!$D$3:$D$13,AH4908,"Cubic","Extrapolate=Linear","MultiX=Average","Skip=True","Sort=True")</f>
        <v>#N/A Invalid Parameter: Interpolation value</v>
      </c>
    </row>
    <row r="4909" spans="34:36" x14ac:dyDescent="0.25">
      <c r="AH4909" s="42" t="e">
        <f t="shared" si="170"/>
        <v>#REF!</v>
      </c>
      <c r="AI4909" s="43" t="str">
        <f>_xll.BInterpol('Base IPCA'!$C$3:$C$13,'Base IPCA'!$E$3:$E$13,AH4909,"Cubic","Extrapolate=Linear","MultiX=Average","Skip=True","Sort=True")</f>
        <v>#N/A Invalid Parameter: Interpolation value</v>
      </c>
      <c r="AJ4909" s="43" t="str">
        <f>_xll.BInterpol('Base IPCA'!$C$3:$C$13,'Base IPCA'!$D$3:$D$13,AH4909,"Cubic","Extrapolate=Linear","MultiX=Average","Skip=True","Sort=True")</f>
        <v>#N/A Invalid Parameter: Interpolation value</v>
      </c>
    </row>
    <row r="4910" spans="34:36" x14ac:dyDescent="0.25">
      <c r="AH4910" s="42" t="e">
        <f t="shared" si="170"/>
        <v>#REF!</v>
      </c>
      <c r="AI4910" s="43" t="str">
        <f>_xll.BInterpol('Base IPCA'!$C$3:$C$13,'Base IPCA'!$E$3:$E$13,AH4910,"Cubic","Extrapolate=Linear","MultiX=Average","Skip=True","Sort=True")</f>
        <v>#N/A Invalid Parameter: Interpolation value</v>
      </c>
      <c r="AJ4910" s="43" t="str">
        <f>_xll.BInterpol('Base IPCA'!$C$3:$C$13,'Base IPCA'!$D$3:$D$13,AH4910,"Cubic","Extrapolate=Linear","MultiX=Average","Skip=True","Sort=True")</f>
        <v>#N/A Invalid Parameter: Interpolation value</v>
      </c>
    </row>
    <row r="4911" spans="34:36" x14ac:dyDescent="0.25">
      <c r="AH4911" s="42" t="e">
        <f t="shared" si="170"/>
        <v>#REF!</v>
      </c>
      <c r="AI4911" s="43" t="str">
        <f>_xll.BInterpol('Base IPCA'!$C$3:$C$13,'Base IPCA'!$E$3:$E$13,AH4911,"Cubic","Extrapolate=Linear","MultiX=Average","Skip=True","Sort=True")</f>
        <v>#N/A Invalid Parameter: Interpolation value</v>
      </c>
      <c r="AJ4911" s="43" t="str">
        <f>_xll.BInterpol('Base IPCA'!$C$3:$C$13,'Base IPCA'!$D$3:$D$13,AH4911,"Cubic","Extrapolate=Linear","MultiX=Average","Skip=True","Sort=True")</f>
        <v>#N/A Invalid Parameter: Interpolation value</v>
      </c>
    </row>
    <row r="4912" spans="34:36" x14ac:dyDescent="0.25">
      <c r="AH4912" s="42" t="e">
        <f t="shared" si="170"/>
        <v>#REF!</v>
      </c>
      <c r="AI4912" s="43" t="str">
        <f>_xll.BInterpol('Base IPCA'!$C$3:$C$13,'Base IPCA'!$E$3:$E$13,AH4912,"Cubic","Extrapolate=Linear","MultiX=Average","Skip=True","Sort=True")</f>
        <v>#N/A Invalid Parameter: Interpolation value</v>
      </c>
      <c r="AJ4912" s="43" t="str">
        <f>_xll.BInterpol('Base IPCA'!$C$3:$C$13,'Base IPCA'!$D$3:$D$13,AH4912,"Cubic","Extrapolate=Linear","MultiX=Average","Skip=True","Sort=True")</f>
        <v>#N/A Invalid Parameter: Interpolation value</v>
      </c>
    </row>
    <row r="4913" spans="34:36" x14ac:dyDescent="0.25">
      <c r="AH4913" s="42" t="e">
        <f t="shared" si="170"/>
        <v>#REF!</v>
      </c>
      <c r="AI4913" s="43" t="str">
        <f>_xll.BInterpol('Base IPCA'!$C$3:$C$13,'Base IPCA'!$E$3:$E$13,AH4913,"Cubic","Extrapolate=Linear","MultiX=Average","Skip=True","Sort=True")</f>
        <v>#N/A Invalid Parameter: Interpolation value</v>
      </c>
      <c r="AJ4913" s="43" t="str">
        <f>_xll.BInterpol('Base IPCA'!$C$3:$C$13,'Base IPCA'!$D$3:$D$13,AH4913,"Cubic","Extrapolate=Linear","MultiX=Average","Skip=True","Sort=True")</f>
        <v>#N/A Invalid Parameter: Interpolation value</v>
      </c>
    </row>
    <row r="4914" spans="34:36" x14ac:dyDescent="0.25">
      <c r="AH4914" s="42" t="e">
        <f t="shared" si="170"/>
        <v>#REF!</v>
      </c>
      <c r="AI4914" s="43" t="str">
        <f>_xll.BInterpol('Base IPCA'!$C$3:$C$13,'Base IPCA'!$E$3:$E$13,AH4914,"Cubic","Extrapolate=Linear","MultiX=Average","Skip=True","Sort=True")</f>
        <v>#N/A Invalid Parameter: Interpolation value</v>
      </c>
      <c r="AJ4914" s="43" t="str">
        <f>_xll.BInterpol('Base IPCA'!$C$3:$C$13,'Base IPCA'!$D$3:$D$13,AH4914,"Cubic","Extrapolate=Linear","MultiX=Average","Skip=True","Sort=True")</f>
        <v>#N/A Invalid Parameter: Interpolation value</v>
      </c>
    </row>
    <row r="4915" spans="34:36" x14ac:dyDescent="0.25">
      <c r="AH4915" s="42" t="e">
        <f t="shared" si="170"/>
        <v>#REF!</v>
      </c>
      <c r="AI4915" s="43" t="str">
        <f>_xll.BInterpol('Base IPCA'!$C$3:$C$13,'Base IPCA'!$E$3:$E$13,AH4915,"Cubic","Extrapolate=Linear","MultiX=Average","Skip=True","Sort=True")</f>
        <v>#N/A Invalid Parameter: Interpolation value</v>
      </c>
      <c r="AJ4915" s="43" t="str">
        <f>_xll.BInterpol('Base IPCA'!$C$3:$C$13,'Base IPCA'!$D$3:$D$13,AH4915,"Cubic","Extrapolate=Linear","MultiX=Average","Skip=True","Sort=True")</f>
        <v>#N/A Invalid Parameter: Interpolation value</v>
      </c>
    </row>
    <row r="4916" spans="34:36" x14ac:dyDescent="0.25">
      <c r="AH4916" s="42" t="e">
        <f t="shared" si="170"/>
        <v>#REF!</v>
      </c>
      <c r="AI4916" s="43" t="str">
        <f>_xll.BInterpol('Base IPCA'!$C$3:$C$13,'Base IPCA'!$E$3:$E$13,AH4916,"Cubic","Extrapolate=Linear","MultiX=Average","Skip=True","Sort=True")</f>
        <v>#N/A Invalid Parameter: Interpolation value</v>
      </c>
      <c r="AJ4916" s="43" t="str">
        <f>_xll.BInterpol('Base IPCA'!$C$3:$C$13,'Base IPCA'!$D$3:$D$13,AH4916,"Cubic","Extrapolate=Linear","MultiX=Average","Skip=True","Sort=True")</f>
        <v>#N/A Invalid Parameter: Interpolation value</v>
      </c>
    </row>
    <row r="4917" spans="34:36" x14ac:dyDescent="0.25">
      <c r="AH4917" s="42" t="e">
        <f t="shared" si="170"/>
        <v>#REF!</v>
      </c>
      <c r="AI4917" s="43" t="str">
        <f>_xll.BInterpol('Base IPCA'!$C$3:$C$13,'Base IPCA'!$E$3:$E$13,AH4917,"Cubic","Extrapolate=Linear","MultiX=Average","Skip=True","Sort=True")</f>
        <v>#N/A Invalid Parameter: Interpolation value</v>
      </c>
      <c r="AJ4917" s="43" t="str">
        <f>_xll.BInterpol('Base IPCA'!$C$3:$C$13,'Base IPCA'!$D$3:$D$13,AH4917,"Cubic","Extrapolate=Linear","MultiX=Average","Skip=True","Sort=True")</f>
        <v>#N/A Invalid Parameter: Interpolation value</v>
      </c>
    </row>
    <row r="4918" spans="34:36" x14ac:dyDescent="0.25">
      <c r="AH4918" s="42" t="e">
        <f t="shared" si="170"/>
        <v>#REF!</v>
      </c>
      <c r="AI4918" s="43" t="str">
        <f>_xll.BInterpol('Base IPCA'!$C$3:$C$13,'Base IPCA'!$E$3:$E$13,AH4918,"Cubic","Extrapolate=Linear","MultiX=Average","Skip=True","Sort=True")</f>
        <v>#N/A Invalid Parameter: Interpolation value</v>
      </c>
      <c r="AJ4918" s="43" t="str">
        <f>_xll.BInterpol('Base IPCA'!$C$3:$C$13,'Base IPCA'!$D$3:$D$13,AH4918,"Cubic","Extrapolate=Linear","MultiX=Average","Skip=True","Sort=True")</f>
        <v>#N/A Invalid Parameter: Interpolation value</v>
      </c>
    </row>
    <row r="4919" spans="34:36" x14ac:dyDescent="0.25">
      <c r="AH4919" s="42" t="e">
        <f t="shared" si="170"/>
        <v>#REF!</v>
      </c>
      <c r="AI4919" s="43" t="str">
        <f>_xll.BInterpol('Base IPCA'!$C$3:$C$13,'Base IPCA'!$E$3:$E$13,AH4919,"Cubic","Extrapolate=Linear","MultiX=Average","Skip=True","Sort=True")</f>
        <v>#N/A Invalid Parameter: Interpolation value</v>
      </c>
      <c r="AJ4919" s="43" t="str">
        <f>_xll.BInterpol('Base IPCA'!$C$3:$C$13,'Base IPCA'!$D$3:$D$13,AH4919,"Cubic","Extrapolate=Linear","MultiX=Average","Skip=True","Sort=True")</f>
        <v>#N/A Invalid Parameter: Interpolation value</v>
      </c>
    </row>
    <row r="4920" spans="34:36" x14ac:dyDescent="0.25">
      <c r="AH4920" s="42" t="e">
        <f t="shared" si="170"/>
        <v>#REF!</v>
      </c>
      <c r="AI4920" s="43" t="str">
        <f>_xll.BInterpol('Base IPCA'!$C$3:$C$13,'Base IPCA'!$E$3:$E$13,AH4920,"Cubic","Extrapolate=Linear","MultiX=Average","Skip=True","Sort=True")</f>
        <v>#N/A Invalid Parameter: Interpolation value</v>
      </c>
      <c r="AJ4920" s="43" t="str">
        <f>_xll.BInterpol('Base IPCA'!$C$3:$C$13,'Base IPCA'!$D$3:$D$13,AH4920,"Cubic","Extrapolate=Linear","MultiX=Average","Skip=True","Sort=True")</f>
        <v>#N/A Invalid Parameter: Interpolation value</v>
      </c>
    </row>
    <row r="4921" spans="34:36" x14ac:dyDescent="0.25">
      <c r="AH4921" s="42" t="e">
        <f t="shared" si="170"/>
        <v>#REF!</v>
      </c>
      <c r="AI4921" s="43" t="str">
        <f>_xll.BInterpol('Base IPCA'!$C$3:$C$13,'Base IPCA'!$E$3:$E$13,AH4921,"Cubic","Extrapolate=Linear","MultiX=Average","Skip=True","Sort=True")</f>
        <v>#N/A Invalid Parameter: Interpolation value</v>
      </c>
      <c r="AJ4921" s="43" t="str">
        <f>_xll.BInterpol('Base IPCA'!$C$3:$C$13,'Base IPCA'!$D$3:$D$13,AH4921,"Cubic","Extrapolate=Linear","MultiX=Average","Skip=True","Sort=True")</f>
        <v>#N/A Invalid Parameter: Interpolation value</v>
      </c>
    </row>
    <row r="4922" spans="34:36" x14ac:dyDescent="0.25">
      <c r="AH4922" s="42" t="e">
        <f t="shared" si="170"/>
        <v>#REF!</v>
      </c>
      <c r="AI4922" s="43" t="str">
        <f>_xll.BInterpol('Base IPCA'!$C$3:$C$13,'Base IPCA'!$E$3:$E$13,AH4922,"Cubic","Extrapolate=Linear","MultiX=Average","Skip=True","Sort=True")</f>
        <v>#N/A Invalid Parameter: Interpolation value</v>
      </c>
      <c r="AJ4922" s="43" t="str">
        <f>_xll.BInterpol('Base IPCA'!$C$3:$C$13,'Base IPCA'!$D$3:$D$13,AH4922,"Cubic","Extrapolate=Linear","MultiX=Average","Skip=True","Sort=True")</f>
        <v>#N/A Invalid Parameter: Interpolation value</v>
      </c>
    </row>
    <row r="4923" spans="34:36" x14ac:dyDescent="0.25">
      <c r="AH4923" s="42" t="e">
        <f t="shared" si="170"/>
        <v>#REF!</v>
      </c>
      <c r="AI4923" s="43" t="str">
        <f>_xll.BInterpol('Base IPCA'!$C$3:$C$13,'Base IPCA'!$E$3:$E$13,AH4923,"Cubic","Extrapolate=Linear","MultiX=Average","Skip=True","Sort=True")</f>
        <v>#N/A Invalid Parameter: Interpolation value</v>
      </c>
      <c r="AJ4923" s="43" t="str">
        <f>_xll.BInterpol('Base IPCA'!$C$3:$C$13,'Base IPCA'!$D$3:$D$13,AH4923,"Cubic","Extrapolate=Linear","MultiX=Average","Skip=True","Sort=True")</f>
        <v>#N/A Invalid Parameter: Interpolation value</v>
      </c>
    </row>
    <row r="4924" spans="34:36" x14ac:dyDescent="0.25">
      <c r="AH4924" s="42" t="e">
        <f t="shared" si="170"/>
        <v>#REF!</v>
      </c>
      <c r="AI4924" s="43" t="str">
        <f>_xll.BInterpol('Base IPCA'!$C$3:$C$13,'Base IPCA'!$E$3:$E$13,AH4924,"Cubic","Extrapolate=Linear","MultiX=Average","Skip=True","Sort=True")</f>
        <v>#N/A Invalid Parameter: Interpolation value</v>
      </c>
      <c r="AJ4924" s="43" t="str">
        <f>_xll.BInterpol('Base IPCA'!$C$3:$C$13,'Base IPCA'!$D$3:$D$13,AH4924,"Cubic","Extrapolate=Linear","MultiX=Average","Skip=True","Sort=True")</f>
        <v>#N/A Invalid Parameter: Interpolation value</v>
      </c>
    </row>
    <row r="4925" spans="34:36" x14ac:dyDescent="0.25">
      <c r="AH4925" s="42" t="e">
        <f t="shared" si="170"/>
        <v>#REF!</v>
      </c>
      <c r="AI4925" s="43" t="str">
        <f>_xll.BInterpol('Base IPCA'!$C$3:$C$13,'Base IPCA'!$E$3:$E$13,AH4925,"Cubic","Extrapolate=Linear","MultiX=Average","Skip=True","Sort=True")</f>
        <v>#N/A Invalid Parameter: Interpolation value</v>
      </c>
      <c r="AJ4925" s="43" t="str">
        <f>_xll.BInterpol('Base IPCA'!$C$3:$C$13,'Base IPCA'!$D$3:$D$13,AH4925,"Cubic","Extrapolate=Linear","MultiX=Average","Skip=True","Sort=True")</f>
        <v>#N/A Invalid Parameter: Interpolation value</v>
      </c>
    </row>
    <row r="4926" spans="34:36" x14ac:dyDescent="0.25">
      <c r="AH4926" s="42" t="e">
        <f t="shared" si="170"/>
        <v>#REF!</v>
      </c>
      <c r="AI4926" s="43" t="str">
        <f>_xll.BInterpol('Base IPCA'!$C$3:$C$13,'Base IPCA'!$E$3:$E$13,AH4926,"Cubic","Extrapolate=Linear","MultiX=Average","Skip=True","Sort=True")</f>
        <v>#N/A Invalid Parameter: Interpolation value</v>
      </c>
      <c r="AJ4926" s="43" t="str">
        <f>_xll.BInterpol('Base IPCA'!$C$3:$C$13,'Base IPCA'!$D$3:$D$13,AH4926,"Cubic","Extrapolate=Linear","MultiX=Average","Skip=True","Sort=True")</f>
        <v>#N/A Invalid Parameter: Interpolation value</v>
      </c>
    </row>
    <row r="4927" spans="34:36" x14ac:dyDescent="0.25">
      <c r="AH4927" s="42" t="e">
        <f t="shared" si="170"/>
        <v>#REF!</v>
      </c>
      <c r="AI4927" s="43" t="str">
        <f>_xll.BInterpol('Base IPCA'!$C$3:$C$13,'Base IPCA'!$E$3:$E$13,AH4927,"Cubic","Extrapolate=Linear","MultiX=Average","Skip=True","Sort=True")</f>
        <v>#N/A Invalid Parameter: Interpolation value</v>
      </c>
      <c r="AJ4927" s="43" t="str">
        <f>_xll.BInterpol('Base IPCA'!$C$3:$C$13,'Base IPCA'!$D$3:$D$13,AH4927,"Cubic","Extrapolate=Linear","MultiX=Average","Skip=True","Sort=True")</f>
        <v>#N/A Invalid Parameter: Interpolation value</v>
      </c>
    </row>
    <row r="4928" spans="34:36" x14ac:dyDescent="0.25">
      <c r="AH4928" s="42" t="e">
        <f t="shared" si="170"/>
        <v>#REF!</v>
      </c>
      <c r="AI4928" s="43" t="str">
        <f>_xll.BInterpol('Base IPCA'!$C$3:$C$13,'Base IPCA'!$E$3:$E$13,AH4928,"Cubic","Extrapolate=Linear","MultiX=Average","Skip=True","Sort=True")</f>
        <v>#N/A Invalid Parameter: Interpolation value</v>
      </c>
      <c r="AJ4928" s="43" t="str">
        <f>_xll.BInterpol('Base IPCA'!$C$3:$C$13,'Base IPCA'!$D$3:$D$13,AH4928,"Cubic","Extrapolate=Linear","MultiX=Average","Skip=True","Sort=True")</f>
        <v>#N/A Invalid Parameter: Interpolation value</v>
      </c>
    </row>
    <row r="4929" spans="34:36" x14ac:dyDescent="0.25">
      <c r="AH4929" s="42" t="e">
        <f t="shared" si="170"/>
        <v>#REF!</v>
      </c>
      <c r="AI4929" s="43" t="str">
        <f>_xll.BInterpol('Base IPCA'!$C$3:$C$13,'Base IPCA'!$E$3:$E$13,AH4929,"Cubic","Extrapolate=Linear","MultiX=Average","Skip=True","Sort=True")</f>
        <v>#N/A Invalid Parameter: Interpolation value</v>
      </c>
      <c r="AJ4929" s="43" t="str">
        <f>_xll.BInterpol('Base IPCA'!$C$3:$C$13,'Base IPCA'!$D$3:$D$13,AH4929,"Cubic","Extrapolate=Linear","MultiX=Average","Skip=True","Sort=True")</f>
        <v>#N/A Invalid Parameter: Interpolation value</v>
      </c>
    </row>
    <row r="4930" spans="34:36" x14ac:dyDescent="0.25">
      <c r="AH4930" s="42" t="e">
        <f t="shared" si="170"/>
        <v>#REF!</v>
      </c>
      <c r="AI4930" s="43" t="str">
        <f>_xll.BInterpol('Base IPCA'!$C$3:$C$13,'Base IPCA'!$E$3:$E$13,AH4930,"Cubic","Extrapolate=Linear","MultiX=Average","Skip=True","Sort=True")</f>
        <v>#N/A Invalid Parameter: Interpolation value</v>
      </c>
      <c r="AJ4930" s="43" t="str">
        <f>_xll.BInterpol('Base IPCA'!$C$3:$C$13,'Base IPCA'!$D$3:$D$13,AH4930,"Cubic","Extrapolate=Linear","MultiX=Average","Skip=True","Sort=True")</f>
        <v>#N/A Invalid Parameter: Interpolation value</v>
      </c>
    </row>
    <row r="4931" spans="34:36" x14ac:dyDescent="0.25">
      <c r="AH4931" s="42" t="e">
        <f t="shared" si="170"/>
        <v>#REF!</v>
      </c>
      <c r="AI4931" s="43" t="str">
        <f>_xll.BInterpol('Base IPCA'!$C$3:$C$13,'Base IPCA'!$E$3:$E$13,AH4931,"Cubic","Extrapolate=Linear","MultiX=Average","Skip=True","Sort=True")</f>
        <v>#N/A Invalid Parameter: Interpolation value</v>
      </c>
      <c r="AJ4931" s="43" t="str">
        <f>_xll.BInterpol('Base IPCA'!$C$3:$C$13,'Base IPCA'!$D$3:$D$13,AH4931,"Cubic","Extrapolate=Linear","MultiX=Average","Skip=True","Sort=True")</f>
        <v>#N/A Invalid Parameter: Interpolation value</v>
      </c>
    </row>
    <row r="4932" spans="34:36" x14ac:dyDescent="0.25">
      <c r="AH4932" s="42" t="e">
        <f t="shared" si="170"/>
        <v>#REF!</v>
      </c>
      <c r="AI4932" s="43" t="str">
        <f>_xll.BInterpol('Base IPCA'!$C$3:$C$13,'Base IPCA'!$E$3:$E$13,AH4932,"Cubic","Extrapolate=Linear","MultiX=Average","Skip=True","Sort=True")</f>
        <v>#N/A Invalid Parameter: Interpolation value</v>
      </c>
      <c r="AJ4932" s="43" t="str">
        <f>_xll.BInterpol('Base IPCA'!$C$3:$C$13,'Base IPCA'!$D$3:$D$13,AH4932,"Cubic","Extrapolate=Linear","MultiX=Average","Skip=True","Sort=True")</f>
        <v>#N/A Invalid Parameter: Interpolation value</v>
      </c>
    </row>
    <row r="4933" spans="34:36" x14ac:dyDescent="0.25">
      <c r="AH4933" s="42" t="e">
        <f t="shared" si="170"/>
        <v>#REF!</v>
      </c>
      <c r="AI4933" s="43" t="str">
        <f>_xll.BInterpol('Base IPCA'!$C$3:$C$13,'Base IPCA'!$E$3:$E$13,AH4933,"Cubic","Extrapolate=Linear","MultiX=Average","Skip=True","Sort=True")</f>
        <v>#N/A Invalid Parameter: Interpolation value</v>
      </c>
      <c r="AJ4933" s="43" t="str">
        <f>_xll.BInterpol('Base IPCA'!$C$3:$C$13,'Base IPCA'!$D$3:$D$13,AH4933,"Cubic","Extrapolate=Linear","MultiX=Average","Skip=True","Sort=True")</f>
        <v>#N/A Invalid Parameter: Interpolation value</v>
      </c>
    </row>
    <row r="4934" spans="34:36" x14ac:dyDescent="0.25">
      <c r="AH4934" s="42" t="e">
        <f t="shared" ref="AH4934:AH4997" si="171">AH4933+1</f>
        <v>#REF!</v>
      </c>
      <c r="AI4934" s="43" t="str">
        <f>_xll.BInterpol('Base IPCA'!$C$3:$C$13,'Base IPCA'!$E$3:$E$13,AH4934,"Cubic","Extrapolate=Linear","MultiX=Average","Skip=True","Sort=True")</f>
        <v>#N/A Invalid Parameter: Interpolation value</v>
      </c>
      <c r="AJ4934" s="43" t="str">
        <f>_xll.BInterpol('Base IPCA'!$C$3:$C$13,'Base IPCA'!$D$3:$D$13,AH4934,"Cubic","Extrapolate=Linear","MultiX=Average","Skip=True","Sort=True")</f>
        <v>#N/A Invalid Parameter: Interpolation value</v>
      </c>
    </row>
    <row r="4935" spans="34:36" x14ac:dyDescent="0.25">
      <c r="AH4935" s="42" t="e">
        <f t="shared" si="171"/>
        <v>#REF!</v>
      </c>
      <c r="AI4935" s="43" t="str">
        <f>_xll.BInterpol('Base IPCA'!$C$3:$C$13,'Base IPCA'!$E$3:$E$13,AH4935,"Cubic","Extrapolate=Linear","MultiX=Average","Skip=True","Sort=True")</f>
        <v>#N/A Invalid Parameter: Interpolation value</v>
      </c>
      <c r="AJ4935" s="43" t="str">
        <f>_xll.BInterpol('Base IPCA'!$C$3:$C$13,'Base IPCA'!$D$3:$D$13,AH4935,"Cubic","Extrapolate=Linear","MultiX=Average","Skip=True","Sort=True")</f>
        <v>#N/A Invalid Parameter: Interpolation value</v>
      </c>
    </row>
    <row r="4936" spans="34:36" x14ac:dyDescent="0.25">
      <c r="AH4936" s="42" t="e">
        <f t="shared" si="171"/>
        <v>#REF!</v>
      </c>
      <c r="AI4936" s="43" t="str">
        <f>_xll.BInterpol('Base IPCA'!$C$3:$C$13,'Base IPCA'!$E$3:$E$13,AH4936,"Cubic","Extrapolate=Linear","MultiX=Average","Skip=True","Sort=True")</f>
        <v>#N/A Invalid Parameter: Interpolation value</v>
      </c>
      <c r="AJ4936" s="43" t="str">
        <f>_xll.BInterpol('Base IPCA'!$C$3:$C$13,'Base IPCA'!$D$3:$D$13,AH4936,"Cubic","Extrapolate=Linear","MultiX=Average","Skip=True","Sort=True")</f>
        <v>#N/A Invalid Parameter: Interpolation value</v>
      </c>
    </row>
    <row r="4937" spans="34:36" x14ac:dyDescent="0.25">
      <c r="AH4937" s="42" t="e">
        <f t="shared" si="171"/>
        <v>#REF!</v>
      </c>
      <c r="AI4937" s="43" t="str">
        <f>_xll.BInterpol('Base IPCA'!$C$3:$C$13,'Base IPCA'!$E$3:$E$13,AH4937,"Cubic","Extrapolate=Linear","MultiX=Average","Skip=True","Sort=True")</f>
        <v>#N/A Invalid Parameter: Interpolation value</v>
      </c>
      <c r="AJ4937" s="43" t="str">
        <f>_xll.BInterpol('Base IPCA'!$C$3:$C$13,'Base IPCA'!$D$3:$D$13,AH4937,"Cubic","Extrapolate=Linear","MultiX=Average","Skip=True","Sort=True")</f>
        <v>#N/A Invalid Parameter: Interpolation value</v>
      </c>
    </row>
    <row r="4938" spans="34:36" x14ac:dyDescent="0.25">
      <c r="AH4938" s="42" t="e">
        <f t="shared" si="171"/>
        <v>#REF!</v>
      </c>
      <c r="AI4938" s="43" t="str">
        <f>_xll.BInterpol('Base IPCA'!$C$3:$C$13,'Base IPCA'!$E$3:$E$13,AH4938,"Cubic","Extrapolate=Linear","MultiX=Average","Skip=True","Sort=True")</f>
        <v>#N/A Invalid Parameter: Interpolation value</v>
      </c>
      <c r="AJ4938" s="43" t="str">
        <f>_xll.BInterpol('Base IPCA'!$C$3:$C$13,'Base IPCA'!$D$3:$D$13,AH4938,"Cubic","Extrapolate=Linear","MultiX=Average","Skip=True","Sort=True")</f>
        <v>#N/A Invalid Parameter: Interpolation value</v>
      </c>
    </row>
    <row r="4939" spans="34:36" x14ac:dyDescent="0.25">
      <c r="AH4939" s="42" t="e">
        <f t="shared" si="171"/>
        <v>#REF!</v>
      </c>
      <c r="AI4939" s="43" t="str">
        <f>_xll.BInterpol('Base IPCA'!$C$3:$C$13,'Base IPCA'!$E$3:$E$13,AH4939,"Cubic","Extrapolate=Linear","MultiX=Average","Skip=True","Sort=True")</f>
        <v>#N/A Invalid Parameter: Interpolation value</v>
      </c>
      <c r="AJ4939" s="43" t="str">
        <f>_xll.BInterpol('Base IPCA'!$C$3:$C$13,'Base IPCA'!$D$3:$D$13,AH4939,"Cubic","Extrapolate=Linear","MultiX=Average","Skip=True","Sort=True")</f>
        <v>#N/A Invalid Parameter: Interpolation value</v>
      </c>
    </row>
    <row r="4940" spans="34:36" x14ac:dyDescent="0.25">
      <c r="AH4940" s="42" t="e">
        <f t="shared" si="171"/>
        <v>#REF!</v>
      </c>
      <c r="AI4940" s="43" t="str">
        <f>_xll.BInterpol('Base IPCA'!$C$3:$C$13,'Base IPCA'!$E$3:$E$13,AH4940,"Cubic","Extrapolate=Linear","MultiX=Average","Skip=True","Sort=True")</f>
        <v>#N/A Invalid Parameter: Interpolation value</v>
      </c>
      <c r="AJ4940" s="43" t="str">
        <f>_xll.BInterpol('Base IPCA'!$C$3:$C$13,'Base IPCA'!$D$3:$D$13,AH4940,"Cubic","Extrapolate=Linear","MultiX=Average","Skip=True","Sort=True")</f>
        <v>#N/A Invalid Parameter: Interpolation value</v>
      </c>
    </row>
    <row r="4941" spans="34:36" x14ac:dyDescent="0.25">
      <c r="AH4941" s="42" t="e">
        <f t="shared" si="171"/>
        <v>#REF!</v>
      </c>
      <c r="AI4941" s="43" t="str">
        <f>_xll.BInterpol('Base IPCA'!$C$3:$C$13,'Base IPCA'!$E$3:$E$13,AH4941,"Cubic","Extrapolate=Linear","MultiX=Average","Skip=True","Sort=True")</f>
        <v>#N/A Invalid Parameter: Interpolation value</v>
      </c>
      <c r="AJ4941" s="43" t="str">
        <f>_xll.BInterpol('Base IPCA'!$C$3:$C$13,'Base IPCA'!$D$3:$D$13,AH4941,"Cubic","Extrapolate=Linear","MultiX=Average","Skip=True","Sort=True")</f>
        <v>#N/A Invalid Parameter: Interpolation value</v>
      </c>
    </row>
    <row r="4942" spans="34:36" x14ac:dyDescent="0.25">
      <c r="AH4942" s="42" t="e">
        <f t="shared" si="171"/>
        <v>#REF!</v>
      </c>
      <c r="AI4942" s="43" t="str">
        <f>_xll.BInterpol('Base IPCA'!$C$3:$C$13,'Base IPCA'!$E$3:$E$13,AH4942,"Cubic","Extrapolate=Linear","MultiX=Average","Skip=True","Sort=True")</f>
        <v>#N/A Invalid Parameter: Interpolation value</v>
      </c>
      <c r="AJ4942" s="43" t="str">
        <f>_xll.BInterpol('Base IPCA'!$C$3:$C$13,'Base IPCA'!$D$3:$D$13,AH4942,"Cubic","Extrapolate=Linear","MultiX=Average","Skip=True","Sort=True")</f>
        <v>#N/A Invalid Parameter: Interpolation value</v>
      </c>
    </row>
    <row r="4943" spans="34:36" x14ac:dyDescent="0.25">
      <c r="AH4943" s="42" t="e">
        <f t="shared" si="171"/>
        <v>#REF!</v>
      </c>
      <c r="AI4943" s="43" t="str">
        <f>_xll.BInterpol('Base IPCA'!$C$3:$C$13,'Base IPCA'!$E$3:$E$13,AH4943,"Cubic","Extrapolate=Linear","MultiX=Average","Skip=True","Sort=True")</f>
        <v>#N/A Invalid Parameter: Interpolation value</v>
      </c>
      <c r="AJ4943" s="43" t="str">
        <f>_xll.BInterpol('Base IPCA'!$C$3:$C$13,'Base IPCA'!$D$3:$D$13,AH4943,"Cubic","Extrapolate=Linear","MultiX=Average","Skip=True","Sort=True")</f>
        <v>#N/A Invalid Parameter: Interpolation value</v>
      </c>
    </row>
    <row r="4944" spans="34:36" x14ac:dyDescent="0.25">
      <c r="AH4944" s="42" t="e">
        <f t="shared" si="171"/>
        <v>#REF!</v>
      </c>
      <c r="AI4944" s="43" t="str">
        <f>_xll.BInterpol('Base IPCA'!$C$3:$C$13,'Base IPCA'!$E$3:$E$13,AH4944,"Cubic","Extrapolate=Linear","MultiX=Average","Skip=True","Sort=True")</f>
        <v>#N/A Invalid Parameter: Interpolation value</v>
      </c>
      <c r="AJ4944" s="43" t="str">
        <f>_xll.BInterpol('Base IPCA'!$C$3:$C$13,'Base IPCA'!$D$3:$D$13,AH4944,"Cubic","Extrapolate=Linear","MultiX=Average","Skip=True","Sort=True")</f>
        <v>#N/A Invalid Parameter: Interpolation value</v>
      </c>
    </row>
    <row r="4945" spans="34:36" x14ac:dyDescent="0.25">
      <c r="AH4945" s="42" t="e">
        <f t="shared" si="171"/>
        <v>#REF!</v>
      </c>
      <c r="AI4945" s="43" t="str">
        <f>_xll.BInterpol('Base IPCA'!$C$3:$C$13,'Base IPCA'!$E$3:$E$13,AH4945,"Cubic","Extrapolate=Linear","MultiX=Average","Skip=True","Sort=True")</f>
        <v>#N/A Invalid Parameter: Interpolation value</v>
      </c>
      <c r="AJ4945" s="43" t="str">
        <f>_xll.BInterpol('Base IPCA'!$C$3:$C$13,'Base IPCA'!$D$3:$D$13,AH4945,"Cubic","Extrapolate=Linear","MultiX=Average","Skip=True","Sort=True")</f>
        <v>#N/A Invalid Parameter: Interpolation value</v>
      </c>
    </row>
    <row r="4946" spans="34:36" x14ac:dyDescent="0.25">
      <c r="AH4946" s="42" t="e">
        <f t="shared" si="171"/>
        <v>#REF!</v>
      </c>
      <c r="AI4946" s="43" t="str">
        <f>_xll.BInterpol('Base IPCA'!$C$3:$C$13,'Base IPCA'!$E$3:$E$13,AH4946,"Cubic","Extrapolate=Linear","MultiX=Average","Skip=True","Sort=True")</f>
        <v>#N/A Invalid Parameter: Interpolation value</v>
      </c>
      <c r="AJ4946" s="43" t="str">
        <f>_xll.BInterpol('Base IPCA'!$C$3:$C$13,'Base IPCA'!$D$3:$D$13,AH4946,"Cubic","Extrapolate=Linear","MultiX=Average","Skip=True","Sort=True")</f>
        <v>#N/A Invalid Parameter: Interpolation value</v>
      </c>
    </row>
    <row r="4947" spans="34:36" x14ac:dyDescent="0.25">
      <c r="AH4947" s="42" t="e">
        <f t="shared" si="171"/>
        <v>#REF!</v>
      </c>
      <c r="AI4947" s="43" t="str">
        <f>_xll.BInterpol('Base IPCA'!$C$3:$C$13,'Base IPCA'!$E$3:$E$13,AH4947,"Cubic","Extrapolate=Linear","MultiX=Average","Skip=True","Sort=True")</f>
        <v>#N/A Invalid Parameter: Interpolation value</v>
      </c>
      <c r="AJ4947" s="43" t="str">
        <f>_xll.BInterpol('Base IPCA'!$C$3:$C$13,'Base IPCA'!$D$3:$D$13,AH4947,"Cubic","Extrapolate=Linear","MultiX=Average","Skip=True","Sort=True")</f>
        <v>#N/A Invalid Parameter: Interpolation value</v>
      </c>
    </row>
    <row r="4948" spans="34:36" x14ac:dyDescent="0.25">
      <c r="AH4948" s="42" t="e">
        <f t="shared" si="171"/>
        <v>#REF!</v>
      </c>
      <c r="AI4948" s="43" t="str">
        <f>_xll.BInterpol('Base IPCA'!$C$3:$C$13,'Base IPCA'!$E$3:$E$13,AH4948,"Cubic","Extrapolate=Linear","MultiX=Average","Skip=True","Sort=True")</f>
        <v>#N/A Invalid Parameter: Interpolation value</v>
      </c>
      <c r="AJ4948" s="43" t="str">
        <f>_xll.BInterpol('Base IPCA'!$C$3:$C$13,'Base IPCA'!$D$3:$D$13,AH4948,"Cubic","Extrapolate=Linear","MultiX=Average","Skip=True","Sort=True")</f>
        <v>#N/A Invalid Parameter: Interpolation value</v>
      </c>
    </row>
    <row r="4949" spans="34:36" x14ac:dyDescent="0.25">
      <c r="AH4949" s="42" t="e">
        <f t="shared" si="171"/>
        <v>#REF!</v>
      </c>
      <c r="AI4949" s="43" t="str">
        <f>_xll.BInterpol('Base IPCA'!$C$3:$C$13,'Base IPCA'!$E$3:$E$13,AH4949,"Cubic","Extrapolate=Linear","MultiX=Average","Skip=True","Sort=True")</f>
        <v>#N/A Invalid Parameter: Interpolation value</v>
      </c>
      <c r="AJ4949" s="43" t="str">
        <f>_xll.BInterpol('Base IPCA'!$C$3:$C$13,'Base IPCA'!$D$3:$D$13,AH4949,"Cubic","Extrapolate=Linear","MultiX=Average","Skip=True","Sort=True")</f>
        <v>#N/A Invalid Parameter: Interpolation value</v>
      </c>
    </row>
    <row r="4950" spans="34:36" x14ac:dyDescent="0.25">
      <c r="AH4950" s="42" t="e">
        <f t="shared" si="171"/>
        <v>#REF!</v>
      </c>
      <c r="AI4950" s="43" t="str">
        <f>_xll.BInterpol('Base IPCA'!$C$3:$C$13,'Base IPCA'!$E$3:$E$13,AH4950,"Cubic","Extrapolate=Linear","MultiX=Average","Skip=True","Sort=True")</f>
        <v>#N/A Invalid Parameter: Interpolation value</v>
      </c>
      <c r="AJ4950" s="43" t="str">
        <f>_xll.BInterpol('Base IPCA'!$C$3:$C$13,'Base IPCA'!$D$3:$D$13,AH4950,"Cubic","Extrapolate=Linear","MultiX=Average","Skip=True","Sort=True")</f>
        <v>#N/A Invalid Parameter: Interpolation value</v>
      </c>
    </row>
    <row r="4951" spans="34:36" x14ac:dyDescent="0.25">
      <c r="AH4951" s="42" t="e">
        <f t="shared" si="171"/>
        <v>#REF!</v>
      </c>
      <c r="AI4951" s="43" t="str">
        <f>_xll.BInterpol('Base IPCA'!$C$3:$C$13,'Base IPCA'!$E$3:$E$13,AH4951,"Cubic","Extrapolate=Linear","MultiX=Average","Skip=True","Sort=True")</f>
        <v>#N/A Invalid Parameter: Interpolation value</v>
      </c>
      <c r="AJ4951" s="43" t="str">
        <f>_xll.BInterpol('Base IPCA'!$C$3:$C$13,'Base IPCA'!$D$3:$D$13,AH4951,"Cubic","Extrapolate=Linear","MultiX=Average","Skip=True","Sort=True")</f>
        <v>#N/A Invalid Parameter: Interpolation value</v>
      </c>
    </row>
    <row r="4952" spans="34:36" x14ac:dyDescent="0.25">
      <c r="AH4952" s="42" t="e">
        <f t="shared" si="171"/>
        <v>#REF!</v>
      </c>
      <c r="AI4952" s="43" t="str">
        <f>_xll.BInterpol('Base IPCA'!$C$3:$C$13,'Base IPCA'!$E$3:$E$13,AH4952,"Cubic","Extrapolate=Linear","MultiX=Average","Skip=True","Sort=True")</f>
        <v>#N/A Invalid Parameter: Interpolation value</v>
      </c>
      <c r="AJ4952" s="43" t="str">
        <f>_xll.BInterpol('Base IPCA'!$C$3:$C$13,'Base IPCA'!$D$3:$D$13,AH4952,"Cubic","Extrapolate=Linear","MultiX=Average","Skip=True","Sort=True")</f>
        <v>#N/A Invalid Parameter: Interpolation value</v>
      </c>
    </row>
    <row r="4953" spans="34:36" x14ac:dyDescent="0.25">
      <c r="AH4953" s="42" t="e">
        <f t="shared" si="171"/>
        <v>#REF!</v>
      </c>
      <c r="AI4953" s="43" t="str">
        <f>_xll.BInterpol('Base IPCA'!$C$3:$C$13,'Base IPCA'!$E$3:$E$13,AH4953,"Cubic","Extrapolate=Linear","MultiX=Average","Skip=True","Sort=True")</f>
        <v>#N/A Invalid Parameter: Interpolation value</v>
      </c>
      <c r="AJ4953" s="43" t="str">
        <f>_xll.BInterpol('Base IPCA'!$C$3:$C$13,'Base IPCA'!$D$3:$D$13,AH4953,"Cubic","Extrapolate=Linear","MultiX=Average","Skip=True","Sort=True")</f>
        <v>#N/A Invalid Parameter: Interpolation value</v>
      </c>
    </row>
    <row r="4954" spans="34:36" x14ac:dyDescent="0.25">
      <c r="AH4954" s="42" t="e">
        <f t="shared" si="171"/>
        <v>#REF!</v>
      </c>
      <c r="AI4954" s="43" t="str">
        <f>_xll.BInterpol('Base IPCA'!$C$3:$C$13,'Base IPCA'!$E$3:$E$13,AH4954,"Cubic","Extrapolate=Linear","MultiX=Average","Skip=True","Sort=True")</f>
        <v>#N/A Invalid Parameter: Interpolation value</v>
      </c>
      <c r="AJ4954" s="43" t="str">
        <f>_xll.BInterpol('Base IPCA'!$C$3:$C$13,'Base IPCA'!$D$3:$D$13,AH4954,"Cubic","Extrapolate=Linear","MultiX=Average","Skip=True","Sort=True")</f>
        <v>#N/A Invalid Parameter: Interpolation value</v>
      </c>
    </row>
    <row r="4955" spans="34:36" x14ac:dyDescent="0.25">
      <c r="AH4955" s="42" t="e">
        <f t="shared" si="171"/>
        <v>#REF!</v>
      </c>
      <c r="AI4955" s="43" t="str">
        <f>_xll.BInterpol('Base IPCA'!$C$3:$C$13,'Base IPCA'!$E$3:$E$13,AH4955,"Cubic","Extrapolate=Linear","MultiX=Average","Skip=True","Sort=True")</f>
        <v>#N/A Invalid Parameter: Interpolation value</v>
      </c>
      <c r="AJ4955" s="43" t="str">
        <f>_xll.BInterpol('Base IPCA'!$C$3:$C$13,'Base IPCA'!$D$3:$D$13,AH4955,"Cubic","Extrapolate=Linear","MultiX=Average","Skip=True","Sort=True")</f>
        <v>#N/A Invalid Parameter: Interpolation value</v>
      </c>
    </row>
    <row r="4956" spans="34:36" x14ac:dyDescent="0.25">
      <c r="AH4956" s="42" t="e">
        <f t="shared" si="171"/>
        <v>#REF!</v>
      </c>
      <c r="AI4956" s="43" t="str">
        <f>_xll.BInterpol('Base IPCA'!$C$3:$C$13,'Base IPCA'!$E$3:$E$13,AH4956,"Cubic","Extrapolate=Linear","MultiX=Average","Skip=True","Sort=True")</f>
        <v>#N/A Invalid Parameter: Interpolation value</v>
      </c>
      <c r="AJ4956" s="43" t="str">
        <f>_xll.BInterpol('Base IPCA'!$C$3:$C$13,'Base IPCA'!$D$3:$D$13,AH4956,"Cubic","Extrapolate=Linear","MultiX=Average","Skip=True","Sort=True")</f>
        <v>#N/A Invalid Parameter: Interpolation value</v>
      </c>
    </row>
    <row r="4957" spans="34:36" x14ac:dyDescent="0.25">
      <c r="AH4957" s="42" t="e">
        <f t="shared" si="171"/>
        <v>#REF!</v>
      </c>
      <c r="AI4957" s="43" t="str">
        <f>_xll.BInterpol('Base IPCA'!$C$3:$C$13,'Base IPCA'!$E$3:$E$13,AH4957,"Cubic","Extrapolate=Linear","MultiX=Average","Skip=True","Sort=True")</f>
        <v>#N/A Invalid Parameter: Interpolation value</v>
      </c>
      <c r="AJ4957" s="43" t="str">
        <f>_xll.BInterpol('Base IPCA'!$C$3:$C$13,'Base IPCA'!$D$3:$D$13,AH4957,"Cubic","Extrapolate=Linear","MultiX=Average","Skip=True","Sort=True")</f>
        <v>#N/A Invalid Parameter: Interpolation value</v>
      </c>
    </row>
    <row r="4958" spans="34:36" x14ac:dyDescent="0.25">
      <c r="AH4958" s="42" t="e">
        <f t="shared" si="171"/>
        <v>#REF!</v>
      </c>
      <c r="AI4958" s="43" t="str">
        <f>_xll.BInterpol('Base IPCA'!$C$3:$C$13,'Base IPCA'!$E$3:$E$13,AH4958,"Cubic","Extrapolate=Linear","MultiX=Average","Skip=True","Sort=True")</f>
        <v>#N/A Invalid Parameter: Interpolation value</v>
      </c>
      <c r="AJ4958" s="43" t="str">
        <f>_xll.BInterpol('Base IPCA'!$C$3:$C$13,'Base IPCA'!$D$3:$D$13,AH4958,"Cubic","Extrapolate=Linear","MultiX=Average","Skip=True","Sort=True")</f>
        <v>#N/A Invalid Parameter: Interpolation value</v>
      </c>
    </row>
    <row r="4959" spans="34:36" x14ac:dyDescent="0.25">
      <c r="AH4959" s="42" t="e">
        <f t="shared" si="171"/>
        <v>#REF!</v>
      </c>
      <c r="AI4959" s="43" t="str">
        <f>_xll.BInterpol('Base IPCA'!$C$3:$C$13,'Base IPCA'!$E$3:$E$13,AH4959,"Cubic","Extrapolate=Linear","MultiX=Average","Skip=True","Sort=True")</f>
        <v>#N/A Invalid Parameter: Interpolation value</v>
      </c>
      <c r="AJ4959" s="43" t="str">
        <f>_xll.BInterpol('Base IPCA'!$C$3:$C$13,'Base IPCA'!$D$3:$D$13,AH4959,"Cubic","Extrapolate=Linear","MultiX=Average","Skip=True","Sort=True")</f>
        <v>#N/A Invalid Parameter: Interpolation value</v>
      </c>
    </row>
    <row r="4960" spans="34:36" x14ac:dyDescent="0.25">
      <c r="AH4960" s="42" t="e">
        <f t="shared" si="171"/>
        <v>#REF!</v>
      </c>
      <c r="AI4960" s="43" t="str">
        <f>_xll.BInterpol('Base IPCA'!$C$3:$C$13,'Base IPCA'!$E$3:$E$13,AH4960,"Cubic","Extrapolate=Linear","MultiX=Average","Skip=True","Sort=True")</f>
        <v>#N/A Invalid Parameter: Interpolation value</v>
      </c>
      <c r="AJ4960" s="43" t="str">
        <f>_xll.BInterpol('Base IPCA'!$C$3:$C$13,'Base IPCA'!$D$3:$D$13,AH4960,"Cubic","Extrapolate=Linear","MultiX=Average","Skip=True","Sort=True")</f>
        <v>#N/A Invalid Parameter: Interpolation value</v>
      </c>
    </row>
    <row r="4961" spans="34:36" x14ac:dyDescent="0.25">
      <c r="AH4961" s="42" t="e">
        <f t="shared" si="171"/>
        <v>#REF!</v>
      </c>
      <c r="AI4961" s="43" t="str">
        <f>_xll.BInterpol('Base IPCA'!$C$3:$C$13,'Base IPCA'!$E$3:$E$13,AH4961,"Cubic","Extrapolate=Linear","MultiX=Average","Skip=True","Sort=True")</f>
        <v>#N/A Invalid Parameter: Interpolation value</v>
      </c>
      <c r="AJ4961" s="43" t="str">
        <f>_xll.BInterpol('Base IPCA'!$C$3:$C$13,'Base IPCA'!$D$3:$D$13,AH4961,"Cubic","Extrapolate=Linear","MultiX=Average","Skip=True","Sort=True")</f>
        <v>#N/A Invalid Parameter: Interpolation value</v>
      </c>
    </row>
    <row r="4962" spans="34:36" x14ac:dyDescent="0.25">
      <c r="AH4962" s="42" t="e">
        <f t="shared" si="171"/>
        <v>#REF!</v>
      </c>
      <c r="AI4962" s="43" t="str">
        <f>_xll.BInterpol('Base IPCA'!$C$3:$C$13,'Base IPCA'!$E$3:$E$13,AH4962,"Cubic","Extrapolate=Linear","MultiX=Average","Skip=True","Sort=True")</f>
        <v>#N/A Invalid Parameter: Interpolation value</v>
      </c>
      <c r="AJ4962" s="43" t="str">
        <f>_xll.BInterpol('Base IPCA'!$C$3:$C$13,'Base IPCA'!$D$3:$D$13,AH4962,"Cubic","Extrapolate=Linear","MultiX=Average","Skip=True","Sort=True")</f>
        <v>#N/A Invalid Parameter: Interpolation value</v>
      </c>
    </row>
    <row r="4963" spans="34:36" x14ac:dyDescent="0.25">
      <c r="AH4963" s="42" t="e">
        <f t="shared" si="171"/>
        <v>#REF!</v>
      </c>
      <c r="AI4963" s="43" t="str">
        <f>_xll.BInterpol('Base IPCA'!$C$3:$C$13,'Base IPCA'!$E$3:$E$13,AH4963,"Cubic","Extrapolate=Linear","MultiX=Average","Skip=True","Sort=True")</f>
        <v>#N/A Invalid Parameter: Interpolation value</v>
      </c>
      <c r="AJ4963" s="43" t="str">
        <f>_xll.BInterpol('Base IPCA'!$C$3:$C$13,'Base IPCA'!$D$3:$D$13,AH4963,"Cubic","Extrapolate=Linear","MultiX=Average","Skip=True","Sort=True")</f>
        <v>#N/A Invalid Parameter: Interpolation value</v>
      </c>
    </row>
    <row r="4964" spans="34:36" x14ac:dyDescent="0.25">
      <c r="AH4964" s="42" t="e">
        <f t="shared" si="171"/>
        <v>#REF!</v>
      </c>
      <c r="AI4964" s="43" t="str">
        <f>_xll.BInterpol('Base IPCA'!$C$3:$C$13,'Base IPCA'!$E$3:$E$13,AH4964,"Cubic","Extrapolate=Linear","MultiX=Average","Skip=True","Sort=True")</f>
        <v>#N/A Invalid Parameter: Interpolation value</v>
      </c>
      <c r="AJ4964" s="43" t="str">
        <f>_xll.BInterpol('Base IPCA'!$C$3:$C$13,'Base IPCA'!$D$3:$D$13,AH4964,"Cubic","Extrapolate=Linear","MultiX=Average","Skip=True","Sort=True")</f>
        <v>#N/A Invalid Parameter: Interpolation value</v>
      </c>
    </row>
    <row r="4965" spans="34:36" x14ac:dyDescent="0.25">
      <c r="AH4965" s="42" t="e">
        <f t="shared" si="171"/>
        <v>#REF!</v>
      </c>
      <c r="AI4965" s="43" t="str">
        <f>_xll.BInterpol('Base IPCA'!$C$3:$C$13,'Base IPCA'!$E$3:$E$13,AH4965,"Cubic","Extrapolate=Linear","MultiX=Average","Skip=True","Sort=True")</f>
        <v>#N/A Invalid Parameter: Interpolation value</v>
      </c>
      <c r="AJ4965" s="43" t="str">
        <f>_xll.BInterpol('Base IPCA'!$C$3:$C$13,'Base IPCA'!$D$3:$D$13,AH4965,"Cubic","Extrapolate=Linear","MultiX=Average","Skip=True","Sort=True")</f>
        <v>#N/A Invalid Parameter: Interpolation value</v>
      </c>
    </row>
    <row r="4966" spans="34:36" x14ac:dyDescent="0.25">
      <c r="AH4966" s="42" t="e">
        <f t="shared" si="171"/>
        <v>#REF!</v>
      </c>
      <c r="AI4966" s="43" t="str">
        <f>_xll.BInterpol('Base IPCA'!$C$3:$C$13,'Base IPCA'!$E$3:$E$13,AH4966,"Cubic","Extrapolate=Linear","MultiX=Average","Skip=True","Sort=True")</f>
        <v>#N/A Invalid Parameter: Interpolation value</v>
      </c>
      <c r="AJ4966" s="43" t="str">
        <f>_xll.BInterpol('Base IPCA'!$C$3:$C$13,'Base IPCA'!$D$3:$D$13,AH4966,"Cubic","Extrapolate=Linear","MultiX=Average","Skip=True","Sort=True")</f>
        <v>#N/A Invalid Parameter: Interpolation value</v>
      </c>
    </row>
    <row r="4967" spans="34:36" x14ac:dyDescent="0.25">
      <c r="AH4967" s="42" t="e">
        <f t="shared" si="171"/>
        <v>#REF!</v>
      </c>
      <c r="AI4967" s="43" t="str">
        <f>_xll.BInterpol('Base IPCA'!$C$3:$C$13,'Base IPCA'!$E$3:$E$13,AH4967,"Cubic","Extrapolate=Linear","MultiX=Average","Skip=True","Sort=True")</f>
        <v>#N/A Invalid Parameter: Interpolation value</v>
      </c>
      <c r="AJ4967" s="43" t="str">
        <f>_xll.BInterpol('Base IPCA'!$C$3:$C$13,'Base IPCA'!$D$3:$D$13,AH4967,"Cubic","Extrapolate=Linear","MultiX=Average","Skip=True","Sort=True")</f>
        <v>#N/A Invalid Parameter: Interpolation value</v>
      </c>
    </row>
    <row r="4968" spans="34:36" x14ac:dyDescent="0.25">
      <c r="AH4968" s="42" t="e">
        <f t="shared" si="171"/>
        <v>#REF!</v>
      </c>
      <c r="AI4968" s="43" t="str">
        <f>_xll.BInterpol('Base IPCA'!$C$3:$C$13,'Base IPCA'!$E$3:$E$13,AH4968,"Cubic","Extrapolate=Linear","MultiX=Average","Skip=True","Sort=True")</f>
        <v>#N/A Invalid Parameter: Interpolation value</v>
      </c>
      <c r="AJ4968" s="43" t="str">
        <f>_xll.BInterpol('Base IPCA'!$C$3:$C$13,'Base IPCA'!$D$3:$D$13,AH4968,"Cubic","Extrapolate=Linear","MultiX=Average","Skip=True","Sort=True")</f>
        <v>#N/A Invalid Parameter: Interpolation value</v>
      </c>
    </row>
    <row r="4969" spans="34:36" x14ac:dyDescent="0.25">
      <c r="AH4969" s="42" t="e">
        <f t="shared" si="171"/>
        <v>#REF!</v>
      </c>
      <c r="AI4969" s="43" t="str">
        <f>_xll.BInterpol('Base IPCA'!$C$3:$C$13,'Base IPCA'!$E$3:$E$13,AH4969,"Cubic","Extrapolate=Linear","MultiX=Average","Skip=True","Sort=True")</f>
        <v>#N/A Invalid Parameter: Interpolation value</v>
      </c>
      <c r="AJ4969" s="43" t="str">
        <f>_xll.BInterpol('Base IPCA'!$C$3:$C$13,'Base IPCA'!$D$3:$D$13,AH4969,"Cubic","Extrapolate=Linear","MultiX=Average","Skip=True","Sort=True")</f>
        <v>#N/A Invalid Parameter: Interpolation value</v>
      </c>
    </row>
    <row r="4970" spans="34:36" x14ac:dyDescent="0.25">
      <c r="AH4970" s="42" t="e">
        <f t="shared" si="171"/>
        <v>#REF!</v>
      </c>
      <c r="AI4970" s="43" t="str">
        <f>_xll.BInterpol('Base IPCA'!$C$3:$C$13,'Base IPCA'!$E$3:$E$13,AH4970,"Cubic","Extrapolate=Linear","MultiX=Average","Skip=True","Sort=True")</f>
        <v>#N/A Invalid Parameter: Interpolation value</v>
      </c>
      <c r="AJ4970" s="43" t="str">
        <f>_xll.BInterpol('Base IPCA'!$C$3:$C$13,'Base IPCA'!$D$3:$D$13,AH4970,"Cubic","Extrapolate=Linear","MultiX=Average","Skip=True","Sort=True")</f>
        <v>#N/A Invalid Parameter: Interpolation value</v>
      </c>
    </row>
    <row r="4971" spans="34:36" x14ac:dyDescent="0.25">
      <c r="AH4971" s="42" t="e">
        <f t="shared" si="171"/>
        <v>#REF!</v>
      </c>
      <c r="AI4971" s="43" t="str">
        <f>_xll.BInterpol('Base IPCA'!$C$3:$C$13,'Base IPCA'!$E$3:$E$13,AH4971,"Cubic","Extrapolate=Linear","MultiX=Average","Skip=True","Sort=True")</f>
        <v>#N/A Invalid Parameter: Interpolation value</v>
      </c>
      <c r="AJ4971" s="43" t="str">
        <f>_xll.BInterpol('Base IPCA'!$C$3:$C$13,'Base IPCA'!$D$3:$D$13,AH4971,"Cubic","Extrapolate=Linear","MultiX=Average","Skip=True","Sort=True")</f>
        <v>#N/A Invalid Parameter: Interpolation value</v>
      </c>
    </row>
    <row r="4972" spans="34:36" x14ac:dyDescent="0.25">
      <c r="AH4972" s="42" t="e">
        <f t="shared" si="171"/>
        <v>#REF!</v>
      </c>
      <c r="AI4972" s="43" t="str">
        <f>_xll.BInterpol('Base IPCA'!$C$3:$C$13,'Base IPCA'!$E$3:$E$13,AH4972,"Cubic","Extrapolate=Linear","MultiX=Average","Skip=True","Sort=True")</f>
        <v>#N/A Invalid Parameter: Interpolation value</v>
      </c>
      <c r="AJ4972" s="43" t="str">
        <f>_xll.BInterpol('Base IPCA'!$C$3:$C$13,'Base IPCA'!$D$3:$D$13,AH4972,"Cubic","Extrapolate=Linear","MultiX=Average","Skip=True","Sort=True")</f>
        <v>#N/A Invalid Parameter: Interpolation value</v>
      </c>
    </row>
    <row r="4973" spans="34:36" x14ac:dyDescent="0.25">
      <c r="AH4973" s="42" t="e">
        <f t="shared" si="171"/>
        <v>#REF!</v>
      </c>
      <c r="AI4973" s="43" t="str">
        <f>_xll.BInterpol('Base IPCA'!$C$3:$C$13,'Base IPCA'!$E$3:$E$13,AH4973,"Cubic","Extrapolate=Linear","MultiX=Average","Skip=True","Sort=True")</f>
        <v>#N/A Invalid Parameter: Interpolation value</v>
      </c>
      <c r="AJ4973" s="43" t="str">
        <f>_xll.BInterpol('Base IPCA'!$C$3:$C$13,'Base IPCA'!$D$3:$D$13,AH4973,"Cubic","Extrapolate=Linear","MultiX=Average","Skip=True","Sort=True")</f>
        <v>#N/A Invalid Parameter: Interpolation value</v>
      </c>
    </row>
    <row r="4974" spans="34:36" x14ac:dyDescent="0.25">
      <c r="AH4974" s="42" t="e">
        <f t="shared" si="171"/>
        <v>#REF!</v>
      </c>
      <c r="AI4974" s="43" t="str">
        <f>_xll.BInterpol('Base IPCA'!$C$3:$C$13,'Base IPCA'!$E$3:$E$13,AH4974,"Cubic","Extrapolate=Linear","MultiX=Average","Skip=True","Sort=True")</f>
        <v>#N/A Invalid Parameter: Interpolation value</v>
      </c>
      <c r="AJ4974" s="43" t="str">
        <f>_xll.BInterpol('Base IPCA'!$C$3:$C$13,'Base IPCA'!$D$3:$D$13,AH4974,"Cubic","Extrapolate=Linear","MultiX=Average","Skip=True","Sort=True")</f>
        <v>#N/A Invalid Parameter: Interpolation value</v>
      </c>
    </row>
    <row r="4975" spans="34:36" x14ac:dyDescent="0.25">
      <c r="AH4975" s="42" t="e">
        <f t="shared" si="171"/>
        <v>#REF!</v>
      </c>
      <c r="AI4975" s="43" t="str">
        <f>_xll.BInterpol('Base IPCA'!$C$3:$C$13,'Base IPCA'!$E$3:$E$13,AH4975,"Cubic","Extrapolate=Linear","MultiX=Average","Skip=True","Sort=True")</f>
        <v>#N/A Invalid Parameter: Interpolation value</v>
      </c>
      <c r="AJ4975" s="43" t="str">
        <f>_xll.BInterpol('Base IPCA'!$C$3:$C$13,'Base IPCA'!$D$3:$D$13,AH4975,"Cubic","Extrapolate=Linear","MultiX=Average","Skip=True","Sort=True")</f>
        <v>#N/A Invalid Parameter: Interpolation value</v>
      </c>
    </row>
    <row r="4976" spans="34:36" x14ac:dyDescent="0.25">
      <c r="AH4976" s="42" t="e">
        <f t="shared" si="171"/>
        <v>#REF!</v>
      </c>
      <c r="AI4976" s="43" t="str">
        <f>_xll.BInterpol('Base IPCA'!$C$3:$C$13,'Base IPCA'!$E$3:$E$13,AH4976,"Cubic","Extrapolate=Linear","MultiX=Average","Skip=True","Sort=True")</f>
        <v>#N/A Invalid Parameter: Interpolation value</v>
      </c>
      <c r="AJ4976" s="43" t="str">
        <f>_xll.BInterpol('Base IPCA'!$C$3:$C$13,'Base IPCA'!$D$3:$D$13,AH4976,"Cubic","Extrapolate=Linear","MultiX=Average","Skip=True","Sort=True")</f>
        <v>#N/A Invalid Parameter: Interpolation value</v>
      </c>
    </row>
    <row r="4977" spans="34:36" x14ac:dyDescent="0.25">
      <c r="AH4977" s="42" t="e">
        <f t="shared" si="171"/>
        <v>#REF!</v>
      </c>
      <c r="AI4977" s="43" t="str">
        <f>_xll.BInterpol('Base IPCA'!$C$3:$C$13,'Base IPCA'!$E$3:$E$13,AH4977,"Cubic","Extrapolate=Linear","MultiX=Average","Skip=True","Sort=True")</f>
        <v>#N/A Invalid Parameter: Interpolation value</v>
      </c>
      <c r="AJ4977" s="43" t="str">
        <f>_xll.BInterpol('Base IPCA'!$C$3:$C$13,'Base IPCA'!$D$3:$D$13,AH4977,"Cubic","Extrapolate=Linear","MultiX=Average","Skip=True","Sort=True")</f>
        <v>#N/A Invalid Parameter: Interpolation value</v>
      </c>
    </row>
    <row r="4978" spans="34:36" x14ac:dyDescent="0.25">
      <c r="AH4978" s="42" t="e">
        <f t="shared" si="171"/>
        <v>#REF!</v>
      </c>
      <c r="AI4978" s="43" t="str">
        <f>_xll.BInterpol('Base IPCA'!$C$3:$C$13,'Base IPCA'!$E$3:$E$13,AH4978,"Cubic","Extrapolate=Linear","MultiX=Average","Skip=True","Sort=True")</f>
        <v>#N/A Invalid Parameter: Interpolation value</v>
      </c>
      <c r="AJ4978" s="43" t="str">
        <f>_xll.BInterpol('Base IPCA'!$C$3:$C$13,'Base IPCA'!$D$3:$D$13,AH4978,"Cubic","Extrapolate=Linear","MultiX=Average","Skip=True","Sort=True")</f>
        <v>#N/A Invalid Parameter: Interpolation value</v>
      </c>
    </row>
    <row r="4979" spans="34:36" x14ac:dyDescent="0.25">
      <c r="AH4979" s="42" t="e">
        <f t="shared" si="171"/>
        <v>#REF!</v>
      </c>
      <c r="AI4979" s="43" t="str">
        <f>_xll.BInterpol('Base IPCA'!$C$3:$C$13,'Base IPCA'!$E$3:$E$13,AH4979,"Cubic","Extrapolate=Linear","MultiX=Average","Skip=True","Sort=True")</f>
        <v>#N/A Invalid Parameter: Interpolation value</v>
      </c>
      <c r="AJ4979" s="43" t="str">
        <f>_xll.BInterpol('Base IPCA'!$C$3:$C$13,'Base IPCA'!$D$3:$D$13,AH4979,"Cubic","Extrapolate=Linear","MultiX=Average","Skip=True","Sort=True")</f>
        <v>#N/A Invalid Parameter: Interpolation value</v>
      </c>
    </row>
    <row r="4980" spans="34:36" x14ac:dyDescent="0.25">
      <c r="AH4980" s="42" t="e">
        <f t="shared" si="171"/>
        <v>#REF!</v>
      </c>
      <c r="AI4980" s="43" t="str">
        <f>_xll.BInterpol('Base IPCA'!$C$3:$C$13,'Base IPCA'!$E$3:$E$13,AH4980,"Cubic","Extrapolate=Linear","MultiX=Average","Skip=True","Sort=True")</f>
        <v>#N/A Invalid Parameter: Interpolation value</v>
      </c>
      <c r="AJ4980" s="43" t="str">
        <f>_xll.BInterpol('Base IPCA'!$C$3:$C$13,'Base IPCA'!$D$3:$D$13,AH4980,"Cubic","Extrapolate=Linear","MultiX=Average","Skip=True","Sort=True")</f>
        <v>#N/A Invalid Parameter: Interpolation value</v>
      </c>
    </row>
    <row r="4981" spans="34:36" x14ac:dyDescent="0.25">
      <c r="AH4981" s="42" t="e">
        <f t="shared" si="171"/>
        <v>#REF!</v>
      </c>
      <c r="AI4981" s="43" t="str">
        <f>_xll.BInterpol('Base IPCA'!$C$3:$C$13,'Base IPCA'!$E$3:$E$13,AH4981,"Cubic","Extrapolate=Linear","MultiX=Average","Skip=True","Sort=True")</f>
        <v>#N/A Invalid Parameter: Interpolation value</v>
      </c>
      <c r="AJ4981" s="43" t="str">
        <f>_xll.BInterpol('Base IPCA'!$C$3:$C$13,'Base IPCA'!$D$3:$D$13,AH4981,"Cubic","Extrapolate=Linear","MultiX=Average","Skip=True","Sort=True")</f>
        <v>#N/A Invalid Parameter: Interpolation value</v>
      </c>
    </row>
    <row r="4982" spans="34:36" x14ac:dyDescent="0.25">
      <c r="AH4982" s="42" t="e">
        <f t="shared" si="171"/>
        <v>#REF!</v>
      </c>
      <c r="AI4982" s="43" t="str">
        <f>_xll.BInterpol('Base IPCA'!$C$3:$C$13,'Base IPCA'!$E$3:$E$13,AH4982,"Cubic","Extrapolate=Linear","MultiX=Average","Skip=True","Sort=True")</f>
        <v>#N/A Invalid Parameter: Interpolation value</v>
      </c>
      <c r="AJ4982" s="43" t="str">
        <f>_xll.BInterpol('Base IPCA'!$C$3:$C$13,'Base IPCA'!$D$3:$D$13,AH4982,"Cubic","Extrapolate=Linear","MultiX=Average","Skip=True","Sort=True")</f>
        <v>#N/A Invalid Parameter: Interpolation value</v>
      </c>
    </row>
    <row r="4983" spans="34:36" x14ac:dyDescent="0.25">
      <c r="AH4983" s="42" t="e">
        <f t="shared" si="171"/>
        <v>#REF!</v>
      </c>
      <c r="AI4983" s="43" t="str">
        <f>_xll.BInterpol('Base IPCA'!$C$3:$C$13,'Base IPCA'!$E$3:$E$13,AH4983,"Cubic","Extrapolate=Linear","MultiX=Average","Skip=True","Sort=True")</f>
        <v>#N/A Invalid Parameter: Interpolation value</v>
      </c>
      <c r="AJ4983" s="43" t="str">
        <f>_xll.BInterpol('Base IPCA'!$C$3:$C$13,'Base IPCA'!$D$3:$D$13,AH4983,"Cubic","Extrapolate=Linear","MultiX=Average","Skip=True","Sort=True")</f>
        <v>#N/A Invalid Parameter: Interpolation value</v>
      </c>
    </row>
    <row r="4984" spans="34:36" x14ac:dyDescent="0.25">
      <c r="AH4984" s="42" t="e">
        <f t="shared" si="171"/>
        <v>#REF!</v>
      </c>
      <c r="AI4984" s="43" t="str">
        <f>_xll.BInterpol('Base IPCA'!$C$3:$C$13,'Base IPCA'!$E$3:$E$13,AH4984,"Cubic","Extrapolate=Linear","MultiX=Average","Skip=True","Sort=True")</f>
        <v>#N/A Invalid Parameter: Interpolation value</v>
      </c>
      <c r="AJ4984" s="43" t="str">
        <f>_xll.BInterpol('Base IPCA'!$C$3:$C$13,'Base IPCA'!$D$3:$D$13,AH4984,"Cubic","Extrapolate=Linear","MultiX=Average","Skip=True","Sort=True")</f>
        <v>#N/A Invalid Parameter: Interpolation value</v>
      </c>
    </row>
    <row r="4985" spans="34:36" x14ac:dyDescent="0.25">
      <c r="AH4985" s="42" t="e">
        <f t="shared" si="171"/>
        <v>#REF!</v>
      </c>
      <c r="AI4985" s="43" t="str">
        <f>_xll.BInterpol('Base IPCA'!$C$3:$C$13,'Base IPCA'!$E$3:$E$13,AH4985,"Cubic","Extrapolate=Linear","MultiX=Average","Skip=True","Sort=True")</f>
        <v>#N/A Invalid Parameter: Interpolation value</v>
      </c>
      <c r="AJ4985" s="43" t="str">
        <f>_xll.BInterpol('Base IPCA'!$C$3:$C$13,'Base IPCA'!$D$3:$D$13,AH4985,"Cubic","Extrapolate=Linear","MultiX=Average","Skip=True","Sort=True")</f>
        <v>#N/A Invalid Parameter: Interpolation value</v>
      </c>
    </row>
    <row r="4986" spans="34:36" x14ac:dyDescent="0.25">
      <c r="AH4986" s="42" t="e">
        <f t="shared" si="171"/>
        <v>#REF!</v>
      </c>
      <c r="AI4986" s="43" t="str">
        <f>_xll.BInterpol('Base IPCA'!$C$3:$C$13,'Base IPCA'!$E$3:$E$13,AH4986,"Cubic","Extrapolate=Linear","MultiX=Average","Skip=True","Sort=True")</f>
        <v>#N/A Invalid Parameter: Interpolation value</v>
      </c>
      <c r="AJ4986" s="43" t="str">
        <f>_xll.BInterpol('Base IPCA'!$C$3:$C$13,'Base IPCA'!$D$3:$D$13,AH4986,"Cubic","Extrapolate=Linear","MultiX=Average","Skip=True","Sort=True")</f>
        <v>#N/A Invalid Parameter: Interpolation value</v>
      </c>
    </row>
    <row r="4987" spans="34:36" x14ac:dyDescent="0.25">
      <c r="AH4987" s="42" t="e">
        <f t="shared" si="171"/>
        <v>#REF!</v>
      </c>
      <c r="AI4987" s="43" t="str">
        <f>_xll.BInterpol('Base IPCA'!$C$3:$C$13,'Base IPCA'!$E$3:$E$13,AH4987,"Cubic","Extrapolate=Linear","MultiX=Average","Skip=True","Sort=True")</f>
        <v>#N/A Invalid Parameter: Interpolation value</v>
      </c>
      <c r="AJ4987" s="43" t="str">
        <f>_xll.BInterpol('Base IPCA'!$C$3:$C$13,'Base IPCA'!$D$3:$D$13,AH4987,"Cubic","Extrapolate=Linear","MultiX=Average","Skip=True","Sort=True")</f>
        <v>#N/A Invalid Parameter: Interpolation value</v>
      </c>
    </row>
    <row r="4988" spans="34:36" x14ac:dyDescent="0.25">
      <c r="AH4988" s="42" t="e">
        <f t="shared" si="171"/>
        <v>#REF!</v>
      </c>
      <c r="AI4988" s="43" t="str">
        <f>_xll.BInterpol('Base IPCA'!$C$3:$C$13,'Base IPCA'!$E$3:$E$13,AH4988,"Cubic","Extrapolate=Linear","MultiX=Average","Skip=True","Sort=True")</f>
        <v>#N/A Invalid Parameter: Interpolation value</v>
      </c>
      <c r="AJ4988" s="43" t="str">
        <f>_xll.BInterpol('Base IPCA'!$C$3:$C$13,'Base IPCA'!$D$3:$D$13,AH4988,"Cubic","Extrapolate=Linear","MultiX=Average","Skip=True","Sort=True")</f>
        <v>#N/A Invalid Parameter: Interpolation value</v>
      </c>
    </row>
    <row r="4989" spans="34:36" x14ac:dyDescent="0.25">
      <c r="AH4989" s="42" t="e">
        <f t="shared" si="171"/>
        <v>#REF!</v>
      </c>
      <c r="AI4989" s="43" t="str">
        <f>_xll.BInterpol('Base IPCA'!$C$3:$C$13,'Base IPCA'!$E$3:$E$13,AH4989,"Cubic","Extrapolate=Linear","MultiX=Average","Skip=True","Sort=True")</f>
        <v>#N/A Invalid Parameter: Interpolation value</v>
      </c>
      <c r="AJ4989" s="43" t="str">
        <f>_xll.BInterpol('Base IPCA'!$C$3:$C$13,'Base IPCA'!$D$3:$D$13,AH4989,"Cubic","Extrapolate=Linear","MultiX=Average","Skip=True","Sort=True")</f>
        <v>#N/A Invalid Parameter: Interpolation value</v>
      </c>
    </row>
    <row r="4990" spans="34:36" x14ac:dyDescent="0.25">
      <c r="AH4990" s="42" t="e">
        <f t="shared" si="171"/>
        <v>#REF!</v>
      </c>
      <c r="AI4990" s="43" t="str">
        <f>_xll.BInterpol('Base IPCA'!$C$3:$C$13,'Base IPCA'!$E$3:$E$13,AH4990,"Cubic","Extrapolate=Linear","MultiX=Average","Skip=True","Sort=True")</f>
        <v>#N/A Invalid Parameter: Interpolation value</v>
      </c>
      <c r="AJ4990" s="43" t="str">
        <f>_xll.BInterpol('Base IPCA'!$C$3:$C$13,'Base IPCA'!$D$3:$D$13,AH4990,"Cubic","Extrapolate=Linear","MultiX=Average","Skip=True","Sort=True")</f>
        <v>#N/A Invalid Parameter: Interpolation value</v>
      </c>
    </row>
    <row r="4991" spans="34:36" x14ac:dyDescent="0.25">
      <c r="AH4991" s="42" t="e">
        <f t="shared" si="171"/>
        <v>#REF!</v>
      </c>
      <c r="AI4991" s="43" t="str">
        <f>_xll.BInterpol('Base IPCA'!$C$3:$C$13,'Base IPCA'!$E$3:$E$13,AH4991,"Cubic","Extrapolate=Linear","MultiX=Average","Skip=True","Sort=True")</f>
        <v>#N/A Invalid Parameter: Interpolation value</v>
      </c>
      <c r="AJ4991" s="43" t="str">
        <f>_xll.BInterpol('Base IPCA'!$C$3:$C$13,'Base IPCA'!$D$3:$D$13,AH4991,"Cubic","Extrapolate=Linear","MultiX=Average","Skip=True","Sort=True")</f>
        <v>#N/A Invalid Parameter: Interpolation value</v>
      </c>
    </row>
    <row r="4992" spans="34:36" x14ac:dyDescent="0.25">
      <c r="AH4992" s="42" t="e">
        <f t="shared" si="171"/>
        <v>#REF!</v>
      </c>
      <c r="AI4992" s="43" t="str">
        <f>_xll.BInterpol('Base IPCA'!$C$3:$C$13,'Base IPCA'!$E$3:$E$13,AH4992,"Cubic","Extrapolate=Linear","MultiX=Average","Skip=True","Sort=True")</f>
        <v>#N/A Invalid Parameter: Interpolation value</v>
      </c>
      <c r="AJ4992" s="43" t="str">
        <f>_xll.BInterpol('Base IPCA'!$C$3:$C$13,'Base IPCA'!$D$3:$D$13,AH4992,"Cubic","Extrapolate=Linear","MultiX=Average","Skip=True","Sort=True")</f>
        <v>#N/A Invalid Parameter: Interpolation value</v>
      </c>
    </row>
    <row r="4993" spans="34:36" x14ac:dyDescent="0.25">
      <c r="AH4993" s="42" t="e">
        <f t="shared" si="171"/>
        <v>#REF!</v>
      </c>
      <c r="AI4993" s="43" t="str">
        <f>_xll.BInterpol('Base IPCA'!$C$3:$C$13,'Base IPCA'!$E$3:$E$13,AH4993,"Cubic","Extrapolate=Linear","MultiX=Average","Skip=True","Sort=True")</f>
        <v>#N/A Invalid Parameter: Interpolation value</v>
      </c>
      <c r="AJ4993" s="43" t="str">
        <f>_xll.BInterpol('Base IPCA'!$C$3:$C$13,'Base IPCA'!$D$3:$D$13,AH4993,"Cubic","Extrapolate=Linear","MultiX=Average","Skip=True","Sort=True")</f>
        <v>#N/A Invalid Parameter: Interpolation value</v>
      </c>
    </row>
    <row r="4994" spans="34:36" x14ac:dyDescent="0.25">
      <c r="AH4994" s="42" t="e">
        <f t="shared" si="171"/>
        <v>#REF!</v>
      </c>
      <c r="AI4994" s="43" t="str">
        <f>_xll.BInterpol('Base IPCA'!$C$3:$C$13,'Base IPCA'!$E$3:$E$13,AH4994,"Cubic","Extrapolate=Linear","MultiX=Average","Skip=True","Sort=True")</f>
        <v>#N/A Invalid Parameter: Interpolation value</v>
      </c>
      <c r="AJ4994" s="43" t="str">
        <f>_xll.BInterpol('Base IPCA'!$C$3:$C$13,'Base IPCA'!$D$3:$D$13,AH4994,"Cubic","Extrapolate=Linear","MultiX=Average","Skip=True","Sort=True")</f>
        <v>#N/A Invalid Parameter: Interpolation value</v>
      </c>
    </row>
    <row r="4995" spans="34:36" x14ac:dyDescent="0.25">
      <c r="AH4995" s="42" t="e">
        <f t="shared" si="171"/>
        <v>#REF!</v>
      </c>
      <c r="AI4995" s="43" t="str">
        <f>_xll.BInterpol('Base IPCA'!$C$3:$C$13,'Base IPCA'!$E$3:$E$13,AH4995,"Cubic","Extrapolate=Linear","MultiX=Average","Skip=True","Sort=True")</f>
        <v>#N/A Invalid Parameter: Interpolation value</v>
      </c>
      <c r="AJ4995" s="43" t="str">
        <f>_xll.BInterpol('Base IPCA'!$C$3:$C$13,'Base IPCA'!$D$3:$D$13,AH4995,"Cubic","Extrapolate=Linear","MultiX=Average","Skip=True","Sort=True")</f>
        <v>#N/A Invalid Parameter: Interpolation value</v>
      </c>
    </row>
    <row r="4996" spans="34:36" x14ac:dyDescent="0.25">
      <c r="AH4996" s="42" t="e">
        <f t="shared" si="171"/>
        <v>#REF!</v>
      </c>
      <c r="AI4996" s="43" t="str">
        <f>_xll.BInterpol('Base IPCA'!$C$3:$C$13,'Base IPCA'!$E$3:$E$13,AH4996,"Cubic","Extrapolate=Linear","MultiX=Average","Skip=True","Sort=True")</f>
        <v>#N/A Invalid Parameter: Interpolation value</v>
      </c>
      <c r="AJ4996" s="43" t="str">
        <f>_xll.BInterpol('Base IPCA'!$C$3:$C$13,'Base IPCA'!$D$3:$D$13,AH4996,"Cubic","Extrapolate=Linear","MultiX=Average","Skip=True","Sort=True")</f>
        <v>#N/A Invalid Parameter: Interpolation value</v>
      </c>
    </row>
    <row r="4997" spans="34:36" x14ac:dyDescent="0.25">
      <c r="AH4997" s="42" t="e">
        <f t="shared" si="171"/>
        <v>#REF!</v>
      </c>
      <c r="AI4997" s="43" t="str">
        <f>_xll.BInterpol('Base IPCA'!$C$3:$C$13,'Base IPCA'!$E$3:$E$13,AH4997,"Cubic","Extrapolate=Linear","MultiX=Average","Skip=True","Sort=True")</f>
        <v>#N/A Invalid Parameter: Interpolation value</v>
      </c>
      <c r="AJ4997" s="43" t="str">
        <f>_xll.BInterpol('Base IPCA'!$C$3:$C$13,'Base IPCA'!$D$3:$D$13,AH4997,"Cubic","Extrapolate=Linear","MultiX=Average","Skip=True","Sort=True")</f>
        <v>#N/A Invalid Parameter: Interpolation value</v>
      </c>
    </row>
    <row r="4998" spans="34:36" x14ac:dyDescent="0.25">
      <c r="AH4998" s="42" t="e">
        <f t="shared" ref="AH4998:AH5061" si="172">AH4997+1</f>
        <v>#REF!</v>
      </c>
      <c r="AI4998" s="43" t="str">
        <f>_xll.BInterpol('Base IPCA'!$C$3:$C$13,'Base IPCA'!$E$3:$E$13,AH4998,"Cubic","Extrapolate=Linear","MultiX=Average","Skip=True","Sort=True")</f>
        <v>#N/A Invalid Parameter: Interpolation value</v>
      </c>
      <c r="AJ4998" s="43" t="str">
        <f>_xll.BInterpol('Base IPCA'!$C$3:$C$13,'Base IPCA'!$D$3:$D$13,AH4998,"Cubic","Extrapolate=Linear","MultiX=Average","Skip=True","Sort=True")</f>
        <v>#N/A Invalid Parameter: Interpolation value</v>
      </c>
    </row>
    <row r="4999" spans="34:36" x14ac:dyDescent="0.25">
      <c r="AH4999" s="42" t="e">
        <f t="shared" si="172"/>
        <v>#REF!</v>
      </c>
      <c r="AI4999" s="43" t="str">
        <f>_xll.BInterpol('Base IPCA'!$C$3:$C$13,'Base IPCA'!$E$3:$E$13,AH4999,"Cubic","Extrapolate=Linear","MultiX=Average","Skip=True","Sort=True")</f>
        <v>#N/A Invalid Parameter: Interpolation value</v>
      </c>
      <c r="AJ4999" s="43" t="str">
        <f>_xll.BInterpol('Base IPCA'!$C$3:$C$13,'Base IPCA'!$D$3:$D$13,AH4999,"Cubic","Extrapolate=Linear","MultiX=Average","Skip=True","Sort=True")</f>
        <v>#N/A Invalid Parameter: Interpolation value</v>
      </c>
    </row>
    <row r="5000" spans="34:36" x14ac:dyDescent="0.25">
      <c r="AH5000" s="42" t="e">
        <f t="shared" si="172"/>
        <v>#REF!</v>
      </c>
      <c r="AI5000" s="43" t="str">
        <f>_xll.BInterpol('Base IPCA'!$C$3:$C$13,'Base IPCA'!$E$3:$E$13,AH5000,"Cubic","Extrapolate=Linear","MultiX=Average","Skip=True","Sort=True")</f>
        <v>#N/A Invalid Parameter: Interpolation value</v>
      </c>
      <c r="AJ5000" s="43" t="str">
        <f>_xll.BInterpol('Base IPCA'!$C$3:$C$13,'Base IPCA'!$D$3:$D$13,AH5000,"Cubic","Extrapolate=Linear","MultiX=Average","Skip=True","Sort=True")</f>
        <v>#N/A Invalid Parameter: Interpolation value</v>
      </c>
    </row>
    <row r="5001" spans="34:36" x14ac:dyDescent="0.25">
      <c r="AH5001" s="42" t="e">
        <f t="shared" si="172"/>
        <v>#REF!</v>
      </c>
      <c r="AI5001" s="43" t="str">
        <f>_xll.BInterpol('Base IPCA'!$C$3:$C$13,'Base IPCA'!$E$3:$E$13,AH5001,"Cubic","Extrapolate=Linear","MultiX=Average","Skip=True","Sort=True")</f>
        <v>#N/A Invalid Parameter: Interpolation value</v>
      </c>
      <c r="AJ5001" s="43" t="str">
        <f>_xll.BInterpol('Base IPCA'!$C$3:$C$13,'Base IPCA'!$D$3:$D$13,AH5001,"Cubic","Extrapolate=Linear","MultiX=Average","Skip=True","Sort=True")</f>
        <v>#N/A Invalid Parameter: Interpolation value</v>
      </c>
    </row>
    <row r="5002" spans="34:36" x14ac:dyDescent="0.25">
      <c r="AH5002" s="42" t="e">
        <f t="shared" si="172"/>
        <v>#REF!</v>
      </c>
      <c r="AI5002" s="43" t="str">
        <f>_xll.BInterpol('Base IPCA'!$C$3:$C$13,'Base IPCA'!$E$3:$E$13,AH5002,"Cubic","Extrapolate=Linear","MultiX=Average","Skip=True","Sort=True")</f>
        <v>#N/A Invalid Parameter: Interpolation value</v>
      </c>
      <c r="AJ5002" s="43" t="str">
        <f>_xll.BInterpol('Base IPCA'!$C$3:$C$13,'Base IPCA'!$D$3:$D$13,AH5002,"Cubic","Extrapolate=Linear","MultiX=Average","Skip=True","Sort=True")</f>
        <v>#N/A Invalid Parameter: Interpolation value</v>
      </c>
    </row>
    <row r="5003" spans="34:36" x14ac:dyDescent="0.25">
      <c r="AH5003" s="42" t="e">
        <f t="shared" si="172"/>
        <v>#REF!</v>
      </c>
      <c r="AI5003" s="43" t="str">
        <f>_xll.BInterpol('Base IPCA'!$C$3:$C$13,'Base IPCA'!$E$3:$E$13,AH5003,"Cubic","Extrapolate=Linear","MultiX=Average","Skip=True","Sort=True")</f>
        <v>#N/A Invalid Parameter: Interpolation value</v>
      </c>
      <c r="AJ5003" s="43" t="str">
        <f>_xll.BInterpol('Base IPCA'!$C$3:$C$13,'Base IPCA'!$D$3:$D$13,AH5003,"Cubic","Extrapolate=Linear","MultiX=Average","Skip=True","Sort=True")</f>
        <v>#N/A Invalid Parameter: Interpolation value</v>
      </c>
    </row>
    <row r="5004" spans="34:36" x14ac:dyDescent="0.25">
      <c r="AH5004" s="42" t="e">
        <f t="shared" si="172"/>
        <v>#REF!</v>
      </c>
      <c r="AI5004" s="43" t="str">
        <f>_xll.BInterpol('Base IPCA'!$C$3:$C$13,'Base IPCA'!$E$3:$E$13,AH5004,"Cubic","Extrapolate=Linear","MultiX=Average","Skip=True","Sort=True")</f>
        <v>#N/A Invalid Parameter: Interpolation value</v>
      </c>
      <c r="AJ5004" s="43" t="str">
        <f>_xll.BInterpol('Base IPCA'!$C$3:$C$13,'Base IPCA'!$D$3:$D$13,AH5004,"Cubic","Extrapolate=Linear","MultiX=Average","Skip=True","Sort=True")</f>
        <v>#N/A Invalid Parameter: Interpolation value</v>
      </c>
    </row>
    <row r="5005" spans="34:36" x14ac:dyDescent="0.25">
      <c r="AH5005" s="42" t="e">
        <f t="shared" si="172"/>
        <v>#REF!</v>
      </c>
      <c r="AI5005" s="43" t="str">
        <f>_xll.BInterpol('Base IPCA'!$C$3:$C$13,'Base IPCA'!$E$3:$E$13,AH5005,"Cubic","Extrapolate=Linear","MultiX=Average","Skip=True","Sort=True")</f>
        <v>#N/A Invalid Parameter: Interpolation value</v>
      </c>
      <c r="AJ5005" s="43" t="str">
        <f>_xll.BInterpol('Base IPCA'!$C$3:$C$13,'Base IPCA'!$D$3:$D$13,AH5005,"Cubic","Extrapolate=Linear","MultiX=Average","Skip=True","Sort=True")</f>
        <v>#N/A Invalid Parameter: Interpolation value</v>
      </c>
    </row>
    <row r="5006" spans="34:36" x14ac:dyDescent="0.25">
      <c r="AH5006" s="42" t="e">
        <f t="shared" si="172"/>
        <v>#REF!</v>
      </c>
      <c r="AI5006" s="43" t="str">
        <f>_xll.BInterpol('Base IPCA'!$C$3:$C$13,'Base IPCA'!$E$3:$E$13,AH5006,"Cubic","Extrapolate=Linear","MultiX=Average","Skip=True","Sort=True")</f>
        <v>#N/A Invalid Parameter: Interpolation value</v>
      </c>
      <c r="AJ5006" s="43" t="str">
        <f>_xll.BInterpol('Base IPCA'!$C$3:$C$13,'Base IPCA'!$D$3:$D$13,AH5006,"Cubic","Extrapolate=Linear","MultiX=Average","Skip=True","Sort=True")</f>
        <v>#N/A Invalid Parameter: Interpolation value</v>
      </c>
    </row>
    <row r="5007" spans="34:36" x14ac:dyDescent="0.25">
      <c r="AH5007" s="42" t="e">
        <f t="shared" si="172"/>
        <v>#REF!</v>
      </c>
      <c r="AI5007" s="43" t="str">
        <f>_xll.BInterpol('Base IPCA'!$C$3:$C$13,'Base IPCA'!$E$3:$E$13,AH5007,"Cubic","Extrapolate=Linear","MultiX=Average","Skip=True","Sort=True")</f>
        <v>#N/A Invalid Parameter: Interpolation value</v>
      </c>
      <c r="AJ5007" s="43" t="str">
        <f>_xll.BInterpol('Base IPCA'!$C$3:$C$13,'Base IPCA'!$D$3:$D$13,AH5007,"Cubic","Extrapolate=Linear","MultiX=Average","Skip=True","Sort=True")</f>
        <v>#N/A Invalid Parameter: Interpolation value</v>
      </c>
    </row>
    <row r="5008" spans="34:36" x14ac:dyDescent="0.25">
      <c r="AH5008" s="42" t="e">
        <f t="shared" si="172"/>
        <v>#REF!</v>
      </c>
      <c r="AI5008" s="43" t="str">
        <f>_xll.BInterpol('Base IPCA'!$C$3:$C$13,'Base IPCA'!$E$3:$E$13,AH5008,"Cubic","Extrapolate=Linear","MultiX=Average","Skip=True","Sort=True")</f>
        <v>#N/A Invalid Parameter: Interpolation value</v>
      </c>
      <c r="AJ5008" s="43" t="str">
        <f>_xll.BInterpol('Base IPCA'!$C$3:$C$13,'Base IPCA'!$D$3:$D$13,AH5008,"Cubic","Extrapolate=Linear","MultiX=Average","Skip=True","Sort=True")</f>
        <v>#N/A Invalid Parameter: Interpolation value</v>
      </c>
    </row>
    <row r="5009" spans="34:36" x14ac:dyDescent="0.25">
      <c r="AH5009" s="42" t="e">
        <f t="shared" si="172"/>
        <v>#REF!</v>
      </c>
      <c r="AI5009" s="43" t="str">
        <f>_xll.BInterpol('Base IPCA'!$C$3:$C$13,'Base IPCA'!$E$3:$E$13,AH5009,"Cubic","Extrapolate=Linear","MultiX=Average","Skip=True","Sort=True")</f>
        <v>#N/A Invalid Parameter: Interpolation value</v>
      </c>
      <c r="AJ5009" s="43" t="str">
        <f>_xll.BInterpol('Base IPCA'!$C$3:$C$13,'Base IPCA'!$D$3:$D$13,AH5009,"Cubic","Extrapolate=Linear","MultiX=Average","Skip=True","Sort=True")</f>
        <v>#N/A Invalid Parameter: Interpolation value</v>
      </c>
    </row>
    <row r="5010" spans="34:36" x14ac:dyDescent="0.25">
      <c r="AH5010" s="42" t="e">
        <f t="shared" si="172"/>
        <v>#REF!</v>
      </c>
      <c r="AI5010" s="43" t="str">
        <f>_xll.BInterpol('Base IPCA'!$C$3:$C$13,'Base IPCA'!$E$3:$E$13,AH5010,"Cubic","Extrapolate=Linear","MultiX=Average","Skip=True","Sort=True")</f>
        <v>#N/A Invalid Parameter: Interpolation value</v>
      </c>
      <c r="AJ5010" s="43" t="str">
        <f>_xll.BInterpol('Base IPCA'!$C$3:$C$13,'Base IPCA'!$D$3:$D$13,AH5010,"Cubic","Extrapolate=Linear","MultiX=Average","Skip=True","Sort=True")</f>
        <v>#N/A Invalid Parameter: Interpolation value</v>
      </c>
    </row>
    <row r="5011" spans="34:36" x14ac:dyDescent="0.25">
      <c r="AH5011" s="42" t="e">
        <f t="shared" si="172"/>
        <v>#REF!</v>
      </c>
      <c r="AI5011" s="43" t="str">
        <f>_xll.BInterpol('Base IPCA'!$C$3:$C$13,'Base IPCA'!$E$3:$E$13,AH5011,"Cubic","Extrapolate=Linear","MultiX=Average","Skip=True","Sort=True")</f>
        <v>#N/A Invalid Parameter: Interpolation value</v>
      </c>
      <c r="AJ5011" s="43" t="str">
        <f>_xll.BInterpol('Base IPCA'!$C$3:$C$13,'Base IPCA'!$D$3:$D$13,AH5011,"Cubic","Extrapolate=Linear","MultiX=Average","Skip=True","Sort=True")</f>
        <v>#N/A Invalid Parameter: Interpolation value</v>
      </c>
    </row>
    <row r="5012" spans="34:36" x14ac:dyDescent="0.25">
      <c r="AH5012" s="42" t="e">
        <f t="shared" si="172"/>
        <v>#REF!</v>
      </c>
      <c r="AI5012" s="43" t="str">
        <f>_xll.BInterpol('Base IPCA'!$C$3:$C$13,'Base IPCA'!$E$3:$E$13,AH5012,"Cubic","Extrapolate=Linear","MultiX=Average","Skip=True","Sort=True")</f>
        <v>#N/A Invalid Parameter: Interpolation value</v>
      </c>
      <c r="AJ5012" s="43" t="str">
        <f>_xll.BInterpol('Base IPCA'!$C$3:$C$13,'Base IPCA'!$D$3:$D$13,AH5012,"Cubic","Extrapolate=Linear","MultiX=Average","Skip=True","Sort=True")</f>
        <v>#N/A Invalid Parameter: Interpolation value</v>
      </c>
    </row>
    <row r="5013" spans="34:36" x14ac:dyDescent="0.25">
      <c r="AH5013" s="42" t="e">
        <f t="shared" si="172"/>
        <v>#REF!</v>
      </c>
      <c r="AI5013" s="43" t="str">
        <f>_xll.BInterpol('Base IPCA'!$C$3:$C$13,'Base IPCA'!$E$3:$E$13,AH5013,"Cubic","Extrapolate=Linear","MultiX=Average","Skip=True","Sort=True")</f>
        <v>#N/A Invalid Parameter: Interpolation value</v>
      </c>
      <c r="AJ5013" s="43" t="str">
        <f>_xll.BInterpol('Base IPCA'!$C$3:$C$13,'Base IPCA'!$D$3:$D$13,AH5013,"Cubic","Extrapolate=Linear","MultiX=Average","Skip=True","Sort=True")</f>
        <v>#N/A Invalid Parameter: Interpolation value</v>
      </c>
    </row>
    <row r="5014" spans="34:36" x14ac:dyDescent="0.25">
      <c r="AH5014" s="42" t="e">
        <f t="shared" si="172"/>
        <v>#REF!</v>
      </c>
      <c r="AI5014" s="43" t="str">
        <f>_xll.BInterpol('Base IPCA'!$C$3:$C$13,'Base IPCA'!$E$3:$E$13,AH5014,"Cubic","Extrapolate=Linear","MultiX=Average","Skip=True","Sort=True")</f>
        <v>#N/A Invalid Parameter: Interpolation value</v>
      </c>
      <c r="AJ5014" s="43" t="str">
        <f>_xll.BInterpol('Base IPCA'!$C$3:$C$13,'Base IPCA'!$D$3:$D$13,AH5014,"Cubic","Extrapolate=Linear","MultiX=Average","Skip=True","Sort=True")</f>
        <v>#N/A Invalid Parameter: Interpolation value</v>
      </c>
    </row>
    <row r="5015" spans="34:36" x14ac:dyDescent="0.25">
      <c r="AH5015" s="42" t="e">
        <f t="shared" si="172"/>
        <v>#REF!</v>
      </c>
      <c r="AI5015" s="43" t="str">
        <f>_xll.BInterpol('Base IPCA'!$C$3:$C$13,'Base IPCA'!$E$3:$E$13,AH5015,"Cubic","Extrapolate=Linear","MultiX=Average","Skip=True","Sort=True")</f>
        <v>#N/A Invalid Parameter: Interpolation value</v>
      </c>
      <c r="AJ5015" s="43" t="str">
        <f>_xll.BInterpol('Base IPCA'!$C$3:$C$13,'Base IPCA'!$D$3:$D$13,AH5015,"Cubic","Extrapolate=Linear","MultiX=Average","Skip=True","Sort=True")</f>
        <v>#N/A Invalid Parameter: Interpolation value</v>
      </c>
    </row>
    <row r="5016" spans="34:36" x14ac:dyDescent="0.25">
      <c r="AH5016" s="42" t="e">
        <f t="shared" si="172"/>
        <v>#REF!</v>
      </c>
      <c r="AI5016" s="43" t="str">
        <f>_xll.BInterpol('Base IPCA'!$C$3:$C$13,'Base IPCA'!$E$3:$E$13,AH5016,"Cubic","Extrapolate=Linear","MultiX=Average","Skip=True","Sort=True")</f>
        <v>#N/A Invalid Parameter: Interpolation value</v>
      </c>
      <c r="AJ5016" s="43" t="str">
        <f>_xll.BInterpol('Base IPCA'!$C$3:$C$13,'Base IPCA'!$D$3:$D$13,AH5016,"Cubic","Extrapolate=Linear","MultiX=Average","Skip=True","Sort=True")</f>
        <v>#N/A Invalid Parameter: Interpolation value</v>
      </c>
    </row>
    <row r="5017" spans="34:36" x14ac:dyDescent="0.25">
      <c r="AH5017" s="42" t="e">
        <f t="shared" si="172"/>
        <v>#REF!</v>
      </c>
      <c r="AI5017" s="43" t="str">
        <f>_xll.BInterpol('Base IPCA'!$C$3:$C$13,'Base IPCA'!$E$3:$E$13,AH5017,"Cubic","Extrapolate=Linear","MultiX=Average","Skip=True","Sort=True")</f>
        <v>#N/A Invalid Parameter: Interpolation value</v>
      </c>
      <c r="AJ5017" s="43" t="str">
        <f>_xll.BInterpol('Base IPCA'!$C$3:$C$13,'Base IPCA'!$D$3:$D$13,AH5017,"Cubic","Extrapolate=Linear","MultiX=Average","Skip=True","Sort=True")</f>
        <v>#N/A Invalid Parameter: Interpolation value</v>
      </c>
    </row>
    <row r="5018" spans="34:36" x14ac:dyDescent="0.25">
      <c r="AH5018" s="42" t="e">
        <f t="shared" si="172"/>
        <v>#REF!</v>
      </c>
      <c r="AI5018" s="43" t="str">
        <f>_xll.BInterpol('Base IPCA'!$C$3:$C$13,'Base IPCA'!$E$3:$E$13,AH5018,"Cubic","Extrapolate=Linear","MultiX=Average","Skip=True","Sort=True")</f>
        <v>#N/A Invalid Parameter: Interpolation value</v>
      </c>
      <c r="AJ5018" s="43" t="str">
        <f>_xll.BInterpol('Base IPCA'!$C$3:$C$13,'Base IPCA'!$D$3:$D$13,AH5018,"Cubic","Extrapolate=Linear","MultiX=Average","Skip=True","Sort=True")</f>
        <v>#N/A Invalid Parameter: Interpolation value</v>
      </c>
    </row>
    <row r="5019" spans="34:36" x14ac:dyDescent="0.25">
      <c r="AH5019" s="42" t="e">
        <f t="shared" si="172"/>
        <v>#REF!</v>
      </c>
      <c r="AI5019" s="43" t="str">
        <f>_xll.BInterpol('Base IPCA'!$C$3:$C$13,'Base IPCA'!$E$3:$E$13,AH5019,"Cubic","Extrapolate=Linear","MultiX=Average","Skip=True","Sort=True")</f>
        <v>#N/A Invalid Parameter: Interpolation value</v>
      </c>
      <c r="AJ5019" s="43" t="str">
        <f>_xll.BInterpol('Base IPCA'!$C$3:$C$13,'Base IPCA'!$D$3:$D$13,AH5019,"Cubic","Extrapolate=Linear","MultiX=Average","Skip=True","Sort=True")</f>
        <v>#N/A Invalid Parameter: Interpolation value</v>
      </c>
    </row>
    <row r="5020" spans="34:36" x14ac:dyDescent="0.25">
      <c r="AH5020" s="42" t="e">
        <f t="shared" si="172"/>
        <v>#REF!</v>
      </c>
      <c r="AI5020" s="43" t="str">
        <f>_xll.BInterpol('Base IPCA'!$C$3:$C$13,'Base IPCA'!$E$3:$E$13,AH5020,"Cubic","Extrapolate=Linear","MultiX=Average","Skip=True","Sort=True")</f>
        <v>#N/A Invalid Parameter: Interpolation value</v>
      </c>
      <c r="AJ5020" s="43" t="str">
        <f>_xll.BInterpol('Base IPCA'!$C$3:$C$13,'Base IPCA'!$D$3:$D$13,AH5020,"Cubic","Extrapolate=Linear","MultiX=Average","Skip=True","Sort=True")</f>
        <v>#N/A Invalid Parameter: Interpolation value</v>
      </c>
    </row>
    <row r="5021" spans="34:36" x14ac:dyDescent="0.25">
      <c r="AH5021" s="42" t="e">
        <f t="shared" si="172"/>
        <v>#REF!</v>
      </c>
      <c r="AI5021" s="43" t="str">
        <f>_xll.BInterpol('Base IPCA'!$C$3:$C$13,'Base IPCA'!$E$3:$E$13,AH5021,"Cubic","Extrapolate=Linear","MultiX=Average","Skip=True","Sort=True")</f>
        <v>#N/A Invalid Parameter: Interpolation value</v>
      </c>
      <c r="AJ5021" s="43" t="str">
        <f>_xll.BInterpol('Base IPCA'!$C$3:$C$13,'Base IPCA'!$D$3:$D$13,AH5021,"Cubic","Extrapolate=Linear","MultiX=Average","Skip=True","Sort=True")</f>
        <v>#N/A Invalid Parameter: Interpolation value</v>
      </c>
    </row>
    <row r="5022" spans="34:36" x14ac:dyDescent="0.25">
      <c r="AH5022" s="42" t="e">
        <f t="shared" si="172"/>
        <v>#REF!</v>
      </c>
      <c r="AI5022" s="43" t="str">
        <f>_xll.BInterpol('Base IPCA'!$C$3:$C$13,'Base IPCA'!$E$3:$E$13,AH5022,"Cubic","Extrapolate=Linear","MultiX=Average","Skip=True","Sort=True")</f>
        <v>#N/A Invalid Parameter: Interpolation value</v>
      </c>
      <c r="AJ5022" s="43" t="str">
        <f>_xll.BInterpol('Base IPCA'!$C$3:$C$13,'Base IPCA'!$D$3:$D$13,AH5022,"Cubic","Extrapolate=Linear","MultiX=Average","Skip=True","Sort=True")</f>
        <v>#N/A Invalid Parameter: Interpolation value</v>
      </c>
    </row>
    <row r="5023" spans="34:36" x14ac:dyDescent="0.25">
      <c r="AH5023" s="42" t="e">
        <f t="shared" si="172"/>
        <v>#REF!</v>
      </c>
      <c r="AI5023" s="43" t="str">
        <f>_xll.BInterpol('Base IPCA'!$C$3:$C$13,'Base IPCA'!$E$3:$E$13,AH5023,"Cubic","Extrapolate=Linear","MultiX=Average","Skip=True","Sort=True")</f>
        <v>#N/A Invalid Parameter: Interpolation value</v>
      </c>
      <c r="AJ5023" s="43" t="str">
        <f>_xll.BInterpol('Base IPCA'!$C$3:$C$13,'Base IPCA'!$D$3:$D$13,AH5023,"Cubic","Extrapolate=Linear","MultiX=Average","Skip=True","Sort=True")</f>
        <v>#N/A Invalid Parameter: Interpolation value</v>
      </c>
    </row>
    <row r="5024" spans="34:36" x14ac:dyDescent="0.25">
      <c r="AH5024" s="42" t="e">
        <f t="shared" si="172"/>
        <v>#REF!</v>
      </c>
      <c r="AI5024" s="43" t="str">
        <f>_xll.BInterpol('Base IPCA'!$C$3:$C$13,'Base IPCA'!$E$3:$E$13,AH5024,"Cubic","Extrapolate=Linear","MultiX=Average","Skip=True","Sort=True")</f>
        <v>#N/A Invalid Parameter: Interpolation value</v>
      </c>
      <c r="AJ5024" s="43" t="str">
        <f>_xll.BInterpol('Base IPCA'!$C$3:$C$13,'Base IPCA'!$D$3:$D$13,AH5024,"Cubic","Extrapolate=Linear","MultiX=Average","Skip=True","Sort=True")</f>
        <v>#N/A Invalid Parameter: Interpolation value</v>
      </c>
    </row>
    <row r="5025" spans="34:36" x14ac:dyDescent="0.25">
      <c r="AH5025" s="42" t="e">
        <f t="shared" si="172"/>
        <v>#REF!</v>
      </c>
      <c r="AI5025" s="43" t="str">
        <f>_xll.BInterpol('Base IPCA'!$C$3:$C$13,'Base IPCA'!$E$3:$E$13,AH5025,"Cubic","Extrapolate=Linear","MultiX=Average","Skip=True","Sort=True")</f>
        <v>#N/A Invalid Parameter: Interpolation value</v>
      </c>
      <c r="AJ5025" s="43" t="str">
        <f>_xll.BInterpol('Base IPCA'!$C$3:$C$13,'Base IPCA'!$D$3:$D$13,AH5025,"Cubic","Extrapolate=Linear","MultiX=Average","Skip=True","Sort=True")</f>
        <v>#N/A Invalid Parameter: Interpolation value</v>
      </c>
    </row>
    <row r="5026" spans="34:36" x14ac:dyDescent="0.25">
      <c r="AH5026" s="42" t="e">
        <f t="shared" si="172"/>
        <v>#REF!</v>
      </c>
      <c r="AI5026" s="43" t="str">
        <f>_xll.BInterpol('Base IPCA'!$C$3:$C$13,'Base IPCA'!$E$3:$E$13,AH5026,"Cubic","Extrapolate=Linear","MultiX=Average","Skip=True","Sort=True")</f>
        <v>#N/A Invalid Parameter: Interpolation value</v>
      </c>
      <c r="AJ5026" s="43" t="str">
        <f>_xll.BInterpol('Base IPCA'!$C$3:$C$13,'Base IPCA'!$D$3:$D$13,AH5026,"Cubic","Extrapolate=Linear","MultiX=Average","Skip=True","Sort=True")</f>
        <v>#N/A Invalid Parameter: Interpolation value</v>
      </c>
    </row>
    <row r="5027" spans="34:36" x14ac:dyDescent="0.25">
      <c r="AH5027" s="42" t="e">
        <f t="shared" si="172"/>
        <v>#REF!</v>
      </c>
      <c r="AI5027" s="43" t="str">
        <f>_xll.BInterpol('Base IPCA'!$C$3:$C$13,'Base IPCA'!$E$3:$E$13,AH5027,"Cubic","Extrapolate=Linear","MultiX=Average","Skip=True","Sort=True")</f>
        <v>#N/A Invalid Parameter: Interpolation value</v>
      </c>
      <c r="AJ5027" s="43" t="str">
        <f>_xll.BInterpol('Base IPCA'!$C$3:$C$13,'Base IPCA'!$D$3:$D$13,AH5027,"Cubic","Extrapolate=Linear","MultiX=Average","Skip=True","Sort=True")</f>
        <v>#N/A Invalid Parameter: Interpolation value</v>
      </c>
    </row>
    <row r="5028" spans="34:36" x14ac:dyDescent="0.25">
      <c r="AH5028" s="42" t="e">
        <f t="shared" si="172"/>
        <v>#REF!</v>
      </c>
      <c r="AI5028" s="43" t="str">
        <f>_xll.BInterpol('Base IPCA'!$C$3:$C$13,'Base IPCA'!$E$3:$E$13,AH5028,"Cubic","Extrapolate=Linear","MultiX=Average","Skip=True","Sort=True")</f>
        <v>#N/A Invalid Parameter: Interpolation value</v>
      </c>
      <c r="AJ5028" s="43" t="str">
        <f>_xll.BInterpol('Base IPCA'!$C$3:$C$13,'Base IPCA'!$D$3:$D$13,AH5028,"Cubic","Extrapolate=Linear","MultiX=Average","Skip=True","Sort=True")</f>
        <v>#N/A Invalid Parameter: Interpolation value</v>
      </c>
    </row>
    <row r="5029" spans="34:36" x14ac:dyDescent="0.25">
      <c r="AH5029" s="42" t="e">
        <f t="shared" si="172"/>
        <v>#REF!</v>
      </c>
      <c r="AI5029" s="43" t="str">
        <f>_xll.BInterpol('Base IPCA'!$C$3:$C$13,'Base IPCA'!$E$3:$E$13,AH5029,"Cubic","Extrapolate=Linear","MultiX=Average","Skip=True","Sort=True")</f>
        <v>#N/A Invalid Parameter: Interpolation value</v>
      </c>
      <c r="AJ5029" s="43" t="str">
        <f>_xll.BInterpol('Base IPCA'!$C$3:$C$13,'Base IPCA'!$D$3:$D$13,AH5029,"Cubic","Extrapolate=Linear","MultiX=Average","Skip=True","Sort=True")</f>
        <v>#N/A Invalid Parameter: Interpolation value</v>
      </c>
    </row>
    <row r="5030" spans="34:36" x14ac:dyDescent="0.25">
      <c r="AH5030" s="42" t="e">
        <f t="shared" si="172"/>
        <v>#REF!</v>
      </c>
      <c r="AI5030" s="43" t="str">
        <f>_xll.BInterpol('Base IPCA'!$C$3:$C$13,'Base IPCA'!$E$3:$E$13,AH5030,"Cubic","Extrapolate=Linear","MultiX=Average","Skip=True","Sort=True")</f>
        <v>#N/A Invalid Parameter: Interpolation value</v>
      </c>
      <c r="AJ5030" s="43" t="str">
        <f>_xll.BInterpol('Base IPCA'!$C$3:$C$13,'Base IPCA'!$D$3:$D$13,AH5030,"Cubic","Extrapolate=Linear","MultiX=Average","Skip=True","Sort=True")</f>
        <v>#N/A Invalid Parameter: Interpolation value</v>
      </c>
    </row>
    <row r="5031" spans="34:36" x14ac:dyDescent="0.25">
      <c r="AH5031" s="42" t="e">
        <f t="shared" si="172"/>
        <v>#REF!</v>
      </c>
      <c r="AI5031" s="43" t="str">
        <f>_xll.BInterpol('Base IPCA'!$C$3:$C$13,'Base IPCA'!$E$3:$E$13,AH5031,"Cubic","Extrapolate=Linear","MultiX=Average","Skip=True","Sort=True")</f>
        <v>#N/A Invalid Parameter: Interpolation value</v>
      </c>
      <c r="AJ5031" s="43" t="str">
        <f>_xll.BInterpol('Base IPCA'!$C$3:$C$13,'Base IPCA'!$D$3:$D$13,AH5031,"Cubic","Extrapolate=Linear","MultiX=Average","Skip=True","Sort=True")</f>
        <v>#N/A Invalid Parameter: Interpolation value</v>
      </c>
    </row>
    <row r="5032" spans="34:36" x14ac:dyDescent="0.25">
      <c r="AH5032" s="42" t="e">
        <f t="shared" si="172"/>
        <v>#REF!</v>
      </c>
      <c r="AI5032" s="43" t="str">
        <f>_xll.BInterpol('Base IPCA'!$C$3:$C$13,'Base IPCA'!$E$3:$E$13,AH5032,"Cubic","Extrapolate=Linear","MultiX=Average","Skip=True","Sort=True")</f>
        <v>#N/A Invalid Parameter: Interpolation value</v>
      </c>
      <c r="AJ5032" s="43" t="str">
        <f>_xll.BInterpol('Base IPCA'!$C$3:$C$13,'Base IPCA'!$D$3:$D$13,AH5032,"Cubic","Extrapolate=Linear","MultiX=Average","Skip=True","Sort=True")</f>
        <v>#N/A Invalid Parameter: Interpolation value</v>
      </c>
    </row>
    <row r="5033" spans="34:36" x14ac:dyDescent="0.25">
      <c r="AH5033" s="42" t="e">
        <f t="shared" si="172"/>
        <v>#REF!</v>
      </c>
      <c r="AI5033" s="43" t="str">
        <f>_xll.BInterpol('Base IPCA'!$C$3:$C$13,'Base IPCA'!$E$3:$E$13,AH5033,"Cubic","Extrapolate=Linear","MultiX=Average","Skip=True","Sort=True")</f>
        <v>#N/A Invalid Parameter: Interpolation value</v>
      </c>
      <c r="AJ5033" s="43" t="str">
        <f>_xll.BInterpol('Base IPCA'!$C$3:$C$13,'Base IPCA'!$D$3:$D$13,AH5033,"Cubic","Extrapolate=Linear","MultiX=Average","Skip=True","Sort=True")</f>
        <v>#N/A Invalid Parameter: Interpolation value</v>
      </c>
    </row>
    <row r="5034" spans="34:36" x14ac:dyDescent="0.25">
      <c r="AH5034" s="42" t="e">
        <f t="shared" si="172"/>
        <v>#REF!</v>
      </c>
      <c r="AI5034" s="43" t="str">
        <f>_xll.BInterpol('Base IPCA'!$C$3:$C$13,'Base IPCA'!$E$3:$E$13,AH5034,"Cubic","Extrapolate=Linear","MultiX=Average","Skip=True","Sort=True")</f>
        <v>#N/A Invalid Parameter: Interpolation value</v>
      </c>
      <c r="AJ5034" s="43" t="str">
        <f>_xll.BInterpol('Base IPCA'!$C$3:$C$13,'Base IPCA'!$D$3:$D$13,AH5034,"Cubic","Extrapolate=Linear","MultiX=Average","Skip=True","Sort=True")</f>
        <v>#N/A Invalid Parameter: Interpolation value</v>
      </c>
    </row>
    <row r="5035" spans="34:36" x14ac:dyDescent="0.25">
      <c r="AH5035" s="42" t="e">
        <f t="shared" si="172"/>
        <v>#REF!</v>
      </c>
      <c r="AI5035" s="43" t="str">
        <f>_xll.BInterpol('Base IPCA'!$C$3:$C$13,'Base IPCA'!$E$3:$E$13,AH5035,"Cubic","Extrapolate=Linear","MultiX=Average","Skip=True","Sort=True")</f>
        <v>#N/A Invalid Parameter: Interpolation value</v>
      </c>
      <c r="AJ5035" s="43" t="str">
        <f>_xll.BInterpol('Base IPCA'!$C$3:$C$13,'Base IPCA'!$D$3:$D$13,AH5035,"Cubic","Extrapolate=Linear","MultiX=Average","Skip=True","Sort=True")</f>
        <v>#N/A Invalid Parameter: Interpolation value</v>
      </c>
    </row>
    <row r="5036" spans="34:36" x14ac:dyDescent="0.25">
      <c r="AH5036" s="42" t="e">
        <f t="shared" si="172"/>
        <v>#REF!</v>
      </c>
      <c r="AI5036" s="43" t="str">
        <f>_xll.BInterpol('Base IPCA'!$C$3:$C$13,'Base IPCA'!$E$3:$E$13,AH5036,"Cubic","Extrapolate=Linear","MultiX=Average","Skip=True","Sort=True")</f>
        <v>#N/A Invalid Parameter: Interpolation value</v>
      </c>
      <c r="AJ5036" s="43" t="str">
        <f>_xll.BInterpol('Base IPCA'!$C$3:$C$13,'Base IPCA'!$D$3:$D$13,AH5036,"Cubic","Extrapolate=Linear","MultiX=Average","Skip=True","Sort=True")</f>
        <v>#N/A Invalid Parameter: Interpolation value</v>
      </c>
    </row>
    <row r="5037" spans="34:36" x14ac:dyDescent="0.25">
      <c r="AH5037" s="42" t="e">
        <f t="shared" si="172"/>
        <v>#REF!</v>
      </c>
      <c r="AI5037" s="43" t="str">
        <f>_xll.BInterpol('Base IPCA'!$C$3:$C$13,'Base IPCA'!$E$3:$E$13,AH5037,"Cubic","Extrapolate=Linear","MultiX=Average","Skip=True","Sort=True")</f>
        <v>#N/A Invalid Parameter: Interpolation value</v>
      </c>
      <c r="AJ5037" s="43" t="str">
        <f>_xll.BInterpol('Base IPCA'!$C$3:$C$13,'Base IPCA'!$D$3:$D$13,AH5037,"Cubic","Extrapolate=Linear","MultiX=Average","Skip=True","Sort=True")</f>
        <v>#N/A Invalid Parameter: Interpolation value</v>
      </c>
    </row>
    <row r="5038" spans="34:36" x14ac:dyDescent="0.25">
      <c r="AH5038" s="42" t="e">
        <f t="shared" si="172"/>
        <v>#REF!</v>
      </c>
      <c r="AI5038" s="43" t="str">
        <f>_xll.BInterpol('Base IPCA'!$C$3:$C$13,'Base IPCA'!$E$3:$E$13,AH5038,"Cubic","Extrapolate=Linear","MultiX=Average","Skip=True","Sort=True")</f>
        <v>#N/A Invalid Parameter: Interpolation value</v>
      </c>
      <c r="AJ5038" s="43" t="str">
        <f>_xll.BInterpol('Base IPCA'!$C$3:$C$13,'Base IPCA'!$D$3:$D$13,AH5038,"Cubic","Extrapolate=Linear","MultiX=Average","Skip=True","Sort=True")</f>
        <v>#N/A Invalid Parameter: Interpolation value</v>
      </c>
    </row>
    <row r="5039" spans="34:36" x14ac:dyDescent="0.25">
      <c r="AH5039" s="42" t="e">
        <f t="shared" si="172"/>
        <v>#REF!</v>
      </c>
      <c r="AI5039" s="43" t="str">
        <f>_xll.BInterpol('Base IPCA'!$C$3:$C$13,'Base IPCA'!$E$3:$E$13,AH5039,"Cubic","Extrapolate=Linear","MultiX=Average","Skip=True","Sort=True")</f>
        <v>#N/A Invalid Parameter: Interpolation value</v>
      </c>
      <c r="AJ5039" s="43" t="str">
        <f>_xll.BInterpol('Base IPCA'!$C$3:$C$13,'Base IPCA'!$D$3:$D$13,AH5039,"Cubic","Extrapolate=Linear","MultiX=Average","Skip=True","Sort=True")</f>
        <v>#N/A Invalid Parameter: Interpolation value</v>
      </c>
    </row>
    <row r="5040" spans="34:36" x14ac:dyDescent="0.25">
      <c r="AH5040" s="42" t="e">
        <f t="shared" si="172"/>
        <v>#REF!</v>
      </c>
      <c r="AI5040" s="43" t="str">
        <f>_xll.BInterpol('Base IPCA'!$C$3:$C$13,'Base IPCA'!$E$3:$E$13,AH5040,"Cubic","Extrapolate=Linear","MultiX=Average","Skip=True","Sort=True")</f>
        <v>#N/A Invalid Parameter: Interpolation value</v>
      </c>
      <c r="AJ5040" s="43" t="str">
        <f>_xll.BInterpol('Base IPCA'!$C$3:$C$13,'Base IPCA'!$D$3:$D$13,AH5040,"Cubic","Extrapolate=Linear","MultiX=Average","Skip=True","Sort=True")</f>
        <v>#N/A Invalid Parameter: Interpolation value</v>
      </c>
    </row>
    <row r="5041" spans="34:36" x14ac:dyDescent="0.25">
      <c r="AH5041" s="42" t="e">
        <f t="shared" si="172"/>
        <v>#REF!</v>
      </c>
      <c r="AI5041" s="43" t="str">
        <f>_xll.BInterpol('Base IPCA'!$C$3:$C$13,'Base IPCA'!$E$3:$E$13,AH5041,"Cubic","Extrapolate=Linear","MultiX=Average","Skip=True","Sort=True")</f>
        <v>#N/A Invalid Parameter: Interpolation value</v>
      </c>
      <c r="AJ5041" s="43" t="str">
        <f>_xll.BInterpol('Base IPCA'!$C$3:$C$13,'Base IPCA'!$D$3:$D$13,AH5041,"Cubic","Extrapolate=Linear","MultiX=Average","Skip=True","Sort=True")</f>
        <v>#N/A Invalid Parameter: Interpolation value</v>
      </c>
    </row>
    <row r="5042" spans="34:36" x14ac:dyDescent="0.25">
      <c r="AH5042" s="42" t="e">
        <f t="shared" si="172"/>
        <v>#REF!</v>
      </c>
      <c r="AI5042" s="43" t="str">
        <f>_xll.BInterpol('Base IPCA'!$C$3:$C$13,'Base IPCA'!$E$3:$E$13,AH5042,"Cubic","Extrapolate=Linear","MultiX=Average","Skip=True","Sort=True")</f>
        <v>#N/A Invalid Parameter: Interpolation value</v>
      </c>
      <c r="AJ5042" s="43" t="str">
        <f>_xll.BInterpol('Base IPCA'!$C$3:$C$13,'Base IPCA'!$D$3:$D$13,AH5042,"Cubic","Extrapolate=Linear","MultiX=Average","Skip=True","Sort=True")</f>
        <v>#N/A Invalid Parameter: Interpolation value</v>
      </c>
    </row>
    <row r="5043" spans="34:36" x14ac:dyDescent="0.25">
      <c r="AH5043" s="42" t="e">
        <f t="shared" si="172"/>
        <v>#REF!</v>
      </c>
      <c r="AI5043" s="43" t="str">
        <f>_xll.BInterpol('Base IPCA'!$C$3:$C$13,'Base IPCA'!$E$3:$E$13,AH5043,"Cubic","Extrapolate=Linear","MultiX=Average","Skip=True","Sort=True")</f>
        <v>#N/A Invalid Parameter: Interpolation value</v>
      </c>
      <c r="AJ5043" s="43" t="str">
        <f>_xll.BInterpol('Base IPCA'!$C$3:$C$13,'Base IPCA'!$D$3:$D$13,AH5043,"Cubic","Extrapolate=Linear","MultiX=Average","Skip=True","Sort=True")</f>
        <v>#N/A Invalid Parameter: Interpolation value</v>
      </c>
    </row>
    <row r="5044" spans="34:36" x14ac:dyDescent="0.25">
      <c r="AH5044" s="42" t="e">
        <f t="shared" si="172"/>
        <v>#REF!</v>
      </c>
      <c r="AI5044" s="43" t="str">
        <f>_xll.BInterpol('Base IPCA'!$C$3:$C$13,'Base IPCA'!$E$3:$E$13,AH5044,"Cubic","Extrapolate=Linear","MultiX=Average","Skip=True","Sort=True")</f>
        <v>#N/A Invalid Parameter: Interpolation value</v>
      </c>
      <c r="AJ5044" s="43" t="str">
        <f>_xll.BInterpol('Base IPCA'!$C$3:$C$13,'Base IPCA'!$D$3:$D$13,AH5044,"Cubic","Extrapolate=Linear","MultiX=Average","Skip=True","Sort=True")</f>
        <v>#N/A Invalid Parameter: Interpolation value</v>
      </c>
    </row>
    <row r="5045" spans="34:36" x14ac:dyDescent="0.25">
      <c r="AH5045" s="42" t="e">
        <f t="shared" si="172"/>
        <v>#REF!</v>
      </c>
      <c r="AI5045" s="43" t="str">
        <f>_xll.BInterpol('Base IPCA'!$C$3:$C$13,'Base IPCA'!$E$3:$E$13,AH5045,"Cubic","Extrapolate=Linear","MultiX=Average","Skip=True","Sort=True")</f>
        <v>#N/A Invalid Parameter: Interpolation value</v>
      </c>
      <c r="AJ5045" s="43" t="str">
        <f>_xll.BInterpol('Base IPCA'!$C$3:$C$13,'Base IPCA'!$D$3:$D$13,AH5045,"Cubic","Extrapolate=Linear","MultiX=Average","Skip=True","Sort=True")</f>
        <v>#N/A Invalid Parameter: Interpolation value</v>
      </c>
    </row>
    <row r="5046" spans="34:36" x14ac:dyDescent="0.25">
      <c r="AH5046" s="42" t="e">
        <f t="shared" si="172"/>
        <v>#REF!</v>
      </c>
      <c r="AI5046" s="43" t="str">
        <f>_xll.BInterpol('Base IPCA'!$C$3:$C$13,'Base IPCA'!$E$3:$E$13,AH5046,"Cubic","Extrapolate=Linear","MultiX=Average","Skip=True","Sort=True")</f>
        <v>#N/A Invalid Parameter: Interpolation value</v>
      </c>
      <c r="AJ5046" s="43" t="str">
        <f>_xll.BInterpol('Base IPCA'!$C$3:$C$13,'Base IPCA'!$D$3:$D$13,AH5046,"Cubic","Extrapolate=Linear","MultiX=Average","Skip=True","Sort=True")</f>
        <v>#N/A Invalid Parameter: Interpolation value</v>
      </c>
    </row>
    <row r="5047" spans="34:36" x14ac:dyDescent="0.25">
      <c r="AH5047" s="42" t="e">
        <f t="shared" si="172"/>
        <v>#REF!</v>
      </c>
      <c r="AI5047" s="43" t="str">
        <f>_xll.BInterpol('Base IPCA'!$C$3:$C$13,'Base IPCA'!$E$3:$E$13,AH5047,"Cubic","Extrapolate=Linear","MultiX=Average","Skip=True","Sort=True")</f>
        <v>#N/A Invalid Parameter: Interpolation value</v>
      </c>
      <c r="AJ5047" s="43" t="str">
        <f>_xll.BInterpol('Base IPCA'!$C$3:$C$13,'Base IPCA'!$D$3:$D$13,AH5047,"Cubic","Extrapolate=Linear","MultiX=Average","Skip=True","Sort=True")</f>
        <v>#N/A Invalid Parameter: Interpolation value</v>
      </c>
    </row>
    <row r="5048" spans="34:36" x14ac:dyDescent="0.25">
      <c r="AH5048" s="42" t="e">
        <f t="shared" si="172"/>
        <v>#REF!</v>
      </c>
      <c r="AI5048" s="43" t="str">
        <f>_xll.BInterpol('Base IPCA'!$C$3:$C$13,'Base IPCA'!$E$3:$E$13,AH5048,"Cubic","Extrapolate=Linear","MultiX=Average","Skip=True","Sort=True")</f>
        <v>#N/A Invalid Parameter: Interpolation value</v>
      </c>
      <c r="AJ5048" s="43" t="str">
        <f>_xll.BInterpol('Base IPCA'!$C$3:$C$13,'Base IPCA'!$D$3:$D$13,AH5048,"Cubic","Extrapolate=Linear","MultiX=Average","Skip=True","Sort=True")</f>
        <v>#N/A Invalid Parameter: Interpolation value</v>
      </c>
    </row>
    <row r="5049" spans="34:36" x14ac:dyDescent="0.25">
      <c r="AH5049" s="42" t="e">
        <f t="shared" si="172"/>
        <v>#REF!</v>
      </c>
      <c r="AI5049" s="43" t="str">
        <f>_xll.BInterpol('Base IPCA'!$C$3:$C$13,'Base IPCA'!$E$3:$E$13,AH5049,"Cubic","Extrapolate=Linear","MultiX=Average","Skip=True","Sort=True")</f>
        <v>#N/A Invalid Parameter: Interpolation value</v>
      </c>
      <c r="AJ5049" s="43" t="str">
        <f>_xll.BInterpol('Base IPCA'!$C$3:$C$13,'Base IPCA'!$D$3:$D$13,AH5049,"Cubic","Extrapolate=Linear","MultiX=Average","Skip=True","Sort=True")</f>
        <v>#N/A Invalid Parameter: Interpolation value</v>
      </c>
    </row>
    <row r="5050" spans="34:36" x14ac:dyDescent="0.25">
      <c r="AH5050" s="42" t="e">
        <f t="shared" si="172"/>
        <v>#REF!</v>
      </c>
      <c r="AI5050" s="43" t="str">
        <f>_xll.BInterpol('Base IPCA'!$C$3:$C$13,'Base IPCA'!$E$3:$E$13,AH5050,"Cubic","Extrapolate=Linear","MultiX=Average","Skip=True","Sort=True")</f>
        <v>#N/A Invalid Parameter: Interpolation value</v>
      </c>
      <c r="AJ5050" s="43" t="str">
        <f>_xll.BInterpol('Base IPCA'!$C$3:$C$13,'Base IPCA'!$D$3:$D$13,AH5050,"Cubic","Extrapolate=Linear","MultiX=Average","Skip=True","Sort=True")</f>
        <v>#N/A Invalid Parameter: Interpolation value</v>
      </c>
    </row>
    <row r="5051" spans="34:36" x14ac:dyDescent="0.25">
      <c r="AH5051" s="42" t="e">
        <f t="shared" si="172"/>
        <v>#REF!</v>
      </c>
      <c r="AI5051" s="43" t="str">
        <f>_xll.BInterpol('Base IPCA'!$C$3:$C$13,'Base IPCA'!$E$3:$E$13,AH5051,"Cubic","Extrapolate=Linear","MultiX=Average","Skip=True","Sort=True")</f>
        <v>#N/A Invalid Parameter: Interpolation value</v>
      </c>
      <c r="AJ5051" s="43" t="str">
        <f>_xll.BInterpol('Base IPCA'!$C$3:$C$13,'Base IPCA'!$D$3:$D$13,AH5051,"Cubic","Extrapolate=Linear","MultiX=Average","Skip=True","Sort=True")</f>
        <v>#N/A Invalid Parameter: Interpolation value</v>
      </c>
    </row>
    <row r="5052" spans="34:36" x14ac:dyDescent="0.25">
      <c r="AH5052" s="42" t="e">
        <f t="shared" si="172"/>
        <v>#REF!</v>
      </c>
      <c r="AI5052" s="43" t="str">
        <f>_xll.BInterpol('Base IPCA'!$C$3:$C$13,'Base IPCA'!$E$3:$E$13,AH5052,"Cubic","Extrapolate=Linear","MultiX=Average","Skip=True","Sort=True")</f>
        <v>#N/A Invalid Parameter: Interpolation value</v>
      </c>
      <c r="AJ5052" s="43" t="str">
        <f>_xll.BInterpol('Base IPCA'!$C$3:$C$13,'Base IPCA'!$D$3:$D$13,AH5052,"Cubic","Extrapolate=Linear","MultiX=Average","Skip=True","Sort=True")</f>
        <v>#N/A Invalid Parameter: Interpolation value</v>
      </c>
    </row>
    <row r="5053" spans="34:36" x14ac:dyDescent="0.25">
      <c r="AH5053" s="42" t="e">
        <f t="shared" si="172"/>
        <v>#REF!</v>
      </c>
      <c r="AI5053" s="43" t="str">
        <f>_xll.BInterpol('Base IPCA'!$C$3:$C$13,'Base IPCA'!$E$3:$E$13,AH5053,"Cubic","Extrapolate=Linear","MultiX=Average","Skip=True","Sort=True")</f>
        <v>#N/A Invalid Parameter: Interpolation value</v>
      </c>
      <c r="AJ5053" s="43" t="str">
        <f>_xll.BInterpol('Base IPCA'!$C$3:$C$13,'Base IPCA'!$D$3:$D$13,AH5053,"Cubic","Extrapolate=Linear","MultiX=Average","Skip=True","Sort=True")</f>
        <v>#N/A Invalid Parameter: Interpolation value</v>
      </c>
    </row>
    <row r="5054" spans="34:36" x14ac:dyDescent="0.25">
      <c r="AH5054" s="42" t="e">
        <f t="shared" si="172"/>
        <v>#REF!</v>
      </c>
      <c r="AI5054" s="43" t="str">
        <f>_xll.BInterpol('Base IPCA'!$C$3:$C$13,'Base IPCA'!$E$3:$E$13,AH5054,"Cubic","Extrapolate=Linear","MultiX=Average","Skip=True","Sort=True")</f>
        <v>#N/A Invalid Parameter: Interpolation value</v>
      </c>
      <c r="AJ5054" s="43" t="str">
        <f>_xll.BInterpol('Base IPCA'!$C$3:$C$13,'Base IPCA'!$D$3:$D$13,AH5054,"Cubic","Extrapolate=Linear","MultiX=Average","Skip=True","Sort=True")</f>
        <v>#N/A Invalid Parameter: Interpolation value</v>
      </c>
    </row>
    <row r="5055" spans="34:36" x14ac:dyDescent="0.25">
      <c r="AH5055" s="42" t="e">
        <f t="shared" si="172"/>
        <v>#REF!</v>
      </c>
      <c r="AI5055" s="43" t="str">
        <f>_xll.BInterpol('Base IPCA'!$C$3:$C$13,'Base IPCA'!$E$3:$E$13,AH5055,"Cubic","Extrapolate=Linear","MultiX=Average","Skip=True","Sort=True")</f>
        <v>#N/A Invalid Parameter: Interpolation value</v>
      </c>
      <c r="AJ5055" s="43" t="str">
        <f>_xll.BInterpol('Base IPCA'!$C$3:$C$13,'Base IPCA'!$D$3:$D$13,AH5055,"Cubic","Extrapolate=Linear","MultiX=Average","Skip=True","Sort=True")</f>
        <v>#N/A Invalid Parameter: Interpolation value</v>
      </c>
    </row>
    <row r="5056" spans="34:36" x14ac:dyDescent="0.25">
      <c r="AH5056" s="42" t="e">
        <f t="shared" si="172"/>
        <v>#REF!</v>
      </c>
      <c r="AI5056" s="43" t="str">
        <f>_xll.BInterpol('Base IPCA'!$C$3:$C$13,'Base IPCA'!$E$3:$E$13,AH5056,"Cubic","Extrapolate=Linear","MultiX=Average","Skip=True","Sort=True")</f>
        <v>#N/A Invalid Parameter: Interpolation value</v>
      </c>
      <c r="AJ5056" s="43" t="str">
        <f>_xll.BInterpol('Base IPCA'!$C$3:$C$13,'Base IPCA'!$D$3:$D$13,AH5056,"Cubic","Extrapolate=Linear","MultiX=Average","Skip=True","Sort=True")</f>
        <v>#N/A Invalid Parameter: Interpolation value</v>
      </c>
    </row>
    <row r="5057" spans="34:36" x14ac:dyDescent="0.25">
      <c r="AH5057" s="42" t="e">
        <f t="shared" si="172"/>
        <v>#REF!</v>
      </c>
      <c r="AI5057" s="43" t="str">
        <f>_xll.BInterpol('Base IPCA'!$C$3:$C$13,'Base IPCA'!$E$3:$E$13,AH5057,"Cubic","Extrapolate=Linear","MultiX=Average","Skip=True","Sort=True")</f>
        <v>#N/A Invalid Parameter: Interpolation value</v>
      </c>
      <c r="AJ5057" s="43" t="str">
        <f>_xll.BInterpol('Base IPCA'!$C$3:$C$13,'Base IPCA'!$D$3:$D$13,AH5057,"Cubic","Extrapolate=Linear","MultiX=Average","Skip=True","Sort=True")</f>
        <v>#N/A Invalid Parameter: Interpolation value</v>
      </c>
    </row>
    <row r="5058" spans="34:36" x14ac:dyDescent="0.25">
      <c r="AH5058" s="42" t="e">
        <f t="shared" si="172"/>
        <v>#REF!</v>
      </c>
      <c r="AI5058" s="43" t="str">
        <f>_xll.BInterpol('Base IPCA'!$C$3:$C$13,'Base IPCA'!$E$3:$E$13,AH5058,"Cubic","Extrapolate=Linear","MultiX=Average","Skip=True","Sort=True")</f>
        <v>#N/A Invalid Parameter: Interpolation value</v>
      </c>
      <c r="AJ5058" s="43" t="str">
        <f>_xll.BInterpol('Base IPCA'!$C$3:$C$13,'Base IPCA'!$D$3:$D$13,AH5058,"Cubic","Extrapolate=Linear","MultiX=Average","Skip=True","Sort=True")</f>
        <v>#N/A Invalid Parameter: Interpolation value</v>
      </c>
    </row>
    <row r="5059" spans="34:36" x14ac:dyDescent="0.25">
      <c r="AH5059" s="42" t="e">
        <f t="shared" si="172"/>
        <v>#REF!</v>
      </c>
      <c r="AI5059" s="43" t="str">
        <f>_xll.BInterpol('Base IPCA'!$C$3:$C$13,'Base IPCA'!$E$3:$E$13,AH5059,"Cubic","Extrapolate=Linear","MultiX=Average","Skip=True","Sort=True")</f>
        <v>#N/A Invalid Parameter: Interpolation value</v>
      </c>
      <c r="AJ5059" s="43" t="str">
        <f>_xll.BInterpol('Base IPCA'!$C$3:$C$13,'Base IPCA'!$D$3:$D$13,AH5059,"Cubic","Extrapolate=Linear","MultiX=Average","Skip=True","Sort=True")</f>
        <v>#N/A Invalid Parameter: Interpolation value</v>
      </c>
    </row>
    <row r="5060" spans="34:36" x14ac:dyDescent="0.25">
      <c r="AH5060" s="42" t="e">
        <f t="shared" si="172"/>
        <v>#REF!</v>
      </c>
      <c r="AI5060" s="43" t="str">
        <f>_xll.BInterpol('Base IPCA'!$C$3:$C$13,'Base IPCA'!$E$3:$E$13,AH5060,"Cubic","Extrapolate=Linear","MultiX=Average","Skip=True","Sort=True")</f>
        <v>#N/A Invalid Parameter: Interpolation value</v>
      </c>
      <c r="AJ5060" s="43" t="str">
        <f>_xll.BInterpol('Base IPCA'!$C$3:$C$13,'Base IPCA'!$D$3:$D$13,AH5060,"Cubic","Extrapolate=Linear","MultiX=Average","Skip=True","Sort=True")</f>
        <v>#N/A Invalid Parameter: Interpolation value</v>
      </c>
    </row>
    <row r="5061" spans="34:36" x14ac:dyDescent="0.25">
      <c r="AH5061" s="42" t="e">
        <f t="shared" si="172"/>
        <v>#REF!</v>
      </c>
      <c r="AI5061" s="43" t="str">
        <f>_xll.BInterpol('Base IPCA'!$C$3:$C$13,'Base IPCA'!$E$3:$E$13,AH5061,"Cubic","Extrapolate=Linear","MultiX=Average","Skip=True","Sort=True")</f>
        <v>#N/A Invalid Parameter: Interpolation value</v>
      </c>
      <c r="AJ5061" s="43" t="str">
        <f>_xll.BInterpol('Base IPCA'!$C$3:$C$13,'Base IPCA'!$D$3:$D$13,AH5061,"Cubic","Extrapolate=Linear","MultiX=Average","Skip=True","Sort=True")</f>
        <v>#N/A Invalid Parameter: Interpolation value</v>
      </c>
    </row>
    <row r="5062" spans="34:36" x14ac:dyDescent="0.25">
      <c r="AH5062" s="42" t="e">
        <f t="shared" ref="AH5062:AH5125" si="173">AH5061+1</f>
        <v>#REF!</v>
      </c>
      <c r="AI5062" s="43" t="str">
        <f>_xll.BInterpol('Base IPCA'!$C$3:$C$13,'Base IPCA'!$E$3:$E$13,AH5062,"Cubic","Extrapolate=Linear","MultiX=Average","Skip=True","Sort=True")</f>
        <v>#N/A Invalid Parameter: Interpolation value</v>
      </c>
      <c r="AJ5062" s="43" t="str">
        <f>_xll.BInterpol('Base IPCA'!$C$3:$C$13,'Base IPCA'!$D$3:$D$13,AH5062,"Cubic","Extrapolate=Linear","MultiX=Average","Skip=True","Sort=True")</f>
        <v>#N/A Invalid Parameter: Interpolation value</v>
      </c>
    </row>
    <row r="5063" spans="34:36" x14ac:dyDescent="0.25">
      <c r="AH5063" s="42" t="e">
        <f t="shared" si="173"/>
        <v>#REF!</v>
      </c>
      <c r="AI5063" s="43" t="str">
        <f>_xll.BInterpol('Base IPCA'!$C$3:$C$13,'Base IPCA'!$E$3:$E$13,AH5063,"Cubic","Extrapolate=Linear","MultiX=Average","Skip=True","Sort=True")</f>
        <v>#N/A Invalid Parameter: Interpolation value</v>
      </c>
      <c r="AJ5063" s="43" t="str">
        <f>_xll.BInterpol('Base IPCA'!$C$3:$C$13,'Base IPCA'!$D$3:$D$13,AH5063,"Cubic","Extrapolate=Linear","MultiX=Average","Skip=True","Sort=True")</f>
        <v>#N/A Invalid Parameter: Interpolation value</v>
      </c>
    </row>
    <row r="5064" spans="34:36" x14ac:dyDescent="0.25">
      <c r="AH5064" s="42" t="e">
        <f t="shared" si="173"/>
        <v>#REF!</v>
      </c>
      <c r="AI5064" s="43" t="str">
        <f>_xll.BInterpol('Base IPCA'!$C$3:$C$13,'Base IPCA'!$E$3:$E$13,AH5064,"Cubic","Extrapolate=Linear","MultiX=Average","Skip=True","Sort=True")</f>
        <v>#N/A Invalid Parameter: Interpolation value</v>
      </c>
      <c r="AJ5064" s="43" t="str">
        <f>_xll.BInterpol('Base IPCA'!$C$3:$C$13,'Base IPCA'!$D$3:$D$13,AH5064,"Cubic","Extrapolate=Linear","MultiX=Average","Skip=True","Sort=True")</f>
        <v>#N/A Invalid Parameter: Interpolation value</v>
      </c>
    </row>
    <row r="5065" spans="34:36" x14ac:dyDescent="0.25">
      <c r="AH5065" s="42" t="e">
        <f t="shared" si="173"/>
        <v>#REF!</v>
      </c>
      <c r="AI5065" s="43" t="str">
        <f>_xll.BInterpol('Base IPCA'!$C$3:$C$13,'Base IPCA'!$E$3:$E$13,AH5065,"Cubic","Extrapolate=Linear","MultiX=Average","Skip=True","Sort=True")</f>
        <v>#N/A Invalid Parameter: Interpolation value</v>
      </c>
      <c r="AJ5065" s="43" t="str">
        <f>_xll.BInterpol('Base IPCA'!$C$3:$C$13,'Base IPCA'!$D$3:$D$13,AH5065,"Cubic","Extrapolate=Linear","MultiX=Average","Skip=True","Sort=True")</f>
        <v>#N/A Invalid Parameter: Interpolation value</v>
      </c>
    </row>
    <row r="5066" spans="34:36" x14ac:dyDescent="0.25">
      <c r="AH5066" s="42" t="e">
        <f t="shared" si="173"/>
        <v>#REF!</v>
      </c>
      <c r="AI5066" s="43" t="str">
        <f>_xll.BInterpol('Base IPCA'!$C$3:$C$13,'Base IPCA'!$E$3:$E$13,AH5066,"Cubic","Extrapolate=Linear","MultiX=Average","Skip=True","Sort=True")</f>
        <v>#N/A Invalid Parameter: Interpolation value</v>
      </c>
      <c r="AJ5066" s="43" t="str">
        <f>_xll.BInterpol('Base IPCA'!$C$3:$C$13,'Base IPCA'!$D$3:$D$13,AH5066,"Cubic","Extrapolate=Linear","MultiX=Average","Skip=True","Sort=True")</f>
        <v>#N/A Invalid Parameter: Interpolation value</v>
      </c>
    </row>
    <row r="5067" spans="34:36" x14ac:dyDescent="0.25">
      <c r="AH5067" s="42" t="e">
        <f t="shared" si="173"/>
        <v>#REF!</v>
      </c>
      <c r="AI5067" s="43" t="str">
        <f>_xll.BInterpol('Base IPCA'!$C$3:$C$13,'Base IPCA'!$E$3:$E$13,AH5067,"Cubic","Extrapolate=Linear","MultiX=Average","Skip=True","Sort=True")</f>
        <v>#N/A Invalid Parameter: Interpolation value</v>
      </c>
      <c r="AJ5067" s="43" t="str">
        <f>_xll.BInterpol('Base IPCA'!$C$3:$C$13,'Base IPCA'!$D$3:$D$13,AH5067,"Cubic","Extrapolate=Linear","MultiX=Average","Skip=True","Sort=True")</f>
        <v>#N/A Invalid Parameter: Interpolation value</v>
      </c>
    </row>
    <row r="5068" spans="34:36" x14ac:dyDescent="0.25">
      <c r="AH5068" s="42" t="e">
        <f t="shared" si="173"/>
        <v>#REF!</v>
      </c>
      <c r="AI5068" s="43" t="str">
        <f>_xll.BInterpol('Base IPCA'!$C$3:$C$13,'Base IPCA'!$E$3:$E$13,AH5068,"Cubic","Extrapolate=Linear","MultiX=Average","Skip=True","Sort=True")</f>
        <v>#N/A Invalid Parameter: Interpolation value</v>
      </c>
      <c r="AJ5068" s="43" t="str">
        <f>_xll.BInterpol('Base IPCA'!$C$3:$C$13,'Base IPCA'!$D$3:$D$13,AH5068,"Cubic","Extrapolate=Linear","MultiX=Average","Skip=True","Sort=True")</f>
        <v>#N/A Invalid Parameter: Interpolation value</v>
      </c>
    </row>
    <row r="5069" spans="34:36" x14ac:dyDescent="0.25">
      <c r="AH5069" s="42" t="e">
        <f t="shared" si="173"/>
        <v>#REF!</v>
      </c>
      <c r="AI5069" s="43" t="str">
        <f>_xll.BInterpol('Base IPCA'!$C$3:$C$13,'Base IPCA'!$E$3:$E$13,AH5069,"Cubic","Extrapolate=Linear","MultiX=Average","Skip=True","Sort=True")</f>
        <v>#N/A Invalid Parameter: Interpolation value</v>
      </c>
      <c r="AJ5069" s="43" t="str">
        <f>_xll.BInterpol('Base IPCA'!$C$3:$C$13,'Base IPCA'!$D$3:$D$13,AH5069,"Cubic","Extrapolate=Linear","MultiX=Average","Skip=True","Sort=True")</f>
        <v>#N/A Invalid Parameter: Interpolation value</v>
      </c>
    </row>
    <row r="5070" spans="34:36" x14ac:dyDescent="0.25">
      <c r="AH5070" s="42" t="e">
        <f t="shared" si="173"/>
        <v>#REF!</v>
      </c>
      <c r="AI5070" s="43" t="str">
        <f>_xll.BInterpol('Base IPCA'!$C$3:$C$13,'Base IPCA'!$E$3:$E$13,AH5070,"Cubic","Extrapolate=Linear","MultiX=Average","Skip=True","Sort=True")</f>
        <v>#N/A Invalid Parameter: Interpolation value</v>
      </c>
      <c r="AJ5070" s="43" t="str">
        <f>_xll.BInterpol('Base IPCA'!$C$3:$C$13,'Base IPCA'!$D$3:$D$13,AH5070,"Cubic","Extrapolate=Linear","MultiX=Average","Skip=True","Sort=True")</f>
        <v>#N/A Invalid Parameter: Interpolation value</v>
      </c>
    </row>
    <row r="5071" spans="34:36" x14ac:dyDescent="0.25">
      <c r="AH5071" s="42" t="e">
        <f t="shared" si="173"/>
        <v>#REF!</v>
      </c>
      <c r="AI5071" s="43" t="str">
        <f>_xll.BInterpol('Base IPCA'!$C$3:$C$13,'Base IPCA'!$E$3:$E$13,AH5071,"Cubic","Extrapolate=Linear","MultiX=Average","Skip=True","Sort=True")</f>
        <v>#N/A Invalid Parameter: Interpolation value</v>
      </c>
      <c r="AJ5071" s="43" t="str">
        <f>_xll.BInterpol('Base IPCA'!$C$3:$C$13,'Base IPCA'!$D$3:$D$13,AH5071,"Cubic","Extrapolate=Linear","MultiX=Average","Skip=True","Sort=True")</f>
        <v>#N/A Invalid Parameter: Interpolation value</v>
      </c>
    </row>
    <row r="5072" spans="34:36" x14ac:dyDescent="0.25">
      <c r="AH5072" s="42" t="e">
        <f t="shared" si="173"/>
        <v>#REF!</v>
      </c>
      <c r="AI5072" s="43" t="str">
        <f>_xll.BInterpol('Base IPCA'!$C$3:$C$13,'Base IPCA'!$E$3:$E$13,AH5072,"Cubic","Extrapolate=Linear","MultiX=Average","Skip=True","Sort=True")</f>
        <v>#N/A Invalid Parameter: Interpolation value</v>
      </c>
      <c r="AJ5072" s="43" t="str">
        <f>_xll.BInterpol('Base IPCA'!$C$3:$C$13,'Base IPCA'!$D$3:$D$13,AH5072,"Cubic","Extrapolate=Linear","MultiX=Average","Skip=True","Sort=True")</f>
        <v>#N/A Invalid Parameter: Interpolation value</v>
      </c>
    </row>
    <row r="5073" spans="34:36" x14ac:dyDescent="0.25">
      <c r="AH5073" s="42" t="e">
        <f t="shared" si="173"/>
        <v>#REF!</v>
      </c>
      <c r="AI5073" s="43" t="str">
        <f>_xll.BInterpol('Base IPCA'!$C$3:$C$13,'Base IPCA'!$E$3:$E$13,AH5073,"Cubic","Extrapolate=Linear","MultiX=Average","Skip=True","Sort=True")</f>
        <v>#N/A Invalid Parameter: Interpolation value</v>
      </c>
      <c r="AJ5073" s="43" t="str">
        <f>_xll.BInterpol('Base IPCA'!$C$3:$C$13,'Base IPCA'!$D$3:$D$13,AH5073,"Cubic","Extrapolate=Linear","MultiX=Average","Skip=True","Sort=True")</f>
        <v>#N/A Invalid Parameter: Interpolation value</v>
      </c>
    </row>
    <row r="5074" spans="34:36" x14ac:dyDescent="0.25">
      <c r="AH5074" s="42" t="e">
        <f t="shared" si="173"/>
        <v>#REF!</v>
      </c>
      <c r="AI5074" s="43" t="str">
        <f>_xll.BInterpol('Base IPCA'!$C$3:$C$13,'Base IPCA'!$E$3:$E$13,AH5074,"Cubic","Extrapolate=Linear","MultiX=Average","Skip=True","Sort=True")</f>
        <v>#N/A Invalid Parameter: Interpolation value</v>
      </c>
      <c r="AJ5074" s="43" t="str">
        <f>_xll.BInterpol('Base IPCA'!$C$3:$C$13,'Base IPCA'!$D$3:$D$13,AH5074,"Cubic","Extrapolate=Linear","MultiX=Average","Skip=True","Sort=True")</f>
        <v>#N/A Invalid Parameter: Interpolation value</v>
      </c>
    </row>
    <row r="5075" spans="34:36" x14ac:dyDescent="0.25">
      <c r="AH5075" s="42" t="e">
        <f t="shared" si="173"/>
        <v>#REF!</v>
      </c>
      <c r="AI5075" s="43" t="str">
        <f>_xll.BInterpol('Base IPCA'!$C$3:$C$13,'Base IPCA'!$E$3:$E$13,AH5075,"Cubic","Extrapolate=Linear","MultiX=Average","Skip=True","Sort=True")</f>
        <v>#N/A Invalid Parameter: Interpolation value</v>
      </c>
      <c r="AJ5075" s="43" t="str">
        <f>_xll.BInterpol('Base IPCA'!$C$3:$C$13,'Base IPCA'!$D$3:$D$13,AH5075,"Cubic","Extrapolate=Linear","MultiX=Average","Skip=True","Sort=True")</f>
        <v>#N/A Invalid Parameter: Interpolation value</v>
      </c>
    </row>
    <row r="5076" spans="34:36" x14ac:dyDescent="0.25">
      <c r="AH5076" s="42" t="e">
        <f t="shared" si="173"/>
        <v>#REF!</v>
      </c>
      <c r="AI5076" s="43" t="str">
        <f>_xll.BInterpol('Base IPCA'!$C$3:$C$13,'Base IPCA'!$E$3:$E$13,AH5076,"Cubic","Extrapolate=Linear","MultiX=Average","Skip=True","Sort=True")</f>
        <v>#N/A Invalid Parameter: Interpolation value</v>
      </c>
      <c r="AJ5076" s="43" t="str">
        <f>_xll.BInterpol('Base IPCA'!$C$3:$C$13,'Base IPCA'!$D$3:$D$13,AH5076,"Cubic","Extrapolate=Linear","MultiX=Average","Skip=True","Sort=True")</f>
        <v>#N/A Invalid Parameter: Interpolation value</v>
      </c>
    </row>
    <row r="5077" spans="34:36" x14ac:dyDescent="0.25">
      <c r="AH5077" s="42" t="e">
        <f t="shared" si="173"/>
        <v>#REF!</v>
      </c>
      <c r="AI5077" s="43" t="str">
        <f>_xll.BInterpol('Base IPCA'!$C$3:$C$13,'Base IPCA'!$E$3:$E$13,AH5077,"Cubic","Extrapolate=Linear","MultiX=Average","Skip=True","Sort=True")</f>
        <v>#N/A Invalid Parameter: Interpolation value</v>
      </c>
      <c r="AJ5077" s="43" t="str">
        <f>_xll.BInterpol('Base IPCA'!$C$3:$C$13,'Base IPCA'!$D$3:$D$13,AH5077,"Cubic","Extrapolate=Linear","MultiX=Average","Skip=True","Sort=True")</f>
        <v>#N/A Invalid Parameter: Interpolation value</v>
      </c>
    </row>
    <row r="5078" spans="34:36" x14ac:dyDescent="0.25">
      <c r="AH5078" s="42" t="e">
        <f t="shared" si="173"/>
        <v>#REF!</v>
      </c>
      <c r="AI5078" s="43" t="str">
        <f>_xll.BInterpol('Base IPCA'!$C$3:$C$13,'Base IPCA'!$E$3:$E$13,AH5078,"Cubic","Extrapolate=Linear","MultiX=Average","Skip=True","Sort=True")</f>
        <v>#N/A Invalid Parameter: Interpolation value</v>
      </c>
      <c r="AJ5078" s="43" t="str">
        <f>_xll.BInterpol('Base IPCA'!$C$3:$C$13,'Base IPCA'!$D$3:$D$13,AH5078,"Cubic","Extrapolate=Linear","MultiX=Average","Skip=True","Sort=True")</f>
        <v>#N/A Invalid Parameter: Interpolation value</v>
      </c>
    </row>
    <row r="5079" spans="34:36" x14ac:dyDescent="0.25">
      <c r="AH5079" s="42" t="e">
        <f t="shared" si="173"/>
        <v>#REF!</v>
      </c>
      <c r="AI5079" s="43" t="str">
        <f>_xll.BInterpol('Base IPCA'!$C$3:$C$13,'Base IPCA'!$E$3:$E$13,AH5079,"Cubic","Extrapolate=Linear","MultiX=Average","Skip=True","Sort=True")</f>
        <v>#N/A Invalid Parameter: Interpolation value</v>
      </c>
      <c r="AJ5079" s="43" t="str">
        <f>_xll.BInterpol('Base IPCA'!$C$3:$C$13,'Base IPCA'!$D$3:$D$13,AH5079,"Cubic","Extrapolate=Linear","MultiX=Average","Skip=True","Sort=True")</f>
        <v>#N/A Invalid Parameter: Interpolation value</v>
      </c>
    </row>
    <row r="5080" spans="34:36" x14ac:dyDescent="0.25">
      <c r="AH5080" s="42" t="e">
        <f t="shared" si="173"/>
        <v>#REF!</v>
      </c>
      <c r="AI5080" s="43" t="str">
        <f>_xll.BInterpol('Base IPCA'!$C$3:$C$13,'Base IPCA'!$E$3:$E$13,AH5080,"Cubic","Extrapolate=Linear","MultiX=Average","Skip=True","Sort=True")</f>
        <v>#N/A Invalid Parameter: Interpolation value</v>
      </c>
      <c r="AJ5080" s="43" t="str">
        <f>_xll.BInterpol('Base IPCA'!$C$3:$C$13,'Base IPCA'!$D$3:$D$13,AH5080,"Cubic","Extrapolate=Linear","MultiX=Average","Skip=True","Sort=True")</f>
        <v>#N/A Invalid Parameter: Interpolation value</v>
      </c>
    </row>
    <row r="5081" spans="34:36" x14ac:dyDescent="0.25">
      <c r="AH5081" s="42" t="e">
        <f t="shared" si="173"/>
        <v>#REF!</v>
      </c>
      <c r="AI5081" s="43" t="str">
        <f>_xll.BInterpol('Base IPCA'!$C$3:$C$13,'Base IPCA'!$E$3:$E$13,AH5081,"Cubic","Extrapolate=Linear","MultiX=Average","Skip=True","Sort=True")</f>
        <v>#N/A Invalid Parameter: Interpolation value</v>
      </c>
      <c r="AJ5081" s="43" t="str">
        <f>_xll.BInterpol('Base IPCA'!$C$3:$C$13,'Base IPCA'!$D$3:$D$13,AH5081,"Cubic","Extrapolate=Linear","MultiX=Average","Skip=True","Sort=True")</f>
        <v>#N/A Invalid Parameter: Interpolation value</v>
      </c>
    </row>
    <row r="5082" spans="34:36" x14ac:dyDescent="0.25">
      <c r="AH5082" s="42" t="e">
        <f t="shared" si="173"/>
        <v>#REF!</v>
      </c>
      <c r="AI5082" s="43" t="str">
        <f>_xll.BInterpol('Base IPCA'!$C$3:$C$13,'Base IPCA'!$E$3:$E$13,AH5082,"Cubic","Extrapolate=Linear","MultiX=Average","Skip=True","Sort=True")</f>
        <v>#N/A Invalid Parameter: Interpolation value</v>
      </c>
      <c r="AJ5082" s="43" t="str">
        <f>_xll.BInterpol('Base IPCA'!$C$3:$C$13,'Base IPCA'!$D$3:$D$13,AH5082,"Cubic","Extrapolate=Linear","MultiX=Average","Skip=True","Sort=True")</f>
        <v>#N/A Invalid Parameter: Interpolation value</v>
      </c>
    </row>
    <row r="5083" spans="34:36" x14ac:dyDescent="0.25">
      <c r="AH5083" s="42" t="e">
        <f t="shared" si="173"/>
        <v>#REF!</v>
      </c>
      <c r="AI5083" s="43" t="str">
        <f>_xll.BInterpol('Base IPCA'!$C$3:$C$13,'Base IPCA'!$E$3:$E$13,AH5083,"Cubic","Extrapolate=Linear","MultiX=Average","Skip=True","Sort=True")</f>
        <v>#N/A Invalid Parameter: Interpolation value</v>
      </c>
      <c r="AJ5083" s="43" t="str">
        <f>_xll.BInterpol('Base IPCA'!$C$3:$C$13,'Base IPCA'!$D$3:$D$13,AH5083,"Cubic","Extrapolate=Linear","MultiX=Average","Skip=True","Sort=True")</f>
        <v>#N/A Invalid Parameter: Interpolation value</v>
      </c>
    </row>
    <row r="5084" spans="34:36" x14ac:dyDescent="0.25">
      <c r="AH5084" s="42" t="e">
        <f t="shared" si="173"/>
        <v>#REF!</v>
      </c>
      <c r="AI5084" s="43" t="str">
        <f>_xll.BInterpol('Base IPCA'!$C$3:$C$13,'Base IPCA'!$E$3:$E$13,AH5084,"Cubic","Extrapolate=Linear","MultiX=Average","Skip=True","Sort=True")</f>
        <v>#N/A Invalid Parameter: Interpolation value</v>
      </c>
      <c r="AJ5084" s="43" t="str">
        <f>_xll.BInterpol('Base IPCA'!$C$3:$C$13,'Base IPCA'!$D$3:$D$13,AH5084,"Cubic","Extrapolate=Linear","MultiX=Average","Skip=True","Sort=True")</f>
        <v>#N/A Invalid Parameter: Interpolation value</v>
      </c>
    </row>
    <row r="5085" spans="34:36" x14ac:dyDescent="0.25">
      <c r="AH5085" s="42" t="e">
        <f t="shared" si="173"/>
        <v>#REF!</v>
      </c>
      <c r="AI5085" s="43" t="str">
        <f>_xll.BInterpol('Base IPCA'!$C$3:$C$13,'Base IPCA'!$E$3:$E$13,AH5085,"Cubic","Extrapolate=Linear","MultiX=Average","Skip=True","Sort=True")</f>
        <v>#N/A Invalid Parameter: Interpolation value</v>
      </c>
      <c r="AJ5085" s="43" t="str">
        <f>_xll.BInterpol('Base IPCA'!$C$3:$C$13,'Base IPCA'!$D$3:$D$13,AH5085,"Cubic","Extrapolate=Linear","MultiX=Average","Skip=True","Sort=True")</f>
        <v>#N/A Invalid Parameter: Interpolation value</v>
      </c>
    </row>
    <row r="5086" spans="34:36" x14ac:dyDescent="0.25">
      <c r="AH5086" s="42" t="e">
        <f t="shared" si="173"/>
        <v>#REF!</v>
      </c>
      <c r="AI5086" s="43" t="str">
        <f>_xll.BInterpol('Base IPCA'!$C$3:$C$13,'Base IPCA'!$E$3:$E$13,AH5086,"Cubic","Extrapolate=Linear","MultiX=Average","Skip=True","Sort=True")</f>
        <v>#N/A Invalid Parameter: Interpolation value</v>
      </c>
      <c r="AJ5086" s="43" t="str">
        <f>_xll.BInterpol('Base IPCA'!$C$3:$C$13,'Base IPCA'!$D$3:$D$13,AH5086,"Cubic","Extrapolate=Linear","MultiX=Average","Skip=True","Sort=True")</f>
        <v>#N/A Invalid Parameter: Interpolation value</v>
      </c>
    </row>
    <row r="5087" spans="34:36" x14ac:dyDescent="0.25">
      <c r="AH5087" s="42" t="e">
        <f t="shared" si="173"/>
        <v>#REF!</v>
      </c>
      <c r="AI5087" s="43" t="str">
        <f>_xll.BInterpol('Base IPCA'!$C$3:$C$13,'Base IPCA'!$E$3:$E$13,AH5087,"Cubic","Extrapolate=Linear","MultiX=Average","Skip=True","Sort=True")</f>
        <v>#N/A Invalid Parameter: Interpolation value</v>
      </c>
      <c r="AJ5087" s="43" t="str">
        <f>_xll.BInterpol('Base IPCA'!$C$3:$C$13,'Base IPCA'!$D$3:$D$13,AH5087,"Cubic","Extrapolate=Linear","MultiX=Average","Skip=True","Sort=True")</f>
        <v>#N/A Invalid Parameter: Interpolation value</v>
      </c>
    </row>
    <row r="5088" spans="34:36" x14ac:dyDescent="0.25">
      <c r="AH5088" s="42" t="e">
        <f t="shared" si="173"/>
        <v>#REF!</v>
      </c>
      <c r="AI5088" s="43" t="str">
        <f>_xll.BInterpol('Base IPCA'!$C$3:$C$13,'Base IPCA'!$E$3:$E$13,AH5088,"Cubic","Extrapolate=Linear","MultiX=Average","Skip=True","Sort=True")</f>
        <v>#N/A Invalid Parameter: Interpolation value</v>
      </c>
      <c r="AJ5088" s="43" t="str">
        <f>_xll.BInterpol('Base IPCA'!$C$3:$C$13,'Base IPCA'!$D$3:$D$13,AH5088,"Cubic","Extrapolate=Linear","MultiX=Average","Skip=True","Sort=True")</f>
        <v>#N/A Invalid Parameter: Interpolation value</v>
      </c>
    </row>
    <row r="5089" spans="34:36" x14ac:dyDescent="0.25">
      <c r="AH5089" s="42" t="e">
        <f t="shared" si="173"/>
        <v>#REF!</v>
      </c>
      <c r="AI5089" s="43" t="str">
        <f>_xll.BInterpol('Base IPCA'!$C$3:$C$13,'Base IPCA'!$E$3:$E$13,AH5089,"Cubic","Extrapolate=Linear","MultiX=Average","Skip=True","Sort=True")</f>
        <v>#N/A Invalid Parameter: Interpolation value</v>
      </c>
      <c r="AJ5089" s="43" t="str">
        <f>_xll.BInterpol('Base IPCA'!$C$3:$C$13,'Base IPCA'!$D$3:$D$13,AH5089,"Cubic","Extrapolate=Linear","MultiX=Average","Skip=True","Sort=True")</f>
        <v>#N/A Invalid Parameter: Interpolation value</v>
      </c>
    </row>
    <row r="5090" spans="34:36" x14ac:dyDescent="0.25">
      <c r="AH5090" s="42" t="e">
        <f t="shared" si="173"/>
        <v>#REF!</v>
      </c>
      <c r="AI5090" s="43" t="str">
        <f>_xll.BInterpol('Base IPCA'!$C$3:$C$13,'Base IPCA'!$E$3:$E$13,AH5090,"Cubic","Extrapolate=Linear","MultiX=Average","Skip=True","Sort=True")</f>
        <v>#N/A Invalid Parameter: Interpolation value</v>
      </c>
      <c r="AJ5090" s="43" t="str">
        <f>_xll.BInterpol('Base IPCA'!$C$3:$C$13,'Base IPCA'!$D$3:$D$13,AH5090,"Cubic","Extrapolate=Linear","MultiX=Average","Skip=True","Sort=True")</f>
        <v>#N/A Invalid Parameter: Interpolation value</v>
      </c>
    </row>
    <row r="5091" spans="34:36" x14ac:dyDescent="0.25">
      <c r="AH5091" s="42" t="e">
        <f t="shared" si="173"/>
        <v>#REF!</v>
      </c>
      <c r="AI5091" s="43" t="str">
        <f>_xll.BInterpol('Base IPCA'!$C$3:$C$13,'Base IPCA'!$E$3:$E$13,AH5091,"Cubic","Extrapolate=Linear","MultiX=Average","Skip=True","Sort=True")</f>
        <v>#N/A Invalid Parameter: Interpolation value</v>
      </c>
      <c r="AJ5091" s="43" t="str">
        <f>_xll.BInterpol('Base IPCA'!$C$3:$C$13,'Base IPCA'!$D$3:$D$13,AH5091,"Cubic","Extrapolate=Linear","MultiX=Average","Skip=True","Sort=True")</f>
        <v>#N/A Invalid Parameter: Interpolation value</v>
      </c>
    </row>
    <row r="5092" spans="34:36" x14ac:dyDescent="0.25">
      <c r="AH5092" s="42" t="e">
        <f t="shared" si="173"/>
        <v>#REF!</v>
      </c>
      <c r="AI5092" s="43" t="str">
        <f>_xll.BInterpol('Base IPCA'!$C$3:$C$13,'Base IPCA'!$E$3:$E$13,AH5092,"Cubic","Extrapolate=Linear","MultiX=Average","Skip=True","Sort=True")</f>
        <v>#N/A Invalid Parameter: Interpolation value</v>
      </c>
      <c r="AJ5092" s="43" t="str">
        <f>_xll.BInterpol('Base IPCA'!$C$3:$C$13,'Base IPCA'!$D$3:$D$13,AH5092,"Cubic","Extrapolate=Linear","MultiX=Average","Skip=True","Sort=True")</f>
        <v>#N/A Invalid Parameter: Interpolation value</v>
      </c>
    </row>
    <row r="5093" spans="34:36" x14ac:dyDescent="0.25">
      <c r="AH5093" s="42" t="e">
        <f t="shared" si="173"/>
        <v>#REF!</v>
      </c>
      <c r="AI5093" s="43" t="str">
        <f>_xll.BInterpol('Base IPCA'!$C$3:$C$13,'Base IPCA'!$E$3:$E$13,AH5093,"Cubic","Extrapolate=Linear","MultiX=Average","Skip=True","Sort=True")</f>
        <v>#N/A Invalid Parameter: Interpolation value</v>
      </c>
      <c r="AJ5093" s="43" t="str">
        <f>_xll.BInterpol('Base IPCA'!$C$3:$C$13,'Base IPCA'!$D$3:$D$13,AH5093,"Cubic","Extrapolate=Linear","MultiX=Average","Skip=True","Sort=True")</f>
        <v>#N/A Invalid Parameter: Interpolation value</v>
      </c>
    </row>
    <row r="5094" spans="34:36" x14ac:dyDescent="0.25">
      <c r="AH5094" s="42" t="e">
        <f t="shared" si="173"/>
        <v>#REF!</v>
      </c>
      <c r="AI5094" s="43" t="str">
        <f>_xll.BInterpol('Base IPCA'!$C$3:$C$13,'Base IPCA'!$E$3:$E$13,AH5094,"Cubic","Extrapolate=Linear","MultiX=Average","Skip=True","Sort=True")</f>
        <v>#N/A Invalid Parameter: Interpolation value</v>
      </c>
      <c r="AJ5094" s="43" t="str">
        <f>_xll.BInterpol('Base IPCA'!$C$3:$C$13,'Base IPCA'!$D$3:$D$13,AH5094,"Cubic","Extrapolate=Linear","MultiX=Average","Skip=True","Sort=True")</f>
        <v>#N/A Invalid Parameter: Interpolation value</v>
      </c>
    </row>
    <row r="5095" spans="34:36" x14ac:dyDescent="0.25">
      <c r="AH5095" s="42" t="e">
        <f t="shared" si="173"/>
        <v>#REF!</v>
      </c>
      <c r="AI5095" s="43" t="str">
        <f>_xll.BInterpol('Base IPCA'!$C$3:$C$13,'Base IPCA'!$E$3:$E$13,AH5095,"Cubic","Extrapolate=Linear","MultiX=Average","Skip=True","Sort=True")</f>
        <v>#N/A Invalid Parameter: Interpolation value</v>
      </c>
      <c r="AJ5095" s="43" t="str">
        <f>_xll.BInterpol('Base IPCA'!$C$3:$C$13,'Base IPCA'!$D$3:$D$13,AH5095,"Cubic","Extrapolate=Linear","MultiX=Average","Skip=True","Sort=True")</f>
        <v>#N/A Invalid Parameter: Interpolation value</v>
      </c>
    </row>
    <row r="5096" spans="34:36" x14ac:dyDescent="0.25">
      <c r="AH5096" s="42" t="e">
        <f t="shared" si="173"/>
        <v>#REF!</v>
      </c>
      <c r="AI5096" s="43" t="str">
        <f>_xll.BInterpol('Base IPCA'!$C$3:$C$13,'Base IPCA'!$E$3:$E$13,AH5096,"Cubic","Extrapolate=Linear","MultiX=Average","Skip=True","Sort=True")</f>
        <v>#N/A Invalid Parameter: Interpolation value</v>
      </c>
      <c r="AJ5096" s="43" t="str">
        <f>_xll.BInterpol('Base IPCA'!$C$3:$C$13,'Base IPCA'!$D$3:$D$13,AH5096,"Cubic","Extrapolate=Linear","MultiX=Average","Skip=True","Sort=True")</f>
        <v>#N/A Invalid Parameter: Interpolation value</v>
      </c>
    </row>
    <row r="5097" spans="34:36" x14ac:dyDescent="0.25">
      <c r="AH5097" s="42" t="e">
        <f t="shared" si="173"/>
        <v>#REF!</v>
      </c>
      <c r="AI5097" s="43" t="str">
        <f>_xll.BInterpol('Base IPCA'!$C$3:$C$13,'Base IPCA'!$E$3:$E$13,AH5097,"Cubic","Extrapolate=Linear","MultiX=Average","Skip=True","Sort=True")</f>
        <v>#N/A Invalid Parameter: Interpolation value</v>
      </c>
      <c r="AJ5097" s="43" t="str">
        <f>_xll.BInterpol('Base IPCA'!$C$3:$C$13,'Base IPCA'!$D$3:$D$13,AH5097,"Cubic","Extrapolate=Linear","MultiX=Average","Skip=True","Sort=True")</f>
        <v>#N/A Invalid Parameter: Interpolation value</v>
      </c>
    </row>
    <row r="5098" spans="34:36" x14ac:dyDescent="0.25">
      <c r="AH5098" s="42" t="e">
        <f t="shared" si="173"/>
        <v>#REF!</v>
      </c>
      <c r="AI5098" s="43" t="str">
        <f>_xll.BInterpol('Base IPCA'!$C$3:$C$13,'Base IPCA'!$E$3:$E$13,AH5098,"Cubic","Extrapolate=Linear","MultiX=Average","Skip=True","Sort=True")</f>
        <v>#N/A Invalid Parameter: Interpolation value</v>
      </c>
      <c r="AJ5098" s="43" t="str">
        <f>_xll.BInterpol('Base IPCA'!$C$3:$C$13,'Base IPCA'!$D$3:$D$13,AH5098,"Cubic","Extrapolate=Linear","MultiX=Average","Skip=True","Sort=True")</f>
        <v>#N/A Invalid Parameter: Interpolation value</v>
      </c>
    </row>
    <row r="5099" spans="34:36" x14ac:dyDescent="0.25">
      <c r="AH5099" s="42" t="e">
        <f t="shared" si="173"/>
        <v>#REF!</v>
      </c>
      <c r="AI5099" s="43" t="str">
        <f>_xll.BInterpol('Base IPCA'!$C$3:$C$13,'Base IPCA'!$E$3:$E$13,AH5099,"Cubic","Extrapolate=Linear","MultiX=Average","Skip=True","Sort=True")</f>
        <v>#N/A Invalid Parameter: Interpolation value</v>
      </c>
      <c r="AJ5099" s="43" t="str">
        <f>_xll.BInterpol('Base IPCA'!$C$3:$C$13,'Base IPCA'!$D$3:$D$13,AH5099,"Cubic","Extrapolate=Linear","MultiX=Average","Skip=True","Sort=True")</f>
        <v>#N/A Invalid Parameter: Interpolation value</v>
      </c>
    </row>
    <row r="5100" spans="34:36" x14ac:dyDescent="0.25">
      <c r="AH5100" s="42" t="e">
        <f t="shared" si="173"/>
        <v>#REF!</v>
      </c>
      <c r="AI5100" s="43" t="str">
        <f>_xll.BInterpol('Base IPCA'!$C$3:$C$13,'Base IPCA'!$E$3:$E$13,AH5100,"Cubic","Extrapolate=Linear","MultiX=Average","Skip=True","Sort=True")</f>
        <v>#N/A Invalid Parameter: Interpolation value</v>
      </c>
      <c r="AJ5100" s="43" t="str">
        <f>_xll.BInterpol('Base IPCA'!$C$3:$C$13,'Base IPCA'!$D$3:$D$13,AH5100,"Cubic","Extrapolate=Linear","MultiX=Average","Skip=True","Sort=True")</f>
        <v>#N/A Invalid Parameter: Interpolation value</v>
      </c>
    </row>
    <row r="5101" spans="34:36" x14ac:dyDescent="0.25">
      <c r="AH5101" s="42" t="e">
        <f t="shared" si="173"/>
        <v>#REF!</v>
      </c>
      <c r="AI5101" s="43" t="str">
        <f>_xll.BInterpol('Base IPCA'!$C$3:$C$13,'Base IPCA'!$E$3:$E$13,AH5101,"Cubic","Extrapolate=Linear","MultiX=Average","Skip=True","Sort=True")</f>
        <v>#N/A Invalid Parameter: Interpolation value</v>
      </c>
      <c r="AJ5101" s="43" t="str">
        <f>_xll.BInterpol('Base IPCA'!$C$3:$C$13,'Base IPCA'!$D$3:$D$13,AH5101,"Cubic","Extrapolate=Linear","MultiX=Average","Skip=True","Sort=True")</f>
        <v>#N/A Invalid Parameter: Interpolation value</v>
      </c>
    </row>
    <row r="5102" spans="34:36" x14ac:dyDescent="0.25">
      <c r="AH5102" s="42" t="e">
        <f t="shared" si="173"/>
        <v>#REF!</v>
      </c>
      <c r="AI5102" s="43" t="str">
        <f>_xll.BInterpol('Base IPCA'!$C$3:$C$13,'Base IPCA'!$E$3:$E$13,AH5102,"Cubic","Extrapolate=Linear","MultiX=Average","Skip=True","Sort=True")</f>
        <v>#N/A Invalid Parameter: Interpolation value</v>
      </c>
      <c r="AJ5102" s="43" t="str">
        <f>_xll.BInterpol('Base IPCA'!$C$3:$C$13,'Base IPCA'!$D$3:$D$13,AH5102,"Cubic","Extrapolate=Linear","MultiX=Average","Skip=True","Sort=True")</f>
        <v>#N/A Invalid Parameter: Interpolation value</v>
      </c>
    </row>
    <row r="5103" spans="34:36" x14ac:dyDescent="0.25">
      <c r="AH5103" s="42" t="e">
        <f t="shared" si="173"/>
        <v>#REF!</v>
      </c>
      <c r="AI5103" s="43" t="str">
        <f>_xll.BInterpol('Base IPCA'!$C$3:$C$13,'Base IPCA'!$E$3:$E$13,AH5103,"Cubic","Extrapolate=Linear","MultiX=Average","Skip=True","Sort=True")</f>
        <v>#N/A Invalid Parameter: Interpolation value</v>
      </c>
      <c r="AJ5103" s="43" t="str">
        <f>_xll.BInterpol('Base IPCA'!$C$3:$C$13,'Base IPCA'!$D$3:$D$13,AH5103,"Cubic","Extrapolate=Linear","MultiX=Average","Skip=True","Sort=True")</f>
        <v>#N/A Invalid Parameter: Interpolation value</v>
      </c>
    </row>
    <row r="5104" spans="34:36" x14ac:dyDescent="0.25">
      <c r="AH5104" s="42" t="e">
        <f t="shared" si="173"/>
        <v>#REF!</v>
      </c>
      <c r="AI5104" s="43" t="str">
        <f>_xll.BInterpol('Base IPCA'!$C$3:$C$13,'Base IPCA'!$E$3:$E$13,AH5104,"Cubic","Extrapolate=Linear","MultiX=Average","Skip=True","Sort=True")</f>
        <v>#N/A Invalid Parameter: Interpolation value</v>
      </c>
      <c r="AJ5104" s="43" t="str">
        <f>_xll.BInterpol('Base IPCA'!$C$3:$C$13,'Base IPCA'!$D$3:$D$13,AH5104,"Cubic","Extrapolate=Linear","MultiX=Average","Skip=True","Sort=True")</f>
        <v>#N/A Invalid Parameter: Interpolation value</v>
      </c>
    </row>
    <row r="5105" spans="34:36" x14ac:dyDescent="0.25">
      <c r="AH5105" s="42" t="e">
        <f t="shared" si="173"/>
        <v>#REF!</v>
      </c>
      <c r="AI5105" s="43" t="str">
        <f>_xll.BInterpol('Base IPCA'!$C$3:$C$13,'Base IPCA'!$E$3:$E$13,AH5105,"Cubic","Extrapolate=Linear","MultiX=Average","Skip=True","Sort=True")</f>
        <v>#N/A Invalid Parameter: Interpolation value</v>
      </c>
      <c r="AJ5105" s="43" t="str">
        <f>_xll.BInterpol('Base IPCA'!$C$3:$C$13,'Base IPCA'!$D$3:$D$13,AH5105,"Cubic","Extrapolate=Linear","MultiX=Average","Skip=True","Sort=True")</f>
        <v>#N/A Invalid Parameter: Interpolation value</v>
      </c>
    </row>
    <row r="5106" spans="34:36" x14ac:dyDescent="0.25">
      <c r="AH5106" s="42" t="e">
        <f t="shared" si="173"/>
        <v>#REF!</v>
      </c>
      <c r="AI5106" s="43" t="str">
        <f>_xll.BInterpol('Base IPCA'!$C$3:$C$13,'Base IPCA'!$E$3:$E$13,AH5106,"Cubic","Extrapolate=Linear","MultiX=Average","Skip=True","Sort=True")</f>
        <v>#N/A Invalid Parameter: Interpolation value</v>
      </c>
      <c r="AJ5106" s="43" t="str">
        <f>_xll.BInterpol('Base IPCA'!$C$3:$C$13,'Base IPCA'!$D$3:$D$13,AH5106,"Cubic","Extrapolate=Linear","MultiX=Average","Skip=True","Sort=True")</f>
        <v>#N/A Invalid Parameter: Interpolation value</v>
      </c>
    </row>
    <row r="5107" spans="34:36" x14ac:dyDescent="0.25">
      <c r="AH5107" s="42" t="e">
        <f t="shared" si="173"/>
        <v>#REF!</v>
      </c>
      <c r="AI5107" s="43" t="str">
        <f>_xll.BInterpol('Base IPCA'!$C$3:$C$13,'Base IPCA'!$E$3:$E$13,AH5107,"Cubic","Extrapolate=Linear","MultiX=Average","Skip=True","Sort=True")</f>
        <v>#N/A Invalid Parameter: Interpolation value</v>
      </c>
      <c r="AJ5107" s="43" t="str">
        <f>_xll.BInterpol('Base IPCA'!$C$3:$C$13,'Base IPCA'!$D$3:$D$13,AH5107,"Cubic","Extrapolate=Linear","MultiX=Average","Skip=True","Sort=True")</f>
        <v>#N/A Invalid Parameter: Interpolation value</v>
      </c>
    </row>
    <row r="5108" spans="34:36" x14ac:dyDescent="0.25">
      <c r="AH5108" s="42" t="e">
        <f t="shared" si="173"/>
        <v>#REF!</v>
      </c>
      <c r="AI5108" s="43" t="str">
        <f>_xll.BInterpol('Base IPCA'!$C$3:$C$13,'Base IPCA'!$E$3:$E$13,AH5108,"Cubic","Extrapolate=Linear","MultiX=Average","Skip=True","Sort=True")</f>
        <v>#N/A Invalid Parameter: Interpolation value</v>
      </c>
      <c r="AJ5108" s="43" t="str">
        <f>_xll.BInterpol('Base IPCA'!$C$3:$C$13,'Base IPCA'!$D$3:$D$13,AH5108,"Cubic","Extrapolate=Linear","MultiX=Average","Skip=True","Sort=True")</f>
        <v>#N/A Invalid Parameter: Interpolation value</v>
      </c>
    </row>
    <row r="5109" spans="34:36" x14ac:dyDescent="0.25">
      <c r="AH5109" s="42" t="e">
        <f t="shared" si="173"/>
        <v>#REF!</v>
      </c>
      <c r="AI5109" s="43" t="str">
        <f>_xll.BInterpol('Base IPCA'!$C$3:$C$13,'Base IPCA'!$E$3:$E$13,AH5109,"Cubic","Extrapolate=Linear","MultiX=Average","Skip=True","Sort=True")</f>
        <v>#N/A Invalid Parameter: Interpolation value</v>
      </c>
      <c r="AJ5109" s="43" t="str">
        <f>_xll.BInterpol('Base IPCA'!$C$3:$C$13,'Base IPCA'!$D$3:$D$13,AH5109,"Cubic","Extrapolate=Linear","MultiX=Average","Skip=True","Sort=True")</f>
        <v>#N/A Invalid Parameter: Interpolation value</v>
      </c>
    </row>
    <row r="5110" spans="34:36" x14ac:dyDescent="0.25">
      <c r="AH5110" s="42" t="e">
        <f t="shared" si="173"/>
        <v>#REF!</v>
      </c>
      <c r="AI5110" s="43" t="str">
        <f>_xll.BInterpol('Base IPCA'!$C$3:$C$13,'Base IPCA'!$E$3:$E$13,AH5110,"Cubic","Extrapolate=Linear","MultiX=Average","Skip=True","Sort=True")</f>
        <v>#N/A Invalid Parameter: Interpolation value</v>
      </c>
      <c r="AJ5110" s="43" t="str">
        <f>_xll.BInterpol('Base IPCA'!$C$3:$C$13,'Base IPCA'!$D$3:$D$13,AH5110,"Cubic","Extrapolate=Linear","MultiX=Average","Skip=True","Sort=True")</f>
        <v>#N/A Invalid Parameter: Interpolation value</v>
      </c>
    </row>
    <row r="5111" spans="34:36" x14ac:dyDescent="0.25">
      <c r="AH5111" s="42" t="e">
        <f t="shared" si="173"/>
        <v>#REF!</v>
      </c>
      <c r="AI5111" s="43" t="str">
        <f>_xll.BInterpol('Base IPCA'!$C$3:$C$13,'Base IPCA'!$E$3:$E$13,AH5111,"Cubic","Extrapolate=Linear","MultiX=Average","Skip=True","Sort=True")</f>
        <v>#N/A Invalid Parameter: Interpolation value</v>
      </c>
      <c r="AJ5111" s="43" t="str">
        <f>_xll.BInterpol('Base IPCA'!$C$3:$C$13,'Base IPCA'!$D$3:$D$13,AH5111,"Cubic","Extrapolate=Linear","MultiX=Average","Skip=True","Sort=True")</f>
        <v>#N/A Invalid Parameter: Interpolation value</v>
      </c>
    </row>
    <row r="5112" spans="34:36" x14ac:dyDescent="0.25">
      <c r="AH5112" s="42" t="e">
        <f t="shared" si="173"/>
        <v>#REF!</v>
      </c>
      <c r="AI5112" s="43" t="str">
        <f>_xll.BInterpol('Base IPCA'!$C$3:$C$13,'Base IPCA'!$E$3:$E$13,AH5112,"Cubic","Extrapolate=Linear","MultiX=Average","Skip=True","Sort=True")</f>
        <v>#N/A Invalid Parameter: Interpolation value</v>
      </c>
      <c r="AJ5112" s="43" t="str">
        <f>_xll.BInterpol('Base IPCA'!$C$3:$C$13,'Base IPCA'!$D$3:$D$13,AH5112,"Cubic","Extrapolate=Linear","MultiX=Average","Skip=True","Sort=True")</f>
        <v>#N/A Invalid Parameter: Interpolation value</v>
      </c>
    </row>
    <row r="5113" spans="34:36" x14ac:dyDescent="0.25">
      <c r="AH5113" s="42" t="e">
        <f t="shared" si="173"/>
        <v>#REF!</v>
      </c>
      <c r="AI5113" s="43" t="str">
        <f>_xll.BInterpol('Base IPCA'!$C$3:$C$13,'Base IPCA'!$E$3:$E$13,AH5113,"Cubic","Extrapolate=Linear","MultiX=Average","Skip=True","Sort=True")</f>
        <v>#N/A Invalid Parameter: Interpolation value</v>
      </c>
      <c r="AJ5113" s="43" t="str">
        <f>_xll.BInterpol('Base IPCA'!$C$3:$C$13,'Base IPCA'!$D$3:$D$13,AH5113,"Cubic","Extrapolate=Linear","MultiX=Average","Skip=True","Sort=True")</f>
        <v>#N/A Invalid Parameter: Interpolation value</v>
      </c>
    </row>
    <row r="5114" spans="34:36" x14ac:dyDescent="0.25">
      <c r="AH5114" s="42" t="e">
        <f t="shared" si="173"/>
        <v>#REF!</v>
      </c>
      <c r="AI5114" s="43" t="str">
        <f>_xll.BInterpol('Base IPCA'!$C$3:$C$13,'Base IPCA'!$E$3:$E$13,AH5114,"Cubic","Extrapolate=Linear","MultiX=Average","Skip=True","Sort=True")</f>
        <v>#N/A Invalid Parameter: Interpolation value</v>
      </c>
      <c r="AJ5114" s="43" t="str">
        <f>_xll.BInterpol('Base IPCA'!$C$3:$C$13,'Base IPCA'!$D$3:$D$13,AH5114,"Cubic","Extrapolate=Linear","MultiX=Average","Skip=True","Sort=True")</f>
        <v>#N/A Invalid Parameter: Interpolation value</v>
      </c>
    </row>
    <row r="5115" spans="34:36" x14ac:dyDescent="0.25">
      <c r="AH5115" s="42" t="e">
        <f t="shared" si="173"/>
        <v>#REF!</v>
      </c>
      <c r="AI5115" s="43" t="str">
        <f>_xll.BInterpol('Base IPCA'!$C$3:$C$13,'Base IPCA'!$E$3:$E$13,AH5115,"Cubic","Extrapolate=Linear","MultiX=Average","Skip=True","Sort=True")</f>
        <v>#N/A Invalid Parameter: Interpolation value</v>
      </c>
      <c r="AJ5115" s="43" t="str">
        <f>_xll.BInterpol('Base IPCA'!$C$3:$C$13,'Base IPCA'!$D$3:$D$13,AH5115,"Cubic","Extrapolate=Linear","MultiX=Average","Skip=True","Sort=True")</f>
        <v>#N/A Invalid Parameter: Interpolation value</v>
      </c>
    </row>
    <row r="5116" spans="34:36" x14ac:dyDescent="0.25">
      <c r="AH5116" s="42" t="e">
        <f t="shared" si="173"/>
        <v>#REF!</v>
      </c>
      <c r="AI5116" s="43" t="str">
        <f>_xll.BInterpol('Base IPCA'!$C$3:$C$13,'Base IPCA'!$E$3:$E$13,AH5116,"Cubic","Extrapolate=Linear","MultiX=Average","Skip=True","Sort=True")</f>
        <v>#N/A Invalid Parameter: Interpolation value</v>
      </c>
      <c r="AJ5116" s="43" t="str">
        <f>_xll.BInterpol('Base IPCA'!$C$3:$C$13,'Base IPCA'!$D$3:$D$13,AH5116,"Cubic","Extrapolate=Linear","MultiX=Average","Skip=True","Sort=True")</f>
        <v>#N/A Invalid Parameter: Interpolation value</v>
      </c>
    </row>
    <row r="5117" spans="34:36" x14ac:dyDescent="0.25">
      <c r="AH5117" s="42" t="e">
        <f t="shared" si="173"/>
        <v>#REF!</v>
      </c>
      <c r="AI5117" s="43" t="str">
        <f>_xll.BInterpol('Base IPCA'!$C$3:$C$13,'Base IPCA'!$E$3:$E$13,AH5117,"Cubic","Extrapolate=Linear","MultiX=Average","Skip=True","Sort=True")</f>
        <v>#N/A Invalid Parameter: Interpolation value</v>
      </c>
      <c r="AJ5117" s="43" t="str">
        <f>_xll.BInterpol('Base IPCA'!$C$3:$C$13,'Base IPCA'!$D$3:$D$13,AH5117,"Cubic","Extrapolate=Linear","MultiX=Average","Skip=True","Sort=True")</f>
        <v>#N/A Invalid Parameter: Interpolation value</v>
      </c>
    </row>
    <row r="5118" spans="34:36" x14ac:dyDescent="0.25">
      <c r="AH5118" s="42" t="e">
        <f t="shared" si="173"/>
        <v>#REF!</v>
      </c>
      <c r="AI5118" s="43" t="str">
        <f>_xll.BInterpol('Base IPCA'!$C$3:$C$13,'Base IPCA'!$E$3:$E$13,AH5118,"Cubic","Extrapolate=Linear","MultiX=Average","Skip=True","Sort=True")</f>
        <v>#N/A Invalid Parameter: Interpolation value</v>
      </c>
      <c r="AJ5118" s="43" t="str">
        <f>_xll.BInterpol('Base IPCA'!$C$3:$C$13,'Base IPCA'!$D$3:$D$13,AH5118,"Cubic","Extrapolate=Linear","MultiX=Average","Skip=True","Sort=True")</f>
        <v>#N/A Invalid Parameter: Interpolation value</v>
      </c>
    </row>
    <row r="5119" spans="34:36" x14ac:dyDescent="0.25">
      <c r="AH5119" s="42" t="e">
        <f t="shared" si="173"/>
        <v>#REF!</v>
      </c>
      <c r="AI5119" s="43" t="str">
        <f>_xll.BInterpol('Base IPCA'!$C$3:$C$13,'Base IPCA'!$E$3:$E$13,AH5119,"Cubic","Extrapolate=Linear","MultiX=Average","Skip=True","Sort=True")</f>
        <v>#N/A Invalid Parameter: Interpolation value</v>
      </c>
      <c r="AJ5119" s="43" t="str">
        <f>_xll.BInterpol('Base IPCA'!$C$3:$C$13,'Base IPCA'!$D$3:$D$13,AH5119,"Cubic","Extrapolate=Linear","MultiX=Average","Skip=True","Sort=True")</f>
        <v>#N/A Invalid Parameter: Interpolation value</v>
      </c>
    </row>
    <row r="5120" spans="34:36" x14ac:dyDescent="0.25">
      <c r="AH5120" s="42" t="e">
        <f t="shared" si="173"/>
        <v>#REF!</v>
      </c>
      <c r="AI5120" s="43" t="str">
        <f>_xll.BInterpol('Base IPCA'!$C$3:$C$13,'Base IPCA'!$E$3:$E$13,AH5120,"Cubic","Extrapolate=Linear","MultiX=Average","Skip=True","Sort=True")</f>
        <v>#N/A Invalid Parameter: Interpolation value</v>
      </c>
      <c r="AJ5120" s="43" t="str">
        <f>_xll.BInterpol('Base IPCA'!$C$3:$C$13,'Base IPCA'!$D$3:$D$13,AH5120,"Cubic","Extrapolate=Linear","MultiX=Average","Skip=True","Sort=True")</f>
        <v>#N/A Invalid Parameter: Interpolation value</v>
      </c>
    </row>
    <row r="5121" spans="34:36" x14ac:dyDescent="0.25">
      <c r="AH5121" s="42" t="e">
        <f t="shared" si="173"/>
        <v>#REF!</v>
      </c>
      <c r="AI5121" s="43" t="str">
        <f>_xll.BInterpol('Base IPCA'!$C$3:$C$13,'Base IPCA'!$E$3:$E$13,AH5121,"Cubic","Extrapolate=Linear","MultiX=Average","Skip=True","Sort=True")</f>
        <v>#N/A Invalid Parameter: Interpolation value</v>
      </c>
      <c r="AJ5121" s="43" t="str">
        <f>_xll.BInterpol('Base IPCA'!$C$3:$C$13,'Base IPCA'!$D$3:$D$13,AH5121,"Cubic","Extrapolate=Linear","MultiX=Average","Skip=True","Sort=True")</f>
        <v>#N/A Invalid Parameter: Interpolation value</v>
      </c>
    </row>
    <row r="5122" spans="34:36" x14ac:dyDescent="0.25">
      <c r="AH5122" s="42" t="e">
        <f t="shared" si="173"/>
        <v>#REF!</v>
      </c>
      <c r="AI5122" s="43" t="str">
        <f>_xll.BInterpol('Base IPCA'!$C$3:$C$13,'Base IPCA'!$E$3:$E$13,AH5122,"Cubic","Extrapolate=Linear","MultiX=Average","Skip=True","Sort=True")</f>
        <v>#N/A Invalid Parameter: Interpolation value</v>
      </c>
      <c r="AJ5122" s="43" t="str">
        <f>_xll.BInterpol('Base IPCA'!$C$3:$C$13,'Base IPCA'!$D$3:$D$13,AH5122,"Cubic","Extrapolate=Linear","MultiX=Average","Skip=True","Sort=True")</f>
        <v>#N/A Invalid Parameter: Interpolation value</v>
      </c>
    </row>
    <row r="5123" spans="34:36" x14ac:dyDescent="0.25">
      <c r="AH5123" s="42" t="e">
        <f t="shared" si="173"/>
        <v>#REF!</v>
      </c>
      <c r="AI5123" s="43" t="str">
        <f>_xll.BInterpol('Base IPCA'!$C$3:$C$13,'Base IPCA'!$E$3:$E$13,AH5123,"Cubic","Extrapolate=Linear","MultiX=Average","Skip=True","Sort=True")</f>
        <v>#N/A Invalid Parameter: Interpolation value</v>
      </c>
      <c r="AJ5123" s="43" t="str">
        <f>_xll.BInterpol('Base IPCA'!$C$3:$C$13,'Base IPCA'!$D$3:$D$13,AH5123,"Cubic","Extrapolate=Linear","MultiX=Average","Skip=True","Sort=True")</f>
        <v>#N/A Invalid Parameter: Interpolation value</v>
      </c>
    </row>
    <row r="5124" spans="34:36" x14ac:dyDescent="0.25">
      <c r="AH5124" s="42" t="e">
        <f t="shared" si="173"/>
        <v>#REF!</v>
      </c>
      <c r="AI5124" s="43" t="str">
        <f>_xll.BInterpol('Base IPCA'!$C$3:$C$13,'Base IPCA'!$E$3:$E$13,AH5124,"Cubic","Extrapolate=Linear","MultiX=Average","Skip=True","Sort=True")</f>
        <v>#N/A Invalid Parameter: Interpolation value</v>
      </c>
      <c r="AJ5124" s="43" t="str">
        <f>_xll.BInterpol('Base IPCA'!$C$3:$C$13,'Base IPCA'!$D$3:$D$13,AH5124,"Cubic","Extrapolate=Linear","MultiX=Average","Skip=True","Sort=True")</f>
        <v>#N/A Invalid Parameter: Interpolation value</v>
      </c>
    </row>
    <row r="5125" spans="34:36" x14ac:dyDescent="0.25">
      <c r="AH5125" s="42" t="e">
        <f t="shared" si="173"/>
        <v>#REF!</v>
      </c>
      <c r="AI5125" s="43" t="str">
        <f>_xll.BInterpol('Base IPCA'!$C$3:$C$13,'Base IPCA'!$E$3:$E$13,AH5125,"Cubic","Extrapolate=Linear","MultiX=Average","Skip=True","Sort=True")</f>
        <v>#N/A Invalid Parameter: Interpolation value</v>
      </c>
      <c r="AJ5125" s="43" t="str">
        <f>_xll.BInterpol('Base IPCA'!$C$3:$C$13,'Base IPCA'!$D$3:$D$13,AH5125,"Cubic","Extrapolate=Linear","MultiX=Average","Skip=True","Sort=True")</f>
        <v>#N/A Invalid Parameter: Interpolation value</v>
      </c>
    </row>
    <row r="5126" spans="34:36" x14ac:dyDescent="0.25">
      <c r="AH5126" s="42" t="e">
        <f t="shared" ref="AH5126:AH5189" si="174">AH5125+1</f>
        <v>#REF!</v>
      </c>
      <c r="AI5126" s="43" t="str">
        <f>_xll.BInterpol('Base IPCA'!$C$3:$C$13,'Base IPCA'!$E$3:$E$13,AH5126,"Cubic","Extrapolate=Linear","MultiX=Average","Skip=True","Sort=True")</f>
        <v>#N/A Invalid Parameter: Interpolation value</v>
      </c>
      <c r="AJ5126" s="43" t="str">
        <f>_xll.BInterpol('Base IPCA'!$C$3:$C$13,'Base IPCA'!$D$3:$D$13,AH5126,"Cubic","Extrapolate=Linear","MultiX=Average","Skip=True","Sort=True")</f>
        <v>#N/A Invalid Parameter: Interpolation value</v>
      </c>
    </row>
    <row r="5127" spans="34:36" x14ac:dyDescent="0.25">
      <c r="AH5127" s="42" t="e">
        <f t="shared" si="174"/>
        <v>#REF!</v>
      </c>
      <c r="AI5127" s="43" t="str">
        <f>_xll.BInterpol('Base IPCA'!$C$3:$C$13,'Base IPCA'!$E$3:$E$13,AH5127,"Cubic","Extrapolate=Linear","MultiX=Average","Skip=True","Sort=True")</f>
        <v>#N/A Invalid Parameter: Interpolation value</v>
      </c>
      <c r="AJ5127" s="43" t="str">
        <f>_xll.BInterpol('Base IPCA'!$C$3:$C$13,'Base IPCA'!$D$3:$D$13,AH5127,"Cubic","Extrapolate=Linear","MultiX=Average","Skip=True","Sort=True")</f>
        <v>#N/A Invalid Parameter: Interpolation value</v>
      </c>
    </row>
    <row r="5128" spans="34:36" x14ac:dyDescent="0.25">
      <c r="AH5128" s="42" t="e">
        <f t="shared" si="174"/>
        <v>#REF!</v>
      </c>
      <c r="AI5128" s="43" t="str">
        <f>_xll.BInterpol('Base IPCA'!$C$3:$C$13,'Base IPCA'!$E$3:$E$13,AH5128,"Cubic","Extrapolate=Linear","MultiX=Average","Skip=True","Sort=True")</f>
        <v>#N/A Invalid Parameter: Interpolation value</v>
      </c>
      <c r="AJ5128" s="43" t="str">
        <f>_xll.BInterpol('Base IPCA'!$C$3:$C$13,'Base IPCA'!$D$3:$D$13,AH5128,"Cubic","Extrapolate=Linear","MultiX=Average","Skip=True","Sort=True")</f>
        <v>#N/A Invalid Parameter: Interpolation value</v>
      </c>
    </row>
    <row r="5129" spans="34:36" x14ac:dyDescent="0.25">
      <c r="AH5129" s="42" t="e">
        <f t="shared" si="174"/>
        <v>#REF!</v>
      </c>
      <c r="AI5129" s="43" t="str">
        <f>_xll.BInterpol('Base IPCA'!$C$3:$C$13,'Base IPCA'!$E$3:$E$13,AH5129,"Cubic","Extrapolate=Linear","MultiX=Average","Skip=True","Sort=True")</f>
        <v>#N/A Invalid Parameter: Interpolation value</v>
      </c>
      <c r="AJ5129" s="43" t="str">
        <f>_xll.BInterpol('Base IPCA'!$C$3:$C$13,'Base IPCA'!$D$3:$D$13,AH5129,"Cubic","Extrapolate=Linear","MultiX=Average","Skip=True","Sort=True")</f>
        <v>#N/A Invalid Parameter: Interpolation value</v>
      </c>
    </row>
    <row r="5130" spans="34:36" x14ac:dyDescent="0.25">
      <c r="AH5130" s="42" t="e">
        <f t="shared" si="174"/>
        <v>#REF!</v>
      </c>
      <c r="AI5130" s="43" t="str">
        <f>_xll.BInterpol('Base IPCA'!$C$3:$C$13,'Base IPCA'!$E$3:$E$13,AH5130,"Cubic","Extrapolate=Linear","MultiX=Average","Skip=True","Sort=True")</f>
        <v>#N/A Invalid Parameter: Interpolation value</v>
      </c>
      <c r="AJ5130" s="43" t="str">
        <f>_xll.BInterpol('Base IPCA'!$C$3:$C$13,'Base IPCA'!$D$3:$D$13,AH5130,"Cubic","Extrapolate=Linear","MultiX=Average","Skip=True","Sort=True")</f>
        <v>#N/A Invalid Parameter: Interpolation value</v>
      </c>
    </row>
    <row r="5131" spans="34:36" x14ac:dyDescent="0.25">
      <c r="AH5131" s="42" t="e">
        <f t="shared" si="174"/>
        <v>#REF!</v>
      </c>
      <c r="AI5131" s="43" t="str">
        <f>_xll.BInterpol('Base IPCA'!$C$3:$C$13,'Base IPCA'!$E$3:$E$13,AH5131,"Cubic","Extrapolate=Linear","MultiX=Average","Skip=True","Sort=True")</f>
        <v>#N/A Invalid Parameter: Interpolation value</v>
      </c>
      <c r="AJ5131" s="43" t="str">
        <f>_xll.BInterpol('Base IPCA'!$C$3:$C$13,'Base IPCA'!$D$3:$D$13,AH5131,"Cubic","Extrapolate=Linear","MultiX=Average","Skip=True","Sort=True")</f>
        <v>#N/A Invalid Parameter: Interpolation value</v>
      </c>
    </row>
    <row r="5132" spans="34:36" x14ac:dyDescent="0.25">
      <c r="AH5132" s="42" t="e">
        <f t="shared" si="174"/>
        <v>#REF!</v>
      </c>
      <c r="AI5132" s="43" t="str">
        <f>_xll.BInterpol('Base IPCA'!$C$3:$C$13,'Base IPCA'!$E$3:$E$13,AH5132,"Cubic","Extrapolate=Linear","MultiX=Average","Skip=True","Sort=True")</f>
        <v>#N/A Invalid Parameter: Interpolation value</v>
      </c>
      <c r="AJ5132" s="43" t="str">
        <f>_xll.BInterpol('Base IPCA'!$C$3:$C$13,'Base IPCA'!$D$3:$D$13,AH5132,"Cubic","Extrapolate=Linear","MultiX=Average","Skip=True","Sort=True")</f>
        <v>#N/A Invalid Parameter: Interpolation value</v>
      </c>
    </row>
    <row r="5133" spans="34:36" x14ac:dyDescent="0.25">
      <c r="AH5133" s="42" t="e">
        <f t="shared" si="174"/>
        <v>#REF!</v>
      </c>
      <c r="AI5133" s="43" t="str">
        <f>_xll.BInterpol('Base IPCA'!$C$3:$C$13,'Base IPCA'!$E$3:$E$13,AH5133,"Cubic","Extrapolate=Linear","MultiX=Average","Skip=True","Sort=True")</f>
        <v>#N/A Invalid Parameter: Interpolation value</v>
      </c>
      <c r="AJ5133" s="43" t="str">
        <f>_xll.BInterpol('Base IPCA'!$C$3:$C$13,'Base IPCA'!$D$3:$D$13,AH5133,"Cubic","Extrapolate=Linear","MultiX=Average","Skip=True","Sort=True")</f>
        <v>#N/A Invalid Parameter: Interpolation value</v>
      </c>
    </row>
    <row r="5134" spans="34:36" x14ac:dyDescent="0.25">
      <c r="AH5134" s="42" t="e">
        <f t="shared" si="174"/>
        <v>#REF!</v>
      </c>
      <c r="AI5134" s="43" t="str">
        <f>_xll.BInterpol('Base IPCA'!$C$3:$C$13,'Base IPCA'!$E$3:$E$13,AH5134,"Cubic","Extrapolate=Linear","MultiX=Average","Skip=True","Sort=True")</f>
        <v>#N/A Invalid Parameter: Interpolation value</v>
      </c>
      <c r="AJ5134" s="43" t="str">
        <f>_xll.BInterpol('Base IPCA'!$C$3:$C$13,'Base IPCA'!$D$3:$D$13,AH5134,"Cubic","Extrapolate=Linear","MultiX=Average","Skip=True","Sort=True")</f>
        <v>#N/A Invalid Parameter: Interpolation value</v>
      </c>
    </row>
    <row r="5135" spans="34:36" x14ac:dyDescent="0.25">
      <c r="AH5135" s="42" t="e">
        <f t="shared" si="174"/>
        <v>#REF!</v>
      </c>
      <c r="AI5135" s="43" t="str">
        <f>_xll.BInterpol('Base IPCA'!$C$3:$C$13,'Base IPCA'!$E$3:$E$13,AH5135,"Cubic","Extrapolate=Linear","MultiX=Average","Skip=True","Sort=True")</f>
        <v>#N/A Invalid Parameter: Interpolation value</v>
      </c>
      <c r="AJ5135" s="43" t="str">
        <f>_xll.BInterpol('Base IPCA'!$C$3:$C$13,'Base IPCA'!$D$3:$D$13,AH5135,"Cubic","Extrapolate=Linear","MultiX=Average","Skip=True","Sort=True")</f>
        <v>#N/A Invalid Parameter: Interpolation value</v>
      </c>
    </row>
    <row r="5136" spans="34:36" x14ac:dyDescent="0.25">
      <c r="AH5136" s="42" t="e">
        <f t="shared" si="174"/>
        <v>#REF!</v>
      </c>
      <c r="AI5136" s="43" t="str">
        <f>_xll.BInterpol('Base IPCA'!$C$3:$C$13,'Base IPCA'!$E$3:$E$13,AH5136,"Cubic","Extrapolate=Linear","MultiX=Average","Skip=True","Sort=True")</f>
        <v>#N/A Invalid Parameter: Interpolation value</v>
      </c>
      <c r="AJ5136" s="43" t="str">
        <f>_xll.BInterpol('Base IPCA'!$C$3:$C$13,'Base IPCA'!$D$3:$D$13,AH5136,"Cubic","Extrapolate=Linear","MultiX=Average","Skip=True","Sort=True")</f>
        <v>#N/A Invalid Parameter: Interpolation value</v>
      </c>
    </row>
    <row r="5137" spans="34:36" x14ac:dyDescent="0.25">
      <c r="AH5137" s="42" t="e">
        <f t="shared" si="174"/>
        <v>#REF!</v>
      </c>
      <c r="AI5137" s="43" t="str">
        <f>_xll.BInterpol('Base IPCA'!$C$3:$C$13,'Base IPCA'!$E$3:$E$13,AH5137,"Cubic","Extrapolate=Linear","MultiX=Average","Skip=True","Sort=True")</f>
        <v>#N/A Invalid Parameter: Interpolation value</v>
      </c>
      <c r="AJ5137" s="43" t="str">
        <f>_xll.BInterpol('Base IPCA'!$C$3:$C$13,'Base IPCA'!$D$3:$D$13,AH5137,"Cubic","Extrapolate=Linear","MultiX=Average","Skip=True","Sort=True")</f>
        <v>#N/A Invalid Parameter: Interpolation value</v>
      </c>
    </row>
    <row r="5138" spans="34:36" x14ac:dyDescent="0.25">
      <c r="AH5138" s="42" t="e">
        <f t="shared" si="174"/>
        <v>#REF!</v>
      </c>
      <c r="AI5138" s="43" t="str">
        <f>_xll.BInterpol('Base IPCA'!$C$3:$C$13,'Base IPCA'!$E$3:$E$13,AH5138,"Cubic","Extrapolate=Linear","MultiX=Average","Skip=True","Sort=True")</f>
        <v>#N/A Invalid Parameter: Interpolation value</v>
      </c>
      <c r="AJ5138" s="43" t="str">
        <f>_xll.BInterpol('Base IPCA'!$C$3:$C$13,'Base IPCA'!$D$3:$D$13,AH5138,"Cubic","Extrapolate=Linear","MultiX=Average","Skip=True","Sort=True")</f>
        <v>#N/A Invalid Parameter: Interpolation value</v>
      </c>
    </row>
    <row r="5139" spans="34:36" x14ac:dyDescent="0.25">
      <c r="AH5139" s="42" t="e">
        <f t="shared" si="174"/>
        <v>#REF!</v>
      </c>
      <c r="AI5139" s="43" t="str">
        <f>_xll.BInterpol('Base IPCA'!$C$3:$C$13,'Base IPCA'!$E$3:$E$13,AH5139,"Cubic","Extrapolate=Linear","MultiX=Average","Skip=True","Sort=True")</f>
        <v>#N/A Invalid Parameter: Interpolation value</v>
      </c>
      <c r="AJ5139" s="43" t="str">
        <f>_xll.BInterpol('Base IPCA'!$C$3:$C$13,'Base IPCA'!$D$3:$D$13,AH5139,"Cubic","Extrapolate=Linear","MultiX=Average","Skip=True","Sort=True")</f>
        <v>#N/A Invalid Parameter: Interpolation value</v>
      </c>
    </row>
    <row r="5140" spans="34:36" x14ac:dyDescent="0.25">
      <c r="AH5140" s="42" t="e">
        <f t="shared" si="174"/>
        <v>#REF!</v>
      </c>
      <c r="AI5140" s="43" t="str">
        <f>_xll.BInterpol('Base IPCA'!$C$3:$C$13,'Base IPCA'!$E$3:$E$13,AH5140,"Cubic","Extrapolate=Linear","MultiX=Average","Skip=True","Sort=True")</f>
        <v>#N/A Invalid Parameter: Interpolation value</v>
      </c>
      <c r="AJ5140" s="43" t="str">
        <f>_xll.BInterpol('Base IPCA'!$C$3:$C$13,'Base IPCA'!$D$3:$D$13,AH5140,"Cubic","Extrapolate=Linear","MultiX=Average","Skip=True","Sort=True")</f>
        <v>#N/A Invalid Parameter: Interpolation value</v>
      </c>
    </row>
    <row r="5141" spans="34:36" x14ac:dyDescent="0.25">
      <c r="AH5141" s="42" t="e">
        <f t="shared" si="174"/>
        <v>#REF!</v>
      </c>
      <c r="AI5141" s="43" t="str">
        <f>_xll.BInterpol('Base IPCA'!$C$3:$C$13,'Base IPCA'!$E$3:$E$13,AH5141,"Cubic","Extrapolate=Linear","MultiX=Average","Skip=True","Sort=True")</f>
        <v>#N/A Invalid Parameter: Interpolation value</v>
      </c>
      <c r="AJ5141" s="43" t="str">
        <f>_xll.BInterpol('Base IPCA'!$C$3:$C$13,'Base IPCA'!$D$3:$D$13,AH5141,"Cubic","Extrapolate=Linear","MultiX=Average","Skip=True","Sort=True")</f>
        <v>#N/A Invalid Parameter: Interpolation value</v>
      </c>
    </row>
    <row r="5142" spans="34:36" x14ac:dyDescent="0.25">
      <c r="AH5142" s="42" t="e">
        <f t="shared" si="174"/>
        <v>#REF!</v>
      </c>
      <c r="AI5142" s="43" t="str">
        <f>_xll.BInterpol('Base IPCA'!$C$3:$C$13,'Base IPCA'!$E$3:$E$13,AH5142,"Cubic","Extrapolate=Linear","MultiX=Average","Skip=True","Sort=True")</f>
        <v>#N/A Invalid Parameter: Interpolation value</v>
      </c>
      <c r="AJ5142" s="43" t="str">
        <f>_xll.BInterpol('Base IPCA'!$C$3:$C$13,'Base IPCA'!$D$3:$D$13,AH5142,"Cubic","Extrapolate=Linear","MultiX=Average","Skip=True","Sort=True")</f>
        <v>#N/A Invalid Parameter: Interpolation value</v>
      </c>
    </row>
    <row r="5143" spans="34:36" x14ac:dyDescent="0.25">
      <c r="AH5143" s="42" t="e">
        <f t="shared" si="174"/>
        <v>#REF!</v>
      </c>
      <c r="AI5143" s="43" t="str">
        <f>_xll.BInterpol('Base IPCA'!$C$3:$C$13,'Base IPCA'!$E$3:$E$13,AH5143,"Cubic","Extrapolate=Linear","MultiX=Average","Skip=True","Sort=True")</f>
        <v>#N/A Invalid Parameter: Interpolation value</v>
      </c>
      <c r="AJ5143" s="43" t="str">
        <f>_xll.BInterpol('Base IPCA'!$C$3:$C$13,'Base IPCA'!$D$3:$D$13,AH5143,"Cubic","Extrapolate=Linear","MultiX=Average","Skip=True","Sort=True")</f>
        <v>#N/A Invalid Parameter: Interpolation value</v>
      </c>
    </row>
    <row r="5144" spans="34:36" x14ac:dyDescent="0.25">
      <c r="AH5144" s="42" t="e">
        <f t="shared" si="174"/>
        <v>#REF!</v>
      </c>
      <c r="AI5144" s="43" t="str">
        <f>_xll.BInterpol('Base IPCA'!$C$3:$C$13,'Base IPCA'!$E$3:$E$13,AH5144,"Cubic","Extrapolate=Linear","MultiX=Average","Skip=True","Sort=True")</f>
        <v>#N/A Invalid Parameter: Interpolation value</v>
      </c>
      <c r="AJ5144" s="43" t="str">
        <f>_xll.BInterpol('Base IPCA'!$C$3:$C$13,'Base IPCA'!$D$3:$D$13,AH5144,"Cubic","Extrapolate=Linear","MultiX=Average","Skip=True","Sort=True")</f>
        <v>#N/A Invalid Parameter: Interpolation value</v>
      </c>
    </row>
    <row r="5145" spans="34:36" x14ac:dyDescent="0.25">
      <c r="AH5145" s="42" t="e">
        <f t="shared" si="174"/>
        <v>#REF!</v>
      </c>
      <c r="AI5145" s="43" t="str">
        <f>_xll.BInterpol('Base IPCA'!$C$3:$C$13,'Base IPCA'!$E$3:$E$13,AH5145,"Cubic","Extrapolate=Linear","MultiX=Average","Skip=True","Sort=True")</f>
        <v>#N/A Invalid Parameter: Interpolation value</v>
      </c>
      <c r="AJ5145" s="43" t="str">
        <f>_xll.BInterpol('Base IPCA'!$C$3:$C$13,'Base IPCA'!$D$3:$D$13,AH5145,"Cubic","Extrapolate=Linear","MultiX=Average","Skip=True","Sort=True")</f>
        <v>#N/A Invalid Parameter: Interpolation value</v>
      </c>
    </row>
    <row r="5146" spans="34:36" x14ac:dyDescent="0.25">
      <c r="AH5146" s="42" t="e">
        <f t="shared" si="174"/>
        <v>#REF!</v>
      </c>
      <c r="AI5146" s="43" t="str">
        <f>_xll.BInterpol('Base IPCA'!$C$3:$C$13,'Base IPCA'!$E$3:$E$13,AH5146,"Cubic","Extrapolate=Linear","MultiX=Average","Skip=True","Sort=True")</f>
        <v>#N/A Invalid Parameter: Interpolation value</v>
      </c>
      <c r="AJ5146" s="43" t="str">
        <f>_xll.BInterpol('Base IPCA'!$C$3:$C$13,'Base IPCA'!$D$3:$D$13,AH5146,"Cubic","Extrapolate=Linear","MultiX=Average","Skip=True","Sort=True")</f>
        <v>#N/A Invalid Parameter: Interpolation value</v>
      </c>
    </row>
    <row r="5147" spans="34:36" x14ac:dyDescent="0.25">
      <c r="AH5147" s="42" t="e">
        <f t="shared" si="174"/>
        <v>#REF!</v>
      </c>
      <c r="AI5147" s="43" t="str">
        <f>_xll.BInterpol('Base IPCA'!$C$3:$C$13,'Base IPCA'!$E$3:$E$13,AH5147,"Cubic","Extrapolate=Linear","MultiX=Average","Skip=True","Sort=True")</f>
        <v>#N/A Invalid Parameter: Interpolation value</v>
      </c>
      <c r="AJ5147" s="43" t="str">
        <f>_xll.BInterpol('Base IPCA'!$C$3:$C$13,'Base IPCA'!$D$3:$D$13,AH5147,"Cubic","Extrapolate=Linear","MultiX=Average","Skip=True","Sort=True")</f>
        <v>#N/A Invalid Parameter: Interpolation value</v>
      </c>
    </row>
    <row r="5148" spans="34:36" x14ac:dyDescent="0.25">
      <c r="AH5148" s="42" t="e">
        <f t="shared" si="174"/>
        <v>#REF!</v>
      </c>
      <c r="AI5148" s="43" t="str">
        <f>_xll.BInterpol('Base IPCA'!$C$3:$C$13,'Base IPCA'!$E$3:$E$13,AH5148,"Cubic","Extrapolate=Linear","MultiX=Average","Skip=True","Sort=True")</f>
        <v>#N/A Invalid Parameter: Interpolation value</v>
      </c>
      <c r="AJ5148" s="43" t="str">
        <f>_xll.BInterpol('Base IPCA'!$C$3:$C$13,'Base IPCA'!$D$3:$D$13,AH5148,"Cubic","Extrapolate=Linear","MultiX=Average","Skip=True","Sort=True")</f>
        <v>#N/A Invalid Parameter: Interpolation value</v>
      </c>
    </row>
    <row r="5149" spans="34:36" x14ac:dyDescent="0.25">
      <c r="AH5149" s="42" t="e">
        <f t="shared" si="174"/>
        <v>#REF!</v>
      </c>
      <c r="AI5149" s="43" t="str">
        <f>_xll.BInterpol('Base IPCA'!$C$3:$C$13,'Base IPCA'!$E$3:$E$13,AH5149,"Cubic","Extrapolate=Linear","MultiX=Average","Skip=True","Sort=True")</f>
        <v>#N/A Invalid Parameter: Interpolation value</v>
      </c>
      <c r="AJ5149" s="43" t="str">
        <f>_xll.BInterpol('Base IPCA'!$C$3:$C$13,'Base IPCA'!$D$3:$D$13,AH5149,"Cubic","Extrapolate=Linear","MultiX=Average","Skip=True","Sort=True")</f>
        <v>#N/A Invalid Parameter: Interpolation value</v>
      </c>
    </row>
    <row r="5150" spans="34:36" x14ac:dyDescent="0.25">
      <c r="AH5150" s="42" t="e">
        <f t="shared" si="174"/>
        <v>#REF!</v>
      </c>
      <c r="AI5150" s="43" t="str">
        <f>_xll.BInterpol('Base IPCA'!$C$3:$C$13,'Base IPCA'!$E$3:$E$13,AH5150,"Cubic","Extrapolate=Linear","MultiX=Average","Skip=True","Sort=True")</f>
        <v>#N/A Invalid Parameter: Interpolation value</v>
      </c>
      <c r="AJ5150" s="43" t="str">
        <f>_xll.BInterpol('Base IPCA'!$C$3:$C$13,'Base IPCA'!$D$3:$D$13,AH5150,"Cubic","Extrapolate=Linear","MultiX=Average","Skip=True","Sort=True")</f>
        <v>#N/A Invalid Parameter: Interpolation value</v>
      </c>
    </row>
    <row r="5151" spans="34:36" x14ac:dyDescent="0.25">
      <c r="AH5151" s="42" t="e">
        <f t="shared" si="174"/>
        <v>#REF!</v>
      </c>
      <c r="AI5151" s="43" t="str">
        <f>_xll.BInterpol('Base IPCA'!$C$3:$C$13,'Base IPCA'!$E$3:$E$13,AH5151,"Cubic","Extrapolate=Linear","MultiX=Average","Skip=True","Sort=True")</f>
        <v>#N/A Invalid Parameter: Interpolation value</v>
      </c>
      <c r="AJ5151" s="43" t="str">
        <f>_xll.BInterpol('Base IPCA'!$C$3:$C$13,'Base IPCA'!$D$3:$D$13,AH5151,"Cubic","Extrapolate=Linear","MultiX=Average","Skip=True","Sort=True")</f>
        <v>#N/A Invalid Parameter: Interpolation value</v>
      </c>
    </row>
    <row r="5152" spans="34:36" x14ac:dyDescent="0.25">
      <c r="AH5152" s="42" t="e">
        <f t="shared" si="174"/>
        <v>#REF!</v>
      </c>
      <c r="AI5152" s="43" t="str">
        <f>_xll.BInterpol('Base IPCA'!$C$3:$C$13,'Base IPCA'!$E$3:$E$13,AH5152,"Cubic","Extrapolate=Linear","MultiX=Average","Skip=True","Sort=True")</f>
        <v>#N/A Invalid Parameter: Interpolation value</v>
      </c>
      <c r="AJ5152" s="43" t="str">
        <f>_xll.BInterpol('Base IPCA'!$C$3:$C$13,'Base IPCA'!$D$3:$D$13,AH5152,"Cubic","Extrapolate=Linear","MultiX=Average","Skip=True","Sort=True")</f>
        <v>#N/A Invalid Parameter: Interpolation value</v>
      </c>
    </row>
    <row r="5153" spans="34:36" x14ac:dyDescent="0.25">
      <c r="AH5153" s="42" t="e">
        <f t="shared" si="174"/>
        <v>#REF!</v>
      </c>
      <c r="AI5153" s="43" t="str">
        <f>_xll.BInterpol('Base IPCA'!$C$3:$C$13,'Base IPCA'!$E$3:$E$13,AH5153,"Cubic","Extrapolate=Linear","MultiX=Average","Skip=True","Sort=True")</f>
        <v>#N/A Invalid Parameter: Interpolation value</v>
      </c>
      <c r="AJ5153" s="43" t="str">
        <f>_xll.BInterpol('Base IPCA'!$C$3:$C$13,'Base IPCA'!$D$3:$D$13,AH5153,"Cubic","Extrapolate=Linear","MultiX=Average","Skip=True","Sort=True")</f>
        <v>#N/A Invalid Parameter: Interpolation value</v>
      </c>
    </row>
    <row r="5154" spans="34:36" x14ac:dyDescent="0.25">
      <c r="AH5154" s="42" t="e">
        <f t="shared" si="174"/>
        <v>#REF!</v>
      </c>
      <c r="AI5154" s="43" t="str">
        <f>_xll.BInterpol('Base IPCA'!$C$3:$C$13,'Base IPCA'!$E$3:$E$13,AH5154,"Cubic","Extrapolate=Linear","MultiX=Average","Skip=True","Sort=True")</f>
        <v>#N/A Invalid Parameter: Interpolation value</v>
      </c>
      <c r="AJ5154" s="43" t="str">
        <f>_xll.BInterpol('Base IPCA'!$C$3:$C$13,'Base IPCA'!$D$3:$D$13,AH5154,"Cubic","Extrapolate=Linear","MultiX=Average","Skip=True","Sort=True")</f>
        <v>#N/A Invalid Parameter: Interpolation value</v>
      </c>
    </row>
    <row r="5155" spans="34:36" x14ac:dyDescent="0.25">
      <c r="AH5155" s="42" t="e">
        <f t="shared" si="174"/>
        <v>#REF!</v>
      </c>
      <c r="AI5155" s="43" t="str">
        <f>_xll.BInterpol('Base IPCA'!$C$3:$C$13,'Base IPCA'!$E$3:$E$13,AH5155,"Cubic","Extrapolate=Linear","MultiX=Average","Skip=True","Sort=True")</f>
        <v>#N/A Invalid Parameter: Interpolation value</v>
      </c>
      <c r="AJ5155" s="43" t="str">
        <f>_xll.BInterpol('Base IPCA'!$C$3:$C$13,'Base IPCA'!$D$3:$D$13,AH5155,"Cubic","Extrapolate=Linear","MultiX=Average","Skip=True","Sort=True")</f>
        <v>#N/A Invalid Parameter: Interpolation value</v>
      </c>
    </row>
    <row r="5156" spans="34:36" x14ac:dyDescent="0.25">
      <c r="AH5156" s="42" t="e">
        <f t="shared" si="174"/>
        <v>#REF!</v>
      </c>
      <c r="AI5156" s="43" t="str">
        <f>_xll.BInterpol('Base IPCA'!$C$3:$C$13,'Base IPCA'!$E$3:$E$13,AH5156,"Cubic","Extrapolate=Linear","MultiX=Average","Skip=True","Sort=True")</f>
        <v>#N/A Invalid Parameter: Interpolation value</v>
      </c>
      <c r="AJ5156" s="43" t="str">
        <f>_xll.BInterpol('Base IPCA'!$C$3:$C$13,'Base IPCA'!$D$3:$D$13,AH5156,"Cubic","Extrapolate=Linear","MultiX=Average","Skip=True","Sort=True")</f>
        <v>#N/A Invalid Parameter: Interpolation value</v>
      </c>
    </row>
    <row r="5157" spans="34:36" x14ac:dyDescent="0.25">
      <c r="AH5157" s="42" t="e">
        <f t="shared" si="174"/>
        <v>#REF!</v>
      </c>
      <c r="AI5157" s="43" t="str">
        <f>_xll.BInterpol('Base IPCA'!$C$3:$C$13,'Base IPCA'!$E$3:$E$13,AH5157,"Cubic","Extrapolate=Linear","MultiX=Average","Skip=True","Sort=True")</f>
        <v>#N/A Invalid Parameter: Interpolation value</v>
      </c>
      <c r="AJ5157" s="43" t="str">
        <f>_xll.BInterpol('Base IPCA'!$C$3:$C$13,'Base IPCA'!$D$3:$D$13,AH5157,"Cubic","Extrapolate=Linear","MultiX=Average","Skip=True","Sort=True")</f>
        <v>#N/A Invalid Parameter: Interpolation value</v>
      </c>
    </row>
    <row r="5158" spans="34:36" x14ac:dyDescent="0.25">
      <c r="AH5158" s="42" t="e">
        <f t="shared" si="174"/>
        <v>#REF!</v>
      </c>
      <c r="AI5158" s="43" t="str">
        <f>_xll.BInterpol('Base IPCA'!$C$3:$C$13,'Base IPCA'!$E$3:$E$13,AH5158,"Cubic","Extrapolate=Linear","MultiX=Average","Skip=True","Sort=True")</f>
        <v>#N/A Invalid Parameter: Interpolation value</v>
      </c>
      <c r="AJ5158" s="43" t="str">
        <f>_xll.BInterpol('Base IPCA'!$C$3:$C$13,'Base IPCA'!$D$3:$D$13,AH5158,"Cubic","Extrapolate=Linear","MultiX=Average","Skip=True","Sort=True")</f>
        <v>#N/A Invalid Parameter: Interpolation value</v>
      </c>
    </row>
    <row r="5159" spans="34:36" x14ac:dyDescent="0.25">
      <c r="AH5159" s="42" t="e">
        <f t="shared" si="174"/>
        <v>#REF!</v>
      </c>
      <c r="AI5159" s="43" t="str">
        <f>_xll.BInterpol('Base IPCA'!$C$3:$C$13,'Base IPCA'!$E$3:$E$13,AH5159,"Cubic","Extrapolate=Linear","MultiX=Average","Skip=True","Sort=True")</f>
        <v>#N/A Invalid Parameter: Interpolation value</v>
      </c>
      <c r="AJ5159" s="43" t="str">
        <f>_xll.BInterpol('Base IPCA'!$C$3:$C$13,'Base IPCA'!$D$3:$D$13,AH5159,"Cubic","Extrapolate=Linear","MultiX=Average","Skip=True","Sort=True")</f>
        <v>#N/A Invalid Parameter: Interpolation value</v>
      </c>
    </row>
    <row r="5160" spans="34:36" x14ac:dyDescent="0.25">
      <c r="AH5160" s="42" t="e">
        <f t="shared" si="174"/>
        <v>#REF!</v>
      </c>
      <c r="AI5160" s="43" t="str">
        <f>_xll.BInterpol('Base IPCA'!$C$3:$C$13,'Base IPCA'!$E$3:$E$13,AH5160,"Cubic","Extrapolate=Linear","MultiX=Average","Skip=True","Sort=True")</f>
        <v>#N/A Invalid Parameter: Interpolation value</v>
      </c>
      <c r="AJ5160" s="43" t="str">
        <f>_xll.BInterpol('Base IPCA'!$C$3:$C$13,'Base IPCA'!$D$3:$D$13,AH5160,"Cubic","Extrapolate=Linear","MultiX=Average","Skip=True","Sort=True")</f>
        <v>#N/A Invalid Parameter: Interpolation value</v>
      </c>
    </row>
    <row r="5161" spans="34:36" x14ac:dyDescent="0.25">
      <c r="AH5161" s="42" t="e">
        <f t="shared" si="174"/>
        <v>#REF!</v>
      </c>
      <c r="AI5161" s="43" t="str">
        <f>_xll.BInterpol('Base IPCA'!$C$3:$C$13,'Base IPCA'!$E$3:$E$13,AH5161,"Cubic","Extrapolate=Linear","MultiX=Average","Skip=True","Sort=True")</f>
        <v>#N/A Invalid Parameter: Interpolation value</v>
      </c>
      <c r="AJ5161" s="43" t="str">
        <f>_xll.BInterpol('Base IPCA'!$C$3:$C$13,'Base IPCA'!$D$3:$D$13,AH5161,"Cubic","Extrapolate=Linear","MultiX=Average","Skip=True","Sort=True")</f>
        <v>#N/A Invalid Parameter: Interpolation value</v>
      </c>
    </row>
    <row r="5162" spans="34:36" x14ac:dyDescent="0.25">
      <c r="AH5162" s="42" t="e">
        <f t="shared" si="174"/>
        <v>#REF!</v>
      </c>
      <c r="AI5162" s="43" t="str">
        <f>_xll.BInterpol('Base IPCA'!$C$3:$C$13,'Base IPCA'!$E$3:$E$13,AH5162,"Cubic","Extrapolate=Linear","MultiX=Average","Skip=True","Sort=True")</f>
        <v>#N/A Invalid Parameter: Interpolation value</v>
      </c>
      <c r="AJ5162" s="43" t="str">
        <f>_xll.BInterpol('Base IPCA'!$C$3:$C$13,'Base IPCA'!$D$3:$D$13,AH5162,"Cubic","Extrapolate=Linear","MultiX=Average","Skip=True","Sort=True")</f>
        <v>#N/A Invalid Parameter: Interpolation value</v>
      </c>
    </row>
    <row r="5163" spans="34:36" x14ac:dyDescent="0.25">
      <c r="AH5163" s="42" t="e">
        <f t="shared" si="174"/>
        <v>#REF!</v>
      </c>
      <c r="AI5163" s="43" t="str">
        <f>_xll.BInterpol('Base IPCA'!$C$3:$C$13,'Base IPCA'!$E$3:$E$13,AH5163,"Cubic","Extrapolate=Linear","MultiX=Average","Skip=True","Sort=True")</f>
        <v>#N/A Invalid Parameter: Interpolation value</v>
      </c>
      <c r="AJ5163" s="43" t="str">
        <f>_xll.BInterpol('Base IPCA'!$C$3:$C$13,'Base IPCA'!$D$3:$D$13,AH5163,"Cubic","Extrapolate=Linear","MultiX=Average","Skip=True","Sort=True")</f>
        <v>#N/A Invalid Parameter: Interpolation value</v>
      </c>
    </row>
    <row r="5164" spans="34:36" x14ac:dyDescent="0.25">
      <c r="AH5164" s="42" t="e">
        <f t="shared" si="174"/>
        <v>#REF!</v>
      </c>
      <c r="AI5164" s="43" t="str">
        <f>_xll.BInterpol('Base IPCA'!$C$3:$C$13,'Base IPCA'!$E$3:$E$13,AH5164,"Cubic","Extrapolate=Linear","MultiX=Average","Skip=True","Sort=True")</f>
        <v>#N/A Invalid Parameter: Interpolation value</v>
      </c>
      <c r="AJ5164" s="43" t="str">
        <f>_xll.BInterpol('Base IPCA'!$C$3:$C$13,'Base IPCA'!$D$3:$D$13,AH5164,"Cubic","Extrapolate=Linear","MultiX=Average","Skip=True","Sort=True")</f>
        <v>#N/A Invalid Parameter: Interpolation value</v>
      </c>
    </row>
    <row r="5165" spans="34:36" x14ac:dyDescent="0.25">
      <c r="AH5165" s="42" t="e">
        <f t="shared" si="174"/>
        <v>#REF!</v>
      </c>
      <c r="AI5165" s="43" t="str">
        <f>_xll.BInterpol('Base IPCA'!$C$3:$C$13,'Base IPCA'!$E$3:$E$13,AH5165,"Cubic","Extrapolate=Linear","MultiX=Average","Skip=True","Sort=True")</f>
        <v>#N/A Invalid Parameter: Interpolation value</v>
      </c>
      <c r="AJ5165" s="43" t="str">
        <f>_xll.BInterpol('Base IPCA'!$C$3:$C$13,'Base IPCA'!$D$3:$D$13,AH5165,"Cubic","Extrapolate=Linear","MultiX=Average","Skip=True","Sort=True")</f>
        <v>#N/A Invalid Parameter: Interpolation value</v>
      </c>
    </row>
    <row r="5166" spans="34:36" x14ac:dyDescent="0.25">
      <c r="AH5166" s="42" t="e">
        <f t="shared" si="174"/>
        <v>#REF!</v>
      </c>
      <c r="AI5166" s="43" t="str">
        <f>_xll.BInterpol('Base IPCA'!$C$3:$C$13,'Base IPCA'!$E$3:$E$13,AH5166,"Cubic","Extrapolate=Linear","MultiX=Average","Skip=True","Sort=True")</f>
        <v>#N/A Invalid Parameter: Interpolation value</v>
      </c>
      <c r="AJ5166" s="43" t="str">
        <f>_xll.BInterpol('Base IPCA'!$C$3:$C$13,'Base IPCA'!$D$3:$D$13,AH5166,"Cubic","Extrapolate=Linear","MultiX=Average","Skip=True","Sort=True")</f>
        <v>#N/A Invalid Parameter: Interpolation value</v>
      </c>
    </row>
    <row r="5167" spans="34:36" x14ac:dyDescent="0.25">
      <c r="AH5167" s="42" t="e">
        <f t="shared" si="174"/>
        <v>#REF!</v>
      </c>
      <c r="AI5167" s="43" t="str">
        <f>_xll.BInterpol('Base IPCA'!$C$3:$C$13,'Base IPCA'!$E$3:$E$13,AH5167,"Cubic","Extrapolate=Linear","MultiX=Average","Skip=True","Sort=True")</f>
        <v>#N/A Invalid Parameter: Interpolation value</v>
      </c>
      <c r="AJ5167" s="43" t="str">
        <f>_xll.BInterpol('Base IPCA'!$C$3:$C$13,'Base IPCA'!$D$3:$D$13,AH5167,"Cubic","Extrapolate=Linear","MultiX=Average","Skip=True","Sort=True")</f>
        <v>#N/A Invalid Parameter: Interpolation value</v>
      </c>
    </row>
    <row r="5168" spans="34:36" x14ac:dyDescent="0.25">
      <c r="AH5168" s="42" t="e">
        <f t="shared" si="174"/>
        <v>#REF!</v>
      </c>
      <c r="AI5168" s="43" t="str">
        <f>_xll.BInterpol('Base IPCA'!$C$3:$C$13,'Base IPCA'!$E$3:$E$13,AH5168,"Cubic","Extrapolate=Linear","MultiX=Average","Skip=True","Sort=True")</f>
        <v>#N/A Invalid Parameter: Interpolation value</v>
      </c>
      <c r="AJ5168" s="43" t="str">
        <f>_xll.BInterpol('Base IPCA'!$C$3:$C$13,'Base IPCA'!$D$3:$D$13,AH5168,"Cubic","Extrapolate=Linear","MultiX=Average","Skip=True","Sort=True")</f>
        <v>#N/A Invalid Parameter: Interpolation value</v>
      </c>
    </row>
    <row r="5169" spans="34:36" x14ac:dyDescent="0.25">
      <c r="AH5169" s="42" t="e">
        <f t="shared" si="174"/>
        <v>#REF!</v>
      </c>
      <c r="AI5169" s="43" t="str">
        <f>_xll.BInterpol('Base IPCA'!$C$3:$C$13,'Base IPCA'!$E$3:$E$13,AH5169,"Cubic","Extrapolate=Linear","MultiX=Average","Skip=True","Sort=True")</f>
        <v>#N/A Invalid Parameter: Interpolation value</v>
      </c>
      <c r="AJ5169" s="43" t="str">
        <f>_xll.BInterpol('Base IPCA'!$C$3:$C$13,'Base IPCA'!$D$3:$D$13,AH5169,"Cubic","Extrapolate=Linear","MultiX=Average","Skip=True","Sort=True")</f>
        <v>#N/A Invalid Parameter: Interpolation value</v>
      </c>
    </row>
    <row r="5170" spans="34:36" x14ac:dyDescent="0.25">
      <c r="AH5170" s="42" t="e">
        <f t="shared" si="174"/>
        <v>#REF!</v>
      </c>
      <c r="AI5170" s="43" t="str">
        <f>_xll.BInterpol('Base IPCA'!$C$3:$C$13,'Base IPCA'!$E$3:$E$13,AH5170,"Cubic","Extrapolate=Linear","MultiX=Average","Skip=True","Sort=True")</f>
        <v>#N/A Invalid Parameter: Interpolation value</v>
      </c>
      <c r="AJ5170" s="43" t="str">
        <f>_xll.BInterpol('Base IPCA'!$C$3:$C$13,'Base IPCA'!$D$3:$D$13,AH5170,"Cubic","Extrapolate=Linear","MultiX=Average","Skip=True","Sort=True")</f>
        <v>#N/A Invalid Parameter: Interpolation value</v>
      </c>
    </row>
    <row r="5171" spans="34:36" x14ac:dyDescent="0.25">
      <c r="AH5171" s="42" t="e">
        <f t="shared" si="174"/>
        <v>#REF!</v>
      </c>
      <c r="AI5171" s="43" t="str">
        <f>_xll.BInterpol('Base IPCA'!$C$3:$C$13,'Base IPCA'!$E$3:$E$13,AH5171,"Cubic","Extrapolate=Linear","MultiX=Average","Skip=True","Sort=True")</f>
        <v>#N/A Invalid Parameter: Interpolation value</v>
      </c>
      <c r="AJ5171" s="43" t="str">
        <f>_xll.BInterpol('Base IPCA'!$C$3:$C$13,'Base IPCA'!$D$3:$D$13,AH5171,"Cubic","Extrapolate=Linear","MultiX=Average","Skip=True","Sort=True")</f>
        <v>#N/A Invalid Parameter: Interpolation value</v>
      </c>
    </row>
    <row r="5172" spans="34:36" x14ac:dyDescent="0.25">
      <c r="AH5172" s="42" t="e">
        <f t="shared" si="174"/>
        <v>#REF!</v>
      </c>
      <c r="AI5172" s="43" t="str">
        <f>_xll.BInterpol('Base IPCA'!$C$3:$C$13,'Base IPCA'!$E$3:$E$13,AH5172,"Cubic","Extrapolate=Linear","MultiX=Average","Skip=True","Sort=True")</f>
        <v>#N/A Invalid Parameter: Interpolation value</v>
      </c>
      <c r="AJ5172" s="43" t="str">
        <f>_xll.BInterpol('Base IPCA'!$C$3:$C$13,'Base IPCA'!$D$3:$D$13,AH5172,"Cubic","Extrapolate=Linear","MultiX=Average","Skip=True","Sort=True")</f>
        <v>#N/A Invalid Parameter: Interpolation value</v>
      </c>
    </row>
    <row r="5173" spans="34:36" x14ac:dyDescent="0.25">
      <c r="AH5173" s="42" t="e">
        <f t="shared" si="174"/>
        <v>#REF!</v>
      </c>
      <c r="AI5173" s="43" t="str">
        <f>_xll.BInterpol('Base IPCA'!$C$3:$C$13,'Base IPCA'!$E$3:$E$13,AH5173,"Cubic","Extrapolate=Linear","MultiX=Average","Skip=True","Sort=True")</f>
        <v>#N/A Invalid Parameter: Interpolation value</v>
      </c>
      <c r="AJ5173" s="43" t="str">
        <f>_xll.BInterpol('Base IPCA'!$C$3:$C$13,'Base IPCA'!$D$3:$D$13,AH5173,"Cubic","Extrapolate=Linear","MultiX=Average","Skip=True","Sort=True")</f>
        <v>#N/A Invalid Parameter: Interpolation value</v>
      </c>
    </row>
    <row r="5174" spans="34:36" x14ac:dyDescent="0.25">
      <c r="AH5174" s="42" t="e">
        <f t="shared" si="174"/>
        <v>#REF!</v>
      </c>
      <c r="AI5174" s="43" t="str">
        <f>_xll.BInterpol('Base IPCA'!$C$3:$C$13,'Base IPCA'!$E$3:$E$13,AH5174,"Cubic","Extrapolate=Linear","MultiX=Average","Skip=True","Sort=True")</f>
        <v>#N/A Invalid Parameter: Interpolation value</v>
      </c>
      <c r="AJ5174" s="43" t="str">
        <f>_xll.BInterpol('Base IPCA'!$C$3:$C$13,'Base IPCA'!$D$3:$D$13,AH5174,"Cubic","Extrapolate=Linear","MultiX=Average","Skip=True","Sort=True")</f>
        <v>#N/A Invalid Parameter: Interpolation value</v>
      </c>
    </row>
    <row r="5175" spans="34:36" x14ac:dyDescent="0.25">
      <c r="AH5175" s="42" t="e">
        <f t="shared" si="174"/>
        <v>#REF!</v>
      </c>
      <c r="AI5175" s="43" t="str">
        <f>_xll.BInterpol('Base IPCA'!$C$3:$C$13,'Base IPCA'!$E$3:$E$13,AH5175,"Cubic","Extrapolate=Linear","MultiX=Average","Skip=True","Sort=True")</f>
        <v>#N/A Invalid Parameter: Interpolation value</v>
      </c>
      <c r="AJ5175" s="43" t="str">
        <f>_xll.BInterpol('Base IPCA'!$C$3:$C$13,'Base IPCA'!$D$3:$D$13,AH5175,"Cubic","Extrapolate=Linear","MultiX=Average","Skip=True","Sort=True")</f>
        <v>#N/A Invalid Parameter: Interpolation value</v>
      </c>
    </row>
    <row r="5176" spans="34:36" x14ac:dyDescent="0.25">
      <c r="AH5176" s="42" t="e">
        <f t="shared" si="174"/>
        <v>#REF!</v>
      </c>
      <c r="AI5176" s="43" t="str">
        <f>_xll.BInterpol('Base IPCA'!$C$3:$C$13,'Base IPCA'!$E$3:$E$13,AH5176,"Cubic","Extrapolate=Linear","MultiX=Average","Skip=True","Sort=True")</f>
        <v>#N/A Invalid Parameter: Interpolation value</v>
      </c>
      <c r="AJ5176" s="43" t="str">
        <f>_xll.BInterpol('Base IPCA'!$C$3:$C$13,'Base IPCA'!$D$3:$D$13,AH5176,"Cubic","Extrapolate=Linear","MultiX=Average","Skip=True","Sort=True")</f>
        <v>#N/A Invalid Parameter: Interpolation value</v>
      </c>
    </row>
    <row r="5177" spans="34:36" x14ac:dyDescent="0.25">
      <c r="AH5177" s="42" t="e">
        <f t="shared" si="174"/>
        <v>#REF!</v>
      </c>
      <c r="AI5177" s="43" t="str">
        <f>_xll.BInterpol('Base IPCA'!$C$3:$C$13,'Base IPCA'!$E$3:$E$13,AH5177,"Cubic","Extrapolate=Linear","MultiX=Average","Skip=True","Sort=True")</f>
        <v>#N/A Invalid Parameter: Interpolation value</v>
      </c>
      <c r="AJ5177" s="43" t="str">
        <f>_xll.BInterpol('Base IPCA'!$C$3:$C$13,'Base IPCA'!$D$3:$D$13,AH5177,"Cubic","Extrapolate=Linear","MultiX=Average","Skip=True","Sort=True")</f>
        <v>#N/A Invalid Parameter: Interpolation value</v>
      </c>
    </row>
    <row r="5178" spans="34:36" x14ac:dyDescent="0.25">
      <c r="AH5178" s="42" t="e">
        <f t="shared" si="174"/>
        <v>#REF!</v>
      </c>
      <c r="AI5178" s="43" t="str">
        <f>_xll.BInterpol('Base IPCA'!$C$3:$C$13,'Base IPCA'!$E$3:$E$13,AH5178,"Cubic","Extrapolate=Linear","MultiX=Average","Skip=True","Sort=True")</f>
        <v>#N/A Invalid Parameter: Interpolation value</v>
      </c>
      <c r="AJ5178" s="43" t="str">
        <f>_xll.BInterpol('Base IPCA'!$C$3:$C$13,'Base IPCA'!$D$3:$D$13,AH5178,"Cubic","Extrapolate=Linear","MultiX=Average","Skip=True","Sort=True")</f>
        <v>#N/A Invalid Parameter: Interpolation value</v>
      </c>
    </row>
    <row r="5179" spans="34:36" x14ac:dyDescent="0.25">
      <c r="AH5179" s="42" t="e">
        <f t="shared" si="174"/>
        <v>#REF!</v>
      </c>
      <c r="AI5179" s="43" t="str">
        <f>_xll.BInterpol('Base IPCA'!$C$3:$C$13,'Base IPCA'!$E$3:$E$13,AH5179,"Cubic","Extrapolate=Linear","MultiX=Average","Skip=True","Sort=True")</f>
        <v>#N/A Invalid Parameter: Interpolation value</v>
      </c>
      <c r="AJ5179" s="43" t="str">
        <f>_xll.BInterpol('Base IPCA'!$C$3:$C$13,'Base IPCA'!$D$3:$D$13,AH5179,"Cubic","Extrapolate=Linear","MultiX=Average","Skip=True","Sort=True")</f>
        <v>#N/A Invalid Parameter: Interpolation value</v>
      </c>
    </row>
    <row r="5180" spans="34:36" x14ac:dyDescent="0.25">
      <c r="AH5180" s="42" t="e">
        <f t="shared" si="174"/>
        <v>#REF!</v>
      </c>
      <c r="AI5180" s="43" t="str">
        <f>_xll.BInterpol('Base IPCA'!$C$3:$C$13,'Base IPCA'!$E$3:$E$13,AH5180,"Cubic","Extrapolate=Linear","MultiX=Average","Skip=True","Sort=True")</f>
        <v>#N/A Invalid Parameter: Interpolation value</v>
      </c>
      <c r="AJ5180" s="43" t="str">
        <f>_xll.BInterpol('Base IPCA'!$C$3:$C$13,'Base IPCA'!$D$3:$D$13,AH5180,"Cubic","Extrapolate=Linear","MultiX=Average","Skip=True","Sort=True")</f>
        <v>#N/A Invalid Parameter: Interpolation value</v>
      </c>
    </row>
    <row r="5181" spans="34:36" x14ac:dyDescent="0.25">
      <c r="AH5181" s="42" t="e">
        <f t="shared" si="174"/>
        <v>#REF!</v>
      </c>
      <c r="AI5181" s="43" t="str">
        <f>_xll.BInterpol('Base IPCA'!$C$3:$C$13,'Base IPCA'!$E$3:$E$13,AH5181,"Cubic","Extrapolate=Linear","MultiX=Average","Skip=True","Sort=True")</f>
        <v>#N/A Invalid Parameter: Interpolation value</v>
      </c>
      <c r="AJ5181" s="43" t="str">
        <f>_xll.BInterpol('Base IPCA'!$C$3:$C$13,'Base IPCA'!$D$3:$D$13,AH5181,"Cubic","Extrapolate=Linear","MultiX=Average","Skip=True","Sort=True")</f>
        <v>#N/A Invalid Parameter: Interpolation value</v>
      </c>
    </row>
    <row r="5182" spans="34:36" x14ac:dyDescent="0.25">
      <c r="AH5182" s="42" t="e">
        <f t="shared" si="174"/>
        <v>#REF!</v>
      </c>
      <c r="AI5182" s="43" t="str">
        <f>_xll.BInterpol('Base IPCA'!$C$3:$C$13,'Base IPCA'!$E$3:$E$13,AH5182,"Cubic","Extrapolate=Linear","MultiX=Average","Skip=True","Sort=True")</f>
        <v>#N/A Invalid Parameter: Interpolation value</v>
      </c>
      <c r="AJ5182" s="43" t="str">
        <f>_xll.BInterpol('Base IPCA'!$C$3:$C$13,'Base IPCA'!$D$3:$D$13,AH5182,"Cubic","Extrapolate=Linear","MultiX=Average","Skip=True","Sort=True")</f>
        <v>#N/A Invalid Parameter: Interpolation value</v>
      </c>
    </row>
    <row r="5183" spans="34:36" x14ac:dyDescent="0.25">
      <c r="AH5183" s="42" t="e">
        <f t="shared" si="174"/>
        <v>#REF!</v>
      </c>
      <c r="AI5183" s="43" t="str">
        <f>_xll.BInterpol('Base IPCA'!$C$3:$C$13,'Base IPCA'!$E$3:$E$13,AH5183,"Cubic","Extrapolate=Linear","MultiX=Average","Skip=True","Sort=True")</f>
        <v>#N/A Invalid Parameter: Interpolation value</v>
      </c>
      <c r="AJ5183" s="43" t="str">
        <f>_xll.BInterpol('Base IPCA'!$C$3:$C$13,'Base IPCA'!$D$3:$D$13,AH5183,"Cubic","Extrapolate=Linear","MultiX=Average","Skip=True","Sort=True")</f>
        <v>#N/A Invalid Parameter: Interpolation value</v>
      </c>
    </row>
    <row r="5184" spans="34:36" x14ac:dyDescent="0.25">
      <c r="AH5184" s="42" t="e">
        <f t="shared" si="174"/>
        <v>#REF!</v>
      </c>
      <c r="AI5184" s="43" t="str">
        <f>_xll.BInterpol('Base IPCA'!$C$3:$C$13,'Base IPCA'!$E$3:$E$13,AH5184,"Cubic","Extrapolate=Linear","MultiX=Average","Skip=True","Sort=True")</f>
        <v>#N/A Invalid Parameter: Interpolation value</v>
      </c>
      <c r="AJ5184" s="43" t="str">
        <f>_xll.BInterpol('Base IPCA'!$C$3:$C$13,'Base IPCA'!$D$3:$D$13,AH5184,"Cubic","Extrapolate=Linear","MultiX=Average","Skip=True","Sort=True")</f>
        <v>#N/A Invalid Parameter: Interpolation value</v>
      </c>
    </row>
    <row r="5185" spans="34:36" x14ac:dyDescent="0.25">
      <c r="AH5185" s="42" t="e">
        <f t="shared" si="174"/>
        <v>#REF!</v>
      </c>
      <c r="AI5185" s="43" t="str">
        <f>_xll.BInterpol('Base IPCA'!$C$3:$C$13,'Base IPCA'!$E$3:$E$13,AH5185,"Cubic","Extrapolate=Linear","MultiX=Average","Skip=True","Sort=True")</f>
        <v>#N/A Invalid Parameter: Interpolation value</v>
      </c>
      <c r="AJ5185" s="43" t="str">
        <f>_xll.BInterpol('Base IPCA'!$C$3:$C$13,'Base IPCA'!$D$3:$D$13,AH5185,"Cubic","Extrapolate=Linear","MultiX=Average","Skip=True","Sort=True")</f>
        <v>#N/A Invalid Parameter: Interpolation value</v>
      </c>
    </row>
    <row r="5186" spans="34:36" x14ac:dyDescent="0.25">
      <c r="AH5186" s="42" t="e">
        <f t="shared" si="174"/>
        <v>#REF!</v>
      </c>
      <c r="AI5186" s="43" t="str">
        <f>_xll.BInterpol('Base IPCA'!$C$3:$C$13,'Base IPCA'!$E$3:$E$13,AH5186,"Cubic","Extrapolate=Linear","MultiX=Average","Skip=True","Sort=True")</f>
        <v>#N/A Invalid Parameter: Interpolation value</v>
      </c>
      <c r="AJ5186" s="43" t="str">
        <f>_xll.BInterpol('Base IPCA'!$C$3:$C$13,'Base IPCA'!$D$3:$D$13,AH5186,"Cubic","Extrapolate=Linear","MultiX=Average","Skip=True","Sort=True")</f>
        <v>#N/A Invalid Parameter: Interpolation value</v>
      </c>
    </row>
    <row r="5187" spans="34:36" x14ac:dyDescent="0.25">
      <c r="AH5187" s="42" t="e">
        <f t="shared" si="174"/>
        <v>#REF!</v>
      </c>
      <c r="AI5187" s="43" t="str">
        <f>_xll.BInterpol('Base IPCA'!$C$3:$C$13,'Base IPCA'!$E$3:$E$13,AH5187,"Cubic","Extrapolate=Linear","MultiX=Average","Skip=True","Sort=True")</f>
        <v>#N/A Invalid Parameter: Interpolation value</v>
      </c>
      <c r="AJ5187" s="43" t="str">
        <f>_xll.BInterpol('Base IPCA'!$C$3:$C$13,'Base IPCA'!$D$3:$D$13,AH5187,"Cubic","Extrapolate=Linear","MultiX=Average","Skip=True","Sort=True")</f>
        <v>#N/A Invalid Parameter: Interpolation value</v>
      </c>
    </row>
    <row r="5188" spans="34:36" x14ac:dyDescent="0.25">
      <c r="AH5188" s="42" t="e">
        <f t="shared" si="174"/>
        <v>#REF!</v>
      </c>
      <c r="AI5188" s="43" t="str">
        <f>_xll.BInterpol('Base IPCA'!$C$3:$C$13,'Base IPCA'!$E$3:$E$13,AH5188,"Cubic","Extrapolate=Linear","MultiX=Average","Skip=True","Sort=True")</f>
        <v>#N/A Invalid Parameter: Interpolation value</v>
      </c>
      <c r="AJ5188" s="43" t="str">
        <f>_xll.BInterpol('Base IPCA'!$C$3:$C$13,'Base IPCA'!$D$3:$D$13,AH5188,"Cubic","Extrapolate=Linear","MultiX=Average","Skip=True","Sort=True")</f>
        <v>#N/A Invalid Parameter: Interpolation value</v>
      </c>
    </row>
    <row r="5189" spans="34:36" x14ac:dyDescent="0.25">
      <c r="AH5189" s="42" t="e">
        <f t="shared" si="174"/>
        <v>#REF!</v>
      </c>
      <c r="AI5189" s="43" t="str">
        <f>_xll.BInterpol('Base IPCA'!$C$3:$C$13,'Base IPCA'!$E$3:$E$13,AH5189,"Cubic","Extrapolate=Linear","MultiX=Average","Skip=True","Sort=True")</f>
        <v>#N/A Invalid Parameter: Interpolation value</v>
      </c>
      <c r="AJ5189" s="43" t="str">
        <f>_xll.BInterpol('Base IPCA'!$C$3:$C$13,'Base IPCA'!$D$3:$D$13,AH5189,"Cubic","Extrapolate=Linear","MultiX=Average","Skip=True","Sort=True")</f>
        <v>#N/A Invalid Parameter: Interpolation value</v>
      </c>
    </row>
    <row r="5190" spans="34:36" x14ac:dyDescent="0.25">
      <c r="AH5190" s="42" t="e">
        <f t="shared" ref="AH5190:AH5253" si="175">AH5189+1</f>
        <v>#REF!</v>
      </c>
      <c r="AI5190" s="43" t="str">
        <f>_xll.BInterpol('Base IPCA'!$C$3:$C$13,'Base IPCA'!$E$3:$E$13,AH5190,"Cubic","Extrapolate=Linear","MultiX=Average","Skip=True","Sort=True")</f>
        <v>#N/A Invalid Parameter: Interpolation value</v>
      </c>
      <c r="AJ5190" s="43" t="str">
        <f>_xll.BInterpol('Base IPCA'!$C$3:$C$13,'Base IPCA'!$D$3:$D$13,AH5190,"Cubic","Extrapolate=Linear","MultiX=Average","Skip=True","Sort=True")</f>
        <v>#N/A Invalid Parameter: Interpolation value</v>
      </c>
    </row>
    <row r="5191" spans="34:36" x14ac:dyDescent="0.25">
      <c r="AH5191" s="42" t="e">
        <f t="shared" si="175"/>
        <v>#REF!</v>
      </c>
      <c r="AI5191" s="43" t="str">
        <f>_xll.BInterpol('Base IPCA'!$C$3:$C$13,'Base IPCA'!$E$3:$E$13,AH5191,"Cubic","Extrapolate=Linear","MultiX=Average","Skip=True","Sort=True")</f>
        <v>#N/A Invalid Parameter: Interpolation value</v>
      </c>
      <c r="AJ5191" s="43" t="str">
        <f>_xll.BInterpol('Base IPCA'!$C$3:$C$13,'Base IPCA'!$D$3:$D$13,AH5191,"Cubic","Extrapolate=Linear","MultiX=Average","Skip=True","Sort=True")</f>
        <v>#N/A Invalid Parameter: Interpolation value</v>
      </c>
    </row>
    <row r="5192" spans="34:36" x14ac:dyDescent="0.25">
      <c r="AH5192" s="42" t="e">
        <f t="shared" si="175"/>
        <v>#REF!</v>
      </c>
      <c r="AI5192" s="43" t="str">
        <f>_xll.BInterpol('Base IPCA'!$C$3:$C$13,'Base IPCA'!$E$3:$E$13,AH5192,"Cubic","Extrapolate=Linear","MultiX=Average","Skip=True","Sort=True")</f>
        <v>#N/A Invalid Parameter: Interpolation value</v>
      </c>
      <c r="AJ5192" s="43" t="str">
        <f>_xll.BInterpol('Base IPCA'!$C$3:$C$13,'Base IPCA'!$D$3:$D$13,AH5192,"Cubic","Extrapolate=Linear","MultiX=Average","Skip=True","Sort=True")</f>
        <v>#N/A Invalid Parameter: Interpolation value</v>
      </c>
    </row>
    <row r="5193" spans="34:36" x14ac:dyDescent="0.25">
      <c r="AH5193" s="42" t="e">
        <f t="shared" si="175"/>
        <v>#REF!</v>
      </c>
      <c r="AI5193" s="43" t="str">
        <f>_xll.BInterpol('Base IPCA'!$C$3:$C$13,'Base IPCA'!$E$3:$E$13,AH5193,"Cubic","Extrapolate=Linear","MultiX=Average","Skip=True","Sort=True")</f>
        <v>#N/A Invalid Parameter: Interpolation value</v>
      </c>
      <c r="AJ5193" s="43" t="str">
        <f>_xll.BInterpol('Base IPCA'!$C$3:$C$13,'Base IPCA'!$D$3:$D$13,AH5193,"Cubic","Extrapolate=Linear","MultiX=Average","Skip=True","Sort=True")</f>
        <v>#N/A Invalid Parameter: Interpolation value</v>
      </c>
    </row>
    <row r="5194" spans="34:36" x14ac:dyDescent="0.25">
      <c r="AH5194" s="42" t="e">
        <f t="shared" si="175"/>
        <v>#REF!</v>
      </c>
      <c r="AI5194" s="43" t="str">
        <f>_xll.BInterpol('Base IPCA'!$C$3:$C$13,'Base IPCA'!$E$3:$E$13,AH5194,"Cubic","Extrapolate=Linear","MultiX=Average","Skip=True","Sort=True")</f>
        <v>#N/A Invalid Parameter: Interpolation value</v>
      </c>
      <c r="AJ5194" s="43" t="str">
        <f>_xll.BInterpol('Base IPCA'!$C$3:$C$13,'Base IPCA'!$D$3:$D$13,AH5194,"Cubic","Extrapolate=Linear","MultiX=Average","Skip=True","Sort=True")</f>
        <v>#N/A Invalid Parameter: Interpolation value</v>
      </c>
    </row>
    <row r="5195" spans="34:36" x14ac:dyDescent="0.25">
      <c r="AH5195" s="42" t="e">
        <f t="shared" si="175"/>
        <v>#REF!</v>
      </c>
      <c r="AI5195" s="43" t="str">
        <f>_xll.BInterpol('Base IPCA'!$C$3:$C$13,'Base IPCA'!$E$3:$E$13,AH5195,"Cubic","Extrapolate=Linear","MultiX=Average","Skip=True","Sort=True")</f>
        <v>#N/A Invalid Parameter: Interpolation value</v>
      </c>
      <c r="AJ5195" s="43" t="str">
        <f>_xll.BInterpol('Base IPCA'!$C$3:$C$13,'Base IPCA'!$D$3:$D$13,AH5195,"Cubic","Extrapolate=Linear","MultiX=Average","Skip=True","Sort=True")</f>
        <v>#N/A Invalid Parameter: Interpolation value</v>
      </c>
    </row>
    <row r="5196" spans="34:36" x14ac:dyDescent="0.25">
      <c r="AH5196" s="42" t="e">
        <f t="shared" si="175"/>
        <v>#REF!</v>
      </c>
      <c r="AI5196" s="43" t="str">
        <f>_xll.BInterpol('Base IPCA'!$C$3:$C$13,'Base IPCA'!$E$3:$E$13,AH5196,"Cubic","Extrapolate=Linear","MultiX=Average","Skip=True","Sort=True")</f>
        <v>#N/A Invalid Parameter: Interpolation value</v>
      </c>
      <c r="AJ5196" s="43" t="str">
        <f>_xll.BInterpol('Base IPCA'!$C$3:$C$13,'Base IPCA'!$D$3:$D$13,AH5196,"Cubic","Extrapolate=Linear","MultiX=Average","Skip=True","Sort=True")</f>
        <v>#N/A Invalid Parameter: Interpolation value</v>
      </c>
    </row>
    <row r="5197" spans="34:36" x14ac:dyDescent="0.25">
      <c r="AH5197" s="42" t="e">
        <f t="shared" si="175"/>
        <v>#REF!</v>
      </c>
      <c r="AI5197" s="43" t="str">
        <f>_xll.BInterpol('Base IPCA'!$C$3:$C$13,'Base IPCA'!$E$3:$E$13,AH5197,"Cubic","Extrapolate=Linear","MultiX=Average","Skip=True","Sort=True")</f>
        <v>#N/A Invalid Parameter: Interpolation value</v>
      </c>
      <c r="AJ5197" s="43" t="str">
        <f>_xll.BInterpol('Base IPCA'!$C$3:$C$13,'Base IPCA'!$D$3:$D$13,AH5197,"Cubic","Extrapolate=Linear","MultiX=Average","Skip=True","Sort=True")</f>
        <v>#N/A Invalid Parameter: Interpolation value</v>
      </c>
    </row>
    <row r="5198" spans="34:36" x14ac:dyDescent="0.25">
      <c r="AH5198" s="42" t="e">
        <f t="shared" si="175"/>
        <v>#REF!</v>
      </c>
      <c r="AI5198" s="43" t="str">
        <f>_xll.BInterpol('Base IPCA'!$C$3:$C$13,'Base IPCA'!$E$3:$E$13,AH5198,"Cubic","Extrapolate=Linear","MultiX=Average","Skip=True","Sort=True")</f>
        <v>#N/A Invalid Parameter: Interpolation value</v>
      </c>
      <c r="AJ5198" s="43" t="str">
        <f>_xll.BInterpol('Base IPCA'!$C$3:$C$13,'Base IPCA'!$D$3:$D$13,AH5198,"Cubic","Extrapolate=Linear","MultiX=Average","Skip=True","Sort=True")</f>
        <v>#N/A Invalid Parameter: Interpolation value</v>
      </c>
    </row>
    <row r="5199" spans="34:36" x14ac:dyDescent="0.25">
      <c r="AH5199" s="42" t="e">
        <f t="shared" si="175"/>
        <v>#REF!</v>
      </c>
      <c r="AI5199" s="43" t="str">
        <f>_xll.BInterpol('Base IPCA'!$C$3:$C$13,'Base IPCA'!$E$3:$E$13,AH5199,"Cubic","Extrapolate=Linear","MultiX=Average","Skip=True","Sort=True")</f>
        <v>#N/A Invalid Parameter: Interpolation value</v>
      </c>
      <c r="AJ5199" s="43" t="str">
        <f>_xll.BInterpol('Base IPCA'!$C$3:$C$13,'Base IPCA'!$D$3:$D$13,AH5199,"Cubic","Extrapolate=Linear","MultiX=Average","Skip=True","Sort=True")</f>
        <v>#N/A Invalid Parameter: Interpolation value</v>
      </c>
    </row>
    <row r="5200" spans="34:36" x14ac:dyDescent="0.25">
      <c r="AH5200" s="42" t="e">
        <f t="shared" si="175"/>
        <v>#REF!</v>
      </c>
      <c r="AI5200" s="43" t="str">
        <f>_xll.BInterpol('Base IPCA'!$C$3:$C$13,'Base IPCA'!$E$3:$E$13,AH5200,"Cubic","Extrapolate=Linear","MultiX=Average","Skip=True","Sort=True")</f>
        <v>#N/A Invalid Parameter: Interpolation value</v>
      </c>
      <c r="AJ5200" s="43" t="str">
        <f>_xll.BInterpol('Base IPCA'!$C$3:$C$13,'Base IPCA'!$D$3:$D$13,AH5200,"Cubic","Extrapolate=Linear","MultiX=Average","Skip=True","Sort=True")</f>
        <v>#N/A Invalid Parameter: Interpolation value</v>
      </c>
    </row>
    <row r="5201" spans="34:36" x14ac:dyDescent="0.25">
      <c r="AH5201" s="42" t="e">
        <f t="shared" si="175"/>
        <v>#REF!</v>
      </c>
      <c r="AI5201" s="43" t="str">
        <f>_xll.BInterpol('Base IPCA'!$C$3:$C$13,'Base IPCA'!$E$3:$E$13,AH5201,"Cubic","Extrapolate=Linear","MultiX=Average","Skip=True","Sort=True")</f>
        <v>#N/A Invalid Parameter: Interpolation value</v>
      </c>
      <c r="AJ5201" s="43" t="str">
        <f>_xll.BInterpol('Base IPCA'!$C$3:$C$13,'Base IPCA'!$D$3:$D$13,AH5201,"Cubic","Extrapolate=Linear","MultiX=Average","Skip=True","Sort=True")</f>
        <v>#N/A Invalid Parameter: Interpolation value</v>
      </c>
    </row>
    <row r="5202" spans="34:36" x14ac:dyDescent="0.25">
      <c r="AH5202" s="42" t="e">
        <f t="shared" si="175"/>
        <v>#REF!</v>
      </c>
      <c r="AI5202" s="43" t="str">
        <f>_xll.BInterpol('Base IPCA'!$C$3:$C$13,'Base IPCA'!$E$3:$E$13,AH5202,"Cubic","Extrapolate=Linear","MultiX=Average","Skip=True","Sort=True")</f>
        <v>#N/A Invalid Parameter: Interpolation value</v>
      </c>
      <c r="AJ5202" s="43" t="str">
        <f>_xll.BInterpol('Base IPCA'!$C$3:$C$13,'Base IPCA'!$D$3:$D$13,AH5202,"Cubic","Extrapolate=Linear","MultiX=Average","Skip=True","Sort=True")</f>
        <v>#N/A Invalid Parameter: Interpolation value</v>
      </c>
    </row>
    <row r="5203" spans="34:36" x14ac:dyDescent="0.25">
      <c r="AH5203" s="42" t="e">
        <f t="shared" si="175"/>
        <v>#REF!</v>
      </c>
      <c r="AI5203" s="43" t="str">
        <f>_xll.BInterpol('Base IPCA'!$C$3:$C$13,'Base IPCA'!$E$3:$E$13,AH5203,"Cubic","Extrapolate=Linear","MultiX=Average","Skip=True","Sort=True")</f>
        <v>#N/A Invalid Parameter: Interpolation value</v>
      </c>
      <c r="AJ5203" s="43" t="str">
        <f>_xll.BInterpol('Base IPCA'!$C$3:$C$13,'Base IPCA'!$D$3:$D$13,AH5203,"Cubic","Extrapolate=Linear","MultiX=Average","Skip=True","Sort=True")</f>
        <v>#N/A Invalid Parameter: Interpolation value</v>
      </c>
    </row>
    <row r="5204" spans="34:36" x14ac:dyDescent="0.25">
      <c r="AH5204" s="42" t="e">
        <f t="shared" si="175"/>
        <v>#REF!</v>
      </c>
      <c r="AI5204" s="43" t="str">
        <f>_xll.BInterpol('Base IPCA'!$C$3:$C$13,'Base IPCA'!$E$3:$E$13,AH5204,"Cubic","Extrapolate=Linear","MultiX=Average","Skip=True","Sort=True")</f>
        <v>#N/A Invalid Parameter: Interpolation value</v>
      </c>
      <c r="AJ5204" s="43" t="str">
        <f>_xll.BInterpol('Base IPCA'!$C$3:$C$13,'Base IPCA'!$D$3:$D$13,AH5204,"Cubic","Extrapolate=Linear","MultiX=Average","Skip=True","Sort=True")</f>
        <v>#N/A Invalid Parameter: Interpolation value</v>
      </c>
    </row>
    <row r="5205" spans="34:36" x14ac:dyDescent="0.25">
      <c r="AH5205" s="42" t="e">
        <f t="shared" si="175"/>
        <v>#REF!</v>
      </c>
      <c r="AI5205" s="43" t="str">
        <f>_xll.BInterpol('Base IPCA'!$C$3:$C$13,'Base IPCA'!$E$3:$E$13,AH5205,"Cubic","Extrapolate=Linear","MultiX=Average","Skip=True","Sort=True")</f>
        <v>#N/A Invalid Parameter: Interpolation value</v>
      </c>
      <c r="AJ5205" s="43" t="str">
        <f>_xll.BInterpol('Base IPCA'!$C$3:$C$13,'Base IPCA'!$D$3:$D$13,AH5205,"Cubic","Extrapolate=Linear","MultiX=Average","Skip=True","Sort=True")</f>
        <v>#N/A Invalid Parameter: Interpolation value</v>
      </c>
    </row>
    <row r="5206" spans="34:36" x14ac:dyDescent="0.25">
      <c r="AH5206" s="42" t="e">
        <f t="shared" si="175"/>
        <v>#REF!</v>
      </c>
      <c r="AI5206" s="43" t="str">
        <f>_xll.BInterpol('Base IPCA'!$C$3:$C$13,'Base IPCA'!$E$3:$E$13,AH5206,"Cubic","Extrapolate=Linear","MultiX=Average","Skip=True","Sort=True")</f>
        <v>#N/A Invalid Parameter: Interpolation value</v>
      </c>
      <c r="AJ5206" s="43" t="str">
        <f>_xll.BInterpol('Base IPCA'!$C$3:$C$13,'Base IPCA'!$D$3:$D$13,AH5206,"Cubic","Extrapolate=Linear","MultiX=Average","Skip=True","Sort=True")</f>
        <v>#N/A Invalid Parameter: Interpolation value</v>
      </c>
    </row>
    <row r="5207" spans="34:36" x14ac:dyDescent="0.25">
      <c r="AH5207" s="42" t="e">
        <f t="shared" si="175"/>
        <v>#REF!</v>
      </c>
      <c r="AI5207" s="43" t="str">
        <f>_xll.BInterpol('Base IPCA'!$C$3:$C$13,'Base IPCA'!$E$3:$E$13,AH5207,"Cubic","Extrapolate=Linear","MultiX=Average","Skip=True","Sort=True")</f>
        <v>#N/A Invalid Parameter: Interpolation value</v>
      </c>
      <c r="AJ5207" s="43" t="str">
        <f>_xll.BInterpol('Base IPCA'!$C$3:$C$13,'Base IPCA'!$D$3:$D$13,AH5207,"Cubic","Extrapolate=Linear","MultiX=Average","Skip=True","Sort=True")</f>
        <v>#N/A Invalid Parameter: Interpolation value</v>
      </c>
    </row>
    <row r="5208" spans="34:36" x14ac:dyDescent="0.25">
      <c r="AH5208" s="42" t="e">
        <f t="shared" si="175"/>
        <v>#REF!</v>
      </c>
      <c r="AI5208" s="43" t="str">
        <f>_xll.BInterpol('Base IPCA'!$C$3:$C$13,'Base IPCA'!$E$3:$E$13,AH5208,"Cubic","Extrapolate=Linear","MultiX=Average","Skip=True","Sort=True")</f>
        <v>#N/A Invalid Parameter: Interpolation value</v>
      </c>
      <c r="AJ5208" s="43" t="str">
        <f>_xll.BInterpol('Base IPCA'!$C$3:$C$13,'Base IPCA'!$D$3:$D$13,AH5208,"Cubic","Extrapolate=Linear","MultiX=Average","Skip=True","Sort=True")</f>
        <v>#N/A Invalid Parameter: Interpolation value</v>
      </c>
    </row>
    <row r="5209" spans="34:36" x14ac:dyDescent="0.25">
      <c r="AH5209" s="42" t="e">
        <f t="shared" si="175"/>
        <v>#REF!</v>
      </c>
      <c r="AI5209" s="43" t="str">
        <f>_xll.BInterpol('Base IPCA'!$C$3:$C$13,'Base IPCA'!$E$3:$E$13,AH5209,"Cubic","Extrapolate=Linear","MultiX=Average","Skip=True","Sort=True")</f>
        <v>#N/A Invalid Parameter: Interpolation value</v>
      </c>
      <c r="AJ5209" s="43" t="str">
        <f>_xll.BInterpol('Base IPCA'!$C$3:$C$13,'Base IPCA'!$D$3:$D$13,AH5209,"Cubic","Extrapolate=Linear","MultiX=Average","Skip=True","Sort=True")</f>
        <v>#N/A Invalid Parameter: Interpolation value</v>
      </c>
    </row>
    <row r="5210" spans="34:36" x14ac:dyDescent="0.25">
      <c r="AH5210" s="42" t="e">
        <f t="shared" si="175"/>
        <v>#REF!</v>
      </c>
      <c r="AI5210" s="43" t="str">
        <f>_xll.BInterpol('Base IPCA'!$C$3:$C$13,'Base IPCA'!$E$3:$E$13,AH5210,"Cubic","Extrapolate=Linear","MultiX=Average","Skip=True","Sort=True")</f>
        <v>#N/A Invalid Parameter: Interpolation value</v>
      </c>
      <c r="AJ5210" s="43" t="str">
        <f>_xll.BInterpol('Base IPCA'!$C$3:$C$13,'Base IPCA'!$D$3:$D$13,AH5210,"Cubic","Extrapolate=Linear","MultiX=Average","Skip=True","Sort=True")</f>
        <v>#N/A Invalid Parameter: Interpolation value</v>
      </c>
    </row>
    <row r="5211" spans="34:36" x14ac:dyDescent="0.25">
      <c r="AH5211" s="42" t="e">
        <f t="shared" si="175"/>
        <v>#REF!</v>
      </c>
      <c r="AI5211" s="43" t="str">
        <f>_xll.BInterpol('Base IPCA'!$C$3:$C$13,'Base IPCA'!$E$3:$E$13,AH5211,"Cubic","Extrapolate=Linear","MultiX=Average","Skip=True","Sort=True")</f>
        <v>#N/A Invalid Parameter: Interpolation value</v>
      </c>
      <c r="AJ5211" s="43" t="str">
        <f>_xll.BInterpol('Base IPCA'!$C$3:$C$13,'Base IPCA'!$D$3:$D$13,AH5211,"Cubic","Extrapolate=Linear","MultiX=Average","Skip=True","Sort=True")</f>
        <v>#N/A Invalid Parameter: Interpolation value</v>
      </c>
    </row>
    <row r="5212" spans="34:36" x14ac:dyDescent="0.25">
      <c r="AH5212" s="42" t="e">
        <f t="shared" si="175"/>
        <v>#REF!</v>
      </c>
      <c r="AI5212" s="43" t="str">
        <f>_xll.BInterpol('Base IPCA'!$C$3:$C$13,'Base IPCA'!$E$3:$E$13,AH5212,"Cubic","Extrapolate=Linear","MultiX=Average","Skip=True","Sort=True")</f>
        <v>#N/A Invalid Parameter: Interpolation value</v>
      </c>
      <c r="AJ5212" s="43" t="str">
        <f>_xll.BInterpol('Base IPCA'!$C$3:$C$13,'Base IPCA'!$D$3:$D$13,AH5212,"Cubic","Extrapolate=Linear","MultiX=Average","Skip=True","Sort=True")</f>
        <v>#N/A Invalid Parameter: Interpolation value</v>
      </c>
    </row>
    <row r="5213" spans="34:36" x14ac:dyDescent="0.25">
      <c r="AH5213" s="42" t="e">
        <f t="shared" si="175"/>
        <v>#REF!</v>
      </c>
      <c r="AI5213" s="43" t="str">
        <f>_xll.BInterpol('Base IPCA'!$C$3:$C$13,'Base IPCA'!$E$3:$E$13,AH5213,"Cubic","Extrapolate=Linear","MultiX=Average","Skip=True","Sort=True")</f>
        <v>#N/A Invalid Parameter: Interpolation value</v>
      </c>
      <c r="AJ5213" s="43" t="str">
        <f>_xll.BInterpol('Base IPCA'!$C$3:$C$13,'Base IPCA'!$D$3:$D$13,AH5213,"Cubic","Extrapolate=Linear","MultiX=Average","Skip=True","Sort=True")</f>
        <v>#N/A Invalid Parameter: Interpolation value</v>
      </c>
    </row>
    <row r="5214" spans="34:36" x14ac:dyDescent="0.25">
      <c r="AH5214" s="42" t="e">
        <f t="shared" si="175"/>
        <v>#REF!</v>
      </c>
      <c r="AI5214" s="43" t="str">
        <f>_xll.BInterpol('Base IPCA'!$C$3:$C$13,'Base IPCA'!$E$3:$E$13,AH5214,"Cubic","Extrapolate=Linear","MultiX=Average","Skip=True","Sort=True")</f>
        <v>#N/A Invalid Parameter: Interpolation value</v>
      </c>
      <c r="AJ5214" s="43" t="str">
        <f>_xll.BInterpol('Base IPCA'!$C$3:$C$13,'Base IPCA'!$D$3:$D$13,AH5214,"Cubic","Extrapolate=Linear","MultiX=Average","Skip=True","Sort=True")</f>
        <v>#N/A Invalid Parameter: Interpolation value</v>
      </c>
    </row>
    <row r="5215" spans="34:36" x14ac:dyDescent="0.25">
      <c r="AH5215" s="42" t="e">
        <f t="shared" si="175"/>
        <v>#REF!</v>
      </c>
      <c r="AI5215" s="43" t="str">
        <f>_xll.BInterpol('Base IPCA'!$C$3:$C$13,'Base IPCA'!$E$3:$E$13,AH5215,"Cubic","Extrapolate=Linear","MultiX=Average","Skip=True","Sort=True")</f>
        <v>#N/A Invalid Parameter: Interpolation value</v>
      </c>
      <c r="AJ5215" s="43" t="str">
        <f>_xll.BInterpol('Base IPCA'!$C$3:$C$13,'Base IPCA'!$D$3:$D$13,AH5215,"Cubic","Extrapolate=Linear","MultiX=Average","Skip=True","Sort=True")</f>
        <v>#N/A Invalid Parameter: Interpolation value</v>
      </c>
    </row>
    <row r="5216" spans="34:36" x14ac:dyDescent="0.25">
      <c r="AH5216" s="42" t="e">
        <f t="shared" si="175"/>
        <v>#REF!</v>
      </c>
      <c r="AI5216" s="43" t="str">
        <f>_xll.BInterpol('Base IPCA'!$C$3:$C$13,'Base IPCA'!$E$3:$E$13,AH5216,"Cubic","Extrapolate=Linear","MultiX=Average","Skip=True","Sort=True")</f>
        <v>#N/A Invalid Parameter: Interpolation value</v>
      </c>
      <c r="AJ5216" s="43" t="str">
        <f>_xll.BInterpol('Base IPCA'!$C$3:$C$13,'Base IPCA'!$D$3:$D$13,AH5216,"Cubic","Extrapolate=Linear","MultiX=Average","Skip=True","Sort=True")</f>
        <v>#N/A Invalid Parameter: Interpolation value</v>
      </c>
    </row>
    <row r="5217" spans="34:36" x14ac:dyDescent="0.25">
      <c r="AH5217" s="42" t="e">
        <f t="shared" si="175"/>
        <v>#REF!</v>
      </c>
      <c r="AI5217" s="43" t="str">
        <f>_xll.BInterpol('Base IPCA'!$C$3:$C$13,'Base IPCA'!$E$3:$E$13,AH5217,"Cubic","Extrapolate=Linear","MultiX=Average","Skip=True","Sort=True")</f>
        <v>#N/A Invalid Parameter: Interpolation value</v>
      </c>
      <c r="AJ5217" s="43" t="str">
        <f>_xll.BInterpol('Base IPCA'!$C$3:$C$13,'Base IPCA'!$D$3:$D$13,AH5217,"Cubic","Extrapolate=Linear","MultiX=Average","Skip=True","Sort=True")</f>
        <v>#N/A Invalid Parameter: Interpolation value</v>
      </c>
    </row>
    <row r="5218" spans="34:36" x14ac:dyDescent="0.25">
      <c r="AH5218" s="42" t="e">
        <f t="shared" si="175"/>
        <v>#REF!</v>
      </c>
      <c r="AI5218" s="43" t="str">
        <f>_xll.BInterpol('Base IPCA'!$C$3:$C$13,'Base IPCA'!$E$3:$E$13,AH5218,"Cubic","Extrapolate=Linear","MultiX=Average","Skip=True","Sort=True")</f>
        <v>#N/A Invalid Parameter: Interpolation value</v>
      </c>
      <c r="AJ5218" s="43" t="str">
        <f>_xll.BInterpol('Base IPCA'!$C$3:$C$13,'Base IPCA'!$D$3:$D$13,AH5218,"Cubic","Extrapolate=Linear","MultiX=Average","Skip=True","Sort=True")</f>
        <v>#N/A Invalid Parameter: Interpolation value</v>
      </c>
    </row>
    <row r="5219" spans="34:36" x14ac:dyDescent="0.25">
      <c r="AH5219" s="42" t="e">
        <f t="shared" si="175"/>
        <v>#REF!</v>
      </c>
      <c r="AI5219" s="43" t="str">
        <f>_xll.BInterpol('Base IPCA'!$C$3:$C$13,'Base IPCA'!$E$3:$E$13,AH5219,"Cubic","Extrapolate=Linear","MultiX=Average","Skip=True","Sort=True")</f>
        <v>#N/A Invalid Parameter: Interpolation value</v>
      </c>
      <c r="AJ5219" s="43" t="str">
        <f>_xll.BInterpol('Base IPCA'!$C$3:$C$13,'Base IPCA'!$D$3:$D$13,AH5219,"Cubic","Extrapolate=Linear","MultiX=Average","Skip=True","Sort=True")</f>
        <v>#N/A Invalid Parameter: Interpolation value</v>
      </c>
    </row>
    <row r="5220" spans="34:36" x14ac:dyDescent="0.25">
      <c r="AH5220" s="42" t="e">
        <f t="shared" si="175"/>
        <v>#REF!</v>
      </c>
      <c r="AI5220" s="43" t="str">
        <f>_xll.BInterpol('Base IPCA'!$C$3:$C$13,'Base IPCA'!$E$3:$E$13,AH5220,"Cubic","Extrapolate=Linear","MultiX=Average","Skip=True","Sort=True")</f>
        <v>#N/A Invalid Parameter: Interpolation value</v>
      </c>
      <c r="AJ5220" s="43" t="str">
        <f>_xll.BInterpol('Base IPCA'!$C$3:$C$13,'Base IPCA'!$D$3:$D$13,AH5220,"Cubic","Extrapolate=Linear","MultiX=Average","Skip=True","Sort=True")</f>
        <v>#N/A Invalid Parameter: Interpolation value</v>
      </c>
    </row>
    <row r="5221" spans="34:36" x14ac:dyDescent="0.25">
      <c r="AH5221" s="42" t="e">
        <f t="shared" si="175"/>
        <v>#REF!</v>
      </c>
      <c r="AI5221" s="43" t="str">
        <f>_xll.BInterpol('Base IPCA'!$C$3:$C$13,'Base IPCA'!$E$3:$E$13,AH5221,"Cubic","Extrapolate=Linear","MultiX=Average","Skip=True","Sort=True")</f>
        <v>#N/A Invalid Parameter: Interpolation value</v>
      </c>
      <c r="AJ5221" s="43" t="str">
        <f>_xll.BInterpol('Base IPCA'!$C$3:$C$13,'Base IPCA'!$D$3:$D$13,AH5221,"Cubic","Extrapolate=Linear","MultiX=Average","Skip=True","Sort=True")</f>
        <v>#N/A Invalid Parameter: Interpolation value</v>
      </c>
    </row>
    <row r="5222" spans="34:36" x14ac:dyDescent="0.25">
      <c r="AH5222" s="42" t="e">
        <f t="shared" si="175"/>
        <v>#REF!</v>
      </c>
      <c r="AI5222" s="43" t="str">
        <f>_xll.BInterpol('Base IPCA'!$C$3:$C$13,'Base IPCA'!$E$3:$E$13,AH5222,"Cubic","Extrapolate=Linear","MultiX=Average","Skip=True","Sort=True")</f>
        <v>#N/A Invalid Parameter: Interpolation value</v>
      </c>
      <c r="AJ5222" s="43" t="str">
        <f>_xll.BInterpol('Base IPCA'!$C$3:$C$13,'Base IPCA'!$D$3:$D$13,AH5222,"Cubic","Extrapolate=Linear","MultiX=Average","Skip=True","Sort=True")</f>
        <v>#N/A Invalid Parameter: Interpolation value</v>
      </c>
    </row>
    <row r="5223" spans="34:36" x14ac:dyDescent="0.25">
      <c r="AH5223" s="42" t="e">
        <f t="shared" si="175"/>
        <v>#REF!</v>
      </c>
      <c r="AI5223" s="43" t="str">
        <f>_xll.BInterpol('Base IPCA'!$C$3:$C$13,'Base IPCA'!$E$3:$E$13,AH5223,"Cubic","Extrapolate=Linear","MultiX=Average","Skip=True","Sort=True")</f>
        <v>#N/A Invalid Parameter: Interpolation value</v>
      </c>
      <c r="AJ5223" s="43" t="str">
        <f>_xll.BInterpol('Base IPCA'!$C$3:$C$13,'Base IPCA'!$D$3:$D$13,AH5223,"Cubic","Extrapolate=Linear","MultiX=Average","Skip=True","Sort=True")</f>
        <v>#N/A Invalid Parameter: Interpolation value</v>
      </c>
    </row>
    <row r="5224" spans="34:36" x14ac:dyDescent="0.25">
      <c r="AH5224" s="42" t="e">
        <f t="shared" si="175"/>
        <v>#REF!</v>
      </c>
      <c r="AI5224" s="43" t="str">
        <f>_xll.BInterpol('Base IPCA'!$C$3:$C$13,'Base IPCA'!$E$3:$E$13,AH5224,"Cubic","Extrapolate=Linear","MultiX=Average","Skip=True","Sort=True")</f>
        <v>#N/A Invalid Parameter: Interpolation value</v>
      </c>
      <c r="AJ5224" s="43" t="str">
        <f>_xll.BInterpol('Base IPCA'!$C$3:$C$13,'Base IPCA'!$D$3:$D$13,AH5224,"Cubic","Extrapolate=Linear","MultiX=Average","Skip=True","Sort=True")</f>
        <v>#N/A Invalid Parameter: Interpolation value</v>
      </c>
    </row>
    <row r="5225" spans="34:36" x14ac:dyDescent="0.25">
      <c r="AH5225" s="42" t="e">
        <f t="shared" si="175"/>
        <v>#REF!</v>
      </c>
      <c r="AI5225" s="43" t="str">
        <f>_xll.BInterpol('Base IPCA'!$C$3:$C$13,'Base IPCA'!$E$3:$E$13,AH5225,"Cubic","Extrapolate=Linear","MultiX=Average","Skip=True","Sort=True")</f>
        <v>#N/A Invalid Parameter: Interpolation value</v>
      </c>
      <c r="AJ5225" s="43" t="str">
        <f>_xll.BInterpol('Base IPCA'!$C$3:$C$13,'Base IPCA'!$D$3:$D$13,AH5225,"Cubic","Extrapolate=Linear","MultiX=Average","Skip=True","Sort=True")</f>
        <v>#N/A Invalid Parameter: Interpolation value</v>
      </c>
    </row>
    <row r="5226" spans="34:36" x14ac:dyDescent="0.25">
      <c r="AH5226" s="42" t="e">
        <f t="shared" si="175"/>
        <v>#REF!</v>
      </c>
      <c r="AI5226" s="43" t="str">
        <f>_xll.BInterpol('Base IPCA'!$C$3:$C$13,'Base IPCA'!$E$3:$E$13,AH5226,"Cubic","Extrapolate=Linear","MultiX=Average","Skip=True","Sort=True")</f>
        <v>#N/A Invalid Parameter: Interpolation value</v>
      </c>
      <c r="AJ5226" s="43" t="str">
        <f>_xll.BInterpol('Base IPCA'!$C$3:$C$13,'Base IPCA'!$D$3:$D$13,AH5226,"Cubic","Extrapolate=Linear","MultiX=Average","Skip=True","Sort=True")</f>
        <v>#N/A Invalid Parameter: Interpolation value</v>
      </c>
    </row>
    <row r="5227" spans="34:36" x14ac:dyDescent="0.25">
      <c r="AH5227" s="42" t="e">
        <f t="shared" si="175"/>
        <v>#REF!</v>
      </c>
      <c r="AI5227" s="43" t="str">
        <f>_xll.BInterpol('Base IPCA'!$C$3:$C$13,'Base IPCA'!$E$3:$E$13,AH5227,"Cubic","Extrapolate=Linear","MultiX=Average","Skip=True","Sort=True")</f>
        <v>#N/A Invalid Parameter: Interpolation value</v>
      </c>
      <c r="AJ5227" s="43" t="str">
        <f>_xll.BInterpol('Base IPCA'!$C$3:$C$13,'Base IPCA'!$D$3:$D$13,AH5227,"Cubic","Extrapolate=Linear","MultiX=Average","Skip=True","Sort=True")</f>
        <v>#N/A Invalid Parameter: Interpolation value</v>
      </c>
    </row>
    <row r="5228" spans="34:36" x14ac:dyDescent="0.25">
      <c r="AH5228" s="42" t="e">
        <f t="shared" si="175"/>
        <v>#REF!</v>
      </c>
      <c r="AI5228" s="43" t="str">
        <f>_xll.BInterpol('Base IPCA'!$C$3:$C$13,'Base IPCA'!$E$3:$E$13,AH5228,"Cubic","Extrapolate=Linear","MultiX=Average","Skip=True","Sort=True")</f>
        <v>#N/A Invalid Parameter: Interpolation value</v>
      </c>
      <c r="AJ5228" s="43" t="str">
        <f>_xll.BInterpol('Base IPCA'!$C$3:$C$13,'Base IPCA'!$D$3:$D$13,AH5228,"Cubic","Extrapolate=Linear","MultiX=Average","Skip=True","Sort=True")</f>
        <v>#N/A Invalid Parameter: Interpolation value</v>
      </c>
    </row>
    <row r="5229" spans="34:36" x14ac:dyDescent="0.25">
      <c r="AH5229" s="42" t="e">
        <f t="shared" si="175"/>
        <v>#REF!</v>
      </c>
      <c r="AI5229" s="43" t="str">
        <f>_xll.BInterpol('Base IPCA'!$C$3:$C$13,'Base IPCA'!$E$3:$E$13,AH5229,"Cubic","Extrapolate=Linear","MultiX=Average","Skip=True","Sort=True")</f>
        <v>#N/A Invalid Parameter: Interpolation value</v>
      </c>
      <c r="AJ5229" s="43" t="str">
        <f>_xll.BInterpol('Base IPCA'!$C$3:$C$13,'Base IPCA'!$D$3:$D$13,AH5229,"Cubic","Extrapolate=Linear","MultiX=Average","Skip=True","Sort=True")</f>
        <v>#N/A Invalid Parameter: Interpolation value</v>
      </c>
    </row>
    <row r="5230" spans="34:36" x14ac:dyDescent="0.25">
      <c r="AH5230" s="42" t="e">
        <f t="shared" si="175"/>
        <v>#REF!</v>
      </c>
      <c r="AI5230" s="43" t="str">
        <f>_xll.BInterpol('Base IPCA'!$C$3:$C$13,'Base IPCA'!$E$3:$E$13,AH5230,"Cubic","Extrapolate=Linear","MultiX=Average","Skip=True","Sort=True")</f>
        <v>#N/A Invalid Parameter: Interpolation value</v>
      </c>
      <c r="AJ5230" s="43" t="str">
        <f>_xll.BInterpol('Base IPCA'!$C$3:$C$13,'Base IPCA'!$D$3:$D$13,AH5230,"Cubic","Extrapolate=Linear","MultiX=Average","Skip=True","Sort=True")</f>
        <v>#N/A Invalid Parameter: Interpolation value</v>
      </c>
    </row>
    <row r="5231" spans="34:36" x14ac:dyDescent="0.25">
      <c r="AH5231" s="42" t="e">
        <f t="shared" si="175"/>
        <v>#REF!</v>
      </c>
      <c r="AI5231" s="43" t="str">
        <f>_xll.BInterpol('Base IPCA'!$C$3:$C$13,'Base IPCA'!$E$3:$E$13,AH5231,"Cubic","Extrapolate=Linear","MultiX=Average","Skip=True","Sort=True")</f>
        <v>#N/A Invalid Parameter: Interpolation value</v>
      </c>
      <c r="AJ5231" s="43" t="str">
        <f>_xll.BInterpol('Base IPCA'!$C$3:$C$13,'Base IPCA'!$D$3:$D$13,AH5231,"Cubic","Extrapolate=Linear","MultiX=Average","Skip=True","Sort=True")</f>
        <v>#N/A Invalid Parameter: Interpolation value</v>
      </c>
    </row>
    <row r="5232" spans="34:36" x14ac:dyDescent="0.25">
      <c r="AH5232" s="42" t="e">
        <f t="shared" si="175"/>
        <v>#REF!</v>
      </c>
      <c r="AI5232" s="43" t="str">
        <f>_xll.BInterpol('Base IPCA'!$C$3:$C$13,'Base IPCA'!$E$3:$E$13,AH5232,"Cubic","Extrapolate=Linear","MultiX=Average","Skip=True","Sort=True")</f>
        <v>#N/A Invalid Parameter: Interpolation value</v>
      </c>
      <c r="AJ5232" s="43" t="str">
        <f>_xll.BInterpol('Base IPCA'!$C$3:$C$13,'Base IPCA'!$D$3:$D$13,AH5232,"Cubic","Extrapolate=Linear","MultiX=Average","Skip=True","Sort=True")</f>
        <v>#N/A Invalid Parameter: Interpolation value</v>
      </c>
    </row>
    <row r="5233" spans="34:36" x14ac:dyDescent="0.25">
      <c r="AH5233" s="42" t="e">
        <f t="shared" si="175"/>
        <v>#REF!</v>
      </c>
      <c r="AI5233" s="43" t="str">
        <f>_xll.BInterpol('Base IPCA'!$C$3:$C$13,'Base IPCA'!$E$3:$E$13,AH5233,"Cubic","Extrapolate=Linear","MultiX=Average","Skip=True","Sort=True")</f>
        <v>#N/A Invalid Parameter: Interpolation value</v>
      </c>
      <c r="AJ5233" s="43" t="str">
        <f>_xll.BInterpol('Base IPCA'!$C$3:$C$13,'Base IPCA'!$D$3:$D$13,AH5233,"Cubic","Extrapolate=Linear","MultiX=Average","Skip=True","Sort=True")</f>
        <v>#N/A Invalid Parameter: Interpolation value</v>
      </c>
    </row>
    <row r="5234" spans="34:36" x14ac:dyDescent="0.25">
      <c r="AH5234" s="42" t="e">
        <f t="shared" si="175"/>
        <v>#REF!</v>
      </c>
      <c r="AI5234" s="43" t="str">
        <f>_xll.BInterpol('Base IPCA'!$C$3:$C$13,'Base IPCA'!$E$3:$E$13,AH5234,"Cubic","Extrapolate=Linear","MultiX=Average","Skip=True","Sort=True")</f>
        <v>#N/A Invalid Parameter: Interpolation value</v>
      </c>
      <c r="AJ5234" s="43" t="str">
        <f>_xll.BInterpol('Base IPCA'!$C$3:$C$13,'Base IPCA'!$D$3:$D$13,AH5234,"Cubic","Extrapolate=Linear","MultiX=Average","Skip=True","Sort=True")</f>
        <v>#N/A Invalid Parameter: Interpolation value</v>
      </c>
    </row>
    <row r="5235" spans="34:36" x14ac:dyDescent="0.25">
      <c r="AH5235" s="42" t="e">
        <f t="shared" si="175"/>
        <v>#REF!</v>
      </c>
      <c r="AI5235" s="43" t="str">
        <f>_xll.BInterpol('Base IPCA'!$C$3:$C$13,'Base IPCA'!$E$3:$E$13,AH5235,"Cubic","Extrapolate=Linear","MultiX=Average","Skip=True","Sort=True")</f>
        <v>#N/A Invalid Parameter: Interpolation value</v>
      </c>
      <c r="AJ5235" s="43" t="str">
        <f>_xll.BInterpol('Base IPCA'!$C$3:$C$13,'Base IPCA'!$D$3:$D$13,AH5235,"Cubic","Extrapolate=Linear","MultiX=Average","Skip=True","Sort=True")</f>
        <v>#N/A Invalid Parameter: Interpolation value</v>
      </c>
    </row>
    <row r="5236" spans="34:36" x14ac:dyDescent="0.25">
      <c r="AH5236" s="42" t="e">
        <f t="shared" si="175"/>
        <v>#REF!</v>
      </c>
      <c r="AI5236" s="43" t="str">
        <f>_xll.BInterpol('Base IPCA'!$C$3:$C$13,'Base IPCA'!$E$3:$E$13,AH5236,"Cubic","Extrapolate=Linear","MultiX=Average","Skip=True","Sort=True")</f>
        <v>#N/A Invalid Parameter: Interpolation value</v>
      </c>
      <c r="AJ5236" s="43" t="str">
        <f>_xll.BInterpol('Base IPCA'!$C$3:$C$13,'Base IPCA'!$D$3:$D$13,AH5236,"Cubic","Extrapolate=Linear","MultiX=Average","Skip=True","Sort=True")</f>
        <v>#N/A Invalid Parameter: Interpolation value</v>
      </c>
    </row>
    <row r="5237" spans="34:36" x14ac:dyDescent="0.25">
      <c r="AH5237" s="42" t="e">
        <f t="shared" si="175"/>
        <v>#REF!</v>
      </c>
      <c r="AI5237" s="43" t="str">
        <f>_xll.BInterpol('Base IPCA'!$C$3:$C$13,'Base IPCA'!$E$3:$E$13,AH5237,"Cubic","Extrapolate=Linear","MultiX=Average","Skip=True","Sort=True")</f>
        <v>#N/A Invalid Parameter: Interpolation value</v>
      </c>
      <c r="AJ5237" s="43" t="str">
        <f>_xll.BInterpol('Base IPCA'!$C$3:$C$13,'Base IPCA'!$D$3:$D$13,AH5237,"Cubic","Extrapolate=Linear","MultiX=Average","Skip=True","Sort=True")</f>
        <v>#N/A Invalid Parameter: Interpolation value</v>
      </c>
    </row>
    <row r="5238" spans="34:36" x14ac:dyDescent="0.25">
      <c r="AH5238" s="42" t="e">
        <f t="shared" si="175"/>
        <v>#REF!</v>
      </c>
      <c r="AI5238" s="43" t="str">
        <f>_xll.BInterpol('Base IPCA'!$C$3:$C$13,'Base IPCA'!$E$3:$E$13,AH5238,"Cubic","Extrapolate=Linear","MultiX=Average","Skip=True","Sort=True")</f>
        <v>#N/A Invalid Parameter: Interpolation value</v>
      </c>
      <c r="AJ5238" s="43" t="str">
        <f>_xll.BInterpol('Base IPCA'!$C$3:$C$13,'Base IPCA'!$D$3:$D$13,AH5238,"Cubic","Extrapolate=Linear","MultiX=Average","Skip=True","Sort=True")</f>
        <v>#N/A Invalid Parameter: Interpolation value</v>
      </c>
    </row>
    <row r="5239" spans="34:36" x14ac:dyDescent="0.25">
      <c r="AH5239" s="42" t="e">
        <f t="shared" si="175"/>
        <v>#REF!</v>
      </c>
      <c r="AI5239" s="43" t="str">
        <f>_xll.BInterpol('Base IPCA'!$C$3:$C$13,'Base IPCA'!$E$3:$E$13,AH5239,"Cubic","Extrapolate=Linear","MultiX=Average","Skip=True","Sort=True")</f>
        <v>#N/A Invalid Parameter: Interpolation value</v>
      </c>
      <c r="AJ5239" s="43" t="str">
        <f>_xll.BInterpol('Base IPCA'!$C$3:$C$13,'Base IPCA'!$D$3:$D$13,AH5239,"Cubic","Extrapolate=Linear","MultiX=Average","Skip=True","Sort=True")</f>
        <v>#N/A Invalid Parameter: Interpolation value</v>
      </c>
    </row>
    <row r="5240" spans="34:36" x14ac:dyDescent="0.25">
      <c r="AH5240" s="42" t="e">
        <f t="shared" si="175"/>
        <v>#REF!</v>
      </c>
      <c r="AI5240" s="43" t="str">
        <f>_xll.BInterpol('Base IPCA'!$C$3:$C$13,'Base IPCA'!$E$3:$E$13,AH5240,"Cubic","Extrapolate=Linear","MultiX=Average","Skip=True","Sort=True")</f>
        <v>#N/A Invalid Parameter: Interpolation value</v>
      </c>
      <c r="AJ5240" s="43" t="str">
        <f>_xll.BInterpol('Base IPCA'!$C$3:$C$13,'Base IPCA'!$D$3:$D$13,AH5240,"Cubic","Extrapolate=Linear","MultiX=Average","Skip=True","Sort=True")</f>
        <v>#N/A Invalid Parameter: Interpolation value</v>
      </c>
    </row>
    <row r="5241" spans="34:36" x14ac:dyDescent="0.25">
      <c r="AH5241" s="42" t="e">
        <f t="shared" si="175"/>
        <v>#REF!</v>
      </c>
      <c r="AI5241" s="43" t="str">
        <f>_xll.BInterpol('Base IPCA'!$C$3:$C$13,'Base IPCA'!$E$3:$E$13,AH5241,"Cubic","Extrapolate=Linear","MultiX=Average","Skip=True","Sort=True")</f>
        <v>#N/A Invalid Parameter: Interpolation value</v>
      </c>
      <c r="AJ5241" s="43" t="str">
        <f>_xll.BInterpol('Base IPCA'!$C$3:$C$13,'Base IPCA'!$D$3:$D$13,AH5241,"Cubic","Extrapolate=Linear","MultiX=Average","Skip=True","Sort=True")</f>
        <v>#N/A Invalid Parameter: Interpolation value</v>
      </c>
    </row>
    <row r="5242" spans="34:36" x14ac:dyDescent="0.25">
      <c r="AH5242" s="42" t="e">
        <f t="shared" si="175"/>
        <v>#REF!</v>
      </c>
      <c r="AI5242" s="43" t="str">
        <f>_xll.BInterpol('Base IPCA'!$C$3:$C$13,'Base IPCA'!$E$3:$E$13,AH5242,"Cubic","Extrapolate=Linear","MultiX=Average","Skip=True","Sort=True")</f>
        <v>#N/A Invalid Parameter: Interpolation value</v>
      </c>
      <c r="AJ5242" s="43" t="str">
        <f>_xll.BInterpol('Base IPCA'!$C$3:$C$13,'Base IPCA'!$D$3:$D$13,AH5242,"Cubic","Extrapolate=Linear","MultiX=Average","Skip=True","Sort=True")</f>
        <v>#N/A Invalid Parameter: Interpolation value</v>
      </c>
    </row>
    <row r="5243" spans="34:36" x14ac:dyDescent="0.25">
      <c r="AH5243" s="42" t="e">
        <f t="shared" si="175"/>
        <v>#REF!</v>
      </c>
      <c r="AI5243" s="43" t="str">
        <f>_xll.BInterpol('Base IPCA'!$C$3:$C$13,'Base IPCA'!$E$3:$E$13,AH5243,"Cubic","Extrapolate=Linear","MultiX=Average","Skip=True","Sort=True")</f>
        <v>#N/A Invalid Parameter: Interpolation value</v>
      </c>
      <c r="AJ5243" s="43" t="str">
        <f>_xll.BInterpol('Base IPCA'!$C$3:$C$13,'Base IPCA'!$D$3:$D$13,AH5243,"Cubic","Extrapolate=Linear","MultiX=Average","Skip=True","Sort=True")</f>
        <v>#N/A Invalid Parameter: Interpolation value</v>
      </c>
    </row>
    <row r="5244" spans="34:36" x14ac:dyDescent="0.25">
      <c r="AH5244" s="42" t="e">
        <f t="shared" si="175"/>
        <v>#REF!</v>
      </c>
      <c r="AI5244" s="43" t="str">
        <f>_xll.BInterpol('Base IPCA'!$C$3:$C$13,'Base IPCA'!$E$3:$E$13,AH5244,"Cubic","Extrapolate=Linear","MultiX=Average","Skip=True","Sort=True")</f>
        <v>#N/A Invalid Parameter: Interpolation value</v>
      </c>
      <c r="AJ5244" s="43" t="str">
        <f>_xll.BInterpol('Base IPCA'!$C$3:$C$13,'Base IPCA'!$D$3:$D$13,AH5244,"Cubic","Extrapolate=Linear","MultiX=Average","Skip=True","Sort=True")</f>
        <v>#N/A Invalid Parameter: Interpolation value</v>
      </c>
    </row>
    <row r="5245" spans="34:36" x14ac:dyDescent="0.25">
      <c r="AH5245" s="42" t="e">
        <f t="shared" si="175"/>
        <v>#REF!</v>
      </c>
      <c r="AI5245" s="43" t="str">
        <f>_xll.BInterpol('Base IPCA'!$C$3:$C$13,'Base IPCA'!$E$3:$E$13,AH5245,"Cubic","Extrapolate=Linear","MultiX=Average","Skip=True","Sort=True")</f>
        <v>#N/A Invalid Parameter: Interpolation value</v>
      </c>
      <c r="AJ5245" s="43" t="str">
        <f>_xll.BInterpol('Base IPCA'!$C$3:$C$13,'Base IPCA'!$D$3:$D$13,AH5245,"Cubic","Extrapolate=Linear","MultiX=Average","Skip=True","Sort=True")</f>
        <v>#N/A Invalid Parameter: Interpolation value</v>
      </c>
    </row>
    <row r="5246" spans="34:36" x14ac:dyDescent="0.25">
      <c r="AH5246" s="42" t="e">
        <f t="shared" si="175"/>
        <v>#REF!</v>
      </c>
      <c r="AI5246" s="43" t="str">
        <f>_xll.BInterpol('Base IPCA'!$C$3:$C$13,'Base IPCA'!$E$3:$E$13,AH5246,"Cubic","Extrapolate=Linear","MultiX=Average","Skip=True","Sort=True")</f>
        <v>#N/A Invalid Parameter: Interpolation value</v>
      </c>
      <c r="AJ5246" s="43" t="str">
        <f>_xll.BInterpol('Base IPCA'!$C$3:$C$13,'Base IPCA'!$D$3:$D$13,AH5246,"Cubic","Extrapolate=Linear","MultiX=Average","Skip=True","Sort=True")</f>
        <v>#N/A Invalid Parameter: Interpolation value</v>
      </c>
    </row>
    <row r="5247" spans="34:36" x14ac:dyDescent="0.25">
      <c r="AH5247" s="42" t="e">
        <f t="shared" si="175"/>
        <v>#REF!</v>
      </c>
      <c r="AI5247" s="43" t="str">
        <f>_xll.BInterpol('Base IPCA'!$C$3:$C$13,'Base IPCA'!$E$3:$E$13,AH5247,"Cubic","Extrapolate=Linear","MultiX=Average","Skip=True","Sort=True")</f>
        <v>#N/A Invalid Parameter: Interpolation value</v>
      </c>
      <c r="AJ5247" s="43" t="str">
        <f>_xll.BInterpol('Base IPCA'!$C$3:$C$13,'Base IPCA'!$D$3:$D$13,AH5247,"Cubic","Extrapolate=Linear","MultiX=Average","Skip=True","Sort=True")</f>
        <v>#N/A Invalid Parameter: Interpolation value</v>
      </c>
    </row>
    <row r="5248" spans="34:36" x14ac:dyDescent="0.25">
      <c r="AH5248" s="42" t="e">
        <f t="shared" si="175"/>
        <v>#REF!</v>
      </c>
      <c r="AI5248" s="43" t="str">
        <f>_xll.BInterpol('Base IPCA'!$C$3:$C$13,'Base IPCA'!$E$3:$E$13,AH5248,"Cubic","Extrapolate=Linear","MultiX=Average","Skip=True","Sort=True")</f>
        <v>#N/A Invalid Parameter: Interpolation value</v>
      </c>
      <c r="AJ5248" s="43" t="str">
        <f>_xll.BInterpol('Base IPCA'!$C$3:$C$13,'Base IPCA'!$D$3:$D$13,AH5248,"Cubic","Extrapolate=Linear","MultiX=Average","Skip=True","Sort=True")</f>
        <v>#N/A Invalid Parameter: Interpolation value</v>
      </c>
    </row>
    <row r="5249" spans="34:36" x14ac:dyDescent="0.25">
      <c r="AH5249" s="42" t="e">
        <f t="shared" si="175"/>
        <v>#REF!</v>
      </c>
      <c r="AI5249" s="43" t="str">
        <f>_xll.BInterpol('Base IPCA'!$C$3:$C$13,'Base IPCA'!$E$3:$E$13,AH5249,"Cubic","Extrapolate=Linear","MultiX=Average","Skip=True","Sort=True")</f>
        <v>#N/A Invalid Parameter: Interpolation value</v>
      </c>
      <c r="AJ5249" s="43" t="str">
        <f>_xll.BInterpol('Base IPCA'!$C$3:$C$13,'Base IPCA'!$D$3:$D$13,AH5249,"Cubic","Extrapolate=Linear","MultiX=Average","Skip=True","Sort=True")</f>
        <v>#N/A Invalid Parameter: Interpolation value</v>
      </c>
    </row>
    <row r="5250" spans="34:36" x14ac:dyDescent="0.25">
      <c r="AH5250" s="42" t="e">
        <f t="shared" si="175"/>
        <v>#REF!</v>
      </c>
      <c r="AI5250" s="43" t="str">
        <f>_xll.BInterpol('Base IPCA'!$C$3:$C$13,'Base IPCA'!$E$3:$E$13,AH5250,"Cubic","Extrapolate=Linear","MultiX=Average","Skip=True","Sort=True")</f>
        <v>#N/A Invalid Parameter: Interpolation value</v>
      </c>
      <c r="AJ5250" s="43" t="str">
        <f>_xll.BInterpol('Base IPCA'!$C$3:$C$13,'Base IPCA'!$D$3:$D$13,AH5250,"Cubic","Extrapolate=Linear","MultiX=Average","Skip=True","Sort=True")</f>
        <v>#N/A Invalid Parameter: Interpolation value</v>
      </c>
    </row>
    <row r="5251" spans="34:36" x14ac:dyDescent="0.25">
      <c r="AH5251" s="42" t="e">
        <f t="shared" si="175"/>
        <v>#REF!</v>
      </c>
      <c r="AI5251" s="43" t="str">
        <f>_xll.BInterpol('Base IPCA'!$C$3:$C$13,'Base IPCA'!$E$3:$E$13,AH5251,"Cubic","Extrapolate=Linear","MultiX=Average","Skip=True","Sort=True")</f>
        <v>#N/A Invalid Parameter: Interpolation value</v>
      </c>
      <c r="AJ5251" s="43" t="str">
        <f>_xll.BInterpol('Base IPCA'!$C$3:$C$13,'Base IPCA'!$D$3:$D$13,AH5251,"Cubic","Extrapolate=Linear","MultiX=Average","Skip=True","Sort=True")</f>
        <v>#N/A Invalid Parameter: Interpolation value</v>
      </c>
    </row>
    <row r="5252" spans="34:36" x14ac:dyDescent="0.25">
      <c r="AH5252" s="42" t="e">
        <f t="shared" si="175"/>
        <v>#REF!</v>
      </c>
      <c r="AI5252" s="43" t="str">
        <f>_xll.BInterpol('Base IPCA'!$C$3:$C$13,'Base IPCA'!$E$3:$E$13,AH5252,"Cubic","Extrapolate=Linear","MultiX=Average","Skip=True","Sort=True")</f>
        <v>#N/A Invalid Parameter: Interpolation value</v>
      </c>
      <c r="AJ5252" s="43" t="str">
        <f>_xll.BInterpol('Base IPCA'!$C$3:$C$13,'Base IPCA'!$D$3:$D$13,AH5252,"Cubic","Extrapolate=Linear","MultiX=Average","Skip=True","Sort=True")</f>
        <v>#N/A Invalid Parameter: Interpolation value</v>
      </c>
    </row>
    <row r="5253" spans="34:36" x14ac:dyDescent="0.25">
      <c r="AH5253" s="42" t="e">
        <f t="shared" si="175"/>
        <v>#REF!</v>
      </c>
      <c r="AI5253" s="43" t="str">
        <f>_xll.BInterpol('Base IPCA'!$C$3:$C$13,'Base IPCA'!$E$3:$E$13,AH5253,"Cubic","Extrapolate=Linear","MultiX=Average","Skip=True","Sort=True")</f>
        <v>#N/A Invalid Parameter: Interpolation value</v>
      </c>
      <c r="AJ5253" s="43" t="str">
        <f>_xll.BInterpol('Base IPCA'!$C$3:$C$13,'Base IPCA'!$D$3:$D$13,AH5253,"Cubic","Extrapolate=Linear","MultiX=Average","Skip=True","Sort=True")</f>
        <v>#N/A Invalid Parameter: Interpolation value</v>
      </c>
    </row>
    <row r="5254" spans="34:36" x14ac:dyDescent="0.25">
      <c r="AH5254" s="42" t="e">
        <f t="shared" ref="AH5254:AH5317" si="176">AH5253+1</f>
        <v>#REF!</v>
      </c>
      <c r="AI5254" s="43" t="str">
        <f>_xll.BInterpol('Base IPCA'!$C$3:$C$13,'Base IPCA'!$E$3:$E$13,AH5254,"Cubic","Extrapolate=Linear","MultiX=Average","Skip=True","Sort=True")</f>
        <v>#N/A Invalid Parameter: Interpolation value</v>
      </c>
      <c r="AJ5254" s="43" t="str">
        <f>_xll.BInterpol('Base IPCA'!$C$3:$C$13,'Base IPCA'!$D$3:$D$13,AH5254,"Cubic","Extrapolate=Linear","MultiX=Average","Skip=True","Sort=True")</f>
        <v>#N/A Invalid Parameter: Interpolation value</v>
      </c>
    </row>
    <row r="5255" spans="34:36" x14ac:dyDescent="0.25">
      <c r="AH5255" s="42" t="e">
        <f t="shared" si="176"/>
        <v>#REF!</v>
      </c>
      <c r="AI5255" s="43" t="str">
        <f>_xll.BInterpol('Base IPCA'!$C$3:$C$13,'Base IPCA'!$E$3:$E$13,AH5255,"Cubic","Extrapolate=Linear","MultiX=Average","Skip=True","Sort=True")</f>
        <v>#N/A Invalid Parameter: Interpolation value</v>
      </c>
      <c r="AJ5255" s="43" t="str">
        <f>_xll.BInterpol('Base IPCA'!$C$3:$C$13,'Base IPCA'!$D$3:$D$13,AH5255,"Cubic","Extrapolate=Linear","MultiX=Average","Skip=True","Sort=True")</f>
        <v>#N/A Invalid Parameter: Interpolation value</v>
      </c>
    </row>
    <row r="5256" spans="34:36" x14ac:dyDescent="0.25">
      <c r="AH5256" s="42" t="e">
        <f t="shared" si="176"/>
        <v>#REF!</v>
      </c>
      <c r="AI5256" s="43" t="str">
        <f>_xll.BInterpol('Base IPCA'!$C$3:$C$13,'Base IPCA'!$E$3:$E$13,AH5256,"Cubic","Extrapolate=Linear","MultiX=Average","Skip=True","Sort=True")</f>
        <v>#N/A Invalid Parameter: Interpolation value</v>
      </c>
      <c r="AJ5256" s="43" t="str">
        <f>_xll.BInterpol('Base IPCA'!$C$3:$C$13,'Base IPCA'!$D$3:$D$13,AH5256,"Cubic","Extrapolate=Linear","MultiX=Average","Skip=True","Sort=True")</f>
        <v>#N/A Invalid Parameter: Interpolation value</v>
      </c>
    </row>
    <row r="5257" spans="34:36" x14ac:dyDescent="0.25">
      <c r="AH5257" s="42" t="e">
        <f t="shared" si="176"/>
        <v>#REF!</v>
      </c>
      <c r="AI5257" s="43" t="str">
        <f>_xll.BInterpol('Base IPCA'!$C$3:$C$13,'Base IPCA'!$E$3:$E$13,AH5257,"Cubic","Extrapolate=Linear","MultiX=Average","Skip=True","Sort=True")</f>
        <v>#N/A Invalid Parameter: Interpolation value</v>
      </c>
      <c r="AJ5257" s="43" t="str">
        <f>_xll.BInterpol('Base IPCA'!$C$3:$C$13,'Base IPCA'!$D$3:$D$13,AH5257,"Cubic","Extrapolate=Linear","MultiX=Average","Skip=True","Sort=True")</f>
        <v>#N/A Invalid Parameter: Interpolation value</v>
      </c>
    </row>
    <row r="5258" spans="34:36" x14ac:dyDescent="0.25">
      <c r="AH5258" s="42" t="e">
        <f t="shared" si="176"/>
        <v>#REF!</v>
      </c>
      <c r="AI5258" s="43" t="str">
        <f>_xll.BInterpol('Base IPCA'!$C$3:$C$13,'Base IPCA'!$E$3:$E$13,AH5258,"Cubic","Extrapolate=Linear","MultiX=Average","Skip=True","Sort=True")</f>
        <v>#N/A Invalid Parameter: Interpolation value</v>
      </c>
      <c r="AJ5258" s="43" t="str">
        <f>_xll.BInterpol('Base IPCA'!$C$3:$C$13,'Base IPCA'!$D$3:$D$13,AH5258,"Cubic","Extrapolate=Linear","MultiX=Average","Skip=True","Sort=True")</f>
        <v>#N/A Invalid Parameter: Interpolation value</v>
      </c>
    </row>
    <row r="5259" spans="34:36" x14ac:dyDescent="0.25">
      <c r="AH5259" s="42" t="e">
        <f t="shared" si="176"/>
        <v>#REF!</v>
      </c>
      <c r="AI5259" s="43" t="str">
        <f>_xll.BInterpol('Base IPCA'!$C$3:$C$13,'Base IPCA'!$E$3:$E$13,AH5259,"Cubic","Extrapolate=Linear","MultiX=Average","Skip=True","Sort=True")</f>
        <v>#N/A Invalid Parameter: Interpolation value</v>
      </c>
      <c r="AJ5259" s="43" t="str">
        <f>_xll.BInterpol('Base IPCA'!$C$3:$C$13,'Base IPCA'!$D$3:$D$13,AH5259,"Cubic","Extrapolate=Linear","MultiX=Average","Skip=True","Sort=True")</f>
        <v>#N/A Invalid Parameter: Interpolation value</v>
      </c>
    </row>
    <row r="5260" spans="34:36" x14ac:dyDescent="0.25">
      <c r="AH5260" s="42" t="e">
        <f t="shared" si="176"/>
        <v>#REF!</v>
      </c>
      <c r="AI5260" s="43" t="str">
        <f>_xll.BInterpol('Base IPCA'!$C$3:$C$13,'Base IPCA'!$E$3:$E$13,AH5260,"Cubic","Extrapolate=Linear","MultiX=Average","Skip=True","Sort=True")</f>
        <v>#N/A Invalid Parameter: Interpolation value</v>
      </c>
      <c r="AJ5260" s="43" t="str">
        <f>_xll.BInterpol('Base IPCA'!$C$3:$C$13,'Base IPCA'!$D$3:$D$13,AH5260,"Cubic","Extrapolate=Linear","MultiX=Average","Skip=True","Sort=True")</f>
        <v>#N/A Invalid Parameter: Interpolation value</v>
      </c>
    </row>
    <row r="5261" spans="34:36" x14ac:dyDescent="0.25">
      <c r="AH5261" s="42" t="e">
        <f t="shared" si="176"/>
        <v>#REF!</v>
      </c>
      <c r="AI5261" s="43" t="str">
        <f>_xll.BInterpol('Base IPCA'!$C$3:$C$13,'Base IPCA'!$E$3:$E$13,AH5261,"Cubic","Extrapolate=Linear","MultiX=Average","Skip=True","Sort=True")</f>
        <v>#N/A Invalid Parameter: Interpolation value</v>
      </c>
      <c r="AJ5261" s="43" t="str">
        <f>_xll.BInterpol('Base IPCA'!$C$3:$C$13,'Base IPCA'!$D$3:$D$13,AH5261,"Cubic","Extrapolate=Linear","MultiX=Average","Skip=True","Sort=True")</f>
        <v>#N/A Invalid Parameter: Interpolation value</v>
      </c>
    </row>
    <row r="5262" spans="34:36" x14ac:dyDescent="0.25">
      <c r="AH5262" s="42" t="e">
        <f t="shared" si="176"/>
        <v>#REF!</v>
      </c>
      <c r="AI5262" s="43" t="str">
        <f>_xll.BInterpol('Base IPCA'!$C$3:$C$13,'Base IPCA'!$E$3:$E$13,AH5262,"Cubic","Extrapolate=Linear","MultiX=Average","Skip=True","Sort=True")</f>
        <v>#N/A Invalid Parameter: Interpolation value</v>
      </c>
      <c r="AJ5262" s="43" t="str">
        <f>_xll.BInterpol('Base IPCA'!$C$3:$C$13,'Base IPCA'!$D$3:$D$13,AH5262,"Cubic","Extrapolate=Linear","MultiX=Average","Skip=True","Sort=True")</f>
        <v>#N/A Invalid Parameter: Interpolation value</v>
      </c>
    </row>
    <row r="5263" spans="34:36" x14ac:dyDescent="0.25">
      <c r="AH5263" s="42" t="e">
        <f t="shared" si="176"/>
        <v>#REF!</v>
      </c>
      <c r="AI5263" s="43" t="str">
        <f>_xll.BInterpol('Base IPCA'!$C$3:$C$13,'Base IPCA'!$E$3:$E$13,AH5263,"Cubic","Extrapolate=Linear","MultiX=Average","Skip=True","Sort=True")</f>
        <v>#N/A Invalid Parameter: Interpolation value</v>
      </c>
      <c r="AJ5263" s="43" t="str">
        <f>_xll.BInterpol('Base IPCA'!$C$3:$C$13,'Base IPCA'!$D$3:$D$13,AH5263,"Cubic","Extrapolate=Linear","MultiX=Average","Skip=True","Sort=True")</f>
        <v>#N/A Invalid Parameter: Interpolation value</v>
      </c>
    </row>
    <row r="5264" spans="34:36" x14ac:dyDescent="0.25">
      <c r="AH5264" s="42" t="e">
        <f t="shared" si="176"/>
        <v>#REF!</v>
      </c>
      <c r="AI5264" s="43" t="str">
        <f>_xll.BInterpol('Base IPCA'!$C$3:$C$13,'Base IPCA'!$E$3:$E$13,AH5264,"Cubic","Extrapolate=Linear","MultiX=Average","Skip=True","Sort=True")</f>
        <v>#N/A Invalid Parameter: Interpolation value</v>
      </c>
      <c r="AJ5264" s="43" t="str">
        <f>_xll.BInterpol('Base IPCA'!$C$3:$C$13,'Base IPCA'!$D$3:$D$13,AH5264,"Cubic","Extrapolate=Linear","MultiX=Average","Skip=True","Sort=True")</f>
        <v>#N/A Invalid Parameter: Interpolation value</v>
      </c>
    </row>
    <row r="5265" spans="34:36" x14ac:dyDescent="0.25">
      <c r="AH5265" s="42" t="e">
        <f t="shared" si="176"/>
        <v>#REF!</v>
      </c>
      <c r="AI5265" s="43" t="str">
        <f>_xll.BInterpol('Base IPCA'!$C$3:$C$13,'Base IPCA'!$E$3:$E$13,AH5265,"Cubic","Extrapolate=Linear","MultiX=Average","Skip=True","Sort=True")</f>
        <v>#N/A Invalid Parameter: Interpolation value</v>
      </c>
      <c r="AJ5265" s="43" t="str">
        <f>_xll.BInterpol('Base IPCA'!$C$3:$C$13,'Base IPCA'!$D$3:$D$13,AH5265,"Cubic","Extrapolate=Linear","MultiX=Average","Skip=True","Sort=True")</f>
        <v>#N/A Invalid Parameter: Interpolation value</v>
      </c>
    </row>
    <row r="5266" spans="34:36" x14ac:dyDescent="0.25">
      <c r="AH5266" s="42" t="e">
        <f t="shared" si="176"/>
        <v>#REF!</v>
      </c>
      <c r="AI5266" s="43" t="str">
        <f>_xll.BInterpol('Base IPCA'!$C$3:$C$13,'Base IPCA'!$E$3:$E$13,AH5266,"Cubic","Extrapolate=Linear","MultiX=Average","Skip=True","Sort=True")</f>
        <v>#N/A Invalid Parameter: Interpolation value</v>
      </c>
      <c r="AJ5266" s="43" t="str">
        <f>_xll.BInterpol('Base IPCA'!$C$3:$C$13,'Base IPCA'!$D$3:$D$13,AH5266,"Cubic","Extrapolate=Linear","MultiX=Average","Skip=True","Sort=True")</f>
        <v>#N/A Invalid Parameter: Interpolation value</v>
      </c>
    </row>
    <row r="5267" spans="34:36" x14ac:dyDescent="0.25">
      <c r="AH5267" s="42" t="e">
        <f t="shared" si="176"/>
        <v>#REF!</v>
      </c>
      <c r="AI5267" s="43" t="str">
        <f>_xll.BInterpol('Base IPCA'!$C$3:$C$13,'Base IPCA'!$E$3:$E$13,AH5267,"Cubic","Extrapolate=Linear","MultiX=Average","Skip=True","Sort=True")</f>
        <v>#N/A Invalid Parameter: Interpolation value</v>
      </c>
      <c r="AJ5267" s="43" t="str">
        <f>_xll.BInterpol('Base IPCA'!$C$3:$C$13,'Base IPCA'!$D$3:$D$13,AH5267,"Cubic","Extrapolate=Linear","MultiX=Average","Skip=True","Sort=True")</f>
        <v>#N/A Invalid Parameter: Interpolation value</v>
      </c>
    </row>
    <row r="5268" spans="34:36" x14ac:dyDescent="0.25">
      <c r="AH5268" s="42" t="e">
        <f t="shared" si="176"/>
        <v>#REF!</v>
      </c>
      <c r="AI5268" s="43" t="str">
        <f>_xll.BInterpol('Base IPCA'!$C$3:$C$13,'Base IPCA'!$E$3:$E$13,AH5268,"Cubic","Extrapolate=Linear","MultiX=Average","Skip=True","Sort=True")</f>
        <v>#N/A Invalid Parameter: Interpolation value</v>
      </c>
      <c r="AJ5268" s="43" t="str">
        <f>_xll.BInterpol('Base IPCA'!$C$3:$C$13,'Base IPCA'!$D$3:$D$13,AH5268,"Cubic","Extrapolate=Linear","MultiX=Average","Skip=True","Sort=True")</f>
        <v>#N/A Invalid Parameter: Interpolation value</v>
      </c>
    </row>
    <row r="5269" spans="34:36" x14ac:dyDescent="0.25">
      <c r="AH5269" s="42" t="e">
        <f t="shared" si="176"/>
        <v>#REF!</v>
      </c>
      <c r="AI5269" s="43" t="str">
        <f>_xll.BInterpol('Base IPCA'!$C$3:$C$13,'Base IPCA'!$E$3:$E$13,AH5269,"Cubic","Extrapolate=Linear","MultiX=Average","Skip=True","Sort=True")</f>
        <v>#N/A Invalid Parameter: Interpolation value</v>
      </c>
      <c r="AJ5269" s="43" t="str">
        <f>_xll.BInterpol('Base IPCA'!$C$3:$C$13,'Base IPCA'!$D$3:$D$13,AH5269,"Cubic","Extrapolate=Linear","MultiX=Average","Skip=True","Sort=True")</f>
        <v>#N/A Invalid Parameter: Interpolation value</v>
      </c>
    </row>
    <row r="5270" spans="34:36" x14ac:dyDescent="0.25">
      <c r="AH5270" s="42" t="e">
        <f t="shared" si="176"/>
        <v>#REF!</v>
      </c>
      <c r="AI5270" s="43" t="str">
        <f>_xll.BInterpol('Base IPCA'!$C$3:$C$13,'Base IPCA'!$E$3:$E$13,AH5270,"Cubic","Extrapolate=Linear","MultiX=Average","Skip=True","Sort=True")</f>
        <v>#N/A Invalid Parameter: Interpolation value</v>
      </c>
      <c r="AJ5270" s="43" t="str">
        <f>_xll.BInterpol('Base IPCA'!$C$3:$C$13,'Base IPCA'!$D$3:$D$13,AH5270,"Cubic","Extrapolate=Linear","MultiX=Average","Skip=True","Sort=True")</f>
        <v>#N/A Invalid Parameter: Interpolation value</v>
      </c>
    </row>
    <row r="5271" spans="34:36" x14ac:dyDescent="0.25">
      <c r="AH5271" s="42" t="e">
        <f t="shared" si="176"/>
        <v>#REF!</v>
      </c>
      <c r="AI5271" s="43" t="str">
        <f>_xll.BInterpol('Base IPCA'!$C$3:$C$13,'Base IPCA'!$E$3:$E$13,AH5271,"Cubic","Extrapolate=Linear","MultiX=Average","Skip=True","Sort=True")</f>
        <v>#N/A Invalid Parameter: Interpolation value</v>
      </c>
      <c r="AJ5271" s="43" t="str">
        <f>_xll.BInterpol('Base IPCA'!$C$3:$C$13,'Base IPCA'!$D$3:$D$13,AH5271,"Cubic","Extrapolate=Linear","MultiX=Average","Skip=True","Sort=True")</f>
        <v>#N/A Invalid Parameter: Interpolation value</v>
      </c>
    </row>
    <row r="5272" spans="34:36" x14ac:dyDescent="0.25">
      <c r="AH5272" s="42" t="e">
        <f t="shared" si="176"/>
        <v>#REF!</v>
      </c>
      <c r="AI5272" s="43" t="str">
        <f>_xll.BInterpol('Base IPCA'!$C$3:$C$13,'Base IPCA'!$E$3:$E$13,AH5272,"Cubic","Extrapolate=Linear","MultiX=Average","Skip=True","Sort=True")</f>
        <v>#N/A Invalid Parameter: Interpolation value</v>
      </c>
      <c r="AJ5272" s="43" t="str">
        <f>_xll.BInterpol('Base IPCA'!$C$3:$C$13,'Base IPCA'!$D$3:$D$13,AH5272,"Cubic","Extrapolate=Linear","MultiX=Average","Skip=True","Sort=True")</f>
        <v>#N/A Invalid Parameter: Interpolation value</v>
      </c>
    </row>
    <row r="5273" spans="34:36" x14ac:dyDescent="0.25">
      <c r="AH5273" s="42" t="e">
        <f t="shared" si="176"/>
        <v>#REF!</v>
      </c>
      <c r="AI5273" s="43" t="str">
        <f>_xll.BInterpol('Base IPCA'!$C$3:$C$13,'Base IPCA'!$E$3:$E$13,AH5273,"Cubic","Extrapolate=Linear","MultiX=Average","Skip=True","Sort=True")</f>
        <v>#N/A Invalid Parameter: Interpolation value</v>
      </c>
      <c r="AJ5273" s="43" t="str">
        <f>_xll.BInterpol('Base IPCA'!$C$3:$C$13,'Base IPCA'!$D$3:$D$13,AH5273,"Cubic","Extrapolate=Linear","MultiX=Average","Skip=True","Sort=True")</f>
        <v>#N/A Invalid Parameter: Interpolation value</v>
      </c>
    </row>
    <row r="5274" spans="34:36" x14ac:dyDescent="0.25">
      <c r="AH5274" s="42" t="e">
        <f t="shared" si="176"/>
        <v>#REF!</v>
      </c>
      <c r="AI5274" s="43" t="str">
        <f>_xll.BInterpol('Base IPCA'!$C$3:$C$13,'Base IPCA'!$E$3:$E$13,AH5274,"Cubic","Extrapolate=Linear","MultiX=Average","Skip=True","Sort=True")</f>
        <v>#N/A Invalid Parameter: Interpolation value</v>
      </c>
      <c r="AJ5274" s="43" t="str">
        <f>_xll.BInterpol('Base IPCA'!$C$3:$C$13,'Base IPCA'!$D$3:$D$13,AH5274,"Cubic","Extrapolate=Linear","MultiX=Average","Skip=True","Sort=True")</f>
        <v>#N/A Invalid Parameter: Interpolation value</v>
      </c>
    </row>
    <row r="5275" spans="34:36" x14ac:dyDescent="0.25">
      <c r="AH5275" s="42" t="e">
        <f t="shared" si="176"/>
        <v>#REF!</v>
      </c>
      <c r="AI5275" s="43" t="str">
        <f>_xll.BInterpol('Base IPCA'!$C$3:$C$13,'Base IPCA'!$E$3:$E$13,AH5275,"Cubic","Extrapolate=Linear","MultiX=Average","Skip=True","Sort=True")</f>
        <v>#N/A Invalid Parameter: Interpolation value</v>
      </c>
      <c r="AJ5275" s="43" t="str">
        <f>_xll.BInterpol('Base IPCA'!$C$3:$C$13,'Base IPCA'!$D$3:$D$13,AH5275,"Cubic","Extrapolate=Linear","MultiX=Average","Skip=True","Sort=True")</f>
        <v>#N/A Invalid Parameter: Interpolation value</v>
      </c>
    </row>
    <row r="5276" spans="34:36" x14ac:dyDescent="0.25">
      <c r="AH5276" s="42" t="e">
        <f t="shared" si="176"/>
        <v>#REF!</v>
      </c>
      <c r="AI5276" s="43" t="str">
        <f>_xll.BInterpol('Base IPCA'!$C$3:$C$13,'Base IPCA'!$E$3:$E$13,AH5276,"Cubic","Extrapolate=Linear","MultiX=Average","Skip=True","Sort=True")</f>
        <v>#N/A Invalid Parameter: Interpolation value</v>
      </c>
      <c r="AJ5276" s="43" t="str">
        <f>_xll.BInterpol('Base IPCA'!$C$3:$C$13,'Base IPCA'!$D$3:$D$13,AH5276,"Cubic","Extrapolate=Linear","MultiX=Average","Skip=True","Sort=True")</f>
        <v>#N/A Invalid Parameter: Interpolation value</v>
      </c>
    </row>
    <row r="5277" spans="34:36" x14ac:dyDescent="0.25">
      <c r="AH5277" s="42" t="e">
        <f t="shared" si="176"/>
        <v>#REF!</v>
      </c>
      <c r="AI5277" s="43" t="str">
        <f>_xll.BInterpol('Base IPCA'!$C$3:$C$13,'Base IPCA'!$E$3:$E$13,AH5277,"Cubic","Extrapolate=Linear","MultiX=Average","Skip=True","Sort=True")</f>
        <v>#N/A Invalid Parameter: Interpolation value</v>
      </c>
      <c r="AJ5277" s="43" t="str">
        <f>_xll.BInterpol('Base IPCA'!$C$3:$C$13,'Base IPCA'!$D$3:$D$13,AH5277,"Cubic","Extrapolate=Linear","MultiX=Average","Skip=True","Sort=True")</f>
        <v>#N/A Invalid Parameter: Interpolation value</v>
      </c>
    </row>
    <row r="5278" spans="34:36" x14ac:dyDescent="0.25">
      <c r="AH5278" s="42" t="e">
        <f t="shared" si="176"/>
        <v>#REF!</v>
      </c>
      <c r="AI5278" s="43" t="str">
        <f>_xll.BInterpol('Base IPCA'!$C$3:$C$13,'Base IPCA'!$E$3:$E$13,AH5278,"Cubic","Extrapolate=Linear","MultiX=Average","Skip=True","Sort=True")</f>
        <v>#N/A Invalid Parameter: Interpolation value</v>
      </c>
      <c r="AJ5278" s="43" t="str">
        <f>_xll.BInterpol('Base IPCA'!$C$3:$C$13,'Base IPCA'!$D$3:$D$13,AH5278,"Cubic","Extrapolate=Linear","MultiX=Average","Skip=True","Sort=True")</f>
        <v>#N/A Invalid Parameter: Interpolation value</v>
      </c>
    </row>
    <row r="5279" spans="34:36" x14ac:dyDescent="0.25">
      <c r="AH5279" s="42" t="e">
        <f t="shared" si="176"/>
        <v>#REF!</v>
      </c>
      <c r="AI5279" s="43" t="str">
        <f>_xll.BInterpol('Base IPCA'!$C$3:$C$13,'Base IPCA'!$E$3:$E$13,AH5279,"Cubic","Extrapolate=Linear","MultiX=Average","Skip=True","Sort=True")</f>
        <v>#N/A Invalid Parameter: Interpolation value</v>
      </c>
      <c r="AJ5279" s="43" t="str">
        <f>_xll.BInterpol('Base IPCA'!$C$3:$C$13,'Base IPCA'!$D$3:$D$13,AH5279,"Cubic","Extrapolate=Linear","MultiX=Average","Skip=True","Sort=True")</f>
        <v>#N/A Invalid Parameter: Interpolation value</v>
      </c>
    </row>
    <row r="5280" spans="34:36" x14ac:dyDescent="0.25">
      <c r="AH5280" s="42" t="e">
        <f t="shared" si="176"/>
        <v>#REF!</v>
      </c>
      <c r="AI5280" s="43" t="str">
        <f>_xll.BInterpol('Base IPCA'!$C$3:$C$13,'Base IPCA'!$E$3:$E$13,AH5280,"Cubic","Extrapolate=Linear","MultiX=Average","Skip=True","Sort=True")</f>
        <v>#N/A Invalid Parameter: Interpolation value</v>
      </c>
      <c r="AJ5280" s="43" t="str">
        <f>_xll.BInterpol('Base IPCA'!$C$3:$C$13,'Base IPCA'!$D$3:$D$13,AH5280,"Cubic","Extrapolate=Linear","MultiX=Average","Skip=True","Sort=True")</f>
        <v>#N/A Invalid Parameter: Interpolation value</v>
      </c>
    </row>
    <row r="5281" spans="34:36" x14ac:dyDescent="0.25">
      <c r="AH5281" s="42" t="e">
        <f t="shared" si="176"/>
        <v>#REF!</v>
      </c>
      <c r="AI5281" s="43" t="str">
        <f>_xll.BInterpol('Base IPCA'!$C$3:$C$13,'Base IPCA'!$E$3:$E$13,AH5281,"Cubic","Extrapolate=Linear","MultiX=Average","Skip=True","Sort=True")</f>
        <v>#N/A Invalid Parameter: Interpolation value</v>
      </c>
      <c r="AJ5281" s="43" t="str">
        <f>_xll.BInterpol('Base IPCA'!$C$3:$C$13,'Base IPCA'!$D$3:$D$13,AH5281,"Cubic","Extrapolate=Linear","MultiX=Average","Skip=True","Sort=True")</f>
        <v>#N/A Invalid Parameter: Interpolation value</v>
      </c>
    </row>
    <row r="5282" spans="34:36" x14ac:dyDescent="0.25">
      <c r="AH5282" s="42" t="e">
        <f t="shared" si="176"/>
        <v>#REF!</v>
      </c>
      <c r="AI5282" s="43" t="str">
        <f>_xll.BInterpol('Base IPCA'!$C$3:$C$13,'Base IPCA'!$E$3:$E$13,AH5282,"Cubic","Extrapolate=Linear","MultiX=Average","Skip=True","Sort=True")</f>
        <v>#N/A Invalid Parameter: Interpolation value</v>
      </c>
      <c r="AJ5282" s="43" t="str">
        <f>_xll.BInterpol('Base IPCA'!$C$3:$C$13,'Base IPCA'!$D$3:$D$13,AH5282,"Cubic","Extrapolate=Linear","MultiX=Average","Skip=True","Sort=True")</f>
        <v>#N/A Invalid Parameter: Interpolation value</v>
      </c>
    </row>
    <row r="5283" spans="34:36" x14ac:dyDescent="0.25">
      <c r="AH5283" s="42" t="e">
        <f t="shared" si="176"/>
        <v>#REF!</v>
      </c>
      <c r="AI5283" s="43" t="str">
        <f>_xll.BInterpol('Base IPCA'!$C$3:$C$13,'Base IPCA'!$E$3:$E$13,AH5283,"Cubic","Extrapolate=Linear","MultiX=Average","Skip=True","Sort=True")</f>
        <v>#N/A Invalid Parameter: Interpolation value</v>
      </c>
      <c r="AJ5283" s="43" t="str">
        <f>_xll.BInterpol('Base IPCA'!$C$3:$C$13,'Base IPCA'!$D$3:$D$13,AH5283,"Cubic","Extrapolate=Linear","MultiX=Average","Skip=True","Sort=True")</f>
        <v>#N/A Invalid Parameter: Interpolation value</v>
      </c>
    </row>
    <row r="5284" spans="34:36" x14ac:dyDescent="0.25">
      <c r="AH5284" s="42" t="e">
        <f t="shared" si="176"/>
        <v>#REF!</v>
      </c>
      <c r="AI5284" s="43" t="str">
        <f>_xll.BInterpol('Base IPCA'!$C$3:$C$13,'Base IPCA'!$E$3:$E$13,AH5284,"Cubic","Extrapolate=Linear","MultiX=Average","Skip=True","Sort=True")</f>
        <v>#N/A Invalid Parameter: Interpolation value</v>
      </c>
      <c r="AJ5284" s="43" t="str">
        <f>_xll.BInterpol('Base IPCA'!$C$3:$C$13,'Base IPCA'!$D$3:$D$13,AH5284,"Cubic","Extrapolate=Linear","MultiX=Average","Skip=True","Sort=True")</f>
        <v>#N/A Invalid Parameter: Interpolation value</v>
      </c>
    </row>
    <row r="5285" spans="34:36" x14ac:dyDescent="0.25">
      <c r="AH5285" s="42" t="e">
        <f t="shared" si="176"/>
        <v>#REF!</v>
      </c>
      <c r="AI5285" s="43" t="str">
        <f>_xll.BInterpol('Base IPCA'!$C$3:$C$13,'Base IPCA'!$E$3:$E$13,AH5285,"Cubic","Extrapolate=Linear","MultiX=Average","Skip=True","Sort=True")</f>
        <v>#N/A Invalid Parameter: Interpolation value</v>
      </c>
      <c r="AJ5285" s="43" t="str">
        <f>_xll.BInterpol('Base IPCA'!$C$3:$C$13,'Base IPCA'!$D$3:$D$13,AH5285,"Cubic","Extrapolate=Linear","MultiX=Average","Skip=True","Sort=True")</f>
        <v>#N/A Invalid Parameter: Interpolation value</v>
      </c>
    </row>
    <row r="5286" spans="34:36" x14ac:dyDescent="0.25">
      <c r="AH5286" s="42" t="e">
        <f t="shared" si="176"/>
        <v>#REF!</v>
      </c>
      <c r="AI5286" s="43" t="str">
        <f>_xll.BInterpol('Base IPCA'!$C$3:$C$13,'Base IPCA'!$E$3:$E$13,AH5286,"Cubic","Extrapolate=Linear","MultiX=Average","Skip=True","Sort=True")</f>
        <v>#N/A Invalid Parameter: Interpolation value</v>
      </c>
      <c r="AJ5286" s="43" t="str">
        <f>_xll.BInterpol('Base IPCA'!$C$3:$C$13,'Base IPCA'!$D$3:$D$13,AH5286,"Cubic","Extrapolate=Linear","MultiX=Average","Skip=True","Sort=True")</f>
        <v>#N/A Invalid Parameter: Interpolation value</v>
      </c>
    </row>
    <row r="5287" spans="34:36" x14ac:dyDescent="0.25">
      <c r="AH5287" s="42" t="e">
        <f t="shared" si="176"/>
        <v>#REF!</v>
      </c>
      <c r="AI5287" s="43" t="str">
        <f>_xll.BInterpol('Base IPCA'!$C$3:$C$13,'Base IPCA'!$E$3:$E$13,AH5287,"Cubic","Extrapolate=Linear","MultiX=Average","Skip=True","Sort=True")</f>
        <v>#N/A Invalid Parameter: Interpolation value</v>
      </c>
      <c r="AJ5287" s="43" t="str">
        <f>_xll.BInterpol('Base IPCA'!$C$3:$C$13,'Base IPCA'!$D$3:$D$13,AH5287,"Cubic","Extrapolate=Linear","MultiX=Average","Skip=True","Sort=True")</f>
        <v>#N/A Invalid Parameter: Interpolation value</v>
      </c>
    </row>
    <row r="5288" spans="34:36" x14ac:dyDescent="0.25">
      <c r="AH5288" s="42" t="e">
        <f t="shared" si="176"/>
        <v>#REF!</v>
      </c>
      <c r="AI5288" s="43" t="str">
        <f>_xll.BInterpol('Base IPCA'!$C$3:$C$13,'Base IPCA'!$E$3:$E$13,AH5288,"Cubic","Extrapolate=Linear","MultiX=Average","Skip=True","Sort=True")</f>
        <v>#N/A Invalid Parameter: Interpolation value</v>
      </c>
      <c r="AJ5288" s="43" t="str">
        <f>_xll.BInterpol('Base IPCA'!$C$3:$C$13,'Base IPCA'!$D$3:$D$13,AH5288,"Cubic","Extrapolate=Linear","MultiX=Average","Skip=True","Sort=True")</f>
        <v>#N/A Invalid Parameter: Interpolation value</v>
      </c>
    </row>
    <row r="5289" spans="34:36" x14ac:dyDescent="0.25">
      <c r="AH5289" s="42" t="e">
        <f t="shared" si="176"/>
        <v>#REF!</v>
      </c>
      <c r="AI5289" s="43" t="str">
        <f>_xll.BInterpol('Base IPCA'!$C$3:$C$13,'Base IPCA'!$E$3:$E$13,AH5289,"Cubic","Extrapolate=Linear","MultiX=Average","Skip=True","Sort=True")</f>
        <v>#N/A Invalid Parameter: Interpolation value</v>
      </c>
      <c r="AJ5289" s="43" t="str">
        <f>_xll.BInterpol('Base IPCA'!$C$3:$C$13,'Base IPCA'!$D$3:$D$13,AH5289,"Cubic","Extrapolate=Linear","MultiX=Average","Skip=True","Sort=True")</f>
        <v>#N/A Invalid Parameter: Interpolation value</v>
      </c>
    </row>
    <row r="5290" spans="34:36" x14ac:dyDescent="0.25">
      <c r="AH5290" s="42" t="e">
        <f t="shared" si="176"/>
        <v>#REF!</v>
      </c>
      <c r="AI5290" s="43" t="str">
        <f>_xll.BInterpol('Base IPCA'!$C$3:$C$13,'Base IPCA'!$E$3:$E$13,AH5290,"Cubic","Extrapolate=Linear","MultiX=Average","Skip=True","Sort=True")</f>
        <v>#N/A Invalid Parameter: Interpolation value</v>
      </c>
      <c r="AJ5290" s="43" t="str">
        <f>_xll.BInterpol('Base IPCA'!$C$3:$C$13,'Base IPCA'!$D$3:$D$13,AH5290,"Cubic","Extrapolate=Linear","MultiX=Average","Skip=True","Sort=True")</f>
        <v>#N/A Invalid Parameter: Interpolation value</v>
      </c>
    </row>
    <row r="5291" spans="34:36" x14ac:dyDescent="0.25">
      <c r="AH5291" s="42" t="e">
        <f t="shared" si="176"/>
        <v>#REF!</v>
      </c>
      <c r="AI5291" s="43" t="str">
        <f>_xll.BInterpol('Base IPCA'!$C$3:$C$13,'Base IPCA'!$E$3:$E$13,AH5291,"Cubic","Extrapolate=Linear","MultiX=Average","Skip=True","Sort=True")</f>
        <v>#N/A Invalid Parameter: Interpolation value</v>
      </c>
      <c r="AJ5291" s="43" t="str">
        <f>_xll.BInterpol('Base IPCA'!$C$3:$C$13,'Base IPCA'!$D$3:$D$13,AH5291,"Cubic","Extrapolate=Linear","MultiX=Average","Skip=True","Sort=True")</f>
        <v>#N/A Invalid Parameter: Interpolation value</v>
      </c>
    </row>
    <row r="5292" spans="34:36" x14ac:dyDescent="0.25">
      <c r="AH5292" s="42" t="e">
        <f t="shared" si="176"/>
        <v>#REF!</v>
      </c>
      <c r="AI5292" s="43" t="str">
        <f>_xll.BInterpol('Base IPCA'!$C$3:$C$13,'Base IPCA'!$E$3:$E$13,AH5292,"Cubic","Extrapolate=Linear","MultiX=Average","Skip=True","Sort=True")</f>
        <v>#N/A Invalid Parameter: Interpolation value</v>
      </c>
      <c r="AJ5292" s="43" t="str">
        <f>_xll.BInterpol('Base IPCA'!$C$3:$C$13,'Base IPCA'!$D$3:$D$13,AH5292,"Cubic","Extrapolate=Linear","MultiX=Average","Skip=True","Sort=True")</f>
        <v>#N/A Invalid Parameter: Interpolation value</v>
      </c>
    </row>
    <row r="5293" spans="34:36" x14ac:dyDescent="0.25">
      <c r="AH5293" s="42" t="e">
        <f t="shared" si="176"/>
        <v>#REF!</v>
      </c>
      <c r="AI5293" s="43" t="str">
        <f>_xll.BInterpol('Base IPCA'!$C$3:$C$13,'Base IPCA'!$E$3:$E$13,AH5293,"Cubic","Extrapolate=Linear","MultiX=Average","Skip=True","Sort=True")</f>
        <v>#N/A Invalid Parameter: Interpolation value</v>
      </c>
      <c r="AJ5293" s="43" t="str">
        <f>_xll.BInterpol('Base IPCA'!$C$3:$C$13,'Base IPCA'!$D$3:$D$13,AH5293,"Cubic","Extrapolate=Linear","MultiX=Average","Skip=True","Sort=True")</f>
        <v>#N/A Invalid Parameter: Interpolation value</v>
      </c>
    </row>
    <row r="5294" spans="34:36" x14ac:dyDescent="0.25">
      <c r="AH5294" s="42" t="e">
        <f t="shared" si="176"/>
        <v>#REF!</v>
      </c>
      <c r="AI5294" s="43" t="str">
        <f>_xll.BInterpol('Base IPCA'!$C$3:$C$13,'Base IPCA'!$E$3:$E$13,AH5294,"Cubic","Extrapolate=Linear","MultiX=Average","Skip=True","Sort=True")</f>
        <v>#N/A Invalid Parameter: Interpolation value</v>
      </c>
      <c r="AJ5294" s="43" t="str">
        <f>_xll.BInterpol('Base IPCA'!$C$3:$C$13,'Base IPCA'!$D$3:$D$13,AH5294,"Cubic","Extrapolate=Linear","MultiX=Average","Skip=True","Sort=True")</f>
        <v>#N/A Invalid Parameter: Interpolation value</v>
      </c>
    </row>
    <row r="5295" spans="34:36" x14ac:dyDescent="0.25">
      <c r="AH5295" s="42" t="e">
        <f t="shared" si="176"/>
        <v>#REF!</v>
      </c>
      <c r="AI5295" s="43" t="str">
        <f>_xll.BInterpol('Base IPCA'!$C$3:$C$13,'Base IPCA'!$E$3:$E$13,AH5295,"Cubic","Extrapolate=Linear","MultiX=Average","Skip=True","Sort=True")</f>
        <v>#N/A Invalid Parameter: Interpolation value</v>
      </c>
      <c r="AJ5295" s="43" t="str">
        <f>_xll.BInterpol('Base IPCA'!$C$3:$C$13,'Base IPCA'!$D$3:$D$13,AH5295,"Cubic","Extrapolate=Linear","MultiX=Average","Skip=True","Sort=True")</f>
        <v>#N/A Invalid Parameter: Interpolation value</v>
      </c>
    </row>
    <row r="5296" spans="34:36" x14ac:dyDescent="0.25">
      <c r="AH5296" s="42" t="e">
        <f t="shared" si="176"/>
        <v>#REF!</v>
      </c>
      <c r="AI5296" s="43" t="str">
        <f>_xll.BInterpol('Base IPCA'!$C$3:$C$13,'Base IPCA'!$E$3:$E$13,AH5296,"Cubic","Extrapolate=Linear","MultiX=Average","Skip=True","Sort=True")</f>
        <v>#N/A Invalid Parameter: Interpolation value</v>
      </c>
      <c r="AJ5296" s="43" t="str">
        <f>_xll.BInterpol('Base IPCA'!$C$3:$C$13,'Base IPCA'!$D$3:$D$13,AH5296,"Cubic","Extrapolate=Linear","MultiX=Average","Skip=True","Sort=True")</f>
        <v>#N/A Invalid Parameter: Interpolation value</v>
      </c>
    </row>
    <row r="5297" spans="34:36" x14ac:dyDescent="0.25">
      <c r="AH5297" s="42" t="e">
        <f t="shared" si="176"/>
        <v>#REF!</v>
      </c>
      <c r="AI5297" s="43" t="str">
        <f>_xll.BInterpol('Base IPCA'!$C$3:$C$13,'Base IPCA'!$E$3:$E$13,AH5297,"Cubic","Extrapolate=Linear","MultiX=Average","Skip=True","Sort=True")</f>
        <v>#N/A Invalid Parameter: Interpolation value</v>
      </c>
      <c r="AJ5297" s="43" t="str">
        <f>_xll.BInterpol('Base IPCA'!$C$3:$C$13,'Base IPCA'!$D$3:$D$13,AH5297,"Cubic","Extrapolate=Linear","MultiX=Average","Skip=True","Sort=True")</f>
        <v>#N/A Invalid Parameter: Interpolation value</v>
      </c>
    </row>
    <row r="5298" spans="34:36" x14ac:dyDescent="0.25">
      <c r="AH5298" s="42" t="e">
        <f t="shared" si="176"/>
        <v>#REF!</v>
      </c>
      <c r="AI5298" s="43" t="str">
        <f>_xll.BInterpol('Base IPCA'!$C$3:$C$13,'Base IPCA'!$E$3:$E$13,AH5298,"Cubic","Extrapolate=Linear","MultiX=Average","Skip=True","Sort=True")</f>
        <v>#N/A Invalid Parameter: Interpolation value</v>
      </c>
      <c r="AJ5298" s="43" t="str">
        <f>_xll.BInterpol('Base IPCA'!$C$3:$C$13,'Base IPCA'!$D$3:$D$13,AH5298,"Cubic","Extrapolate=Linear","MultiX=Average","Skip=True","Sort=True")</f>
        <v>#N/A Invalid Parameter: Interpolation value</v>
      </c>
    </row>
    <row r="5299" spans="34:36" x14ac:dyDescent="0.25">
      <c r="AH5299" s="42" t="e">
        <f t="shared" si="176"/>
        <v>#REF!</v>
      </c>
      <c r="AI5299" s="43" t="str">
        <f>_xll.BInterpol('Base IPCA'!$C$3:$C$13,'Base IPCA'!$E$3:$E$13,AH5299,"Cubic","Extrapolate=Linear","MultiX=Average","Skip=True","Sort=True")</f>
        <v>#N/A Invalid Parameter: Interpolation value</v>
      </c>
      <c r="AJ5299" s="43" t="str">
        <f>_xll.BInterpol('Base IPCA'!$C$3:$C$13,'Base IPCA'!$D$3:$D$13,AH5299,"Cubic","Extrapolate=Linear","MultiX=Average","Skip=True","Sort=True")</f>
        <v>#N/A Invalid Parameter: Interpolation value</v>
      </c>
    </row>
    <row r="5300" spans="34:36" x14ac:dyDescent="0.25">
      <c r="AH5300" s="42" t="e">
        <f t="shared" si="176"/>
        <v>#REF!</v>
      </c>
      <c r="AI5300" s="43" t="str">
        <f>_xll.BInterpol('Base IPCA'!$C$3:$C$13,'Base IPCA'!$E$3:$E$13,AH5300,"Cubic","Extrapolate=Linear","MultiX=Average","Skip=True","Sort=True")</f>
        <v>#N/A Invalid Parameter: Interpolation value</v>
      </c>
      <c r="AJ5300" s="43" t="str">
        <f>_xll.BInterpol('Base IPCA'!$C$3:$C$13,'Base IPCA'!$D$3:$D$13,AH5300,"Cubic","Extrapolate=Linear","MultiX=Average","Skip=True","Sort=True")</f>
        <v>#N/A Invalid Parameter: Interpolation value</v>
      </c>
    </row>
    <row r="5301" spans="34:36" x14ac:dyDescent="0.25">
      <c r="AH5301" s="42" t="e">
        <f t="shared" si="176"/>
        <v>#REF!</v>
      </c>
      <c r="AI5301" s="43" t="str">
        <f>_xll.BInterpol('Base IPCA'!$C$3:$C$13,'Base IPCA'!$E$3:$E$13,AH5301,"Cubic","Extrapolate=Linear","MultiX=Average","Skip=True","Sort=True")</f>
        <v>#N/A Invalid Parameter: Interpolation value</v>
      </c>
      <c r="AJ5301" s="43" t="str">
        <f>_xll.BInterpol('Base IPCA'!$C$3:$C$13,'Base IPCA'!$D$3:$D$13,AH5301,"Cubic","Extrapolate=Linear","MultiX=Average","Skip=True","Sort=True")</f>
        <v>#N/A Invalid Parameter: Interpolation value</v>
      </c>
    </row>
    <row r="5302" spans="34:36" x14ac:dyDescent="0.25">
      <c r="AH5302" s="42" t="e">
        <f t="shared" si="176"/>
        <v>#REF!</v>
      </c>
      <c r="AI5302" s="43" t="str">
        <f>_xll.BInterpol('Base IPCA'!$C$3:$C$13,'Base IPCA'!$E$3:$E$13,AH5302,"Cubic","Extrapolate=Linear","MultiX=Average","Skip=True","Sort=True")</f>
        <v>#N/A Invalid Parameter: Interpolation value</v>
      </c>
      <c r="AJ5302" s="43" t="str">
        <f>_xll.BInterpol('Base IPCA'!$C$3:$C$13,'Base IPCA'!$D$3:$D$13,AH5302,"Cubic","Extrapolate=Linear","MultiX=Average","Skip=True","Sort=True")</f>
        <v>#N/A Invalid Parameter: Interpolation value</v>
      </c>
    </row>
    <row r="5303" spans="34:36" x14ac:dyDescent="0.25">
      <c r="AH5303" s="42" t="e">
        <f t="shared" si="176"/>
        <v>#REF!</v>
      </c>
      <c r="AI5303" s="43" t="str">
        <f>_xll.BInterpol('Base IPCA'!$C$3:$C$13,'Base IPCA'!$E$3:$E$13,AH5303,"Cubic","Extrapolate=Linear","MultiX=Average","Skip=True","Sort=True")</f>
        <v>#N/A Invalid Parameter: Interpolation value</v>
      </c>
      <c r="AJ5303" s="43" t="str">
        <f>_xll.BInterpol('Base IPCA'!$C$3:$C$13,'Base IPCA'!$D$3:$D$13,AH5303,"Cubic","Extrapolate=Linear","MultiX=Average","Skip=True","Sort=True")</f>
        <v>#N/A Invalid Parameter: Interpolation value</v>
      </c>
    </row>
    <row r="5304" spans="34:36" x14ac:dyDescent="0.25">
      <c r="AH5304" s="42" t="e">
        <f t="shared" si="176"/>
        <v>#REF!</v>
      </c>
      <c r="AI5304" s="43" t="str">
        <f>_xll.BInterpol('Base IPCA'!$C$3:$C$13,'Base IPCA'!$E$3:$E$13,AH5304,"Cubic","Extrapolate=Linear","MultiX=Average","Skip=True","Sort=True")</f>
        <v>#N/A Invalid Parameter: Interpolation value</v>
      </c>
      <c r="AJ5304" s="43" t="str">
        <f>_xll.BInterpol('Base IPCA'!$C$3:$C$13,'Base IPCA'!$D$3:$D$13,AH5304,"Cubic","Extrapolate=Linear","MultiX=Average","Skip=True","Sort=True")</f>
        <v>#N/A Invalid Parameter: Interpolation value</v>
      </c>
    </row>
    <row r="5305" spans="34:36" x14ac:dyDescent="0.25">
      <c r="AH5305" s="42" t="e">
        <f t="shared" si="176"/>
        <v>#REF!</v>
      </c>
      <c r="AI5305" s="43" t="str">
        <f>_xll.BInterpol('Base IPCA'!$C$3:$C$13,'Base IPCA'!$E$3:$E$13,AH5305,"Cubic","Extrapolate=Linear","MultiX=Average","Skip=True","Sort=True")</f>
        <v>#N/A Invalid Parameter: Interpolation value</v>
      </c>
      <c r="AJ5305" s="43" t="str">
        <f>_xll.BInterpol('Base IPCA'!$C$3:$C$13,'Base IPCA'!$D$3:$D$13,AH5305,"Cubic","Extrapolate=Linear","MultiX=Average","Skip=True","Sort=True")</f>
        <v>#N/A Invalid Parameter: Interpolation value</v>
      </c>
    </row>
    <row r="5306" spans="34:36" x14ac:dyDescent="0.25">
      <c r="AH5306" s="42" t="e">
        <f t="shared" si="176"/>
        <v>#REF!</v>
      </c>
      <c r="AI5306" s="43" t="str">
        <f>_xll.BInterpol('Base IPCA'!$C$3:$C$13,'Base IPCA'!$E$3:$E$13,AH5306,"Cubic","Extrapolate=Linear","MultiX=Average","Skip=True","Sort=True")</f>
        <v>#N/A Invalid Parameter: Interpolation value</v>
      </c>
      <c r="AJ5306" s="43" t="str">
        <f>_xll.BInterpol('Base IPCA'!$C$3:$C$13,'Base IPCA'!$D$3:$D$13,AH5306,"Cubic","Extrapolate=Linear","MultiX=Average","Skip=True","Sort=True")</f>
        <v>#N/A Invalid Parameter: Interpolation value</v>
      </c>
    </row>
    <row r="5307" spans="34:36" x14ac:dyDescent="0.25">
      <c r="AH5307" s="42" t="e">
        <f t="shared" si="176"/>
        <v>#REF!</v>
      </c>
      <c r="AI5307" s="43" t="str">
        <f>_xll.BInterpol('Base IPCA'!$C$3:$C$13,'Base IPCA'!$E$3:$E$13,AH5307,"Cubic","Extrapolate=Linear","MultiX=Average","Skip=True","Sort=True")</f>
        <v>#N/A Invalid Parameter: Interpolation value</v>
      </c>
      <c r="AJ5307" s="43" t="str">
        <f>_xll.BInterpol('Base IPCA'!$C$3:$C$13,'Base IPCA'!$D$3:$D$13,AH5307,"Cubic","Extrapolate=Linear","MultiX=Average","Skip=True","Sort=True")</f>
        <v>#N/A Invalid Parameter: Interpolation value</v>
      </c>
    </row>
    <row r="5308" spans="34:36" x14ac:dyDescent="0.25">
      <c r="AH5308" s="42" t="e">
        <f t="shared" si="176"/>
        <v>#REF!</v>
      </c>
      <c r="AI5308" s="43" t="str">
        <f>_xll.BInterpol('Base IPCA'!$C$3:$C$13,'Base IPCA'!$E$3:$E$13,AH5308,"Cubic","Extrapolate=Linear","MultiX=Average","Skip=True","Sort=True")</f>
        <v>#N/A Invalid Parameter: Interpolation value</v>
      </c>
      <c r="AJ5308" s="43" t="str">
        <f>_xll.BInterpol('Base IPCA'!$C$3:$C$13,'Base IPCA'!$D$3:$D$13,AH5308,"Cubic","Extrapolate=Linear","MultiX=Average","Skip=True","Sort=True")</f>
        <v>#N/A Invalid Parameter: Interpolation value</v>
      </c>
    </row>
    <row r="5309" spans="34:36" x14ac:dyDescent="0.25">
      <c r="AH5309" s="42" t="e">
        <f t="shared" si="176"/>
        <v>#REF!</v>
      </c>
      <c r="AI5309" s="43" t="str">
        <f>_xll.BInterpol('Base IPCA'!$C$3:$C$13,'Base IPCA'!$E$3:$E$13,AH5309,"Cubic","Extrapolate=Linear","MultiX=Average","Skip=True","Sort=True")</f>
        <v>#N/A Invalid Parameter: Interpolation value</v>
      </c>
      <c r="AJ5309" s="43" t="str">
        <f>_xll.BInterpol('Base IPCA'!$C$3:$C$13,'Base IPCA'!$D$3:$D$13,AH5309,"Cubic","Extrapolate=Linear","MultiX=Average","Skip=True","Sort=True")</f>
        <v>#N/A Invalid Parameter: Interpolation value</v>
      </c>
    </row>
    <row r="5310" spans="34:36" x14ac:dyDescent="0.25">
      <c r="AH5310" s="42" t="e">
        <f t="shared" si="176"/>
        <v>#REF!</v>
      </c>
      <c r="AI5310" s="43" t="str">
        <f>_xll.BInterpol('Base IPCA'!$C$3:$C$13,'Base IPCA'!$E$3:$E$13,AH5310,"Cubic","Extrapolate=Linear","MultiX=Average","Skip=True","Sort=True")</f>
        <v>#N/A Invalid Parameter: Interpolation value</v>
      </c>
      <c r="AJ5310" s="43" t="str">
        <f>_xll.BInterpol('Base IPCA'!$C$3:$C$13,'Base IPCA'!$D$3:$D$13,AH5310,"Cubic","Extrapolate=Linear","MultiX=Average","Skip=True","Sort=True")</f>
        <v>#N/A Invalid Parameter: Interpolation value</v>
      </c>
    </row>
    <row r="5311" spans="34:36" x14ac:dyDescent="0.25">
      <c r="AH5311" s="42" t="e">
        <f t="shared" si="176"/>
        <v>#REF!</v>
      </c>
      <c r="AI5311" s="43" t="str">
        <f>_xll.BInterpol('Base IPCA'!$C$3:$C$13,'Base IPCA'!$E$3:$E$13,AH5311,"Cubic","Extrapolate=Linear","MultiX=Average","Skip=True","Sort=True")</f>
        <v>#N/A Invalid Parameter: Interpolation value</v>
      </c>
      <c r="AJ5311" s="43" t="str">
        <f>_xll.BInterpol('Base IPCA'!$C$3:$C$13,'Base IPCA'!$D$3:$D$13,AH5311,"Cubic","Extrapolate=Linear","MultiX=Average","Skip=True","Sort=True")</f>
        <v>#N/A Invalid Parameter: Interpolation value</v>
      </c>
    </row>
    <row r="5312" spans="34:36" x14ac:dyDescent="0.25">
      <c r="AH5312" s="42" t="e">
        <f t="shared" si="176"/>
        <v>#REF!</v>
      </c>
      <c r="AI5312" s="43" t="str">
        <f>_xll.BInterpol('Base IPCA'!$C$3:$C$13,'Base IPCA'!$E$3:$E$13,AH5312,"Cubic","Extrapolate=Linear","MultiX=Average","Skip=True","Sort=True")</f>
        <v>#N/A Invalid Parameter: Interpolation value</v>
      </c>
      <c r="AJ5312" s="43" t="str">
        <f>_xll.BInterpol('Base IPCA'!$C$3:$C$13,'Base IPCA'!$D$3:$D$13,AH5312,"Cubic","Extrapolate=Linear","MultiX=Average","Skip=True","Sort=True")</f>
        <v>#N/A Invalid Parameter: Interpolation value</v>
      </c>
    </row>
    <row r="5313" spans="34:36" x14ac:dyDescent="0.25">
      <c r="AH5313" s="42" t="e">
        <f t="shared" si="176"/>
        <v>#REF!</v>
      </c>
      <c r="AI5313" s="43" t="str">
        <f>_xll.BInterpol('Base IPCA'!$C$3:$C$13,'Base IPCA'!$E$3:$E$13,AH5313,"Cubic","Extrapolate=Linear","MultiX=Average","Skip=True","Sort=True")</f>
        <v>#N/A Invalid Parameter: Interpolation value</v>
      </c>
      <c r="AJ5313" s="43" t="str">
        <f>_xll.BInterpol('Base IPCA'!$C$3:$C$13,'Base IPCA'!$D$3:$D$13,AH5313,"Cubic","Extrapolate=Linear","MultiX=Average","Skip=True","Sort=True")</f>
        <v>#N/A Invalid Parameter: Interpolation value</v>
      </c>
    </row>
    <row r="5314" spans="34:36" x14ac:dyDescent="0.25">
      <c r="AH5314" s="42" t="e">
        <f t="shared" si="176"/>
        <v>#REF!</v>
      </c>
      <c r="AI5314" s="43" t="str">
        <f>_xll.BInterpol('Base IPCA'!$C$3:$C$13,'Base IPCA'!$E$3:$E$13,AH5314,"Cubic","Extrapolate=Linear","MultiX=Average","Skip=True","Sort=True")</f>
        <v>#N/A Invalid Parameter: Interpolation value</v>
      </c>
      <c r="AJ5314" s="43" t="str">
        <f>_xll.BInterpol('Base IPCA'!$C$3:$C$13,'Base IPCA'!$D$3:$D$13,AH5314,"Cubic","Extrapolate=Linear","MultiX=Average","Skip=True","Sort=True")</f>
        <v>#N/A Invalid Parameter: Interpolation value</v>
      </c>
    </row>
    <row r="5315" spans="34:36" x14ac:dyDescent="0.25">
      <c r="AH5315" s="42" t="e">
        <f t="shared" si="176"/>
        <v>#REF!</v>
      </c>
      <c r="AI5315" s="43" t="str">
        <f>_xll.BInterpol('Base IPCA'!$C$3:$C$13,'Base IPCA'!$E$3:$E$13,AH5315,"Cubic","Extrapolate=Linear","MultiX=Average","Skip=True","Sort=True")</f>
        <v>#N/A Invalid Parameter: Interpolation value</v>
      </c>
      <c r="AJ5315" s="43" t="str">
        <f>_xll.BInterpol('Base IPCA'!$C$3:$C$13,'Base IPCA'!$D$3:$D$13,AH5315,"Cubic","Extrapolate=Linear","MultiX=Average","Skip=True","Sort=True")</f>
        <v>#N/A Invalid Parameter: Interpolation value</v>
      </c>
    </row>
    <row r="5316" spans="34:36" x14ac:dyDescent="0.25">
      <c r="AH5316" s="42" t="e">
        <f t="shared" si="176"/>
        <v>#REF!</v>
      </c>
      <c r="AI5316" s="43" t="str">
        <f>_xll.BInterpol('Base IPCA'!$C$3:$C$13,'Base IPCA'!$E$3:$E$13,AH5316,"Cubic","Extrapolate=Linear","MultiX=Average","Skip=True","Sort=True")</f>
        <v>#N/A Invalid Parameter: Interpolation value</v>
      </c>
      <c r="AJ5316" s="43" t="str">
        <f>_xll.BInterpol('Base IPCA'!$C$3:$C$13,'Base IPCA'!$D$3:$D$13,AH5316,"Cubic","Extrapolate=Linear","MultiX=Average","Skip=True","Sort=True")</f>
        <v>#N/A Invalid Parameter: Interpolation value</v>
      </c>
    </row>
    <row r="5317" spans="34:36" x14ac:dyDescent="0.25">
      <c r="AH5317" s="42" t="e">
        <f t="shared" si="176"/>
        <v>#REF!</v>
      </c>
      <c r="AI5317" s="43" t="str">
        <f>_xll.BInterpol('Base IPCA'!$C$3:$C$13,'Base IPCA'!$E$3:$E$13,AH5317,"Cubic","Extrapolate=Linear","MultiX=Average","Skip=True","Sort=True")</f>
        <v>#N/A Invalid Parameter: Interpolation value</v>
      </c>
      <c r="AJ5317" s="43" t="str">
        <f>_xll.BInterpol('Base IPCA'!$C$3:$C$13,'Base IPCA'!$D$3:$D$13,AH5317,"Cubic","Extrapolate=Linear","MultiX=Average","Skip=True","Sort=True")</f>
        <v>#N/A Invalid Parameter: Interpolation value</v>
      </c>
    </row>
    <row r="5318" spans="34:36" x14ac:dyDescent="0.25">
      <c r="AH5318" s="42" t="e">
        <f t="shared" ref="AH5318:AH5381" si="177">AH5317+1</f>
        <v>#REF!</v>
      </c>
      <c r="AI5318" s="43" t="str">
        <f>_xll.BInterpol('Base IPCA'!$C$3:$C$13,'Base IPCA'!$E$3:$E$13,AH5318,"Cubic","Extrapolate=Linear","MultiX=Average","Skip=True","Sort=True")</f>
        <v>#N/A Invalid Parameter: Interpolation value</v>
      </c>
      <c r="AJ5318" s="43" t="str">
        <f>_xll.BInterpol('Base IPCA'!$C$3:$C$13,'Base IPCA'!$D$3:$D$13,AH5318,"Cubic","Extrapolate=Linear","MultiX=Average","Skip=True","Sort=True")</f>
        <v>#N/A Invalid Parameter: Interpolation value</v>
      </c>
    </row>
    <row r="5319" spans="34:36" x14ac:dyDescent="0.25">
      <c r="AH5319" s="42" t="e">
        <f t="shared" si="177"/>
        <v>#REF!</v>
      </c>
      <c r="AI5319" s="43" t="str">
        <f>_xll.BInterpol('Base IPCA'!$C$3:$C$13,'Base IPCA'!$E$3:$E$13,AH5319,"Cubic","Extrapolate=Linear","MultiX=Average","Skip=True","Sort=True")</f>
        <v>#N/A Invalid Parameter: Interpolation value</v>
      </c>
      <c r="AJ5319" s="43" t="str">
        <f>_xll.BInterpol('Base IPCA'!$C$3:$C$13,'Base IPCA'!$D$3:$D$13,AH5319,"Cubic","Extrapolate=Linear","MultiX=Average","Skip=True","Sort=True")</f>
        <v>#N/A Invalid Parameter: Interpolation value</v>
      </c>
    </row>
    <row r="5320" spans="34:36" x14ac:dyDescent="0.25">
      <c r="AH5320" s="42" t="e">
        <f t="shared" si="177"/>
        <v>#REF!</v>
      </c>
      <c r="AI5320" s="43" t="str">
        <f>_xll.BInterpol('Base IPCA'!$C$3:$C$13,'Base IPCA'!$E$3:$E$13,AH5320,"Cubic","Extrapolate=Linear","MultiX=Average","Skip=True","Sort=True")</f>
        <v>#N/A Invalid Parameter: Interpolation value</v>
      </c>
      <c r="AJ5320" s="43" t="str">
        <f>_xll.BInterpol('Base IPCA'!$C$3:$C$13,'Base IPCA'!$D$3:$D$13,AH5320,"Cubic","Extrapolate=Linear","MultiX=Average","Skip=True","Sort=True")</f>
        <v>#N/A Invalid Parameter: Interpolation value</v>
      </c>
    </row>
    <row r="5321" spans="34:36" x14ac:dyDescent="0.25">
      <c r="AH5321" s="42" t="e">
        <f t="shared" si="177"/>
        <v>#REF!</v>
      </c>
      <c r="AI5321" s="43" t="str">
        <f>_xll.BInterpol('Base IPCA'!$C$3:$C$13,'Base IPCA'!$E$3:$E$13,AH5321,"Cubic","Extrapolate=Linear","MultiX=Average","Skip=True","Sort=True")</f>
        <v>#N/A Invalid Parameter: Interpolation value</v>
      </c>
      <c r="AJ5321" s="43" t="str">
        <f>_xll.BInterpol('Base IPCA'!$C$3:$C$13,'Base IPCA'!$D$3:$D$13,AH5321,"Cubic","Extrapolate=Linear","MultiX=Average","Skip=True","Sort=True")</f>
        <v>#N/A Invalid Parameter: Interpolation value</v>
      </c>
    </row>
    <row r="5322" spans="34:36" x14ac:dyDescent="0.25">
      <c r="AH5322" s="42" t="e">
        <f t="shared" si="177"/>
        <v>#REF!</v>
      </c>
      <c r="AI5322" s="43" t="str">
        <f>_xll.BInterpol('Base IPCA'!$C$3:$C$13,'Base IPCA'!$E$3:$E$13,AH5322,"Cubic","Extrapolate=Linear","MultiX=Average","Skip=True","Sort=True")</f>
        <v>#N/A Invalid Parameter: Interpolation value</v>
      </c>
      <c r="AJ5322" s="43" t="str">
        <f>_xll.BInterpol('Base IPCA'!$C$3:$C$13,'Base IPCA'!$D$3:$D$13,AH5322,"Cubic","Extrapolate=Linear","MultiX=Average","Skip=True","Sort=True")</f>
        <v>#N/A Invalid Parameter: Interpolation value</v>
      </c>
    </row>
    <row r="5323" spans="34:36" x14ac:dyDescent="0.25">
      <c r="AH5323" s="42" t="e">
        <f t="shared" si="177"/>
        <v>#REF!</v>
      </c>
      <c r="AI5323" s="43" t="str">
        <f>_xll.BInterpol('Base IPCA'!$C$3:$C$13,'Base IPCA'!$E$3:$E$13,AH5323,"Cubic","Extrapolate=Linear","MultiX=Average","Skip=True","Sort=True")</f>
        <v>#N/A Invalid Parameter: Interpolation value</v>
      </c>
      <c r="AJ5323" s="43" t="str">
        <f>_xll.BInterpol('Base IPCA'!$C$3:$C$13,'Base IPCA'!$D$3:$D$13,AH5323,"Cubic","Extrapolate=Linear","MultiX=Average","Skip=True","Sort=True")</f>
        <v>#N/A Invalid Parameter: Interpolation value</v>
      </c>
    </row>
    <row r="5324" spans="34:36" x14ac:dyDescent="0.25">
      <c r="AH5324" s="42" t="e">
        <f t="shared" si="177"/>
        <v>#REF!</v>
      </c>
      <c r="AI5324" s="43" t="str">
        <f>_xll.BInterpol('Base IPCA'!$C$3:$C$13,'Base IPCA'!$E$3:$E$13,AH5324,"Cubic","Extrapolate=Linear","MultiX=Average","Skip=True","Sort=True")</f>
        <v>#N/A Invalid Parameter: Interpolation value</v>
      </c>
      <c r="AJ5324" s="43" t="str">
        <f>_xll.BInterpol('Base IPCA'!$C$3:$C$13,'Base IPCA'!$D$3:$D$13,AH5324,"Cubic","Extrapolate=Linear","MultiX=Average","Skip=True","Sort=True")</f>
        <v>#N/A Invalid Parameter: Interpolation value</v>
      </c>
    </row>
    <row r="5325" spans="34:36" x14ac:dyDescent="0.25">
      <c r="AH5325" s="42" t="e">
        <f t="shared" si="177"/>
        <v>#REF!</v>
      </c>
      <c r="AI5325" s="43" t="str">
        <f>_xll.BInterpol('Base IPCA'!$C$3:$C$13,'Base IPCA'!$E$3:$E$13,AH5325,"Cubic","Extrapolate=Linear","MultiX=Average","Skip=True","Sort=True")</f>
        <v>#N/A Invalid Parameter: Interpolation value</v>
      </c>
      <c r="AJ5325" s="43" t="str">
        <f>_xll.BInterpol('Base IPCA'!$C$3:$C$13,'Base IPCA'!$D$3:$D$13,AH5325,"Cubic","Extrapolate=Linear","MultiX=Average","Skip=True","Sort=True")</f>
        <v>#N/A Invalid Parameter: Interpolation value</v>
      </c>
    </row>
    <row r="5326" spans="34:36" x14ac:dyDescent="0.25">
      <c r="AH5326" s="42" t="e">
        <f t="shared" si="177"/>
        <v>#REF!</v>
      </c>
      <c r="AI5326" s="43" t="str">
        <f>_xll.BInterpol('Base IPCA'!$C$3:$C$13,'Base IPCA'!$E$3:$E$13,AH5326,"Cubic","Extrapolate=Linear","MultiX=Average","Skip=True","Sort=True")</f>
        <v>#N/A Invalid Parameter: Interpolation value</v>
      </c>
      <c r="AJ5326" s="43" t="str">
        <f>_xll.BInterpol('Base IPCA'!$C$3:$C$13,'Base IPCA'!$D$3:$D$13,AH5326,"Cubic","Extrapolate=Linear","MultiX=Average","Skip=True","Sort=True")</f>
        <v>#N/A Invalid Parameter: Interpolation value</v>
      </c>
    </row>
    <row r="5327" spans="34:36" x14ac:dyDescent="0.25">
      <c r="AH5327" s="42" t="e">
        <f t="shared" si="177"/>
        <v>#REF!</v>
      </c>
      <c r="AI5327" s="43" t="str">
        <f>_xll.BInterpol('Base IPCA'!$C$3:$C$13,'Base IPCA'!$E$3:$E$13,AH5327,"Cubic","Extrapolate=Linear","MultiX=Average","Skip=True","Sort=True")</f>
        <v>#N/A Invalid Parameter: Interpolation value</v>
      </c>
      <c r="AJ5327" s="43" t="str">
        <f>_xll.BInterpol('Base IPCA'!$C$3:$C$13,'Base IPCA'!$D$3:$D$13,AH5327,"Cubic","Extrapolate=Linear","MultiX=Average","Skip=True","Sort=True")</f>
        <v>#N/A Invalid Parameter: Interpolation value</v>
      </c>
    </row>
    <row r="5328" spans="34:36" x14ac:dyDescent="0.25">
      <c r="AH5328" s="42" t="e">
        <f t="shared" si="177"/>
        <v>#REF!</v>
      </c>
      <c r="AI5328" s="43" t="str">
        <f>_xll.BInterpol('Base IPCA'!$C$3:$C$13,'Base IPCA'!$E$3:$E$13,AH5328,"Cubic","Extrapolate=Linear","MultiX=Average","Skip=True","Sort=True")</f>
        <v>#N/A Invalid Parameter: Interpolation value</v>
      </c>
      <c r="AJ5328" s="43" t="str">
        <f>_xll.BInterpol('Base IPCA'!$C$3:$C$13,'Base IPCA'!$D$3:$D$13,AH5328,"Cubic","Extrapolate=Linear","MultiX=Average","Skip=True","Sort=True")</f>
        <v>#N/A Invalid Parameter: Interpolation value</v>
      </c>
    </row>
    <row r="5329" spans="34:36" x14ac:dyDescent="0.25">
      <c r="AH5329" s="42" t="e">
        <f t="shared" si="177"/>
        <v>#REF!</v>
      </c>
      <c r="AI5329" s="43" t="str">
        <f>_xll.BInterpol('Base IPCA'!$C$3:$C$13,'Base IPCA'!$E$3:$E$13,AH5329,"Cubic","Extrapolate=Linear","MultiX=Average","Skip=True","Sort=True")</f>
        <v>#N/A Invalid Parameter: Interpolation value</v>
      </c>
      <c r="AJ5329" s="43" t="str">
        <f>_xll.BInterpol('Base IPCA'!$C$3:$C$13,'Base IPCA'!$D$3:$D$13,AH5329,"Cubic","Extrapolate=Linear","MultiX=Average","Skip=True","Sort=True")</f>
        <v>#N/A Invalid Parameter: Interpolation value</v>
      </c>
    </row>
    <row r="5330" spans="34:36" x14ac:dyDescent="0.25">
      <c r="AH5330" s="42" t="e">
        <f t="shared" si="177"/>
        <v>#REF!</v>
      </c>
      <c r="AI5330" s="43" t="str">
        <f>_xll.BInterpol('Base IPCA'!$C$3:$C$13,'Base IPCA'!$E$3:$E$13,AH5330,"Cubic","Extrapolate=Linear","MultiX=Average","Skip=True","Sort=True")</f>
        <v>#N/A Invalid Parameter: Interpolation value</v>
      </c>
      <c r="AJ5330" s="43" t="str">
        <f>_xll.BInterpol('Base IPCA'!$C$3:$C$13,'Base IPCA'!$D$3:$D$13,AH5330,"Cubic","Extrapolate=Linear","MultiX=Average","Skip=True","Sort=True")</f>
        <v>#N/A Invalid Parameter: Interpolation value</v>
      </c>
    </row>
    <row r="5331" spans="34:36" x14ac:dyDescent="0.25">
      <c r="AH5331" s="42" t="e">
        <f t="shared" si="177"/>
        <v>#REF!</v>
      </c>
      <c r="AI5331" s="43" t="str">
        <f>_xll.BInterpol('Base IPCA'!$C$3:$C$13,'Base IPCA'!$E$3:$E$13,AH5331,"Cubic","Extrapolate=Linear","MultiX=Average","Skip=True","Sort=True")</f>
        <v>#N/A Invalid Parameter: Interpolation value</v>
      </c>
      <c r="AJ5331" s="43" t="str">
        <f>_xll.BInterpol('Base IPCA'!$C$3:$C$13,'Base IPCA'!$D$3:$D$13,AH5331,"Cubic","Extrapolate=Linear","MultiX=Average","Skip=True","Sort=True")</f>
        <v>#N/A Invalid Parameter: Interpolation value</v>
      </c>
    </row>
    <row r="5332" spans="34:36" x14ac:dyDescent="0.25">
      <c r="AH5332" s="42" t="e">
        <f t="shared" si="177"/>
        <v>#REF!</v>
      </c>
      <c r="AI5332" s="43" t="str">
        <f>_xll.BInterpol('Base IPCA'!$C$3:$C$13,'Base IPCA'!$E$3:$E$13,AH5332,"Cubic","Extrapolate=Linear","MultiX=Average","Skip=True","Sort=True")</f>
        <v>#N/A Invalid Parameter: Interpolation value</v>
      </c>
      <c r="AJ5332" s="43" t="str">
        <f>_xll.BInterpol('Base IPCA'!$C$3:$C$13,'Base IPCA'!$D$3:$D$13,AH5332,"Cubic","Extrapolate=Linear","MultiX=Average","Skip=True","Sort=True")</f>
        <v>#N/A Invalid Parameter: Interpolation value</v>
      </c>
    </row>
    <row r="5333" spans="34:36" x14ac:dyDescent="0.25">
      <c r="AH5333" s="42" t="e">
        <f t="shared" si="177"/>
        <v>#REF!</v>
      </c>
      <c r="AI5333" s="43" t="str">
        <f>_xll.BInterpol('Base IPCA'!$C$3:$C$13,'Base IPCA'!$E$3:$E$13,AH5333,"Cubic","Extrapolate=Linear","MultiX=Average","Skip=True","Sort=True")</f>
        <v>#N/A Invalid Parameter: Interpolation value</v>
      </c>
      <c r="AJ5333" s="43" t="str">
        <f>_xll.BInterpol('Base IPCA'!$C$3:$C$13,'Base IPCA'!$D$3:$D$13,AH5333,"Cubic","Extrapolate=Linear","MultiX=Average","Skip=True","Sort=True")</f>
        <v>#N/A Invalid Parameter: Interpolation value</v>
      </c>
    </row>
    <row r="5334" spans="34:36" x14ac:dyDescent="0.25">
      <c r="AH5334" s="42" t="e">
        <f t="shared" si="177"/>
        <v>#REF!</v>
      </c>
      <c r="AI5334" s="43" t="str">
        <f>_xll.BInterpol('Base IPCA'!$C$3:$C$13,'Base IPCA'!$E$3:$E$13,AH5334,"Cubic","Extrapolate=Linear","MultiX=Average","Skip=True","Sort=True")</f>
        <v>#N/A Invalid Parameter: Interpolation value</v>
      </c>
      <c r="AJ5334" s="43" t="str">
        <f>_xll.BInterpol('Base IPCA'!$C$3:$C$13,'Base IPCA'!$D$3:$D$13,AH5334,"Cubic","Extrapolate=Linear","MultiX=Average","Skip=True","Sort=True")</f>
        <v>#N/A Invalid Parameter: Interpolation value</v>
      </c>
    </row>
    <row r="5335" spans="34:36" x14ac:dyDescent="0.25">
      <c r="AH5335" s="42" t="e">
        <f t="shared" si="177"/>
        <v>#REF!</v>
      </c>
      <c r="AI5335" s="43" t="str">
        <f>_xll.BInterpol('Base IPCA'!$C$3:$C$13,'Base IPCA'!$E$3:$E$13,AH5335,"Cubic","Extrapolate=Linear","MultiX=Average","Skip=True","Sort=True")</f>
        <v>#N/A Invalid Parameter: Interpolation value</v>
      </c>
      <c r="AJ5335" s="43" t="str">
        <f>_xll.BInterpol('Base IPCA'!$C$3:$C$13,'Base IPCA'!$D$3:$D$13,AH5335,"Cubic","Extrapolate=Linear","MultiX=Average","Skip=True","Sort=True")</f>
        <v>#N/A Invalid Parameter: Interpolation value</v>
      </c>
    </row>
    <row r="5336" spans="34:36" x14ac:dyDescent="0.25">
      <c r="AH5336" s="42" t="e">
        <f t="shared" si="177"/>
        <v>#REF!</v>
      </c>
      <c r="AI5336" s="43" t="str">
        <f>_xll.BInterpol('Base IPCA'!$C$3:$C$13,'Base IPCA'!$E$3:$E$13,AH5336,"Cubic","Extrapolate=Linear","MultiX=Average","Skip=True","Sort=True")</f>
        <v>#N/A Invalid Parameter: Interpolation value</v>
      </c>
      <c r="AJ5336" s="43" t="str">
        <f>_xll.BInterpol('Base IPCA'!$C$3:$C$13,'Base IPCA'!$D$3:$D$13,AH5336,"Cubic","Extrapolate=Linear","MultiX=Average","Skip=True","Sort=True")</f>
        <v>#N/A Invalid Parameter: Interpolation value</v>
      </c>
    </row>
    <row r="5337" spans="34:36" x14ac:dyDescent="0.25">
      <c r="AH5337" s="42" t="e">
        <f t="shared" si="177"/>
        <v>#REF!</v>
      </c>
      <c r="AI5337" s="43" t="str">
        <f>_xll.BInterpol('Base IPCA'!$C$3:$C$13,'Base IPCA'!$E$3:$E$13,AH5337,"Cubic","Extrapolate=Linear","MultiX=Average","Skip=True","Sort=True")</f>
        <v>#N/A Invalid Parameter: Interpolation value</v>
      </c>
      <c r="AJ5337" s="43" t="str">
        <f>_xll.BInterpol('Base IPCA'!$C$3:$C$13,'Base IPCA'!$D$3:$D$13,AH5337,"Cubic","Extrapolate=Linear","MultiX=Average","Skip=True","Sort=True")</f>
        <v>#N/A Invalid Parameter: Interpolation value</v>
      </c>
    </row>
    <row r="5338" spans="34:36" x14ac:dyDescent="0.25">
      <c r="AH5338" s="42" t="e">
        <f t="shared" si="177"/>
        <v>#REF!</v>
      </c>
      <c r="AI5338" s="43" t="str">
        <f>_xll.BInterpol('Base IPCA'!$C$3:$C$13,'Base IPCA'!$E$3:$E$13,AH5338,"Cubic","Extrapolate=Linear","MultiX=Average","Skip=True","Sort=True")</f>
        <v>#N/A Invalid Parameter: Interpolation value</v>
      </c>
      <c r="AJ5338" s="43" t="str">
        <f>_xll.BInterpol('Base IPCA'!$C$3:$C$13,'Base IPCA'!$D$3:$D$13,AH5338,"Cubic","Extrapolate=Linear","MultiX=Average","Skip=True","Sort=True")</f>
        <v>#N/A Invalid Parameter: Interpolation value</v>
      </c>
    </row>
    <row r="5339" spans="34:36" x14ac:dyDescent="0.25">
      <c r="AH5339" s="42" t="e">
        <f t="shared" si="177"/>
        <v>#REF!</v>
      </c>
      <c r="AI5339" s="43" t="str">
        <f>_xll.BInterpol('Base IPCA'!$C$3:$C$13,'Base IPCA'!$E$3:$E$13,AH5339,"Cubic","Extrapolate=Linear","MultiX=Average","Skip=True","Sort=True")</f>
        <v>#N/A Invalid Parameter: Interpolation value</v>
      </c>
      <c r="AJ5339" s="43" t="str">
        <f>_xll.BInterpol('Base IPCA'!$C$3:$C$13,'Base IPCA'!$D$3:$D$13,AH5339,"Cubic","Extrapolate=Linear","MultiX=Average","Skip=True","Sort=True")</f>
        <v>#N/A Invalid Parameter: Interpolation value</v>
      </c>
    </row>
    <row r="5340" spans="34:36" x14ac:dyDescent="0.25">
      <c r="AH5340" s="42" t="e">
        <f t="shared" si="177"/>
        <v>#REF!</v>
      </c>
      <c r="AI5340" s="43" t="str">
        <f>_xll.BInterpol('Base IPCA'!$C$3:$C$13,'Base IPCA'!$E$3:$E$13,AH5340,"Cubic","Extrapolate=Linear","MultiX=Average","Skip=True","Sort=True")</f>
        <v>#N/A Invalid Parameter: Interpolation value</v>
      </c>
      <c r="AJ5340" s="43" t="str">
        <f>_xll.BInterpol('Base IPCA'!$C$3:$C$13,'Base IPCA'!$D$3:$D$13,AH5340,"Cubic","Extrapolate=Linear","MultiX=Average","Skip=True","Sort=True")</f>
        <v>#N/A Invalid Parameter: Interpolation value</v>
      </c>
    </row>
    <row r="5341" spans="34:36" x14ac:dyDescent="0.25">
      <c r="AH5341" s="42" t="e">
        <f t="shared" si="177"/>
        <v>#REF!</v>
      </c>
      <c r="AI5341" s="43" t="str">
        <f>_xll.BInterpol('Base IPCA'!$C$3:$C$13,'Base IPCA'!$E$3:$E$13,AH5341,"Cubic","Extrapolate=Linear","MultiX=Average","Skip=True","Sort=True")</f>
        <v>#N/A Invalid Parameter: Interpolation value</v>
      </c>
      <c r="AJ5341" s="43" t="str">
        <f>_xll.BInterpol('Base IPCA'!$C$3:$C$13,'Base IPCA'!$D$3:$D$13,AH5341,"Cubic","Extrapolate=Linear","MultiX=Average","Skip=True","Sort=True")</f>
        <v>#N/A Invalid Parameter: Interpolation value</v>
      </c>
    </row>
    <row r="5342" spans="34:36" x14ac:dyDescent="0.25">
      <c r="AH5342" s="42" t="e">
        <f t="shared" si="177"/>
        <v>#REF!</v>
      </c>
      <c r="AI5342" s="43" t="str">
        <f>_xll.BInterpol('Base IPCA'!$C$3:$C$13,'Base IPCA'!$E$3:$E$13,AH5342,"Cubic","Extrapolate=Linear","MultiX=Average","Skip=True","Sort=True")</f>
        <v>#N/A Invalid Parameter: Interpolation value</v>
      </c>
      <c r="AJ5342" s="43" t="str">
        <f>_xll.BInterpol('Base IPCA'!$C$3:$C$13,'Base IPCA'!$D$3:$D$13,AH5342,"Cubic","Extrapolate=Linear","MultiX=Average","Skip=True","Sort=True")</f>
        <v>#N/A Invalid Parameter: Interpolation value</v>
      </c>
    </row>
    <row r="5343" spans="34:36" x14ac:dyDescent="0.25">
      <c r="AH5343" s="42" t="e">
        <f t="shared" si="177"/>
        <v>#REF!</v>
      </c>
      <c r="AI5343" s="43" t="str">
        <f>_xll.BInterpol('Base IPCA'!$C$3:$C$13,'Base IPCA'!$E$3:$E$13,AH5343,"Cubic","Extrapolate=Linear","MultiX=Average","Skip=True","Sort=True")</f>
        <v>#N/A Invalid Parameter: Interpolation value</v>
      </c>
      <c r="AJ5343" s="43" t="str">
        <f>_xll.BInterpol('Base IPCA'!$C$3:$C$13,'Base IPCA'!$D$3:$D$13,AH5343,"Cubic","Extrapolate=Linear","MultiX=Average","Skip=True","Sort=True")</f>
        <v>#N/A Invalid Parameter: Interpolation value</v>
      </c>
    </row>
    <row r="5344" spans="34:36" x14ac:dyDescent="0.25">
      <c r="AH5344" s="42" t="e">
        <f t="shared" si="177"/>
        <v>#REF!</v>
      </c>
      <c r="AI5344" s="43" t="str">
        <f>_xll.BInterpol('Base IPCA'!$C$3:$C$13,'Base IPCA'!$E$3:$E$13,AH5344,"Cubic","Extrapolate=Linear","MultiX=Average","Skip=True","Sort=True")</f>
        <v>#N/A Invalid Parameter: Interpolation value</v>
      </c>
      <c r="AJ5344" s="43" t="str">
        <f>_xll.BInterpol('Base IPCA'!$C$3:$C$13,'Base IPCA'!$D$3:$D$13,AH5344,"Cubic","Extrapolate=Linear","MultiX=Average","Skip=True","Sort=True")</f>
        <v>#N/A Invalid Parameter: Interpolation value</v>
      </c>
    </row>
    <row r="5345" spans="34:36" x14ac:dyDescent="0.25">
      <c r="AH5345" s="42" t="e">
        <f t="shared" si="177"/>
        <v>#REF!</v>
      </c>
      <c r="AI5345" s="43" t="str">
        <f>_xll.BInterpol('Base IPCA'!$C$3:$C$13,'Base IPCA'!$E$3:$E$13,AH5345,"Cubic","Extrapolate=Linear","MultiX=Average","Skip=True","Sort=True")</f>
        <v>#N/A Invalid Parameter: Interpolation value</v>
      </c>
      <c r="AJ5345" s="43" t="str">
        <f>_xll.BInterpol('Base IPCA'!$C$3:$C$13,'Base IPCA'!$D$3:$D$13,AH5345,"Cubic","Extrapolate=Linear","MultiX=Average","Skip=True","Sort=True")</f>
        <v>#N/A Invalid Parameter: Interpolation value</v>
      </c>
    </row>
    <row r="5346" spans="34:36" x14ac:dyDescent="0.25">
      <c r="AH5346" s="42" t="e">
        <f t="shared" si="177"/>
        <v>#REF!</v>
      </c>
      <c r="AI5346" s="43" t="str">
        <f>_xll.BInterpol('Base IPCA'!$C$3:$C$13,'Base IPCA'!$E$3:$E$13,AH5346,"Cubic","Extrapolate=Linear","MultiX=Average","Skip=True","Sort=True")</f>
        <v>#N/A Invalid Parameter: Interpolation value</v>
      </c>
      <c r="AJ5346" s="43" t="str">
        <f>_xll.BInterpol('Base IPCA'!$C$3:$C$13,'Base IPCA'!$D$3:$D$13,AH5346,"Cubic","Extrapolate=Linear","MultiX=Average","Skip=True","Sort=True")</f>
        <v>#N/A Invalid Parameter: Interpolation value</v>
      </c>
    </row>
    <row r="5347" spans="34:36" x14ac:dyDescent="0.25">
      <c r="AH5347" s="42" t="e">
        <f t="shared" si="177"/>
        <v>#REF!</v>
      </c>
      <c r="AI5347" s="43" t="str">
        <f>_xll.BInterpol('Base IPCA'!$C$3:$C$13,'Base IPCA'!$E$3:$E$13,AH5347,"Cubic","Extrapolate=Linear","MultiX=Average","Skip=True","Sort=True")</f>
        <v>#N/A Invalid Parameter: Interpolation value</v>
      </c>
      <c r="AJ5347" s="43" t="str">
        <f>_xll.BInterpol('Base IPCA'!$C$3:$C$13,'Base IPCA'!$D$3:$D$13,AH5347,"Cubic","Extrapolate=Linear","MultiX=Average","Skip=True","Sort=True")</f>
        <v>#N/A Invalid Parameter: Interpolation value</v>
      </c>
    </row>
    <row r="5348" spans="34:36" x14ac:dyDescent="0.25">
      <c r="AH5348" s="42" t="e">
        <f t="shared" si="177"/>
        <v>#REF!</v>
      </c>
      <c r="AI5348" s="43" t="str">
        <f>_xll.BInterpol('Base IPCA'!$C$3:$C$13,'Base IPCA'!$E$3:$E$13,AH5348,"Cubic","Extrapolate=Linear","MultiX=Average","Skip=True","Sort=True")</f>
        <v>#N/A Invalid Parameter: Interpolation value</v>
      </c>
      <c r="AJ5348" s="43" t="str">
        <f>_xll.BInterpol('Base IPCA'!$C$3:$C$13,'Base IPCA'!$D$3:$D$13,AH5348,"Cubic","Extrapolate=Linear","MultiX=Average","Skip=True","Sort=True")</f>
        <v>#N/A Invalid Parameter: Interpolation value</v>
      </c>
    </row>
    <row r="5349" spans="34:36" x14ac:dyDescent="0.25">
      <c r="AH5349" s="42" t="e">
        <f t="shared" si="177"/>
        <v>#REF!</v>
      </c>
      <c r="AI5349" s="43" t="str">
        <f>_xll.BInterpol('Base IPCA'!$C$3:$C$13,'Base IPCA'!$E$3:$E$13,AH5349,"Cubic","Extrapolate=Linear","MultiX=Average","Skip=True","Sort=True")</f>
        <v>#N/A Invalid Parameter: Interpolation value</v>
      </c>
      <c r="AJ5349" s="43" t="str">
        <f>_xll.BInterpol('Base IPCA'!$C$3:$C$13,'Base IPCA'!$D$3:$D$13,AH5349,"Cubic","Extrapolate=Linear","MultiX=Average","Skip=True","Sort=True")</f>
        <v>#N/A Invalid Parameter: Interpolation value</v>
      </c>
    </row>
    <row r="5350" spans="34:36" x14ac:dyDescent="0.25">
      <c r="AH5350" s="42" t="e">
        <f t="shared" si="177"/>
        <v>#REF!</v>
      </c>
      <c r="AI5350" s="43" t="str">
        <f>_xll.BInterpol('Base IPCA'!$C$3:$C$13,'Base IPCA'!$E$3:$E$13,AH5350,"Cubic","Extrapolate=Linear","MultiX=Average","Skip=True","Sort=True")</f>
        <v>#N/A Invalid Parameter: Interpolation value</v>
      </c>
      <c r="AJ5350" s="43" t="str">
        <f>_xll.BInterpol('Base IPCA'!$C$3:$C$13,'Base IPCA'!$D$3:$D$13,AH5350,"Cubic","Extrapolate=Linear","MultiX=Average","Skip=True","Sort=True")</f>
        <v>#N/A Invalid Parameter: Interpolation value</v>
      </c>
    </row>
    <row r="5351" spans="34:36" x14ac:dyDescent="0.25">
      <c r="AH5351" s="42" t="e">
        <f t="shared" si="177"/>
        <v>#REF!</v>
      </c>
      <c r="AI5351" s="43" t="str">
        <f>_xll.BInterpol('Base IPCA'!$C$3:$C$13,'Base IPCA'!$E$3:$E$13,AH5351,"Cubic","Extrapolate=Linear","MultiX=Average","Skip=True","Sort=True")</f>
        <v>#N/A Invalid Parameter: Interpolation value</v>
      </c>
      <c r="AJ5351" s="43" t="str">
        <f>_xll.BInterpol('Base IPCA'!$C$3:$C$13,'Base IPCA'!$D$3:$D$13,AH5351,"Cubic","Extrapolate=Linear","MultiX=Average","Skip=True","Sort=True")</f>
        <v>#N/A Invalid Parameter: Interpolation value</v>
      </c>
    </row>
    <row r="5352" spans="34:36" x14ac:dyDescent="0.25">
      <c r="AH5352" s="42" t="e">
        <f t="shared" si="177"/>
        <v>#REF!</v>
      </c>
      <c r="AI5352" s="43" t="str">
        <f>_xll.BInterpol('Base IPCA'!$C$3:$C$13,'Base IPCA'!$E$3:$E$13,AH5352,"Cubic","Extrapolate=Linear","MultiX=Average","Skip=True","Sort=True")</f>
        <v>#N/A Invalid Parameter: Interpolation value</v>
      </c>
      <c r="AJ5352" s="43" t="str">
        <f>_xll.BInterpol('Base IPCA'!$C$3:$C$13,'Base IPCA'!$D$3:$D$13,AH5352,"Cubic","Extrapolate=Linear","MultiX=Average","Skip=True","Sort=True")</f>
        <v>#N/A Invalid Parameter: Interpolation value</v>
      </c>
    </row>
    <row r="5353" spans="34:36" x14ac:dyDescent="0.25">
      <c r="AH5353" s="42" t="e">
        <f t="shared" si="177"/>
        <v>#REF!</v>
      </c>
      <c r="AI5353" s="43" t="str">
        <f>_xll.BInterpol('Base IPCA'!$C$3:$C$13,'Base IPCA'!$E$3:$E$13,AH5353,"Cubic","Extrapolate=Linear","MultiX=Average","Skip=True","Sort=True")</f>
        <v>#N/A Invalid Parameter: Interpolation value</v>
      </c>
      <c r="AJ5353" s="43" t="str">
        <f>_xll.BInterpol('Base IPCA'!$C$3:$C$13,'Base IPCA'!$D$3:$D$13,AH5353,"Cubic","Extrapolate=Linear","MultiX=Average","Skip=True","Sort=True")</f>
        <v>#N/A Invalid Parameter: Interpolation value</v>
      </c>
    </row>
    <row r="5354" spans="34:36" x14ac:dyDescent="0.25">
      <c r="AH5354" s="42" t="e">
        <f t="shared" si="177"/>
        <v>#REF!</v>
      </c>
      <c r="AI5354" s="43" t="str">
        <f>_xll.BInterpol('Base IPCA'!$C$3:$C$13,'Base IPCA'!$E$3:$E$13,AH5354,"Cubic","Extrapolate=Linear","MultiX=Average","Skip=True","Sort=True")</f>
        <v>#N/A Invalid Parameter: Interpolation value</v>
      </c>
      <c r="AJ5354" s="43" t="str">
        <f>_xll.BInterpol('Base IPCA'!$C$3:$C$13,'Base IPCA'!$D$3:$D$13,AH5354,"Cubic","Extrapolate=Linear","MultiX=Average","Skip=True","Sort=True")</f>
        <v>#N/A Invalid Parameter: Interpolation value</v>
      </c>
    </row>
    <row r="5355" spans="34:36" x14ac:dyDescent="0.25">
      <c r="AH5355" s="42" t="e">
        <f t="shared" si="177"/>
        <v>#REF!</v>
      </c>
      <c r="AI5355" s="43" t="str">
        <f>_xll.BInterpol('Base IPCA'!$C$3:$C$13,'Base IPCA'!$E$3:$E$13,AH5355,"Cubic","Extrapolate=Linear","MultiX=Average","Skip=True","Sort=True")</f>
        <v>#N/A Invalid Parameter: Interpolation value</v>
      </c>
      <c r="AJ5355" s="43" t="str">
        <f>_xll.BInterpol('Base IPCA'!$C$3:$C$13,'Base IPCA'!$D$3:$D$13,AH5355,"Cubic","Extrapolate=Linear","MultiX=Average","Skip=True","Sort=True")</f>
        <v>#N/A Invalid Parameter: Interpolation value</v>
      </c>
    </row>
    <row r="5356" spans="34:36" x14ac:dyDescent="0.25">
      <c r="AH5356" s="42" t="e">
        <f t="shared" si="177"/>
        <v>#REF!</v>
      </c>
      <c r="AI5356" s="43" t="str">
        <f>_xll.BInterpol('Base IPCA'!$C$3:$C$13,'Base IPCA'!$E$3:$E$13,AH5356,"Cubic","Extrapolate=Linear","MultiX=Average","Skip=True","Sort=True")</f>
        <v>#N/A Invalid Parameter: Interpolation value</v>
      </c>
      <c r="AJ5356" s="43" t="str">
        <f>_xll.BInterpol('Base IPCA'!$C$3:$C$13,'Base IPCA'!$D$3:$D$13,AH5356,"Cubic","Extrapolate=Linear","MultiX=Average","Skip=True","Sort=True")</f>
        <v>#N/A Invalid Parameter: Interpolation value</v>
      </c>
    </row>
    <row r="5357" spans="34:36" x14ac:dyDescent="0.25">
      <c r="AH5357" s="42" t="e">
        <f t="shared" si="177"/>
        <v>#REF!</v>
      </c>
      <c r="AI5357" s="43" t="str">
        <f>_xll.BInterpol('Base IPCA'!$C$3:$C$13,'Base IPCA'!$E$3:$E$13,AH5357,"Cubic","Extrapolate=Linear","MultiX=Average","Skip=True","Sort=True")</f>
        <v>#N/A Invalid Parameter: Interpolation value</v>
      </c>
      <c r="AJ5357" s="43" t="str">
        <f>_xll.BInterpol('Base IPCA'!$C$3:$C$13,'Base IPCA'!$D$3:$D$13,AH5357,"Cubic","Extrapolate=Linear","MultiX=Average","Skip=True","Sort=True")</f>
        <v>#N/A Invalid Parameter: Interpolation value</v>
      </c>
    </row>
    <row r="5358" spans="34:36" x14ac:dyDescent="0.25">
      <c r="AH5358" s="42" t="e">
        <f t="shared" si="177"/>
        <v>#REF!</v>
      </c>
      <c r="AI5358" s="43" t="str">
        <f>_xll.BInterpol('Base IPCA'!$C$3:$C$13,'Base IPCA'!$E$3:$E$13,AH5358,"Cubic","Extrapolate=Linear","MultiX=Average","Skip=True","Sort=True")</f>
        <v>#N/A Invalid Parameter: Interpolation value</v>
      </c>
      <c r="AJ5358" s="43" t="str">
        <f>_xll.BInterpol('Base IPCA'!$C$3:$C$13,'Base IPCA'!$D$3:$D$13,AH5358,"Cubic","Extrapolate=Linear","MultiX=Average","Skip=True","Sort=True")</f>
        <v>#N/A Invalid Parameter: Interpolation value</v>
      </c>
    </row>
    <row r="5359" spans="34:36" x14ac:dyDescent="0.25">
      <c r="AH5359" s="42" t="e">
        <f t="shared" si="177"/>
        <v>#REF!</v>
      </c>
      <c r="AI5359" s="43" t="str">
        <f>_xll.BInterpol('Base IPCA'!$C$3:$C$13,'Base IPCA'!$E$3:$E$13,AH5359,"Cubic","Extrapolate=Linear","MultiX=Average","Skip=True","Sort=True")</f>
        <v>#N/A Invalid Parameter: Interpolation value</v>
      </c>
      <c r="AJ5359" s="43" t="str">
        <f>_xll.BInterpol('Base IPCA'!$C$3:$C$13,'Base IPCA'!$D$3:$D$13,AH5359,"Cubic","Extrapolate=Linear","MultiX=Average","Skip=True","Sort=True")</f>
        <v>#N/A Invalid Parameter: Interpolation value</v>
      </c>
    </row>
    <row r="5360" spans="34:36" x14ac:dyDescent="0.25">
      <c r="AH5360" s="42" t="e">
        <f t="shared" si="177"/>
        <v>#REF!</v>
      </c>
      <c r="AI5360" s="43" t="str">
        <f>_xll.BInterpol('Base IPCA'!$C$3:$C$13,'Base IPCA'!$E$3:$E$13,AH5360,"Cubic","Extrapolate=Linear","MultiX=Average","Skip=True","Sort=True")</f>
        <v>#N/A Invalid Parameter: Interpolation value</v>
      </c>
      <c r="AJ5360" s="43" t="str">
        <f>_xll.BInterpol('Base IPCA'!$C$3:$C$13,'Base IPCA'!$D$3:$D$13,AH5360,"Cubic","Extrapolate=Linear","MultiX=Average","Skip=True","Sort=True")</f>
        <v>#N/A Invalid Parameter: Interpolation value</v>
      </c>
    </row>
    <row r="5361" spans="34:36" x14ac:dyDescent="0.25">
      <c r="AH5361" s="42" t="e">
        <f t="shared" si="177"/>
        <v>#REF!</v>
      </c>
      <c r="AI5361" s="43" t="str">
        <f>_xll.BInterpol('Base IPCA'!$C$3:$C$13,'Base IPCA'!$E$3:$E$13,AH5361,"Cubic","Extrapolate=Linear","MultiX=Average","Skip=True","Sort=True")</f>
        <v>#N/A Invalid Parameter: Interpolation value</v>
      </c>
      <c r="AJ5361" s="43" t="str">
        <f>_xll.BInterpol('Base IPCA'!$C$3:$C$13,'Base IPCA'!$D$3:$D$13,AH5361,"Cubic","Extrapolate=Linear","MultiX=Average","Skip=True","Sort=True")</f>
        <v>#N/A Invalid Parameter: Interpolation value</v>
      </c>
    </row>
    <row r="5362" spans="34:36" x14ac:dyDescent="0.25">
      <c r="AH5362" s="42" t="e">
        <f t="shared" si="177"/>
        <v>#REF!</v>
      </c>
      <c r="AI5362" s="43" t="str">
        <f>_xll.BInterpol('Base IPCA'!$C$3:$C$13,'Base IPCA'!$E$3:$E$13,AH5362,"Cubic","Extrapolate=Linear","MultiX=Average","Skip=True","Sort=True")</f>
        <v>#N/A Invalid Parameter: Interpolation value</v>
      </c>
      <c r="AJ5362" s="43" t="str">
        <f>_xll.BInterpol('Base IPCA'!$C$3:$C$13,'Base IPCA'!$D$3:$D$13,AH5362,"Cubic","Extrapolate=Linear","MultiX=Average","Skip=True","Sort=True")</f>
        <v>#N/A Invalid Parameter: Interpolation value</v>
      </c>
    </row>
    <row r="5363" spans="34:36" x14ac:dyDescent="0.25">
      <c r="AH5363" s="42" t="e">
        <f t="shared" si="177"/>
        <v>#REF!</v>
      </c>
      <c r="AI5363" s="43" t="str">
        <f>_xll.BInterpol('Base IPCA'!$C$3:$C$13,'Base IPCA'!$E$3:$E$13,AH5363,"Cubic","Extrapolate=Linear","MultiX=Average","Skip=True","Sort=True")</f>
        <v>#N/A Invalid Parameter: Interpolation value</v>
      </c>
      <c r="AJ5363" s="43" t="str">
        <f>_xll.BInterpol('Base IPCA'!$C$3:$C$13,'Base IPCA'!$D$3:$D$13,AH5363,"Cubic","Extrapolate=Linear","MultiX=Average","Skip=True","Sort=True")</f>
        <v>#N/A Invalid Parameter: Interpolation value</v>
      </c>
    </row>
    <row r="5364" spans="34:36" x14ac:dyDescent="0.25">
      <c r="AH5364" s="42" t="e">
        <f t="shared" si="177"/>
        <v>#REF!</v>
      </c>
      <c r="AI5364" s="43" t="str">
        <f>_xll.BInterpol('Base IPCA'!$C$3:$C$13,'Base IPCA'!$E$3:$E$13,AH5364,"Cubic","Extrapolate=Linear","MultiX=Average","Skip=True","Sort=True")</f>
        <v>#N/A Invalid Parameter: Interpolation value</v>
      </c>
      <c r="AJ5364" s="43" t="str">
        <f>_xll.BInterpol('Base IPCA'!$C$3:$C$13,'Base IPCA'!$D$3:$D$13,AH5364,"Cubic","Extrapolate=Linear","MultiX=Average","Skip=True","Sort=True")</f>
        <v>#N/A Invalid Parameter: Interpolation value</v>
      </c>
    </row>
    <row r="5365" spans="34:36" x14ac:dyDescent="0.25">
      <c r="AH5365" s="42" t="e">
        <f t="shared" si="177"/>
        <v>#REF!</v>
      </c>
      <c r="AI5365" s="43" t="str">
        <f>_xll.BInterpol('Base IPCA'!$C$3:$C$13,'Base IPCA'!$E$3:$E$13,AH5365,"Cubic","Extrapolate=Linear","MultiX=Average","Skip=True","Sort=True")</f>
        <v>#N/A Invalid Parameter: Interpolation value</v>
      </c>
      <c r="AJ5365" s="43" t="str">
        <f>_xll.BInterpol('Base IPCA'!$C$3:$C$13,'Base IPCA'!$D$3:$D$13,AH5365,"Cubic","Extrapolate=Linear","MultiX=Average","Skip=True","Sort=True")</f>
        <v>#N/A Invalid Parameter: Interpolation value</v>
      </c>
    </row>
    <row r="5366" spans="34:36" x14ac:dyDescent="0.25">
      <c r="AH5366" s="42" t="e">
        <f t="shared" si="177"/>
        <v>#REF!</v>
      </c>
      <c r="AI5366" s="43" t="str">
        <f>_xll.BInterpol('Base IPCA'!$C$3:$C$13,'Base IPCA'!$E$3:$E$13,AH5366,"Cubic","Extrapolate=Linear","MultiX=Average","Skip=True","Sort=True")</f>
        <v>#N/A Invalid Parameter: Interpolation value</v>
      </c>
      <c r="AJ5366" s="43" t="str">
        <f>_xll.BInterpol('Base IPCA'!$C$3:$C$13,'Base IPCA'!$D$3:$D$13,AH5366,"Cubic","Extrapolate=Linear","MultiX=Average","Skip=True","Sort=True")</f>
        <v>#N/A Invalid Parameter: Interpolation value</v>
      </c>
    </row>
    <row r="5367" spans="34:36" x14ac:dyDescent="0.25">
      <c r="AH5367" s="42" t="e">
        <f t="shared" si="177"/>
        <v>#REF!</v>
      </c>
      <c r="AI5367" s="43" t="str">
        <f>_xll.BInterpol('Base IPCA'!$C$3:$C$13,'Base IPCA'!$E$3:$E$13,AH5367,"Cubic","Extrapolate=Linear","MultiX=Average","Skip=True","Sort=True")</f>
        <v>#N/A Invalid Parameter: Interpolation value</v>
      </c>
      <c r="AJ5367" s="43" t="str">
        <f>_xll.BInterpol('Base IPCA'!$C$3:$C$13,'Base IPCA'!$D$3:$D$13,AH5367,"Cubic","Extrapolate=Linear","MultiX=Average","Skip=True","Sort=True")</f>
        <v>#N/A Invalid Parameter: Interpolation value</v>
      </c>
    </row>
    <row r="5368" spans="34:36" x14ac:dyDescent="0.25">
      <c r="AH5368" s="42" t="e">
        <f t="shared" si="177"/>
        <v>#REF!</v>
      </c>
      <c r="AI5368" s="43" t="str">
        <f>_xll.BInterpol('Base IPCA'!$C$3:$C$13,'Base IPCA'!$E$3:$E$13,AH5368,"Cubic","Extrapolate=Linear","MultiX=Average","Skip=True","Sort=True")</f>
        <v>#N/A Invalid Parameter: Interpolation value</v>
      </c>
      <c r="AJ5368" s="43" t="str">
        <f>_xll.BInterpol('Base IPCA'!$C$3:$C$13,'Base IPCA'!$D$3:$D$13,AH5368,"Cubic","Extrapolate=Linear","MultiX=Average","Skip=True","Sort=True")</f>
        <v>#N/A Invalid Parameter: Interpolation value</v>
      </c>
    </row>
    <row r="5369" spans="34:36" x14ac:dyDescent="0.25">
      <c r="AH5369" s="42" t="e">
        <f t="shared" si="177"/>
        <v>#REF!</v>
      </c>
      <c r="AI5369" s="43" t="str">
        <f>_xll.BInterpol('Base IPCA'!$C$3:$C$13,'Base IPCA'!$E$3:$E$13,AH5369,"Cubic","Extrapolate=Linear","MultiX=Average","Skip=True","Sort=True")</f>
        <v>#N/A Invalid Parameter: Interpolation value</v>
      </c>
      <c r="AJ5369" s="43" t="str">
        <f>_xll.BInterpol('Base IPCA'!$C$3:$C$13,'Base IPCA'!$D$3:$D$13,AH5369,"Cubic","Extrapolate=Linear","MultiX=Average","Skip=True","Sort=True")</f>
        <v>#N/A Invalid Parameter: Interpolation value</v>
      </c>
    </row>
    <row r="5370" spans="34:36" x14ac:dyDescent="0.25">
      <c r="AH5370" s="42" t="e">
        <f t="shared" si="177"/>
        <v>#REF!</v>
      </c>
      <c r="AI5370" s="43" t="str">
        <f>_xll.BInterpol('Base IPCA'!$C$3:$C$13,'Base IPCA'!$E$3:$E$13,AH5370,"Cubic","Extrapolate=Linear","MultiX=Average","Skip=True","Sort=True")</f>
        <v>#N/A Invalid Parameter: Interpolation value</v>
      </c>
      <c r="AJ5370" s="43" t="str">
        <f>_xll.BInterpol('Base IPCA'!$C$3:$C$13,'Base IPCA'!$D$3:$D$13,AH5370,"Cubic","Extrapolate=Linear","MultiX=Average","Skip=True","Sort=True")</f>
        <v>#N/A Invalid Parameter: Interpolation value</v>
      </c>
    </row>
    <row r="5371" spans="34:36" x14ac:dyDescent="0.25">
      <c r="AH5371" s="42" t="e">
        <f t="shared" si="177"/>
        <v>#REF!</v>
      </c>
      <c r="AI5371" s="43" t="str">
        <f>_xll.BInterpol('Base IPCA'!$C$3:$C$13,'Base IPCA'!$E$3:$E$13,AH5371,"Cubic","Extrapolate=Linear","MultiX=Average","Skip=True","Sort=True")</f>
        <v>#N/A Invalid Parameter: Interpolation value</v>
      </c>
      <c r="AJ5371" s="43" t="str">
        <f>_xll.BInterpol('Base IPCA'!$C$3:$C$13,'Base IPCA'!$D$3:$D$13,AH5371,"Cubic","Extrapolate=Linear","MultiX=Average","Skip=True","Sort=True")</f>
        <v>#N/A Invalid Parameter: Interpolation value</v>
      </c>
    </row>
    <row r="5372" spans="34:36" x14ac:dyDescent="0.25">
      <c r="AH5372" s="42" t="e">
        <f t="shared" si="177"/>
        <v>#REF!</v>
      </c>
      <c r="AI5372" s="43" t="str">
        <f>_xll.BInterpol('Base IPCA'!$C$3:$C$13,'Base IPCA'!$E$3:$E$13,AH5372,"Cubic","Extrapolate=Linear","MultiX=Average","Skip=True","Sort=True")</f>
        <v>#N/A Invalid Parameter: Interpolation value</v>
      </c>
      <c r="AJ5372" s="43" t="str">
        <f>_xll.BInterpol('Base IPCA'!$C$3:$C$13,'Base IPCA'!$D$3:$D$13,AH5372,"Cubic","Extrapolate=Linear","MultiX=Average","Skip=True","Sort=True")</f>
        <v>#N/A Invalid Parameter: Interpolation value</v>
      </c>
    </row>
    <row r="5373" spans="34:36" x14ac:dyDescent="0.25">
      <c r="AH5373" s="42" t="e">
        <f t="shared" si="177"/>
        <v>#REF!</v>
      </c>
      <c r="AI5373" s="43" t="str">
        <f>_xll.BInterpol('Base IPCA'!$C$3:$C$13,'Base IPCA'!$E$3:$E$13,AH5373,"Cubic","Extrapolate=Linear","MultiX=Average","Skip=True","Sort=True")</f>
        <v>#N/A Invalid Parameter: Interpolation value</v>
      </c>
      <c r="AJ5373" s="43" t="str">
        <f>_xll.BInterpol('Base IPCA'!$C$3:$C$13,'Base IPCA'!$D$3:$D$13,AH5373,"Cubic","Extrapolate=Linear","MultiX=Average","Skip=True","Sort=True")</f>
        <v>#N/A Invalid Parameter: Interpolation value</v>
      </c>
    </row>
    <row r="5374" spans="34:36" x14ac:dyDescent="0.25">
      <c r="AH5374" s="42" t="e">
        <f t="shared" si="177"/>
        <v>#REF!</v>
      </c>
      <c r="AI5374" s="43" t="str">
        <f>_xll.BInterpol('Base IPCA'!$C$3:$C$13,'Base IPCA'!$E$3:$E$13,AH5374,"Cubic","Extrapolate=Linear","MultiX=Average","Skip=True","Sort=True")</f>
        <v>#N/A Invalid Parameter: Interpolation value</v>
      </c>
      <c r="AJ5374" s="43" t="str">
        <f>_xll.BInterpol('Base IPCA'!$C$3:$C$13,'Base IPCA'!$D$3:$D$13,AH5374,"Cubic","Extrapolate=Linear","MultiX=Average","Skip=True","Sort=True")</f>
        <v>#N/A Invalid Parameter: Interpolation value</v>
      </c>
    </row>
    <row r="5375" spans="34:36" x14ac:dyDescent="0.25">
      <c r="AH5375" s="42" t="e">
        <f t="shared" si="177"/>
        <v>#REF!</v>
      </c>
      <c r="AI5375" s="43" t="str">
        <f>_xll.BInterpol('Base IPCA'!$C$3:$C$13,'Base IPCA'!$E$3:$E$13,AH5375,"Cubic","Extrapolate=Linear","MultiX=Average","Skip=True","Sort=True")</f>
        <v>#N/A Invalid Parameter: Interpolation value</v>
      </c>
      <c r="AJ5375" s="43" t="str">
        <f>_xll.BInterpol('Base IPCA'!$C$3:$C$13,'Base IPCA'!$D$3:$D$13,AH5375,"Cubic","Extrapolate=Linear","MultiX=Average","Skip=True","Sort=True")</f>
        <v>#N/A Invalid Parameter: Interpolation value</v>
      </c>
    </row>
    <row r="5376" spans="34:36" x14ac:dyDescent="0.25">
      <c r="AH5376" s="42" t="e">
        <f t="shared" si="177"/>
        <v>#REF!</v>
      </c>
      <c r="AI5376" s="43" t="str">
        <f>_xll.BInterpol('Base IPCA'!$C$3:$C$13,'Base IPCA'!$E$3:$E$13,AH5376,"Cubic","Extrapolate=Linear","MultiX=Average","Skip=True","Sort=True")</f>
        <v>#N/A Invalid Parameter: Interpolation value</v>
      </c>
      <c r="AJ5376" s="43" t="str">
        <f>_xll.BInterpol('Base IPCA'!$C$3:$C$13,'Base IPCA'!$D$3:$D$13,AH5376,"Cubic","Extrapolate=Linear","MultiX=Average","Skip=True","Sort=True")</f>
        <v>#N/A Invalid Parameter: Interpolation value</v>
      </c>
    </row>
    <row r="5377" spans="34:36" x14ac:dyDescent="0.25">
      <c r="AH5377" s="42" t="e">
        <f t="shared" si="177"/>
        <v>#REF!</v>
      </c>
      <c r="AI5377" s="43" t="str">
        <f>_xll.BInterpol('Base IPCA'!$C$3:$C$13,'Base IPCA'!$E$3:$E$13,AH5377,"Cubic","Extrapolate=Linear","MultiX=Average","Skip=True","Sort=True")</f>
        <v>#N/A Invalid Parameter: Interpolation value</v>
      </c>
      <c r="AJ5377" s="43" t="str">
        <f>_xll.BInterpol('Base IPCA'!$C$3:$C$13,'Base IPCA'!$D$3:$D$13,AH5377,"Cubic","Extrapolate=Linear","MultiX=Average","Skip=True","Sort=True")</f>
        <v>#N/A Invalid Parameter: Interpolation value</v>
      </c>
    </row>
    <row r="5378" spans="34:36" x14ac:dyDescent="0.25">
      <c r="AH5378" s="42" t="e">
        <f t="shared" si="177"/>
        <v>#REF!</v>
      </c>
      <c r="AI5378" s="43" t="str">
        <f>_xll.BInterpol('Base IPCA'!$C$3:$C$13,'Base IPCA'!$E$3:$E$13,AH5378,"Cubic","Extrapolate=Linear","MultiX=Average","Skip=True","Sort=True")</f>
        <v>#N/A Invalid Parameter: Interpolation value</v>
      </c>
      <c r="AJ5378" s="43" t="str">
        <f>_xll.BInterpol('Base IPCA'!$C$3:$C$13,'Base IPCA'!$D$3:$D$13,AH5378,"Cubic","Extrapolate=Linear","MultiX=Average","Skip=True","Sort=True")</f>
        <v>#N/A Invalid Parameter: Interpolation value</v>
      </c>
    </row>
    <row r="5379" spans="34:36" x14ac:dyDescent="0.25">
      <c r="AH5379" s="42" t="e">
        <f t="shared" si="177"/>
        <v>#REF!</v>
      </c>
      <c r="AI5379" s="43" t="str">
        <f>_xll.BInterpol('Base IPCA'!$C$3:$C$13,'Base IPCA'!$E$3:$E$13,AH5379,"Cubic","Extrapolate=Linear","MultiX=Average","Skip=True","Sort=True")</f>
        <v>#N/A Invalid Parameter: Interpolation value</v>
      </c>
      <c r="AJ5379" s="43" t="str">
        <f>_xll.BInterpol('Base IPCA'!$C$3:$C$13,'Base IPCA'!$D$3:$D$13,AH5379,"Cubic","Extrapolate=Linear","MultiX=Average","Skip=True","Sort=True")</f>
        <v>#N/A Invalid Parameter: Interpolation value</v>
      </c>
    </row>
    <row r="5380" spans="34:36" x14ac:dyDescent="0.25">
      <c r="AH5380" s="42" t="e">
        <f t="shared" si="177"/>
        <v>#REF!</v>
      </c>
      <c r="AI5380" s="43" t="str">
        <f>_xll.BInterpol('Base IPCA'!$C$3:$C$13,'Base IPCA'!$E$3:$E$13,AH5380,"Cubic","Extrapolate=Linear","MultiX=Average","Skip=True","Sort=True")</f>
        <v>#N/A Invalid Parameter: Interpolation value</v>
      </c>
      <c r="AJ5380" s="43" t="str">
        <f>_xll.BInterpol('Base IPCA'!$C$3:$C$13,'Base IPCA'!$D$3:$D$13,AH5380,"Cubic","Extrapolate=Linear","MultiX=Average","Skip=True","Sort=True")</f>
        <v>#N/A Invalid Parameter: Interpolation value</v>
      </c>
    </row>
    <row r="5381" spans="34:36" x14ac:dyDescent="0.25">
      <c r="AH5381" s="42" t="e">
        <f t="shared" si="177"/>
        <v>#REF!</v>
      </c>
      <c r="AI5381" s="43" t="str">
        <f>_xll.BInterpol('Base IPCA'!$C$3:$C$13,'Base IPCA'!$E$3:$E$13,AH5381,"Cubic","Extrapolate=Linear","MultiX=Average","Skip=True","Sort=True")</f>
        <v>#N/A Invalid Parameter: Interpolation value</v>
      </c>
      <c r="AJ5381" s="43" t="str">
        <f>_xll.BInterpol('Base IPCA'!$C$3:$C$13,'Base IPCA'!$D$3:$D$13,AH5381,"Cubic","Extrapolate=Linear","MultiX=Average","Skip=True","Sort=True")</f>
        <v>#N/A Invalid Parameter: Interpolation value</v>
      </c>
    </row>
    <row r="5382" spans="34:36" x14ac:dyDescent="0.25">
      <c r="AH5382" s="42" t="e">
        <f t="shared" ref="AH5382:AH5445" si="178">AH5381+1</f>
        <v>#REF!</v>
      </c>
      <c r="AI5382" s="43" t="str">
        <f>_xll.BInterpol('Base IPCA'!$C$3:$C$13,'Base IPCA'!$E$3:$E$13,AH5382,"Cubic","Extrapolate=Linear","MultiX=Average","Skip=True","Sort=True")</f>
        <v>#N/A Invalid Parameter: Interpolation value</v>
      </c>
      <c r="AJ5382" s="43" t="str">
        <f>_xll.BInterpol('Base IPCA'!$C$3:$C$13,'Base IPCA'!$D$3:$D$13,AH5382,"Cubic","Extrapolate=Linear","MultiX=Average","Skip=True","Sort=True")</f>
        <v>#N/A Invalid Parameter: Interpolation value</v>
      </c>
    </row>
    <row r="5383" spans="34:36" x14ac:dyDescent="0.25">
      <c r="AH5383" s="42" t="e">
        <f t="shared" si="178"/>
        <v>#REF!</v>
      </c>
      <c r="AI5383" s="43" t="str">
        <f>_xll.BInterpol('Base IPCA'!$C$3:$C$13,'Base IPCA'!$E$3:$E$13,AH5383,"Cubic","Extrapolate=Linear","MultiX=Average","Skip=True","Sort=True")</f>
        <v>#N/A Invalid Parameter: Interpolation value</v>
      </c>
      <c r="AJ5383" s="43" t="str">
        <f>_xll.BInterpol('Base IPCA'!$C$3:$C$13,'Base IPCA'!$D$3:$D$13,AH5383,"Cubic","Extrapolate=Linear","MultiX=Average","Skip=True","Sort=True")</f>
        <v>#N/A Invalid Parameter: Interpolation value</v>
      </c>
    </row>
    <row r="5384" spans="34:36" x14ac:dyDescent="0.25">
      <c r="AH5384" s="42" t="e">
        <f t="shared" si="178"/>
        <v>#REF!</v>
      </c>
      <c r="AI5384" s="43" t="str">
        <f>_xll.BInterpol('Base IPCA'!$C$3:$C$13,'Base IPCA'!$E$3:$E$13,AH5384,"Cubic","Extrapolate=Linear","MultiX=Average","Skip=True","Sort=True")</f>
        <v>#N/A Invalid Parameter: Interpolation value</v>
      </c>
      <c r="AJ5384" s="43" t="str">
        <f>_xll.BInterpol('Base IPCA'!$C$3:$C$13,'Base IPCA'!$D$3:$D$13,AH5384,"Cubic","Extrapolate=Linear","MultiX=Average","Skip=True","Sort=True")</f>
        <v>#N/A Invalid Parameter: Interpolation value</v>
      </c>
    </row>
    <row r="5385" spans="34:36" x14ac:dyDescent="0.25">
      <c r="AH5385" s="42" t="e">
        <f t="shared" si="178"/>
        <v>#REF!</v>
      </c>
      <c r="AI5385" s="43" t="str">
        <f>_xll.BInterpol('Base IPCA'!$C$3:$C$13,'Base IPCA'!$E$3:$E$13,AH5385,"Cubic","Extrapolate=Linear","MultiX=Average","Skip=True","Sort=True")</f>
        <v>#N/A Invalid Parameter: Interpolation value</v>
      </c>
      <c r="AJ5385" s="43" t="str">
        <f>_xll.BInterpol('Base IPCA'!$C$3:$C$13,'Base IPCA'!$D$3:$D$13,AH5385,"Cubic","Extrapolate=Linear","MultiX=Average","Skip=True","Sort=True")</f>
        <v>#N/A Invalid Parameter: Interpolation value</v>
      </c>
    </row>
    <row r="5386" spans="34:36" x14ac:dyDescent="0.25">
      <c r="AH5386" s="42" t="e">
        <f t="shared" si="178"/>
        <v>#REF!</v>
      </c>
      <c r="AI5386" s="43" t="str">
        <f>_xll.BInterpol('Base IPCA'!$C$3:$C$13,'Base IPCA'!$E$3:$E$13,AH5386,"Cubic","Extrapolate=Linear","MultiX=Average","Skip=True","Sort=True")</f>
        <v>#N/A Invalid Parameter: Interpolation value</v>
      </c>
      <c r="AJ5386" s="43" t="str">
        <f>_xll.BInterpol('Base IPCA'!$C$3:$C$13,'Base IPCA'!$D$3:$D$13,AH5386,"Cubic","Extrapolate=Linear","MultiX=Average","Skip=True","Sort=True")</f>
        <v>#N/A Invalid Parameter: Interpolation value</v>
      </c>
    </row>
    <row r="5387" spans="34:36" x14ac:dyDescent="0.25">
      <c r="AH5387" s="42" t="e">
        <f t="shared" si="178"/>
        <v>#REF!</v>
      </c>
      <c r="AI5387" s="43" t="str">
        <f>_xll.BInterpol('Base IPCA'!$C$3:$C$13,'Base IPCA'!$E$3:$E$13,AH5387,"Cubic","Extrapolate=Linear","MultiX=Average","Skip=True","Sort=True")</f>
        <v>#N/A Invalid Parameter: Interpolation value</v>
      </c>
      <c r="AJ5387" s="43" t="str">
        <f>_xll.BInterpol('Base IPCA'!$C$3:$C$13,'Base IPCA'!$D$3:$D$13,AH5387,"Cubic","Extrapolate=Linear","MultiX=Average","Skip=True","Sort=True")</f>
        <v>#N/A Invalid Parameter: Interpolation value</v>
      </c>
    </row>
    <row r="5388" spans="34:36" x14ac:dyDescent="0.25">
      <c r="AH5388" s="42" t="e">
        <f t="shared" si="178"/>
        <v>#REF!</v>
      </c>
      <c r="AI5388" s="43" t="str">
        <f>_xll.BInterpol('Base IPCA'!$C$3:$C$13,'Base IPCA'!$E$3:$E$13,AH5388,"Cubic","Extrapolate=Linear","MultiX=Average","Skip=True","Sort=True")</f>
        <v>#N/A Invalid Parameter: Interpolation value</v>
      </c>
      <c r="AJ5388" s="43" t="str">
        <f>_xll.BInterpol('Base IPCA'!$C$3:$C$13,'Base IPCA'!$D$3:$D$13,AH5388,"Cubic","Extrapolate=Linear","MultiX=Average","Skip=True","Sort=True")</f>
        <v>#N/A Invalid Parameter: Interpolation value</v>
      </c>
    </row>
    <row r="5389" spans="34:36" x14ac:dyDescent="0.25">
      <c r="AH5389" s="42" t="e">
        <f t="shared" si="178"/>
        <v>#REF!</v>
      </c>
      <c r="AI5389" s="43" t="str">
        <f>_xll.BInterpol('Base IPCA'!$C$3:$C$13,'Base IPCA'!$E$3:$E$13,AH5389,"Cubic","Extrapolate=Linear","MultiX=Average","Skip=True","Sort=True")</f>
        <v>#N/A Invalid Parameter: Interpolation value</v>
      </c>
      <c r="AJ5389" s="43" t="str">
        <f>_xll.BInterpol('Base IPCA'!$C$3:$C$13,'Base IPCA'!$D$3:$D$13,AH5389,"Cubic","Extrapolate=Linear","MultiX=Average","Skip=True","Sort=True")</f>
        <v>#N/A Invalid Parameter: Interpolation value</v>
      </c>
    </row>
    <row r="5390" spans="34:36" x14ac:dyDescent="0.25">
      <c r="AH5390" s="42" t="e">
        <f t="shared" si="178"/>
        <v>#REF!</v>
      </c>
      <c r="AI5390" s="43" t="str">
        <f>_xll.BInterpol('Base IPCA'!$C$3:$C$13,'Base IPCA'!$E$3:$E$13,AH5390,"Cubic","Extrapolate=Linear","MultiX=Average","Skip=True","Sort=True")</f>
        <v>#N/A Invalid Parameter: Interpolation value</v>
      </c>
      <c r="AJ5390" s="43" t="str">
        <f>_xll.BInterpol('Base IPCA'!$C$3:$C$13,'Base IPCA'!$D$3:$D$13,AH5390,"Cubic","Extrapolate=Linear","MultiX=Average","Skip=True","Sort=True")</f>
        <v>#N/A Invalid Parameter: Interpolation value</v>
      </c>
    </row>
    <row r="5391" spans="34:36" x14ac:dyDescent="0.25">
      <c r="AH5391" s="42" t="e">
        <f t="shared" si="178"/>
        <v>#REF!</v>
      </c>
      <c r="AI5391" s="43" t="str">
        <f>_xll.BInterpol('Base IPCA'!$C$3:$C$13,'Base IPCA'!$E$3:$E$13,AH5391,"Cubic","Extrapolate=Linear","MultiX=Average","Skip=True","Sort=True")</f>
        <v>#N/A Invalid Parameter: Interpolation value</v>
      </c>
      <c r="AJ5391" s="43" t="str">
        <f>_xll.BInterpol('Base IPCA'!$C$3:$C$13,'Base IPCA'!$D$3:$D$13,AH5391,"Cubic","Extrapolate=Linear","MultiX=Average","Skip=True","Sort=True")</f>
        <v>#N/A Invalid Parameter: Interpolation value</v>
      </c>
    </row>
    <row r="5392" spans="34:36" x14ac:dyDescent="0.25">
      <c r="AH5392" s="42" t="e">
        <f t="shared" si="178"/>
        <v>#REF!</v>
      </c>
      <c r="AI5392" s="43" t="str">
        <f>_xll.BInterpol('Base IPCA'!$C$3:$C$13,'Base IPCA'!$E$3:$E$13,AH5392,"Cubic","Extrapolate=Linear","MultiX=Average","Skip=True","Sort=True")</f>
        <v>#N/A Invalid Parameter: Interpolation value</v>
      </c>
      <c r="AJ5392" s="43" t="str">
        <f>_xll.BInterpol('Base IPCA'!$C$3:$C$13,'Base IPCA'!$D$3:$D$13,AH5392,"Cubic","Extrapolate=Linear","MultiX=Average","Skip=True","Sort=True")</f>
        <v>#N/A Invalid Parameter: Interpolation value</v>
      </c>
    </row>
    <row r="5393" spans="34:36" x14ac:dyDescent="0.25">
      <c r="AH5393" s="42" t="e">
        <f t="shared" si="178"/>
        <v>#REF!</v>
      </c>
      <c r="AI5393" s="43" t="str">
        <f>_xll.BInterpol('Base IPCA'!$C$3:$C$13,'Base IPCA'!$E$3:$E$13,AH5393,"Cubic","Extrapolate=Linear","MultiX=Average","Skip=True","Sort=True")</f>
        <v>#N/A Invalid Parameter: Interpolation value</v>
      </c>
      <c r="AJ5393" s="43" t="str">
        <f>_xll.BInterpol('Base IPCA'!$C$3:$C$13,'Base IPCA'!$D$3:$D$13,AH5393,"Cubic","Extrapolate=Linear","MultiX=Average","Skip=True","Sort=True")</f>
        <v>#N/A Invalid Parameter: Interpolation value</v>
      </c>
    </row>
    <row r="5394" spans="34:36" x14ac:dyDescent="0.25">
      <c r="AH5394" s="42" t="e">
        <f t="shared" si="178"/>
        <v>#REF!</v>
      </c>
      <c r="AI5394" s="43" t="str">
        <f>_xll.BInterpol('Base IPCA'!$C$3:$C$13,'Base IPCA'!$E$3:$E$13,AH5394,"Cubic","Extrapolate=Linear","MultiX=Average","Skip=True","Sort=True")</f>
        <v>#N/A Invalid Parameter: Interpolation value</v>
      </c>
      <c r="AJ5394" s="43" t="str">
        <f>_xll.BInterpol('Base IPCA'!$C$3:$C$13,'Base IPCA'!$D$3:$D$13,AH5394,"Cubic","Extrapolate=Linear","MultiX=Average","Skip=True","Sort=True")</f>
        <v>#N/A Invalid Parameter: Interpolation value</v>
      </c>
    </row>
    <row r="5395" spans="34:36" x14ac:dyDescent="0.25">
      <c r="AH5395" s="42" t="e">
        <f t="shared" si="178"/>
        <v>#REF!</v>
      </c>
      <c r="AI5395" s="43" t="str">
        <f>_xll.BInterpol('Base IPCA'!$C$3:$C$13,'Base IPCA'!$E$3:$E$13,AH5395,"Cubic","Extrapolate=Linear","MultiX=Average","Skip=True","Sort=True")</f>
        <v>#N/A Invalid Parameter: Interpolation value</v>
      </c>
      <c r="AJ5395" s="43" t="str">
        <f>_xll.BInterpol('Base IPCA'!$C$3:$C$13,'Base IPCA'!$D$3:$D$13,AH5395,"Cubic","Extrapolate=Linear","MultiX=Average","Skip=True","Sort=True")</f>
        <v>#N/A Invalid Parameter: Interpolation value</v>
      </c>
    </row>
    <row r="5396" spans="34:36" x14ac:dyDescent="0.25">
      <c r="AH5396" s="42" t="e">
        <f t="shared" si="178"/>
        <v>#REF!</v>
      </c>
      <c r="AI5396" s="43" t="str">
        <f>_xll.BInterpol('Base IPCA'!$C$3:$C$13,'Base IPCA'!$E$3:$E$13,AH5396,"Cubic","Extrapolate=Linear","MultiX=Average","Skip=True","Sort=True")</f>
        <v>#N/A Invalid Parameter: Interpolation value</v>
      </c>
      <c r="AJ5396" s="43" t="str">
        <f>_xll.BInterpol('Base IPCA'!$C$3:$C$13,'Base IPCA'!$D$3:$D$13,AH5396,"Cubic","Extrapolate=Linear","MultiX=Average","Skip=True","Sort=True")</f>
        <v>#N/A Invalid Parameter: Interpolation value</v>
      </c>
    </row>
    <row r="5397" spans="34:36" x14ac:dyDescent="0.25">
      <c r="AH5397" s="42" t="e">
        <f t="shared" si="178"/>
        <v>#REF!</v>
      </c>
      <c r="AI5397" s="43" t="str">
        <f>_xll.BInterpol('Base IPCA'!$C$3:$C$13,'Base IPCA'!$E$3:$E$13,AH5397,"Cubic","Extrapolate=Linear","MultiX=Average","Skip=True","Sort=True")</f>
        <v>#N/A Invalid Parameter: Interpolation value</v>
      </c>
      <c r="AJ5397" s="43" t="str">
        <f>_xll.BInterpol('Base IPCA'!$C$3:$C$13,'Base IPCA'!$D$3:$D$13,AH5397,"Cubic","Extrapolate=Linear","MultiX=Average","Skip=True","Sort=True")</f>
        <v>#N/A Invalid Parameter: Interpolation value</v>
      </c>
    </row>
    <row r="5398" spans="34:36" x14ac:dyDescent="0.25">
      <c r="AH5398" s="42" t="e">
        <f t="shared" si="178"/>
        <v>#REF!</v>
      </c>
      <c r="AI5398" s="43" t="str">
        <f>_xll.BInterpol('Base IPCA'!$C$3:$C$13,'Base IPCA'!$E$3:$E$13,AH5398,"Cubic","Extrapolate=Linear","MultiX=Average","Skip=True","Sort=True")</f>
        <v>#N/A Invalid Parameter: Interpolation value</v>
      </c>
      <c r="AJ5398" s="43" t="str">
        <f>_xll.BInterpol('Base IPCA'!$C$3:$C$13,'Base IPCA'!$D$3:$D$13,AH5398,"Cubic","Extrapolate=Linear","MultiX=Average","Skip=True","Sort=True")</f>
        <v>#N/A Invalid Parameter: Interpolation value</v>
      </c>
    </row>
    <row r="5399" spans="34:36" x14ac:dyDescent="0.25">
      <c r="AH5399" s="42" t="e">
        <f t="shared" si="178"/>
        <v>#REF!</v>
      </c>
      <c r="AI5399" s="43" t="str">
        <f>_xll.BInterpol('Base IPCA'!$C$3:$C$13,'Base IPCA'!$E$3:$E$13,AH5399,"Cubic","Extrapolate=Linear","MultiX=Average","Skip=True","Sort=True")</f>
        <v>#N/A Invalid Parameter: Interpolation value</v>
      </c>
      <c r="AJ5399" s="43" t="str">
        <f>_xll.BInterpol('Base IPCA'!$C$3:$C$13,'Base IPCA'!$D$3:$D$13,AH5399,"Cubic","Extrapolate=Linear","MultiX=Average","Skip=True","Sort=True")</f>
        <v>#N/A Invalid Parameter: Interpolation value</v>
      </c>
    </row>
    <row r="5400" spans="34:36" x14ac:dyDescent="0.25">
      <c r="AH5400" s="42" t="e">
        <f t="shared" si="178"/>
        <v>#REF!</v>
      </c>
      <c r="AI5400" s="43" t="str">
        <f>_xll.BInterpol('Base IPCA'!$C$3:$C$13,'Base IPCA'!$E$3:$E$13,AH5400,"Cubic","Extrapolate=Linear","MultiX=Average","Skip=True","Sort=True")</f>
        <v>#N/A Invalid Parameter: Interpolation value</v>
      </c>
      <c r="AJ5400" s="43" t="str">
        <f>_xll.BInterpol('Base IPCA'!$C$3:$C$13,'Base IPCA'!$D$3:$D$13,AH5400,"Cubic","Extrapolate=Linear","MultiX=Average","Skip=True","Sort=True")</f>
        <v>#N/A Invalid Parameter: Interpolation value</v>
      </c>
    </row>
    <row r="5401" spans="34:36" x14ac:dyDescent="0.25">
      <c r="AH5401" s="42" t="e">
        <f t="shared" si="178"/>
        <v>#REF!</v>
      </c>
      <c r="AI5401" s="43" t="str">
        <f>_xll.BInterpol('Base IPCA'!$C$3:$C$13,'Base IPCA'!$E$3:$E$13,AH5401,"Cubic","Extrapolate=Linear","MultiX=Average","Skip=True","Sort=True")</f>
        <v>#N/A Invalid Parameter: Interpolation value</v>
      </c>
      <c r="AJ5401" s="43" t="str">
        <f>_xll.BInterpol('Base IPCA'!$C$3:$C$13,'Base IPCA'!$D$3:$D$13,AH5401,"Cubic","Extrapolate=Linear","MultiX=Average","Skip=True","Sort=True")</f>
        <v>#N/A Invalid Parameter: Interpolation value</v>
      </c>
    </row>
    <row r="5402" spans="34:36" x14ac:dyDescent="0.25">
      <c r="AH5402" s="42" t="e">
        <f t="shared" si="178"/>
        <v>#REF!</v>
      </c>
      <c r="AI5402" s="43" t="str">
        <f>_xll.BInterpol('Base IPCA'!$C$3:$C$13,'Base IPCA'!$E$3:$E$13,AH5402,"Cubic","Extrapolate=Linear","MultiX=Average","Skip=True","Sort=True")</f>
        <v>#N/A Invalid Parameter: Interpolation value</v>
      </c>
      <c r="AJ5402" s="43" t="str">
        <f>_xll.BInterpol('Base IPCA'!$C$3:$C$13,'Base IPCA'!$D$3:$D$13,AH5402,"Cubic","Extrapolate=Linear","MultiX=Average","Skip=True","Sort=True")</f>
        <v>#N/A Invalid Parameter: Interpolation value</v>
      </c>
    </row>
    <row r="5403" spans="34:36" x14ac:dyDescent="0.25">
      <c r="AH5403" s="42" t="e">
        <f t="shared" si="178"/>
        <v>#REF!</v>
      </c>
      <c r="AI5403" s="43" t="str">
        <f>_xll.BInterpol('Base IPCA'!$C$3:$C$13,'Base IPCA'!$E$3:$E$13,AH5403,"Cubic","Extrapolate=Linear","MultiX=Average","Skip=True","Sort=True")</f>
        <v>#N/A Invalid Parameter: Interpolation value</v>
      </c>
      <c r="AJ5403" s="43" t="str">
        <f>_xll.BInterpol('Base IPCA'!$C$3:$C$13,'Base IPCA'!$D$3:$D$13,AH5403,"Cubic","Extrapolate=Linear","MultiX=Average","Skip=True","Sort=True")</f>
        <v>#N/A Invalid Parameter: Interpolation value</v>
      </c>
    </row>
    <row r="5404" spans="34:36" x14ac:dyDescent="0.25">
      <c r="AH5404" s="42" t="e">
        <f t="shared" si="178"/>
        <v>#REF!</v>
      </c>
      <c r="AI5404" s="43" t="str">
        <f>_xll.BInterpol('Base IPCA'!$C$3:$C$13,'Base IPCA'!$E$3:$E$13,AH5404,"Cubic","Extrapolate=Linear","MultiX=Average","Skip=True","Sort=True")</f>
        <v>#N/A Invalid Parameter: Interpolation value</v>
      </c>
      <c r="AJ5404" s="43" t="str">
        <f>_xll.BInterpol('Base IPCA'!$C$3:$C$13,'Base IPCA'!$D$3:$D$13,AH5404,"Cubic","Extrapolate=Linear","MultiX=Average","Skip=True","Sort=True")</f>
        <v>#N/A Invalid Parameter: Interpolation value</v>
      </c>
    </row>
    <row r="5405" spans="34:36" x14ac:dyDescent="0.25">
      <c r="AH5405" s="42" t="e">
        <f t="shared" si="178"/>
        <v>#REF!</v>
      </c>
      <c r="AI5405" s="43" t="str">
        <f>_xll.BInterpol('Base IPCA'!$C$3:$C$13,'Base IPCA'!$E$3:$E$13,AH5405,"Cubic","Extrapolate=Linear","MultiX=Average","Skip=True","Sort=True")</f>
        <v>#N/A Invalid Parameter: Interpolation value</v>
      </c>
      <c r="AJ5405" s="43" t="str">
        <f>_xll.BInterpol('Base IPCA'!$C$3:$C$13,'Base IPCA'!$D$3:$D$13,AH5405,"Cubic","Extrapolate=Linear","MultiX=Average","Skip=True","Sort=True")</f>
        <v>#N/A Invalid Parameter: Interpolation value</v>
      </c>
    </row>
    <row r="5406" spans="34:36" x14ac:dyDescent="0.25">
      <c r="AH5406" s="42" t="e">
        <f t="shared" si="178"/>
        <v>#REF!</v>
      </c>
      <c r="AI5406" s="43" t="str">
        <f>_xll.BInterpol('Base IPCA'!$C$3:$C$13,'Base IPCA'!$E$3:$E$13,AH5406,"Cubic","Extrapolate=Linear","MultiX=Average","Skip=True","Sort=True")</f>
        <v>#N/A Invalid Parameter: Interpolation value</v>
      </c>
      <c r="AJ5406" s="43" t="str">
        <f>_xll.BInterpol('Base IPCA'!$C$3:$C$13,'Base IPCA'!$D$3:$D$13,AH5406,"Cubic","Extrapolate=Linear","MultiX=Average","Skip=True","Sort=True")</f>
        <v>#N/A Invalid Parameter: Interpolation value</v>
      </c>
    </row>
    <row r="5407" spans="34:36" x14ac:dyDescent="0.25">
      <c r="AH5407" s="42" t="e">
        <f t="shared" si="178"/>
        <v>#REF!</v>
      </c>
      <c r="AI5407" s="43" t="str">
        <f>_xll.BInterpol('Base IPCA'!$C$3:$C$13,'Base IPCA'!$E$3:$E$13,AH5407,"Cubic","Extrapolate=Linear","MultiX=Average","Skip=True","Sort=True")</f>
        <v>#N/A Invalid Parameter: Interpolation value</v>
      </c>
      <c r="AJ5407" s="43" t="str">
        <f>_xll.BInterpol('Base IPCA'!$C$3:$C$13,'Base IPCA'!$D$3:$D$13,AH5407,"Cubic","Extrapolate=Linear","MultiX=Average","Skip=True","Sort=True")</f>
        <v>#N/A Invalid Parameter: Interpolation value</v>
      </c>
    </row>
    <row r="5408" spans="34:36" x14ac:dyDescent="0.25">
      <c r="AH5408" s="42" t="e">
        <f t="shared" si="178"/>
        <v>#REF!</v>
      </c>
      <c r="AI5408" s="43" t="str">
        <f>_xll.BInterpol('Base IPCA'!$C$3:$C$13,'Base IPCA'!$E$3:$E$13,AH5408,"Cubic","Extrapolate=Linear","MultiX=Average","Skip=True","Sort=True")</f>
        <v>#N/A Invalid Parameter: Interpolation value</v>
      </c>
      <c r="AJ5408" s="43" t="str">
        <f>_xll.BInterpol('Base IPCA'!$C$3:$C$13,'Base IPCA'!$D$3:$D$13,AH5408,"Cubic","Extrapolate=Linear","MultiX=Average","Skip=True","Sort=True")</f>
        <v>#N/A Invalid Parameter: Interpolation value</v>
      </c>
    </row>
    <row r="5409" spans="34:36" x14ac:dyDescent="0.25">
      <c r="AH5409" s="42" t="e">
        <f t="shared" si="178"/>
        <v>#REF!</v>
      </c>
      <c r="AI5409" s="43" t="str">
        <f>_xll.BInterpol('Base IPCA'!$C$3:$C$13,'Base IPCA'!$E$3:$E$13,AH5409,"Cubic","Extrapolate=Linear","MultiX=Average","Skip=True","Sort=True")</f>
        <v>#N/A Invalid Parameter: Interpolation value</v>
      </c>
      <c r="AJ5409" s="43" t="str">
        <f>_xll.BInterpol('Base IPCA'!$C$3:$C$13,'Base IPCA'!$D$3:$D$13,AH5409,"Cubic","Extrapolate=Linear","MultiX=Average","Skip=True","Sort=True")</f>
        <v>#N/A Invalid Parameter: Interpolation value</v>
      </c>
    </row>
    <row r="5410" spans="34:36" x14ac:dyDescent="0.25">
      <c r="AH5410" s="42" t="e">
        <f t="shared" si="178"/>
        <v>#REF!</v>
      </c>
      <c r="AI5410" s="43" t="str">
        <f>_xll.BInterpol('Base IPCA'!$C$3:$C$13,'Base IPCA'!$E$3:$E$13,AH5410,"Cubic","Extrapolate=Linear","MultiX=Average","Skip=True","Sort=True")</f>
        <v>#N/A Invalid Parameter: Interpolation value</v>
      </c>
      <c r="AJ5410" s="43" t="str">
        <f>_xll.BInterpol('Base IPCA'!$C$3:$C$13,'Base IPCA'!$D$3:$D$13,AH5410,"Cubic","Extrapolate=Linear","MultiX=Average","Skip=True","Sort=True")</f>
        <v>#N/A Invalid Parameter: Interpolation value</v>
      </c>
    </row>
    <row r="5411" spans="34:36" x14ac:dyDescent="0.25">
      <c r="AH5411" s="42" t="e">
        <f t="shared" si="178"/>
        <v>#REF!</v>
      </c>
      <c r="AI5411" s="43" t="str">
        <f>_xll.BInterpol('Base IPCA'!$C$3:$C$13,'Base IPCA'!$E$3:$E$13,AH5411,"Cubic","Extrapolate=Linear","MultiX=Average","Skip=True","Sort=True")</f>
        <v>#N/A Invalid Parameter: Interpolation value</v>
      </c>
      <c r="AJ5411" s="43" t="str">
        <f>_xll.BInterpol('Base IPCA'!$C$3:$C$13,'Base IPCA'!$D$3:$D$13,AH5411,"Cubic","Extrapolate=Linear","MultiX=Average","Skip=True","Sort=True")</f>
        <v>#N/A Invalid Parameter: Interpolation value</v>
      </c>
    </row>
    <row r="5412" spans="34:36" x14ac:dyDescent="0.25">
      <c r="AH5412" s="42" t="e">
        <f t="shared" si="178"/>
        <v>#REF!</v>
      </c>
      <c r="AI5412" s="43" t="str">
        <f>_xll.BInterpol('Base IPCA'!$C$3:$C$13,'Base IPCA'!$E$3:$E$13,AH5412,"Cubic","Extrapolate=Linear","MultiX=Average","Skip=True","Sort=True")</f>
        <v>#N/A Invalid Parameter: Interpolation value</v>
      </c>
      <c r="AJ5412" s="43" t="str">
        <f>_xll.BInterpol('Base IPCA'!$C$3:$C$13,'Base IPCA'!$D$3:$D$13,AH5412,"Cubic","Extrapolate=Linear","MultiX=Average","Skip=True","Sort=True")</f>
        <v>#N/A Invalid Parameter: Interpolation value</v>
      </c>
    </row>
    <row r="5413" spans="34:36" x14ac:dyDescent="0.25">
      <c r="AH5413" s="42" t="e">
        <f t="shared" si="178"/>
        <v>#REF!</v>
      </c>
      <c r="AI5413" s="43" t="str">
        <f>_xll.BInterpol('Base IPCA'!$C$3:$C$13,'Base IPCA'!$E$3:$E$13,AH5413,"Cubic","Extrapolate=Linear","MultiX=Average","Skip=True","Sort=True")</f>
        <v>#N/A Invalid Parameter: Interpolation value</v>
      </c>
      <c r="AJ5413" s="43" t="str">
        <f>_xll.BInterpol('Base IPCA'!$C$3:$C$13,'Base IPCA'!$D$3:$D$13,AH5413,"Cubic","Extrapolate=Linear","MultiX=Average","Skip=True","Sort=True")</f>
        <v>#N/A Invalid Parameter: Interpolation value</v>
      </c>
    </row>
    <row r="5414" spans="34:36" x14ac:dyDescent="0.25">
      <c r="AH5414" s="42" t="e">
        <f t="shared" si="178"/>
        <v>#REF!</v>
      </c>
      <c r="AI5414" s="43" t="str">
        <f>_xll.BInterpol('Base IPCA'!$C$3:$C$13,'Base IPCA'!$E$3:$E$13,AH5414,"Cubic","Extrapolate=Linear","MultiX=Average","Skip=True","Sort=True")</f>
        <v>#N/A Invalid Parameter: Interpolation value</v>
      </c>
      <c r="AJ5414" s="43" t="str">
        <f>_xll.BInterpol('Base IPCA'!$C$3:$C$13,'Base IPCA'!$D$3:$D$13,AH5414,"Cubic","Extrapolate=Linear","MultiX=Average","Skip=True","Sort=True")</f>
        <v>#N/A Invalid Parameter: Interpolation value</v>
      </c>
    </row>
    <row r="5415" spans="34:36" x14ac:dyDescent="0.25">
      <c r="AH5415" s="42" t="e">
        <f t="shared" si="178"/>
        <v>#REF!</v>
      </c>
      <c r="AI5415" s="43" t="str">
        <f>_xll.BInterpol('Base IPCA'!$C$3:$C$13,'Base IPCA'!$E$3:$E$13,AH5415,"Cubic","Extrapolate=Linear","MultiX=Average","Skip=True","Sort=True")</f>
        <v>#N/A Invalid Parameter: Interpolation value</v>
      </c>
      <c r="AJ5415" s="43" t="str">
        <f>_xll.BInterpol('Base IPCA'!$C$3:$C$13,'Base IPCA'!$D$3:$D$13,AH5415,"Cubic","Extrapolate=Linear","MultiX=Average","Skip=True","Sort=True")</f>
        <v>#N/A Invalid Parameter: Interpolation value</v>
      </c>
    </row>
    <row r="5416" spans="34:36" x14ac:dyDescent="0.25">
      <c r="AH5416" s="42" t="e">
        <f t="shared" si="178"/>
        <v>#REF!</v>
      </c>
      <c r="AI5416" s="43" t="str">
        <f>_xll.BInterpol('Base IPCA'!$C$3:$C$13,'Base IPCA'!$E$3:$E$13,AH5416,"Cubic","Extrapolate=Linear","MultiX=Average","Skip=True","Sort=True")</f>
        <v>#N/A Invalid Parameter: Interpolation value</v>
      </c>
      <c r="AJ5416" s="43" t="str">
        <f>_xll.BInterpol('Base IPCA'!$C$3:$C$13,'Base IPCA'!$D$3:$D$13,AH5416,"Cubic","Extrapolate=Linear","MultiX=Average","Skip=True","Sort=True")</f>
        <v>#N/A Invalid Parameter: Interpolation value</v>
      </c>
    </row>
    <row r="5417" spans="34:36" x14ac:dyDescent="0.25">
      <c r="AH5417" s="42" t="e">
        <f t="shared" si="178"/>
        <v>#REF!</v>
      </c>
      <c r="AI5417" s="43" t="str">
        <f>_xll.BInterpol('Base IPCA'!$C$3:$C$13,'Base IPCA'!$E$3:$E$13,AH5417,"Cubic","Extrapolate=Linear","MultiX=Average","Skip=True","Sort=True")</f>
        <v>#N/A Invalid Parameter: Interpolation value</v>
      </c>
      <c r="AJ5417" s="43" t="str">
        <f>_xll.BInterpol('Base IPCA'!$C$3:$C$13,'Base IPCA'!$D$3:$D$13,AH5417,"Cubic","Extrapolate=Linear","MultiX=Average","Skip=True","Sort=True")</f>
        <v>#N/A Invalid Parameter: Interpolation value</v>
      </c>
    </row>
    <row r="5418" spans="34:36" x14ac:dyDescent="0.25">
      <c r="AH5418" s="42" t="e">
        <f t="shared" si="178"/>
        <v>#REF!</v>
      </c>
      <c r="AI5418" s="43" t="str">
        <f>_xll.BInterpol('Base IPCA'!$C$3:$C$13,'Base IPCA'!$E$3:$E$13,AH5418,"Cubic","Extrapolate=Linear","MultiX=Average","Skip=True","Sort=True")</f>
        <v>#N/A Invalid Parameter: Interpolation value</v>
      </c>
      <c r="AJ5418" s="43" t="str">
        <f>_xll.BInterpol('Base IPCA'!$C$3:$C$13,'Base IPCA'!$D$3:$D$13,AH5418,"Cubic","Extrapolate=Linear","MultiX=Average","Skip=True","Sort=True")</f>
        <v>#N/A Invalid Parameter: Interpolation value</v>
      </c>
    </row>
    <row r="5419" spans="34:36" x14ac:dyDescent="0.25">
      <c r="AH5419" s="42" t="e">
        <f t="shared" si="178"/>
        <v>#REF!</v>
      </c>
      <c r="AI5419" s="43" t="str">
        <f>_xll.BInterpol('Base IPCA'!$C$3:$C$13,'Base IPCA'!$E$3:$E$13,AH5419,"Cubic","Extrapolate=Linear","MultiX=Average","Skip=True","Sort=True")</f>
        <v>#N/A Invalid Parameter: Interpolation value</v>
      </c>
      <c r="AJ5419" s="43" t="str">
        <f>_xll.BInterpol('Base IPCA'!$C$3:$C$13,'Base IPCA'!$D$3:$D$13,AH5419,"Cubic","Extrapolate=Linear","MultiX=Average","Skip=True","Sort=True")</f>
        <v>#N/A Invalid Parameter: Interpolation value</v>
      </c>
    </row>
    <row r="5420" spans="34:36" x14ac:dyDescent="0.25">
      <c r="AH5420" s="42" t="e">
        <f t="shared" si="178"/>
        <v>#REF!</v>
      </c>
      <c r="AI5420" s="43" t="str">
        <f>_xll.BInterpol('Base IPCA'!$C$3:$C$13,'Base IPCA'!$E$3:$E$13,AH5420,"Cubic","Extrapolate=Linear","MultiX=Average","Skip=True","Sort=True")</f>
        <v>#N/A Invalid Parameter: Interpolation value</v>
      </c>
      <c r="AJ5420" s="43" t="str">
        <f>_xll.BInterpol('Base IPCA'!$C$3:$C$13,'Base IPCA'!$D$3:$D$13,AH5420,"Cubic","Extrapolate=Linear","MultiX=Average","Skip=True","Sort=True")</f>
        <v>#N/A Invalid Parameter: Interpolation value</v>
      </c>
    </row>
    <row r="5421" spans="34:36" x14ac:dyDescent="0.25">
      <c r="AH5421" s="42" t="e">
        <f t="shared" si="178"/>
        <v>#REF!</v>
      </c>
      <c r="AI5421" s="43" t="str">
        <f>_xll.BInterpol('Base IPCA'!$C$3:$C$13,'Base IPCA'!$E$3:$E$13,AH5421,"Cubic","Extrapolate=Linear","MultiX=Average","Skip=True","Sort=True")</f>
        <v>#N/A Invalid Parameter: Interpolation value</v>
      </c>
      <c r="AJ5421" s="43" t="str">
        <f>_xll.BInterpol('Base IPCA'!$C$3:$C$13,'Base IPCA'!$D$3:$D$13,AH5421,"Cubic","Extrapolate=Linear","MultiX=Average","Skip=True","Sort=True")</f>
        <v>#N/A Invalid Parameter: Interpolation value</v>
      </c>
    </row>
    <row r="5422" spans="34:36" x14ac:dyDescent="0.25">
      <c r="AH5422" s="42" t="e">
        <f t="shared" si="178"/>
        <v>#REF!</v>
      </c>
      <c r="AI5422" s="43" t="str">
        <f>_xll.BInterpol('Base IPCA'!$C$3:$C$13,'Base IPCA'!$E$3:$E$13,AH5422,"Cubic","Extrapolate=Linear","MultiX=Average","Skip=True","Sort=True")</f>
        <v>#N/A Invalid Parameter: Interpolation value</v>
      </c>
      <c r="AJ5422" s="43" t="str">
        <f>_xll.BInterpol('Base IPCA'!$C$3:$C$13,'Base IPCA'!$D$3:$D$13,AH5422,"Cubic","Extrapolate=Linear","MultiX=Average","Skip=True","Sort=True")</f>
        <v>#N/A Invalid Parameter: Interpolation value</v>
      </c>
    </row>
    <row r="5423" spans="34:36" x14ac:dyDescent="0.25">
      <c r="AH5423" s="42" t="e">
        <f t="shared" si="178"/>
        <v>#REF!</v>
      </c>
      <c r="AI5423" s="43" t="str">
        <f>_xll.BInterpol('Base IPCA'!$C$3:$C$13,'Base IPCA'!$E$3:$E$13,AH5423,"Cubic","Extrapolate=Linear","MultiX=Average","Skip=True","Sort=True")</f>
        <v>#N/A Invalid Parameter: Interpolation value</v>
      </c>
      <c r="AJ5423" s="43" t="str">
        <f>_xll.BInterpol('Base IPCA'!$C$3:$C$13,'Base IPCA'!$D$3:$D$13,AH5423,"Cubic","Extrapolate=Linear","MultiX=Average","Skip=True","Sort=True")</f>
        <v>#N/A Invalid Parameter: Interpolation value</v>
      </c>
    </row>
    <row r="5424" spans="34:36" x14ac:dyDescent="0.25">
      <c r="AH5424" s="42" t="e">
        <f t="shared" si="178"/>
        <v>#REF!</v>
      </c>
      <c r="AI5424" s="43" t="str">
        <f>_xll.BInterpol('Base IPCA'!$C$3:$C$13,'Base IPCA'!$E$3:$E$13,AH5424,"Cubic","Extrapolate=Linear","MultiX=Average","Skip=True","Sort=True")</f>
        <v>#N/A Invalid Parameter: Interpolation value</v>
      </c>
      <c r="AJ5424" s="43" t="str">
        <f>_xll.BInterpol('Base IPCA'!$C$3:$C$13,'Base IPCA'!$D$3:$D$13,AH5424,"Cubic","Extrapolate=Linear","MultiX=Average","Skip=True","Sort=True")</f>
        <v>#N/A Invalid Parameter: Interpolation value</v>
      </c>
    </row>
    <row r="5425" spans="34:36" x14ac:dyDescent="0.25">
      <c r="AH5425" s="42" t="e">
        <f t="shared" si="178"/>
        <v>#REF!</v>
      </c>
      <c r="AI5425" s="43" t="str">
        <f>_xll.BInterpol('Base IPCA'!$C$3:$C$13,'Base IPCA'!$E$3:$E$13,AH5425,"Cubic","Extrapolate=Linear","MultiX=Average","Skip=True","Sort=True")</f>
        <v>#N/A Invalid Parameter: Interpolation value</v>
      </c>
      <c r="AJ5425" s="43" t="str">
        <f>_xll.BInterpol('Base IPCA'!$C$3:$C$13,'Base IPCA'!$D$3:$D$13,AH5425,"Cubic","Extrapolate=Linear","MultiX=Average","Skip=True","Sort=True")</f>
        <v>#N/A Invalid Parameter: Interpolation value</v>
      </c>
    </row>
    <row r="5426" spans="34:36" x14ac:dyDescent="0.25">
      <c r="AH5426" s="42" t="e">
        <f t="shared" si="178"/>
        <v>#REF!</v>
      </c>
      <c r="AI5426" s="43" t="str">
        <f>_xll.BInterpol('Base IPCA'!$C$3:$C$13,'Base IPCA'!$E$3:$E$13,AH5426,"Cubic","Extrapolate=Linear","MultiX=Average","Skip=True","Sort=True")</f>
        <v>#N/A Invalid Parameter: Interpolation value</v>
      </c>
      <c r="AJ5426" s="43" t="str">
        <f>_xll.BInterpol('Base IPCA'!$C$3:$C$13,'Base IPCA'!$D$3:$D$13,AH5426,"Cubic","Extrapolate=Linear","MultiX=Average","Skip=True","Sort=True")</f>
        <v>#N/A Invalid Parameter: Interpolation value</v>
      </c>
    </row>
    <row r="5427" spans="34:36" x14ac:dyDescent="0.25">
      <c r="AH5427" s="42" t="e">
        <f t="shared" si="178"/>
        <v>#REF!</v>
      </c>
      <c r="AI5427" s="43" t="str">
        <f>_xll.BInterpol('Base IPCA'!$C$3:$C$13,'Base IPCA'!$E$3:$E$13,AH5427,"Cubic","Extrapolate=Linear","MultiX=Average","Skip=True","Sort=True")</f>
        <v>#N/A Invalid Parameter: Interpolation value</v>
      </c>
      <c r="AJ5427" s="43" t="str">
        <f>_xll.BInterpol('Base IPCA'!$C$3:$C$13,'Base IPCA'!$D$3:$D$13,AH5427,"Cubic","Extrapolate=Linear","MultiX=Average","Skip=True","Sort=True")</f>
        <v>#N/A Invalid Parameter: Interpolation value</v>
      </c>
    </row>
    <row r="5428" spans="34:36" x14ac:dyDescent="0.25">
      <c r="AH5428" s="42" t="e">
        <f t="shared" si="178"/>
        <v>#REF!</v>
      </c>
      <c r="AI5428" s="43" t="str">
        <f>_xll.BInterpol('Base IPCA'!$C$3:$C$13,'Base IPCA'!$E$3:$E$13,AH5428,"Cubic","Extrapolate=Linear","MultiX=Average","Skip=True","Sort=True")</f>
        <v>#N/A Invalid Parameter: Interpolation value</v>
      </c>
      <c r="AJ5428" s="43" t="str">
        <f>_xll.BInterpol('Base IPCA'!$C$3:$C$13,'Base IPCA'!$D$3:$D$13,AH5428,"Cubic","Extrapolate=Linear","MultiX=Average","Skip=True","Sort=True")</f>
        <v>#N/A Invalid Parameter: Interpolation value</v>
      </c>
    </row>
    <row r="5429" spans="34:36" x14ac:dyDescent="0.25">
      <c r="AH5429" s="42" t="e">
        <f t="shared" si="178"/>
        <v>#REF!</v>
      </c>
      <c r="AI5429" s="43" t="str">
        <f>_xll.BInterpol('Base IPCA'!$C$3:$C$13,'Base IPCA'!$E$3:$E$13,AH5429,"Cubic","Extrapolate=Linear","MultiX=Average","Skip=True","Sort=True")</f>
        <v>#N/A Invalid Parameter: Interpolation value</v>
      </c>
      <c r="AJ5429" s="43" t="str">
        <f>_xll.BInterpol('Base IPCA'!$C$3:$C$13,'Base IPCA'!$D$3:$D$13,AH5429,"Cubic","Extrapolate=Linear","MultiX=Average","Skip=True","Sort=True")</f>
        <v>#N/A Invalid Parameter: Interpolation value</v>
      </c>
    </row>
    <row r="5430" spans="34:36" x14ac:dyDescent="0.25">
      <c r="AH5430" s="42" t="e">
        <f t="shared" si="178"/>
        <v>#REF!</v>
      </c>
      <c r="AI5430" s="43" t="str">
        <f>_xll.BInterpol('Base IPCA'!$C$3:$C$13,'Base IPCA'!$E$3:$E$13,AH5430,"Cubic","Extrapolate=Linear","MultiX=Average","Skip=True","Sort=True")</f>
        <v>#N/A Invalid Parameter: Interpolation value</v>
      </c>
      <c r="AJ5430" s="43" t="str">
        <f>_xll.BInterpol('Base IPCA'!$C$3:$C$13,'Base IPCA'!$D$3:$D$13,AH5430,"Cubic","Extrapolate=Linear","MultiX=Average","Skip=True","Sort=True")</f>
        <v>#N/A Invalid Parameter: Interpolation value</v>
      </c>
    </row>
    <row r="5431" spans="34:36" x14ac:dyDescent="0.25">
      <c r="AH5431" s="42" t="e">
        <f t="shared" si="178"/>
        <v>#REF!</v>
      </c>
      <c r="AI5431" s="43" t="str">
        <f>_xll.BInterpol('Base IPCA'!$C$3:$C$13,'Base IPCA'!$E$3:$E$13,AH5431,"Cubic","Extrapolate=Linear","MultiX=Average","Skip=True","Sort=True")</f>
        <v>#N/A Invalid Parameter: Interpolation value</v>
      </c>
      <c r="AJ5431" s="43" t="str">
        <f>_xll.BInterpol('Base IPCA'!$C$3:$C$13,'Base IPCA'!$D$3:$D$13,AH5431,"Cubic","Extrapolate=Linear","MultiX=Average","Skip=True","Sort=True")</f>
        <v>#N/A Invalid Parameter: Interpolation value</v>
      </c>
    </row>
    <row r="5432" spans="34:36" x14ac:dyDescent="0.25">
      <c r="AH5432" s="42" t="e">
        <f t="shared" si="178"/>
        <v>#REF!</v>
      </c>
      <c r="AI5432" s="43" t="str">
        <f>_xll.BInterpol('Base IPCA'!$C$3:$C$13,'Base IPCA'!$E$3:$E$13,AH5432,"Cubic","Extrapolate=Linear","MultiX=Average","Skip=True","Sort=True")</f>
        <v>#N/A Invalid Parameter: Interpolation value</v>
      </c>
      <c r="AJ5432" s="43" t="str">
        <f>_xll.BInterpol('Base IPCA'!$C$3:$C$13,'Base IPCA'!$D$3:$D$13,AH5432,"Cubic","Extrapolate=Linear","MultiX=Average","Skip=True","Sort=True")</f>
        <v>#N/A Invalid Parameter: Interpolation value</v>
      </c>
    </row>
    <row r="5433" spans="34:36" x14ac:dyDescent="0.25">
      <c r="AH5433" s="42" t="e">
        <f t="shared" si="178"/>
        <v>#REF!</v>
      </c>
      <c r="AI5433" s="43" t="str">
        <f>_xll.BInterpol('Base IPCA'!$C$3:$C$13,'Base IPCA'!$E$3:$E$13,AH5433,"Cubic","Extrapolate=Linear","MultiX=Average","Skip=True","Sort=True")</f>
        <v>#N/A Invalid Parameter: Interpolation value</v>
      </c>
      <c r="AJ5433" s="43" t="str">
        <f>_xll.BInterpol('Base IPCA'!$C$3:$C$13,'Base IPCA'!$D$3:$D$13,AH5433,"Cubic","Extrapolate=Linear","MultiX=Average","Skip=True","Sort=True")</f>
        <v>#N/A Invalid Parameter: Interpolation value</v>
      </c>
    </row>
    <row r="5434" spans="34:36" x14ac:dyDescent="0.25">
      <c r="AH5434" s="42" t="e">
        <f t="shared" si="178"/>
        <v>#REF!</v>
      </c>
      <c r="AI5434" s="43" t="str">
        <f>_xll.BInterpol('Base IPCA'!$C$3:$C$13,'Base IPCA'!$E$3:$E$13,AH5434,"Cubic","Extrapolate=Linear","MultiX=Average","Skip=True","Sort=True")</f>
        <v>#N/A Invalid Parameter: Interpolation value</v>
      </c>
      <c r="AJ5434" s="43" t="str">
        <f>_xll.BInterpol('Base IPCA'!$C$3:$C$13,'Base IPCA'!$D$3:$D$13,AH5434,"Cubic","Extrapolate=Linear","MultiX=Average","Skip=True","Sort=True")</f>
        <v>#N/A Invalid Parameter: Interpolation value</v>
      </c>
    </row>
    <row r="5435" spans="34:36" x14ac:dyDescent="0.25">
      <c r="AH5435" s="42" t="e">
        <f t="shared" si="178"/>
        <v>#REF!</v>
      </c>
      <c r="AI5435" s="43" t="str">
        <f>_xll.BInterpol('Base IPCA'!$C$3:$C$13,'Base IPCA'!$E$3:$E$13,AH5435,"Cubic","Extrapolate=Linear","MultiX=Average","Skip=True","Sort=True")</f>
        <v>#N/A Invalid Parameter: Interpolation value</v>
      </c>
      <c r="AJ5435" s="43" t="str">
        <f>_xll.BInterpol('Base IPCA'!$C$3:$C$13,'Base IPCA'!$D$3:$D$13,AH5435,"Cubic","Extrapolate=Linear","MultiX=Average","Skip=True","Sort=True")</f>
        <v>#N/A Invalid Parameter: Interpolation value</v>
      </c>
    </row>
    <row r="5436" spans="34:36" x14ac:dyDescent="0.25">
      <c r="AH5436" s="42" t="e">
        <f t="shared" si="178"/>
        <v>#REF!</v>
      </c>
      <c r="AI5436" s="43" t="str">
        <f>_xll.BInterpol('Base IPCA'!$C$3:$C$13,'Base IPCA'!$E$3:$E$13,AH5436,"Cubic","Extrapolate=Linear","MultiX=Average","Skip=True","Sort=True")</f>
        <v>#N/A Invalid Parameter: Interpolation value</v>
      </c>
      <c r="AJ5436" s="43" t="str">
        <f>_xll.BInterpol('Base IPCA'!$C$3:$C$13,'Base IPCA'!$D$3:$D$13,AH5436,"Cubic","Extrapolate=Linear","MultiX=Average","Skip=True","Sort=True")</f>
        <v>#N/A Invalid Parameter: Interpolation value</v>
      </c>
    </row>
    <row r="5437" spans="34:36" x14ac:dyDescent="0.25">
      <c r="AH5437" s="42" t="e">
        <f t="shared" si="178"/>
        <v>#REF!</v>
      </c>
      <c r="AI5437" s="43" t="str">
        <f>_xll.BInterpol('Base IPCA'!$C$3:$C$13,'Base IPCA'!$E$3:$E$13,AH5437,"Cubic","Extrapolate=Linear","MultiX=Average","Skip=True","Sort=True")</f>
        <v>#N/A Invalid Parameter: Interpolation value</v>
      </c>
      <c r="AJ5437" s="43" t="str">
        <f>_xll.BInterpol('Base IPCA'!$C$3:$C$13,'Base IPCA'!$D$3:$D$13,AH5437,"Cubic","Extrapolate=Linear","MultiX=Average","Skip=True","Sort=True")</f>
        <v>#N/A Invalid Parameter: Interpolation value</v>
      </c>
    </row>
    <row r="5438" spans="34:36" x14ac:dyDescent="0.25">
      <c r="AH5438" s="42" t="e">
        <f t="shared" si="178"/>
        <v>#REF!</v>
      </c>
      <c r="AI5438" s="43" t="str">
        <f>_xll.BInterpol('Base IPCA'!$C$3:$C$13,'Base IPCA'!$E$3:$E$13,AH5438,"Cubic","Extrapolate=Linear","MultiX=Average","Skip=True","Sort=True")</f>
        <v>#N/A Invalid Parameter: Interpolation value</v>
      </c>
      <c r="AJ5438" s="43" t="str">
        <f>_xll.BInterpol('Base IPCA'!$C$3:$C$13,'Base IPCA'!$D$3:$D$13,AH5438,"Cubic","Extrapolate=Linear","MultiX=Average","Skip=True","Sort=True")</f>
        <v>#N/A Invalid Parameter: Interpolation value</v>
      </c>
    </row>
    <row r="5439" spans="34:36" x14ac:dyDescent="0.25">
      <c r="AH5439" s="42" t="e">
        <f t="shared" si="178"/>
        <v>#REF!</v>
      </c>
      <c r="AI5439" s="43" t="str">
        <f>_xll.BInterpol('Base IPCA'!$C$3:$C$13,'Base IPCA'!$E$3:$E$13,AH5439,"Cubic","Extrapolate=Linear","MultiX=Average","Skip=True","Sort=True")</f>
        <v>#N/A Invalid Parameter: Interpolation value</v>
      </c>
      <c r="AJ5439" s="43" t="str">
        <f>_xll.BInterpol('Base IPCA'!$C$3:$C$13,'Base IPCA'!$D$3:$D$13,AH5439,"Cubic","Extrapolate=Linear","MultiX=Average","Skip=True","Sort=True")</f>
        <v>#N/A Invalid Parameter: Interpolation value</v>
      </c>
    </row>
    <row r="5440" spans="34:36" x14ac:dyDescent="0.25">
      <c r="AH5440" s="42" t="e">
        <f t="shared" si="178"/>
        <v>#REF!</v>
      </c>
      <c r="AI5440" s="43" t="str">
        <f>_xll.BInterpol('Base IPCA'!$C$3:$C$13,'Base IPCA'!$E$3:$E$13,AH5440,"Cubic","Extrapolate=Linear","MultiX=Average","Skip=True","Sort=True")</f>
        <v>#N/A Invalid Parameter: Interpolation value</v>
      </c>
      <c r="AJ5440" s="43" t="str">
        <f>_xll.BInterpol('Base IPCA'!$C$3:$C$13,'Base IPCA'!$D$3:$D$13,AH5440,"Cubic","Extrapolate=Linear","MultiX=Average","Skip=True","Sort=True")</f>
        <v>#N/A Invalid Parameter: Interpolation value</v>
      </c>
    </row>
    <row r="5441" spans="34:36" x14ac:dyDescent="0.25">
      <c r="AH5441" s="42" t="e">
        <f t="shared" si="178"/>
        <v>#REF!</v>
      </c>
      <c r="AI5441" s="43" t="str">
        <f>_xll.BInterpol('Base IPCA'!$C$3:$C$13,'Base IPCA'!$E$3:$E$13,AH5441,"Cubic","Extrapolate=Linear","MultiX=Average","Skip=True","Sort=True")</f>
        <v>#N/A Invalid Parameter: Interpolation value</v>
      </c>
      <c r="AJ5441" s="43" t="str">
        <f>_xll.BInterpol('Base IPCA'!$C$3:$C$13,'Base IPCA'!$D$3:$D$13,AH5441,"Cubic","Extrapolate=Linear","MultiX=Average","Skip=True","Sort=True")</f>
        <v>#N/A Invalid Parameter: Interpolation value</v>
      </c>
    </row>
    <row r="5442" spans="34:36" x14ac:dyDescent="0.25">
      <c r="AH5442" s="42" t="e">
        <f t="shared" si="178"/>
        <v>#REF!</v>
      </c>
      <c r="AI5442" s="43" t="str">
        <f>_xll.BInterpol('Base IPCA'!$C$3:$C$13,'Base IPCA'!$E$3:$E$13,AH5442,"Cubic","Extrapolate=Linear","MultiX=Average","Skip=True","Sort=True")</f>
        <v>#N/A Invalid Parameter: Interpolation value</v>
      </c>
      <c r="AJ5442" s="43" t="str">
        <f>_xll.BInterpol('Base IPCA'!$C$3:$C$13,'Base IPCA'!$D$3:$D$13,AH5442,"Cubic","Extrapolate=Linear","MultiX=Average","Skip=True","Sort=True")</f>
        <v>#N/A Invalid Parameter: Interpolation value</v>
      </c>
    </row>
    <row r="5443" spans="34:36" x14ac:dyDescent="0.25">
      <c r="AH5443" s="42" t="e">
        <f t="shared" si="178"/>
        <v>#REF!</v>
      </c>
      <c r="AI5443" s="43" t="str">
        <f>_xll.BInterpol('Base IPCA'!$C$3:$C$13,'Base IPCA'!$E$3:$E$13,AH5443,"Cubic","Extrapolate=Linear","MultiX=Average","Skip=True","Sort=True")</f>
        <v>#N/A Invalid Parameter: Interpolation value</v>
      </c>
      <c r="AJ5443" s="43" t="str">
        <f>_xll.BInterpol('Base IPCA'!$C$3:$C$13,'Base IPCA'!$D$3:$D$13,AH5443,"Cubic","Extrapolate=Linear","MultiX=Average","Skip=True","Sort=True")</f>
        <v>#N/A Invalid Parameter: Interpolation value</v>
      </c>
    </row>
    <row r="5444" spans="34:36" x14ac:dyDescent="0.25">
      <c r="AH5444" s="42" t="e">
        <f t="shared" si="178"/>
        <v>#REF!</v>
      </c>
      <c r="AI5444" s="43" t="str">
        <f>_xll.BInterpol('Base IPCA'!$C$3:$C$13,'Base IPCA'!$E$3:$E$13,AH5444,"Cubic","Extrapolate=Linear","MultiX=Average","Skip=True","Sort=True")</f>
        <v>#N/A Invalid Parameter: Interpolation value</v>
      </c>
      <c r="AJ5444" s="43" t="str">
        <f>_xll.BInterpol('Base IPCA'!$C$3:$C$13,'Base IPCA'!$D$3:$D$13,AH5444,"Cubic","Extrapolate=Linear","MultiX=Average","Skip=True","Sort=True")</f>
        <v>#N/A Invalid Parameter: Interpolation value</v>
      </c>
    </row>
    <row r="5445" spans="34:36" x14ac:dyDescent="0.25">
      <c r="AH5445" s="42" t="e">
        <f t="shared" si="178"/>
        <v>#REF!</v>
      </c>
      <c r="AI5445" s="43" t="str">
        <f>_xll.BInterpol('Base IPCA'!$C$3:$C$13,'Base IPCA'!$E$3:$E$13,AH5445,"Cubic","Extrapolate=Linear","MultiX=Average","Skip=True","Sort=True")</f>
        <v>#N/A Invalid Parameter: Interpolation value</v>
      </c>
      <c r="AJ5445" s="43" t="str">
        <f>_xll.BInterpol('Base IPCA'!$C$3:$C$13,'Base IPCA'!$D$3:$D$13,AH5445,"Cubic","Extrapolate=Linear","MultiX=Average","Skip=True","Sort=True")</f>
        <v>#N/A Invalid Parameter: Interpolation value</v>
      </c>
    </row>
    <row r="5446" spans="34:36" x14ac:dyDescent="0.25">
      <c r="AH5446" s="42" t="e">
        <f t="shared" ref="AH5446:AH5509" si="179">AH5445+1</f>
        <v>#REF!</v>
      </c>
      <c r="AI5446" s="43" t="str">
        <f>_xll.BInterpol('Base IPCA'!$C$3:$C$13,'Base IPCA'!$E$3:$E$13,AH5446,"Cubic","Extrapolate=Linear","MultiX=Average","Skip=True","Sort=True")</f>
        <v>#N/A Invalid Parameter: Interpolation value</v>
      </c>
      <c r="AJ5446" s="43" t="str">
        <f>_xll.BInterpol('Base IPCA'!$C$3:$C$13,'Base IPCA'!$D$3:$D$13,AH5446,"Cubic","Extrapolate=Linear","MultiX=Average","Skip=True","Sort=True")</f>
        <v>#N/A Invalid Parameter: Interpolation value</v>
      </c>
    </row>
    <row r="5447" spans="34:36" x14ac:dyDescent="0.25">
      <c r="AH5447" s="42" t="e">
        <f t="shared" si="179"/>
        <v>#REF!</v>
      </c>
      <c r="AI5447" s="43" t="str">
        <f>_xll.BInterpol('Base IPCA'!$C$3:$C$13,'Base IPCA'!$E$3:$E$13,AH5447,"Cubic","Extrapolate=Linear","MultiX=Average","Skip=True","Sort=True")</f>
        <v>#N/A Invalid Parameter: Interpolation value</v>
      </c>
      <c r="AJ5447" s="43" t="str">
        <f>_xll.BInterpol('Base IPCA'!$C$3:$C$13,'Base IPCA'!$D$3:$D$13,AH5447,"Cubic","Extrapolate=Linear","MultiX=Average","Skip=True","Sort=True")</f>
        <v>#N/A Invalid Parameter: Interpolation value</v>
      </c>
    </row>
    <row r="5448" spans="34:36" x14ac:dyDescent="0.25">
      <c r="AH5448" s="42" t="e">
        <f t="shared" si="179"/>
        <v>#REF!</v>
      </c>
      <c r="AI5448" s="43" t="str">
        <f>_xll.BInterpol('Base IPCA'!$C$3:$C$13,'Base IPCA'!$E$3:$E$13,AH5448,"Cubic","Extrapolate=Linear","MultiX=Average","Skip=True","Sort=True")</f>
        <v>#N/A Invalid Parameter: Interpolation value</v>
      </c>
      <c r="AJ5448" s="43" t="str">
        <f>_xll.BInterpol('Base IPCA'!$C$3:$C$13,'Base IPCA'!$D$3:$D$13,AH5448,"Cubic","Extrapolate=Linear","MultiX=Average","Skip=True","Sort=True")</f>
        <v>#N/A Invalid Parameter: Interpolation value</v>
      </c>
    </row>
    <row r="5449" spans="34:36" x14ac:dyDescent="0.25">
      <c r="AH5449" s="42" t="e">
        <f t="shared" si="179"/>
        <v>#REF!</v>
      </c>
      <c r="AI5449" s="43" t="str">
        <f>_xll.BInterpol('Base IPCA'!$C$3:$C$13,'Base IPCA'!$E$3:$E$13,AH5449,"Cubic","Extrapolate=Linear","MultiX=Average","Skip=True","Sort=True")</f>
        <v>#N/A Invalid Parameter: Interpolation value</v>
      </c>
      <c r="AJ5449" s="43" t="str">
        <f>_xll.BInterpol('Base IPCA'!$C$3:$C$13,'Base IPCA'!$D$3:$D$13,AH5449,"Cubic","Extrapolate=Linear","MultiX=Average","Skip=True","Sort=True")</f>
        <v>#N/A Invalid Parameter: Interpolation value</v>
      </c>
    </row>
    <row r="5450" spans="34:36" x14ac:dyDescent="0.25">
      <c r="AH5450" s="42" t="e">
        <f t="shared" si="179"/>
        <v>#REF!</v>
      </c>
      <c r="AI5450" s="43" t="str">
        <f>_xll.BInterpol('Base IPCA'!$C$3:$C$13,'Base IPCA'!$E$3:$E$13,AH5450,"Cubic","Extrapolate=Linear","MultiX=Average","Skip=True","Sort=True")</f>
        <v>#N/A Invalid Parameter: Interpolation value</v>
      </c>
      <c r="AJ5450" s="43" t="str">
        <f>_xll.BInterpol('Base IPCA'!$C$3:$C$13,'Base IPCA'!$D$3:$D$13,AH5450,"Cubic","Extrapolate=Linear","MultiX=Average","Skip=True","Sort=True")</f>
        <v>#N/A Invalid Parameter: Interpolation value</v>
      </c>
    </row>
    <row r="5451" spans="34:36" x14ac:dyDescent="0.25">
      <c r="AH5451" s="42" t="e">
        <f t="shared" si="179"/>
        <v>#REF!</v>
      </c>
      <c r="AI5451" s="43" t="str">
        <f>_xll.BInterpol('Base IPCA'!$C$3:$C$13,'Base IPCA'!$E$3:$E$13,AH5451,"Cubic","Extrapolate=Linear","MultiX=Average","Skip=True","Sort=True")</f>
        <v>#N/A Invalid Parameter: Interpolation value</v>
      </c>
      <c r="AJ5451" s="43" t="str">
        <f>_xll.BInterpol('Base IPCA'!$C$3:$C$13,'Base IPCA'!$D$3:$D$13,AH5451,"Cubic","Extrapolate=Linear","MultiX=Average","Skip=True","Sort=True")</f>
        <v>#N/A Invalid Parameter: Interpolation value</v>
      </c>
    </row>
    <row r="5452" spans="34:36" x14ac:dyDescent="0.25">
      <c r="AH5452" s="42" t="e">
        <f t="shared" si="179"/>
        <v>#REF!</v>
      </c>
      <c r="AI5452" s="43" t="str">
        <f>_xll.BInterpol('Base IPCA'!$C$3:$C$13,'Base IPCA'!$E$3:$E$13,AH5452,"Cubic","Extrapolate=Linear","MultiX=Average","Skip=True","Sort=True")</f>
        <v>#N/A Invalid Parameter: Interpolation value</v>
      </c>
      <c r="AJ5452" s="43" t="str">
        <f>_xll.BInterpol('Base IPCA'!$C$3:$C$13,'Base IPCA'!$D$3:$D$13,AH5452,"Cubic","Extrapolate=Linear","MultiX=Average","Skip=True","Sort=True")</f>
        <v>#N/A Invalid Parameter: Interpolation value</v>
      </c>
    </row>
    <row r="5453" spans="34:36" x14ac:dyDescent="0.25">
      <c r="AH5453" s="42" t="e">
        <f t="shared" si="179"/>
        <v>#REF!</v>
      </c>
      <c r="AI5453" s="43" t="str">
        <f>_xll.BInterpol('Base IPCA'!$C$3:$C$13,'Base IPCA'!$E$3:$E$13,AH5453,"Cubic","Extrapolate=Linear","MultiX=Average","Skip=True","Sort=True")</f>
        <v>#N/A Invalid Parameter: Interpolation value</v>
      </c>
      <c r="AJ5453" s="43" t="str">
        <f>_xll.BInterpol('Base IPCA'!$C$3:$C$13,'Base IPCA'!$D$3:$D$13,AH5453,"Cubic","Extrapolate=Linear","MultiX=Average","Skip=True","Sort=True")</f>
        <v>#N/A Invalid Parameter: Interpolation value</v>
      </c>
    </row>
    <row r="5454" spans="34:36" x14ac:dyDescent="0.25">
      <c r="AH5454" s="42" t="e">
        <f t="shared" si="179"/>
        <v>#REF!</v>
      </c>
      <c r="AI5454" s="43" t="str">
        <f>_xll.BInterpol('Base IPCA'!$C$3:$C$13,'Base IPCA'!$E$3:$E$13,AH5454,"Cubic","Extrapolate=Linear","MultiX=Average","Skip=True","Sort=True")</f>
        <v>#N/A Invalid Parameter: Interpolation value</v>
      </c>
      <c r="AJ5454" s="43" t="str">
        <f>_xll.BInterpol('Base IPCA'!$C$3:$C$13,'Base IPCA'!$D$3:$D$13,AH5454,"Cubic","Extrapolate=Linear","MultiX=Average","Skip=True","Sort=True")</f>
        <v>#N/A Invalid Parameter: Interpolation value</v>
      </c>
    </row>
    <row r="5455" spans="34:36" x14ac:dyDescent="0.25">
      <c r="AH5455" s="42" t="e">
        <f t="shared" si="179"/>
        <v>#REF!</v>
      </c>
      <c r="AI5455" s="43" t="str">
        <f>_xll.BInterpol('Base IPCA'!$C$3:$C$13,'Base IPCA'!$E$3:$E$13,AH5455,"Cubic","Extrapolate=Linear","MultiX=Average","Skip=True","Sort=True")</f>
        <v>#N/A Invalid Parameter: Interpolation value</v>
      </c>
      <c r="AJ5455" s="43" t="str">
        <f>_xll.BInterpol('Base IPCA'!$C$3:$C$13,'Base IPCA'!$D$3:$D$13,AH5455,"Cubic","Extrapolate=Linear","MultiX=Average","Skip=True","Sort=True")</f>
        <v>#N/A Invalid Parameter: Interpolation value</v>
      </c>
    </row>
    <row r="5456" spans="34:36" x14ac:dyDescent="0.25">
      <c r="AH5456" s="42" t="e">
        <f t="shared" si="179"/>
        <v>#REF!</v>
      </c>
      <c r="AI5456" s="43" t="str">
        <f>_xll.BInterpol('Base IPCA'!$C$3:$C$13,'Base IPCA'!$E$3:$E$13,AH5456,"Cubic","Extrapolate=Linear","MultiX=Average","Skip=True","Sort=True")</f>
        <v>#N/A Invalid Parameter: Interpolation value</v>
      </c>
      <c r="AJ5456" s="43" t="str">
        <f>_xll.BInterpol('Base IPCA'!$C$3:$C$13,'Base IPCA'!$D$3:$D$13,AH5456,"Cubic","Extrapolate=Linear","MultiX=Average","Skip=True","Sort=True")</f>
        <v>#N/A Invalid Parameter: Interpolation value</v>
      </c>
    </row>
    <row r="5457" spans="34:36" x14ac:dyDescent="0.25">
      <c r="AH5457" s="42" t="e">
        <f t="shared" si="179"/>
        <v>#REF!</v>
      </c>
      <c r="AI5457" s="43" t="str">
        <f>_xll.BInterpol('Base IPCA'!$C$3:$C$13,'Base IPCA'!$E$3:$E$13,AH5457,"Cubic","Extrapolate=Linear","MultiX=Average","Skip=True","Sort=True")</f>
        <v>#N/A Invalid Parameter: Interpolation value</v>
      </c>
      <c r="AJ5457" s="43" t="str">
        <f>_xll.BInterpol('Base IPCA'!$C$3:$C$13,'Base IPCA'!$D$3:$D$13,AH5457,"Cubic","Extrapolate=Linear","MultiX=Average","Skip=True","Sort=True")</f>
        <v>#N/A Invalid Parameter: Interpolation value</v>
      </c>
    </row>
    <row r="5458" spans="34:36" x14ac:dyDescent="0.25">
      <c r="AH5458" s="42" t="e">
        <f t="shared" si="179"/>
        <v>#REF!</v>
      </c>
      <c r="AI5458" s="43" t="str">
        <f>_xll.BInterpol('Base IPCA'!$C$3:$C$13,'Base IPCA'!$E$3:$E$13,AH5458,"Cubic","Extrapolate=Linear","MultiX=Average","Skip=True","Sort=True")</f>
        <v>#N/A Invalid Parameter: Interpolation value</v>
      </c>
      <c r="AJ5458" s="43" t="str">
        <f>_xll.BInterpol('Base IPCA'!$C$3:$C$13,'Base IPCA'!$D$3:$D$13,AH5458,"Cubic","Extrapolate=Linear","MultiX=Average","Skip=True","Sort=True")</f>
        <v>#N/A Invalid Parameter: Interpolation value</v>
      </c>
    </row>
    <row r="5459" spans="34:36" x14ac:dyDescent="0.25">
      <c r="AH5459" s="42" t="e">
        <f t="shared" si="179"/>
        <v>#REF!</v>
      </c>
      <c r="AI5459" s="43" t="str">
        <f>_xll.BInterpol('Base IPCA'!$C$3:$C$13,'Base IPCA'!$E$3:$E$13,AH5459,"Cubic","Extrapolate=Linear","MultiX=Average","Skip=True","Sort=True")</f>
        <v>#N/A Invalid Parameter: Interpolation value</v>
      </c>
      <c r="AJ5459" s="43" t="str">
        <f>_xll.BInterpol('Base IPCA'!$C$3:$C$13,'Base IPCA'!$D$3:$D$13,AH5459,"Cubic","Extrapolate=Linear","MultiX=Average","Skip=True","Sort=True")</f>
        <v>#N/A Invalid Parameter: Interpolation value</v>
      </c>
    </row>
    <row r="5460" spans="34:36" x14ac:dyDescent="0.25">
      <c r="AH5460" s="42" t="e">
        <f t="shared" si="179"/>
        <v>#REF!</v>
      </c>
      <c r="AI5460" s="43" t="str">
        <f>_xll.BInterpol('Base IPCA'!$C$3:$C$13,'Base IPCA'!$E$3:$E$13,AH5460,"Cubic","Extrapolate=Linear","MultiX=Average","Skip=True","Sort=True")</f>
        <v>#N/A Invalid Parameter: Interpolation value</v>
      </c>
      <c r="AJ5460" s="43" t="str">
        <f>_xll.BInterpol('Base IPCA'!$C$3:$C$13,'Base IPCA'!$D$3:$D$13,AH5460,"Cubic","Extrapolate=Linear","MultiX=Average","Skip=True","Sort=True")</f>
        <v>#N/A Invalid Parameter: Interpolation value</v>
      </c>
    </row>
    <row r="5461" spans="34:36" x14ac:dyDescent="0.25">
      <c r="AH5461" s="42" t="e">
        <f t="shared" si="179"/>
        <v>#REF!</v>
      </c>
      <c r="AI5461" s="43" t="str">
        <f>_xll.BInterpol('Base IPCA'!$C$3:$C$13,'Base IPCA'!$E$3:$E$13,AH5461,"Cubic","Extrapolate=Linear","MultiX=Average","Skip=True","Sort=True")</f>
        <v>#N/A Invalid Parameter: Interpolation value</v>
      </c>
      <c r="AJ5461" s="43" t="str">
        <f>_xll.BInterpol('Base IPCA'!$C$3:$C$13,'Base IPCA'!$D$3:$D$13,AH5461,"Cubic","Extrapolate=Linear","MultiX=Average","Skip=True","Sort=True")</f>
        <v>#N/A Invalid Parameter: Interpolation value</v>
      </c>
    </row>
    <row r="5462" spans="34:36" x14ac:dyDescent="0.25">
      <c r="AH5462" s="42" t="e">
        <f t="shared" si="179"/>
        <v>#REF!</v>
      </c>
      <c r="AI5462" s="43" t="str">
        <f>_xll.BInterpol('Base IPCA'!$C$3:$C$13,'Base IPCA'!$E$3:$E$13,AH5462,"Cubic","Extrapolate=Linear","MultiX=Average","Skip=True","Sort=True")</f>
        <v>#N/A Invalid Parameter: Interpolation value</v>
      </c>
      <c r="AJ5462" s="43" t="str">
        <f>_xll.BInterpol('Base IPCA'!$C$3:$C$13,'Base IPCA'!$D$3:$D$13,AH5462,"Cubic","Extrapolate=Linear","MultiX=Average","Skip=True","Sort=True")</f>
        <v>#N/A Invalid Parameter: Interpolation value</v>
      </c>
    </row>
    <row r="5463" spans="34:36" x14ac:dyDescent="0.25">
      <c r="AH5463" s="42" t="e">
        <f t="shared" si="179"/>
        <v>#REF!</v>
      </c>
      <c r="AI5463" s="43" t="str">
        <f>_xll.BInterpol('Base IPCA'!$C$3:$C$13,'Base IPCA'!$E$3:$E$13,AH5463,"Cubic","Extrapolate=Linear","MultiX=Average","Skip=True","Sort=True")</f>
        <v>#N/A Invalid Parameter: Interpolation value</v>
      </c>
      <c r="AJ5463" s="43" t="str">
        <f>_xll.BInterpol('Base IPCA'!$C$3:$C$13,'Base IPCA'!$D$3:$D$13,AH5463,"Cubic","Extrapolate=Linear","MultiX=Average","Skip=True","Sort=True")</f>
        <v>#N/A Invalid Parameter: Interpolation value</v>
      </c>
    </row>
    <row r="5464" spans="34:36" x14ac:dyDescent="0.25">
      <c r="AH5464" s="42" t="e">
        <f t="shared" si="179"/>
        <v>#REF!</v>
      </c>
      <c r="AI5464" s="43" t="str">
        <f>_xll.BInterpol('Base IPCA'!$C$3:$C$13,'Base IPCA'!$E$3:$E$13,AH5464,"Cubic","Extrapolate=Linear","MultiX=Average","Skip=True","Sort=True")</f>
        <v>#N/A Invalid Parameter: Interpolation value</v>
      </c>
      <c r="AJ5464" s="43" t="str">
        <f>_xll.BInterpol('Base IPCA'!$C$3:$C$13,'Base IPCA'!$D$3:$D$13,AH5464,"Cubic","Extrapolate=Linear","MultiX=Average","Skip=True","Sort=True")</f>
        <v>#N/A Invalid Parameter: Interpolation value</v>
      </c>
    </row>
    <row r="5465" spans="34:36" x14ac:dyDescent="0.25">
      <c r="AH5465" s="42" t="e">
        <f t="shared" si="179"/>
        <v>#REF!</v>
      </c>
      <c r="AI5465" s="43" t="str">
        <f>_xll.BInterpol('Base IPCA'!$C$3:$C$13,'Base IPCA'!$E$3:$E$13,AH5465,"Cubic","Extrapolate=Linear","MultiX=Average","Skip=True","Sort=True")</f>
        <v>#N/A Invalid Parameter: Interpolation value</v>
      </c>
      <c r="AJ5465" s="43" t="str">
        <f>_xll.BInterpol('Base IPCA'!$C$3:$C$13,'Base IPCA'!$D$3:$D$13,AH5465,"Cubic","Extrapolate=Linear","MultiX=Average","Skip=True","Sort=True")</f>
        <v>#N/A Invalid Parameter: Interpolation value</v>
      </c>
    </row>
    <row r="5466" spans="34:36" x14ac:dyDescent="0.25">
      <c r="AH5466" s="42" t="e">
        <f t="shared" si="179"/>
        <v>#REF!</v>
      </c>
      <c r="AI5466" s="43" t="str">
        <f>_xll.BInterpol('Base IPCA'!$C$3:$C$13,'Base IPCA'!$E$3:$E$13,AH5466,"Cubic","Extrapolate=Linear","MultiX=Average","Skip=True","Sort=True")</f>
        <v>#N/A Invalid Parameter: Interpolation value</v>
      </c>
      <c r="AJ5466" s="43" t="str">
        <f>_xll.BInterpol('Base IPCA'!$C$3:$C$13,'Base IPCA'!$D$3:$D$13,AH5466,"Cubic","Extrapolate=Linear","MultiX=Average","Skip=True","Sort=True")</f>
        <v>#N/A Invalid Parameter: Interpolation value</v>
      </c>
    </row>
    <row r="5467" spans="34:36" x14ac:dyDescent="0.25">
      <c r="AH5467" s="42" t="e">
        <f t="shared" si="179"/>
        <v>#REF!</v>
      </c>
      <c r="AI5467" s="43" t="str">
        <f>_xll.BInterpol('Base IPCA'!$C$3:$C$13,'Base IPCA'!$E$3:$E$13,AH5467,"Cubic","Extrapolate=Linear","MultiX=Average","Skip=True","Sort=True")</f>
        <v>#N/A Invalid Parameter: Interpolation value</v>
      </c>
      <c r="AJ5467" s="43" t="str">
        <f>_xll.BInterpol('Base IPCA'!$C$3:$C$13,'Base IPCA'!$D$3:$D$13,AH5467,"Cubic","Extrapolate=Linear","MultiX=Average","Skip=True","Sort=True")</f>
        <v>#N/A Invalid Parameter: Interpolation value</v>
      </c>
    </row>
    <row r="5468" spans="34:36" x14ac:dyDescent="0.25">
      <c r="AH5468" s="42" t="e">
        <f t="shared" si="179"/>
        <v>#REF!</v>
      </c>
      <c r="AI5468" s="43" t="str">
        <f>_xll.BInterpol('Base IPCA'!$C$3:$C$13,'Base IPCA'!$E$3:$E$13,AH5468,"Cubic","Extrapolate=Linear","MultiX=Average","Skip=True","Sort=True")</f>
        <v>#N/A Invalid Parameter: Interpolation value</v>
      </c>
      <c r="AJ5468" s="43" t="str">
        <f>_xll.BInterpol('Base IPCA'!$C$3:$C$13,'Base IPCA'!$D$3:$D$13,AH5468,"Cubic","Extrapolate=Linear","MultiX=Average","Skip=True","Sort=True")</f>
        <v>#N/A Invalid Parameter: Interpolation value</v>
      </c>
    </row>
    <row r="5469" spans="34:36" x14ac:dyDescent="0.25">
      <c r="AH5469" s="42" t="e">
        <f t="shared" si="179"/>
        <v>#REF!</v>
      </c>
      <c r="AI5469" s="43" t="str">
        <f>_xll.BInterpol('Base IPCA'!$C$3:$C$13,'Base IPCA'!$E$3:$E$13,AH5469,"Cubic","Extrapolate=Linear","MultiX=Average","Skip=True","Sort=True")</f>
        <v>#N/A Invalid Parameter: Interpolation value</v>
      </c>
      <c r="AJ5469" s="43" t="str">
        <f>_xll.BInterpol('Base IPCA'!$C$3:$C$13,'Base IPCA'!$D$3:$D$13,AH5469,"Cubic","Extrapolate=Linear","MultiX=Average","Skip=True","Sort=True")</f>
        <v>#N/A Invalid Parameter: Interpolation value</v>
      </c>
    </row>
    <row r="5470" spans="34:36" x14ac:dyDescent="0.25">
      <c r="AH5470" s="42" t="e">
        <f t="shared" si="179"/>
        <v>#REF!</v>
      </c>
      <c r="AI5470" s="43" t="str">
        <f>_xll.BInterpol('Base IPCA'!$C$3:$C$13,'Base IPCA'!$E$3:$E$13,AH5470,"Cubic","Extrapolate=Linear","MultiX=Average","Skip=True","Sort=True")</f>
        <v>#N/A Invalid Parameter: Interpolation value</v>
      </c>
      <c r="AJ5470" s="43" t="str">
        <f>_xll.BInterpol('Base IPCA'!$C$3:$C$13,'Base IPCA'!$D$3:$D$13,AH5470,"Cubic","Extrapolate=Linear","MultiX=Average","Skip=True","Sort=True")</f>
        <v>#N/A Invalid Parameter: Interpolation value</v>
      </c>
    </row>
    <row r="5471" spans="34:36" x14ac:dyDescent="0.25">
      <c r="AH5471" s="42" t="e">
        <f t="shared" si="179"/>
        <v>#REF!</v>
      </c>
      <c r="AI5471" s="43" t="str">
        <f>_xll.BInterpol('Base IPCA'!$C$3:$C$13,'Base IPCA'!$E$3:$E$13,AH5471,"Cubic","Extrapolate=Linear","MultiX=Average","Skip=True","Sort=True")</f>
        <v>#N/A Invalid Parameter: Interpolation value</v>
      </c>
      <c r="AJ5471" s="43" t="str">
        <f>_xll.BInterpol('Base IPCA'!$C$3:$C$13,'Base IPCA'!$D$3:$D$13,AH5471,"Cubic","Extrapolate=Linear","MultiX=Average","Skip=True","Sort=True")</f>
        <v>#N/A Invalid Parameter: Interpolation value</v>
      </c>
    </row>
    <row r="5472" spans="34:36" x14ac:dyDescent="0.25">
      <c r="AH5472" s="42" t="e">
        <f t="shared" si="179"/>
        <v>#REF!</v>
      </c>
      <c r="AI5472" s="43" t="str">
        <f>_xll.BInterpol('Base IPCA'!$C$3:$C$13,'Base IPCA'!$E$3:$E$13,AH5472,"Cubic","Extrapolate=Linear","MultiX=Average","Skip=True","Sort=True")</f>
        <v>#N/A Invalid Parameter: Interpolation value</v>
      </c>
      <c r="AJ5472" s="43" t="str">
        <f>_xll.BInterpol('Base IPCA'!$C$3:$C$13,'Base IPCA'!$D$3:$D$13,AH5472,"Cubic","Extrapolate=Linear","MultiX=Average","Skip=True","Sort=True")</f>
        <v>#N/A Invalid Parameter: Interpolation value</v>
      </c>
    </row>
    <row r="5473" spans="34:36" x14ac:dyDescent="0.25">
      <c r="AH5473" s="42" t="e">
        <f t="shared" si="179"/>
        <v>#REF!</v>
      </c>
      <c r="AI5473" s="43" t="str">
        <f>_xll.BInterpol('Base IPCA'!$C$3:$C$13,'Base IPCA'!$E$3:$E$13,AH5473,"Cubic","Extrapolate=Linear","MultiX=Average","Skip=True","Sort=True")</f>
        <v>#N/A Invalid Parameter: Interpolation value</v>
      </c>
      <c r="AJ5473" s="43" t="str">
        <f>_xll.BInterpol('Base IPCA'!$C$3:$C$13,'Base IPCA'!$D$3:$D$13,AH5473,"Cubic","Extrapolate=Linear","MultiX=Average","Skip=True","Sort=True")</f>
        <v>#N/A Invalid Parameter: Interpolation value</v>
      </c>
    </row>
    <row r="5474" spans="34:36" x14ac:dyDescent="0.25">
      <c r="AH5474" s="42" t="e">
        <f t="shared" si="179"/>
        <v>#REF!</v>
      </c>
      <c r="AI5474" s="43" t="str">
        <f>_xll.BInterpol('Base IPCA'!$C$3:$C$13,'Base IPCA'!$E$3:$E$13,AH5474,"Cubic","Extrapolate=Linear","MultiX=Average","Skip=True","Sort=True")</f>
        <v>#N/A Invalid Parameter: Interpolation value</v>
      </c>
      <c r="AJ5474" s="43" t="str">
        <f>_xll.BInterpol('Base IPCA'!$C$3:$C$13,'Base IPCA'!$D$3:$D$13,AH5474,"Cubic","Extrapolate=Linear","MultiX=Average","Skip=True","Sort=True")</f>
        <v>#N/A Invalid Parameter: Interpolation value</v>
      </c>
    </row>
    <row r="5475" spans="34:36" x14ac:dyDescent="0.25">
      <c r="AH5475" s="42" t="e">
        <f t="shared" si="179"/>
        <v>#REF!</v>
      </c>
      <c r="AI5475" s="43" t="str">
        <f>_xll.BInterpol('Base IPCA'!$C$3:$C$13,'Base IPCA'!$E$3:$E$13,AH5475,"Cubic","Extrapolate=Linear","MultiX=Average","Skip=True","Sort=True")</f>
        <v>#N/A Invalid Parameter: Interpolation value</v>
      </c>
      <c r="AJ5475" s="43" t="str">
        <f>_xll.BInterpol('Base IPCA'!$C$3:$C$13,'Base IPCA'!$D$3:$D$13,AH5475,"Cubic","Extrapolate=Linear","MultiX=Average","Skip=True","Sort=True")</f>
        <v>#N/A Invalid Parameter: Interpolation value</v>
      </c>
    </row>
    <row r="5476" spans="34:36" x14ac:dyDescent="0.25">
      <c r="AH5476" s="42" t="e">
        <f t="shared" si="179"/>
        <v>#REF!</v>
      </c>
      <c r="AI5476" s="43" t="str">
        <f>_xll.BInterpol('Base IPCA'!$C$3:$C$13,'Base IPCA'!$E$3:$E$13,AH5476,"Cubic","Extrapolate=Linear","MultiX=Average","Skip=True","Sort=True")</f>
        <v>#N/A Invalid Parameter: Interpolation value</v>
      </c>
      <c r="AJ5476" s="43" t="str">
        <f>_xll.BInterpol('Base IPCA'!$C$3:$C$13,'Base IPCA'!$D$3:$D$13,AH5476,"Cubic","Extrapolate=Linear","MultiX=Average","Skip=True","Sort=True")</f>
        <v>#N/A Invalid Parameter: Interpolation value</v>
      </c>
    </row>
    <row r="5477" spans="34:36" x14ac:dyDescent="0.25">
      <c r="AH5477" s="42" t="e">
        <f t="shared" si="179"/>
        <v>#REF!</v>
      </c>
      <c r="AI5477" s="43" t="str">
        <f>_xll.BInterpol('Base IPCA'!$C$3:$C$13,'Base IPCA'!$E$3:$E$13,AH5477,"Cubic","Extrapolate=Linear","MultiX=Average","Skip=True","Sort=True")</f>
        <v>#N/A Invalid Parameter: Interpolation value</v>
      </c>
      <c r="AJ5477" s="43" t="str">
        <f>_xll.BInterpol('Base IPCA'!$C$3:$C$13,'Base IPCA'!$D$3:$D$13,AH5477,"Cubic","Extrapolate=Linear","MultiX=Average","Skip=True","Sort=True")</f>
        <v>#N/A Invalid Parameter: Interpolation value</v>
      </c>
    </row>
    <row r="5478" spans="34:36" x14ac:dyDescent="0.25">
      <c r="AH5478" s="42" t="e">
        <f t="shared" si="179"/>
        <v>#REF!</v>
      </c>
      <c r="AI5478" s="43" t="str">
        <f>_xll.BInterpol('Base IPCA'!$C$3:$C$13,'Base IPCA'!$E$3:$E$13,AH5478,"Cubic","Extrapolate=Linear","MultiX=Average","Skip=True","Sort=True")</f>
        <v>#N/A Invalid Parameter: Interpolation value</v>
      </c>
      <c r="AJ5478" s="43" t="str">
        <f>_xll.BInterpol('Base IPCA'!$C$3:$C$13,'Base IPCA'!$D$3:$D$13,AH5478,"Cubic","Extrapolate=Linear","MultiX=Average","Skip=True","Sort=True")</f>
        <v>#N/A Invalid Parameter: Interpolation value</v>
      </c>
    </row>
    <row r="5479" spans="34:36" x14ac:dyDescent="0.25">
      <c r="AH5479" s="42" t="e">
        <f t="shared" si="179"/>
        <v>#REF!</v>
      </c>
      <c r="AI5479" s="43" t="str">
        <f>_xll.BInterpol('Base IPCA'!$C$3:$C$13,'Base IPCA'!$E$3:$E$13,AH5479,"Cubic","Extrapolate=Linear","MultiX=Average","Skip=True","Sort=True")</f>
        <v>#N/A Invalid Parameter: Interpolation value</v>
      </c>
      <c r="AJ5479" s="43" t="str">
        <f>_xll.BInterpol('Base IPCA'!$C$3:$C$13,'Base IPCA'!$D$3:$D$13,AH5479,"Cubic","Extrapolate=Linear","MultiX=Average","Skip=True","Sort=True")</f>
        <v>#N/A Invalid Parameter: Interpolation value</v>
      </c>
    </row>
    <row r="5480" spans="34:36" x14ac:dyDescent="0.25">
      <c r="AH5480" s="42" t="e">
        <f t="shared" si="179"/>
        <v>#REF!</v>
      </c>
      <c r="AI5480" s="43" t="str">
        <f>_xll.BInterpol('Base IPCA'!$C$3:$C$13,'Base IPCA'!$E$3:$E$13,AH5480,"Cubic","Extrapolate=Linear","MultiX=Average","Skip=True","Sort=True")</f>
        <v>#N/A Invalid Parameter: Interpolation value</v>
      </c>
      <c r="AJ5480" s="43" t="str">
        <f>_xll.BInterpol('Base IPCA'!$C$3:$C$13,'Base IPCA'!$D$3:$D$13,AH5480,"Cubic","Extrapolate=Linear","MultiX=Average","Skip=True","Sort=True")</f>
        <v>#N/A Invalid Parameter: Interpolation value</v>
      </c>
    </row>
    <row r="5481" spans="34:36" x14ac:dyDescent="0.25">
      <c r="AH5481" s="42" t="e">
        <f t="shared" si="179"/>
        <v>#REF!</v>
      </c>
      <c r="AI5481" s="43" t="str">
        <f>_xll.BInterpol('Base IPCA'!$C$3:$C$13,'Base IPCA'!$E$3:$E$13,AH5481,"Cubic","Extrapolate=Linear","MultiX=Average","Skip=True","Sort=True")</f>
        <v>#N/A Invalid Parameter: Interpolation value</v>
      </c>
      <c r="AJ5481" s="43" t="str">
        <f>_xll.BInterpol('Base IPCA'!$C$3:$C$13,'Base IPCA'!$D$3:$D$13,AH5481,"Cubic","Extrapolate=Linear","MultiX=Average","Skip=True","Sort=True")</f>
        <v>#N/A Invalid Parameter: Interpolation value</v>
      </c>
    </row>
    <row r="5482" spans="34:36" x14ac:dyDescent="0.25">
      <c r="AH5482" s="42" t="e">
        <f t="shared" si="179"/>
        <v>#REF!</v>
      </c>
      <c r="AI5482" s="43" t="str">
        <f>_xll.BInterpol('Base IPCA'!$C$3:$C$13,'Base IPCA'!$E$3:$E$13,AH5482,"Cubic","Extrapolate=Linear","MultiX=Average","Skip=True","Sort=True")</f>
        <v>#N/A Invalid Parameter: Interpolation value</v>
      </c>
      <c r="AJ5482" s="43" t="str">
        <f>_xll.BInterpol('Base IPCA'!$C$3:$C$13,'Base IPCA'!$D$3:$D$13,AH5482,"Cubic","Extrapolate=Linear","MultiX=Average","Skip=True","Sort=True")</f>
        <v>#N/A Invalid Parameter: Interpolation value</v>
      </c>
    </row>
    <row r="5483" spans="34:36" x14ac:dyDescent="0.25">
      <c r="AH5483" s="42" t="e">
        <f t="shared" si="179"/>
        <v>#REF!</v>
      </c>
      <c r="AI5483" s="43" t="str">
        <f>_xll.BInterpol('Base IPCA'!$C$3:$C$13,'Base IPCA'!$E$3:$E$13,AH5483,"Cubic","Extrapolate=Linear","MultiX=Average","Skip=True","Sort=True")</f>
        <v>#N/A Invalid Parameter: Interpolation value</v>
      </c>
      <c r="AJ5483" s="43" t="str">
        <f>_xll.BInterpol('Base IPCA'!$C$3:$C$13,'Base IPCA'!$D$3:$D$13,AH5483,"Cubic","Extrapolate=Linear","MultiX=Average","Skip=True","Sort=True")</f>
        <v>#N/A Invalid Parameter: Interpolation value</v>
      </c>
    </row>
    <row r="5484" spans="34:36" x14ac:dyDescent="0.25">
      <c r="AH5484" s="42" t="e">
        <f t="shared" si="179"/>
        <v>#REF!</v>
      </c>
      <c r="AI5484" s="43" t="str">
        <f>_xll.BInterpol('Base IPCA'!$C$3:$C$13,'Base IPCA'!$E$3:$E$13,AH5484,"Cubic","Extrapolate=Linear","MultiX=Average","Skip=True","Sort=True")</f>
        <v>#N/A Invalid Parameter: Interpolation value</v>
      </c>
      <c r="AJ5484" s="43" t="str">
        <f>_xll.BInterpol('Base IPCA'!$C$3:$C$13,'Base IPCA'!$D$3:$D$13,AH5484,"Cubic","Extrapolate=Linear","MultiX=Average","Skip=True","Sort=True")</f>
        <v>#N/A Invalid Parameter: Interpolation value</v>
      </c>
    </row>
    <row r="5485" spans="34:36" x14ac:dyDescent="0.25">
      <c r="AH5485" s="42" t="e">
        <f t="shared" si="179"/>
        <v>#REF!</v>
      </c>
      <c r="AI5485" s="43" t="str">
        <f>_xll.BInterpol('Base IPCA'!$C$3:$C$13,'Base IPCA'!$E$3:$E$13,AH5485,"Cubic","Extrapolate=Linear","MultiX=Average","Skip=True","Sort=True")</f>
        <v>#N/A Invalid Parameter: Interpolation value</v>
      </c>
      <c r="AJ5485" s="43" t="str">
        <f>_xll.BInterpol('Base IPCA'!$C$3:$C$13,'Base IPCA'!$D$3:$D$13,AH5485,"Cubic","Extrapolate=Linear","MultiX=Average","Skip=True","Sort=True")</f>
        <v>#N/A Invalid Parameter: Interpolation value</v>
      </c>
    </row>
    <row r="5486" spans="34:36" x14ac:dyDescent="0.25">
      <c r="AH5486" s="42" t="e">
        <f t="shared" si="179"/>
        <v>#REF!</v>
      </c>
      <c r="AI5486" s="43" t="str">
        <f>_xll.BInterpol('Base IPCA'!$C$3:$C$13,'Base IPCA'!$E$3:$E$13,AH5486,"Cubic","Extrapolate=Linear","MultiX=Average","Skip=True","Sort=True")</f>
        <v>#N/A Invalid Parameter: Interpolation value</v>
      </c>
      <c r="AJ5486" s="43" t="str">
        <f>_xll.BInterpol('Base IPCA'!$C$3:$C$13,'Base IPCA'!$D$3:$D$13,AH5486,"Cubic","Extrapolate=Linear","MultiX=Average","Skip=True","Sort=True")</f>
        <v>#N/A Invalid Parameter: Interpolation value</v>
      </c>
    </row>
    <row r="5487" spans="34:36" x14ac:dyDescent="0.25">
      <c r="AH5487" s="42" t="e">
        <f t="shared" si="179"/>
        <v>#REF!</v>
      </c>
      <c r="AI5487" s="43" t="str">
        <f>_xll.BInterpol('Base IPCA'!$C$3:$C$13,'Base IPCA'!$E$3:$E$13,AH5487,"Cubic","Extrapolate=Linear","MultiX=Average","Skip=True","Sort=True")</f>
        <v>#N/A Invalid Parameter: Interpolation value</v>
      </c>
      <c r="AJ5487" s="43" t="str">
        <f>_xll.BInterpol('Base IPCA'!$C$3:$C$13,'Base IPCA'!$D$3:$D$13,AH5487,"Cubic","Extrapolate=Linear","MultiX=Average","Skip=True","Sort=True")</f>
        <v>#N/A Invalid Parameter: Interpolation value</v>
      </c>
    </row>
    <row r="5488" spans="34:36" x14ac:dyDescent="0.25">
      <c r="AH5488" s="42" t="e">
        <f t="shared" si="179"/>
        <v>#REF!</v>
      </c>
      <c r="AI5488" s="43" t="str">
        <f>_xll.BInterpol('Base IPCA'!$C$3:$C$13,'Base IPCA'!$E$3:$E$13,AH5488,"Cubic","Extrapolate=Linear","MultiX=Average","Skip=True","Sort=True")</f>
        <v>#N/A Invalid Parameter: Interpolation value</v>
      </c>
      <c r="AJ5488" s="43" t="str">
        <f>_xll.BInterpol('Base IPCA'!$C$3:$C$13,'Base IPCA'!$D$3:$D$13,AH5488,"Cubic","Extrapolate=Linear","MultiX=Average","Skip=True","Sort=True")</f>
        <v>#N/A Invalid Parameter: Interpolation value</v>
      </c>
    </row>
    <row r="5489" spans="34:36" x14ac:dyDescent="0.25">
      <c r="AH5489" s="42" t="e">
        <f t="shared" si="179"/>
        <v>#REF!</v>
      </c>
      <c r="AI5489" s="43" t="str">
        <f>_xll.BInterpol('Base IPCA'!$C$3:$C$13,'Base IPCA'!$E$3:$E$13,AH5489,"Cubic","Extrapolate=Linear","MultiX=Average","Skip=True","Sort=True")</f>
        <v>#N/A Invalid Parameter: Interpolation value</v>
      </c>
      <c r="AJ5489" s="43" t="str">
        <f>_xll.BInterpol('Base IPCA'!$C$3:$C$13,'Base IPCA'!$D$3:$D$13,AH5489,"Cubic","Extrapolate=Linear","MultiX=Average","Skip=True","Sort=True")</f>
        <v>#N/A Invalid Parameter: Interpolation value</v>
      </c>
    </row>
    <row r="5490" spans="34:36" x14ac:dyDescent="0.25">
      <c r="AH5490" s="42" t="e">
        <f t="shared" si="179"/>
        <v>#REF!</v>
      </c>
      <c r="AI5490" s="43" t="str">
        <f>_xll.BInterpol('Base IPCA'!$C$3:$C$13,'Base IPCA'!$E$3:$E$13,AH5490,"Cubic","Extrapolate=Linear","MultiX=Average","Skip=True","Sort=True")</f>
        <v>#N/A Invalid Parameter: Interpolation value</v>
      </c>
      <c r="AJ5490" s="43" t="str">
        <f>_xll.BInterpol('Base IPCA'!$C$3:$C$13,'Base IPCA'!$D$3:$D$13,AH5490,"Cubic","Extrapolate=Linear","MultiX=Average","Skip=True","Sort=True")</f>
        <v>#N/A Invalid Parameter: Interpolation value</v>
      </c>
    </row>
    <row r="5491" spans="34:36" x14ac:dyDescent="0.25">
      <c r="AH5491" s="42" t="e">
        <f t="shared" si="179"/>
        <v>#REF!</v>
      </c>
      <c r="AI5491" s="43" t="str">
        <f>_xll.BInterpol('Base IPCA'!$C$3:$C$13,'Base IPCA'!$E$3:$E$13,AH5491,"Cubic","Extrapolate=Linear","MultiX=Average","Skip=True","Sort=True")</f>
        <v>#N/A Invalid Parameter: Interpolation value</v>
      </c>
      <c r="AJ5491" s="43" t="str">
        <f>_xll.BInterpol('Base IPCA'!$C$3:$C$13,'Base IPCA'!$D$3:$D$13,AH5491,"Cubic","Extrapolate=Linear","MultiX=Average","Skip=True","Sort=True")</f>
        <v>#N/A Invalid Parameter: Interpolation value</v>
      </c>
    </row>
    <row r="5492" spans="34:36" x14ac:dyDescent="0.25">
      <c r="AH5492" s="42" t="e">
        <f t="shared" si="179"/>
        <v>#REF!</v>
      </c>
      <c r="AI5492" s="43" t="str">
        <f>_xll.BInterpol('Base IPCA'!$C$3:$C$13,'Base IPCA'!$E$3:$E$13,AH5492,"Cubic","Extrapolate=Linear","MultiX=Average","Skip=True","Sort=True")</f>
        <v>#N/A Invalid Parameter: Interpolation value</v>
      </c>
      <c r="AJ5492" s="43" t="str">
        <f>_xll.BInterpol('Base IPCA'!$C$3:$C$13,'Base IPCA'!$D$3:$D$13,AH5492,"Cubic","Extrapolate=Linear","MultiX=Average","Skip=True","Sort=True")</f>
        <v>#N/A Invalid Parameter: Interpolation value</v>
      </c>
    </row>
    <row r="5493" spans="34:36" x14ac:dyDescent="0.25">
      <c r="AH5493" s="42" t="e">
        <f t="shared" si="179"/>
        <v>#REF!</v>
      </c>
      <c r="AI5493" s="43" t="str">
        <f>_xll.BInterpol('Base IPCA'!$C$3:$C$13,'Base IPCA'!$E$3:$E$13,AH5493,"Cubic","Extrapolate=Linear","MultiX=Average","Skip=True","Sort=True")</f>
        <v>#N/A Invalid Parameter: Interpolation value</v>
      </c>
      <c r="AJ5493" s="43" t="str">
        <f>_xll.BInterpol('Base IPCA'!$C$3:$C$13,'Base IPCA'!$D$3:$D$13,AH5493,"Cubic","Extrapolate=Linear","MultiX=Average","Skip=True","Sort=True")</f>
        <v>#N/A Invalid Parameter: Interpolation value</v>
      </c>
    </row>
    <row r="5494" spans="34:36" x14ac:dyDescent="0.25">
      <c r="AH5494" s="42" t="e">
        <f t="shared" si="179"/>
        <v>#REF!</v>
      </c>
      <c r="AI5494" s="43" t="str">
        <f>_xll.BInterpol('Base IPCA'!$C$3:$C$13,'Base IPCA'!$E$3:$E$13,AH5494,"Cubic","Extrapolate=Linear","MultiX=Average","Skip=True","Sort=True")</f>
        <v>#N/A Invalid Parameter: Interpolation value</v>
      </c>
      <c r="AJ5494" s="43" t="str">
        <f>_xll.BInterpol('Base IPCA'!$C$3:$C$13,'Base IPCA'!$D$3:$D$13,AH5494,"Cubic","Extrapolate=Linear","MultiX=Average","Skip=True","Sort=True")</f>
        <v>#N/A Invalid Parameter: Interpolation value</v>
      </c>
    </row>
    <row r="5495" spans="34:36" x14ac:dyDescent="0.25">
      <c r="AH5495" s="42" t="e">
        <f t="shared" si="179"/>
        <v>#REF!</v>
      </c>
      <c r="AI5495" s="43" t="str">
        <f>_xll.BInterpol('Base IPCA'!$C$3:$C$13,'Base IPCA'!$E$3:$E$13,AH5495,"Cubic","Extrapolate=Linear","MultiX=Average","Skip=True","Sort=True")</f>
        <v>#N/A Invalid Parameter: Interpolation value</v>
      </c>
      <c r="AJ5495" s="43" t="str">
        <f>_xll.BInterpol('Base IPCA'!$C$3:$C$13,'Base IPCA'!$D$3:$D$13,AH5495,"Cubic","Extrapolate=Linear","MultiX=Average","Skip=True","Sort=True")</f>
        <v>#N/A Invalid Parameter: Interpolation value</v>
      </c>
    </row>
    <row r="5496" spans="34:36" x14ac:dyDescent="0.25">
      <c r="AH5496" s="42" t="e">
        <f t="shared" si="179"/>
        <v>#REF!</v>
      </c>
      <c r="AI5496" s="43" t="str">
        <f>_xll.BInterpol('Base IPCA'!$C$3:$C$13,'Base IPCA'!$E$3:$E$13,AH5496,"Cubic","Extrapolate=Linear","MultiX=Average","Skip=True","Sort=True")</f>
        <v>#N/A Invalid Parameter: Interpolation value</v>
      </c>
      <c r="AJ5496" s="43" t="str">
        <f>_xll.BInterpol('Base IPCA'!$C$3:$C$13,'Base IPCA'!$D$3:$D$13,AH5496,"Cubic","Extrapolate=Linear","MultiX=Average","Skip=True","Sort=True")</f>
        <v>#N/A Invalid Parameter: Interpolation value</v>
      </c>
    </row>
    <row r="5497" spans="34:36" x14ac:dyDescent="0.25">
      <c r="AH5497" s="42" t="e">
        <f t="shared" si="179"/>
        <v>#REF!</v>
      </c>
      <c r="AI5497" s="43" t="str">
        <f>_xll.BInterpol('Base IPCA'!$C$3:$C$13,'Base IPCA'!$E$3:$E$13,AH5497,"Cubic","Extrapolate=Linear","MultiX=Average","Skip=True","Sort=True")</f>
        <v>#N/A Invalid Parameter: Interpolation value</v>
      </c>
      <c r="AJ5497" s="43" t="str">
        <f>_xll.BInterpol('Base IPCA'!$C$3:$C$13,'Base IPCA'!$D$3:$D$13,AH5497,"Cubic","Extrapolate=Linear","MultiX=Average","Skip=True","Sort=True")</f>
        <v>#N/A Invalid Parameter: Interpolation value</v>
      </c>
    </row>
    <row r="5498" spans="34:36" x14ac:dyDescent="0.25">
      <c r="AH5498" s="42" t="e">
        <f t="shared" si="179"/>
        <v>#REF!</v>
      </c>
      <c r="AI5498" s="43" t="str">
        <f>_xll.BInterpol('Base IPCA'!$C$3:$C$13,'Base IPCA'!$E$3:$E$13,AH5498,"Cubic","Extrapolate=Linear","MultiX=Average","Skip=True","Sort=True")</f>
        <v>#N/A Invalid Parameter: Interpolation value</v>
      </c>
      <c r="AJ5498" s="43" t="str">
        <f>_xll.BInterpol('Base IPCA'!$C$3:$C$13,'Base IPCA'!$D$3:$D$13,AH5498,"Cubic","Extrapolate=Linear","MultiX=Average","Skip=True","Sort=True")</f>
        <v>#N/A Invalid Parameter: Interpolation value</v>
      </c>
    </row>
    <row r="5499" spans="34:36" x14ac:dyDescent="0.25">
      <c r="AH5499" s="42" t="e">
        <f t="shared" si="179"/>
        <v>#REF!</v>
      </c>
      <c r="AI5499" s="43" t="str">
        <f>_xll.BInterpol('Base IPCA'!$C$3:$C$13,'Base IPCA'!$E$3:$E$13,AH5499,"Cubic","Extrapolate=Linear","MultiX=Average","Skip=True","Sort=True")</f>
        <v>#N/A Invalid Parameter: Interpolation value</v>
      </c>
      <c r="AJ5499" s="43" t="str">
        <f>_xll.BInterpol('Base IPCA'!$C$3:$C$13,'Base IPCA'!$D$3:$D$13,AH5499,"Cubic","Extrapolate=Linear","MultiX=Average","Skip=True","Sort=True")</f>
        <v>#N/A Invalid Parameter: Interpolation value</v>
      </c>
    </row>
    <row r="5500" spans="34:36" x14ac:dyDescent="0.25">
      <c r="AH5500" s="42" t="e">
        <f t="shared" si="179"/>
        <v>#REF!</v>
      </c>
      <c r="AI5500" s="43" t="str">
        <f>_xll.BInterpol('Base IPCA'!$C$3:$C$13,'Base IPCA'!$E$3:$E$13,AH5500,"Cubic","Extrapolate=Linear","MultiX=Average","Skip=True","Sort=True")</f>
        <v>#N/A Invalid Parameter: Interpolation value</v>
      </c>
      <c r="AJ5500" s="43" t="str">
        <f>_xll.BInterpol('Base IPCA'!$C$3:$C$13,'Base IPCA'!$D$3:$D$13,AH5500,"Cubic","Extrapolate=Linear","MultiX=Average","Skip=True","Sort=True")</f>
        <v>#N/A Invalid Parameter: Interpolation value</v>
      </c>
    </row>
    <row r="5501" spans="34:36" x14ac:dyDescent="0.25">
      <c r="AH5501" s="42" t="e">
        <f t="shared" si="179"/>
        <v>#REF!</v>
      </c>
      <c r="AI5501" s="43" t="str">
        <f>_xll.BInterpol('Base IPCA'!$C$3:$C$13,'Base IPCA'!$E$3:$E$13,AH5501,"Cubic","Extrapolate=Linear","MultiX=Average","Skip=True","Sort=True")</f>
        <v>#N/A Invalid Parameter: Interpolation value</v>
      </c>
      <c r="AJ5501" s="43" t="str">
        <f>_xll.BInterpol('Base IPCA'!$C$3:$C$13,'Base IPCA'!$D$3:$D$13,AH5501,"Cubic","Extrapolate=Linear","MultiX=Average","Skip=True","Sort=True")</f>
        <v>#N/A Invalid Parameter: Interpolation value</v>
      </c>
    </row>
    <row r="5502" spans="34:36" x14ac:dyDescent="0.25">
      <c r="AH5502" s="42" t="e">
        <f t="shared" si="179"/>
        <v>#REF!</v>
      </c>
      <c r="AI5502" s="43" t="str">
        <f>_xll.BInterpol('Base IPCA'!$C$3:$C$13,'Base IPCA'!$E$3:$E$13,AH5502,"Cubic","Extrapolate=Linear","MultiX=Average","Skip=True","Sort=True")</f>
        <v>#N/A Invalid Parameter: Interpolation value</v>
      </c>
      <c r="AJ5502" s="43" t="str">
        <f>_xll.BInterpol('Base IPCA'!$C$3:$C$13,'Base IPCA'!$D$3:$D$13,AH5502,"Cubic","Extrapolate=Linear","MultiX=Average","Skip=True","Sort=True")</f>
        <v>#N/A Invalid Parameter: Interpolation value</v>
      </c>
    </row>
    <row r="5503" spans="34:36" x14ac:dyDescent="0.25">
      <c r="AH5503" s="42" t="e">
        <f t="shared" si="179"/>
        <v>#REF!</v>
      </c>
      <c r="AI5503" s="43" t="str">
        <f>_xll.BInterpol('Base IPCA'!$C$3:$C$13,'Base IPCA'!$E$3:$E$13,AH5503,"Cubic","Extrapolate=Linear","MultiX=Average","Skip=True","Sort=True")</f>
        <v>#N/A Invalid Parameter: Interpolation value</v>
      </c>
      <c r="AJ5503" s="43" t="str">
        <f>_xll.BInterpol('Base IPCA'!$C$3:$C$13,'Base IPCA'!$D$3:$D$13,AH5503,"Cubic","Extrapolate=Linear","MultiX=Average","Skip=True","Sort=True")</f>
        <v>#N/A Invalid Parameter: Interpolation value</v>
      </c>
    </row>
    <row r="5504" spans="34:36" x14ac:dyDescent="0.25">
      <c r="AH5504" s="42" t="e">
        <f t="shared" si="179"/>
        <v>#REF!</v>
      </c>
      <c r="AI5504" s="43" t="str">
        <f>_xll.BInterpol('Base IPCA'!$C$3:$C$13,'Base IPCA'!$E$3:$E$13,AH5504,"Cubic","Extrapolate=Linear","MultiX=Average","Skip=True","Sort=True")</f>
        <v>#N/A Invalid Parameter: Interpolation value</v>
      </c>
      <c r="AJ5504" s="43" t="str">
        <f>_xll.BInterpol('Base IPCA'!$C$3:$C$13,'Base IPCA'!$D$3:$D$13,AH5504,"Cubic","Extrapolate=Linear","MultiX=Average","Skip=True","Sort=True")</f>
        <v>#N/A Invalid Parameter: Interpolation value</v>
      </c>
    </row>
    <row r="5505" spans="34:36" x14ac:dyDescent="0.25">
      <c r="AH5505" s="42" t="e">
        <f t="shared" si="179"/>
        <v>#REF!</v>
      </c>
      <c r="AI5505" s="43" t="str">
        <f>_xll.BInterpol('Base IPCA'!$C$3:$C$13,'Base IPCA'!$E$3:$E$13,AH5505,"Cubic","Extrapolate=Linear","MultiX=Average","Skip=True","Sort=True")</f>
        <v>#N/A Invalid Parameter: Interpolation value</v>
      </c>
      <c r="AJ5505" s="43" t="str">
        <f>_xll.BInterpol('Base IPCA'!$C$3:$C$13,'Base IPCA'!$D$3:$D$13,AH5505,"Cubic","Extrapolate=Linear","MultiX=Average","Skip=True","Sort=True")</f>
        <v>#N/A Invalid Parameter: Interpolation value</v>
      </c>
    </row>
    <row r="5506" spans="34:36" x14ac:dyDescent="0.25">
      <c r="AH5506" s="42" t="e">
        <f t="shared" si="179"/>
        <v>#REF!</v>
      </c>
      <c r="AI5506" s="43" t="str">
        <f>_xll.BInterpol('Base IPCA'!$C$3:$C$13,'Base IPCA'!$E$3:$E$13,AH5506,"Cubic","Extrapolate=Linear","MultiX=Average","Skip=True","Sort=True")</f>
        <v>#N/A Invalid Parameter: Interpolation value</v>
      </c>
      <c r="AJ5506" s="43" t="str">
        <f>_xll.BInterpol('Base IPCA'!$C$3:$C$13,'Base IPCA'!$D$3:$D$13,AH5506,"Cubic","Extrapolate=Linear","MultiX=Average","Skip=True","Sort=True")</f>
        <v>#N/A Invalid Parameter: Interpolation value</v>
      </c>
    </row>
    <row r="5507" spans="34:36" x14ac:dyDescent="0.25">
      <c r="AH5507" s="42" t="e">
        <f t="shared" si="179"/>
        <v>#REF!</v>
      </c>
      <c r="AI5507" s="43" t="str">
        <f>_xll.BInterpol('Base IPCA'!$C$3:$C$13,'Base IPCA'!$E$3:$E$13,AH5507,"Cubic","Extrapolate=Linear","MultiX=Average","Skip=True","Sort=True")</f>
        <v>#N/A Invalid Parameter: Interpolation value</v>
      </c>
      <c r="AJ5507" s="43" t="str">
        <f>_xll.BInterpol('Base IPCA'!$C$3:$C$13,'Base IPCA'!$D$3:$D$13,AH5507,"Cubic","Extrapolate=Linear","MultiX=Average","Skip=True","Sort=True")</f>
        <v>#N/A Invalid Parameter: Interpolation value</v>
      </c>
    </row>
    <row r="5508" spans="34:36" x14ac:dyDescent="0.25">
      <c r="AH5508" s="42" t="e">
        <f t="shared" si="179"/>
        <v>#REF!</v>
      </c>
      <c r="AI5508" s="43" t="str">
        <f>_xll.BInterpol('Base IPCA'!$C$3:$C$13,'Base IPCA'!$E$3:$E$13,AH5508,"Cubic","Extrapolate=Linear","MultiX=Average","Skip=True","Sort=True")</f>
        <v>#N/A Invalid Parameter: Interpolation value</v>
      </c>
      <c r="AJ5508" s="43" t="str">
        <f>_xll.BInterpol('Base IPCA'!$C$3:$C$13,'Base IPCA'!$D$3:$D$13,AH5508,"Cubic","Extrapolate=Linear","MultiX=Average","Skip=True","Sort=True")</f>
        <v>#N/A Invalid Parameter: Interpolation value</v>
      </c>
    </row>
    <row r="5509" spans="34:36" x14ac:dyDescent="0.25">
      <c r="AH5509" s="42" t="e">
        <f t="shared" si="179"/>
        <v>#REF!</v>
      </c>
      <c r="AI5509" s="43" t="str">
        <f>_xll.BInterpol('Base IPCA'!$C$3:$C$13,'Base IPCA'!$E$3:$E$13,AH5509,"Cubic","Extrapolate=Linear","MultiX=Average","Skip=True","Sort=True")</f>
        <v>#N/A Invalid Parameter: Interpolation value</v>
      </c>
      <c r="AJ5509" s="43" t="str">
        <f>_xll.BInterpol('Base IPCA'!$C$3:$C$13,'Base IPCA'!$D$3:$D$13,AH5509,"Cubic","Extrapolate=Linear","MultiX=Average","Skip=True","Sort=True")</f>
        <v>#N/A Invalid Parameter: Interpolation value</v>
      </c>
    </row>
    <row r="5510" spans="34:36" x14ac:dyDescent="0.25">
      <c r="AH5510" s="42" t="e">
        <f t="shared" ref="AH5510:AH5573" si="180">AH5509+1</f>
        <v>#REF!</v>
      </c>
      <c r="AI5510" s="43" t="str">
        <f>_xll.BInterpol('Base IPCA'!$C$3:$C$13,'Base IPCA'!$E$3:$E$13,AH5510,"Cubic","Extrapolate=Linear","MultiX=Average","Skip=True","Sort=True")</f>
        <v>#N/A Invalid Parameter: Interpolation value</v>
      </c>
      <c r="AJ5510" s="43" t="str">
        <f>_xll.BInterpol('Base IPCA'!$C$3:$C$13,'Base IPCA'!$D$3:$D$13,AH5510,"Cubic","Extrapolate=Linear","MultiX=Average","Skip=True","Sort=True")</f>
        <v>#N/A Invalid Parameter: Interpolation value</v>
      </c>
    </row>
    <row r="5511" spans="34:36" x14ac:dyDescent="0.25">
      <c r="AH5511" s="42" t="e">
        <f t="shared" si="180"/>
        <v>#REF!</v>
      </c>
      <c r="AI5511" s="43" t="str">
        <f>_xll.BInterpol('Base IPCA'!$C$3:$C$13,'Base IPCA'!$E$3:$E$13,AH5511,"Cubic","Extrapolate=Linear","MultiX=Average","Skip=True","Sort=True")</f>
        <v>#N/A Invalid Parameter: Interpolation value</v>
      </c>
      <c r="AJ5511" s="43" t="str">
        <f>_xll.BInterpol('Base IPCA'!$C$3:$C$13,'Base IPCA'!$D$3:$D$13,AH5511,"Cubic","Extrapolate=Linear","MultiX=Average","Skip=True","Sort=True")</f>
        <v>#N/A Invalid Parameter: Interpolation value</v>
      </c>
    </row>
    <row r="5512" spans="34:36" x14ac:dyDescent="0.25">
      <c r="AH5512" s="42" t="e">
        <f t="shared" si="180"/>
        <v>#REF!</v>
      </c>
      <c r="AI5512" s="43" t="str">
        <f>_xll.BInterpol('Base IPCA'!$C$3:$C$13,'Base IPCA'!$E$3:$E$13,AH5512,"Cubic","Extrapolate=Linear","MultiX=Average","Skip=True","Sort=True")</f>
        <v>#N/A Invalid Parameter: Interpolation value</v>
      </c>
      <c r="AJ5512" s="43" t="str">
        <f>_xll.BInterpol('Base IPCA'!$C$3:$C$13,'Base IPCA'!$D$3:$D$13,AH5512,"Cubic","Extrapolate=Linear","MultiX=Average","Skip=True","Sort=True")</f>
        <v>#N/A Invalid Parameter: Interpolation value</v>
      </c>
    </row>
    <row r="5513" spans="34:36" x14ac:dyDescent="0.25">
      <c r="AH5513" s="42" t="e">
        <f t="shared" si="180"/>
        <v>#REF!</v>
      </c>
      <c r="AI5513" s="43" t="str">
        <f>_xll.BInterpol('Base IPCA'!$C$3:$C$13,'Base IPCA'!$E$3:$E$13,AH5513,"Cubic","Extrapolate=Linear","MultiX=Average","Skip=True","Sort=True")</f>
        <v>#N/A Invalid Parameter: Interpolation value</v>
      </c>
      <c r="AJ5513" s="43" t="str">
        <f>_xll.BInterpol('Base IPCA'!$C$3:$C$13,'Base IPCA'!$D$3:$D$13,AH5513,"Cubic","Extrapolate=Linear","MultiX=Average","Skip=True","Sort=True")</f>
        <v>#N/A Invalid Parameter: Interpolation value</v>
      </c>
    </row>
    <row r="5514" spans="34:36" x14ac:dyDescent="0.25">
      <c r="AH5514" s="42" t="e">
        <f t="shared" si="180"/>
        <v>#REF!</v>
      </c>
      <c r="AI5514" s="43" t="str">
        <f>_xll.BInterpol('Base IPCA'!$C$3:$C$13,'Base IPCA'!$E$3:$E$13,AH5514,"Cubic","Extrapolate=Linear","MultiX=Average","Skip=True","Sort=True")</f>
        <v>#N/A Invalid Parameter: Interpolation value</v>
      </c>
      <c r="AJ5514" s="43" t="str">
        <f>_xll.BInterpol('Base IPCA'!$C$3:$C$13,'Base IPCA'!$D$3:$D$13,AH5514,"Cubic","Extrapolate=Linear","MultiX=Average","Skip=True","Sort=True")</f>
        <v>#N/A Invalid Parameter: Interpolation value</v>
      </c>
    </row>
    <row r="5515" spans="34:36" x14ac:dyDescent="0.25">
      <c r="AH5515" s="42" t="e">
        <f t="shared" si="180"/>
        <v>#REF!</v>
      </c>
      <c r="AI5515" s="43" t="str">
        <f>_xll.BInterpol('Base IPCA'!$C$3:$C$13,'Base IPCA'!$E$3:$E$13,AH5515,"Cubic","Extrapolate=Linear","MultiX=Average","Skip=True","Sort=True")</f>
        <v>#N/A Invalid Parameter: Interpolation value</v>
      </c>
      <c r="AJ5515" s="43" t="str">
        <f>_xll.BInterpol('Base IPCA'!$C$3:$C$13,'Base IPCA'!$D$3:$D$13,AH5515,"Cubic","Extrapolate=Linear","MultiX=Average","Skip=True","Sort=True")</f>
        <v>#N/A Invalid Parameter: Interpolation value</v>
      </c>
    </row>
    <row r="5516" spans="34:36" x14ac:dyDescent="0.25">
      <c r="AH5516" s="42" t="e">
        <f t="shared" si="180"/>
        <v>#REF!</v>
      </c>
      <c r="AI5516" s="43" t="str">
        <f>_xll.BInterpol('Base IPCA'!$C$3:$C$13,'Base IPCA'!$E$3:$E$13,AH5516,"Cubic","Extrapolate=Linear","MultiX=Average","Skip=True","Sort=True")</f>
        <v>#N/A Invalid Parameter: Interpolation value</v>
      </c>
      <c r="AJ5516" s="43" t="str">
        <f>_xll.BInterpol('Base IPCA'!$C$3:$C$13,'Base IPCA'!$D$3:$D$13,AH5516,"Cubic","Extrapolate=Linear","MultiX=Average","Skip=True","Sort=True")</f>
        <v>#N/A Invalid Parameter: Interpolation value</v>
      </c>
    </row>
    <row r="5517" spans="34:36" x14ac:dyDescent="0.25">
      <c r="AH5517" s="42" t="e">
        <f t="shared" si="180"/>
        <v>#REF!</v>
      </c>
      <c r="AI5517" s="43" t="str">
        <f>_xll.BInterpol('Base IPCA'!$C$3:$C$13,'Base IPCA'!$E$3:$E$13,AH5517,"Cubic","Extrapolate=Linear","MultiX=Average","Skip=True","Sort=True")</f>
        <v>#N/A Invalid Parameter: Interpolation value</v>
      </c>
      <c r="AJ5517" s="43" t="str">
        <f>_xll.BInterpol('Base IPCA'!$C$3:$C$13,'Base IPCA'!$D$3:$D$13,AH5517,"Cubic","Extrapolate=Linear","MultiX=Average","Skip=True","Sort=True")</f>
        <v>#N/A Invalid Parameter: Interpolation value</v>
      </c>
    </row>
    <row r="5518" spans="34:36" x14ac:dyDescent="0.25">
      <c r="AH5518" s="42" t="e">
        <f t="shared" si="180"/>
        <v>#REF!</v>
      </c>
      <c r="AI5518" s="43" t="str">
        <f>_xll.BInterpol('Base IPCA'!$C$3:$C$13,'Base IPCA'!$E$3:$E$13,AH5518,"Cubic","Extrapolate=Linear","MultiX=Average","Skip=True","Sort=True")</f>
        <v>#N/A Invalid Parameter: Interpolation value</v>
      </c>
      <c r="AJ5518" s="43" t="str">
        <f>_xll.BInterpol('Base IPCA'!$C$3:$C$13,'Base IPCA'!$D$3:$D$13,AH5518,"Cubic","Extrapolate=Linear","MultiX=Average","Skip=True","Sort=True")</f>
        <v>#N/A Invalid Parameter: Interpolation value</v>
      </c>
    </row>
    <row r="5519" spans="34:36" x14ac:dyDescent="0.25">
      <c r="AH5519" s="42" t="e">
        <f t="shared" si="180"/>
        <v>#REF!</v>
      </c>
      <c r="AI5519" s="43" t="str">
        <f>_xll.BInterpol('Base IPCA'!$C$3:$C$13,'Base IPCA'!$E$3:$E$13,AH5519,"Cubic","Extrapolate=Linear","MultiX=Average","Skip=True","Sort=True")</f>
        <v>#N/A Invalid Parameter: Interpolation value</v>
      </c>
      <c r="AJ5519" s="43" t="str">
        <f>_xll.BInterpol('Base IPCA'!$C$3:$C$13,'Base IPCA'!$D$3:$D$13,AH5519,"Cubic","Extrapolate=Linear","MultiX=Average","Skip=True","Sort=True")</f>
        <v>#N/A Invalid Parameter: Interpolation value</v>
      </c>
    </row>
    <row r="5520" spans="34:36" x14ac:dyDescent="0.25">
      <c r="AH5520" s="42" t="e">
        <f t="shared" si="180"/>
        <v>#REF!</v>
      </c>
      <c r="AI5520" s="43" t="str">
        <f>_xll.BInterpol('Base IPCA'!$C$3:$C$13,'Base IPCA'!$E$3:$E$13,AH5520,"Cubic","Extrapolate=Linear","MultiX=Average","Skip=True","Sort=True")</f>
        <v>#N/A Invalid Parameter: Interpolation value</v>
      </c>
      <c r="AJ5520" s="43" t="str">
        <f>_xll.BInterpol('Base IPCA'!$C$3:$C$13,'Base IPCA'!$D$3:$D$13,AH5520,"Cubic","Extrapolate=Linear","MultiX=Average","Skip=True","Sort=True")</f>
        <v>#N/A Invalid Parameter: Interpolation value</v>
      </c>
    </row>
    <row r="5521" spans="34:36" x14ac:dyDescent="0.25">
      <c r="AH5521" s="42" t="e">
        <f t="shared" si="180"/>
        <v>#REF!</v>
      </c>
      <c r="AI5521" s="43" t="str">
        <f>_xll.BInterpol('Base IPCA'!$C$3:$C$13,'Base IPCA'!$E$3:$E$13,AH5521,"Cubic","Extrapolate=Linear","MultiX=Average","Skip=True","Sort=True")</f>
        <v>#N/A Invalid Parameter: Interpolation value</v>
      </c>
      <c r="AJ5521" s="43" t="str">
        <f>_xll.BInterpol('Base IPCA'!$C$3:$C$13,'Base IPCA'!$D$3:$D$13,AH5521,"Cubic","Extrapolate=Linear","MultiX=Average","Skip=True","Sort=True")</f>
        <v>#N/A Invalid Parameter: Interpolation value</v>
      </c>
    </row>
    <row r="5522" spans="34:36" x14ac:dyDescent="0.25">
      <c r="AH5522" s="42" t="e">
        <f t="shared" si="180"/>
        <v>#REF!</v>
      </c>
      <c r="AI5522" s="43" t="str">
        <f>_xll.BInterpol('Base IPCA'!$C$3:$C$13,'Base IPCA'!$E$3:$E$13,AH5522,"Cubic","Extrapolate=Linear","MultiX=Average","Skip=True","Sort=True")</f>
        <v>#N/A Invalid Parameter: Interpolation value</v>
      </c>
      <c r="AJ5522" s="43" t="str">
        <f>_xll.BInterpol('Base IPCA'!$C$3:$C$13,'Base IPCA'!$D$3:$D$13,AH5522,"Cubic","Extrapolate=Linear","MultiX=Average","Skip=True","Sort=True")</f>
        <v>#N/A Invalid Parameter: Interpolation value</v>
      </c>
    </row>
    <row r="5523" spans="34:36" x14ac:dyDescent="0.25">
      <c r="AH5523" s="42" t="e">
        <f t="shared" si="180"/>
        <v>#REF!</v>
      </c>
      <c r="AI5523" s="43" t="str">
        <f>_xll.BInterpol('Base IPCA'!$C$3:$C$13,'Base IPCA'!$E$3:$E$13,AH5523,"Cubic","Extrapolate=Linear","MultiX=Average","Skip=True","Sort=True")</f>
        <v>#N/A Invalid Parameter: Interpolation value</v>
      </c>
      <c r="AJ5523" s="43" t="str">
        <f>_xll.BInterpol('Base IPCA'!$C$3:$C$13,'Base IPCA'!$D$3:$D$13,AH5523,"Cubic","Extrapolate=Linear","MultiX=Average","Skip=True","Sort=True")</f>
        <v>#N/A Invalid Parameter: Interpolation value</v>
      </c>
    </row>
    <row r="5524" spans="34:36" x14ac:dyDescent="0.25">
      <c r="AH5524" s="42" t="e">
        <f t="shared" si="180"/>
        <v>#REF!</v>
      </c>
      <c r="AI5524" s="43" t="str">
        <f>_xll.BInterpol('Base IPCA'!$C$3:$C$13,'Base IPCA'!$E$3:$E$13,AH5524,"Cubic","Extrapolate=Linear","MultiX=Average","Skip=True","Sort=True")</f>
        <v>#N/A Invalid Parameter: Interpolation value</v>
      </c>
      <c r="AJ5524" s="43" t="str">
        <f>_xll.BInterpol('Base IPCA'!$C$3:$C$13,'Base IPCA'!$D$3:$D$13,AH5524,"Cubic","Extrapolate=Linear","MultiX=Average","Skip=True","Sort=True")</f>
        <v>#N/A Invalid Parameter: Interpolation value</v>
      </c>
    </row>
    <row r="5525" spans="34:36" x14ac:dyDescent="0.25">
      <c r="AH5525" s="42" t="e">
        <f t="shared" si="180"/>
        <v>#REF!</v>
      </c>
      <c r="AI5525" s="43" t="str">
        <f>_xll.BInterpol('Base IPCA'!$C$3:$C$13,'Base IPCA'!$E$3:$E$13,AH5525,"Cubic","Extrapolate=Linear","MultiX=Average","Skip=True","Sort=True")</f>
        <v>#N/A Invalid Parameter: Interpolation value</v>
      </c>
      <c r="AJ5525" s="43" t="str">
        <f>_xll.BInterpol('Base IPCA'!$C$3:$C$13,'Base IPCA'!$D$3:$D$13,AH5525,"Cubic","Extrapolate=Linear","MultiX=Average","Skip=True","Sort=True")</f>
        <v>#N/A Invalid Parameter: Interpolation value</v>
      </c>
    </row>
    <row r="5526" spans="34:36" x14ac:dyDescent="0.25">
      <c r="AH5526" s="42" t="e">
        <f t="shared" si="180"/>
        <v>#REF!</v>
      </c>
      <c r="AI5526" s="43" t="str">
        <f>_xll.BInterpol('Base IPCA'!$C$3:$C$13,'Base IPCA'!$E$3:$E$13,AH5526,"Cubic","Extrapolate=Linear","MultiX=Average","Skip=True","Sort=True")</f>
        <v>#N/A Invalid Parameter: Interpolation value</v>
      </c>
      <c r="AJ5526" s="43" t="str">
        <f>_xll.BInterpol('Base IPCA'!$C$3:$C$13,'Base IPCA'!$D$3:$D$13,AH5526,"Cubic","Extrapolate=Linear","MultiX=Average","Skip=True","Sort=True")</f>
        <v>#N/A Invalid Parameter: Interpolation value</v>
      </c>
    </row>
    <row r="5527" spans="34:36" x14ac:dyDescent="0.25">
      <c r="AH5527" s="42" t="e">
        <f t="shared" si="180"/>
        <v>#REF!</v>
      </c>
      <c r="AI5527" s="43" t="str">
        <f>_xll.BInterpol('Base IPCA'!$C$3:$C$13,'Base IPCA'!$E$3:$E$13,AH5527,"Cubic","Extrapolate=Linear","MultiX=Average","Skip=True","Sort=True")</f>
        <v>#N/A Invalid Parameter: Interpolation value</v>
      </c>
      <c r="AJ5527" s="43" t="str">
        <f>_xll.BInterpol('Base IPCA'!$C$3:$C$13,'Base IPCA'!$D$3:$D$13,AH5527,"Cubic","Extrapolate=Linear","MultiX=Average","Skip=True","Sort=True")</f>
        <v>#N/A Invalid Parameter: Interpolation value</v>
      </c>
    </row>
    <row r="5528" spans="34:36" x14ac:dyDescent="0.25">
      <c r="AH5528" s="42" t="e">
        <f t="shared" si="180"/>
        <v>#REF!</v>
      </c>
      <c r="AI5528" s="43" t="str">
        <f>_xll.BInterpol('Base IPCA'!$C$3:$C$13,'Base IPCA'!$E$3:$E$13,AH5528,"Cubic","Extrapolate=Linear","MultiX=Average","Skip=True","Sort=True")</f>
        <v>#N/A Invalid Parameter: Interpolation value</v>
      </c>
      <c r="AJ5528" s="43" t="str">
        <f>_xll.BInterpol('Base IPCA'!$C$3:$C$13,'Base IPCA'!$D$3:$D$13,AH5528,"Cubic","Extrapolate=Linear","MultiX=Average","Skip=True","Sort=True")</f>
        <v>#N/A Invalid Parameter: Interpolation value</v>
      </c>
    </row>
    <row r="5529" spans="34:36" x14ac:dyDescent="0.25">
      <c r="AH5529" s="42" t="e">
        <f t="shared" si="180"/>
        <v>#REF!</v>
      </c>
      <c r="AI5529" s="43" t="str">
        <f>_xll.BInterpol('Base IPCA'!$C$3:$C$13,'Base IPCA'!$E$3:$E$13,AH5529,"Cubic","Extrapolate=Linear","MultiX=Average","Skip=True","Sort=True")</f>
        <v>#N/A Invalid Parameter: Interpolation value</v>
      </c>
      <c r="AJ5529" s="43" t="str">
        <f>_xll.BInterpol('Base IPCA'!$C$3:$C$13,'Base IPCA'!$D$3:$D$13,AH5529,"Cubic","Extrapolate=Linear","MultiX=Average","Skip=True","Sort=True")</f>
        <v>#N/A Invalid Parameter: Interpolation value</v>
      </c>
    </row>
    <row r="5530" spans="34:36" x14ac:dyDescent="0.25">
      <c r="AH5530" s="42" t="e">
        <f t="shared" si="180"/>
        <v>#REF!</v>
      </c>
      <c r="AI5530" s="43" t="str">
        <f>_xll.BInterpol('Base IPCA'!$C$3:$C$13,'Base IPCA'!$E$3:$E$13,AH5530,"Cubic","Extrapolate=Linear","MultiX=Average","Skip=True","Sort=True")</f>
        <v>#N/A Invalid Parameter: Interpolation value</v>
      </c>
      <c r="AJ5530" s="43" t="str">
        <f>_xll.BInterpol('Base IPCA'!$C$3:$C$13,'Base IPCA'!$D$3:$D$13,AH5530,"Cubic","Extrapolate=Linear","MultiX=Average","Skip=True","Sort=True")</f>
        <v>#N/A Invalid Parameter: Interpolation value</v>
      </c>
    </row>
    <row r="5531" spans="34:36" x14ac:dyDescent="0.25">
      <c r="AH5531" s="42" t="e">
        <f t="shared" si="180"/>
        <v>#REF!</v>
      </c>
      <c r="AI5531" s="43" t="str">
        <f>_xll.BInterpol('Base IPCA'!$C$3:$C$13,'Base IPCA'!$E$3:$E$13,AH5531,"Cubic","Extrapolate=Linear","MultiX=Average","Skip=True","Sort=True")</f>
        <v>#N/A Invalid Parameter: Interpolation value</v>
      </c>
      <c r="AJ5531" s="43" t="str">
        <f>_xll.BInterpol('Base IPCA'!$C$3:$C$13,'Base IPCA'!$D$3:$D$13,AH5531,"Cubic","Extrapolate=Linear","MultiX=Average","Skip=True","Sort=True")</f>
        <v>#N/A Invalid Parameter: Interpolation value</v>
      </c>
    </row>
    <row r="5532" spans="34:36" x14ac:dyDescent="0.25">
      <c r="AH5532" s="42" t="e">
        <f t="shared" si="180"/>
        <v>#REF!</v>
      </c>
      <c r="AI5532" s="43" t="str">
        <f>_xll.BInterpol('Base IPCA'!$C$3:$C$13,'Base IPCA'!$E$3:$E$13,AH5532,"Cubic","Extrapolate=Linear","MultiX=Average","Skip=True","Sort=True")</f>
        <v>#N/A Invalid Parameter: Interpolation value</v>
      </c>
      <c r="AJ5532" s="43" t="str">
        <f>_xll.BInterpol('Base IPCA'!$C$3:$C$13,'Base IPCA'!$D$3:$D$13,AH5532,"Cubic","Extrapolate=Linear","MultiX=Average","Skip=True","Sort=True")</f>
        <v>#N/A Invalid Parameter: Interpolation value</v>
      </c>
    </row>
    <row r="5533" spans="34:36" x14ac:dyDescent="0.25">
      <c r="AH5533" s="42" t="e">
        <f t="shared" si="180"/>
        <v>#REF!</v>
      </c>
      <c r="AI5533" s="43" t="str">
        <f>_xll.BInterpol('Base IPCA'!$C$3:$C$13,'Base IPCA'!$E$3:$E$13,AH5533,"Cubic","Extrapolate=Linear","MultiX=Average","Skip=True","Sort=True")</f>
        <v>#N/A Invalid Parameter: Interpolation value</v>
      </c>
      <c r="AJ5533" s="43" t="str">
        <f>_xll.BInterpol('Base IPCA'!$C$3:$C$13,'Base IPCA'!$D$3:$D$13,AH5533,"Cubic","Extrapolate=Linear","MultiX=Average","Skip=True","Sort=True")</f>
        <v>#N/A Invalid Parameter: Interpolation value</v>
      </c>
    </row>
    <row r="5534" spans="34:36" x14ac:dyDescent="0.25">
      <c r="AH5534" s="42" t="e">
        <f t="shared" si="180"/>
        <v>#REF!</v>
      </c>
      <c r="AI5534" s="43" t="str">
        <f>_xll.BInterpol('Base IPCA'!$C$3:$C$13,'Base IPCA'!$E$3:$E$13,AH5534,"Cubic","Extrapolate=Linear","MultiX=Average","Skip=True","Sort=True")</f>
        <v>#N/A Invalid Parameter: Interpolation value</v>
      </c>
      <c r="AJ5534" s="43" t="str">
        <f>_xll.BInterpol('Base IPCA'!$C$3:$C$13,'Base IPCA'!$D$3:$D$13,AH5534,"Cubic","Extrapolate=Linear","MultiX=Average","Skip=True","Sort=True")</f>
        <v>#N/A Invalid Parameter: Interpolation value</v>
      </c>
    </row>
    <row r="5535" spans="34:36" x14ac:dyDescent="0.25">
      <c r="AH5535" s="42" t="e">
        <f t="shared" si="180"/>
        <v>#REF!</v>
      </c>
      <c r="AI5535" s="43" t="str">
        <f>_xll.BInterpol('Base IPCA'!$C$3:$C$13,'Base IPCA'!$E$3:$E$13,AH5535,"Cubic","Extrapolate=Linear","MultiX=Average","Skip=True","Sort=True")</f>
        <v>#N/A Invalid Parameter: Interpolation value</v>
      </c>
      <c r="AJ5535" s="43" t="str">
        <f>_xll.BInterpol('Base IPCA'!$C$3:$C$13,'Base IPCA'!$D$3:$D$13,AH5535,"Cubic","Extrapolate=Linear","MultiX=Average","Skip=True","Sort=True")</f>
        <v>#N/A Invalid Parameter: Interpolation value</v>
      </c>
    </row>
    <row r="5536" spans="34:36" x14ac:dyDescent="0.25">
      <c r="AH5536" s="42" t="e">
        <f t="shared" si="180"/>
        <v>#REF!</v>
      </c>
      <c r="AI5536" s="43" t="str">
        <f>_xll.BInterpol('Base IPCA'!$C$3:$C$13,'Base IPCA'!$E$3:$E$13,AH5536,"Cubic","Extrapolate=Linear","MultiX=Average","Skip=True","Sort=True")</f>
        <v>#N/A Invalid Parameter: Interpolation value</v>
      </c>
      <c r="AJ5536" s="43" t="str">
        <f>_xll.BInterpol('Base IPCA'!$C$3:$C$13,'Base IPCA'!$D$3:$D$13,AH5536,"Cubic","Extrapolate=Linear","MultiX=Average","Skip=True","Sort=True")</f>
        <v>#N/A Invalid Parameter: Interpolation value</v>
      </c>
    </row>
    <row r="5537" spans="34:36" x14ac:dyDescent="0.25">
      <c r="AH5537" s="42" t="e">
        <f t="shared" si="180"/>
        <v>#REF!</v>
      </c>
      <c r="AI5537" s="43" t="str">
        <f>_xll.BInterpol('Base IPCA'!$C$3:$C$13,'Base IPCA'!$E$3:$E$13,AH5537,"Cubic","Extrapolate=Linear","MultiX=Average","Skip=True","Sort=True")</f>
        <v>#N/A Invalid Parameter: Interpolation value</v>
      </c>
      <c r="AJ5537" s="43" t="str">
        <f>_xll.BInterpol('Base IPCA'!$C$3:$C$13,'Base IPCA'!$D$3:$D$13,AH5537,"Cubic","Extrapolate=Linear","MultiX=Average","Skip=True","Sort=True")</f>
        <v>#N/A Invalid Parameter: Interpolation value</v>
      </c>
    </row>
    <row r="5538" spans="34:36" x14ac:dyDescent="0.25">
      <c r="AH5538" s="42" t="e">
        <f t="shared" si="180"/>
        <v>#REF!</v>
      </c>
      <c r="AI5538" s="43" t="str">
        <f>_xll.BInterpol('Base IPCA'!$C$3:$C$13,'Base IPCA'!$E$3:$E$13,AH5538,"Cubic","Extrapolate=Linear","MultiX=Average","Skip=True","Sort=True")</f>
        <v>#N/A Invalid Parameter: Interpolation value</v>
      </c>
      <c r="AJ5538" s="43" t="str">
        <f>_xll.BInterpol('Base IPCA'!$C$3:$C$13,'Base IPCA'!$D$3:$D$13,AH5538,"Cubic","Extrapolate=Linear","MultiX=Average","Skip=True","Sort=True")</f>
        <v>#N/A Invalid Parameter: Interpolation value</v>
      </c>
    </row>
    <row r="5539" spans="34:36" x14ac:dyDescent="0.25">
      <c r="AH5539" s="42" t="e">
        <f t="shared" si="180"/>
        <v>#REF!</v>
      </c>
      <c r="AI5539" s="43" t="str">
        <f>_xll.BInterpol('Base IPCA'!$C$3:$C$13,'Base IPCA'!$E$3:$E$13,AH5539,"Cubic","Extrapolate=Linear","MultiX=Average","Skip=True","Sort=True")</f>
        <v>#N/A Invalid Parameter: Interpolation value</v>
      </c>
      <c r="AJ5539" s="43" t="str">
        <f>_xll.BInterpol('Base IPCA'!$C$3:$C$13,'Base IPCA'!$D$3:$D$13,AH5539,"Cubic","Extrapolate=Linear","MultiX=Average","Skip=True","Sort=True")</f>
        <v>#N/A Invalid Parameter: Interpolation value</v>
      </c>
    </row>
    <row r="5540" spans="34:36" x14ac:dyDescent="0.25">
      <c r="AH5540" s="42" t="e">
        <f t="shared" si="180"/>
        <v>#REF!</v>
      </c>
      <c r="AI5540" s="43" t="str">
        <f>_xll.BInterpol('Base IPCA'!$C$3:$C$13,'Base IPCA'!$E$3:$E$13,AH5540,"Cubic","Extrapolate=Linear","MultiX=Average","Skip=True","Sort=True")</f>
        <v>#N/A Invalid Parameter: Interpolation value</v>
      </c>
      <c r="AJ5540" s="43" t="str">
        <f>_xll.BInterpol('Base IPCA'!$C$3:$C$13,'Base IPCA'!$D$3:$D$13,AH5540,"Cubic","Extrapolate=Linear","MultiX=Average","Skip=True","Sort=True")</f>
        <v>#N/A Invalid Parameter: Interpolation value</v>
      </c>
    </row>
    <row r="5541" spans="34:36" x14ac:dyDescent="0.25">
      <c r="AH5541" s="42" t="e">
        <f t="shared" si="180"/>
        <v>#REF!</v>
      </c>
      <c r="AI5541" s="43" t="str">
        <f>_xll.BInterpol('Base IPCA'!$C$3:$C$13,'Base IPCA'!$E$3:$E$13,AH5541,"Cubic","Extrapolate=Linear","MultiX=Average","Skip=True","Sort=True")</f>
        <v>#N/A Invalid Parameter: Interpolation value</v>
      </c>
      <c r="AJ5541" s="43" t="str">
        <f>_xll.BInterpol('Base IPCA'!$C$3:$C$13,'Base IPCA'!$D$3:$D$13,AH5541,"Cubic","Extrapolate=Linear","MultiX=Average","Skip=True","Sort=True")</f>
        <v>#N/A Invalid Parameter: Interpolation value</v>
      </c>
    </row>
    <row r="5542" spans="34:36" x14ac:dyDescent="0.25">
      <c r="AH5542" s="42" t="e">
        <f t="shared" si="180"/>
        <v>#REF!</v>
      </c>
      <c r="AI5542" s="43" t="str">
        <f>_xll.BInterpol('Base IPCA'!$C$3:$C$13,'Base IPCA'!$E$3:$E$13,AH5542,"Cubic","Extrapolate=Linear","MultiX=Average","Skip=True","Sort=True")</f>
        <v>#N/A Invalid Parameter: Interpolation value</v>
      </c>
      <c r="AJ5542" s="43" t="str">
        <f>_xll.BInterpol('Base IPCA'!$C$3:$C$13,'Base IPCA'!$D$3:$D$13,AH5542,"Cubic","Extrapolate=Linear","MultiX=Average","Skip=True","Sort=True")</f>
        <v>#N/A Invalid Parameter: Interpolation value</v>
      </c>
    </row>
    <row r="5543" spans="34:36" x14ac:dyDescent="0.25">
      <c r="AH5543" s="42" t="e">
        <f t="shared" si="180"/>
        <v>#REF!</v>
      </c>
      <c r="AI5543" s="43" t="str">
        <f>_xll.BInterpol('Base IPCA'!$C$3:$C$13,'Base IPCA'!$E$3:$E$13,AH5543,"Cubic","Extrapolate=Linear","MultiX=Average","Skip=True","Sort=True")</f>
        <v>#N/A Invalid Parameter: Interpolation value</v>
      </c>
      <c r="AJ5543" s="43" t="str">
        <f>_xll.BInterpol('Base IPCA'!$C$3:$C$13,'Base IPCA'!$D$3:$D$13,AH5543,"Cubic","Extrapolate=Linear","MultiX=Average","Skip=True","Sort=True")</f>
        <v>#N/A Invalid Parameter: Interpolation value</v>
      </c>
    </row>
    <row r="5544" spans="34:36" x14ac:dyDescent="0.25">
      <c r="AH5544" s="42" t="e">
        <f t="shared" si="180"/>
        <v>#REF!</v>
      </c>
      <c r="AI5544" s="43" t="str">
        <f>_xll.BInterpol('Base IPCA'!$C$3:$C$13,'Base IPCA'!$E$3:$E$13,AH5544,"Cubic","Extrapolate=Linear","MultiX=Average","Skip=True","Sort=True")</f>
        <v>#N/A Invalid Parameter: Interpolation value</v>
      </c>
      <c r="AJ5544" s="43" t="str">
        <f>_xll.BInterpol('Base IPCA'!$C$3:$C$13,'Base IPCA'!$D$3:$D$13,AH5544,"Cubic","Extrapolate=Linear","MultiX=Average","Skip=True","Sort=True")</f>
        <v>#N/A Invalid Parameter: Interpolation value</v>
      </c>
    </row>
    <row r="5545" spans="34:36" x14ac:dyDescent="0.25">
      <c r="AH5545" s="42" t="e">
        <f t="shared" si="180"/>
        <v>#REF!</v>
      </c>
      <c r="AI5545" s="43" t="str">
        <f>_xll.BInterpol('Base IPCA'!$C$3:$C$13,'Base IPCA'!$E$3:$E$13,AH5545,"Cubic","Extrapolate=Linear","MultiX=Average","Skip=True","Sort=True")</f>
        <v>#N/A Invalid Parameter: Interpolation value</v>
      </c>
      <c r="AJ5545" s="43" t="str">
        <f>_xll.BInterpol('Base IPCA'!$C$3:$C$13,'Base IPCA'!$D$3:$D$13,AH5545,"Cubic","Extrapolate=Linear","MultiX=Average","Skip=True","Sort=True")</f>
        <v>#N/A Invalid Parameter: Interpolation value</v>
      </c>
    </row>
    <row r="5546" spans="34:36" x14ac:dyDescent="0.25">
      <c r="AH5546" s="42" t="e">
        <f t="shared" si="180"/>
        <v>#REF!</v>
      </c>
      <c r="AI5546" s="43" t="str">
        <f>_xll.BInterpol('Base IPCA'!$C$3:$C$13,'Base IPCA'!$E$3:$E$13,AH5546,"Cubic","Extrapolate=Linear","MultiX=Average","Skip=True","Sort=True")</f>
        <v>#N/A Invalid Parameter: Interpolation value</v>
      </c>
      <c r="AJ5546" s="43" t="str">
        <f>_xll.BInterpol('Base IPCA'!$C$3:$C$13,'Base IPCA'!$D$3:$D$13,AH5546,"Cubic","Extrapolate=Linear","MultiX=Average","Skip=True","Sort=True")</f>
        <v>#N/A Invalid Parameter: Interpolation value</v>
      </c>
    </row>
    <row r="5547" spans="34:36" x14ac:dyDescent="0.25">
      <c r="AH5547" s="42" t="e">
        <f t="shared" si="180"/>
        <v>#REF!</v>
      </c>
      <c r="AI5547" s="43" t="str">
        <f>_xll.BInterpol('Base IPCA'!$C$3:$C$13,'Base IPCA'!$E$3:$E$13,AH5547,"Cubic","Extrapolate=Linear","MultiX=Average","Skip=True","Sort=True")</f>
        <v>#N/A Invalid Parameter: Interpolation value</v>
      </c>
      <c r="AJ5547" s="43" t="str">
        <f>_xll.BInterpol('Base IPCA'!$C$3:$C$13,'Base IPCA'!$D$3:$D$13,AH5547,"Cubic","Extrapolate=Linear","MultiX=Average","Skip=True","Sort=True")</f>
        <v>#N/A Invalid Parameter: Interpolation value</v>
      </c>
    </row>
    <row r="5548" spans="34:36" x14ac:dyDescent="0.25">
      <c r="AH5548" s="42" t="e">
        <f t="shared" si="180"/>
        <v>#REF!</v>
      </c>
      <c r="AI5548" s="43" t="str">
        <f>_xll.BInterpol('Base IPCA'!$C$3:$C$13,'Base IPCA'!$E$3:$E$13,AH5548,"Cubic","Extrapolate=Linear","MultiX=Average","Skip=True","Sort=True")</f>
        <v>#N/A Invalid Parameter: Interpolation value</v>
      </c>
      <c r="AJ5548" s="43" t="str">
        <f>_xll.BInterpol('Base IPCA'!$C$3:$C$13,'Base IPCA'!$D$3:$D$13,AH5548,"Cubic","Extrapolate=Linear","MultiX=Average","Skip=True","Sort=True")</f>
        <v>#N/A Invalid Parameter: Interpolation value</v>
      </c>
    </row>
    <row r="5549" spans="34:36" x14ac:dyDescent="0.25">
      <c r="AH5549" s="42" t="e">
        <f t="shared" si="180"/>
        <v>#REF!</v>
      </c>
      <c r="AI5549" s="43" t="str">
        <f>_xll.BInterpol('Base IPCA'!$C$3:$C$13,'Base IPCA'!$E$3:$E$13,AH5549,"Cubic","Extrapolate=Linear","MultiX=Average","Skip=True","Sort=True")</f>
        <v>#N/A Invalid Parameter: Interpolation value</v>
      </c>
      <c r="AJ5549" s="43" t="str">
        <f>_xll.BInterpol('Base IPCA'!$C$3:$C$13,'Base IPCA'!$D$3:$D$13,AH5549,"Cubic","Extrapolate=Linear","MultiX=Average","Skip=True","Sort=True")</f>
        <v>#N/A Invalid Parameter: Interpolation value</v>
      </c>
    </row>
    <row r="5550" spans="34:36" x14ac:dyDescent="0.25">
      <c r="AH5550" s="42" t="e">
        <f t="shared" si="180"/>
        <v>#REF!</v>
      </c>
      <c r="AI5550" s="43" t="str">
        <f>_xll.BInterpol('Base IPCA'!$C$3:$C$13,'Base IPCA'!$E$3:$E$13,AH5550,"Cubic","Extrapolate=Linear","MultiX=Average","Skip=True","Sort=True")</f>
        <v>#N/A Invalid Parameter: Interpolation value</v>
      </c>
      <c r="AJ5550" s="43" t="str">
        <f>_xll.BInterpol('Base IPCA'!$C$3:$C$13,'Base IPCA'!$D$3:$D$13,AH5550,"Cubic","Extrapolate=Linear","MultiX=Average","Skip=True","Sort=True")</f>
        <v>#N/A Invalid Parameter: Interpolation value</v>
      </c>
    </row>
    <row r="5551" spans="34:36" x14ac:dyDescent="0.25">
      <c r="AH5551" s="42" t="e">
        <f t="shared" si="180"/>
        <v>#REF!</v>
      </c>
      <c r="AI5551" s="43" t="str">
        <f>_xll.BInterpol('Base IPCA'!$C$3:$C$13,'Base IPCA'!$E$3:$E$13,AH5551,"Cubic","Extrapolate=Linear","MultiX=Average","Skip=True","Sort=True")</f>
        <v>#N/A Invalid Parameter: Interpolation value</v>
      </c>
      <c r="AJ5551" s="43" t="str">
        <f>_xll.BInterpol('Base IPCA'!$C$3:$C$13,'Base IPCA'!$D$3:$D$13,AH5551,"Cubic","Extrapolate=Linear","MultiX=Average","Skip=True","Sort=True")</f>
        <v>#N/A Invalid Parameter: Interpolation value</v>
      </c>
    </row>
    <row r="5552" spans="34:36" x14ac:dyDescent="0.25">
      <c r="AH5552" s="42" t="e">
        <f t="shared" si="180"/>
        <v>#REF!</v>
      </c>
      <c r="AI5552" s="43" t="str">
        <f>_xll.BInterpol('Base IPCA'!$C$3:$C$13,'Base IPCA'!$E$3:$E$13,AH5552,"Cubic","Extrapolate=Linear","MultiX=Average","Skip=True","Sort=True")</f>
        <v>#N/A Invalid Parameter: Interpolation value</v>
      </c>
      <c r="AJ5552" s="43" t="str">
        <f>_xll.BInterpol('Base IPCA'!$C$3:$C$13,'Base IPCA'!$D$3:$D$13,AH5552,"Cubic","Extrapolate=Linear","MultiX=Average","Skip=True","Sort=True")</f>
        <v>#N/A Invalid Parameter: Interpolation value</v>
      </c>
    </row>
    <row r="5553" spans="34:36" x14ac:dyDescent="0.25">
      <c r="AH5553" s="42" t="e">
        <f t="shared" si="180"/>
        <v>#REF!</v>
      </c>
      <c r="AI5553" s="43" t="str">
        <f>_xll.BInterpol('Base IPCA'!$C$3:$C$13,'Base IPCA'!$E$3:$E$13,AH5553,"Cubic","Extrapolate=Linear","MultiX=Average","Skip=True","Sort=True")</f>
        <v>#N/A Invalid Parameter: Interpolation value</v>
      </c>
      <c r="AJ5553" s="43" t="str">
        <f>_xll.BInterpol('Base IPCA'!$C$3:$C$13,'Base IPCA'!$D$3:$D$13,AH5553,"Cubic","Extrapolate=Linear","MultiX=Average","Skip=True","Sort=True")</f>
        <v>#N/A Invalid Parameter: Interpolation value</v>
      </c>
    </row>
    <row r="5554" spans="34:36" x14ac:dyDescent="0.25">
      <c r="AH5554" s="42" t="e">
        <f t="shared" si="180"/>
        <v>#REF!</v>
      </c>
      <c r="AI5554" s="43" t="str">
        <f>_xll.BInterpol('Base IPCA'!$C$3:$C$13,'Base IPCA'!$E$3:$E$13,AH5554,"Cubic","Extrapolate=Linear","MultiX=Average","Skip=True","Sort=True")</f>
        <v>#N/A Invalid Parameter: Interpolation value</v>
      </c>
      <c r="AJ5554" s="43" t="str">
        <f>_xll.BInterpol('Base IPCA'!$C$3:$C$13,'Base IPCA'!$D$3:$D$13,AH5554,"Cubic","Extrapolate=Linear","MultiX=Average","Skip=True","Sort=True")</f>
        <v>#N/A Invalid Parameter: Interpolation value</v>
      </c>
    </row>
    <row r="5555" spans="34:36" x14ac:dyDescent="0.25">
      <c r="AH5555" s="42" t="e">
        <f t="shared" si="180"/>
        <v>#REF!</v>
      </c>
      <c r="AI5555" s="43" t="str">
        <f>_xll.BInterpol('Base IPCA'!$C$3:$C$13,'Base IPCA'!$E$3:$E$13,AH5555,"Cubic","Extrapolate=Linear","MultiX=Average","Skip=True","Sort=True")</f>
        <v>#N/A Invalid Parameter: Interpolation value</v>
      </c>
      <c r="AJ5555" s="43" t="str">
        <f>_xll.BInterpol('Base IPCA'!$C$3:$C$13,'Base IPCA'!$D$3:$D$13,AH5555,"Cubic","Extrapolate=Linear","MultiX=Average","Skip=True","Sort=True")</f>
        <v>#N/A Invalid Parameter: Interpolation value</v>
      </c>
    </row>
    <row r="5556" spans="34:36" x14ac:dyDescent="0.25">
      <c r="AH5556" s="42" t="e">
        <f t="shared" si="180"/>
        <v>#REF!</v>
      </c>
      <c r="AI5556" s="43" t="str">
        <f>_xll.BInterpol('Base IPCA'!$C$3:$C$13,'Base IPCA'!$E$3:$E$13,AH5556,"Cubic","Extrapolate=Linear","MultiX=Average","Skip=True","Sort=True")</f>
        <v>#N/A Invalid Parameter: Interpolation value</v>
      </c>
      <c r="AJ5556" s="43" t="str">
        <f>_xll.BInterpol('Base IPCA'!$C$3:$C$13,'Base IPCA'!$D$3:$D$13,AH5556,"Cubic","Extrapolate=Linear","MultiX=Average","Skip=True","Sort=True")</f>
        <v>#N/A Invalid Parameter: Interpolation value</v>
      </c>
    </row>
    <row r="5557" spans="34:36" x14ac:dyDescent="0.25">
      <c r="AH5557" s="42" t="e">
        <f t="shared" si="180"/>
        <v>#REF!</v>
      </c>
      <c r="AI5557" s="43" t="str">
        <f>_xll.BInterpol('Base IPCA'!$C$3:$C$13,'Base IPCA'!$E$3:$E$13,AH5557,"Cubic","Extrapolate=Linear","MultiX=Average","Skip=True","Sort=True")</f>
        <v>#N/A Invalid Parameter: Interpolation value</v>
      </c>
      <c r="AJ5557" s="43" t="str">
        <f>_xll.BInterpol('Base IPCA'!$C$3:$C$13,'Base IPCA'!$D$3:$D$13,AH5557,"Cubic","Extrapolate=Linear","MultiX=Average","Skip=True","Sort=True")</f>
        <v>#N/A Invalid Parameter: Interpolation value</v>
      </c>
    </row>
    <row r="5558" spans="34:36" x14ac:dyDescent="0.25">
      <c r="AH5558" s="42" t="e">
        <f t="shared" si="180"/>
        <v>#REF!</v>
      </c>
      <c r="AI5558" s="43" t="str">
        <f>_xll.BInterpol('Base IPCA'!$C$3:$C$13,'Base IPCA'!$E$3:$E$13,AH5558,"Cubic","Extrapolate=Linear","MultiX=Average","Skip=True","Sort=True")</f>
        <v>#N/A Invalid Parameter: Interpolation value</v>
      </c>
      <c r="AJ5558" s="43" t="str">
        <f>_xll.BInterpol('Base IPCA'!$C$3:$C$13,'Base IPCA'!$D$3:$D$13,AH5558,"Cubic","Extrapolate=Linear","MultiX=Average","Skip=True","Sort=True")</f>
        <v>#N/A Invalid Parameter: Interpolation value</v>
      </c>
    </row>
    <row r="5559" spans="34:36" x14ac:dyDescent="0.25">
      <c r="AH5559" s="42" t="e">
        <f t="shared" si="180"/>
        <v>#REF!</v>
      </c>
      <c r="AI5559" s="43" t="str">
        <f>_xll.BInterpol('Base IPCA'!$C$3:$C$13,'Base IPCA'!$E$3:$E$13,AH5559,"Cubic","Extrapolate=Linear","MultiX=Average","Skip=True","Sort=True")</f>
        <v>#N/A Invalid Parameter: Interpolation value</v>
      </c>
      <c r="AJ5559" s="43" t="str">
        <f>_xll.BInterpol('Base IPCA'!$C$3:$C$13,'Base IPCA'!$D$3:$D$13,AH5559,"Cubic","Extrapolate=Linear","MultiX=Average","Skip=True","Sort=True")</f>
        <v>#N/A Invalid Parameter: Interpolation value</v>
      </c>
    </row>
    <row r="5560" spans="34:36" x14ac:dyDescent="0.25">
      <c r="AH5560" s="42" t="e">
        <f t="shared" si="180"/>
        <v>#REF!</v>
      </c>
      <c r="AI5560" s="43" t="str">
        <f>_xll.BInterpol('Base IPCA'!$C$3:$C$13,'Base IPCA'!$E$3:$E$13,AH5560,"Cubic","Extrapolate=Linear","MultiX=Average","Skip=True","Sort=True")</f>
        <v>#N/A Invalid Parameter: Interpolation value</v>
      </c>
      <c r="AJ5560" s="43" t="str">
        <f>_xll.BInterpol('Base IPCA'!$C$3:$C$13,'Base IPCA'!$D$3:$D$13,AH5560,"Cubic","Extrapolate=Linear","MultiX=Average","Skip=True","Sort=True")</f>
        <v>#N/A Invalid Parameter: Interpolation value</v>
      </c>
    </row>
    <row r="5561" spans="34:36" x14ac:dyDescent="0.25">
      <c r="AH5561" s="42" t="e">
        <f t="shared" si="180"/>
        <v>#REF!</v>
      </c>
      <c r="AI5561" s="43" t="str">
        <f>_xll.BInterpol('Base IPCA'!$C$3:$C$13,'Base IPCA'!$E$3:$E$13,AH5561,"Cubic","Extrapolate=Linear","MultiX=Average","Skip=True","Sort=True")</f>
        <v>#N/A Invalid Parameter: Interpolation value</v>
      </c>
      <c r="AJ5561" s="43" t="str">
        <f>_xll.BInterpol('Base IPCA'!$C$3:$C$13,'Base IPCA'!$D$3:$D$13,AH5561,"Cubic","Extrapolate=Linear","MultiX=Average","Skip=True","Sort=True")</f>
        <v>#N/A Invalid Parameter: Interpolation value</v>
      </c>
    </row>
    <row r="5562" spans="34:36" x14ac:dyDescent="0.25">
      <c r="AH5562" s="42" t="e">
        <f t="shared" si="180"/>
        <v>#REF!</v>
      </c>
      <c r="AI5562" s="43" t="str">
        <f>_xll.BInterpol('Base IPCA'!$C$3:$C$13,'Base IPCA'!$E$3:$E$13,AH5562,"Cubic","Extrapolate=Linear","MultiX=Average","Skip=True","Sort=True")</f>
        <v>#N/A Invalid Parameter: Interpolation value</v>
      </c>
      <c r="AJ5562" s="43" t="str">
        <f>_xll.BInterpol('Base IPCA'!$C$3:$C$13,'Base IPCA'!$D$3:$D$13,AH5562,"Cubic","Extrapolate=Linear","MultiX=Average","Skip=True","Sort=True")</f>
        <v>#N/A Invalid Parameter: Interpolation value</v>
      </c>
    </row>
    <row r="5563" spans="34:36" x14ac:dyDescent="0.25">
      <c r="AH5563" s="42" t="e">
        <f t="shared" si="180"/>
        <v>#REF!</v>
      </c>
      <c r="AI5563" s="43" t="str">
        <f>_xll.BInterpol('Base IPCA'!$C$3:$C$13,'Base IPCA'!$E$3:$E$13,AH5563,"Cubic","Extrapolate=Linear","MultiX=Average","Skip=True","Sort=True")</f>
        <v>#N/A Invalid Parameter: Interpolation value</v>
      </c>
      <c r="AJ5563" s="43" t="str">
        <f>_xll.BInterpol('Base IPCA'!$C$3:$C$13,'Base IPCA'!$D$3:$D$13,AH5563,"Cubic","Extrapolate=Linear","MultiX=Average","Skip=True","Sort=True")</f>
        <v>#N/A Invalid Parameter: Interpolation value</v>
      </c>
    </row>
    <row r="5564" spans="34:36" x14ac:dyDescent="0.25">
      <c r="AH5564" s="42" t="e">
        <f t="shared" si="180"/>
        <v>#REF!</v>
      </c>
      <c r="AI5564" s="43" t="str">
        <f>_xll.BInterpol('Base IPCA'!$C$3:$C$13,'Base IPCA'!$E$3:$E$13,AH5564,"Cubic","Extrapolate=Linear","MultiX=Average","Skip=True","Sort=True")</f>
        <v>#N/A Invalid Parameter: Interpolation value</v>
      </c>
      <c r="AJ5564" s="43" t="str">
        <f>_xll.BInterpol('Base IPCA'!$C$3:$C$13,'Base IPCA'!$D$3:$D$13,AH5564,"Cubic","Extrapolate=Linear","MultiX=Average","Skip=True","Sort=True")</f>
        <v>#N/A Invalid Parameter: Interpolation value</v>
      </c>
    </row>
    <row r="5565" spans="34:36" x14ac:dyDescent="0.25">
      <c r="AH5565" s="42" t="e">
        <f t="shared" si="180"/>
        <v>#REF!</v>
      </c>
      <c r="AI5565" s="43" t="str">
        <f>_xll.BInterpol('Base IPCA'!$C$3:$C$13,'Base IPCA'!$E$3:$E$13,AH5565,"Cubic","Extrapolate=Linear","MultiX=Average","Skip=True","Sort=True")</f>
        <v>#N/A Invalid Parameter: Interpolation value</v>
      </c>
      <c r="AJ5565" s="43" t="str">
        <f>_xll.BInterpol('Base IPCA'!$C$3:$C$13,'Base IPCA'!$D$3:$D$13,AH5565,"Cubic","Extrapolate=Linear","MultiX=Average","Skip=True","Sort=True")</f>
        <v>#N/A Invalid Parameter: Interpolation value</v>
      </c>
    </row>
    <row r="5566" spans="34:36" x14ac:dyDescent="0.25">
      <c r="AH5566" s="42" t="e">
        <f t="shared" si="180"/>
        <v>#REF!</v>
      </c>
      <c r="AI5566" s="43" t="str">
        <f>_xll.BInterpol('Base IPCA'!$C$3:$C$13,'Base IPCA'!$E$3:$E$13,AH5566,"Cubic","Extrapolate=Linear","MultiX=Average","Skip=True","Sort=True")</f>
        <v>#N/A Invalid Parameter: Interpolation value</v>
      </c>
      <c r="AJ5566" s="43" t="str">
        <f>_xll.BInterpol('Base IPCA'!$C$3:$C$13,'Base IPCA'!$D$3:$D$13,AH5566,"Cubic","Extrapolate=Linear","MultiX=Average","Skip=True","Sort=True")</f>
        <v>#N/A Invalid Parameter: Interpolation value</v>
      </c>
    </row>
    <row r="5567" spans="34:36" x14ac:dyDescent="0.25">
      <c r="AH5567" s="42" t="e">
        <f t="shared" si="180"/>
        <v>#REF!</v>
      </c>
      <c r="AI5567" s="43" t="str">
        <f>_xll.BInterpol('Base IPCA'!$C$3:$C$13,'Base IPCA'!$E$3:$E$13,AH5567,"Cubic","Extrapolate=Linear","MultiX=Average","Skip=True","Sort=True")</f>
        <v>#N/A Invalid Parameter: Interpolation value</v>
      </c>
      <c r="AJ5567" s="43" t="str">
        <f>_xll.BInterpol('Base IPCA'!$C$3:$C$13,'Base IPCA'!$D$3:$D$13,AH5567,"Cubic","Extrapolate=Linear","MultiX=Average","Skip=True","Sort=True")</f>
        <v>#N/A Invalid Parameter: Interpolation value</v>
      </c>
    </row>
    <row r="5568" spans="34:36" x14ac:dyDescent="0.25">
      <c r="AH5568" s="42" t="e">
        <f t="shared" si="180"/>
        <v>#REF!</v>
      </c>
      <c r="AI5568" s="43" t="str">
        <f>_xll.BInterpol('Base IPCA'!$C$3:$C$13,'Base IPCA'!$E$3:$E$13,AH5568,"Cubic","Extrapolate=Linear","MultiX=Average","Skip=True","Sort=True")</f>
        <v>#N/A Invalid Parameter: Interpolation value</v>
      </c>
      <c r="AJ5568" s="43" t="str">
        <f>_xll.BInterpol('Base IPCA'!$C$3:$C$13,'Base IPCA'!$D$3:$D$13,AH5568,"Cubic","Extrapolate=Linear","MultiX=Average","Skip=True","Sort=True")</f>
        <v>#N/A Invalid Parameter: Interpolation value</v>
      </c>
    </row>
    <row r="5569" spans="34:36" x14ac:dyDescent="0.25">
      <c r="AH5569" s="42" t="e">
        <f t="shared" si="180"/>
        <v>#REF!</v>
      </c>
      <c r="AI5569" s="43" t="str">
        <f>_xll.BInterpol('Base IPCA'!$C$3:$C$13,'Base IPCA'!$E$3:$E$13,AH5569,"Cubic","Extrapolate=Linear","MultiX=Average","Skip=True","Sort=True")</f>
        <v>#N/A Invalid Parameter: Interpolation value</v>
      </c>
      <c r="AJ5569" s="43" t="str">
        <f>_xll.BInterpol('Base IPCA'!$C$3:$C$13,'Base IPCA'!$D$3:$D$13,AH5569,"Cubic","Extrapolate=Linear","MultiX=Average","Skip=True","Sort=True")</f>
        <v>#N/A Invalid Parameter: Interpolation value</v>
      </c>
    </row>
    <row r="5570" spans="34:36" x14ac:dyDescent="0.25">
      <c r="AH5570" s="42" t="e">
        <f t="shared" si="180"/>
        <v>#REF!</v>
      </c>
      <c r="AI5570" s="43" t="str">
        <f>_xll.BInterpol('Base IPCA'!$C$3:$C$13,'Base IPCA'!$E$3:$E$13,AH5570,"Cubic","Extrapolate=Linear","MultiX=Average","Skip=True","Sort=True")</f>
        <v>#N/A Invalid Parameter: Interpolation value</v>
      </c>
      <c r="AJ5570" s="43" t="str">
        <f>_xll.BInterpol('Base IPCA'!$C$3:$C$13,'Base IPCA'!$D$3:$D$13,AH5570,"Cubic","Extrapolate=Linear","MultiX=Average","Skip=True","Sort=True")</f>
        <v>#N/A Invalid Parameter: Interpolation value</v>
      </c>
    </row>
    <row r="5571" spans="34:36" x14ac:dyDescent="0.25">
      <c r="AH5571" s="42" t="e">
        <f t="shared" si="180"/>
        <v>#REF!</v>
      </c>
      <c r="AI5571" s="43" t="str">
        <f>_xll.BInterpol('Base IPCA'!$C$3:$C$13,'Base IPCA'!$E$3:$E$13,AH5571,"Cubic","Extrapolate=Linear","MultiX=Average","Skip=True","Sort=True")</f>
        <v>#N/A Invalid Parameter: Interpolation value</v>
      </c>
      <c r="AJ5571" s="43" t="str">
        <f>_xll.BInterpol('Base IPCA'!$C$3:$C$13,'Base IPCA'!$D$3:$D$13,AH5571,"Cubic","Extrapolate=Linear","MultiX=Average","Skip=True","Sort=True")</f>
        <v>#N/A Invalid Parameter: Interpolation value</v>
      </c>
    </row>
    <row r="5572" spans="34:36" x14ac:dyDescent="0.25">
      <c r="AH5572" s="42" t="e">
        <f t="shared" si="180"/>
        <v>#REF!</v>
      </c>
      <c r="AI5572" s="43" t="str">
        <f>_xll.BInterpol('Base IPCA'!$C$3:$C$13,'Base IPCA'!$E$3:$E$13,AH5572,"Cubic","Extrapolate=Linear","MultiX=Average","Skip=True","Sort=True")</f>
        <v>#N/A Invalid Parameter: Interpolation value</v>
      </c>
      <c r="AJ5572" s="43" t="str">
        <f>_xll.BInterpol('Base IPCA'!$C$3:$C$13,'Base IPCA'!$D$3:$D$13,AH5572,"Cubic","Extrapolate=Linear","MultiX=Average","Skip=True","Sort=True")</f>
        <v>#N/A Invalid Parameter: Interpolation value</v>
      </c>
    </row>
    <row r="5573" spans="34:36" x14ac:dyDescent="0.25">
      <c r="AH5573" s="42" t="e">
        <f t="shared" si="180"/>
        <v>#REF!</v>
      </c>
      <c r="AI5573" s="43" t="str">
        <f>_xll.BInterpol('Base IPCA'!$C$3:$C$13,'Base IPCA'!$E$3:$E$13,AH5573,"Cubic","Extrapolate=Linear","MultiX=Average","Skip=True","Sort=True")</f>
        <v>#N/A Invalid Parameter: Interpolation value</v>
      </c>
      <c r="AJ5573" s="43" t="str">
        <f>_xll.BInterpol('Base IPCA'!$C$3:$C$13,'Base IPCA'!$D$3:$D$13,AH5573,"Cubic","Extrapolate=Linear","MultiX=Average","Skip=True","Sort=True")</f>
        <v>#N/A Invalid Parameter: Interpolation value</v>
      </c>
    </row>
    <row r="5574" spans="34:36" x14ac:dyDescent="0.25">
      <c r="AH5574" s="42" t="e">
        <f t="shared" ref="AH5574:AH5637" si="181">AH5573+1</f>
        <v>#REF!</v>
      </c>
      <c r="AI5574" s="43" t="str">
        <f>_xll.BInterpol('Base IPCA'!$C$3:$C$13,'Base IPCA'!$E$3:$E$13,AH5574,"Cubic","Extrapolate=Linear","MultiX=Average","Skip=True","Sort=True")</f>
        <v>#N/A Invalid Parameter: Interpolation value</v>
      </c>
      <c r="AJ5574" s="43" t="str">
        <f>_xll.BInterpol('Base IPCA'!$C$3:$C$13,'Base IPCA'!$D$3:$D$13,AH5574,"Cubic","Extrapolate=Linear","MultiX=Average","Skip=True","Sort=True")</f>
        <v>#N/A Invalid Parameter: Interpolation value</v>
      </c>
    </row>
    <row r="5575" spans="34:36" x14ac:dyDescent="0.25">
      <c r="AH5575" s="42" t="e">
        <f t="shared" si="181"/>
        <v>#REF!</v>
      </c>
      <c r="AI5575" s="43" t="str">
        <f>_xll.BInterpol('Base IPCA'!$C$3:$C$13,'Base IPCA'!$E$3:$E$13,AH5575,"Cubic","Extrapolate=Linear","MultiX=Average","Skip=True","Sort=True")</f>
        <v>#N/A Invalid Parameter: Interpolation value</v>
      </c>
      <c r="AJ5575" s="43" t="str">
        <f>_xll.BInterpol('Base IPCA'!$C$3:$C$13,'Base IPCA'!$D$3:$D$13,AH5575,"Cubic","Extrapolate=Linear","MultiX=Average","Skip=True","Sort=True")</f>
        <v>#N/A Invalid Parameter: Interpolation value</v>
      </c>
    </row>
    <row r="5576" spans="34:36" x14ac:dyDescent="0.25">
      <c r="AH5576" s="42" t="e">
        <f t="shared" si="181"/>
        <v>#REF!</v>
      </c>
      <c r="AI5576" s="43" t="str">
        <f>_xll.BInterpol('Base IPCA'!$C$3:$C$13,'Base IPCA'!$E$3:$E$13,AH5576,"Cubic","Extrapolate=Linear","MultiX=Average","Skip=True","Sort=True")</f>
        <v>#N/A Invalid Parameter: Interpolation value</v>
      </c>
      <c r="AJ5576" s="43" t="str">
        <f>_xll.BInterpol('Base IPCA'!$C$3:$C$13,'Base IPCA'!$D$3:$D$13,AH5576,"Cubic","Extrapolate=Linear","MultiX=Average","Skip=True","Sort=True")</f>
        <v>#N/A Invalid Parameter: Interpolation value</v>
      </c>
    </row>
    <row r="5577" spans="34:36" x14ac:dyDescent="0.25">
      <c r="AH5577" s="42" t="e">
        <f t="shared" si="181"/>
        <v>#REF!</v>
      </c>
      <c r="AI5577" s="43" t="str">
        <f>_xll.BInterpol('Base IPCA'!$C$3:$C$13,'Base IPCA'!$E$3:$E$13,AH5577,"Cubic","Extrapolate=Linear","MultiX=Average","Skip=True","Sort=True")</f>
        <v>#N/A Invalid Parameter: Interpolation value</v>
      </c>
      <c r="AJ5577" s="43" t="str">
        <f>_xll.BInterpol('Base IPCA'!$C$3:$C$13,'Base IPCA'!$D$3:$D$13,AH5577,"Cubic","Extrapolate=Linear","MultiX=Average","Skip=True","Sort=True")</f>
        <v>#N/A Invalid Parameter: Interpolation value</v>
      </c>
    </row>
    <row r="5578" spans="34:36" x14ac:dyDescent="0.25">
      <c r="AH5578" s="42" t="e">
        <f t="shared" si="181"/>
        <v>#REF!</v>
      </c>
      <c r="AI5578" s="43" t="str">
        <f>_xll.BInterpol('Base IPCA'!$C$3:$C$13,'Base IPCA'!$E$3:$E$13,AH5578,"Cubic","Extrapolate=Linear","MultiX=Average","Skip=True","Sort=True")</f>
        <v>#N/A Invalid Parameter: Interpolation value</v>
      </c>
      <c r="AJ5578" s="43" t="str">
        <f>_xll.BInterpol('Base IPCA'!$C$3:$C$13,'Base IPCA'!$D$3:$D$13,AH5578,"Cubic","Extrapolate=Linear","MultiX=Average","Skip=True","Sort=True")</f>
        <v>#N/A Invalid Parameter: Interpolation value</v>
      </c>
    </row>
    <row r="5579" spans="34:36" x14ac:dyDescent="0.25">
      <c r="AH5579" s="42" t="e">
        <f t="shared" si="181"/>
        <v>#REF!</v>
      </c>
      <c r="AI5579" s="43" t="str">
        <f>_xll.BInterpol('Base IPCA'!$C$3:$C$13,'Base IPCA'!$E$3:$E$13,AH5579,"Cubic","Extrapolate=Linear","MultiX=Average","Skip=True","Sort=True")</f>
        <v>#N/A Invalid Parameter: Interpolation value</v>
      </c>
      <c r="AJ5579" s="43" t="str">
        <f>_xll.BInterpol('Base IPCA'!$C$3:$C$13,'Base IPCA'!$D$3:$D$13,AH5579,"Cubic","Extrapolate=Linear","MultiX=Average","Skip=True","Sort=True")</f>
        <v>#N/A Invalid Parameter: Interpolation value</v>
      </c>
    </row>
    <row r="5580" spans="34:36" x14ac:dyDescent="0.25">
      <c r="AH5580" s="42" t="e">
        <f t="shared" si="181"/>
        <v>#REF!</v>
      </c>
      <c r="AI5580" s="43" t="str">
        <f>_xll.BInterpol('Base IPCA'!$C$3:$C$13,'Base IPCA'!$E$3:$E$13,AH5580,"Cubic","Extrapolate=Linear","MultiX=Average","Skip=True","Sort=True")</f>
        <v>#N/A Invalid Parameter: Interpolation value</v>
      </c>
      <c r="AJ5580" s="43" t="str">
        <f>_xll.BInterpol('Base IPCA'!$C$3:$C$13,'Base IPCA'!$D$3:$D$13,AH5580,"Cubic","Extrapolate=Linear","MultiX=Average","Skip=True","Sort=True")</f>
        <v>#N/A Invalid Parameter: Interpolation value</v>
      </c>
    </row>
    <row r="5581" spans="34:36" x14ac:dyDescent="0.25">
      <c r="AH5581" s="42" t="e">
        <f t="shared" si="181"/>
        <v>#REF!</v>
      </c>
      <c r="AI5581" s="43" t="str">
        <f>_xll.BInterpol('Base IPCA'!$C$3:$C$13,'Base IPCA'!$E$3:$E$13,AH5581,"Cubic","Extrapolate=Linear","MultiX=Average","Skip=True","Sort=True")</f>
        <v>#N/A Invalid Parameter: Interpolation value</v>
      </c>
      <c r="AJ5581" s="43" t="str">
        <f>_xll.BInterpol('Base IPCA'!$C$3:$C$13,'Base IPCA'!$D$3:$D$13,AH5581,"Cubic","Extrapolate=Linear","MultiX=Average","Skip=True","Sort=True")</f>
        <v>#N/A Invalid Parameter: Interpolation value</v>
      </c>
    </row>
    <row r="5582" spans="34:36" x14ac:dyDescent="0.25">
      <c r="AH5582" s="42" t="e">
        <f t="shared" si="181"/>
        <v>#REF!</v>
      </c>
      <c r="AI5582" s="43" t="str">
        <f>_xll.BInterpol('Base IPCA'!$C$3:$C$13,'Base IPCA'!$E$3:$E$13,AH5582,"Cubic","Extrapolate=Linear","MultiX=Average","Skip=True","Sort=True")</f>
        <v>#N/A Invalid Parameter: Interpolation value</v>
      </c>
      <c r="AJ5582" s="43" t="str">
        <f>_xll.BInterpol('Base IPCA'!$C$3:$C$13,'Base IPCA'!$D$3:$D$13,AH5582,"Cubic","Extrapolate=Linear","MultiX=Average","Skip=True","Sort=True")</f>
        <v>#N/A Invalid Parameter: Interpolation value</v>
      </c>
    </row>
    <row r="5583" spans="34:36" x14ac:dyDescent="0.25">
      <c r="AH5583" s="42" t="e">
        <f t="shared" si="181"/>
        <v>#REF!</v>
      </c>
      <c r="AI5583" s="43" t="str">
        <f>_xll.BInterpol('Base IPCA'!$C$3:$C$13,'Base IPCA'!$E$3:$E$13,AH5583,"Cubic","Extrapolate=Linear","MultiX=Average","Skip=True","Sort=True")</f>
        <v>#N/A Invalid Parameter: Interpolation value</v>
      </c>
      <c r="AJ5583" s="43" t="str">
        <f>_xll.BInterpol('Base IPCA'!$C$3:$C$13,'Base IPCA'!$D$3:$D$13,AH5583,"Cubic","Extrapolate=Linear","MultiX=Average","Skip=True","Sort=True")</f>
        <v>#N/A Invalid Parameter: Interpolation value</v>
      </c>
    </row>
    <row r="5584" spans="34:36" x14ac:dyDescent="0.25">
      <c r="AH5584" s="42" t="e">
        <f t="shared" si="181"/>
        <v>#REF!</v>
      </c>
      <c r="AI5584" s="43" t="str">
        <f>_xll.BInterpol('Base IPCA'!$C$3:$C$13,'Base IPCA'!$E$3:$E$13,AH5584,"Cubic","Extrapolate=Linear","MultiX=Average","Skip=True","Sort=True")</f>
        <v>#N/A Invalid Parameter: Interpolation value</v>
      </c>
      <c r="AJ5584" s="43" t="str">
        <f>_xll.BInterpol('Base IPCA'!$C$3:$C$13,'Base IPCA'!$D$3:$D$13,AH5584,"Cubic","Extrapolate=Linear","MultiX=Average","Skip=True","Sort=True")</f>
        <v>#N/A Invalid Parameter: Interpolation value</v>
      </c>
    </row>
    <row r="5585" spans="34:36" x14ac:dyDescent="0.25">
      <c r="AH5585" s="42" t="e">
        <f t="shared" si="181"/>
        <v>#REF!</v>
      </c>
      <c r="AI5585" s="43" t="str">
        <f>_xll.BInterpol('Base IPCA'!$C$3:$C$13,'Base IPCA'!$E$3:$E$13,AH5585,"Cubic","Extrapolate=Linear","MultiX=Average","Skip=True","Sort=True")</f>
        <v>#N/A Invalid Parameter: Interpolation value</v>
      </c>
      <c r="AJ5585" s="43" t="str">
        <f>_xll.BInterpol('Base IPCA'!$C$3:$C$13,'Base IPCA'!$D$3:$D$13,AH5585,"Cubic","Extrapolate=Linear","MultiX=Average","Skip=True","Sort=True")</f>
        <v>#N/A Invalid Parameter: Interpolation value</v>
      </c>
    </row>
    <row r="5586" spans="34:36" x14ac:dyDescent="0.25">
      <c r="AH5586" s="42" t="e">
        <f t="shared" si="181"/>
        <v>#REF!</v>
      </c>
      <c r="AI5586" s="43" t="str">
        <f>_xll.BInterpol('Base IPCA'!$C$3:$C$13,'Base IPCA'!$E$3:$E$13,AH5586,"Cubic","Extrapolate=Linear","MultiX=Average","Skip=True","Sort=True")</f>
        <v>#N/A Invalid Parameter: Interpolation value</v>
      </c>
      <c r="AJ5586" s="43" t="str">
        <f>_xll.BInterpol('Base IPCA'!$C$3:$C$13,'Base IPCA'!$D$3:$D$13,AH5586,"Cubic","Extrapolate=Linear","MultiX=Average","Skip=True","Sort=True")</f>
        <v>#N/A Invalid Parameter: Interpolation value</v>
      </c>
    </row>
    <row r="5587" spans="34:36" x14ac:dyDescent="0.25">
      <c r="AH5587" s="42" t="e">
        <f t="shared" si="181"/>
        <v>#REF!</v>
      </c>
      <c r="AI5587" s="43" t="str">
        <f>_xll.BInterpol('Base IPCA'!$C$3:$C$13,'Base IPCA'!$E$3:$E$13,AH5587,"Cubic","Extrapolate=Linear","MultiX=Average","Skip=True","Sort=True")</f>
        <v>#N/A Invalid Parameter: Interpolation value</v>
      </c>
      <c r="AJ5587" s="43" t="str">
        <f>_xll.BInterpol('Base IPCA'!$C$3:$C$13,'Base IPCA'!$D$3:$D$13,AH5587,"Cubic","Extrapolate=Linear","MultiX=Average","Skip=True","Sort=True")</f>
        <v>#N/A Invalid Parameter: Interpolation value</v>
      </c>
    </row>
    <row r="5588" spans="34:36" x14ac:dyDescent="0.25">
      <c r="AH5588" s="42" t="e">
        <f t="shared" si="181"/>
        <v>#REF!</v>
      </c>
      <c r="AI5588" s="43" t="str">
        <f>_xll.BInterpol('Base IPCA'!$C$3:$C$13,'Base IPCA'!$E$3:$E$13,AH5588,"Cubic","Extrapolate=Linear","MultiX=Average","Skip=True","Sort=True")</f>
        <v>#N/A Invalid Parameter: Interpolation value</v>
      </c>
      <c r="AJ5588" s="43" t="str">
        <f>_xll.BInterpol('Base IPCA'!$C$3:$C$13,'Base IPCA'!$D$3:$D$13,AH5588,"Cubic","Extrapolate=Linear","MultiX=Average","Skip=True","Sort=True")</f>
        <v>#N/A Invalid Parameter: Interpolation value</v>
      </c>
    </row>
    <row r="5589" spans="34:36" x14ac:dyDescent="0.25">
      <c r="AH5589" s="42" t="e">
        <f t="shared" si="181"/>
        <v>#REF!</v>
      </c>
      <c r="AI5589" s="43" t="str">
        <f>_xll.BInterpol('Base IPCA'!$C$3:$C$13,'Base IPCA'!$E$3:$E$13,AH5589,"Cubic","Extrapolate=Linear","MultiX=Average","Skip=True","Sort=True")</f>
        <v>#N/A Invalid Parameter: Interpolation value</v>
      </c>
      <c r="AJ5589" s="43" t="str">
        <f>_xll.BInterpol('Base IPCA'!$C$3:$C$13,'Base IPCA'!$D$3:$D$13,AH5589,"Cubic","Extrapolate=Linear","MultiX=Average","Skip=True","Sort=True")</f>
        <v>#N/A Invalid Parameter: Interpolation value</v>
      </c>
    </row>
    <row r="5590" spans="34:36" x14ac:dyDescent="0.25">
      <c r="AH5590" s="42" t="e">
        <f t="shared" si="181"/>
        <v>#REF!</v>
      </c>
      <c r="AI5590" s="43" t="str">
        <f>_xll.BInterpol('Base IPCA'!$C$3:$C$13,'Base IPCA'!$E$3:$E$13,AH5590,"Cubic","Extrapolate=Linear","MultiX=Average","Skip=True","Sort=True")</f>
        <v>#N/A Invalid Parameter: Interpolation value</v>
      </c>
      <c r="AJ5590" s="43" t="str">
        <f>_xll.BInterpol('Base IPCA'!$C$3:$C$13,'Base IPCA'!$D$3:$D$13,AH5590,"Cubic","Extrapolate=Linear","MultiX=Average","Skip=True","Sort=True")</f>
        <v>#N/A Invalid Parameter: Interpolation value</v>
      </c>
    </row>
    <row r="5591" spans="34:36" x14ac:dyDescent="0.25">
      <c r="AH5591" s="42" t="e">
        <f t="shared" si="181"/>
        <v>#REF!</v>
      </c>
      <c r="AI5591" s="43" t="str">
        <f>_xll.BInterpol('Base IPCA'!$C$3:$C$13,'Base IPCA'!$E$3:$E$13,AH5591,"Cubic","Extrapolate=Linear","MultiX=Average","Skip=True","Sort=True")</f>
        <v>#N/A Invalid Parameter: Interpolation value</v>
      </c>
      <c r="AJ5591" s="43" t="str">
        <f>_xll.BInterpol('Base IPCA'!$C$3:$C$13,'Base IPCA'!$D$3:$D$13,AH5591,"Cubic","Extrapolate=Linear","MultiX=Average","Skip=True","Sort=True")</f>
        <v>#N/A Invalid Parameter: Interpolation value</v>
      </c>
    </row>
    <row r="5592" spans="34:36" x14ac:dyDescent="0.25">
      <c r="AH5592" s="42" t="e">
        <f t="shared" si="181"/>
        <v>#REF!</v>
      </c>
      <c r="AI5592" s="43" t="str">
        <f>_xll.BInterpol('Base IPCA'!$C$3:$C$13,'Base IPCA'!$E$3:$E$13,AH5592,"Cubic","Extrapolate=Linear","MultiX=Average","Skip=True","Sort=True")</f>
        <v>#N/A Invalid Parameter: Interpolation value</v>
      </c>
      <c r="AJ5592" s="43" t="str">
        <f>_xll.BInterpol('Base IPCA'!$C$3:$C$13,'Base IPCA'!$D$3:$D$13,AH5592,"Cubic","Extrapolate=Linear","MultiX=Average","Skip=True","Sort=True")</f>
        <v>#N/A Invalid Parameter: Interpolation value</v>
      </c>
    </row>
    <row r="5593" spans="34:36" x14ac:dyDescent="0.25">
      <c r="AH5593" s="42" t="e">
        <f t="shared" si="181"/>
        <v>#REF!</v>
      </c>
      <c r="AI5593" s="43" t="str">
        <f>_xll.BInterpol('Base IPCA'!$C$3:$C$13,'Base IPCA'!$E$3:$E$13,AH5593,"Cubic","Extrapolate=Linear","MultiX=Average","Skip=True","Sort=True")</f>
        <v>#N/A Invalid Parameter: Interpolation value</v>
      </c>
      <c r="AJ5593" s="43" t="str">
        <f>_xll.BInterpol('Base IPCA'!$C$3:$C$13,'Base IPCA'!$D$3:$D$13,AH5593,"Cubic","Extrapolate=Linear","MultiX=Average","Skip=True","Sort=True")</f>
        <v>#N/A Invalid Parameter: Interpolation value</v>
      </c>
    </row>
    <row r="5594" spans="34:36" x14ac:dyDescent="0.25">
      <c r="AH5594" s="42" t="e">
        <f t="shared" si="181"/>
        <v>#REF!</v>
      </c>
      <c r="AI5594" s="43" t="str">
        <f>_xll.BInterpol('Base IPCA'!$C$3:$C$13,'Base IPCA'!$E$3:$E$13,AH5594,"Cubic","Extrapolate=Linear","MultiX=Average","Skip=True","Sort=True")</f>
        <v>#N/A Invalid Parameter: Interpolation value</v>
      </c>
      <c r="AJ5594" s="43" t="str">
        <f>_xll.BInterpol('Base IPCA'!$C$3:$C$13,'Base IPCA'!$D$3:$D$13,AH5594,"Cubic","Extrapolate=Linear","MultiX=Average","Skip=True","Sort=True")</f>
        <v>#N/A Invalid Parameter: Interpolation value</v>
      </c>
    </row>
    <row r="5595" spans="34:36" x14ac:dyDescent="0.25">
      <c r="AH5595" s="42" t="e">
        <f t="shared" si="181"/>
        <v>#REF!</v>
      </c>
      <c r="AI5595" s="43" t="str">
        <f>_xll.BInterpol('Base IPCA'!$C$3:$C$13,'Base IPCA'!$E$3:$E$13,AH5595,"Cubic","Extrapolate=Linear","MultiX=Average","Skip=True","Sort=True")</f>
        <v>#N/A Invalid Parameter: Interpolation value</v>
      </c>
      <c r="AJ5595" s="43" t="str">
        <f>_xll.BInterpol('Base IPCA'!$C$3:$C$13,'Base IPCA'!$D$3:$D$13,AH5595,"Cubic","Extrapolate=Linear","MultiX=Average","Skip=True","Sort=True")</f>
        <v>#N/A Invalid Parameter: Interpolation value</v>
      </c>
    </row>
    <row r="5596" spans="34:36" x14ac:dyDescent="0.25">
      <c r="AH5596" s="42" t="e">
        <f t="shared" si="181"/>
        <v>#REF!</v>
      </c>
      <c r="AI5596" s="43" t="str">
        <f>_xll.BInterpol('Base IPCA'!$C$3:$C$13,'Base IPCA'!$E$3:$E$13,AH5596,"Cubic","Extrapolate=Linear","MultiX=Average","Skip=True","Sort=True")</f>
        <v>#N/A Invalid Parameter: Interpolation value</v>
      </c>
      <c r="AJ5596" s="43" t="str">
        <f>_xll.BInterpol('Base IPCA'!$C$3:$C$13,'Base IPCA'!$D$3:$D$13,AH5596,"Cubic","Extrapolate=Linear","MultiX=Average","Skip=True","Sort=True")</f>
        <v>#N/A Invalid Parameter: Interpolation value</v>
      </c>
    </row>
    <row r="5597" spans="34:36" x14ac:dyDescent="0.25">
      <c r="AH5597" s="42" t="e">
        <f t="shared" si="181"/>
        <v>#REF!</v>
      </c>
      <c r="AI5597" s="43" t="str">
        <f>_xll.BInterpol('Base IPCA'!$C$3:$C$13,'Base IPCA'!$E$3:$E$13,AH5597,"Cubic","Extrapolate=Linear","MultiX=Average","Skip=True","Sort=True")</f>
        <v>#N/A Invalid Parameter: Interpolation value</v>
      </c>
      <c r="AJ5597" s="43" t="str">
        <f>_xll.BInterpol('Base IPCA'!$C$3:$C$13,'Base IPCA'!$D$3:$D$13,AH5597,"Cubic","Extrapolate=Linear","MultiX=Average","Skip=True","Sort=True")</f>
        <v>#N/A Invalid Parameter: Interpolation value</v>
      </c>
    </row>
    <row r="5598" spans="34:36" x14ac:dyDescent="0.25">
      <c r="AH5598" s="42" t="e">
        <f t="shared" si="181"/>
        <v>#REF!</v>
      </c>
      <c r="AI5598" s="43" t="str">
        <f>_xll.BInterpol('Base IPCA'!$C$3:$C$13,'Base IPCA'!$E$3:$E$13,AH5598,"Cubic","Extrapolate=Linear","MultiX=Average","Skip=True","Sort=True")</f>
        <v>#N/A Invalid Parameter: Interpolation value</v>
      </c>
      <c r="AJ5598" s="43" t="str">
        <f>_xll.BInterpol('Base IPCA'!$C$3:$C$13,'Base IPCA'!$D$3:$D$13,AH5598,"Cubic","Extrapolate=Linear","MultiX=Average","Skip=True","Sort=True")</f>
        <v>#N/A Invalid Parameter: Interpolation value</v>
      </c>
    </row>
    <row r="5599" spans="34:36" x14ac:dyDescent="0.25">
      <c r="AH5599" s="42" t="e">
        <f t="shared" si="181"/>
        <v>#REF!</v>
      </c>
      <c r="AI5599" s="43" t="str">
        <f>_xll.BInterpol('Base IPCA'!$C$3:$C$13,'Base IPCA'!$E$3:$E$13,AH5599,"Cubic","Extrapolate=Linear","MultiX=Average","Skip=True","Sort=True")</f>
        <v>#N/A Invalid Parameter: Interpolation value</v>
      </c>
      <c r="AJ5599" s="43" t="str">
        <f>_xll.BInterpol('Base IPCA'!$C$3:$C$13,'Base IPCA'!$D$3:$D$13,AH5599,"Cubic","Extrapolate=Linear","MultiX=Average","Skip=True","Sort=True")</f>
        <v>#N/A Invalid Parameter: Interpolation value</v>
      </c>
    </row>
    <row r="5600" spans="34:36" x14ac:dyDescent="0.25">
      <c r="AH5600" s="42" t="e">
        <f t="shared" si="181"/>
        <v>#REF!</v>
      </c>
      <c r="AI5600" s="43" t="str">
        <f>_xll.BInterpol('Base IPCA'!$C$3:$C$13,'Base IPCA'!$E$3:$E$13,AH5600,"Cubic","Extrapolate=Linear","MultiX=Average","Skip=True","Sort=True")</f>
        <v>#N/A Invalid Parameter: Interpolation value</v>
      </c>
      <c r="AJ5600" s="43" t="str">
        <f>_xll.BInterpol('Base IPCA'!$C$3:$C$13,'Base IPCA'!$D$3:$D$13,AH5600,"Cubic","Extrapolate=Linear","MultiX=Average","Skip=True","Sort=True")</f>
        <v>#N/A Invalid Parameter: Interpolation value</v>
      </c>
    </row>
    <row r="5601" spans="34:36" x14ac:dyDescent="0.25">
      <c r="AH5601" s="42" t="e">
        <f t="shared" si="181"/>
        <v>#REF!</v>
      </c>
      <c r="AI5601" s="43" t="str">
        <f>_xll.BInterpol('Base IPCA'!$C$3:$C$13,'Base IPCA'!$E$3:$E$13,AH5601,"Cubic","Extrapolate=Linear","MultiX=Average","Skip=True","Sort=True")</f>
        <v>#N/A Invalid Parameter: Interpolation value</v>
      </c>
      <c r="AJ5601" s="43" t="str">
        <f>_xll.BInterpol('Base IPCA'!$C$3:$C$13,'Base IPCA'!$D$3:$D$13,AH5601,"Cubic","Extrapolate=Linear","MultiX=Average","Skip=True","Sort=True")</f>
        <v>#N/A Invalid Parameter: Interpolation value</v>
      </c>
    </row>
    <row r="5602" spans="34:36" x14ac:dyDescent="0.25">
      <c r="AH5602" s="42" t="e">
        <f t="shared" si="181"/>
        <v>#REF!</v>
      </c>
      <c r="AI5602" s="43" t="str">
        <f>_xll.BInterpol('Base IPCA'!$C$3:$C$13,'Base IPCA'!$E$3:$E$13,AH5602,"Cubic","Extrapolate=Linear","MultiX=Average","Skip=True","Sort=True")</f>
        <v>#N/A Invalid Parameter: Interpolation value</v>
      </c>
      <c r="AJ5602" s="43" t="str">
        <f>_xll.BInterpol('Base IPCA'!$C$3:$C$13,'Base IPCA'!$D$3:$D$13,AH5602,"Cubic","Extrapolate=Linear","MultiX=Average","Skip=True","Sort=True")</f>
        <v>#N/A Invalid Parameter: Interpolation value</v>
      </c>
    </row>
    <row r="5603" spans="34:36" x14ac:dyDescent="0.25">
      <c r="AH5603" s="42" t="e">
        <f t="shared" si="181"/>
        <v>#REF!</v>
      </c>
      <c r="AI5603" s="43" t="str">
        <f>_xll.BInterpol('Base IPCA'!$C$3:$C$13,'Base IPCA'!$E$3:$E$13,AH5603,"Cubic","Extrapolate=Linear","MultiX=Average","Skip=True","Sort=True")</f>
        <v>#N/A Invalid Parameter: Interpolation value</v>
      </c>
      <c r="AJ5603" s="43" t="str">
        <f>_xll.BInterpol('Base IPCA'!$C$3:$C$13,'Base IPCA'!$D$3:$D$13,AH5603,"Cubic","Extrapolate=Linear","MultiX=Average","Skip=True","Sort=True")</f>
        <v>#N/A Invalid Parameter: Interpolation value</v>
      </c>
    </row>
    <row r="5604" spans="34:36" x14ac:dyDescent="0.25">
      <c r="AH5604" s="42" t="e">
        <f t="shared" si="181"/>
        <v>#REF!</v>
      </c>
      <c r="AI5604" s="43" t="str">
        <f>_xll.BInterpol('Base IPCA'!$C$3:$C$13,'Base IPCA'!$E$3:$E$13,AH5604,"Cubic","Extrapolate=Linear","MultiX=Average","Skip=True","Sort=True")</f>
        <v>#N/A Invalid Parameter: Interpolation value</v>
      </c>
      <c r="AJ5604" s="43" t="str">
        <f>_xll.BInterpol('Base IPCA'!$C$3:$C$13,'Base IPCA'!$D$3:$D$13,AH5604,"Cubic","Extrapolate=Linear","MultiX=Average","Skip=True","Sort=True")</f>
        <v>#N/A Invalid Parameter: Interpolation value</v>
      </c>
    </row>
    <row r="5605" spans="34:36" x14ac:dyDescent="0.25">
      <c r="AH5605" s="42" t="e">
        <f t="shared" si="181"/>
        <v>#REF!</v>
      </c>
      <c r="AI5605" s="43" t="str">
        <f>_xll.BInterpol('Base IPCA'!$C$3:$C$13,'Base IPCA'!$E$3:$E$13,AH5605,"Cubic","Extrapolate=Linear","MultiX=Average","Skip=True","Sort=True")</f>
        <v>#N/A Invalid Parameter: Interpolation value</v>
      </c>
      <c r="AJ5605" s="43" t="str">
        <f>_xll.BInterpol('Base IPCA'!$C$3:$C$13,'Base IPCA'!$D$3:$D$13,AH5605,"Cubic","Extrapolate=Linear","MultiX=Average","Skip=True","Sort=True")</f>
        <v>#N/A Invalid Parameter: Interpolation value</v>
      </c>
    </row>
    <row r="5606" spans="34:36" x14ac:dyDescent="0.25">
      <c r="AH5606" s="42" t="e">
        <f t="shared" si="181"/>
        <v>#REF!</v>
      </c>
      <c r="AI5606" s="43" t="str">
        <f>_xll.BInterpol('Base IPCA'!$C$3:$C$13,'Base IPCA'!$E$3:$E$13,AH5606,"Cubic","Extrapolate=Linear","MultiX=Average","Skip=True","Sort=True")</f>
        <v>#N/A Invalid Parameter: Interpolation value</v>
      </c>
      <c r="AJ5606" s="43" t="str">
        <f>_xll.BInterpol('Base IPCA'!$C$3:$C$13,'Base IPCA'!$D$3:$D$13,AH5606,"Cubic","Extrapolate=Linear","MultiX=Average","Skip=True","Sort=True")</f>
        <v>#N/A Invalid Parameter: Interpolation value</v>
      </c>
    </row>
    <row r="5607" spans="34:36" x14ac:dyDescent="0.25">
      <c r="AH5607" s="42" t="e">
        <f t="shared" si="181"/>
        <v>#REF!</v>
      </c>
      <c r="AI5607" s="43" t="str">
        <f>_xll.BInterpol('Base IPCA'!$C$3:$C$13,'Base IPCA'!$E$3:$E$13,AH5607,"Cubic","Extrapolate=Linear","MultiX=Average","Skip=True","Sort=True")</f>
        <v>#N/A Invalid Parameter: Interpolation value</v>
      </c>
      <c r="AJ5607" s="43" t="str">
        <f>_xll.BInterpol('Base IPCA'!$C$3:$C$13,'Base IPCA'!$D$3:$D$13,AH5607,"Cubic","Extrapolate=Linear","MultiX=Average","Skip=True","Sort=True")</f>
        <v>#N/A Invalid Parameter: Interpolation value</v>
      </c>
    </row>
    <row r="5608" spans="34:36" x14ac:dyDescent="0.25">
      <c r="AH5608" s="42" t="e">
        <f t="shared" si="181"/>
        <v>#REF!</v>
      </c>
      <c r="AI5608" s="43" t="str">
        <f>_xll.BInterpol('Base IPCA'!$C$3:$C$13,'Base IPCA'!$E$3:$E$13,AH5608,"Cubic","Extrapolate=Linear","MultiX=Average","Skip=True","Sort=True")</f>
        <v>#N/A Invalid Parameter: Interpolation value</v>
      </c>
      <c r="AJ5608" s="43" t="str">
        <f>_xll.BInterpol('Base IPCA'!$C$3:$C$13,'Base IPCA'!$D$3:$D$13,AH5608,"Cubic","Extrapolate=Linear","MultiX=Average","Skip=True","Sort=True")</f>
        <v>#N/A Invalid Parameter: Interpolation value</v>
      </c>
    </row>
    <row r="5609" spans="34:36" x14ac:dyDescent="0.25">
      <c r="AH5609" s="42" t="e">
        <f t="shared" si="181"/>
        <v>#REF!</v>
      </c>
      <c r="AI5609" s="43" t="str">
        <f>_xll.BInterpol('Base IPCA'!$C$3:$C$13,'Base IPCA'!$E$3:$E$13,AH5609,"Cubic","Extrapolate=Linear","MultiX=Average","Skip=True","Sort=True")</f>
        <v>#N/A Invalid Parameter: Interpolation value</v>
      </c>
      <c r="AJ5609" s="43" t="str">
        <f>_xll.BInterpol('Base IPCA'!$C$3:$C$13,'Base IPCA'!$D$3:$D$13,AH5609,"Cubic","Extrapolate=Linear","MultiX=Average","Skip=True","Sort=True")</f>
        <v>#N/A Invalid Parameter: Interpolation value</v>
      </c>
    </row>
    <row r="5610" spans="34:36" x14ac:dyDescent="0.25">
      <c r="AH5610" s="42" t="e">
        <f t="shared" si="181"/>
        <v>#REF!</v>
      </c>
      <c r="AI5610" s="43" t="str">
        <f>_xll.BInterpol('Base IPCA'!$C$3:$C$13,'Base IPCA'!$E$3:$E$13,AH5610,"Cubic","Extrapolate=Linear","MultiX=Average","Skip=True","Sort=True")</f>
        <v>#N/A Invalid Parameter: Interpolation value</v>
      </c>
      <c r="AJ5610" s="43" t="str">
        <f>_xll.BInterpol('Base IPCA'!$C$3:$C$13,'Base IPCA'!$D$3:$D$13,AH5610,"Cubic","Extrapolate=Linear","MultiX=Average","Skip=True","Sort=True")</f>
        <v>#N/A Invalid Parameter: Interpolation value</v>
      </c>
    </row>
    <row r="5611" spans="34:36" x14ac:dyDescent="0.25">
      <c r="AH5611" s="42" t="e">
        <f t="shared" si="181"/>
        <v>#REF!</v>
      </c>
      <c r="AI5611" s="43" t="str">
        <f>_xll.BInterpol('Base IPCA'!$C$3:$C$13,'Base IPCA'!$E$3:$E$13,AH5611,"Cubic","Extrapolate=Linear","MultiX=Average","Skip=True","Sort=True")</f>
        <v>#N/A Invalid Parameter: Interpolation value</v>
      </c>
      <c r="AJ5611" s="43" t="str">
        <f>_xll.BInterpol('Base IPCA'!$C$3:$C$13,'Base IPCA'!$D$3:$D$13,AH5611,"Cubic","Extrapolate=Linear","MultiX=Average","Skip=True","Sort=True")</f>
        <v>#N/A Invalid Parameter: Interpolation value</v>
      </c>
    </row>
    <row r="5612" spans="34:36" x14ac:dyDescent="0.25">
      <c r="AH5612" s="42" t="e">
        <f t="shared" si="181"/>
        <v>#REF!</v>
      </c>
      <c r="AI5612" s="43" t="str">
        <f>_xll.BInterpol('Base IPCA'!$C$3:$C$13,'Base IPCA'!$E$3:$E$13,AH5612,"Cubic","Extrapolate=Linear","MultiX=Average","Skip=True","Sort=True")</f>
        <v>#N/A Invalid Parameter: Interpolation value</v>
      </c>
      <c r="AJ5612" s="43" t="str">
        <f>_xll.BInterpol('Base IPCA'!$C$3:$C$13,'Base IPCA'!$D$3:$D$13,AH5612,"Cubic","Extrapolate=Linear","MultiX=Average","Skip=True","Sort=True")</f>
        <v>#N/A Invalid Parameter: Interpolation value</v>
      </c>
    </row>
    <row r="5613" spans="34:36" x14ac:dyDescent="0.25">
      <c r="AH5613" s="42" t="e">
        <f t="shared" si="181"/>
        <v>#REF!</v>
      </c>
      <c r="AI5613" s="43" t="str">
        <f>_xll.BInterpol('Base IPCA'!$C$3:$C$13,'Base IPCA'!$E$3:$E$13,AH5613,"Cubic","Extrapolate=Linear","MultiX=Average","Skip=True","Sort=True")</f>
        <v>#N/A Invalid Parameter: Interpolation value</v>
      </c>
      <c r="AJ5613" s="43" t="str">
        <f>_xll.BInterpol('Base IPCA'!$C$3:$C$13,'Base IPCA'!$D$3:$D$13,AH5613,"Cubic","Extrapolate=Linear","MultiX=Average","Skip=True","Sort=True")</f>
        <v>#N/A Invalid Parameter: Interpolation value</v>
      </c>
    </row>
    <row r="5614" spans="34:36" x14ac:dyDescent="0.25">
      <c r="AH5614" s="42" t="e">
        <f t="shared" si="181"/>
        <v>#REF!</v>
      </c>
      <c r="AI5614" s="43" t="str">
        <f>_xll.BInterpol('Base IPCA'!$C$3:$C$13,'Base IPCA'!$E$3:$E$13,AH5614,"Cubic","Extrapolate=Linear","MultiX=Average","Skip=True","Sort=True")</f>
        <v>#N/A Invalid Parameter: Interpolation value</v>
      </c>
      <c r="AJ5614" s="43" t="str">
        <f>_xll.BInterpol('Base IPCA'!$C$3:$C$13,'Base IPCA'!$D$3:$D$13,AH5614,"Cubic","Extrapolate=Linear","MultiX=Average","Skip=True","Sort=True")</f>
        <v>#N/A Invalid Parameter: Interpolation value</v>
      </c>
    </row>
    <row r="5615" spans="34:36" x14ac:dyDescent="0.25">
      <c r="AH5615" s="42" t="e">
        <f t="shared" si="181"/>
        <v>#REF!</v>
      </c>
      <c r="AI5615" s="43" t="str">
        <f>_xll.BInterpol('Base IPCA'!$C$3:$C$13,'Base IPCA'!$E$3:$E$13,AH5615,"Cubic","Extrapolate=Linear","MultiX=Average","Skip=True","Sort=True")</f>
        <v>#N/A Invalid Parameter: Interpolation value</v>
      </c>
      <c r="AJ5615" s="43" t="str">
        <f>_xll.BInterpol('Base IPCA'!$C$3:$C$13,'Base IPCA'!$D$3:$D$13,AH5615,"Cubic","Extrapolate=Linear","MultiX=Average","Skip=True","Sort=True")</f>
        <v>#N/A Invalid Parameter: Interpolation value</v>
      </c>
    </row>
    <row r="5616" spans="34:36" x14ac:dyDescent="0.25">
      <c r="AH5616" s="42" t="e">
        <f t="shared" si="181"/>
        <v>#REF!</v>
      </c>
      <c r="AI5616" s="43" t="str">
        <f>_xll.BInterpol('Base IPCA'!$C$3:$C$13,'Base IPCA'!$E$3:$E$13,AH5616,"Cubic","Extrapolate=Linear","MultiX=Average","Skip=True","Sort=True")</f>
        <v>#N/A Invalid Parameter: Interpolation value</v>
      </c>
      <c r="AJ5616" s="43" t="str">
        <f>_xll.BInterpol('Base IPCA'!$C$3:$C$13,'Base IPCA'!$D$3:$D$13,AH5616,"Cubic","Extrapolate=Linear","MultiX=Average","Skip=True","Sort=True")</f>
        <v>#N/A Invalid Parameter: Interpolation value</v>
      </c>
    </row>
    <row r="5617" spans="34:36" x14ac:dyDescent="0.25">
      <c r="AH5617" s="42" t="e">
        <f t="shared" si="181"/>
        <v>#REF!</v>
      </c>
      <c r="AI5617" s="43" t="str">
        <f>_xll.BInterpol('Base IPCA'!$C$3:$C$13,'Base IPCA'!$E$3:$E$13,AH5617,"Cubic","Extrapolate=Linear","MultiX=Average","Skip=True","Sort=True")</f>
        <v>#N/A Invalid Parameter: Interpolation value</v>
      </c>
      <c r="AJ5617" s="43" t="str">
        <f>_xll.BInterpol('Base IPCA'!$C$3:$C$13,'Base IPCA'!$D$3:$D$13,AH5617,"Cubic","Extrapolate=Linear","MultiX=Average","Skip=True","Sort=True")</f>
        <v>#N/A Invalid Parameter: Interpolation value</v>
      </c>
    </row>
    <row r="5618" spans="34:36" x14ac:dyDescent="0.25">
      <c r="AH5618" s="42" t="e">
        <f t="shared" si="181"/>
        <v>#REF!</v>
      </c>
      <c r="AI5618" s="43" t="str">
        <f>_xll.BInterpol('Base IPCA'!$C$3:$C$13,'Base IPCA'!$E$3:$E$13,AH5618,"Cubic","Extrapolate=Linear","MultiX=Average","Skip=True","Sort=True")</f>
        <v>#N/A Invalid Parameter: Interpolation value</v>
      </c>
      <c r="AJ5618" s="43" t="str">
        <f>_xll.BInterpol('Base IPCA'!$C$3:$C$13,'Base IPCA'!$D$3:$D$13,AH5618,"Cubic","Extrapolate=Linear","MultiX=Average","Skip=True","Sort=True")</f>
        <v>#N/A Invalid Parameter: Interpolation value</v>
      </c>
    </row>
    <row r="5619" spans="34:36" x14ac:dyDescent="0.25">
      <c r="AH5619" s="42" t="e">
        <f t="shared" si="181"/>
        <v>#REF!</v>
      </c>
      <c r="AI5619" s="43" t="str">
        <f>_xll.BInterpol('Base IPCA'!$C$3:$C$13,'Base IPCA'!$E$3:$E$13,AH5619,"Cubic","Extrapolate=Linear","MultiX=Average","Skip=True","Sort=True")</f>
        <v>#N/A Invalid Parameter: Interpolation value</v>
      </c>
      <c r="AJ5619" s="43" t="str">
        <f>_xll.BInterpol('Base IPCA'!$C$3:$C$13,'Base IPCA'!$D$3:$D$13,AH5619,"Cubic","Extrapolate=Linear","MultiX=Average","Skip=True","Sort=True")</f>
        <v>#N/A Invalid Parameter: Interpolation value</v>
      </c>
    </row>
    <row r="5620" spans="34:36" x14ac:dyDescent="0.25">
      <c r="AH5620" s="42" t="e">
        <f t="shared" si="181"/>
        <v>#REF!</v>
      </c>
      <c r="AI5620" s="43" t="str">
        <f>_xll.BInterpol('Base IPCA'!$C$3:$C$13,'Base IPCA'!$E$3:$E$13,AH5620,"Cubic","Extrapolate=Linear","MultiX=Average","Skip=True","Sort=True")</f>
        <v>#N/A Invalid Parameter: Interpolation value</v>
      </c>
      <c r="AJ5620" s="43" t="str">
        <f>_xll.BInterpol('Base IPCA'!$C$3:$C$13,'Base IPCA'!$D$3:$D$13,AH5620,"Cubic","Extrapolate=Linear","MultiX=Average","Skip=True","Sort=True")</f>
        <v>#N/A Invalid Parameter: Interpolation value</v>
      </c>
    </row>
    <row r="5621" spans="34:36" x14ac:dyDescent="0.25">
      <c r="AH5621" s="42" t="e">
        <f t="shared" si="181"/>
        <v>#REF!</v>
      </c>
      <c r="AI5621" s="43" t="str">
        <f>_xll.BInterpol('Base IPCA'!$C$3:$C$13,'Base IPCA'!$E$3:$E$13,AH5621,"Cubic","Extrapolate=Linear","MultiX=Average","Skip=True","Sort=True")</f>
        <v>#N/A Invalid Parameter: Interpolation value</v>
      </c>
      <c r="AJ5621" s="43" t="str">
        <f>_xll.BInterpol('Base IPCA'!$C$3:$C$13,'Base IPCA'!$D$3:$D$13,AH5621,"Cubic","Extrapolate=Linear","MultiX=Average","Skip=True","Sort=True")</f>
        <v>#N/A Invalid Parameter: Interpolation value</v>
      </c>
    </row>
    <row r="5622" spans="34:36" x14ac:dyDescent="0.25">
      <c r="AH5622" s="42" t="e">
        <f t="shared" si="181"/>
        <v>#REF!</v>
      </c>
      <c r="AI5622" s="43" t="str">
        <f>_xll.BInterpol('Base IPCA'!$C$3:$C$13,'Base IPCA'!$E$3:$E$13,AH5622,"Cubic","Extrapolate=Linear","MultiX=Average","Skip=True","Sort=True")</f>
        <v>#N/A Invalid Parameter: Interpolation value</v>
      </c>
      <c r="AJ5622" s="43" t="str">
        <f>_xll.BInterpol('Base IPCA'!$C$3:$C$13,'Base IPCA'!$D$3:$D$13,AH5622,"Cubic","Extrapolate=Linear","MultiX=Average","Skip=True","Sort=True")</f>
        <v>#N/A Invalid Parameter: Interpolation value</v>
      </c>
    </row>
    <row r="5623" spans="34:36" x14ac:dyDescent="0.25">
      <c r="AH5623" s="42" t="e">
        <f t="shared" si="181"/>
        <v>#REF!</v>
      </c>
      <c r="AI5623" s="43" t="str">
        <f>_xll.BInterpol('Base IPCA'!$C$3:$C$13,'Base IPCA'!$E$3:$E$13,AH5623,"Cubic","Extrapolate=Linear","MultiX=Average","Skip=True","Sort=True")</f>
        <v>#N/A Invalid Parameter: Interpolation value</v>
      </c>
      <c r="AJ5623" s="43" t="str">
        <f>_xll.BInterpol('Base IPCA'!$C$3:$C$13,'Base IPCA'!$D$3:$D$13,AH5623,"Cubic","Extrapolate=Linear","MultiX=Average","Skip=True","Sort=True")</f>
        <v>#N/A Invalid Parameter: Interpolation value</v>
      </c>
    </row>
    <row r="5624" spans="34:36" x14ac:dyDescent="0.25">
      <c r="AH5624" s="42" t="e">
        <f t="shared" si="181"/>
        <v>#REF!</v>
      </c>
      <c r="AI5624" s="43" t="str">
        <f>_xll.BInterpol('Base IPCA'!$C$3:$C$13,'Base IPCA'!$E$3:$E$13,AH5624,"Cubic","Extrapolate=Linear","MultiX=Average","Skip=True","Sort=True")</f>
        <v>#N/A Invalid Parameter: Interpolation value</v>
      </c>
      <c r="AJ5624" s="43" t="str">
        <f>_xll.BInterpol('Base IPCA'!$C$3:$C$13,'Base IPCA'!$D$3:$D$13,AH5624,"Cubic","Extrapolate=Linear","MultiX=Average","Skip=True","Sort=True")</f>
        <v>#N/A Invalid Parameter: Interpolation value</v>
      </c>
    </row>
    <row r="5625" spans="34:36" x14ac:dyDescent="0.25">
      <c r="AH5625" s="42" t="e">
        <f t="shared" si="181"/>
        <v>#REF!</v>
      </c>
      <c r="AI5625" s="43" t="str">
        <f>_xll.BInterpol('Base IPCA'!$C$3:$C$13,'Base IPCA'!$E$3:$E$13,AH5625,"Cubic","Extrapolate=Linear","MultiX=Average","Skip=True","Sort=True")</f>
        <v>#N/A Invalid Parameter: Interpolation value</v>
      </c>
      <c r="AJ5625" s="43" t="str">
        <f>_xll.BInterpol('Base IPCA'!$C$3:$C$13,'Base IPCA'!$D$3:$D$13,AH5625,"Cubic","Extrapolate=Linear","MultiX=Average","Skip=True","Sort=True")</f>
        <v>#N/A Invalid Parameter: Interpolation value</v>
      </c>
    </row>
    <row r="5626" spans="34:36" x14ac:dyDescent="0.25">
      <c r="AH5626" s="42" t="e">
        <f t="shared" si="181"/>
        <v>#REF!</v>
      </c>
      <c r="AI5626" s="43" t="str">
        <f>_xll.BInterpol('Base IPCA'!$C$3:$C$13,'Base IPCA'!$E$3:$E$13,AH5626,"Cubic","Extrapolate=Linear","MultiX=Average","Skip=True","Sort=True")</f>
        <v>#N/A Invalid Parameter: Interpolation value</v>
      </c>
      <c r="AJ5626" s="43" t="str">
        <f>_xll.BInterpol('Base IPCA'!$C$3:$C$13,'Base IPCA'!$D$3:$D$13,AH5626,"Cubic","Extrapolate=Linear","MultiX=Average","Skip=True","Sort=True")</f>
        <v>#N/A Invalid Parameter: Interpolation value</v>
      </c>
    </row>
    <row r="5627" spans="34:36" x14ac:dyDescent="0.25">
      <c r="AH5627" s="42" t="e">
        <f t="shared" si="181"/>
        <v>#REF!</v>
      </c>
      <c r="AI5627" s="43" t="str">
        <f>_xll.BInterpol('Base IPCA'!$C$3:$C$13,'Base IPCA'!$E$3:$E$13,AH5627,"Cubic","Extrapolate=Linear","MultiX=Average","Skip=True","Sort=True")</f>
        <v>#N/A Invalid Parameter: Interpolation value</v>
      </c>
      <c r="AJ5627" s="43" t="str">
        <f>_xll.BInterpol('Base IPCA'!$C$3:$C$13,'Base IPCA'!$D$3:$D$13,AH5627,"Cubic","Extrapolate=Linear","MultiX=Average","Skip=True","Sort=True")</f>
        <v>#N/A Invalid Parameter: Interpolation value</v>
      </c>
    </row>
    <row r="5628" spans="34:36" x14ac:dyDescent="0.25">
      <c r="AH5628" s="42" t="e">
        <f t="shared" si="181"/>
        <v>#REF!</v>
      </c>
      <c r="AI5628" s="43" t="str">
        <f>_xll.BInterpol('Base IPCA'!$C$3:$C$13,'Base IPCA'!$E$3:$E$13,AH5628,"Cubic","Extrapolate=Linear","MultiX=Average","Skip=True","Sort=True")</f>
        <v>#N/A Invalid Parameter: Interpolation value</v>
      </c>
      <c r="AJ5628" s="43" t="str">
        <f>_xll.BInterpol('Base IPCA'!$C$3:$C$13,'Base IPCA'!$D$3:$D$13,AH5628,"Cubic","Extrapolate=Linear","MultiX=Average","Skip=True","Sort=True")</f>
        <v>#N/A Invalid Parameter: Interpolation value</v>
      </c>
    </row>
    <row r="5629" spans="34:36" x14ac:dyDescent="0.25">
      <c r="AH5629" s="42" t="e">
        <f t="shared" si="181"/>
        <v>#REF!</v>
      </c>
      <c r="AI5629" s="43" t="str">
        <f>_xll.BInterpol('Base IPCA'!$C$3:$C$13,'Base IPCA'!$E$3:$E$13,AH5629,"Cubic","Extrapolate=Linear","MultiX=Average","Skip=True","Sort=True")</f>
        <v>#N/A Invalid Parameter: Interpolation value</v>
      </c>
      <c r="AJ5629" s="43" t="str">
        <f>_xll.BInterpol('Base IPCA'!$C$3:$C$13,'Base IPCA'!$D$3:$D$13,AH5629,"Cubic","Extrapolate=Linear","MultiX=Average","Skip=True","Sort=True")</f>
        <v>#N/A Invalid Parameter: Interpolation value</v>
      </c>
    </row>
    <row r="5630" spans="34:36" x14ac:dyDescent="0.25">
      <c r="AH5630" s="42" t="e">
        <f t="shared" si="181"/>
        <v>#REF!</v>
      </c>
      <c r="AI5630" s="43" t="str">
        <f>_xll.BInterpol('Base IPCA'!$C$3:$C$13,'Base IPCA'!$E$3:$E$13,AH5630,"Cubic","Extrapolate=Linear","MultiX=Average","Skip=True","Sort=True")</f>
        <v>#N/A Invalid Parameter: Interpolation value</v>
      </c>
      <c r="AJ5630" s="43" t="str">
        <f>_xll.BInterpol('Base IPCA'!$C$3:$C$13,'Base IPCA'!$D$3:$D$13,AH5630,"Cubic","Extrapolate=Linear","MultiX=Average","Skip=True","Sort=True")</f>
        <v>#N/A Invalid Parameter: Interpolation value</v>
      </c>
    </row>
    <row r="5631" spans="34:36" x14ac:dyDescent="0.25">
      <c r="AH5631" s="42" t="e">
        <f t="shared" si="181"/>
        <v>#REF!</v>
      </c>
      <c r="AI5631" s="43" t="str">
        <f>_xll.BInterpol('Base IPCA'!$C$3:$C$13,'Base IPCA'!$E$3:$E$13,AH5631,"Cubic","Extrapolate=Linear","MultiX=Average","Skip=True","Sort=True")</f>
        <v>#N/A Invalid Parameter: Interpolation value</v>
      </c>
      <c r="AJ5631" s="43" t="str">
        <f>_xll.BInterpol('Base IPCA'!$C$3:$C$13,'Base IPCA'!$D$3:$D$13,AH5631,"Cubic","Extrapolate=Linear","MultiX=Average","Skip=True","Sort=True")</f>
        <v>#N/A Invalid Parameter: Interpolation value</v>
      </c>
    </row>
    <row r="5632" spans="34:36" x14ac:dyDescent="0.25">
      <c r="AH5632" s="42" t="e">
        <f t="shared" si="181"/>
        <v>#REF!</v>
      </c>
      <c r="AI5632" s="43" t="str">
        <f>_xll.BInterpol('Base IPCA'!$C$3:$C$13,'Base IPCA'!$E$3:$E$13,AH5632,"Cubic","Extrapolate=Linear","MultiX=Average","Skip=True","Sort=True")</f>
        <v>#N/A Invalid Parameter: Interpolation value</v>
      </c>
      <c r="AJ5632" s="43" t="str">
        <f>_xll.BInterpol('Base IPCA'!$C$3:$C$13,'Base IPCA'!$D$3:$D$13,AH5632,"Cubic","Extrapolate=Linear","MultiX=Average","Skip=True","Sort=True")</f>
        <v>#N/A Invalid Parameter: Interpolation value</v>
      </c>
    </row>
    <row r="5633" spans="34:36" x14ac:dyDescent="0.25">
      <c r="AH5633" s="42" t="e">
        <f t="shared" si="181"/>
        <v>#REF!</v>
      </c>
      <c r="AI5633" s="43" t="str">
        <f>_xll.BInterpol('Base IPCA'!$C$3:$C$13,'Base IPCA'!$E$3:$E$13,AH5633,"Cubic","Extrapolate=Linear","MultiX=Average","Skip=True","Sort=True")</f>
        <v>#N/A Invalid Parameter: Interpolation value</v>
      </c>
      <c r="AJ5633" s="43" t="str">
        <f>_xll.BInterpol('Base IPCA'!$C$3:$C$13,'Base IPCA'!$D$3:$D$13,AH5633,"Cubic","Extrapolate=Linear","MultiX=Average","Skip=True","Sort=True")</f>
        <v>#N/A Invalid Parameter: Interpolation value</v>
      </c>
    </row>
    <row r="5634" spans="34:36" x14ac:dyDescent="0.25">
      <c r="AH5634" s="42" t="e">
        <f t="shared" si="181"/>
        <v>#REF!</v>
      </c>
      <c r="AI5634" s="43" t="str">
        <f>_xll.BInterpol('Base IPCA'!$C$3:$C$13,'Base IPCA'!$E$3:$E$13,AH5634,"Cubic","Extrapolate=Linear","MultiX=Average","Skip=True","Sort=True")</f>
        <v>#N/A Invalid Parameter: Interpolation value</v>
      </c>
      <c r="AJ5634" s="43" t="str">
        <f>_xll.BInterpol('Base IPCA'!$C$3:$C$13,'Base IPCA'!$D$3:$D$13,AH5634,"Cubic","Extrapolate=Linear","MultiX=Average","Skip=True","Sort=True")</f>
        <v>#N/A Invalid Parameter: Interpolation value</v>
      </c>
    </row>
    <row r="5635" spans="34:36" x14ac:dyDescent="0.25">
      <c r="AH5635" s="42" t="e">
        <f t="shared" si="181"/>
        <v>#REF!</v>
      </c>
      <c r="AI5635" s="43" t="str">
        <f>_xll.BInterpol('Base IPCA'!$C$3:$C$13,'Base IPCA'!$E$3:$E$13,AH5635,"Cubic","Extrapolate=Linear","MultiX=Average","Skip=True","Sort=True")</f>
        <v>#N/A Invalid Parameter: Interpolation value</v>
      </c>
      <c r="AJ5635" s="43" t="str">
        <f>_xll.BInterpol('Base IPCA'!$C$3:$C$13,'Base IPCA'!$D$3:$D$13,AH5635,"Cubic","Extrapolate=Linear","MultiX=Average","Skip=True","Sort=True")</f>
        <v>#N/A Invalid Parameter: Interpolation value</v>
      </c>
    </row>
    <row r="5636" spans="34:36" x14ac:dyDescent="0.25">
      <c r="AH5636" s="42" t="e">
        <f t="shared" si="181"/>
        <v>#REF!</v>
      </c>
      <c r="AI5636" s="43" t="str">
        <f>_xll.BInterpol('Base IPCA'!$C$3:$C$13,'Base IPCA'!$E$3:$E$13,AH5636,"Cubic","Extrapolate=Linear","MultiX=Average","Skip=True","Sort=True")</f>
        <v>#N/A Invalid Parameter: Interpolation value</v>
      </c>
      <c r="AJ5636" s="43" t="str">
        <f>_xll.BInterpol('Base IPCA'!$C$3:$C$13,'Base IPCA'!$D$3:$D$13,AH5636,"Cubic","Extrapolate=Linear","MultiX=Average","Skip=True","Sort=True")</f>
        <v>#N/A Invalid Parameter: Interpolation value</v>
      </c>
    </row>
    <row r="5637" spans="34:36" x14ac:dyDescent="0.25">
      <c r="AH5637" s="42" t="e">
        <f t="shared" si="181"/>
        <v>#REF!</v>
      </c>
      <c r="AI5637" s="43" t="str">
        <f>_xll.BInterpol('Base IPCA'!$C$3:$C$13,'Base IPCA'!$E$3:$E$13,AH5637,"Cubic","Extrapolate=Linear","MultiX=Average","Skip=True","Sort=True")</f>
        <v>#N/A Invalid Parameter: Interpolation value</v>
      </c>
      <c r="AJ5637" s="43" t="str">
        <f>_xll.BInterpol('Base IPCA'!$C$3:$C$13,'Base IPCA'!$D$3:$D$13,AH5637,"Cubic","Extrapolate=Linear","MultiX=Average","Skip=True","Sort=True")</f>
        <v>#N/A Invalid Parameter: Interpolation value</v>
      </c>
    </row>
    <row r="5638" spans="34:36" x14ac:dyDescent="0.25">
      <c r="AH5638" s="42" t="e">
        <f t="shared" ref="AH5638:AH5701" si="182">AH5637+1</f>
        <v>#REF!</v>
      </c>
      <c r="AI5638" s="43" t="str">
        <f>_xll.BInterpol('Base IPCA'!$C$3:$C$13,'Base IPCA'!$E$3:$E$13,AH5638,"Cubic","Extrapolate=Linear","MultiX=Average","Skip=True","Sort=True")</f>
        <v>#N/A Invalid Parameter: Interpolation value</v>
      </c>
      <c r="AJ5638" s="43" t="str">
        <f>_xll.BInterpol('Base IPCA'!$C$3:$C$13,'Base IPCA'!$D$3:$D$13,AH5638,"Cubic","Extrapolate=Linear","MultiX=Average","Skip=True","Sort=True")</f>
        <v>#N/A Invalid Parameter: Interpolation value</v>
      </c>
    </row>
    <row r="5639" spans="34:36" x14ac:dyDescent="0.25">
      <c r="AH5639" s="42" t="e">
        <f t="shared" si="182"/>
        <v>#REF!</v>
      </c>
      <c r="AI5639" s="43" t="str">
        <f>_xll.BInterpol('Base IPCA'!$C$3:$C$13,'Base IPCA'!$E$3:$E$13,AH5639,"Cubic","Extrapolate=Linear","MultiX=Average","Skip=True","Sort=True")</f>
        <v>#N/A Invalid Parameter: Interpolation value</v>
      </c>
      <c r="AJ5639" s="43" t="str">
        <f>_xll.BInterpol('Base IPCA'!$C$3:$C$13,'Base IPCA'!$D$3:$D$13,AH5639,"Cubic","Extrapolate=Linear","MultiX=Average","Skip=True","Sort=True")</f>
        <v>#N/A Invalid Parameter: Interpolation value</v>
      </c>
    </row>
    <row r="5640" spans="34:36" x14ac:dyDescent="0.25">
      <c r="AH5640" s="42" t="e">
        <f t="shared" si="182"/>
        <v>#REF!</v>
      </c>
      <c r="AI5640" s="43" t="str">
        <f>_xll.BInterpol('Base IPCA'!$C$3:$C$13,'Base IPCA'!$E$3:$E$13,AH5640,"Cubic","Extrapolate=Linear","MultiX=Average","Skip=True","Sort=True")</f>
        <v>#N/A Invalid Parameter: Interpolation value</v>
      </c>
      <c r="AJ5640" s="43" t="str">
        <f>_xll.BInterpol('Base IPCA'!$C$3:$C$13,'Base IPCA'!$D$3:$D$13,AH5640,"Cubic","Extrapolate=Linear","MultiX=Average","Skip=True","Sort=True")</f>
        <v>#N/A Invalid Parameter: Interpolation value</v>
      </c>
    </row>
    <row r="5641" spans="34:36" x14ac:dyDescent="0.25">
      <c r="AH5641" s="42" t="e">
        <f t="shared" si="182"/>
        <v>#REF!</v>
      </c>
      <c r="AI5641" s="43" t="str">
        <f>_xll.BInterpol('Base IPCA'!$C$3:$C$13,'Base IPCA'!$E$3:$E$13,AH5641,"Cubic","Extrapolate=Linear","MultiX=Average","Skip=True","Sort=True")</f>
        <v>#N/A Invalid Parameter: Interpolation value</v>
      </c>
      <c r="AJ5641" s="43" t="str">
        <f>_xll.BInterpol('Base IPCA'!$C$3:$C$13,'Base IPCA'!$D$3:$D$13,AH5641,"Cubic","Extrapolate=Linear","MultiX=Average","Skip=True","Sort=True")</f>
        <v>#N/A Invalid Parameter: Interpolation value</v>
      </c>
    </row>
    <row r="5642" spans="34:36" x14ac:dyDescent="0.25">
      <c r="AH5642" s="42" t="e">
        <f t="shared" si="182"/>
        <v>#REF!</v>
      </c>
      <c r="AI5642" s="43" t="str">
        <f>_xll.BInterpol('Base IPCA'!$C$3:$C$13,'Base IPCA'!$E$3:$E$13,AH5642,"Cubic","Extrapolate=Linear","MultiX=Average","Skip=True","Sort=True")</f>
        <v>#N/A Invalid Parameter: Interpolation value</v>
      </c>
      <c r="AJ5642" s="43" t="str">
        <f>_xll.BInterpol('Base IPCA'!$C$3:$C$13,'Base IPCA'!$D$3:$D$13,AH5642,"Cubic","Extrapolate=Linear","MultiX=Average","Skip=True","Sort=True")</f>
        <v>#N/A Invalid Parameter: Interpolation value</v>
      </c>
    </row>
    <row r="5643" spans="34:36" x14ac:dyDescent="0.25">
      <c r="AH5643" s="42" t="e">
        <f t="shared" si="182"/>
        <v>#REF!</v>
      </c>
      <c r="AI5643" s="43" t="str">
        <f>_xll.BInterpol('Base IPCA'!$C$3:$C$13,'Base IPCA'!$E$3:$E$13,AH5643,"Cubic","Extrapolate=Linear","MultiX=Average","Skip=True","Sort=True")</f>
        <v>#N/A Invalid Parameter: Interpolation value</v>
      </c>
      <c r="AJ5643" s="43" t="str">
        <f>_xll.BInterpol('Base IPCA'!$C$3:$C$13,'Base IPCA'!$D$3:$D$13,AH5643,"Cubic","Extrapolate=Linear","MultiX=Average","Skip=True","Sort=True")</f>
        <v>#N/A Invalid Parameter: Interpolation value</v>
      </c>
    </row>
    <row r="5644" spans="34:36" x14ac:dyDescent="0.25">
      <c r="AH5644" s="42" t="e">
        <f t="shared" si="182"/>
        <v>#REF!</v>
      </c>
      <c r="AI5644" s="43" t="str">
        <f>_xll.BInterpol('Base IPCA'!$C$3:$C$13,'Base IPCA'!$E$3:$E$13,AH5644,"Cubic","Extrapolate=Linear","MultiX=Average","Skip=True","Sort=True")</f>
        <v>#N/A Invalid Parameter: Interpolation value</v>
      </c>
      <c r="AJ5644" s="43" t="str">
        <f>_xll.BInterpol('Base IPCA'!$C$3:$C$13,'Base IPCA'!$D$3:$D$13,AH5644,"Cubic","Extrapolate=Linear","MultiX=Average","Skip=True","Sort=True")</f>
        <v>#N/A Invalid Parameter: Interpolation value</v>
      </c>
    </row>
    <row r="5645" spans="34:36" x14ac:dyDescent="0.25">
      <c r="AH5645" s="42" t="e">
        <f t="shared" si="182"/>
        <v>#REF!</v>
      </c>
      <c r="AI5645" s="43" t="str">
        <f>_xll.BInterpol('Base IPCA'!$C$3:$C$13,'Base IPCA'!$E$3:$E$13,AH5645,"Cubic","Extrapolate=Linear","MultiX=Average","Skip=True","Sort=True")</f>
        <v>#N/A Invalid Parameter: Interpolation value</v>
      </c>
      <c r="AJ5645" s="43" t="str">
        <f>_xll.BInterpol('Base IPCA'!$C$3:$C$13,'Base IPCA'!$D$3:$D$13,AH5645,"Cubic","Extrapolate=Linear","MultiX=Average","Skip=True","Sort=True")</f>
        <v>#N/A Invalid Parameter: Interpolation value</v>
      </c>
    </row>
    <row r="5646" spans="34:36" x14ac:dyDescent="0.25">
      <c r="AH5646" s="42" t="e">
        <f t="shared" si="182"/>
        <v>#REF!</v>
      </c>
      <c r="AI5646" s="43" t="str">
        <f>_xll.BInterpol('Base IPCA'!$C$3:$C$13,'Base IPCA'!$E$3:$E$13,AH5646,"Cubic","Extrapolate=Linear","MultiX=Average","Skip=True","Sort=True")</f>
        <v>#N/A Invalid Parameter: Interpolation value</v>
      </c>
      <c r="AJ5646" s="43" t="str">
        <f>_xll.BInterpol('Base IPCA'!$C$3:$C$13,'Base IPCA'!$D$3:$D$13,AH5646,"Cubic","Extrapolate=Linear","MultiX=Average","Skip=True","Sort=True")</f>
        <v>#N/A Invalid Parameter: Interpolation value</v>
      </c>
    </row>
    <row r="5647" spans="34:36" x14ac:dyDescent="0.25">
      <c r="AH5647" s="42" t="e">
        <f t="shared" si="182"/>
        <v>#REF!</v>
      </c>
      <c r="AI5647" s="43" t="str">
        <f>_xll.BInterpol('Base IPCA'!$C$3:$C$13,'Base IPCA'!$E$3:$E$13,AH5647,"Cubic","Extrapolate=Linear","MultiX=Average","Skip=True","Sort=True")</f>
        <v>#N/A Invalid Parameter: Interpolation value</v>
      </c>
      <c r="AJ5647" s="43" t="str">
        <f>_xll.BInterpol('Base IPCA'!$C$3:$C$13,'Base IPCA'!$D$3:$D$13,AH5647,"Cubic","Extrapolate=Linear","MultiX=Average","Skip=True","Sort=True")</f>
        <v>#N/A Invalid Parameter: Interpolation value</v>
      </c>
    </row>
    <row r="5648" spans="34:36" x14ac:dyDescent="0.25">
      <c r="AH5648" s="42" t="e">
        <f t="shared" si="182"/>
        <v>#REF!</v>
      </c>
      <c r="AI5648" s="43" t="str">
        <f>_xll.BInterpol('Base IPCA'!$C$3:$C$13,'Base IPCA'!$E$3:$E$13,AH5648,"Cubic","Extrapolate=Linear","MultiX=Average","Skip=True","Sort=True")</f>
        <v>#N/A Invalid Parameter: Interpolation value</v>
      </c>
      <c r="AJ5648" s="43" t="str">
        <f>_xll.BInterpol('Base IPCA'!$C$3:$C$13,'Base IPCA'!$D$3:$D$13,AH5648,"Cubic","Extrapolate=Linear","MultiX=Average","Skip=True","Sort=True")</f>
        <v>#N/A Invalid Parameter: Interpolation value</v>
      </c>
    </row>
    <row r="5649" spans="34:36" x14ac:dyDescent="0.25">
      <c r="AH5649" s="42" t="e">
        <f t="shared" si="182"/>
        <v>#REF!</v>
      </c>
      <c r="AI5649" s="43" t="str">
        <f>_xll.BInterpol('Base IPCA'!$C$3:$C$13,'Base IPCA'!$E$3:$E$13,AH5649,"Cubic","Extrapolate=Linear","MultiX=Average","Skip=True","Sort=True")</f>
        <v>#N/A Invalid Parameter: Interpolation value</v>
      </c>
      <c r="AJ5649" s="43" t="str">
        <f>_xll.BInterpol('Base IPCA'!$C$3:$C$13,'Base IPCA'!$D$3:$D$13,AH5649,"Cubic","Extrapolate=Linear","MultiX=Average","Skip=True","Sort=True")</f>
        <v>#N/A Invalid Parameter: Interpolation value</v>
      </c>
    </row>
    <row r="5650" spans="34:36" x14ac:dyDescent="0.25">
      <c r="AH5650" s="42" t="e">
        <f t="shared" si="182"/>
        <v>#REF!</v>
      </c>
      <c r="AI5650" s="43" t="str">
        <f>_xll.BInterpol('Base IPCA'!$C$3:$C$13,'Base IPCA'!$E$3:$E$13,AH5650,"Cubic","Extrapolate=Linear","MultiX=Average","Skip=True","Sort=True")</f>
        <v>#N/A Invalid Parameter: Interpolation value</v>
      </c>
      <c r="AJ5650" s="43" t="str">
        <f>_xll.BInterpol('Base IPCA'!$C$3:$C$13,'Base IPCA'!$D$3:$D$13,AH5650,"Cubic","Extrapolate=Linear","MultiX=Average","Skip=True","Sort=True")</f>
        <v>#N/A Invalid Parameter: Interpolation value</v>
      </c>
    </row>
    <row r="5651" spans="34:36" x14ac:dyDescent="0.25">
      <c r="AH5651" s="42" t="e">
        <f t="shared" si="182"/>
        <v>#REF!</v>
      </c>
      <c r="AI5651" s="43" t="str">
        <f>_xll.BInterpol('Base IPCA'!$C$3:$C$13,'Base IPCA'!$E$3:$E$13,AH5651,"Cubic","Extrapolate=Linear","MultiX=Average","Skip=True","Sort=True")</f>
        <v>#N/A Invalid Parameter: Interpolation value</v>
      </c>
      <c r="AJ5651" s="43" t="str">
        <f>_xll.BInterpol('Base IPCA'!$C$3:$C$13,'Base IPCA'!$D$3:$D$13,AH5651,"Cubic","Extrapolate=Linear","MultiX=Average","Skip=True","Sort=True")</f>
        <v>#N/A Invalid Parameter: Interpolation value</v>
      </c>
    </row>
    <row r="5652" spans="34:36" x14ac:dyDescent="0.25">
      <c r="AH5652" s="42" t="e">
        <f t="shared" si="182"/>
        <v>#REF!</v>
      </c>
      <c r="AI5652" s="43" t="str">
        <f>_xll.BInterpol('Base IPCA'!$C$3:$C$13,'Base IPCA'!$E$3:$E$13,AH5652,"Cubic","Extrapolate=Linear","MultiX=Average","Skip=True","Sort=True")</f>
        <v>#N/A Invalid Parameter: Interpolation value</v>
      </c>
      <c r="AJ5652" s="43" t="str">
        <f>_xll.BInterpol('Base IPCA'!$C$3:$C$13,'Base IPCA'!$D$3:$D$13,AH5652,"Cubic","Extrapolate=Linear","MultiX=Average","Skip=True","Sort=True")</f>
        <v>#N/A Invalid Parameter: Interpolation value</v>
      </c>
    </row>
    <row r="5653" spans="34:36" x14ac:dyDescent="0.25">
      <c r="AH5653" s="42" t="e">
        <f t="shared" si="182"/>
        <v>#REF!</v>
      </c>
      <c r="AI5653" s="43" t="str">
        <f>_xll.BInterpol('Base IPCA'!$C$3:$C$13,'Base IPCA'!$E$3:$E$13,AH5653,"Cubic","Extrapolate=Linear","MultiX=Average","Skip=True","Sort=True")</f>
        <v>#N/A Invalid Parameter: Interpolation value</v>
      </c>
      <c r="AJ5653" s="43" t="str">
        <f>_xll.BInterpol('Base IPCA'!$C$3:$C$13,'Base IPCA'!$D$3:$D$13,AH5653,"Cubic","Extrapolate=Linear","MultiX=Average","Skip=True","Sort=True")</f>
        <v>#N/A Invalid Parameter: Interpolation value</v>
      </c>
    </row>
    <row r="5654" spans="34:36" x14ac:dyDescent="0.25">
      <c r="AH5654" s="42" t="e">
        <f t="shared" si="182"/>
        <v>#REF!</v>
      </c>
      <c r="AI5654" s="43" t="str">
        <f>_xll.BInterpol('Base IPCA'!$C$3:$C$13,'Base IPCA'!$E$3:$E$13,AH5654,"Cubic","Extrapolate=Linear","MultiX=Average","Skip=True","Sort=True")</f>
        <v>#N/A Invalid Parameter: Interpolation value</v>
      </c>
      <c r="AJ5654" s="43" t="str">
        <f>_xll.BInterpol('Base IPCA'!$C$3:$C$13,'Base IPCA'!$D$3:$D$13,AH5654,"Cubic","Extrapolate=Linear","MultiX=Average","Skip=True","Sort=True")</f>
        <v>#N/A Invalid Parameter: Interpolation value</v>
      </c>
    </row>
    <row r="5655" spans="34:36" x14ac:dyDescent="0.25">
      <c r="AH5655" s="42" t="e">
        <f t="shared" si="182"/>
        <v>#REF!</v>
      </c>
      <c r="AI5655" s="43" t="str">
        <f>_xll.BInterpol('Base IPCA'!$C$3:$C$13,'Base IPCA'!$E$3:$E$13,AH5655,"Cubic","Extrapolate=Linear","MultiX=Average","Skip=True","Sort=True")</f>
        <v>#N/A Invalid Parameter: Interpolation value</v>
      </c>
      <c r="AJ5655" s="43" t="str">
        <f>_xll.BInterpol('Base IPCA'!$C$3:$C$13,'Base IPCA'!$D$3:$D$13,AH5655,"Cubic","Extrapolate=Linear","MultiX=Average","Skip=True","Sort=True")</f>
        <v>#N/A Invalid Parameter: Interpolation value</v>
      </c>
    </row>
    <row r="5656" spans="34:36" x14ac:dyDescent="0.25">
      <c r="AH5656" s="42" t="e">
        <f t="shared" si="182"/>
        <v>#REF!</v>
      </c>
      <c r="AI5656" s="43" t="str">
        <f>_xll.BInterpol('Base IPCA'!$C$3:$C$13,'Base IPCA'!$E$3:$E$13,AH5656,"Cubic","Extrapolate=Linear","MultiX=Average","Skip=True","Sort=True")</f>
        <v>#N/A Invalid Parameter: Interpolation value</v>
      </c>
      <c r="AJ5656" s="43" t="str">
        <f>_xll.BInterpol('Base IPCA'!$C$3:$C$13,'Base IPCA'!$D$3:$D$13,AH5656,"Cubic","Extrapolate=Linear","MultiX=Average","Skip=True","Sort=True")</f>
        <v>#N/A Invalid Parameter: Interpolation value</v>
      </c>
    </row>
    <row r="5657" spans="34:36" x14ac:dyDescent="0.25">
      <c r="AH5657" s="42" t="e">
        <f t="shared" si="182"/>
        <v>#REF!</v>
      </c>
      <c r="AI5657" s="43" t="str">
        <f>_xll.BInterpol('Base IPCA'!$C$3:$C$13,'Base IPCA'!$E$3:$E$13,AH5657,"Cubic","Extrapolate=Linear","MultiX=Average","Skip=True","Sort=True")</f>
        <v>#N/A Invalid Parameter: Interpolation value</v>
      </c>
      <c r="AJ5657" s="43" t="str">
        <f>_xll.BInterpol('Base IPCA'!$C$3:$C$13,'Base IPCA'!$D$3:$D$13,AH5657,"Cubic","Extrapolate=Linear","MultiX=Average","Skip=True","Sort=True")</f>
        <v>#N/A Invalid Parameter: Interpolation value</v>
      </c>
    </row>
    <row r="5658" spans="34:36" x14ac:dyDescent="0.25">
      <c r="AH5658" s="42" t="e">
        <f t="shared" si="182"/>
        <v>#REF!</v>
      </c>
      <c r="AI5658" s="43" t="str">
        <f>_xll.BInterpol('Base IPCA'!$C$3:$C$13,'Base IPCA'!$E$3:$E$13,AH5658,"Cubic","Extrapolate=Linear","MultiX=Average","Skip=True","Sort=True")</f>
        <v>#N/A Invalid Parameter: Interpolation value</v>
      </c>
      <c r="AJ5658" s="43" t="str">
        <f>_xll.BInterpol('Base IPCA'!$C$3:$C$13,'Base IPCA'!$D$3:$D$13,AH5658,"Cubic","Extrapolate=Linear","MultiX=Average","Skip=True","Sort=True")</f>
        <v>#N/A Invalid Parameter: Interpolation value</v>
      </c>
    </row>
    <row r="5659" spans="34:36" x14ac:dyDescent="0.25">
      <c r="AH5659" s="42" t="e">
        <f t="shared" si="182"/>
        <v>#REF!</v>
      </c>
      <c r="AI5659" s="43" t="str">
        <f>_xll.BInterpol('Base IPCA'!$C$3:$C$13,'Base IPCA'!$E$3:$E$13,AH5659,"Cubic","Extrapolate=Linear","MultiX=Average","Skip=True","Sort=True")</f>
        <v>#N/A Invalid Parameter: Interpolation value</v>
      </c>
      <c r="AJ5659" s="43" t="str">
        <f>_xll.BInterpol('Base IPCA'!$C$3:$C$13,'Base IPCA'!$D$3:$D$13,AH5659,"Cubic","Extrapolate=Linear","MultiX=Average","Skip=True","Sort=True")</f>
        <v>#N/A Invalid Parameter: Interpolation value</v>
      </c>
    </row>
    <row r="5660" spans="34:36" x14ac:dyDescent="0.25">
      <c r="AH5660" s="42" t="e">
        <f t="shared" si="182"/>
        <v>#REF!</v>
      </c>
      <c r="AI5660" s="43" t="str">
        <f>_xll.BInterpol('Base IPCA'!$C$3:$C$13,'Base IPCA'!$E$3:$E$13,AH5660,"Cubic","Extrapolate=Linear","MultiX=Average","Skip=True","Sort=True")</f>
        <v>#N/A Invalid Parameter: Interpolation value</v>
      </c>
      <c r="AJ5660" s="43" t="str">
        <f>_xll.BInterpol('Base IPCA'!$C$3:$C$13,'Base IPCA'!$D$3:$D$13,AH5660,"Cubic","Extrapolate=Linear","MultiX=Average","Skip=True","Sort=True")</f>
        <v>#N/A Invalid Parameter: Interpolation value</v>
      </c>
    </row>
    <row r="5661" spans="34:36" x14ac:dyDescent="0.25">
      <c r="AH5661" s="42" t="e">
        <f t="shared" si="182"/>
        <v>#REF!</v>
      </c>
      <c r="AI5661" s="43" t="str">
        <f>_xll.BInterpol('Base IPCA'!$C$3:$C$13,'Base IPCA'!$E$3:$E$13,AH5661,"Cubic","Extrapolate=Linear","MultiX=Average","Skip=True","Sort=True")</f>
        <v>#N/A Invalid Parameter: Interpolation value</v>
      </c>
      <c r="AJ5661" s="43" t="str">
        <f>_xll.BInterpol('Base IPCA'!$C$3:$C$13,'Base IPCA'!$D$3:$D$13,AH5661,"Cubic","Extrapolate=Linear","MultiX=Average","Skip=True","Sort=True")</f>
        <v>#N/A Invalid Parameter: Interpolation value</v>
      </c>
    </row>
    <row r="5662" spans="34:36" x14ac:dyDescent="0.25">
      <c r="AH5662" s="42" t="e">
        <f t="shared" si="182"/>
        <v>#REF!</v>
      </c>
      <c r="AI5662" s="43" t="str">
        <f>_xll.BInterpol('Base IPCA'!$C$3:$C$13,'Base IPCA'!$E$3:$E$13,AH5662,"Cubic","Extrapolate=Linear","MultiX=Average","Skip=True","Sort=True")</f>
        <v>#N/A Invalid Parameter: Interpolation value</v>
      </c>
      <c r="AJ5662" s="43" t="str">
        <f>_xll.BInterpol('Base IPCA'!$C$3:$C$13,'Base IPCA'!$D$3:$D$13,AH5662,"Cubic","Extrapolate=Linear","MultiX=Average","Skip=True","Sort=True")</f>
        <v>#N/A Invalid Parameter: Interpolation value</v>
      </c>
    </row>
    <row r="5663" spans="34:36" x14ac:dyDescent="0.25">
      <c r="AH5663" s="42" t="e">
        <f t="shared" si="182"/>
        <v>#REF!</v>
      </c>
      <c r="AI5663" s="43" t="str">
        <f>_xll.BInterpol('Base IPCA'!$C$3:$C$13,'Base IPCA'!$E$3:$E$13,AH5663,"Cubic","Extrapolate=Linear","MultiX=Average","Skip=True","Sort=True")</f>
        <v>#N/A Invalid Parameter: Interpolation value</v>
      </c>
      <c r="AJ5663" s="43" t="str">
        <f>_xll.BInterpol('Base IPCA'!$C$3:$C$13,'Base IPCA'!$D$3:$D$13,AH5663,"Cubic","Extrapolate=Linear","MultiX=Average","Skip=True","Sort=True")</f>
        <v>#N/A Invalid Parameter: Interpolation value</v>
      </c>
    </row>
    <row r="5664" spans="34:36" x14ac:dyDescent="0.25">
      <c r="AH5664" s="42" t="e">
        <f t="shared" si="182"/>
        <v>#REF!</v>
      </c>
      <c r="AI5664" s="43" t="str">
        <f>_xll.BInterpol('Base IPCA'!$C$3:$C$13,'Base IPCA'!$E$3:$E$13,AH5664,"Cubic","Extrapolate=Linear","MultiX=Average","Skip=True","Sort=True")</f>
        <v>#N/A Invalid Parameter: Interpolation value</v>
      </c>
      <c r="AJ5664" s="43" t="str">
        <f>_xll.BInterpol('Base IPCA'!$C$3:$C$13,'Base IPCA'!$D$3:$D$13,AH5664,"Cubic","Extrapolate=Linear","MultiX=Average","Skip=True","Sort=True")</f>
        <v>#N/A Invalid Parameter: Interpolation value</v>
      </c>
    </row>
    <row r="5665" spans="34:36" x14ac:dyDescent="0.25">
      <c r="AH5665" s="42" t="e">
        <f t="shared" si="182"/>
        <v>#REF!</v>
      </c>
      <c r="AI5665" s="43" t="str">
        <f>_xll.BInterpol('Base IPCA'!$C$3:$C$13,'Base IPCA'!$E$3:$E$13,AH5665,"Cubic","Extrapolate=Linear","MultiX=Average","Skip=True","Sort=True")</f>
        <v>#N/A Invalid Parameter: Interpolation value</v>
      </c>
      <c r="AJ5665" s="43" t="str">
        <f>_xll.BInterpol('Base IPCA'!$C$3:$C$13,'Base IPCA'!$D$3:$D$13,AH5665,"Cubic","Extrapolate=Linear","MultiX=Average","Skip=True","Sort=True")</f>
        <v>#N/A Invalid Parameter: Interpolation value</v>
      </c>
    </row>
    <row r="5666" spans="34:36" x14ac:dyDescent="0.25">
      <c r="AH5666" s="42" t="e">
        <f t="shared" si="182"/>
        <v>#REF!</v>
      </c>
      <c r="AI5666" s="43" t="str">
        <f>_xll.BInterpol('Base IPCA'!$C$3:$C$13,'Base IPCA'!$E$3:$E$13,AH5666,"Cubic","Extrapolate=Linear","MultiX=Average","Skip=True","Sort=True")</f>
        <v>#N/A Invalid Parameter: Interpolation value</v>
      </c>
      <c r="AJ5666" s="43" t="str">
        <f>_xll.BInterpol('Base IPCA'!$C$3:$C$13,'Base IPCA'!$D$3:$D$13,AH5666,"Cubic","Extrapolate=Linear","MultiX=Average","Skip=True","Sort=True")</f>
        <v>#N/A Invalid Parameter: Interpolation value</v>
      </c>
    </row>
    <row r="5667" spans="34:36" x14ac:dyDescent="0.25">
      <c r="AH5667" s="42" t="e">
        <f t="shared" si="182"/>
        <v>#REF!</v>
      </c>
      <c r="AI5667" s="43" t="str">
        <f>_xll.BInterpol('Base IPCA'!$C$3:$C$13,'Base IPCA'!$E$3:$E$13,AH5667,"Cubic","Extrapolate=Linear","MultiX=Average","Skip=True","Sort=True")</f>
        <v>#N/A Invalid Parameter: Interpolation value</v>
      </c>
      <c r="AJ5667" s="43" t="str">
        <f>_xll.BInterpol('Base IPCA'!$C$3:$C$13,'Base IPCA'!$D$3:$D$13,AH5667,"Cubic","Extrapolate=Linear","MultiX=Average","Skip=True","Sort=True")</f>
        <v>#N/A Invalid Parameter: Interpolation value</v>
      </c>
    </row>
    <row r="5668" spans="34:36" x14ac:dyDescent="0.25">
      <c r="AH5668" s="42" t="e">
        <f t="shared" si="182"/>
        <v>#REF!</v>
      </c>
      <c r="AI5668" s="43" t="str">
        <f>_xll.BInterpol('Base IPCA'!$C$3:$C$13,'Base IPCA'!$E$3:$E$13,AH5668,"Cubic","Extrapolate=Linear","MultiX=Average","Skip=True","Sort=True")</f>
        <v>#N/A Invalid Parameter: Interpolation value</v>
      </c>
      <c r="AJ5668" s="43" t="str">
        <f>_xll.BInterpol('Base IPCA'!$C$3:$C$13,'Base IPCA'!$D$3:$D$13,AH5668,"Cubic","Extrapolate=Linear","MultiX=Average","Skip=True","Sort=True")</f>
        <v>#N/A Invalid Parameter: Interpolation value</v>
      </c>
    </row>
    <row r="5669" spans="34:36" x14ac:dyDescent="0.25">
      <c r="AH5669" s="42" t="e">
        <f t="shared" si="182"/>
        <v>#REF!</v>
      </c>
      <c r="AI5669" s="43" t="str">
        <f>_xll.BInterpol('Base IPCA'!$C$3:$C$13,'Base IPCA'!$E$3:$E$13,AH5669,"Cubic","Extrapolate=Linear","MultiX=Average","Skip=True","Sort=True")</f>
        <v>#N/A Invalid Parameter: Interpolation value</v>
      </c>
      <c r="AJ5669" s="43" t="str">
        <f>_xll.BInterpol('Base IPCA'!$C$3:$C$13,'Base IPCA'!$D$3:$D$13,AH5669,"Cubic","Extrapolate=Linear","MultiX=Average","Skip=True","Sort=True")</f>
        <v>#N/A Invalid Parameter: Interpolation value</v>
      </c>
    </row>
    <row r="5670" spans="34:36" x14ac:dyDescent="0.25">
      <c r="AH5670" s="42" t="e">
        <f t="shared" si="182"/>
        <v>#REF!</v>
      </c>
      <c r="AI5670" s="43" t="str">
        <f>_xll.BInterpol('Base IPCA'!$C$3:$C$13,'Base IPCA'!$E$3:$E$13,AH5670,"Cubic","Extrapolate=Linear","MultiX=Average","Skip=True","Sort=True")</f>
        <v>#N/A Invalid Parameter: Interpolation value</v>
      </c>
      <c r="AJ5670" s="43" t="str">
        <f>_xll.BInterpol('Base IPCA'!$C$3:$C$13,'Base IPCA'!$D$3:$D$13,AH5670,"Cubic","Extrapolate=Linear","MultiX=Average","Skip=True","Sort=True")</f>
        <v>#N/A Invalid Parameter: Interpolation value</v>
      </c>
    </row>
    <row r="5671" spans="34:36" x14ac:dyDescent="0.25">
      <c r="AH5671" s="42" t="e">
        <f t="shared" si="182"/>
        <v>#REF!</v>
      </c>
      <c r="AI5671" s="43" t="str">
        <f>_xll.BInterpol('Base IPCA'!$C$3:$C$13,'Base IPCA'!$E$3:$E$13,AH5671,"Cubic","Extrapolate=Linear","MultiX=Average","Skip=True","Sort=True")</f>
        <v>#N/A Invalid Parameter: Interpolation value</v>
      </c>
      <c r="AJ5671" s="43" t="str">
        <f>_xll.BInterpol('Base IPCA'!$C$3:$C$13,'Base IPCA'!$D$3:$D$13,AH5671,"Cubic","Extrapolate=Linear","MultiX=Average","Skip=True","Sort=True")</f>
        <v>#N/A Invalid Parameter: Interpolation value</v>
      </c>
    </row>
    <row r="5672" spans="34:36" x14ac:dyDescent="0.25">
      <c r="AH5672" s="42" t="e">
        <f t="shared" si="182"/>
        <v>#REF!</v>
      </c>
      <c r="AI5672" s="43" t="str">
        <f>_xll.BInterpol('Base IPCA'!$C$3:$C$13,'Base IPCA'!$E$3:$E$13,AH5672,"Cubic","Extrapolate=Linear","MultiX=Average","Skip=True","Sort=True")</f>
        <v>#N/A Invalid Parameter: Interpolation value</v>
      </c>
      <c r="AJ5672" s="43" t="str">
        <f>_xll.BInterpol('Base IPCA'!$C$3:$C$13,'Base IPCA'!$D$3:$D$13,AH5672,"Cubic","Extrapolate=Linear","MultiX=Average","Skip=True","Sort=True")</f>
        <v>#N/A Invalid Parameter: Interpolation value</v>
      </c>
    </row>
    <row r="5673" spans="34:36" x14ac:dyDescent="0.25">
      <c r="AH5673" s="42" t="e">
        <f t="shared" si="182"/>
        <v>#REF!</v>
      </c>
      <c r="AI5673" s="43" t="str">
        <f>_xll.BInterpol('Base IPCA'!$C$3:$C$13,'Base IPCA'!$E$3:$E$13,AH5673,"Cubic","Extrapolate=Linear","MultiX=Average","Skip=True","Sort=True")</f>
        <v>#N/A Invalid Parameter: Interpolation value</v>
      </c>
      <c r="AJ5673" s="43" t="str">
        <f>_xll.BInterpol('Base IPCA'!$C$3:$C$13,'Base IPCA'!$D$3:$D$13,AH5673,"Cubic","Extrapolate=Linear","MultiX=Average","Skip=True","Sort=True")</f>
        <v>#N/A Invalid Parameter: Interpolation value</v>
      </c>
    </row>
    <row r="5674" spans="34:36" x14ac:dyDescent="0.25">
      <c r="AH5674" s="42" t="e">
        <f t="shared" si="182"/>
        <v>#REF!</v>
      </c>
      <c r="AI5674" s="43" t="str">
        <f>_xll.BInterpol('Base IPCA'!$C$3:$C$13,'Base IPCA'!$E$3:$E$13,AH5674,"Cubic","Extrapolate=Linear","MultiX=Average","Skip=True","Sort=True")</f>
        <v>#N/A Invalid Parameter: Interpolation value</v>
      </c>
      <c r="AJ5674" s="43" t="str">
        <f>_xll.BInterpol('Base IPCA'!$C$3:$C$13,'Base IPCA'!$D$3:$D$13,AH5674,"Cubic","Extrapolate=Linear","MultiX=Average","Skip=True","Sort=True")</f>
        <v>#N/A Invalid Parameter: Interpolation value</v>
      </c>
    </row>
    <row r="5675" spans="34:36" x14ac:dyDescent="0.25">
      <c r="AH5675" s="42" t="e">
        <f t="shared" si="182"/>
        <v>#REF!</v>
      </c>
      <c r="AI5675" s="43" t="str">
        <f>_xll.BInterpol('Base IPCA'!$C$3:$C$13,'Base IPCA'!$E$3:$E$13,AH5675,"Cubic","Extrapolate=Linear","MultiX=Average","Skip=True","Sort=True")</f>
        <v>#N/A Invalid Parameter: Interpolation value</v>
      </c>
      <c r="AJ5675" s="43" t="str">
        <f>_xll.BInterpol('Base IPCA'!$C$3:$C$13,'Base IPCA'!$D$3:$D$13,AH5675,"Cubic","Extrapolate=Linear","MultiX=Average","Skip=True","Sort=True")</f>
        <v>#N/A Invalid Parameter: Interpolation value</v>
      </c>
    </row>
    <row r="5676" spans="34:36" x14ac:dyDescent="0.25">
      <c r="AH5676" s="42" t="e">
        <f t="shared" si="182"/>
        <v>#REF!</v>
      </c>
      <c r="AI5676" s="43" t="str">
        <f>_xll.BInterpol('Base IPCA'!$C$3:$C$13,'Base IPCA'!$E$3:$E$13,AH5676,"Cubic","Extrapolate=Linear","MultiX=Average","Skip=True","Sort=True")</f>
        <v>#N/A Invalid Parameter: Interpolation value</v>
      </c>
      <c r="AJ5676" s="43" t="str">
        <f>_xll.BInterpol('Base IPCA'!$C$3:$C$13,'Base IPCA'!$D$3:$D$13,AH5676,"Cubic","Extrapolate=Linear","MultiX=Average","Skip=True","Sort=True")</f>
        <v>#N/A Invalid Parameter: Interpolation value</v>
      </c>
    </row>
    <row r="5677" spans="34:36" x14ac:dyDescent="0.25">
      <c r="AH5677" s="42" t="e">
        <f t="shared" si="182"/>
        <v>#REF!</v>
      </c>
      <c r="AI5677" s="43" t="str">
        <f>_xll.BInterpol('Base IPCA'!$C$3:$C$13,'Base IPCA'!$E$3:$E$13,AH5677,"Cubic","Extrapolate=Linear","MultiX=Average","Skip=True","Sort=True")</f>
        <v>#N/A Invalid Parameter: Interpolation value</v>
      </c>
      <c r="AJ5677" s="43" t="str">
        <f>_xll.BInterpol('Base IPCA'!$C$3:$C$13,'Base IPCA'!$D$3:$D$13,AH5677,"Cubic","Extrapolate=Linear","MultiX=Average","Skip=True","Sort=True")</f>
        <v>#N/A Invalid Parameter: Interpolation value</v>
      </c>
    </row>
    <row r="5678" spans="34:36" x14ac:dyDescent="0.25">
      <c r="AH5678" s="42" t="e">
        <f t="shared" si="182"/>
        <v>#REF!</v>
      </c>
      <c r="AI5678" s="43" t="str">
        <f>_xll.BInterpol('Base IPCA'!$C$3:$C$13,'Base IPCA'!$E$3:$E$13,AH5678,"Cubic","Extrapolate=Linear","MultiX=Average","Skip=True","Sort=True")</f>
        <v>#N/A Invalid Parameter: Interpolation value</v>
      </c>
      <c r="AJ5678" s="43" t="str">
        <f>_xll.BInterpol('Base IPCA'!$C$3:$C$13,'Base IPCA'!$D$3:$D$13,AH5678,"Cubic","Extrapolate=Linear","MultiX=Average","Skip=True","Sort=True")</f>
        <v>#N/A Invalid Parameter: Interpolation value</v>
      </c>
    </row>
    <row r="5679" spans="34:36" x14ac:dyDescent="0.25">
      <c r="AH5679" s="42" t="e">
        <f t="shared" si="182"/>
        <v>#REF!</v>
      </c>
      <c r="AI5679" s="43" t="str">
        <f>_xll.BInterpol('Base IPCA'!$C$3:$C$13,'Base IPCA'!$E$3:$E$13,AH5679,"Cubic","Extrapolate=Linear","MultiX=Average","Skip=True","Sort=True")</f>
        <v>#N/A Invalid Parameter: Interpolation value</v>
      </c>
      <c r="AJ5679" s="43" t="str">
        <f>_xll.BInterpol('Base IPCA'!$C$3:$C$13,'Base IPCA'!$D$3:$D$13,AH5679,"Cubic","Extrapolate=Linear","MultiX=Average","Skip=True","Sort=True")</f>
        <v>#N/A Invalid Parameter: Interpolation value</v>
      </c>
    </row>
    <row r="5680" spans="34:36" x14ac:dyDescent="0.25">
      <c r="AH5680" s="42" t="e">
        <f t="shared" si="182"/>
        <v>#REF!</v>
      </c>
      <c r="AI5680" s="43" t="str">
        <f>_xll.BInterpol('Base IPCA'!$C$3:$C$13,'Base IPCA'!$E$3:$E$13,AH5680,"Cubic","Extrapolate=Linear","MultiX=Average","Skip=True","Sort=True")</f>
        <v>#N/A Invalid Parameter: Interpolation value</v>
      </c>
      <c r="AJ5680" s="43" t="str">
        <f>_xll.BInterpol('Base IPCA'!$C$3:$C$13,'Base IPCA'!$D$3:$D$13,AH5680,"Cubic","Extrapolate=Linear","MultiX=Average","Skip=True","Sort=True")</f>
        <v>#N/A Invalid Parameter: Interpolation value</v>
      </c>
    </row>
    <row r="5681" spans="34:36" x14ac:dyDescent="0.25">
      <c r="AH5681" s="42" t="e">
        <f t="shared" si="182"/>
        <v>#REF!</v>
      </c>
      <c r="AI5681" s="43" t="str">
        <f>_xll.BInterpol('Base IPCA'!$C$3:$C$13,'Base IPCA'!$E$3:$E$13,AH5681,"Cubic","Extrapolate=Linear","MultiX=Average","Skip=True","Sort=True")</f>
        <v>#N/A Invalid Parameter: Interpolation value</v>
      </c>
      <c r="AJ5681" s="43" t="str">
        <f>_xll.BInterpol('Base IPCA'!$C$3:$C$13,'Base IPCA'!$D$3:$D$13,AH5681,"Cubic","Extrapolate=Linear","MultiX=Average","Skip=True","Sort=True")</f>
        <v>#N/A Invalid Parameter: Interpolation value</v>
      </c>
    </row>
    <row r="5682" spans="34:36" x14ac:dyDescent="0.25">
      <c r="AH5682" s="42" t="e">
        <f t="shared" si="182"/>
        <v>#REF!</v>
      </c>
      <c r="AI5682" s="43" t="str">
        <f>_xll.BInterpol('Base IPCA'!$C$3:$C$13,'Base IPCA'!$E$3:$E$13,AH5682,"Cubic","Extrapolate=Linear","MultiX=Average","Skip=True","Sort=True")</f>
        <v>#N/A Invalid Parameter: Interpolation value</v>
      </c>
      <c r="AJ5682" s="43" t="str">
        <f>_xll.BInterpol('Base IPCA'!$C$3:$C$13,'Base IPCA'!$D$3:$D$13,AH5682,"Cubic","Extrapolate=Linear","MultiX=Average","Skip=True","Sort=True")</f>
        <v>#N/A Invalid Parameter: Interpolation value</v>
      </c>
    </row>
    <row r="5683" spans="34:36" x14ac:dyDescent="0.25">
      <c r="AH5683" s="42" t="e">
        <f t="shared" si="182"/>
        <v>#REF!</v>
      </c>
      <c r="AI5683" s="43" t="str">
        <f>_xll.BInterpol('Base IPCA'!$C$3:$C$13,'Base IPCA'!$E$3:$E$13,AH5683,"Cubic","Extrapolate=Linear","MultiX=Average","Skip=True","Sort=True")</f>
        <v>#N/A Invalid Parameter: Interpolation value</v>
      </c>
      <c r="AJ5683" s="43" t="str">
        <f>_xll.BInterpol('Base IPCA'!$C$3:$C$13,'Base IPCA'!$D$3:$D$13,AH5683,"Cubic","Extrapolate=Linear","MultiX=Average","Skip=True","Sort=True")</f>
        <v>#N/A Invalid Parameter: Interpolation value</v>
      </c>
    </row>
    <row r="5684" spans="34:36" x14ac:dyDescent="0.25">
      <c r="AH5684" s="42" t="e">
        <f t="shared" si="182"/>
        <v>#REF!</v>
      </c>
      <c r="AI5684" s="43" t="str">
        <f>_xll.BInterpol('Base IPCA'!$C$3:$C$13,'Base IPCA'!$E$3:$E$13,AH5684,"Cubic","Extrapolate=Linear","MultiX=Average","Skip=True","Sort=True")</f>
        <v>#N/A Invalid Parameter: Interpolation value</v>
      </c>
      <c r="AJ5684" s="43" t="str">
        <f>_xll.BInterpol('Base IPCA'!$C$3:$C$13,'Base IPCA'!$D$3:$D$13,AH5684,"Cubic","Extrapolate=Linear","MultiX=Average","Skip=True","Sort=True")</f>
        <v>#N/A Invalid Parameter: Interpolation value</v>
      </c>
    </row>
    <row r="5685" spans="34:36" x14ac:dyDescent="0.25">
      <c r="AH5685" s="42" t="e">
        <f t="shared" si="182"/>
        <v>#REF!</v>
      </c>
      <c r="AI5685" s="43" t="str">
        <f>_xll.BInterpol('Base IPCA'!$C$3:$C$13,'Base IPCA'!$E$3:$E$13,AH5685,"Cubic","Extrapolate=Linear","MultiX=Average","Skip=True","Sort=True")</f>
        <v>#N/A Invalid Parameter: Interpolation value</v>
      </c>
      <c r="AJ5685" s="43" t="str">
        <f>_xll.BInterpol('Base IPCA'!$C$3:$C$13,'Base IPCA'!$D$3:$D$13,AH5685,"Cubic","Extrapolate=Linear","MultiX=Average","Skip=True","Sort=True")</f>
        <v>#N/A Invalid Parameter: Interpolation value</v>
      </c>
    </row>
    <row r="5686" spans="34:36" x14ac:dyDescent="0.25">
      <c r="AH5686" s="42" t="e">
        <f t="shared" si="182"/>
        <v>#REF!</v>
      </c>
      <c r="AI5686" s="43" t="str">
        <f>_xll.BInterpol('Base IPCA'!$C$3:$C$13,'Base IPCA'!$E$3:$E$13,AH5686,"Cubic","Extrapolate=Linear","MultiX=Average","Skip=True","Sort=True")</f>
        <v>#N/A Invalid Parameter: Interpolation value</v>
      </c>
      <c r="AJ5686" s="43" t="str">
        <f>_xll.BInterpol('Base IPCA'!$C$3:$C$13,'Base IPCA'!$D$3:$D$13,AH5686,"Cubic","Extrapolate=Linear","MultiX=Average","Skip=True","Sort=True")</f>
        <v>#N/A Invalid Parameter: Interpolation value</v>
      </c>
    </row>
    <row r="5687" spans="34:36" x14ac:dyDescent="0.25">
      <c r="AH5687" s="42" t="e">
        <f t="shared" si="182"/>
        <v>#REF!</v>
      </c>
      <c r="AI5687" s="43" t="str">
        <f>_xll.BInterpol('Base IPCA'!$C$3:$C$13,'Base IPCA'!$E$3:$E$13,AH5687,"Cubic","Extrapolate=Linear","MultiX=Average","Skip=True","Sort=True")</f>
        <v>#N/A Invalid Parameter: Interpolation value</v>
      </c>
      <c r="AJ5687" s="43" t="str">
        <f>_xll.BInterpol('Base IPCA'!$C$3:$C$13,'Base IPCA'!$D$3:$D$13,AH5687,"Cubic","Extrapolate=Linear","MultiX=Average","Skip=True","Sort=True")</f>
        <v>#N/A Invalid Parameter: Interpolation value</v>
      </c>
    </row>
    <row r="5688" spans="34:36" x14ac:dyDescent="0.25">
      <c r="AH5688" s="42" t="e">
        <f t="shared" si="182"/>
        <v>#REF!</v>
      </c>
      <c r="AI5688" s="43" t="str">
        <f>_xll.BInterpol('Base IPCA'!$C$3:$C$13,'Base IPCA'!$E$3:$E$13,AH5688,"Cubic","Extrapolate=Linear","MultiX=Average","Skip=True","Sort=True")</f>
        <v>#N/A Invalid Parameter: Interpolation value</v>
      </c>
      <c r="AJ5688" s="43" t="str">
        <f>_xll.BInterpol('Base IPCA'!$C$3:$C$13,'Base IPCA'!$D$3:$D$13,AH5688,"Cubic","Extrapolate=Linear","MultiX=Average","Skip=True","Sort=True")</f>
        <v>#N/A Invalid Parameter: Interpolation value</v>
      </c>
    </row>
    <row r="5689" spans="34:36" x14ac:dyDescent="0.25">
      <c r="AH5689" s="42" t="e">
        <f t="shared" si="182"/>
        <v>#REF!</v>
      </c>
      <c r="AI5689" s="43" t="str">
        <f>_xll.BInterpol('Base IPCA'!$C$3:$C$13,'Base IPCA'!$E$3:$E$13,AH5689,"Cubic","Extrapolate=Linear","MultiX=Average","Skip=True","Sort=True")</f>
        <v>#N/A Invalid Parameter: Interpolation value</v>
      </c>
      <c r="AJ5689" s="43" t="str">
        <f>_xll.BInterpol('Base IPCA'!$C$3:$C$13,'Base IPCA'!$D$3:$D$13,AH5689,"Cubic","Extrapolate=Linear","MultiX=Average","Skip=True","Sort=True")</f>
        <v>#N/A Invalid Parameter: Interpolation value</v>
      </c>
    </row>
    <row r="5690" spans="34:36" x14ac:dyDescent="0.25">
      <c r="AH5690" s="42" t="e">
        <f t="shared" si="182"/>
        <v>#REF!</v>
      </c>
      <c r="AI5690" s="43" t="str">
        <f>_xll.BInterpol('Base IPCA'!$C$3:$C$13,'Base IPCA'!$E$3:$E$13,AH5690,"Cubic","Extrapolate=Linear","MultiX=Average","Skip=True","Sort=True")</f>
        <v>#N/A Invalid Parameter: Interpolation value</v>
      </c>
      <c r="AJ5690" s="43" t="str">
        <f>_xll.BInterpol('Base IPCA'!$C$3:$C$13,'Base IPCA'!$D$3:$D$13,AH5690,"Cubic","Extrapolate=Linear","MultiX=Average","Skip=True","Sort=True")</f>
        <v>#N/A Invalid Parameter: Interpolation value</v>
      </c>
    </row>
    <row r="5691" spans="34:36" x14ac:dyDescent="0.25">
      <c r="AH5691" s="42" t="e">
        <f t="shared" si="182"/>
        <v>#REF!</v>
      </c>
      <c r="AI5691" s="43" t="str">
        <f>_xll.BInterpol('Base IPCA'!$C$3:$C$13,'Base IPCA'!$E$3:$E$13,AH5691,"Cubic","Extrapolate=Linear","MultiX=Average","Skip=True","Sort=True")</f>
        <v>#N/A Invalid Parameter: Interpolation value</v>
      </c>
      <c r="AJ5691" s="43" t="str">
        <f>_xll.BInterpol('Base IPCA'!$C$3:$C$13,'Base IPCA'!$D$3:$D$13,AH5691,"Cubic","Extrapolate=Linear","MultiX=Average","Skip=True","Sort=True")</f>
        <v>#N/A Invalid Parameter: Interpolation value</v>
      </c>
    </row>
    <row r="5692" spans="34:36" x14ac:dyDescent="0.25">
      <c r="AH5692" s="42" t="e">
        <f t="shared" si="182"/>
        <v>#REF!</v>
      </c>
      <c r="AI5692" s="43" t="str">
        <f>_xll.BInterpol('Base IPCA'!$C$3:$C$13,'Base IPCA'!$E$3:$E$13,AH5692,"Cubic","Extrapolate=Linear","MultiX=Average","Skip=True","Sort=True")</f>
        <v>#N/A Invalid Parameter: Interpolation value</v>
      </c>
      <c r="AJ5692" s="43" t="str">
        <f>_xll.BInterpol('Base IPCA'!$C$3:$C$13,'Base IPCA'!$D$3:$D$13,AH5692,"Cubic","Extrapolate=Linear","MultiX=Average","Skip=True","Sort=True")</f>
        <v>#N/A Invalid Parameter: Interpolation value</v>
      </c>
    </row>
    <row r="5693" spans="34:36" x14ac:dyDescent="0.25">
      <c r="AH5693" s="42" t="e">
        <f t="shared" si="182"/>
        <v>#REF!</v>
      </c>
      <c r="AI5693" s="43" t="str">
        <f>_xll.BInterpol('Base IPCA'!$C$3:$C$13,'Base IPCA'!$E$3:$E$13,AH5693,"Cubic","Extrapolate=Linear","MultiX=Average","Skip=True","Sort=True")</f>
        <v>#N/A Invalid Parameter: Interpolation value</v>
      </c>
      <c r="AJ5693" s="43" t="str">
        <f>_xll.BInterpol('Base IPCA'!$C$3:$C$13,'Base IPCA'!$D$3:$D$13,AH5693,"Cubic","Extrapolate=Linear","MultiX=Average","Skip=True","Sort=True")</f>
        <v>#N/A Invalid Parameter: Interpolation value</v>
      </c>
    </row>
    <row r="5694" spans="34:36" x14ac:dyDescent="0.25">
      <c r="AH5694" s="42" t="e">
        <f t="shared" si="182"/>
        <v>#REF!</v>
      </c>
      <c r="AI5694" s="43" t="str">
        <f>_xll.BInterpol('Base IPCA'!$C$3:$C$13,'Base IPCA'!$E$3:$E$13,AH5694,"Cubic","Extrapolate=Linear","MultiX=Average","Skip=True","Sort=True")</f>
        <v>#N/A Invalid Parameter: Interpolation value</v>
      </c>
      <c r="AJ5694" s="43" t="str">
        <f>_xll.BInterpol('Base IPCA'!$C$3:$C$13,'Base IPCA'!$D$3:$D$13,AH5694,"Cubic","Extrapolate=Linear","MultiX=Average","Skip=True","Sort=True")</f>
        <v>#N/A Invalid Parameter: Interpolation value</v>
      </c>
    </row>
    <row r="5695" spans="34:36" x14ac:dyDescent="0.25">
      <c r="AH5695" s="42" t="e">
        <f t="shared" si="182"/>
        <v>#REF!</v>
      </c>
      <c r="AI5695" s="43" t="str">
        <f>_xll.BInterpol('Base IPCA'!$C$3:$C$13,'Base IPCA'!$E$3:$E$13,AH5695,"Cubic","Extrapolate=Linear","MultiX=Average","Skip=True","Sort=True")</f>
        <v>#N/A Invalid Parameter: Interpolation value</v>
      </c>
      <c r="AJ5695" s="43" t="str">
        <f>_xll.BInterpol('Base IPCA'!$C$3:$C$13,'Base IPCA'!$D$3:$D$13,AH5695,"Cubic","Extrapolate=Linear","MultiX=Average","Skip=True","Sort=True")</f>
        <v>#N/A Invalid Parameter: Interpolation value</v>
      </c>
    </row>
    <row r="5696" spans="34:36" x14ac:dyDescent="0.25">
      <c r="AH5696" s="42" t="e">
        <f t="shared" si="182"/>
        <v>#REF!</v>
      </c>
      <c r="AI5696" s="43" t="str">
        <f>_xll.BInterpol('Base IPCA'!$C$3:$C$13,'Base IPCA'!$E$3:$E$13,AH5696,"Cubic","Extrapolate=Linear","MultiX=Average","Skip=True","Sort=True")</f>
        <v>#N/A Invalid Parameter: Interpolation value</v>
      </c>
      <c r="AJ5696" s="43" t="str">
        <f>_xll.BInterpol('Base IPCA'!$C$3:$C$13,'Base IPCA'!$D$3:$D$13,AH5696,"Cubic","Extrapolate=Linear","MultiX=Average","Skip=True","Sort=True")</f>
        <v>#N/A Invalid Parameter: Interpolation value</v>
      </c>
    </row>
    <row r="5697" spans="34:36" x14ac:dyDescent="0.25">
      <c r="AH5697" s="42" t="e">
        <f t="shared" si="182"/>
        <v>#REF!</v>
      </c>
      <c r="AI5697" s="43" t="str">
        <f>_xll.BInterpol('Base IPCA'!$C$3:$C$13,'Base IPCA'!$E$3:$E$13,AH5697,"Cubic","Extrapolate=Linear","MultiX=Average","Skip=True","Sort=True")</f>
        <v>#N/A Invalid Parameter: Interpolation value</v>
      </c>
      <c r="AJ5697" s="43" t="str">
        <f>_xll.BInterpol('Base IPCA'!$C$3:$C$13,'Base IPCA'!$D$3:$D$13,AH5697,"Cubic","Extrapolate=Linear","MultiX=Average","Skip=True","Sort=True")</f>
        <v>#N/A Invalid Parameter: Interpolation value</v>
      </c>
    </row>
    <row r="5698" spans="34:36" x14ac:dyDescent="0.25">
      <c r="AH5698" s="42" t="e">
        <f t="shared" si="182"/>
        <v>#REF!</v>
      </c>
      <c r="AI5698" s="43" t="str">
        <f>_xll.BInterpol('Base IPCA'!$C$3:$C$13,'Base IPCA'!$E$3:$E$13,AH5698,"Cubic","Extrapolate=Linear","MultiX=Average","Skip=True","Sort=True")</f>
        <v>#N/A Invalid Parameter: Interpolation value</v>
      </c>
      <c r="AJ5698" s="43" t="str">
        <f>_xll.BInterpol('Base IPCA'!$C$3:$C$13,'Base IPCA'!$D$3:$D$13,AH5698,"Cubic","Extrapolate=Linear","MultiX=Average","Skip=True","Sort=True")</f>
        <v>#N/A Invalid Parameter: Interpolation value</v>
      </c>
    </row>
    <row r="5699" spans="34:36" x14ac:dyDescent="0.25">
      <c r="AH5699" s="42" t="e">
        <f t="shared" si="182"/>
        <v>#REF!</v>
      </c>
      <c r="AI5699" s="43" t="str">
        <f>_xll.BInterpol('Base IPCA'!$C$3:$C$13,'Base IPCA'!$E$3:$E$13,AH5699,"Cubic","Extrapolate=Linear","MultiX=Average","Skip=True","Sort=True")</f>
        <v>#N/A Invalid Parameter: Interpolation value</v>
      </c>
      <c r="AJ5699" s="43" t="str">
        <f>_xll.BInterpol('Base IPCA'!$C$3:$C$13,'Base IPCA'!$D$3:$D$13,AH5699,"Cubic","Extrapolate=Linear","MultiX=Average","Skip=True","Sort=True")</f>
        <v>#N/A Invalid Parameter: Interpolation value</v>
      </c>
    </row>
    <row r="5700" spans="34:36" x14ac:dyDescent="0.25">
      <c r="AH5700" s="42" t="e">
        <f t="shared" si="182"/>
        <v>#REF!</v>
      </c>
      <c r="AI5700" s="43" t="str">
        <f>_xll.BInterpol('Base IPCA'!$C$3:$C$13,'Base IPCA'!$E$3:$E$13,AH5700,"Cubic","Extrapolate=Linear","MultiX=Average","Skip=True","Sort=True")</f>
        <v>#N/A Invalid Parameter: Interpolation value</v>
      </c>
      <c r="AJ5700" s="43" t="str">
        <f>_xll.BInterpol('Base IPCA'!$C$3:$C$13,'Base IPCA'!$D$3:$D$13,AH5700,"Cubic","Extrapolate=Linear","MultiX=Average","Skip=True","Sort=True")</f>
        <v>#N/A Invalid Parameter: Interpolation value</v>
      </c>
    </row>
    <row r="5701" spans="34:36" x14ac:dyDescent="0.25">
      <c r="AH5701" s="42" t="e">
        <f t="shared" si="182"/>
        <v>#REF!</v>
      </c>
      <c r="AI5701" s="43" t="str">
        <f>_xll.BInterpol('Base IPCA'!$C$3:$C$13,'Base IPCA'!$E$3:$E$13,AH5701,"Cubic","Extrapolate=Linear","MultiX=Average","Skip=True","Sort=True")</f>
        <v>#N/A Invalid Parameter: Interpolation value</v>
      </c>
      <c r="AJ5701" s="43" t="str">
        <f>_xll.BInterpol('Base IPCA'!$C$3:$C$13,'Base IPCA'!$D$3:$D$13,AH5701,"Cubic","Extrapolate=Linear","MultiX=Average","Skip=True","Sort=True")</f>
        <v>#N/A Invalid Parameter: Interpolation value</v>
      </c>
    </row>
    <row r="5702" spans="34:36" x14ac:dyDescent="0.25">
      <c r="AH5702" s="42" t="e">
        <f t="shared" ref="AH5702:AH5765" si="183">AH5701+1</f>
        <v>#REF!</v>
      </c>
      <c r="AI5702" s="43" t="str">
        <f>_xll.BInterpol('Base IPCA'!$C$3:$C$13,'Base IPCA'!$E$3:$E$13,AH5702,"Cubic","Extrapolate=Linear","MultiX=Average","Skip=True","Sort=True")</f>
        <v>#N/A Invalid Parameter: Interpolation value</v>
      </c>
      <c r="AJ5702" s="43" t="str">
        <f>_xll.BInterpol('Base IPCA'!$C$3:$C$13,'Base IPCA'!$D$3:$D$13,AH5702,"Cubic","Extrapolate=Linear","MultiX=Average","Skip=True","Sort=True")</f>
        <v>#N/A Invalid Parameter: Interpolation value</v>
      </c>
    </row>
    <row r="5703" spans="34:36" x14ac:dyDescent="0.25">
      <c r="AH5703" s="42" t="e">
        <f t="shared" si="183"/>
        <v>#REF!</v>
      </c>
      <c r="AI5703" s="43" t="str">
        <f>_xll.BInterpol('Base IPCA'!$C$3:$C$13,'Base IPCA'!$E$3:$E$13,AH5703,"Cubic","Extrapolate=Linear","MultiX=Average","Skip=True","Sort=True")</f>
        <v>#N/A Invalid Parameter: Interpolation value</v>
      </c>
      <c r="AJ5703" s="43" t="str">
        <f>_xll.BInterpol('Base IPCA'!$C$3:$C$13,'Base IPCA'!$D$3:$D$13,AH5703,"Cubic","Extrapolate=Linear","MultiX=Average","Skip=True","Sort=True")</f>
        <v>#N/A Invalid Parameter: Interpolation value</v>
      </c>
    </row>
    <row r="5704" spans="34:36" x14ac:dyDescent="0.25">
      <c r="AH5704" s="42" t="e">
        <f t="shared" si="183"/>
        <v>#REF!</v>
      </c>
      <c r="AI5704" s="43" t="str">
        <f>_xll.BInterpol('Base IPCA'!$C$3:$C$13,'Base IPCA'!$E$3:$E$13,AH5704,"Cubic","Extrapolate=Linear","MultiX=Average","Skip=True","Sort=True")</f>
        <v>#N/A Invalid Parameter: Interpolation value</v>
      </c>
      <c r="AJ5704" s="43" t="str">
        <f>_xll.BInterpol('Base IPCA'!$C$3:$C$13,'Base IPCA'!$D$3:$D$13,AH5704,"Cubic","Extrapolate=Linear","MultiX=Average","Skip=True","Sort=True")</f>
        <v>#N/A Invalid Parameter: Interpolation value</v>
      </c>
    </row>
    <row r="5705" spans="34:36" x14ac:dyDescent="0.25">
      <c r="AH5705" s="42" t="e">
        <f t="shared" si="183"/>
        <v>#REF!</v>
      </c>
      <c r="AI5705" s="43" t="str">
        <f>_xll.BInterpol('Base IPCA'!$C$3:$C$13,'Base IPCA'!$E$3:$E$13,AH5705,"Cubic","Extrapolate=Linear","MultiX=Average","Skip=True","Sort=True")</f>
        <v>#N/A Invalid Parameter: Interpolation value</v>
      </c>
      <c r="AJ5705" s="43" t="str">
        <f>_xll.BInterpol('Base IPCA'!$C$3:$C$13,'Base IPCA'!$D$3:$D$13,AH5705,"Cubic","Extrapolate=Linear","MultiX=Average","Skip=True","Sort=True")</f>
        <v>#N/A Invalid Parameter: Interpolation value</v>
      </c>
    </row>
    <row r="5706" spans="34:36" x14ac:dyDescent="0.25">
      <c r="AH5706" s="42" t="e">
        <f t="shared" si="183"/>
        <v>#REF!</v>
      </c>
      <c r="AI5706" s="43" t="str">
        <f>_xll.BInterpol('Base IPCA'!$C$3:$C$13,'Base IPCA'!$E$3:$E$13,AH5706,"Cubic","Extrapolate=Linear","MultiX=Average","Skip=True","Sort=True")</f>
        <v>#N/A Invalid Parameter: Interpolation value</v>
      </c>
      <c r="AJ5706" s="43" t="str">
        <f>_xll.BInterpol('Base IPCA'!$C$3:$C$13,'Base IPCA'!$D$3:$D$13,AH5706,"Cubic","Extrapolate=Linear","MultiX=Average","Skip=True","Sort=True")</f>
        <v>#N/A Invalid Parameter: Interpolation value</v>
      </c>
    </row>
    <row r="5707" spans="34:36" x14ac:dyDescent="0.25">
      <c r="AH5707" s="42" t="e">
        <f t="shared" si="183"/>
        <v>#REF!</v>
      </c>
      <c r="AI5707" s="43" t="str">
        <f>_xll.BInterpol('Base IPCA'!$C$3:$C$13,'Base IPCA'!$E$3:$E$13,AH5707,"Cubic","Extrapolate=Linear","MultiX=Average","Skip=True","Sort=True")</f>
        <v>#N/A Invalid Parameter: Interpolation value</v>
      </c>
      <c r="AJ5707" s="43" t="str">
        <f>_xll.BInterpol('Base IPCA'!$C$3:$C$13,'Base IPCA'!$D$3:$D$13,AH5707,"Cubic","Extrapolate=Linear","MultiX=Average","Skip=True","Sort=True")</f>
        <v>#N/A Invalid Parameter: Interpolation value</v>
      </c>
    </row>
    <row r="5708" spans="34:36" x14ac:dyDescent="0.25">
      <c r="AH5708" s="42" t="e">
        <f t="shared" si="183"/>
        <v>#REF!</v>
      </c>
      <c r="AI5708" s="43" t="str">
        <f>_xll.BInterpol('Base IPCA'!$C$3:$C$13,'Base IPCA'!$E$3:$E$13,AH5708,"Cubic","Extrapolate=Linear","MultiX=Average","Skip=True","Sort=True")</f>
        <v>#N/A Invalid Parameter: Interpolation value</v>
      </c>
      <c r="AJ5708" s="43" t="str">
        <f>_xll.BInterpol('Base IPCA'!$C$3:$C$13,'Base IPCA'!$D$3:$D$13,AH5708,"Cubic","Extrapolate=Linear","MultiX=Average","Skip=True","Sort=True")</f>
        <v>#N/A Invalid Parameter: Interpolation value</v>
      </c>
    </row>
    <row r="5709" spans="34:36" x14ac:dyDescent="0.25">
      <c r="AH5709" s="42" t="e">
        <f t="shared" si="183"/>
        <v>#REF!</v>
      </c>
      <c r="AI5709" s="43" t="str">
        <f>_xll.BInterpol('Base IPCA'!$C$3:$C$13,'Base IPCA'!$E$3:$E$13,AH5709,"Cubic","Extrapolate=Linear","MultiX=Average","Skip=True","Sort=True")</f>
        <v>#N/A Invalid Parameter: Interpolation value</v>
      </c>
      <c r="AJ5709" s="43" t="str">
        <f>_xll.BInterpol('Base IPCA'!$C$3:$C$13,'Base IPCA'!$D$3:$D$13,AH5709,"Cubic","Extrapolate=Linear","MultiX=Average","Skip=True","Sort=True")</f>
        <v>#N/A Invalid Parameter: Interpolation value</v>
      </c>
    </row>
    <row r="5710" spans="34:36" x14ac:dyDescent="0.25">
      <c r="AH5710" s="42" t="e">
        <f t="shared" si="183"/>
        <v>#REF!</v>
      </c>
      <c r="AI5710" s="43" t="str">
        <f>_xll.BInterpol('Base IPCA'!$C$3:$C$13,'Base IPCA'!$E$3:$E$13,AH5710,"Cubic","Extrapolate=Linear","MultiX=Average","Skip=True","Sort=True")</f>
        <v>#N/A Invalid Parameter: Interpolation value</v>
      </c>
      <c r="AJ5710" s="43" t="str">
        <f>_xll.BInterpol('Base IPCA'!$C$3:$C$13,'Base IPCA'!$D$3:$D$13,AH5710,"Cubic","Extrapolate=Linear","MultiX=Average","Skip=True","Sort=True")</f>
        <v>#N/A Invalid Parameter: Interpolation value</v>
      </c>
    </row>
    <row r="5711" spans="34:36" x14ac:dyDescent="0.25">
      <c r="AH5711" s="42" t="e">
        <f t="shared" si="183"/>
        <v>#REF!</v>
      </c>
      <c r="AI5711" s="43" t="str">
        <f>_xll.BInterpol('Base IPCA'!$C$3:$C$13,'Base IPCA'!$E$3:$E$13,AH5711,"Cubic","Extrapolate=Linear","MultiX=Average","Skip=True","Sort=True")</f>
        <v>#N/A Invalid Parameter: Interpolation value</v>
      </c>
      <c r="AJ5711" s="43" t="str">
        <f>_xll.BInterpol('Base IPCA'!$C$3:$C$13,'Base IPCA'!$D$3:$D$13,AH5711,"Cubic","Extrapolate=Linear","MultiX=Average","Skip=True","Sort=True")</f>
        <v>#N/A Invalid Parameter: Interpolation value</v>
      </c>
    </row>
    <row r="5712" spans="34:36" x14ac:dyDescent="0.25">
      <c r="AH5712" s="42" t="e">
        <f t="shared" si="183"/>
        <v>#REF!</v>
      </c>
      <c r="AI5712" s="43" t="str">
        <f>_xll.BInterpol('Base IPCA'!$C$3:$C$13,'Base IPCA'!$E$3:$E$13,AH5712,"Cubic","Extrapolate=Linear","MultiX=Average","Skip=True","Sort=True")</f>
        <v>#N/A Invalid Parameter: Interpolation value</v>
      </c>
      <c r="AJ5712" s="43" t="str">
        <f>_xll.BInterpol('Base IPCA'!$C$3:$C$13,'Base IPCA'!$D$3:$D$13,AH5712,"Cubic","Extrapolate=Linear","MultiX=Average","Skip=True","Sort=True")</f>
        <v>#N/A Invalid Parameter: Interpolation value</v>
      </c>
    </row>
    <row r="5713" spans="34:36" x14ac:dyDescent="0.25">
      <c r="AH5713" s="42" t="e">
        <f t="shared" si="183"/>
        <v>#REF!</v>
      </c>
      <c r="AI5713" s="43" t="str">
        <f>_xll.BInterpol('Base IPCA'!$C$3:$C$13,'Base IPCA'!$E$3:$E$13,AH5713,"Cubic","Extrapolate=Linear","MultiX=Average","Skip=True","Sort=True")</f>
        <v>#N/A Invalid Parameter: Interpolation value</v>
      </c>
      <c r="AJ5713" s="43" t="str">
        <f>_xll.BInterpol('Base IPCA'!$C$3:$C$13,'Base IPCA'!$D$3:$D$13,AH5713,"Cubic","Extrapolate=Linear","MultiX=Average","Skip=True","Sort=True")</f>
        <v>#N/A Invalid Parameter: Interpolation value</v>
      </c>
    </row>
    <row r="5714" spans="34:36" x14ac:dyDescent="0.25">
      <c r="AH5714" s="42" t="e">
        <f t="shared" si="183"/>
        <v>#REF!</v>
      </c>
      <c r="AI5714" s="43" t="str">
        <f>_xll.BInterpol('Base IPCA'!$C$3:$C$13,'Base IPCA'!$E$3:$E$13,AH5714,"Cubic","Extrapolate=Linear","MultiX=Average","Skip=True","Sort=True")</f>
        <v>#N/A Invalid Parameter: Interpolation value</v>
      </c>
      <c r="AJ5714" s="43" t="str">
        <f>_xll.BInterpol('Base IPCA'!$C$3:$C$13,'Base IPCA'!$D$3:$D$13,AH5714,"Cubic","Extrapolate=Linear","MultiX=Average","Skip=True","Sort=True")</f>
        <v>#N/A Invalid Parameter: Interpolation value</v>
      </c>
    </row>
    <row r="5715" spans="34:36" x14ac:dyDescent="0.25">
      <c r="AH5715" s="42" t="e">
        <f t="shared" si="183"/>
        <v>#REF!</v>
      </c>
      <c r="AI5715" s="43" t="str">
        <f>_xll.BInterpol('Base IPCA'!$C$3:$C$13,'Base IPCA'!$E$3:$E$13,AH5715,"Cubic","Extrapolate=Linear","MultiX=Average","Skip=True","Sort=True")</f>
        <v>#N/A Invalid Parameter: Interpolation value</v>
      </c>
      <c r="AJ5715" s="43" t="str">
        <f>_xll.BInterpol('Base IPCA'!$C$3:$C$13,'Base IPCA'!$D$3:$D$13,AH5715,"Cubic","Extrapolate=Linear","MultiX=Average","Skip=True","Sort=True")</f>
        <v>#N/A Invalid Parameter: Interpolation value</v>
      </c>
    </row>
    <row r="5716" spans="34:36" x14ac:dyDescent="0.25">
      <c r="AH5716" s="42" t="e">
        <f t="shared" si="183"/>
        <v>#REF!</v>
      </c>
      <c r="AI5716" s="43" t="str">
        <f>_xll.BInterpol('Base IPCA'!$C$3:$C$13,'Base IPCA'!$E$3:$E$13,AH5716,"Cubic","Extrapolate=Linear","MultiX=Average","Skip=True","Sort=True")</f>
        <v>#N/A Invalid Parameter: Interpolation value</v>
      </c>
      <c r="AJ5716" s="43" t="str">
        <f>_xll.BInterpol('Base IPCA'!$C$3:$C$13,'Base IPCA'!$D$3:$D$13,AH5716,"Cubic","Extrapolate=Linear","MultiX=Average","Skip=True","Sort=True")</f>
        <v>#N/A Invalid Parameter: Interpolation value</v>
      </c>
    </row>
    <row r="5717" spans="34:36" x14ac:dyDescent="0.25">
      <c r="AH5717" s="42" t="e">
        <f t="shared" si="183"/>
        <v>#REF!</v>
      </c>
      <c r="AI5717" s="43" t="str">
        <f>_xll.BInterpol('Base IPCA'!$C$3:$C$13,'Base IPCA'!$E$3:$E$13,AH5717,"Cubic","Extrapolate=Linear","MultiX=Average","Skip=True","Sort=True")</f>
        <v>#N/A Invalid Parameter: Interpolation value</v>
      </c>
      <c r="AJ5717" s="43" t="str">
        <f>_xll.BInterpol('Base IPCA'!$C$3:$C$13,'Base IPCA'!$D$3:$D$13,AH5717,"Cubic","Extrapolate=Linear","MultiX=Average","Skip=True","Sort=True")</f>
        <v>#N/A Invalid Parameter: Interpolation value</v>
      </c>
    </row>
    <row r="5718" spans="34:36" x14ac:dyDescent="0.25">
      <c r="AH5718" s="42" t="e">
        <f t="shared" si="183"/>
        <v>#REF!</v>
      </c>
      <c r="AI5718" s="43" t="str">
        <f>_xll.BInterpol('Base IPCA'!$C$3:$C$13,'Base IPCA'!$E$3:$E$13,AH5718,"Cubic","Extrapolate=Linear","MultiX=Average","Skip=True","Sort=True")</f>
        <v>#N/A Invalid Parameter: Interpolation value</v>
      </c>
      <c r="AJ5718" s="43" t="str">
        <f>_xll.BInterpol('Base IPCA'!$C$3:$C$13,'Base IPCA'!$D$3:$D$13,AH5718,"Cubic","Extrapolate=Linear","MultiX=Average","Skip=True","Sort=True")</f>
        <v>#N/A Invalid Parameter: Interpolation value</v>
      </c>
    </row>
    <row r="5719" spans="34:36" x14ac:dyDescent="0.25">
      <c r="AH5719" s="42" t="e">
        <f t="shared" si="183"/>
        <v>#REF!</v>
      </c>
      <c r="AI5719" s="43" t="str">
        <f>_xll.BInterpol('Base IPCA'!$C$3:$C$13,'Base IPCA'!$E$3:$E$13,AH5719,"Cubic","Extrapolate=Linear","MultiX=Average","Skip=True","Sort=True")</f>
        <v>#N/A Invalid Parameter: Interpolation value</v>
      </c>
      <c r="AJ5719" s="43" t="str">
        <f>_xll.BInterpol('Base IPCA'!$C$3:$C$13,'Base IPCA'!$D$3:$D$13,AH5719,"Cubic","Extrapolate=Linear","MultiX=Average","Skip=True","Sort=True")</f>
        <v>#N/A Invalid Parameter: Interpolation value</v>
      </c>
    </row>
    <row r="5720" spans="34:36" x14ac:dyDescent="0.25">
      <c r="AH5720" s="42" t="e">
        <f t="shared" si="183"/>
        <v>#REF!</v>
      </c>
      <c r="AI5720" s="43" t="str">
        <f>_xll.BInterpol('Base IPCA'!$C$3:$C$13,'Base IPCA'!$E$3:$E$13,AH5720,"Cubic","Extrapolate=Linear","MultiX=Average","Skip=True","Sort=True")</f>
        <v>#N/A Invalid Parameter: Interpolation value</v>
      </c>
      <c r="AJ5720" s="43" t="str">
        <f>_xll.BInterpol('Base IPCA'!$C$3:$C$13,'Base IPCA'!$D$3:$D$13,AH5720,"Cubic","Extrapolate=Linear","MultiX=Average","Skip=True","Sort=True")</f>
        <v>#N/A Invalid Parameter: Interpolation value</v>
      </c>
    </row>
    <row r="5721" spans="34:36" x14ac:dyDescent="0.25">
      <c r="AH5721" s="42" t="e">
        <f t="shared" si="183"/>
        <v>#REF!</v>
      </c>
      <c r="AI5721" s="43" t="str">
        <f>_xll.BInterpol('Base IPCA'!$C$3:$C$13,'Base IPCA'!$E$3:$E$13,AH5721,"Cubic","Extrapolate=Linear","MultiX=Average","Skip=True","Sort=True")</f>
        <v>#N/A Invalid Parameter: Interpolation value</v>
      </c>
      <c r="AJ5721" s="43" t="str">
        <f>_xll.BInterpol('Base IPCA'!$C$3:$C$13,'Base IPCA'!$D$3:$D$13,AH5721,"Cubic","Extrapolate=Linear","MultiX=Average","Skip=True","Sort=True")</f>
        <v>#N/A Invalid Parameter: Interpolation value</v>
      </c>
    </row>
    <row r="5722" spans="34:36" x14ac:dyDescent="0.25">
      <c r="AH5722" s="42" t="e">
        <f t="shared" si="183"/>
        <v>#REF!</v>
      </c>
      <c r="AI5722" s="43" t="str">
        <f>_xll.BInterpol('Base IPCA'!$C$3:$C$13,'Base IPCA'!$E$3:$E$13,AH5722,"Cubic","Extrapolate=Linear","MultiX=Average","Skip=True","Sort=True")</f>
        <v>#N/A Invalid Parameter: Interpolation value</v>
      </c>
      <c r="AJ5722" s="43" t="str">
        <f>_xll.BInterpol('Base IPCA'!$C$3:$C$13,'Base IPCA'!$D$3:$D$13,AH5722,"Cubic","Extrapolate=Linear","MultiX=Average","Skip=True","Sort=True")</f>
        <v>#N/A Invalid Parameter: Interpolation value</v>
      </c>
    </row>
    <row r="5723" spans="34:36" x14ac:dyDescent="0.25">
      <c r="AH5723" s="42" t="e">
        <f t="shared" si="183"/>
        <v>#REF!</v>
      </c>
      <c r="AI5723" s="43" t="str">
        <f>_xll.BInterpol('Base IPCA'!$C$3:$C$13,'Base IPCA'!$E$3:$E$13,AH5723,"Cubic","Extrapolate=Linear","MultiX=Average","Skip=True","Sort=True")</f>
        <v>#N/A Invalid Parameter: Interpolation value</v>
      </c>
      <c r="AJ5723" s="43" t="str">
        <f>_xll.BInterpol('Base IPCA'!$C$3:$C$13,'Base IPCA'!$D$3:$D$13,AH5723,"Cubic","Extrapolate=Linear","MultiX=Average","Skip=True","Sort=True")</f>
        <v>#N/A Invalid Parameter: Interpolation value</v>
      </c>
    </row>
    <row r="5724" spans="34:36" x14ac:dyDescent="0.25">
      <c r="AH5724" s="42" t="e">
        <f t="shared" si="183"/>
        <v>#REF!</v>
      </c>
      <c r="AI5724" s="43" t="str">
        <f>_xll.BInterpol('Base IPCA'!$C$3:$C$13,'Base IPCA'!$E$3:$E$13,AH5724,"Cubic","Extrapolate=Linear","MultiX=Average","Skip=True","Sort=True")</f>
        <v>#N/A Invalid Parameter: Interpolation value</v>
      </c>
      <c r="AJ5724" s="43" t="str">
        <f>_xll.BInterpol('Base IPCA'!$C$3:$C$13,'Base IPCA'!$D$3:$D$13,AH5724,"Cubic","Extrapolate=Linear","MultiX=Average","Skip=True","Sort=True")</f>
        <v>#N/A Invalid Parameter: Interpolation value</v>
      </c>
    </row>
    <row r="5725" spans="34:36" x14ac:dyDescent="0.25">
      <c r="AH5725" s="42" t="e">
        <f t="shared" si="183"/>
        <v>#REF!</v>
      </c>
      <c r="AI5725" s="43" t="str">
        <f>_xll.BInterpol('Base IPCA'!$C$3:$C$13,'Base IPCA'!$E$3:$E$13,AH5725,"Cubic","Extrapolate=Linear","MultiX=Average","Skip=True","Sort=True")</f>
        <v>#N/A Invalid Parameter: Interpolation value</v>
      </c>
      <c r="AJ5725" s="43" t="str">
        <f>_xll.BInterpol('Base IPCA'!$C$3:$C$13,'Base IPCA'!$D$3:$D$13,AH5725,"Cubic","Extrapolate=Linear","MultiX=Average","Skip=True","Sort=True")</f>
        <v>#N/A Invalid Parameter: Interpolation value</v>
      </c>
    </row>
    <row r="5726" spans="34:36" x14ac:dyDescent="0.25">
      <c r="AH5726" s="42" t="e">
        <f t="shared" si="183"/>
        <v>#REF!</v>
      </c>
      <c r="AI5726" s="43" t="str">
        <f>_xll.BInterpol('Base IPCA'!$C$3:$C$13,'Base IPCA'!$E$3:$E$13,AH5726,"Cubic","Extrapolate=Linear","MultiX=Average","Skip=True","Sort=True")</f>
        <v>#N/A Invalid Parameter: Interpolation value</v>
      </c>
      <c r="AJ5726" s="43" t="str">
        <f>_xll.BInterpol('Base IPCA'!$C$3:$C$13,'Base IPCA'!$D$3:$D$13,AH5726,"Cubic","Extrapolate=Linear","MultiX=Average","Skip=True","Sort=True")</f>
        <v>#N/A Invalid Parameter: Interpolation value</v>
      </c>
    </row>
    <row r="5727" spans="34:36" x14ac:dyDescent="0.25">
      <c r="AH5727" s="42" t="e">
        <f t="shared" si="183"/>
        <v>#REF!</v>
      </c>
      <c r="AI5727" s="43" t="str">
        <f>_xll.BInterpol('Base IPCA'!$C$3:$C$13,'Base IPCA'!$E$3:$E$13,AH5727,"Cubic","Extrapolate=Linear","MultiX=Average","Skip=True","Sort=True")</f>
        <v>#N/A Invalid Parameter: Interpolation value</v>
      </c>
      <c r="AJ5727" s="43" t="str">
        <f>_xll.BInterpol('Base IPCA'!$C$3:$C$13,'Base IPCA'!$D$3:$D$13,AH5727,"Cubic","Extrapolate=Linear","MultiX=Average","Skip=True","Sort=True")</f>
        <v>#N/A Invalid Parameter: Interpolation value</v>
      </c>
    </row>
    <row r="5728" spans="34:36" x14ac:dyDescent="0.25">
      <c r="AH5728" s="42" t="e">
        <f t="shared" si="183"/>
        <v>#REF!</v>
      </c>
      <c r="AI5728" s="43" t="str">
        <f>_xll.BInterpol('Base IPCA'!$C$3:$C$13,'Base IPCA'!$E$3:$E$13,AH5728,"Cubic","Extrapolate=Linear","MultiX=Average","Skip=True","Sort=True")</f>
        <v>#N/A Invalid Parameter: Interpolation value</v>
      </c>
      <c r="AJ5728" s="43" t="str">
        <f>_xll.BInterpol('Base IPCA'!$C$3:$C$13,'Base IPCA'!$D$3:$D$13,AH5728,"Cubic","Extrapolate=Linear","MultiX=Average","Skip=True","Sort=True")</f>
        <v>#N/A Invalid Parameter: Interpolation value</v>
      </c>
    </row>
    <row r="5729" spans="34:36" x14ac:dyDescent="0.25">
      <c r="AH5729" s="42" t="e">
        <f t="shared" si="183"/>
        <v>#REF!</v>
      </c>
      <c r="AI5729" s="43" t="str">
        <f>_xll.BInterpol('Base IPCA'!$C$3:$C$13,'Base IPCA'!$E$3:$E$13,AH5729,"Cubic","Extrapolate=Linear","MultiX=Average","Skip=True","Sort=True")</f>
        <v>#N/A Invalid Parameter: Interpolation value</v>
      </c>
      <c r="AJ5729" s="43" t="str">
        <f>_xll.BInterpol('Base IPCA'!$C$3:$C$13,'Base IPCA'!$D$3:$D$13,AH5729,"Cubic","Extrapolate=Linear","MultiX=Average","Skip=True","Sort=True")</f>
        <v>#N/A Invalid Parameter: Interpolation value</v>
      </c>
    </row>
    <row r="5730" spans="34:36" x14ac:dyDescent="0.25">
      <c r="AH5730" s="42" t="e">
        <f t="shared" si="183"/>
        <v>#REF!</v>
      </c>
      <c r="AI5730" s="43" t="str">
        <f>_xll.BInterpol('Base IPCA'!$C$3:$C$13,'Base IPCA'!$E$3:$E$13,AH5730,"Cubic","Extrapolate=Linear","MultiX=Average","Skip=True","Sort=True")</f>
        <v>#N/A Invalid Parameter: Interpolation value</v>
      </c>
      <c r="AJ5730" s="43" t="str">
        <f>_xll.BInterpol('Base IPCA'!$C$3:$C$13,'Base IPCA'!$D$3:$D$13,AH5730,"Cubic","Extrapolate=Linear","MultiX=Average","Skip=True","Sort=True")</f>
        <v>#N/A Invalid Parameter: Interpolation value</v>
      </c>
    </row>
    <row r="5731" spans="34:36" x14ac:dyDescent="0.25">
      <c r="AH5731" s="42" t="e">
        <f t="shared" si="183"/>
        <v>#REF!</v>
      </c>
      <c r="AI5731" s="43" t="str">
        <f>_xll.BInterpol('Base IPCA'!$C$3:$C$13,'Base IPCA'!$E$3:$E$13,AH5731,"Cubic","Extrapolate=Linear","MultiX=Average","Skip=True","Sort=True")</f>
        <v>#N/A Invalid Parameter: Interpolation value</v>
      </c>
      <c r="AJ5731" s="43" t="str">
        <f>_xll.BInterpol('Base IPCA'!$C$3:$C$13,'Base IPCA'!$D$3:$D$13,AH5731,"Cubic","Extrapolate=Linear","MultiX=Average","Skip=True","Sort=True")</f>
        <v>#N/A Invalid Parameter: Interpolation value</v>
      </c>
    </row>
    <row r="5732" spans="34:36" x14ac:dyDescent="0.25">
      <c r="AH5732" s="42" t="e">
        <f t="shared" si="183"/>
        <v>#REF!</v>
      </c>
      <c r="AI5732" s="43" t="str">
        <f>_xll.BInterpol('Base IPCA'!$C$3:$C$13,'Base IPCA'!$E$3:$E$13,AH5732,"Cubic","Extrapolate=Linear","MultiX=Average","Skip=True","Sort=True")</f>
        <v>#N/A Invalid Parameter: Interpolation value</v>
      </c>
      <c r="AJ5732" s="43" t="str">
        <f>_xll.BInterpol('Base IPCA'!$C$3:$C$13,'Base IPCA'!$D$3:$D$13,AH5732,"Cubic","Extrapolate=Linear","MultiX=Average","Skip=True","Sort=True")</f>
        <v>#N/A Invalid Parameter: Interpolation value</v>
      </c>
    </row>
    <row r="5733" spans="34:36" x14ac:dyDescent="0.25">
      <c r="AH5733" s="42" t="e">
        <f t="shared" si="183"/>
        <v>#REF!</v>
      </c>
      <c r="AI5733" s="43" t="str">
        <f>_xll.BInterpol('Base IPCA'!$C$3:$C$13,'Base IPCA'!$E$3:$E$13,AH5733,"Cubic","Extrapolate=Linear","MultiX=Average","Skip=True","Sort=True")</f>
        <v>#N/A Invalid Parameter: Interpolation value</v>
      </c>
      <c r="AJ5733" s="43" t="str">
        <f>_xll.BInterpol('Base IPCA'!$C$3:$C$13,'Base IPCA'!$D$3:$D$13,AH5733,"Cubic","Extrapolate=Linear","MultiX=Average","Skip=True","Sort=True")</f>
        <v>#N/A Invalid Parameter: Interpolation value</v>
      </c>
    </row>
    <row r="5734" spans="34:36" x14ac:dyDescent="0.25">
      <c r="AH5734" s="42" t="e">
        <f t="shared" si="183"/>
        <v>#REF!</v>
      </c>
      <c r="AI5734" s="43" t="str">
        <f>_xll.BInterpol('Base IPCA'!$C$3:$C$13,'Base IPCA'!$E$3:$E$13,AH5734,"Cubic","Extrapolate=Linear","MultiX=Average","Skip=True","Sort=True")</f>
        <v>#N/A Invalid Parameter: Interpolation value</v>
      </c>
      <c r="AJ5734" s="43" t="str">
        <f>_xll.BInterpol('Base IPCA'!$C$3:$C$13,'Base IPCA'!$D$3:$D$13,AH5734,"Cubic","Extrapolate=Linear","MultiX=Average","Skip=True","Sort=True")</f>
        <v>#N/A Invalid Parameter: Interpolation value</v>
      </c>
    </row>
    <row r="5735" spans="34:36" x14ac:dyDescent="0.25">
      <c r="AH5735" s="42" t="e">
        <f t="shared" si="183"/>
        <v>#REF!</v>
      </c>
      <c r="AI5735" s="43" t="str">
        <f>_xll.BInterpol('Base IPCA'!$C$3:$C$13,'Base IPCA'!$E$3:$E$13,AH5735,"Cubic","Extrapolate=Linear","MultiX=Average","Skip=True","Sort=True")</f>
        <v>#N/A Invalid Parameter: Interpolation value</v>
      </c>
      <c r="AJ5735" s="43" t="str">
        <f>_xll.BInterpol('Base IPCA'!$C$3:$C$13,'Base IPCA'!$D$3:$D$13,AH5735,"Cubic","Extrapolate=Linear","MultiX=Average","Skip=True","Sort=True")</f>
        <v>#N/A Invalid Parameter: Interpolation value</v>
      </c>
    </row>
    <row r="5736" spans="34:36" x14ac:dyDescent="0.25">
      <c r="AH5736" s="42" t="e">
        <f t="shared" si="183"/>
        <v>#REF!</v>
      </c>
      <c r="AI5736" s="43" t="str">
        <f>_xll.BInterpol('Base IPCA'!$C$3:$C$13,'Base IPCA'!$E$3:$E$13,AH5736,"Cubic","Extrapolate=Linear","MultiX=Average","Skip=True","Sort=True")</f>
        <v>#N/A Invalid Parameter: Interpolation value</v>
      </c>
      <c r="AJ5736" s="43" t="str">
        <f>_xll.BInterpol('Base IPCA'!$C$3:$C$13,'Base IPCA'!$D$3:$D$13,AH5736,"Cubic","Extrapolate=Linear","MultiX=Average","Skip=True","Sort=True")</f>
        <v>#N/A Invalid Parameter: Interpolation value</v>
      </c>
    </row>
    <row r="5737" spans="34:36" x14ac:dyDescent="0.25">
      <c r="AH5737" s="42" t="e">
        <f t="shared" si="183"/>
        <v>#REF!</v>
      </c>
      <c r="AI5737" s="43" t="str">
        <f>_xll.BInterpol('Base IPCA'!$C$3:$C$13,'Base IPCA'!$E$3:$E$13,AH5737,"Cubic","Extrapolate=Linear","MultiX=Average","Skip=True","Sort=True")</f>
        <v>#N/A Invalid Parameter: Interpolation value</v>
      </c>
      <c r="AJ5737" s="43" t="str">
        <f>_xll.BInterpol('Base IPCA'!$C$3:$C$13,'Base IPCA'!$D$3:$D$13,AH5737,"Cubic","Extrapolate=Linear","MultiX=Average","Skip=True","Sort=True")</f>
        <v>#N/A Invalid Parameter: Interpolation value</v>
      </c>
    </row>
    <row r="5738" spans="34:36" x14ac:dyDescent="0.25">
      <c r="AH5738" s="42" t="e">
        <f t="shared" si="183"/>
        <v>#REF!</v>
      </c>
      <c r="AI5738" s="43" t="str">
        <f>_xll.BInterpol('Base IPCA'!$C$3:$C$13,'Base IPCA'!$E$3:$E$13,AH5738,"Cubic","Extrapolate=Linear","MultiX=Average","Skip=True","Sort=True")</f>
        <v>#N/A Invalid Parameter: Interpolation value</v>
      </c>
      <c r="AJ5738" s="43" t="str">
        <f>_xll.BInterpol('Base IPCA'!$C$3:$C$13,'Base IPCA'!$D$3:$D$13,AH5738,"Cubic","Extrapolate=Linear","MultiX=Average","Skip=True","Sort=True")</f>
        <v>#N/A Invalid Parameter: Interpolation value</v>
      </c>
    </row>
    <row r="5739" spans="34:36" x14ac:dyDescent="0.25">
      <c r="AH5739" s="42" t="e">
        <f t="shared" si="183"/>
        <v>#REF!</v>
      </c>
      <c r="AI5739" s="43" t="str">
        <f>_xll.BInterpol('Base IPCA'!$C$3:$C$13,'Base IPCA'!$E$3:$E$13,AH5739,"Cubic","Extrapolate=Linear","MultiX=Average","Skip=True","Sort=True")</f>
        <v>#N/A Invalid Parameter: Interpolation value</v>
      </c>
      <c r="AJ5739" s="43" t="str">
        <f>_xll.BInterpol('Base IPCA'!$C$3:$C$13,'Base IPCA'!$D$3:$D$13,AH5739,"Cubic","Extrapolate=Linear","MultiX=Average","Skip=True","Sort=True")</f>
        <v>#N/A Invalid Parameter: Interpolation value</v>
      </c>
    </row>
    <row r="5740" spans="34:36" x14ac:dyDescent="0.25">
      <c r="AH5740" s="42" t="e">
        <f t="shared" si="183"/>
        <v>#REF!</v>
      </c>
      <c r="AI5740" s="43" t="str">
        <f>_xll.BInterpol('Base IPCA'!$C$3:$C$13,'Base IPCA'!$E$3:$E$13,AH5740,"Cubic","Extrapolate=Linear","MultiX=Average","Skip=True","Sort=True")</f>
        <v>#N/A Invalid Parameter: Interpolation value</v>
      </c>
      <c r="AJ5740" s="43" t="str">
        <f>_xll.BInterpol('Base IPCA'!$C$3:$C$13,'Base IPCA'!$D$3:$D$13,AH5740,"Cubic","Extrapolate=Linear","MultiX=Average","Skip=True","Sort=True")</f>
        <v>#N/A Invalid Parameter: Interpolation value</v>
      </c>
    </row>
    <row r="5741" spans="34:36" x14ac:dyDescent="0.25">
      <c r="AH5741" s="42" t="e">
        <f t="shared" si="183"/>
        <v>#REF!</v>
      </c>
      <c r="AI5741" s="43" t="str">
        <f>_xll.BInterpol('Base IPCA'!$C$3:$C$13,'Base IPCA'!$E$3:$E$13,AH5741,"Cubic","Extrapolate=Linear","MultiX=Average","Skip=True","Sort=True")</f>
        <v>#N/A Invalid Parameter: Interpolation value</v>
      </c>
      <c r="AJ5741" s="43" t="str">
        <f>_xll.BInterpol('Base IPCA'!$C$3:$C$13,'Base IPCA'!$D$3:$D$13,AH5741,"Cubic","Extrapolate=Linear","MultiX=Average","Skip=True","Sort=True")</f>
        <v>#N/A Invalid Parameter: Interpolation value</v>
      </c>
    </row>
    <row r="5742" spans="34:36" x14ac:dyDescent="0.25">
      <c r="AH5742" s="42" t="e">
        <f t="shared" si="183"/>
        <v>#REF!</v>
      </c>
      <c r="AI5742" s="43" t="str">
        <f>_xll.BInterpol('Base IPCA'!$C$3:$C$13,'Base IPCA'!$E$3:$E$13,AH5742,"Cubic","Extrapolate=Linear","MultiX=Average","Skip=True","Sort=True")</f>
        <v>#N/A Invalid Parameter: Interpolation value</v>
      </c>
      <c r="AJ5742" s="43" t="str">
        <f>_xll.BInterpol('Base IPCA'!$C$3:$C$13,'Base IPCA'!$D$3:$D$13,AH5742,"Cubic","Extrapolate=Linear","MultiX=Average","Skip=True","Sort=True")</f>
        <v>#N/A Invalid Parameter: Interpolation value</v>
      </c>
    </row>
    <row r="5743" spans="34:36" x14ac:dyDescent="0.25">
      <c r="AH5743" s="42" t="e">
        <f t="shared" si="183"/>
        <v>#REF!</v>
      </c>
      <c r="AI5743" s="43" t="str">
        <f>_xll.BInterpol('Base IPCA'!$C$3:$C$13,'Base IPCA'!$E$3:$E$13,AH5743,"Cubic","Extrapolate=Linear","MultiX=Average","Skip=True","Sort=True")</f>
        <v>#N/A Invalid Parameter: Interpolation value</v>
      </c>
      <c r="AJ5743" s="43" t="str">
        <f>_xll.BInterpol('Base IPCA'!$C$3:$C$13,'Base IPCA'!$D$3:$D$13,AH5743,"Cubic","Extrapolate=Linear","MultiX=Average","Skip=True","Sort=True")</f>
        <v>#N/A Invalid Parameter: Interpolation value</v>
      </c>
    </row>
    <row r="5744" spans="34:36" x14ac:dyDescent="0.25">
      <c r="AH5744" s="42" t="e">
        <f t="shared" si="183"/>
        <v>#REF!</v>
      </c>
      <c r="AI5744" s="43" t="str">
        <f>_xll.BInterpol('Base IPCA'!$C$3:$C$13,'Base IPCA'!$E$3:$E$13,AH5744,"Cubic","Extrapolate=Linear","MultiX=Average","Skip=True","Sort=True")</f>
        <v>#N/A Invalid Parameter: Interpolation value</v>
      </c>
      <c r="AJ5744" s="43" t="str">
        <f>_xll.BInterpol('Base IPCA'!$C$3:$C$13,'Base IPCA'!$D$3:$D$13,AH5744,"Cubic","Extrapolate=Linear","MultiX=Average","Skip=True","Sort=True")</f>
        <v>#N/A Invalid Parameter: Interpolation value</v>
      </c>
    </row>
    <row r="5745" spans="34:36" x14ac:dyDescent="0.25">
      <c r="AH5745" s="42" t="e">
        <f t="shared" si="183"/>
        <v>#REF!</v>
      </c>
      <c r="AI5745" s="43" t="str">
        <f>_xll.BInterpol('Base IPCA'!$C$3:$C$13,'Base IPCA'!$E$3:$E$13,AH5745,"Cubic","Extrapolate=Linear","MultiX=Average","Skip=True","Sort=True")</f>
        <v>#N/A Invalid Parameter: Interpolation value</v>
      </c>
      <c r="AJ5745" s="43" t="str">
        <f>_xll.BInterpol('Base IPCA'!$C$3:$C$13,'Base IPCA'!$D$3:$D$13,AH5745,"Cubic","Extrapolate=Linear","MultiX=Average","Skip=True","Sort=True")</f>
        <v>#N/A Invalid Parameter: Interpolation value</v>
      </c>
    </row>
    <row r="5746" spans="34:36" x14ac:dyDescent="0.25">
      <c r="AH5746" s="42" t="e">
        <f t="shared" si="183"/>
        <v>#REF!</v>
      </c>
      <c r="AI5746" s="43" t="str">
        <f>_xll.BInterpol('Base IPCA'!$C$3:$C$13,'Base IPCA'!$E$3:$E$13,AH5746,"Cubic","Extrapolate=Linear","MultiX=Average","Skip=True","Sort=True")</f>
        <v>#N/A Invalid Parameter: Interpolation value</v>
      </c>
      <c r="AJ5746" s="43" t="str">
        <f>_xll.BInterpol('Base IPCA'!$C$3:$C$13,'Base IPCA'!$D$3:$D$13,AH5746,"Cubic","Extrapolate=Linear","MultiX=Average","Skip=True","Sort=True")</f>
        <v>#N/A Invalid Parameter: Interpolation value</v>
      </c>
    </row>
    <row r="5747" spans="34:36" x14ac:dyDescent="0.25">
      <c r="AH5747" s="42" t="e">
        <f t="shared" si="183"/>
        <v>#REF!</v>
      </c>
      <c r="AI5747" s="43" t="str">
        <f>_xll.BInterpol('Base IPCA'!$C$3:$C$13,'Base IPCA'!$E$3:$E$13,AH5747,"Cubic","Extrapolate=Linear","MultiX=Average","Skip=True","Sort=True")</f>
        <v>#N/A Invalid Parameter: Interpolation value</v>
      </c>
      <c r="AJ5747" s="43" t="str">
        <f>_xll.BInterpol('Base IPCA'!$C$3:$C$13,'Base IPCA'!$D$3:$D$13,AH5747,"Cubic","Extrapolate=Linear","MultiX=Average","Skip=True","Sort=True")</f>
        <v>#N/A Invalid Parameter: Interpolation value</v>
      </c>
    </row>
    <row r="5748" spans="34:36" x14ac:dyDescent="0.25">
      <c r="AH5748" s="42" t="e">
        <f t="shared" si="183"/>
        <v>#REF!</v>
      </c>
      <c r="AI5748" s="43" t="str">
        <f>_xll.BInterpol('Base IPCA'!$C$3:$C$13,'Base IPCA'!$E$3:$E$13,AH5748,"Cubic","Extrapolate=Linear","MultiX=Average","Skip=True","Sort=True")</f>
        <v>#N/A Invalid Parameter: Interpolation value</v>
      </c>
      <c r="AJ5748" s="43" t="str">
        <f>_xll.BInterpol('Base IPCA'!$C$3:$C$13,'Base IPCA'!$D$3:$D$13,AH5748,"Cubic","Extrapolate=Linear","MultiX=Average","Skip=True","Sort=True")</f>
        <v>#N/A Invalid Parameter: Interpolation value</v>
      </c>
    </row>
    <row r="5749" spans="34:36" x14ac:dyDescent="0.25">
      <c r="AH5749" s="42" t="e">
        <f t="shared" si="183"/>
        <v>#REF!</v>
      </c>
      <c r="AI5749" s="43" t="str">
        <f>_xll.BInterpol('Base IPCA'!$C$3:$C$13,'Base IPCA'!$E$3:$E$13,AH5749,"Cubic","Extrapolate=Linear","MultiX=Average","Skip=True","Sort=True")</f>
        <v>#N/A Invalid Parameter: Interpolation value</v>
      </c>
      <c r="AJ5749" s="43" t="str">
        <f>_xll.BInterpol('Base IPCA'!$C$3:$C$13,'Base IPCA'!$D$3:$D$13,AH5749,"Cubic","Extrapolate=Linear","MultiX=Average","Skip=True","Sort=True")</f>
        <v>#N/A Invalid Parameter: Interpolation value</v>
      </c>
    </row>
    <row r="5750" spans="34:36" x14ac:dyDescent="0.25">
      <c r="AH5750" s="42" t="e">
        <f t="shared" si="183"/>
        <v>#REF!</v>
      </c>
      <c r="AI5750" s="43" t="str">
        <f>_xll.BInterpol('Base IPCA'!$C$3:$C$13,'Base IPCA'!$E$3:$E$13,AH5750,"Cubic","Extrapolate=Linear","MultiX=Average","Skip=True","Sort=True")</f>
        <v>#N/A Invalid Parameter: Interpolation value</v>
      </c>
      <c r="AJ5750" s="43" t="str">
        <f>_xll.BInterpol('Base IPCA'!$C$3:$C$13,'Base IPCA'!$D$3:$D$13,AH5750,"Cubic","Extrapolate=Linear","MultiX=Average","Skip=True","Sort=True")</f>
        <v>#N/A Invalid Parameter: Interpolation value</v>
      </c>
    </row>
    <row r="5751" spans="34:36" x14ac:dyDescent="0.25">
      <c r="AH5751" s="42" t="e">
        <f t="shared" si="183"/>
        <v>#REF!</v>
      </c>
      <c r="AI5751" s="43" t="str">
        <f>_xll.BInterpol('Base IPCA'!$C$3:$C$13,'Base IPCA'!$E$3:$E$13,AH5751,"Cubic","Extrapolate=Linear","MultiX=Average","Skip=True","Sort=True")</f>
        <v>#N/A Invalid Parameter: Interpolation value</v>
      </c>
      <c r="AJ5751" s="43" t="str">
        <f>_xll.BInterpol('Base IPCA'!$C$3:$C$13,'Base IPCA'!$D$3:$D$13,AH5751,"Cubic","Extrapolate=Linear","MultiX=Average","Skip=True","Sort=True")</f>
        <v>#N/A Invalid Parameter: Interpolation value</v>
      </c>
    </row>
    <row r="5752" spans="34:36" x14ac:dyDescent="0.25">
      <c r="AH5752" s="42" t="e">
        <f t="shared" si="183"/>
        <v>#REF!</v>
      </c>
      <c r="AI5752" s="43" t="str">
        <f>_xll.BInterpol('Base IPCA'!$C$3:$C$13,'Base IPCA'!$E$3:$E$13,AH5752,"Cubic","Extrapolate=Linear","MultiX=Average","Skip=True","Sort=True")</f>
        <v>#N/A Invalid Parameter: Interpolation value</v>
      </c>
      <c r="AJ5752" s="43" t="str">
        <f>_xll.BInterpol('Base IPCA'!$C$3:$C$13,'Base IPCA'!$D$3:$D$13,AH5752,"Cubic","Extrapolate=Linear","MultiX=Average","Skip=True","Sort=True")</f>
        <v>#N/A Invalid Parameter: Interpolation value</v>
      </c>
    </row>
    <row r="5753" spans="34:36" x14ac:dyDescent="0.25">
      <c r="AH5753" s="42" t="e">
        <f t="shared" si="183"/>
        <v>#REF!</v>
      </c>
      <c r="AI5753" s="43" t="str">
        <f>_xll.BInterpol('Base IPCA'!$C$3:$C$13,'Base IPCA'!$E$3:$E$13,AH5753,"Cubic","Extrapolate=Linear","MultiX=Average","Skip=True","Sort=True")</f>
        <v>#N/A Invalid Parameter: Interpolation value</v>
      </c>
      <c r="AJ5753" s="43" t="str">
        <f>_xll.BInterpol('Base IPCA'!$C$3:$C$13,'Base IPCA'!$D$3:$D$13,AH5753,"Cubic","Extrapolate=Linear","MultiX=Average","Skip=True","Sort=True")</f>
        <v>#N/A Invalid Parameter: Interpolation value</v>
      </c>
    </row>
    <row r="5754" spans="34:36" x14ac:dyDescent="0.25">
      <c r="AH5754" s="42" t="e">
        <f t="shared" si="183"/>
        <v>#REF!</v>
      </c>
      <c r="AI5754" s="43" t="str">
        <f>_xll.BInterpol('Base IPCA'!$C$3:$C$13,'Base IPCA'!$E$3:$E$13,AH5754,"Cubic","Extrapolate=Linear","MultiX=Average","Skip=True","Sort=True")</f>
        <v>#N/A Invalid Parameter: Interpolation value</v>
      </c>
      <c r="AJ5754" s="43" t="str">
        <f>_xll.BInterpol('Base IPCA'!$C$3:$C$13,'Base IPCA'!$D$3:$D$13,AH5754,"Cubic","Extrapolate=Linear","MultiX=Average","Skip=True","Sort=True")</f>
        <v>#N/A Invalid Parameter: Interpolation value</v>
      </c>
    </row>
    <row r="5755" spans="34:36" x14ac:dyDescent="0.25">
      <c r="AH5755" s="42" t="e">
        <f t="shared" si="183"/>
        <v>#REF!</v>
      </c>
      <c r="AI5755" s="43" t="str">
        <f>_xll.BInterpol('Base IPCA'!$C$3:$C$13,'Base IPCA'!$E$3:$E$13,AH5755,"Cubic","Extrapolate=Linear","MultiX=Average","Skip=True","Sort=True")</f>
        <v>#N/A Invalid Parameter: Interpolation value</v>
      </c>
      <c r="AJ5755" s="43" t="str">
        <f>_xll.BInterpol('Base IPCA'!$C$3:$C$13,'Base IPCA'!$D$3:$D$13,AH5755,"Cubic","Extrapolate=Linear","MultiX=Average","Skip=True","Sort=True")</f>
        <v>#N/A Invalid Parameter: Interpolation value</v>
      </c>
    </row>
    <row r="5756" spans="34:36" x14ac:dyDescent="0.25">
      <c r="AH5756" s="42" t="e">
        <f t="shared" si="183"/>
        <v>#REF!</v>
      </c>
      <c r="AI5756" s="43" t="str">
        <f>_xll.BInterpol('Base IPCA'!$C$3:$C$13,'Base IPCA'!$E$3:$E$13,AH5756,"Cubic","Extrapolate=Linear","MultiX=Average","Skip=True","Sort=True")</f>
        <v>#N/A Invalid Parameter: Interpolation value</v>
      </c>
      <c r="AJ5756" s="43" t="str">
        <f>_xll.BInterpol('Base IPCA'!$C$3:$C$13,'Base IPCA'!$D$3:$D$13,AH5756,"Cubic","Extrapolate=Linear","MultiX=Average","Skip=True","Sort=True")</f>
        <v>#N/A Invalid Parameter: Interpolation value</v>
      </c>
    </row>
    <row r="5757" spans="34:36" x14ac:dyDescent="0.25">
      <c r="AH5757" s="42" t="e">
        <f t="shared" si="183"/>
        <v>#REF!</v>
      </c>
      <c r="AI5757" s="43" t="str">
        <f>_xll.BInterpol('Base IPCA'!$C$3:$C$13,'Base IPCA'!$E$3:$E$13,AH5757,"Cubic","Extrapolate=Linear","MultiX=Average","Skip=True","Sort=True")</f>
        <v>#N/A Invalid Parameter: Interpolation value</v>
      </c>
      <c r="AJ5757" s="43" t="str">
        <f>_xll.BInterpol('Base IPCA'!$C$3:$C$13,'Base IPCA'!$D$3:$D$13,AH5757,"Cubic","Extrapolate=Linear","MultiX=Average","Skip=True","Sort=True")</f>
        <v>#N/A Invalid Parameter: Interpolation value</v>
      </c>
    </row>
    <row r="5758" spans="34:36" x14ac:dyDescent="0.25">
      <c r="AH5758" s="42" t="e">
        <f t="shared" si="183"/>
        <v>#REF!</v>
      </c>
      <c r="AI5758" s="43" t="str">
        <f>_xll.BInterpol('Base IPCA'!$C$3:$C$13,'Base IPCA'!$E$3:$E$13,AH5758,"Cubic","Extrapolate=Linear","MultiX=Average","Skip=True","Sort=True")</f>
        <v>#N/A Invalid Parameter: Interpolation value</v>
      </c>
      <c r="AJ5758" s="43" t="str">
        <f>_xll.BInterpol('Base IPCA'!$C$3:$C$13,'Base IPCA'!$D$3:$D$13,AH5758,"Cubic","Extrapolate=Linear","MultiX=Average","Skip=True","Sort=True")</f>
        <v>#N/A Invalid Parameter: Interpolation value</v>
      </c>
    </row>
    <row r="5759" spans="34:36" x14ac:dyDescent="0.25">
      <c r="AH5759" s="42" t="e">
        <f t="shared" si="183"/>
        <v>#REF!</v>
      </c>
      <c r="AI5759" s="43" t="str">
        <f>_xll.BInterpol('Base IPCA'!$C$3:$C$13,'Base IPCA'!$E$3:$E$13,AH5759,"Cubic","Extrapolate=Linear","MultiX=Average","Skip=True","Sort=True")</f>
        <v>#N/A Invalid Parameter: Interpolation value</v>
      </c>
      <c r="AJ5759" s="43" t="str">
        <f>_xll.BInterpol('Base IPCA'!$C$3:$C$13,'Base IPCA'!$D$3:$D$13,AH5759,"Cubic","Extrapolate=Linear","MultiX=Average","Skip=True","Sort=True")</f>
        <v>#N/A Invalid Parameter: Interpolation value</v>
      </c>
    </row>
    <row r="5760" spans="34:36" x14ac:dyDescent="0.25">
      <c r="AH5760" s="42" t="e">
        <f t="shared" si="183"/>
        <v>#REF!</v>
      </c>
      <c r="AI5760" s="43" t="str">
        <f>_xll.BInterpol('Base IPCA'!$C$3:$C$13,'Base IPCA'!$E$3:$E$13,AH5760,"Cubic","Extrapolate=Linear","MultiX=Average","Skip=True","Sort=True")</f>
        <v>#N/A Invalid Parameter: Interpolation value</v>
      </c>
      <c r="AJ5760" s="43" t="str">
        <f>_xll.BInterpol('Base IPCA'!$C$3:$C$13,'Base IPCA'!$D$3:$D$13,AH5760,"Cubic","Extrapolate=Linear","MultiX=Average","Skip=True","Sort=True")</f>
        <v>#N/A Invalid Parameter: Interpolation value</v>
      </c>
    </row>
    <row r="5761" spans="34:36" x14ac:dyDescent="0.25">
      <c r="AH5761" s="42" t="e">
        <f t="shared" si="183"/>
        <v>#REF!</v>
      </c>
      <c r="AI5761" s="43" t="str">
        <f>_xll.BInterpol('Base IPCA'!$C$3:$C$13,'Base IPCA'!$E$3:$E$13,AH5761,"Cubic","Extrapolate=Linear","MultiX=Average","Skip=True","Sort=True")</f>
        <v>#N/A Invalid Parameter: Interpolation value</v>
      </c>
      <c r="AJ5761" s="43" t="str">
        <f>_xll.BInterpol('Base IPCA'!$C$3:$C$13,'Base IPCA'!$D$3:$D$13,AH5761,"Cubic","Extrapolate=Linear","MultiX=Average","Skip=True","Sort=True")</f>
        <v>#N/A Invalid Parameter: Interpolation value</v>
      </c>
    </row>
    <row r="5762" spans="34:36" x14ac:dyDescent="0.25">
      <c r="AH5762" s="42" t="e">
        <f t="shared" si="183"/>
        <v>#REF!</v>
      </c>
      <c r="AI5762" s="43" t="str">
        <f>_xll.BInterpol('Base IPCA'!$C$3:$C$13,'Base IPCA'!$E$3:$E$13,AH5762,"Cubic","Extrapolate=Linear","MultiX=Average","Skip=True","Sort=True")</f>
        <v>#N/A Invalid Parameter: Interpolation value</v>
      </c>
      <c r="AJ5762" s="43" t="str">
        <f>_xll.BInterpol('Base IPCA'!$C$3:$C$13,'Base IPCA'!$D$3:$D$13,AH5762,"Cubic","Extrapolate=Linear","MultiX=Average","Skip=True","Sort=True")</f>
        <v>#N/A Invalid Parameter: Interpolation value</v>
      </c>
    </row>
    <row r="5763" spans="34:36" x14ac:dyDescent="0.25">
      <c r="AH5763" s="42" t="e">
        <f t="shared" si="183"/>
        <v>#REF!</v>
      </c>
      <c r="AI5763" s="43" t="str">
        <f>_xll.BInterpol('Base IPCA'!$C$3:$C$13,'Base IPCA'!$E$3:$E$13,AH5763,"Cubic","Extrapolate=Linear","MultiX=Average","Skip=True","Sort=True")</f>
        <v>#N/A Invalid Parameter: Interpolation value</v>
      </c>
      <c r="AJ5763" s="43" t="str">
        <f>_xll.BInterpol('Base IPCA'!$C$3:$C$13,'Base IPCA'!$D$3:$D$13,AH5763,"Cubic","Extrapolate=Linear","MultiX=Average","Skip=True","Sort=True")</f>
        <v>#N/A Invalid Parameter: Interpolation value</v>
      </c>
    </row>
    <row r="5764" spans="34:36" x14ac:dyDescent="0.25">
      <c r="AH5764" s="42" t="e">
        <f t="shared" si="183"/>
        <v>#REF!</v>
      </c>
      <c r="AI5764" s="43" t="str">
        <f>_xll.BInterpol('Base IPCA'!$C$3:$C$13,'Base IPCA'!$E$3:$E$13,AH5764,"Cubic","Extrapolate=Linear","MultiX=Average","Skip=True","Sort=True")</f>
        <v>#N/A Invalid Parameter: Interpolation value</v>
      </c>
      <c r="AJ5764" s="43" t="str">
        <f>_xll.BInterpol('Base IPCA'!$C$3:$C$13,'Base IPCA'!$D$3:$D$13,AH5764,"Cubic","Extrapolate=Linear","MultiX=Average","Skip=True","Sort=True")</f>
        <v>#N/A Invalid Parameter: Interpolation value</v>
      </c>
    </row>
    <row r="5765" spans="34:36" x14ac:dyDescent="0.25">
      <c r="AH5765" s="42" t="e">
        <f t="shared" si="183"/>
        <v>#REF!</v>
      </c>
      <c r="AI5765" s="43" t="str">
        <f>_xll.BInterpol('Base IPCA'!$C$3:$C$13,'Base IPCA'!$E$3:$E$13,AH5765,"Cubic","Extrapolate=Linear","MultiX=Average","Skip=True","Sort=True")</f>
        <v>#N/A Invalid Parameter: Interpolation value</v>
      </c>
      <c r="AJ5765" s="43" t="str">
        <f>_xll.BInterpol('Base IPCA'!$C$3:$C$13,'Base IPCA'!$D$3:$D$13,AH5765,"Cubic","Extrapolate=Linear","MultiX=Average","Skip=True","Sort=True")</f>
        <v>#N/A Invalid Parameter: Interpolation value</v>
      </c>
    </row>
    <row r="5766" spans="34:36" x14ac:dyDescent="0.25">
      <c r="AH5766" s="42" t="e">
        <f t="shared" ref="AH5766:AH5829" si="184">AH5765+1</f>
        <v>#REF!</v>
      </c>
      <c r="AI5766" s="43" t="str">
        <f>_xll.BInterpol('Base IPCA'!$C$3:$C$13,'Base IPCA'!$E$3:$E$13,AH5766,"Cubic","Extrapolate=Linear","MultiX=Average","Skip=True","Sort=True")</f>
        <v>#N/A Invalid Parameter: Interpolation value</v>
      </c>
      <c r="AJ5766" s="43" t="str">
        <f>_xll.BInterpol('Base IPCA'!$C$3:$C$13,'Base IPCA'!$D$3:$D$13,AH5766,"Cubic","Extrapolate=Linear","MultiX=Average","Skip=True","Sort=True")</f>
        <v>#N/A Invalid Parameter: Interpolation value</v>
      </c>
    </row>
    <row r="5767" spans="34:36" x14ac:dyDescent="0.25">
      <c r="AH5767" s="42" t="e">
        <f t="shared" si="184"/>
        <v>#REF!</v>
      </c>
      <c r="AI5767" s="43" t="str">
        <f>_xll.BInterpol('Base IPCA'!$C$3:$C$13,'Base IPCA'!$E$3:$E$13,AH5767,"Cubic","Extrapolate=Linear","MultiX=Average","Skip=True","Sort=True")</f>
        <v>#N/A Invalid Parameter: Interpolation value</v>
      </c>
      <c r="AJ5767" s="43" t="str">
        <f>_xll.BInterpol('Base IPCA'!$C$3:$C$13,'Base IPCA'!$D$3:$D$13,AH5767,"Cubic","Extrapolate=Linear","MultiX=Average","Skip=True","Sort=True")</f>
        <v>#N/A Invalid Parameter: Interpolation value</v>
      </c>
    </row>
    <row r="5768" spans="34:36" x14ac:dyDescent="0.25">
      <c r="AH5768" s="42" t="e">
        <f t="shared" si="184"/>
        <v>#REF!</v>
      </c>
      <c r="AI5768" s="43" t="str">
        <f>_xll.BInterpol('Base IPCA'!$C$3:$C$13,'Base IPCA'!$E$3:$E$13,AH5768,"Cubic","Extrapolate=Linear","MultiX=Average","Skip=True","Sort=True")</f>
        <v>#N/A Invalid Parameter: Interpolation value</v>
      </c>
      <c r="AJ5768" s="43" t="str">
        <f>_xll.BInterpol('Base IPCA'!$C$3:$C$13,'Base IPCA'!$D$3:$D$13,AH5768,"Cubic","Extrapolate=Linear","MultiX=Average","Skip=True","Sort=True")</f>
        <v>#N/A Invalid Parameter: Interpolation value</v>
      </c>
    </row>
    <row r="5769" spans="34:36" x14ac:dyDescent="0.25">
      <c r="AH5769" s="42" t="e">
        <f t="shared" si="184"/>
        <v>#REF!</v>
      </c>
      <c r="AI5769" s="43" t="str">
        <f>_xll.BInterpol('Base IPCA'!$C$3:$C$13,'Base IPCA'!$E$3:$E$13,AH5769,"Cubic","Extrapolate=Linear","MultiX=Average","Skip=True","Sort=True")</f>
        <v>#N/A Invalid Parameter: Interpolation value</v>
      </c>
      <c r="AJ5769" s="43" t="str">
        <f>_xll.BInterpol('Base IPCA'!$C$3:$C$13,'Base IPCA'!$D$3:$D$13,AH5769,"Cubic","Extrapolate=Linear","MultiX=Average","Skip=True","Sort=True")</f>
        <v>#N/A Invalid Parameter: Interpolation value</v>
      </c>
    </row>
    <row r="5770" spans="34:36" x14ac:dyDescent="0.25">
      <c r="AH5770" s="42" t="e">
        <f t="shared" si="184"/>
        <v>#REF!</v>
      </c>
      <c r="AI5770" s="43" t="str">
        <f>_xll.BInterpol('Base IPCA'!$C$3:$C$13,'Base IPCA'!$E$3:$E$13,AH5770,"Cubic","Extrapolate=Linear","MultiX=Average","Skip=True","Sort=True")</f>
        <v>#N/A Invalid Parameter: Interpolation value</v>
      </c>
      <c r="AJ5770" s="43" t="str">
        <f>_xll.BInterpol('Base IPCA'!$C$3:$C$13,'Base IPCA'!$D$3:$D$13,AH5770,"Cubic","Extrapolate=Linear","MultiX=Average","Skip=True","Sort=True")</f>
        <v>#N/A Invalid Parameter: Interpolation value</v>
      </c>
    </row>
    <row r="5771" spans="34:36" x14ac:dyDescent="0.25">
      <c r="AH5771" s="42" t="e">
        <f t="shared" si="184"/>
        <v>#REF!</v>
      </c>
      <c r="AI5771" s="43" t="str">
        <f>_xll.BInterpol('Base IPCA'!$C$3:$C$13,'Base IPCA'!$E$3:$E$13,AH5771,"Cubic","Extrapolate=Linear","MultiX=Average","Skip=True","Sort=True")</f>
        <v>#N/A Invalid Parameter: Interpolation value</v>
      </c>
      <c r="AJ5771" s="43" t="str">
        <f>_xll.BInterpol('Base IPCA'!$C$3:$C$13,'Base IPCA'!$D$3:$D$13,AH5771,"Cubic","Extrapolate=Linear","MultiX=Average","Skip=True","Sort=True")</f>
        <v>#N/A Invalid Parameter: Interpolation value</v>
      </c>
    </row>
    <row r="5772" spans="34:36" x14ac:dyDescent="0.25">
      <c r="AH5772" s="42" t="e">
        <f t="shared" si="184"/>
        <v>#REF!</v>
      </c>
      <c r="AI5772" s="43" t="str">
        <f>_xll.BInterpol('Base IPCA'!$C$3:$C$13,'Base IPCA'!$E$3:$E$13,AH5772,"Cubic","Extrapolate=Linear","MultiX=Average","Skip=True","Sort=True")</f>
        <v>#N/A Invalid Parameter: Interpolation value</v>
      </c>
      <c r="AJ5772" s="43" t="str">
        <f>_xll.BInterpol('Base IPCA'!$C$3:$C$13,'Base IPCA'!$D$3:$D$13,AH5772,"Cubic","Extrapolate=Linear","MultiX=Average","Skip=True","Sort=True")</f>
        <v>#N/A Invalid Parameter: Interpolation value</v>
      </c>
    </row>
    <row r="5773" spans="34:36" x14ac:dyDescent="0.25">
      <c r="AH5773" s="42" t="e">
        <f t="shared" si="184"/>
        <v>#REF!</v>
      </c>
      <c r="AI5773" s="43" t="str">
        <f>_xll.BInterpol('Base IPCA'!$C$3:$C$13,'Base IPCA'!$E$3:$E$13,AH5773,"Cubic","Extrapolate=Linear","MultiX=Average","Skip=True","Sort=True")</f>
        <v>#N/A Invalid Parameter: Interpolation value</v>
      </c>
      <c r="AJ5773" s="43" t="str">
        <f>_xll.BInterpol('Base IPCA'!$C$3:$C$13,'Base IPCA'!$D$3:$D$13,AH5773,"Cubic","Extrapolate=Linear","MultiX=Average","Skip=True","Sort=True")</f>
        <v>#N/A Invalid Parameter: Interpolation value</v>
      </c>
    </row>
    <row r="5774" spans="34:36" x14ac:dyDescent="0.25">
      <c r="AH5774" s="42" t="e">
        <f t="shared" si="184"/>
        <v>#REF!</v>
      </c>
      <c r="AI5774" s="43" t="str">
        <f>_xll.BInterpol('Base IPCA'!$C$3:$C$13,'Base IPCA'!$E$3:$E$13,AH5774,"Cubic","Extrapolate=Linear","MultiX=Average","Skip=True","Sort=True")</f>
        <v>#N/A Invalid Parameter: Interpolation value</v>
      </c>
      <c r="AJ5774" s="43" t="str">
        <f>_xll.BInterpol('Base IPCA'!$C$3:$C$13,'Base IPCA'!$D$3:$D$13,AH5774,"Cubic","Extrapolate=Linear","MultiX=Average","Skip=True","Sort=True")</f>
        <v>#N/A Invalid Parameter: Interpolation value</v>
      </c>
    </row>
    <row r="5775" spans="34:36" x14ac:dyDescent="0.25">
      <c r="AH5775" s="42" t="e">
        <f t="shared" si="184"/>
        <v>#REF!</v>
      </c>
      <c r="AI5775" s="43" t="str">
        <f>_xll.BInterpol('Base IPCA'!$C$3:$C$13,'Base IPCA'!$E$3:$E$13,AH5775,"Cubic","Extrapolate=Linear","MultiX=Average","Skip=True","Sort=True")</f>
        <v>#N/A Invalid Parameter: Interpolation value</v>
      </c>
      <c r="AJ5775" s="43" t="str">
        <f>_xll.BInterpol('Base IPCA'!$C$3:$C$13,'Base IPCA'!$D$3:$D$13,AH5775,"Cubic","Extrapolate=Linear","MultiX=Average","Skip=True","Sort=True")</f>
        <v>#N/A Invalid Parameter: Interpolation value</v>
      </c>
    </row>
    <row r="5776" spans="34:36" x14ac:dyDescent="0.25">
      <c r="AH5776" s="42" t="e">
        <f t="shared" si="184"/>
        <v>#REF!</v>
      </c>
      <c r="AI5776" s="43" t="str">
        <f>_xll.BInterpol('Base IPCA'!$C$3:$C$13,'Base IPCA'!$E$3:$E$13,AH5776,"Cubic","Extrapolate=Linear","MultiX=Average","Skip=True","Sort=True")</f>
        <v>#N/A Invalid Parameter: Interpolation value</v>
      </c>
      <c r="AJ5776" s="43" t="str">
        <f>_xll.BInterpol('Base IPCA'!$C$3:$C$13,'Base IPCA'!$D$3:$D$13,AH5776,"Cubic","Extrapolate=Linear","MultiX=Average","Skip=True","Sort=True")</f>
        <v>#N/A Invalid Parameter: Interpolation value</v>
      </c>
    </row>
    <row r="5777" spans="34:36" x14ac:dyDescent="0.25">
      <c r="AH5777" s="42" t="e">
        <f t="shared" si="184"/>
        <v>#REF!</v>
      </c>
      <c r="AI5777" s="43" t="str">
        <f>_xll.BInterpol('Base IPCA'!$C$3:$C$13,'Base IPCA'!$E$3:$E$13,AH5777,"Cubic","Extrapolate=Linear","MultiX=Average","Skip=True","Sort=True")</f>
        <v>#N/A Invalid Parameter: Interpolation value</v>
      </c>
      <c r="AJ5777" s="43" t="str">
        <f>_xll.BInterpol('Base IPCA'!$C$3:$C$13,'Base IPCA'!$D$3:$D$13,AH5777,"Cubic","Extrapolate=Linear","MultiX=Average","Skip=True","Sort=True")</f>
        <v>#N/A Invalid Parameter: Interpolation value</v>
      </c>
    </row>
    <row r="5778" spans="34:36" x14ac:dyDescent="0.25">
      <c r="AH5778" s="42" t="e">
        <f t="shared" si="184"/>
        <v>#REF!</v>
      </c>
      <c r="AI5778" s="43" t="str">
        <f>_xll.BInterpol('Base IPCA'!$C$3:$C$13,'Base IPCA'!$E$3:$E$13,AH5778,"Cubic","Extrapolate=Linear","MultiX=Average","Skip=True","Sort=True")</f>
        <v>#N/A Invalid Parameter: Interpolation value</v>
      </c>
      <c r="AJ5778" s="43" t="str">
        <f>_xll.BInterpol('Base IPCA'!$C$3:$C$13,'Base IPCA'!$D$3:$D$13,AH5778,"Cubic","Extrapolate=Linear","MultiX=Average","Skip=True","Sort=True")</f>
        <v>#N/A Invalid Parameter: Interpolation value</v>
      </c>
    </row>
    <row r="5779" spans="34:36" x14ac:dyDescent="0.25">
      <c r="AH5779" s="42" t="e">
        <f t="shared" si="184"/>
        <v>#REF!</v>
      </c>
      <c r="AI5779" s="43" t="str">
        <f>_xll.BInterpol('Base IPCA'!$C$3:$C$13,'Base IPCA'!$E$3:$E$13,AH5779,"Cubic","Extrapolate=Linear","MultiX=Average","Skip=True","Sort=True")</f>
        <v>#N/A Invalid Parameter: Interpolation value</v>
      </c>
      <c r="AJ5779" s="43" t="str">
        <f>_xll.BInterpol('Base IPCA'!$C$3:$C$13,'Base IPCA'!$D$3:$D$13,AH5779,"Cubic","Extrapolate=Linear","MultiX=Average","Skip=True","Sort=True")</f>
        <v>#N/A Invalid Parameter: Interpolation value</v>
      </c>
    </row>
    <row r="5780" spans="34:36" x14ac:dyDescent="0.25">
      <c r="AH5780" s="42" t="e">
        <f t="shared" si="184"/>
        <v>#REF!</v>
      </c>
      <c r="AI5780" s="43" t="str">
        <f>_xll.BInterpol('Base IPCA'!$C$3:$C$13,'Base IPCA'!$E$3:$E$13,AH5780,"Cubic","Extrapolate=Linear","MultiX=Average","Skip=True","Sort=True")</f>
        <v>#N/A Invalid Parameter: Interpolation value</v>
      </c>
      <c r="AJ5780" s="43" t="str">
        <f>_xll.BInterpol('Base IPCA'!$C$3:$C$13,'Base IPCA'!$D$3:$D$13,AH5780,"Cubic","Extrapolate=Linear","MultiX=Average","Skip=True","Sort=True")</f>
        <v>#N/A Invalid Parameter: Interpolation value</v>
      </c>
    </row>
    <row r="5781" spans="34:36" x14ac:dyDescent="0.25">
      <c r="AH5781" s="42" t="e">
        <f t="shared" si="184"/>
        <v>#REF!</v>
      </c>
      <c r="AI5781" s="43" t="str">
        <f>_xll.BInterpol('Base IPCA'!$C$3:$C$13,'Base IPCA'!$E$3:$E$13,AH5781,"Cubic","Extrapolate=Linear","MultiX=Average","Skip=True","Sort=True")</f>
        <v>#N/A Invalid Parameter: Interpolation value</v>
      </c>
      <c r="AJ5781" s="43" t="str">
        <f>_xll.BInterpol('Base IPCA'!$C$3:$C$13,'Base IPCA'!$D$3:$D$13,AH5781,"Cubic","Extrapolate=Linear","MultiX=Average","Skip=True","Sort=True")</f>
        <v>#N/A Invalid Parameter: Interpolation value</v>
      </c>
    </row>
    <row r="5782" spans="34:36" x14ac:dyDescent="0.25">
      <c r="AH5782" s="42" t="e">
        <f t="shared" si="184"/>
        <v>#REF!</v>
      </c>
      <c r="AI5782" s="43" t="str">
        <f>_xll.BInterpol('Base IPCA'!$C$3:$C$13,'Base IPCA'!$E$3:$E$13,AH5782,"Cubic","Extrapolate=Linear","MultiX=Average","Skip=True","Sort=True")</f>
        <v>#N/A Invalid Parameter: Interpolation value</v>
      </c>
      <c r="AJ5782" s="43" t="str">
        <f>_xll.BInterpol('Base IPCA'!$C$3:$C$13,'Base IPCA'!$D$3:$D$13,AH5782,"Cubic","Extrapolate=Linear","MultiX=Average","Skip=True","Sort=True")</f>
        <v>#N/A Invalid Parameter: Interpolation value</v>
      </c>
    </row>
    <row r="5783" spans="34:36" x14ac:dyDescent="0.25">
      <c r="AH5783" s="42" t="e">
        <f t="shared" si="184"/>
        <v>#REF!</v>
      </c>
      <c r="AI5783" s="43" t="str">
        <f>_xll.BInterpol('Base IPCA'!$C$3:$C$13,'Base IPCA'!$E$3:$E$13,AH5783,"Cubic","Extrapolate=Linear","MultiX=Average","Skip=True","Sort=True")</f>
        <v>#N/A Invalid Parameter: Interpolation value</v>
      </c>
      <c r="AJ5783" s="43" t="str">
        <f>_xll.BInterpol('Base IPCA'!$C$3:$C$13,'Base IPCA'!$D$3:$D$13,AH5783,"Cubic","Extrapolate=Linear","MultiX=Average","Skip=True","Sort=True")</f>
        <v>#N/A Invalid Parameter: Interpolation value</v>
      </c>
    </row>
    <row r="5784" spans="34:36" x14ac:dyDescent="0.25">
      <c r="AH5784" s="42" t="e">
        <f t="shared" si="184"/>
        <v>#REF!</v>
      </c>
      <c r="AI5784" s="43" t="str">
        <f>_xll.BInterpol('Base IPCA'!$C$3:$C$13,'Base IPCA'!$E$3:$E$13,AH5784,"Cubic","Extrapolate=Linear","MultiX=Average","Skip=True","Sort=True")</f>
        <v>#N/A Invalid Parameter: Interpolation value</v>
      </c>
      <c r="AJ5784" s="43" t="str">
        <f>_xll.BInterpol('Base IPCA'!$C$3:$C$13,'Base IPCA'!$D$3:$D$13,AH5784,"Cubic","Extrapolate=Linear","MultiX=Average","Skip=True","Sort=True")</f>
        <v>#N/A Invalid Parameter: Interpolation value</v>
      </c>
    </row>
    <row r="5785" spans="34:36" x14ac:dyDescent="0.25">
      <c r="AH5785" s="42" t="e">
        <f t="shared" si="184"/>
        <v>#REF!</v>
      </c>
      <c r="AI5785" s="43" t="str">
        <f>_xll.BInterpol('Base IPCA'!$C$3:$C$13,'Base IPCA'!$E$3:$E$13,AH5785,"Cubic","Extrapolate=Linear","MultiX=Average","Skip=True","Sort=True")</f>
        <v>#N/A Invalid Parameter: Interpolation value</v>
      </c>
      <c r="AJ5785" s="43" t="str">
        <f>_xll.BInterpol('Base IPCA'!$C$3:$C$13,'Base IPCA'!$D$3:$D$13,AH5785,"Cubic","Extrapolate=Linear","MultiX=Average","Skip=True","Sort=True")</f>
        <v>#N/A Invalid Parameter: Interpolation value</v>
      </c>
    </row>
    <row r="5786" spans="34:36" x14ac:dyDescent="0.25">
      <c r="AH5786" s="42" t="e">
        <f t="shared" si="184"/>
        <v>#REF!</v>
      </c>
      <c r="AI5786" s="43" t="str">
        <f>_xll.BInterpol('Base IPCA'!$C$3:$C$13,'Base IPCA'!$E$3:$E$13,AH5786,"Cubic","Extrapolate=Linear","MultiX=Average","Skip=True","Sort=True")</f>
        <v>#N/A Invalid Parameter: Interpolation value</v>
      </c>
      <c r="AJ5786" s="43" t="str">
        <f>_xll.BInterpol('Base IPCA'!$C$3:$C$13,'Base IPCA'!$D$3:$D$13,AH5786,"Cubic","Extrapolate=Linear","MultiX=Average","Skip=True","Sort=True")</f>
        <v>#N/A Invalid Parameter: Interpolation value</v>
      </c>
    </row>
    <row r="5787" spans="34:36" x14ac:dyDescent="0.25">
      <c r="AH5787" s="42" t="e">
        <f t="shared" si="184"/>
        <v>#REF!</v>
      </c>
      <c r="AI5787" s="43" t="str">
        <f>_xll.BInterpol('Base IPCA'!$C$3:$C$13,'Base IPCA'!$E$3:$E$13,AH5787,"Cubic","Extrapolate=Linear","MultiX=Average","Skip=True","Sort=True")</f>
        <v>#N/A Invalid Parameter: Interpolation value</v>
      </c>
      <c r="AJ5787" s="43" t="str">
        <f>_xll.BInterpol('Base IPCA'!$C$3:$C$13,'Base IPCA'!$D$3:$D$13,AH5787,"Cubic","Extrapolate=Linear","MultiX=Average","Skip=True","Sort=True")</f>
        <v>#N/A Invalid Parameter: Interpolation value</v>
      </c>
    </row>
    <row r="5788" spans="34:36" x14ac:dyDescent="0.25">
      <c r="AH5788" s="42" t="e">
        <f t="shared" si="184"/>
        <v>#REF!</v>
      </c>
      <c r="AI5788" s="43" t="str">
        <f>_xll.BInterpol('Base IPCA'!$C$3:$C$13,'Base IPCA'!$E$3:$E$13,AH5788,"Cubic","Extrapolate=Linear","MultiX=Average","Skip=True","Sort=True")</f>
        <v>#N/A Invalid Parameter: Interpolation value</v>
      </c>
      <c r="AJ5788" s="43" t="str">
        <f>_xll.BInterpol('Base IPCA'!$C$3:$C$13,'Base IPCA'!$D$3:$D$13,AH5788,"Cubic","Extrapolate=Linear","MultiX=Average","Skip=True","Sort=True")</f>
        <v>#N/A Invalid Parameter: Interpolation value</v>
      </c>
    </row>
    <row r="5789" spans="34:36" x14ac:dyDescent="0.25">
      <c r="AH5789" s="42" t="e">
        <f t="shared" si="184"/>
        <v>#REF!</v>
      </c>
      <c r="AI5789" s="43" t="str">
        <f>_xll.BInterpol('Base IPCA'!$C$3:$C$13,'Base IPCA'!$E$3:$E$13,AH5789,"Cubic","Extrapolate=Linear","MultiX=Average","Skip=True","Sort=True")</f>
        <v>#N/A Invalid Parameter: Interpolation value</v>
      </c>
      <c r="AJ5789" s="43" t="str">
        <f>_xll.BInterpol('Base IPCA'!$C$3:$C$13,'Base IPCA'!$D$3:$D$13,AH5789,"Cubic","Extrapolate=Linear","MultiX=Average","Skip=True","Sort=True")</f>
        <v>#N/A Invalid Parameter: Interpolation value</v>
      </c>
    </row>
    <row r="5790" spans="34:36" x14ac:dyDescent="0.25">
      <c r="AH5790" s="42" t="e">
        <f t="shared" si="184"/>
        <v>#REF!</v>
      </c>
      <c r="AI5790" s="43" t="str">
        <f>_xll.BInterpol('Base IPCA'!$C$3:$C$13,'Base IPCA'!$E$3:$E$13,AH5790,"Cubic","Extrapolate=Linear","MultiX=Average","Skip=True","Sort=True")</f>
        <v>#N/A Invalid Parameter: Interpolation value</v>
      </c>
      <c r="AJ5790" s="43" t="str">
        <f>_xll.BInterpol('Base IPCA'!$C$3:$C$13,'Base IPCA'!$D$3:$D$13,AH5790,"Cubic","Extrapolate=Linear","MultiX=Average","Skip=True","Sort=True")</f>
        <v>#N/A Invalid Parameter: Interpolation value</v>
      </c>
    </row>
    <row r="5791" spans="34:36" x14ac:dyDescent="0.25">
      <c r="AH5791" s="42" t="e">
        <f t="shared" si="184"/>
        <v>#REF!</v>
      </c>
      <c r="AI5791" s="43" t="str">
        <f>_xll.BInterpol('Base IPCA'!$C$3:$C$13,'Base IPCA'!$E$3:$E$13,AH5791,"Cubic","Extrapolate=Linear","MultiX=Average","Skip=True","Sort=True")</f>
        <v>#N/A Invalid Parameter: Interpolation value</v>
      </c>
      <c r="AJ5791" s="43" t="str">
        <f>_xll.BInterpol('Base IPCA'!$C$3:$C$13,'Base IPCA'!$D$3:$D$13,AH5791,"Cubic","Extrapolate=Linear","MultiX=Average","Skip=True","Sort=True")</f>
        <v>#N/A Invalid Parameter: Interpolation value</v>
      </c>
    </row>
    <row r="5792" spans="34:36" x14ac:dyDescent="0.25">
      <c r="AH5792" s="42" t="e">
        <f t="shared" si="184"/>
        <v>#REF!</v>
      </c>
      <c r="AI5792" s="43" t="str">
        <f>_xll.BInterpol('Base IPCA'!$C$3:$C$13,'Base IPCA'!$E$3:$E$13,AH5792,"Cubic","Extrapolate=Linear","MultiX=Average","Skip=True","Sort=True")</f>
        <v>#N/A Invalid Parameter: Interpolation value</v>
      </c>
      <c r="AJ5792" s="43" t="str">
        <f>_xll.BInterpol('Base IPCA'!$C$3:$C$13,'Base IPCA'!$D$3:$D$13,AH5792,"Cubic","Extrapolate=Linear","MultiX=Average","Skip=True","Sort=True")</f>
        <v>#N/A Invalid Parameter: Interpolation value</v>
      </c>
    </row>
    <row r="5793" spans="34:36" x14ac:dyDescent="0.25">
      <c r="AH5793" s="42" t="e">
        <f t="shared" si="184"/>
        <v>#REF!</v>
      </c>
      <c r="AI5793" s="43" t="str">
        <f>_xll.BInterpol('Base IPCA'!$C$3:$C$13,'Base IPCA'!$E$3:$E$13,AH5793,"Cubic","Extrapolate=Linear","MultiX=Average","Skip=True","Sort=True")</f>
        <v>#N/A Invalid Parameter: Interpolation value</v>
      </c>
      <c r="AJ5793" s="43" t="str">
        <f>_xll.BInterpol('Base IPCA'!$C$3:$C$13,'Base IPCA'!$D$3:$D$13,AH5793,"Cubic","Extrapolate=Linear","MultiX=Average","Skip=True","Sort=True")</f>
        <v>#N/A Invalid Parameter: Interpolation value</v>
      </c>
    </row>
    <row r="5794" spans="34:36" x14ac:dyDescent="0.25">
      <c r="AH5794" s="42" t="e">
        <f t="shared" si="184"/>
        <v>#REF!</v>
      </c>
      <c r="AI5794" s="43" t="str">
        <f>_xll.BInterpol('Base IPCA'!$C$3:$C$13,'Base IPCA'!$E$3:$E$13,AH5794,"Cubic","Extrapolate=Linear","MultiX=Average","Skip=True","Sort=True")</f>
        <v>#N/A Invalid Parameter: Interpolation value</v>
      </c>
      <c r="AJ5794" s="43" t="str">
        <f>_xll.BInterpol('Base IPCA'!$C$3:$C$13,'Base IPCA'!$D$3:$D$13,AH5794,"Cubic","Extrapolate=Linear","MultiX=Average","Skip=True","Sort=True")</f>
        <v>#N/A Invalid Parameter: Interpolation value</v>
      </c>
    </row>
    <row r="5795" spans="34:36" x14ac:dyDescent="0.25">
      <c r="AH5795" s="42" t="e">
        <f t="shared" si="184"/>
        <v>#REF!</v>
      </c>
      <c r="AI5795" s="43" t="str">
        <f>_xll.BInterpol('Base IPCA'!$C$3:$C$13,'Base IPCA'!$E$3:$E$13,AH5795,"Cubic","Extrapolate=Linear","MultiX=Average","Skip=True","Sort=True")</f>
        <v>#N/A Invalid Parameter: Interpolation value</v>
      </c>
      <c r="AJ5795" s="43" t="str">
        <f>_xll.BInterpol('Base IPCA'!$C$3:$C$13,'Base IPCA'!$D$3:$D$13,AH5795,"Cubic","Extrapolate=Linear","MultiX=Average","Skip=True","Sort=True")</f>
        <v>#N/A Invalid Parameter: Interpolation value</v>
      </c>
    </row>
    <row r="5796" spans="34:36" x14ac:dyDescent="0.25">
      <c r="AH5796" s="42" t="e">
        <f t="shared" si="184"/>
        <v>#REF!</v>
      </c>
      <c r="AI5796" s="43" t="str">
        <f>_xll.BInterpol('Base IPCA'!$C$3:$C$13,'Base IPCA'!$E$3:$E$13,AH5796,"Cubic","Extrapolate=Linear","MultiX=Average","Skip=True","Sort=True")</f>
        <v>#N/A Invalid Parameter: Interpolation value</v>
      </c>
      <c r="AJ5796" s="43" t="str">
        <f>_xll.BInterpol('Base IPCA'!$C$3:$C$13,'Base IPCA'!$D$3:$D$13,AH5796,"Cubic","Extrapolate=Linear","MultiX=Average","Skip=True","Sort=True")</f>
        <v>#N/A Invalid Parameter: Interpolation value</v>
      </c>
    </row>
    <row r="5797" spans="34:36" x14ac:dyDescent="0.25">
      <c r="AH5797" s="42" t="e">
        <f t="shared" si="184"/>
        <v>#REF!</v>
      </c>
      <c r="AI5797" s="43" t="str">
        <f>_xll.BInterpol('Base IPCA'!$C$3:$C$13,'Base IPCA'!$E$3:$E$13,AH5797,"Cubic","Extrapolate=Linear","MultiX=Average","Skip=True","Sort=True")</f>
        <v>#N/A Invalid Parameter: Interpolation value</v>
      </c>
      <c r="AJ5797" s="43" t="str">
        <f>_xll.BInterpol('Base IPCA'!$C$3:$C$13,'Base IPCA'!$D$3:$D$13,AH5797,"Cubic","Extrapolate=Linear","MultiX=Average","Skip=True","Sort=True")</f>
        <v>#N/A Invalid Parameter: Interpolation value</v>
      </c>
    </row>
    <row r="5798" spans="34:36" x14ac:dyDescent="0.25">
      <c r="AH5798" s="42" t="e">
        <f t="shared" si="184"/>
        <v>#REF!</v>
      </c>
      <c r="AI5798" s="43" t="str">
        <f>_xll.BInterpol('Base IPCA'!$C$3:$C$13,'Base IPCA'!$E$3:$E$13,AH5798,"Cubic","Extrapolate=Linear","MultiX=Average","Skip=True","Sort=True")</f>
        <v>#N/A Invalid Parameter: Interpolation value</v>
      </c>
      <c r="AJ5798" s="43" t="str">
        <f>_xll.BInterpol('Base IPCA'!$C$3:$C$13,'Base IPCA'!$D$3:$D$13,AH5798,"Cubic","Extrapolate=Linear","MultiX=Average","Skip=True","Sort=True")</f>
        <v>#N/A Invalid Parameter: Interpolation value</v>
      </c>
    </row>
    <row r="5799" spans="34:36" x14ac:dyDescent="0.25">
      <c r="AH5799" s="42" t="e">
        <f t="shared" si="184"/>
        <v>#REF!</v>
      </c>
      <c r="AI5799" s="43" t="str">
        <f>_xll.BInterpol('Base IPCA'!$C$3:$C$13,'Base IPCA'!$E$3:$E$13,AH5799,"Cubic","Extrapolate=Linear","MultiX=Average","Skip=True","Sort=True")</f>
        <v>#N/A Invalid Parameter: Interpolation value</v>
      </c>
      <c r="AJ5799" s="43" t="str">
        <f>_xll.BInterpol('Base IPCA'!$C$3:$C$13,'Base IPCA'!$D$3:$D$13,AH5799,"Cubic","Extrapolate=Linear","MultiX=Average","Skip=True","Sort=True")</f>
        <v>#N/A Invalid Parameter: Interpolation value</v>
      </c>
    </row>
    <row r="5800" spans="34:36" x14ac:dyDescent="0.25">
      <c r="AH5800" s="42" t="e">
        <f t="shared" si="184"/>
        <v>#REF!</v>
      </c>
      <c r="AI5800" s="43" t="str">
        <f>_xll.BInterpol('Base IPCA'!$C$3:$C$13,'Base IPCA'!$E$3:$E$13,AH5800,"Cubic","Extrapolate=Linear","MultiX=Average","Skip=True","Sort=True")</f>
        <v>#N/A Invalid Parameter: Interpolation value</v>
      </c>
      <c r="AJ5800" s="43" t="str">
        <f>_xll.BInterpol('Base IPCA'!$C$3:$C$13,'Base IPCA'!$D$3:$D$13,AH5800,"Cubic","Extrapolate=Linear","MultiX=Average","Skip=True","Sort=True")</f>
        <v>#N/A Invalid Parameter: Interpolation value</v>
      </c>
    </row>
    <row r="5801" spans="34:36" x14ac:dyDescent="0.25">
      <c r="AH5801" s="42" t="e">
        <f t="shared" si="184"/>
        <v>#REF!</v>
      </c>
      <c r="AI5801" s="43" t="str">
        <f>_xll.BInterpol('Base IPCA'!$C$3:$C$13,'Base IPCA'!$E$3:$E$13,AH5801,"Cubic","Extrapolate=Linear","MultiX=Average","Skip=True","Sort=True")</f>
        <v>#N/A Invalid Parameter: Interpolation value</v>
      </c>
      <c r="AJ5801" s="43" t="str">
        <f>_xll.BInterpol('Base IPCA'!$C$3:$C$13,'Base IPCA'!$D$3:$D$13,AH5801,"Cubic","Extrapolate=Linear","MultiX=Average","Skip=True","Sort=True")</f>
        <v>#N/A Invalid Parameter: Interpolation value</v>
      </c>
    </row>
    <row r="5802" spans="34:36" x14ac:dyDescent="0.25">
      <c r="AH5802" s="42" t="e">
        <f t="shared" si="184"/>
        <v>#REF!</v>
      </c>
      <c r="AI5802" s="43" t="str">
        <f>_xll.BInterpol('Base IPCA'!$C$3:$C$13,'Base IPCA'!$E$3:$E$13,AH5802,"Cubic","Extrapolate=Linear","MultiX=Average","Skip=True","Sort=True")</f>
        <v>#N/A Invalid Parameter: Interpolation value</v>
      </c>
      <c r="AJ5802" s="43" t="str">
        <f>_xll.BInterpol('Base IPCA'!$C$3:$C$13,'Base IPCA'!$D$3:$D$13,AH5802,"Cubic","Extrapolate=Linear","MultiX=Average","Skip=True","Sort=True")</f>
        <v>#N/A Invalid Parameter: Interpolation value</v>
      </c>
    </row>
    <row r="5803" spans="34:36" x14ac:dyDescent="0.25">
      <c r="AH5803" s="42" t="e">
        <f t="shared" si="184"/>
        <v>#REF!</v>
      </c>
      <c r="AI5803" s="43" t="str">
        <f>_xll.BInterpol('Base IPCA'!$C$3:$C$13,'Base IPCA'!$E$3:$E$13,AH5803,"Cubic","Extrapolate=Linear","MultiX=Average","Skip=True","Sort=True")</f>
        <v>#N/A Invalid Parameter: Interpolation value</v>
      </c>
      <c r="AJ5803" s="43" t="str">
        <f>_xll.BInterpol('Base IPCA'!$C$3:$C$13,'Base IPCA'!$D$3:$D$13,AH5803,"Cubic","Extrapolate=Linear","MultiX=Average","Skip=True","Sort=True")</f>
        <v>#N/A Invalid Parameter: Interpolation value</v>
      </c>
    </row>
    <row r="5804" spans="34:36" x14ac:dyDescent="0.25">
      <c r="AH5804" s="42" t="e">
        <f t="shared" si="184"/>
        <v>#REF!</v>
      </c>
      <c r="AI5804" s="43" t="str">
        <f>_xll.BInterpol('Base IPCA'!$C$3:$C$13,'Base IPCA'!$E$3:$E$13,AH5804,"Cubic","Extrapolate=Linear","MultiX=Average","Skip=True","Sort=True")</f>
        <v>#N/A Invalid Parameter: Interpolation value</v>
      </c>
      <c r="AJ5804" s="43" t="str">
        <f>_xll.BInterpol('Base IPCA'!$C$3:$C$13,'Base IPCA'!$D$3:$D$13,AH5804,"Cubic","Extrapolate=Linear","MultiX=Average","Skip=True","Sort=True")</f>
        <v>#N/A Invalid Parameter: Interpolation value</v>
      </c>
    </row>
    <row r="5805" spans="34:36" x14ac:dyDescent="0.25">
      <c r="AH5805" s="42" t="e">
        <f t="shared" si="184"/>
        <v>#REF!</v>
      </c>
      <c r="AI5805" s="43" t="str">
        <f>_xll.BInterpol('Base IPCA'!$C$3:$C$13,'Base IPCA'!$E$3:$E$13,AH5805,"Cubic","Extrapolate=Linear","MultiX=Average","Skip=True","Sort=True")</f>
        <v>#N/A Invalid Parameter: Interpolation value</v>
      </c>
      <c r="AJ5805" s="43" t="str">
        <f>_xll.BInterpol('Base IPCA'!$C$3:$C$13,'Base IPCA'!$D$3:$D$13,AH5805,"Cubic","Extrapolate=Linear","MultiX=Average","Skip=True","Sort=True")</f>
        <v>#N/A Invalid Parameter: Interpolation value</v>
      </c>
    </row>
    <row r="5806" spans="34:36" x14ac:dyDescent="0.25">
      <c r="AH5806" s="42" t="e">
        <f t="shared" si="184"/>
        <v>#REF!</v>
      </c>
      <c r="AI5806" s="43" t="str">
        <f>_xll.BInterpol('Base IPCA'!$C$3:$C$13,'Base IPCA'!$E$3:$E$13,AH5806,"Cubic","Extrapolate=Linear","MultiX=Average","Skip=True","Sort=True")</f>
        <v>#N/A Invalid Parameter: Interpolation value</v>
      </c>
      <c r="AJ5806" s="43" t="str">
        <f>_xll.BInterpol('Base IPCA'!$C$3:$C$13,'Base IPCA'!$D$3:$D$13,AH5806,"Cubic","Extrapolate=Linear","MultiX=Average","Skip=True","Sort=True")</f>
        <v>#N/A Invalid Parameter: Interpolation value</v>
      </c>
    </row>
    <row r="5807" spans="34:36" x14ac:dyDescent="0.25">
      <c r="AH5807" s="42" t="e">
        <f t="shared" si="184"/>
        <v>#REF!</v>
      </c>
      <c r="AI5807" s="43" t="str">
        <f>_xll.BInterpol('Base IPCA'!$C$3:$C$13,'Base IPCA'!$E$3:$E$13,AH5807,"Cubic","Extrapolate=Linear","MultiX=Average","Skip=True","Sort=True")</f>
        <v>#N/A Invalid Parameter: Interpolation value</v>
      </c>
      <c r="AJ5807" s="43" t="str">
        <f>_xll.BInterpol('Base IPCA'!$C$3:$C$13,'Base IPCA'!$D$3:$D$13,AH5807,"Cubic","Extrapolate=Linear","MultiX=Average","Skip=True","Sort=True")</f>
        <v>#N/A Invalid Parameter: Interpolation value</v>
      </c>
    </row>
    <row r="5808" spans="34:36" x14ac:dyDescent="0.25">
      <c r="AH5808" s="42" t="e">
        <f t="shared" si="184"/>
        <v>#REF!</v>
      </c>
      <c r="AI5808" s="43" t="str">
        <f>_xll.BInterpol('Base IPCA'!$C$3:$C$13,'Base IPCA'!$E$3:$E$13,AH5808,"Cubic","Extrapolate=Linear","MultiX=Average","Skip=True","Sort=True")</f>
        <v>#N/A Invalid Parameter: Interpolation value</v>
      </c>
      <c r="AJ5808" s="43" t="str">
        <f>_xll.BInterpol('Base IPCA'!$C$3:$C$13,'Base IPCA'!$D$3:$D$13,AH5808,"Cubic","Extrapolate=Linear","MultiX=Average","Skip=True","Sort=True")</f>
        <v>#N/A Invalid Parameter: Interpolation value</v>
      </c>
    </row>
    <row r="5809" spans="34:36" x14ac:dyDescent="0.25">
      <c r="AH5809" s="42" t="e">
        <f t="shared" si="184"/>
        <v>#REF!</v>
      </c>
      <c r="AI5809" s="43" t="str">
        <f>_xll.BInterpol('Base IPCA'!$C$3:$C$13,'Base IPCA'!$E$3:$E$13,AH5809,"Cubic","Extrapolate=Linear","MultiX=Average","Skip=True","Sort=True")</f>
        <v>#N/A Invalid Parameter: Interpolation value</v>
      </c>
      <c r="AJ5809" s="43" t="str">
        <f>_xll.BInterpol('Base IPCA'!$C$3:$C$13,'Base IPCA'!$D$3:$D$13,AH5809,"Cubic","Extrapolate=Linear","MultiX=Average","Skip=True","Sort=True")</f>
        <v>#N/A Invalid Parameter: Interpolation value</v>
      </c>
    </row>
    <row r="5810" spans="34:36" x14ac:dyDescent="0.25">
      <c r="AH5810" s="42" t="e">
        <f t="shared" si="184"/>
        <v>#REF!</v>
      </c>
      <c r="AI5810" s="43" t="str">
        <f>_xll.BInterpol('Base IPCA'!$C$3:$C$13,'Base IPCA'!$E$3:$E$13,AH5810,"Cubic","Extrapolate=Linear","MultiX=Average","Skip=True","Sort=True")</f>
        <v>#N/A Invalid Parameter: Interpolation value</v>
      </c>
      <c r="AJ5810" s="43" t="str">
        <f>_xll.BInterpol('Base IPCA'!$C$3:$C$13,'Base IPCA'!$D$3:$D$13,AH5810,"Cubic","Extrapolate=Linear","MultiX=Average","Skip=True","Sort=True")</f>
        <v>#N/A Invalid Parameter: Interpolation value</v>
      </c>
    </row>
    <row r="5811" spans="34:36" x14ac:dyDescent="0.25">
      <c r="AH5811" s="42" t="e">
        <f t="shared" si="184"/>
        <v>#REF!</v>
      </c>
      <c r="AI5811" s="43" t="str">
        <f>_xll.BInterpol('Base IPCA'!$C$3:$C$13,'Base IPCA'!$E$3:$E$13,AH5811,"Cubic","Extrapolate=Linear","MultiX=Average","Skip=True","Sort=True")</f>
        <v>#N/A Invalid Parameter: Interpolation value</v>
      </c>
      <c r="AJ5811" s="43" t="str">
        <f>_xll.BInterpol('Base IPCA'!$C$3:$C$13,'Base IPCA'!$D$3:$D$13,AH5811,"Cubic","Extrapolate=Linear","MultiX=Average","Skip=True","Sort=True")</f>
        <v>#N/A Invalid Parameter: Interpolation value</v>
      </c>
    </row>
    <row r="5812" spans="34:36" x14ac:dyDescent="0.25">
      <c r="AH5812" s="42" t="e">
        <f t="shared" si="184"/>
        <v>#REF!</v>
      </c>
      <c r="AI5812" s="43" t="str">
        <f>_xll.BInterpol('Base IPCA'!$C$3:$C$13,'Base IPCA'!$E$3:$E$13,AH5812,"Cubic","Extrapolate=Linear","MultiX=Average","Skip=True","Sort=True")</f>
        <v>#N/A Invalid Parameter: Interpolation value</v>
      </c>
      <c r="AJ5812" s="43" t="str">
        <f>_xll.BInterpol('Base IPCA'!$C$3:$C$13,'Base IPCA'!$D$3:$D$13,AH5812,"Cubic","Extrapolate=Linear","MultiX=Average","Skip=True","Sort=True")</f>
        <v>#N/A Invalid Parameter: Interpolation value</v>
      </c>
    </row>
    <row r="5813" spans="34:36" x14ac:dyDescent="0.25">
      <c r="AH5813" s="42" t="e">
        <f t="shared" si="184"/>
        <v>#REF!</v>
      </c>
      <c r="AI5813" s="43" t="str">
        <f>_xll.BInterpol('Base IPCA'!$C$3:$C$13,'Base IPCA'!$E$3:$E$13,AH5813,"Cubic","Extrapolate=Linear","MultiX=Average","Skip=True","Sort=True")</f>
        <v>#N/A Invalid Parameter: Interpolation value</v>
      </c>
      <c r="AJ5813" s="43" t="str">
        <f>_xll.BInterpol('Base IPCA'!$C$3:$C$13,'Base IPCA'!$D$3:$D$13,AH5813,"Cubic","Extrapolate=Linear","MultiX=Average","Skip=True","Sort=True")</f>
        <v>#N/A Invalid Parameter: Interpolation value</v>
      </c>
    </row>
    <row r="5814" spans="34:36" x14ac:dyDescent="0.25">
      <c r="AH5814" s="42" t="e">
        <f t="shared" si="184"/>
        <v>#REF!</v>
      </c>
      <c r="AI5814" s="43" t="str">
        <f>_xll.BInterpol('Base IPCA'!$C$3:$C$13,'Base IPCA'!$E$3:$E$13,AH5814,"Cubic","Extrapolate=Linear","MultiX=Average","Skip=True","Sort=True")</f>
        <v>#N/A Invalid Parameter: Interpolation value</v>
      </c>
      <c r="AJ5814" s="43" t="str">
        <f>_xll.BInterpol('Base IPCA'!$C$3:$C$13,'Base IPCA'!$D$3:$D$13,AH5814,"Cubic","Extrapolate=Linear","MultiX=Average","Skip=True","Sort=True")</f>
        <v>#N/A Invalid Parameter: Interpolation value</v>
      </c>
    </row>
    <row r="5815" spans="34:36" x14ac:dyDescent="0.25">
      <c r="AH5815" s="42" t="e">
        <f t="shared" si="184"/>
        <v>#REF!</v>
      </c>
      <c r="AI5815" s="43" t="str">
        <f>_xll.BInterpol('Base IPCA'!$C$3:$C$13,'Base IPCA'!$E$3:$E$13,AH5815,"Cubic","Extrapolate=Linear","MultiX=Average","Skip=True","Sort=True")</f>
        <v>#N/A Invalid Parameter: Interpolation value</v>
      </c>
      <c r="AJ5815" s="43" t="str">
        <f>_xll.BInterpol('Base IPCA'!$C$3:$C$13,'Base IPCA'!$D$3:$D$13,AH5815,"Cubic","Extrapolate=Linear","MultiX=Average","Skip=True","Sort=True")</f>
        <v>#N/A Invalid Parameter: Interpolation value</v>
      </c>
    </row>
    <row r="5816" spans="34:36" x14ac:dyDescent="0.25">
      <c r="AH5816" s="42" t="e">
        <f t="shared" si="184"/>
        <v>#REF!</v>
      </c>
      <c r="AI5816" s="43" t="str">
        <f>_xll.BInterpol('Base IPCA'!$C$3:$C$13,'Base IPCA'!$E$3:$E$13,AH5816,"Cubic","Extrapolate=Linear","MultiX=Average","Skip=True","Sort=True")</f>
        <v>#N/A Invalid Parameter: Interpolation value</v>
      </c>
      <c r="AJ5816" s="43" t="str">
        <f>_xll.BInterpol('Base IPCA'!$C$3:$C$13,'Base IPCA'!$D$3:$D$13,AH5816,"Cubic","Extrapolate=Linear","MultiX=Average","Skip=True","Sort=True")</f>
        <v>#N/A Invalid Parameter: Interpolation value</v>
      </c>
    </row>
    <row r="5817" spans="34:36" x14ac:dyDescent="0.25">
      <c r="AH5817" s="42" t="e">
        <f t="shared" si="184"/>
        <v>#REF!</v>
      </c>
      <c r="AI5817" s="43" t="str">
        <f>_xll.BInterpol('Base IPCA'!$C$3:$C$13,'Base IPCA'!$E$3:$E$13,AH5817,"Cubic","Extrapolate=Linear","MultiX=Average","Skip=True","Sort=True")</f>
        <v>#N/A Invalid Parameter: Interpolation value</v>
      </c>
      <c r="AJ5817" s="43" t="str">
        <f>_xll.BInterpol('Base IPCA'!$C$3:$C$13,'Base IPCA'!$D$3:$D$13,AH5817,"Cubic","Extrapolate=Linear","MultiX=Average","Skip=True","Sort=True")</f>
        <v>#N/A Invalid Parameter: Interpolation value</v>
      </c>
    </row>
    <row r="5818" spans="34:36" x14ac:dyDescent="0.25">
      <c r="AH5818" s="42" t="e">
        <f t="shared" si="184"/>
        <v>#REF!</v>
      </c>
      <c r="AI5818" s="43" t="str">
        <f>_xll.BInterpol('Base IPCA'!$C$3:$C$13,'Base IPCA'!$E$3:$E$13,AH5818,"Cubic","Extrapolate=Linear","MultiX=Average","Skip=True","Sort=True")</f>
        <v>#N/A Invalid Parameter: Interpolation value</v>
      </c>
      <c r="AJ5818" s="43" t="str">
        <f>_xll.BInterpol('Base IPCA'!$C$3:$C$13,'Base IPCA'!$D$3:$D$13,AH5818,"Cubic","Extrapolate=Linear","MultiX=Average","Skip=True","Sort=True")</f>
        <v>#N/A Invalid Parameter: Interpolation value</v>
      </c>
    </row>
    <row r="5819" spans="34:36" x14ac:dyDescent="0.25">
      <c r="AH5819" s="42" t="e">
        <f t="shared" si="184"/>
        <v>#REF!</v>
      </c>
      <c r="AI5819" s="43" t="str">
        <f>_xll.BInterpol('Base IPCA'!$C$3:$C$13,'Base IPCA'!$E$3:$E$13,AH5819,"Cubic","Extrapolate=Linear","MultiX=Average","Skip=True","Sort=True")</f>
        <v>#N/A Invalid Parameter: Interpolation value</v>
      </c>
      <c r="AJ5819" s="43" t="str">
        <f>_xll.BInterpol('Base IPCA'!$C$3:$C$13,'Base IPCA'!$D$3:$D$13,AH5819,"Cubic","Extrapolate=Linear","MultiX=Average","Skip=True","Sort=True")</f>
        <v>#N/A Invalid Parameter: Interpolation value</v>
      </c>
    </row>
    <row r="5820" spans="34:36" x14ac:dyDescent="0.25">
      <c r="AH5820" s="42" t="e">
        <f t="shared" si="184"/>
        <v>#REF!</v>
      </c>
      <c r="AI5820" s="43" t="str">
        <f>_xll.BInterpol('Base IPCA'!$C$3:$C$13,'Base IPCA'!$E$3:$E$13,AH5820,"Cubic","Extrapolate=Linear","MultiX=Average","Skip=True","Sort=True")</f>
        <v>#N/A Invalid Parameter: Interpolation value</v>
      </c>
      <c r="AJ5820" s="43" t="str">
        <f>_xll.BInterpol('Base IPCA'!$C$3:$C$13,'Base IPCA'!$D$3:$D$13,AH5820,"Cubic","Extrapolate=Linear","MultiX=Average","Skip=True","Sort=True")</f>
        <v>#N/A Invalid Parameter: Interpolation value</v>
      </c>
    </row>
    <row r="5821" spans="34:36" x14ac:dyDescent="0.25">
      <c r="AH5821" s="42" t="e">
        <f t="shared" si="184"/>
        <v>#REF!</v>
      </c>
      <c r="AI5821" s="43" t="str">
        <f>_xll.BInterpol('Base IPCA'!$C$3:$C$13,'Base IPCA'!$E$3:$E$13,AH5821,"Cubic","Extrapolate=Linear","MultiX=Average","Skip=True","Sort=True")</f>
        <v>#N/A Invalid Parameter: Interpolation value</v>
      </c>
      <c r="AJ5821" s="43" t="str">
        <f>_xll.BInterpol('Base IPCA'!$C$3:$C$13,'Base IPCA'!$D$3:$D$13,AH5821,"Cubic","Extrapolate=Linear","MultiX=Average","Skip=True","Sort=True")</f>
        <v>#N/A Invalid Parameter: Interpolation value</v>
      </c>
    </row>
    <row r="5822" spans="34:36" x14ac:dyDescent="0.25">
      <c r="AH5822" s="42" t="e">
        <f t="shared" si="184"/>
        <v>#REF!</v>
      </c>
      <c r="AI5822" s="43" t="str">
        <f>_xll.BInterpol('Base IPCA'!$C$3:$C$13,'Base IPCA'!$E$3:$E$13,AH5822,"Cubic","Extrapolate=Linear","MultiX=Average","Skip=True","Sort=True")</f>
        <v>#N/A Invalid Parameter: Interpolation value</v>
      </c>
      <c r="AJ5822" s="43" t="str">
        <f>_xll.BInterpol('Base IPCA'!$C$3:$C$13,'Base IPCA'!$D$3:$D$13,AH5822,"Cubic","Extrapolate=Linear","MultiX=Average","Skip=True","Sort=True")</f>
        <v>#N/A Invalid Parameter: Interpolation value</v>
      </c>
    </row>
    <row r="5823" spans="34:36" x14ac:dyDescent="0.25">
      <c r="AH5823" s="42" t="e">
        <f t="shared" si="184"/>
        <v>#REF!</v>
      </c>
      <c r="AI5823" s="43" t="str">
        <f>_xll.BInterpol('Base IPCA'!$C$3:$C$13,'Base IPCA'!$E$3:$E$13,AH5823,"Cubic","Extrapolate=Linear","MultiX=Average","Skip=True","Sort=True")</f>
        <v>#N/A Invalid Parameter: Interpolation value</v>
      </c>
      <c r="AJ5823" s="43" t="str">
        <f>_xll.BInterpol('Base IPCA'!$C$3:$C$13,'Base IPCA'!$D$3:$D$13,AH5823,"Cubic","Extrapolate=Linear","MultiX=Average","Skip=True","Sort=True")</f>
        <v>#N/A Invalid Parameter: Interpolation value</v>
      </c>
    </row>
    <row r="5824" spans="34:36" x14ac:dyDescent="0.25">
      <c r="AH5824" s="42" t="e">
        <f t="shared" si="184"/>
        <v>#REF!</v>
      </c>
      <c r="AI5824" s="43" t="str">
        <f>_xll.BInterpol('Base IPCA'!$C$3:$C$13,'Base IPCA'!$E$3:$E$13,AH5824,"Cubic","Extrapolate=Linear","MultiX=Average","Skip=True","Sort=True")</f>
        <v>#N/A Invalid Parameter: Interpolation value</v>
      </c>
      <c r="AJ5824" s="43" t="str">
        <f>_xll.BInterpol('Base IPCA'!$C$3:$C$13,'Base IPCA'!$D$3:$D$13,AH5824,"Cubic","Extrapolate=Linear","MultiX=Average","Skip=True","Sort=True")</f>
        <v>#N/A Invalid Parameter: Interpolation value</v>
      </c>
    </row>
    <row r="5825" spans="34:36" x14ac:dyDescent="0.25">
      <c r="AH5825" s="42" t="e">
        <f t="shared" si="184"/>
        <v>#REF!</v>
      </c>
      <c r="AI5825" s="43" t="str">
        <f>_xll.BInterpol('Base IPCA'!$C$3:$C$13,'Base IPCA'!$E$3:$E$13,AH5825,"Cubic","Extrapolate=Linear","MultiX=Average","Skip=True","Sort=True")</f>
        <v>#N/A Invalid Parameter: Interpolation value</v>
      </c>
      <c r="AJ5825" s="43" t="str">
        <f>_xll.BInterpol('Base IPCA'!$C$3:$C$13,'Base IPCA'!$D$3:$D$13,AH5825,"Cubic","Extrapolate=Linear","MultiX=Average","Skip=True","Sort=True")</f>
        <v>#N/A Invalid Parameter: Interpolation value</v>
      </c>
    </row>
    <row r="5826" spans="34:36" x14ac:dyDescent="0.25">
      <c r="AH5826" s="42" t="e">
        <f t="shared" si="184"/>
        <v>#REF!</v>
      </c>
      <c r="AI5826" s="43" t="str">
        <f>_xll.BInterpol('Base IPCA'!$C$3:$C$13,'Base IPCA'!$E$3:$E$13,AH5826,"Cubic","Extrapolate=Linear","MultiX=Average","Skip=True","Sort=True")</f>
        <v>#N/A Invalid Parameter: Interpolation value</v>
      </c>
      <c r="AJ5826" s="43" t="str">
        <f>_xll.BInterpol('Base IPCA'!$C$3:$C$13,'Base IPCA'!$D$3:$D$13,AH5826,"Cubic","Extrapolate=Linear","MultiX=Average","Skip=True","Sort=True")</f>
        <v>#N/A Invalid Parameter: Interpolation value</v>
      </c>
    </row>
    <row r="5827" spans="34:36" x14ac:dyDescent="0.25">
      <c r="AH5827" s="42" t="e">
        <f t="shared" si="184"/>
        <v>#REF!</v>
      </c>
      <c r="AI5827" s="43" t="str">
        <f>_xll.BInterpol('Base IPCA'!$C$3:$C$13,'Base IPCA'!$E$3:$E$13,AH5827,"Cubic","Extrapolate=Linear","MultiX=Average","Skip=True","Sort=True")</f>
        <v>#N/A Invalid Parameter: Interpolation value</v>
      </c>
      <c r="AJ5827" s="43" t="str">
        <f>_xll.BInterpol('Base IPCA'!$C$3:$C$13,'Base IPCA'!$D$3:$D$13,AH5827,"Cubic","Extrapolate=Linear","MultiX=Average","Skip=True","Sort=True")</f>
        <v>#N/A Invalid Parameter: Interpolation value</v>
      </c>
    </row>
    <row r="5828" spans="34:36" x14ac:dyDescent="0.25">
      <c r="AH5828" s="42" t="e">
        <f t="shared" si="184"/>
        <v>#REF!</v>
      </c>
      <c r="AI5828" s="43" t="str">
        <f>_xll.BInterpol('Base IPCA'!$C$3:$C$13,'Base IPCA'!$E$3:$E$13,AH5828,"Cubic","Extrapolate=Linear","MultiX=Average","Skip=True","Sort=True")</f>
        <v>#N/A Invalid Parameter: Interpolation value</v>
      </c>
      <c r="AJ5828" s="43" t="str">
        <f>_xll.BInterpol('Base IPCA'!$C$3:$C$13,'Base IPCA'!$D$3:$D$13,AH5828,"Cubic","Extrapolate=Linear","MultiX=Average","Skip=True","Sort=True")</f>
        <v>#N/A Invalid Parameter: Interpolation value</v>
      </c>
    </row>
    <row r="5829" spans="34:36" x14ac:dyDescent="0.25">
      <c r="AH5829" s="42" t="e">
        <f t="shared" si="184"/>
        <v>#REF!</v>
      </c>
      <c r="AI5829" s="43" t="str">
        <f>_xll.BInterpol('Base IPCA'!$C$3:$C$13,'Base IPCA'!$E$3:$E$13,AH5829,"Cubic","Extrapolate=Linear","MultiX=Average","Skip=True","Sort=True")</f>
        <v>#N/A Invalid Parameter: Interpolation value</v>
      </c>
      <c r="AJ5829" s="43" t="str">
        <f>_xll.BInterpol('Base IPCA'!$C$3:$C$13,'Base IPCA'!$D$3:$D$13,AH5829,"Cubic","Extrapolate=Linear","MultiX=Average","Skip=True","Sort=True")</f>
        <v>#N/A Invalid Parameter: Interpolation value</v>
      </c>
    </row>
    <row r="5830" spans="34:36" x14ac:dyDescent="0.25">
      <c r="AH5830" s="42" t="e">
        <f t="shared" ref="AH5830:AH5893" si="185">AH5829+1</f>
        <v>#REF!</v>
      </c>
      <c r="AI5830" s="43" t="str">
        <f>_xll.BInterpol('Base IPCA'!$C$3:$C$13,'Base IPCA'!$E$3:$E$13,AH5830,"Cubic","Extrapolate=Linear","MultiX=Average","Skip=True","Sort=True")</f>
        <v>#N/A Invalid Parameter: Interpolation value</v>
      </c>
      <c r="AJ5830" s="43" t="str">
        <f>_xll.BInterpol('Base IPCA'!$C$3:$C$13,'Base IPCA'!$D$3:$D$13,AH5830,"Cubic","Extrapolate=Linear","MultiX=Average","Skip=True","Sort=True")</f>
        <v>#N/A Invalid Parameter: Interpolation value</v>
      </c>
    </row>
    <row r="5831" spans="34:36" x14ac:dyDescent="0.25">
      <c r="AH5831" s="42" t="e">
        <f t="shared" si="185"/>
        <v>#REF!</v>
      </c>
      <c r="AI5831" s="43" t="str">
        <f>_xll.BInterpol('Base IPCA'!$C$3:$C$13,'Base IPCA'!$E$3:$E$13,AH5831,"Cubic","Extrapolate=Linear","MultiX=Average","Skip=True","Sort=True")</f>
        <v>#N/A Invalid Parameter: Interpolation value</v>
      </c>
      <c r="AJ5831" s="43" t="str">
        <f>_xll.BInterpol('Base IPCA'!$C$3:$C$13,'Base IPCA'!$D$3:$D$13,AH5831,"Cubic","Extrapolate=Linear","MultiX=Average","Skip=True","Sort=True")</f>
        <v>#N/A Invalid Parameter: Interpolation value</v>
      </c>
    </row>
    <row r="5832" spans="34:36" x14ac:dyDescent="0.25">
      <c r="AH5832" s="42" t="e">
        <f t="shared" si="185"/>
        <v>#REF!</v>
      </c>
      <c r="AI5832" s="43" t="str">
        <f>_xll.BInterpol('Base IPCA'!$C$3:$C$13,'Base IPCA'!$E$3:$E$13,AH5832,"Cubic","Extrapolate=Linear","MultiX=Average","Skip=True","Sort=True")</f>
        <v>#N/A Invalid Parameter: Interpolation value</v>
      </c>
      <c r="AJ5832" s="43" t="str">
        <f>_xll.BInterpol('Base IPCA'!$C$3:$C$13,'Base IPCA'!$D$3:$D$13,AH5832,"Cubic","Extrapolate=Linear","MultiX=Average","Skip=True","Sort=True")</f>
        <v>#N/A Invalid Parameter: Interpolation value</v>
      </c>
    </row>
    <row r="5833" spans="34:36" x14ac:dyDescent="0.25">
      <c r="AH5833" s="42" t="e">
        <f t="shared" si="185"/>
        <v>#REF!</v>
      </c>
      <c r="AI5833" s="43" t="str">
        <f>_xll.BInterpol('Base IPCA'!$C$3:$C$13,'Base IPCA'!$E$3:$E$13,AH5833,"Cubic","Extrapolate=Linear","MultiX=Average","Skip=True","Sort=True")</f>
        <v>#N/A Invalid Parameter: Interpolation value</v>
      </c>
      <c r="AJ5833" s="43" t="str">
        <f>_xll.BInterpol('Base IPCA'!$C$3:$C$13,'Base IPCA'!$D$3:$D$13,AH5833,"Cubic","Extrapolate=Linear","MultiX=Average","Skip=True","Sort=True")</f>
        <v>#N/A Invalid Parameter: Interpolation value</v>
      </c>
    </row>
    <row r="5834" spans="34:36" x14ac:dyDescent="0.25">
      <c r="AH5834" s="42" t="e">
        <f t="shared" si="185"/>
        <v>#REF!</v>
      </c>
      <c r="AI5834" s="43" t="str">
        <f>_xll.BInterpol('Base IPCA'!$C$3:$C$13,'Base IPCA'!$E$3:$E$13,AH5834,"Cubic","Extrapolate=Linear","MultiX=Average","Skip=True","Sort=True")</f>
        <v>#N/A Invalid Parameter: Interpolation value</v>
      </c>
      <c r="AJ5834" s="43" t="str">
        <f>_xll.BInterpol('Base IPCA'!$C$3:$C$13,'Base IPCA'!$D$3:$D$13,AH5834,"Cubic","Extrapolate=Linear","MultiX=Average","Skip=True","Sort=True")</f>
        <v>#N/A Invalid Parameter: Interpolation value</v>
      </c>
    </row>
    <row r="5835" spans="34:36" x14ac:dyDescent="0.25">
      <c r="AH5835" s="42" t="e">
        <f t="shared" si="185"/>
        <v>#REF!</v>
      </c>
      <c r="AI5835" s="43" t="str">
        <f>_xll.BInterpol('Base IPCA'!$C$3:$C$13,'Base IPCA'!$E$3:$E$13,AH5835,"Cubic","Extrapolate=Linear","MultiX=Average","Skip=True","Sort=True")</f>
        <v>#N/A Invalid Parameter: Interpolation value</v>
      </c>
      <c r="AJ5835" s="43" t="str">
        <f>_xll.BInterpol('Base IPCA'!$C$3:$C$13,'Base IPCA'!$D$3:$D$13,AH5835,"Cubic","Extrapolate=Linear","MultiX=Average","Skip=True","Sort=True")</f>
        <v>#N/A Invalid Parameter: Interpolation value</v>
      </c>
    </row>
    <row r="5836" spans="34:36" x14ac:dyDescent="0.25">
      <c r="AH5836" s="42" t="e">
        <f t="shared" si="185"/>
        <v>#REF!</v>
      </c>
      <c r="AI5836" s="43" t="str">
        <f>_xll.BInterpol('Base IPCA'!$C$3:$C$13,'Base IPCA'!$E$3:$E$13,AH5836,"Cubic","Extrapolate=Linear","MultiX=Average","Skip=True","Sort=True")</f>
        <v>#N/A Invalid Parameter: Interpolation value</v>
      </c>
      <c r="AJ5836" s="43" t="str">
        <f>_xll.BInterpol('Base IPCA'!$C$3:$C$13,'Base IPCA'!$D$3:$D$13,AH5836,"Cubic","Extrapolate=Linear","MultiX=Average","Skip=True","Sort=True")</f>
        <v>#N/A Invalid Parameter: Interpolation value</v>
      </c>
    </row>
    <row r="5837" spans="34:36" x14ac:dyDescent="0.25">
      <c r="AH5837" s="42" t="e">
        <f t="shared" si="185"/>
        <v>#REF!</v>
      </c>
      <c r="AI5837" s="43" t="str">
        <f>_xll.BInterpol('Base IPCA'!$C$3:$C$13,'Base IPCA'!$E$3:$E$13,AH5837,"Cubic","Extrapolate=Linear","MultiX=Average","Skip=True","Sort=True")</f>
        <v>#N/A Invalid Parameter: Interpolation value</v>
      </c>
      <c r="AJ5837" s="43" t="str">
        <f>_xll.BInterpol('Base IPCA'!$C$3:$C$13,'Base IPCA'!$D$3:$D$13,AH5837,"Cubic","Extrapolate=Linear","MultiX=Average","Skip=True","Sort=True")</f>
        <v>#N/A Invalid Parameter: Interpolation value</v>
      </c>
    </row>
    <row r="5838" spans="34:36" x14ac:dyDescent="0.25">
      <c r="AH5838" s="42" t="e">
        <f t="shared" si="185"/>
        <v>#REF!</v>
      </c>
      <c r="AI5838" s="43" t="str">
        <f>_xll.BInterpol('Base IPCA'!$C$3:$C$13,'Base IPCA'!$E$3:$E$13,AH5838,"Cubic","Extrapolate=Linear","MultiX=Average","Skip=True","Sort=True")</f>
        <v>#N/A Invalid Parameter: Interpolation value</v>
      </c>
      <c r="AJ5838" s="43" t="str">
        <f>_xll.BInterpol('Base IPCA'!$C$3:$C$13,'Base IPCA'!$D$3:$D$13,AH5838,"Cubic","Extrapolate=Linear","MultiX=Average","Skip=True","Sort=True")</f>
        <v>#N/A Invalid Parameter: Interpolation value</v>
      </c>
    </row>
    <row r="5839" spans="34:36" x14ac:dyDescent="0.25">
      <c r="AH5839" s="42" t="e">
        <f t="shared" si="185"/>
        <v>#REF!</v>
      </c>
      <c r="AI5839" s="43" t="str">
        <f>_xll.BInterpol('Base IPCA'!$C$3:$C$13,'Base IPCA'!$E$3:$E$13,AH5839,"Cubic","Extrapolate=Linear","MultiX=Average","Skip=True","Sort=True")</f>
        <v>#N/A Invalid Parameter: Interpolation value</v>
      </c>
      <c r="AJ5839" s="43" t="str">
        <f>_xll.BInterpol('Base IPCA'!$C$3:$C$13,'Base IPCA'!$D$3:$D$13,AH5839,"Cubic","Extrapolate=Linear","MultiX=Average","Skip=True","Sort=True")</f>
        <v>#N/A Invalid Parameter: Interpolation value</v>
      </c>
    </row>
    <row r="5840" spans="34:36" x14ac:dyDescent="0.25">
      <c r="AH5840" s="42" t="e">
        <f t="shared" si="185"/>
        <v>#REF!</v>
      </c>
      <c r="AI5840" s="43" t="str">
        <f>_xll.BInterpol('Base IPCA'!$C$3:$C$13,'Base IPCA'!$E$3:$E$13,AH5840,"Cubic","Extrapolate=Linear","MultiX=Average","Skip=True","Sort=True")</f>
        <v>#N/A Invalid Parameter: Interpolation value</v>
      </c>
      <c r="AJ5840" s="43" t="str">
        <f>_xll.BInterpol('Base IPCA'!$C$3:$C$13,'Base IPCA'!$D$3:$D$13,AH5840,"Cubic","Extrapolate=Linear","MultiX=Average","Skip=True","Sort=True")</f>
        <v>#N/A Invalid Parameter: Interpolation value</v>
      </c>
    </row>
    <row r="5841" spans="34:36" x14ac:dyDescent="0.25">
      <c r="AH5841" s="42" t="e">
        <f t="shared" si="185"/>
        <v>#REF!</v>
      </c>
      <c r="AI5841" s="43" t="str">
        <f>_xll.BInterpol('Base IPCA'!$C$3:$C$13,'Base IPCA'!$E$3:$E$13,AH5841,"Cubic","Extrapolate=Linear","MultiX=Average","Skip=True","Sort=True")</f>
        <v>#N/A Invalid Parameter: Interpolation value</v>
      </c>
      <c r="AJ5841" s="43" t="str">
        <f>_xll.BInterpol('Base IPCA'!$C$3:$C$13,'Base IPCA'!$D$3:$D$13,AH5841,"Cubic","Extrapolate=Linear","MultiX=Average","Skip=True","Sort=True")</f>
        <v>#N/A Invalid Parameter: Interpolation value</v>
      </c>
    </row>
    <row r="5842" spans="34:36" x14ac:dyDescent="0.25">
      <c r="AH5842" s="42" t="e">
        <f t="shared" si="185"/>
        <v>#REF!</v>
      </c>
      <c r="AI5842" s="43" t="str">
        <f>_xll.BInterpol('Base IPCA'!$C$3:$C$13,'Base IPCA'!$E$3:$E$13,AH5842,"Cubic","Extrapolate=Linear","MultiX=Average","Skip=True","Sort=True")</f>
        <v>#N/A Invalid Parameter: Interpolation value</v>
      </c>
      <c r="AJ5842" s="43" t="str">
        <f>_xll.BInterpol('Base IPCA'!$C$3:$C$13,'Base IPCA'!$D$3:$D$13,AH5842,"Cubic","Extrapolate=Linear","MultiX=Average","Skip=True","Sort=True")</f>
        <v>#N/A Invalid Parameter: Interpolation value</v>
      </c>
    </row>
    <row r="5843" spans="34:36" x14ac:dyDescent="0.25">
      <c r="AH5843" s="42" t="e">
        <f t="shared" si="185"/>
        <v>#REF!</v>
      </c>
      <c r="AI5843" s="43" t="str">
        <f>_xll.BInterpol('Base IPCA'!$C$3:$C$13,'Base IPCA'!$E$3:$E$13,AH5843,"Cubic","Extrapolate=Linear","MultiX=Average","Skip=True","Sort=True")</f>
        <v>#N/A Invalid Parameter: Interpolation value</v>
      </c>
      <c r="AJ5843" s="43" t="str">
        <f>_xll.BInterpol('Base IPCA'!$C$3:$C$13,'Base IPCA'!$D$3:$D$13,AH5843,"Cubic","Extrapolate=Linear","MultiX=Average","Skip=True","Sort=True")</f>
        <v>#N/A Invalid Parameter: Interpolation value</v>
      </c>
    </row>
    <row r="5844" spans="34:36" x14ac:dyDescent="0.25">
      <c r="AH5844" s="42" t="e">
        <f t="shared" si="185"/>
        <v>#REF!</v>
      </c>
      <c r="AI5844" s="43" t="str">
        <f>_xll.BInterpol('Base IPCA'!$C$3:$C$13,'Base IPCA'!$E$3:$E$13,AH5844,"Cubic","Extrapolate=Linear","MultiX=Average","Skip=True","Sort=True")</f>
        <v>#N/A Invalid Parameter: Interpolation value</v>
      </c>
      <c r="AJ5844" s="43" t="str">
        <f>_xll.BInterpol('Base IPCA'!$C$3:$C$13,'Base IPCA'!$D$3:$D$13,AH5844,"Cubic","Extrapolate=Linear","MultiX=Average","Skip=True","Sort=True")</f>
        <v>#N/A Invalid Parameter: Interpolation value</v>
      </c>
    </row>
    <row r="5845" spans="34:36" x14ac:dyDescent="0.25">
      <c r="AH5845" s="42" t="e">
        <f t="shared" si="185"/>
        <v>#REF!</v>
      </c>
      <c r="AI5845" s="43" t="str">
        <f>_xll.BInterpol('Base IPCA'!$C$3:$C$13,'Base IPCA'!$E$3:$E$13,AH5845,"Cubic","Extrapolate=Linear","MultiX=Average","Skip=True","Sort=True")</f>
        <v>#N/A Invalid Parameter: Interpolation value</v>
      </c>
      <c r="AJ5845" s="43" t="str">
        <f>_xll.BInterpol('Base IPCA'!$C$3:$C$13,'Base IPCA'!$D$3:$D$13,AH5845,"Cubic","Extrapolate=Linear","MultiX=Average","Skip=True","Sort=True")</f>
        <v>#N/A Invalid Parameter: Interpolation value</v>
      </c>
    </row>
    <row r="5846" spans="34:36" x14ac:dyDescent="0.25">
      <c r="AH5846" s="42" t="e">
        <f t="shared" si="185"/>
        <v>#REF!</v>
      </c>
      <c r="AI5846" s="43" t="str">
        <f>_xll.BInterpol('Base IPCA'!$C$3:$C$13,'Base IPCA'!$E$3:$E$13,AH5846,"Cubic","Extrapolate=Linear","MultiX=Average","Skip=True","Sort=True")</f>
        <v>#N/A Invalid Parameter: Interpolation value</v>
      </c>
      <c r="AJ5846" s="43" t="str">
        <f>_xll.BInterpol('Base IPCA'!$C$3:$C$13,'Base IPCA'!$D$3:$D$13,AH5846,"Cubic","Extrapolate=Linear","MultiX=Average","Skip=True","Sort=True")</f>
        <v>#N/A Invalid Parameter: Interpolation value</v>
      </c>
    </row>
    <row r="5847" spans="34:36" x14ac:dyDescent="0.25">
      <c r="AH5847" s="42" t="e">
        <f t="shared" si="185"/>
        <v>#REF!</v>
      </c>
      <c r="AI5847" s="43" t="str">
        <f>_xll.BInterpol('Base IPCA'!$C$3:$C$13,'Base IPCA'!$E$3:$E$13,AH5847,"Cubic","Extrapolate=Linear","MultiX=Average","Skip=True","Sort=True")</f>
        <v>#N/A Invalid Parameter: Interpolation value</v>
      </c>
      <c r="AJ5847" s="43" t="str">
        <f>_xll.BInterpol('Base IPCA'!$C$3:$C$13,'Base IPCA'!$D$3:$D$13,AH5847,"Cubic","Extrapolate=Linear","MultiX=Average","Skip=True","Sort=True")</f>
        <v>#N/A Invalid Parameter: Interpolation value</v>
      </c>
    </row>
    <row r="5848" spans="34:36" x14ac:dyDescent="0.25">
      <c r="AH5848" s="42" t="e">
        <f t="shared" si="185"/>
        <v>#REF!</v>
      </c>
      <c r="AI5848" s="43" t="str">
        <f>_xll.BInterpol('Base IPCA'!$C$3:$C$13,'Base IPCA'!$E$3:$E$13,AH5848,"Cubic","Extrapolate=Linear","MultiX=Average","Skip=True","Sort=True")</f>
        <v>#N/A Invalid Parameter: Interpolation value</v>
      </c>
      <c r="AJ5848" s="43" t="str">
        <f>_xll.BInterpol('Base IPCA'!$C$3:$C$13,'Base IPCA'!$D$3:$D$13,AH5848,"Cubic","Extrapolate=Linear","MultiX=Average","Skip=True","Sort=True")</f>
        <v>#N/A Invalid Parameter: Interpolation value</v>
      </c>
    </row>
    <row r="5849" spans="34:36" x14ac:dyDescent="0.25">
      <c r="AH5849" s="42" t="e">
        <f t="shared" si="185"/>
        <v>#REF!</v>
      </c>
      <c r="AI5849" s="43" t="str">
        <f>_xll.BInterpol('Base IPCA'!$C$3:$C$13,'Base IPCA'!$E$3:$E$13,AH5849,"Cubic","Extrapolate=Linear","MultiX=Average","Skip=True","Sort=True")</f>
        <v>#N/A Invalid Parameter: Interpolation value</v>
      </c>
      <c r="AJ5849" s="43" t="str">
        <f>_xll.BInterpol('Base IPCA'!$C$3:$C$13,'Base IPCA'!$D$3:$D$13,AH5849,"Cubic","Extrapolate=Linear","MultiX=Average","Skip=True","Sort=True")</f>
        <v>#N/A Invalid Parameter: Interpolation value</v>
      </c>
    </row>
    <row r="5850" spans="34:36" x14ac:dyDescent="0.25">
      <c r="AH5850" s="42" t="e">
        <f t="shared" si="185"/>
        <v>#REF!</v>
      </c>
      <c r="AI5850" s="43" t="str">
        <f>_xll.BInterpol('Base IPCA'!$C$3:$C$13,'Base IPCA'!$E$3:$E$13,AH5850,"Cubic","Extrapolate=Linear","MultiX=Average","Skip=True","Sort=True")</f>
        <v>#N/A Invalid Parameter: Interpolation value</v>
      </c>
      <c r="AJ5850" s="43" t="str">
        <f>_xll.BInterpol('Base IPCA'!$C$3:$C$13,'Base IPCA'!$D$3:$D$13,AH5850,"Cubic","Extrapolate=Linear","MultiX=Average","Skip=True","Sort=True")</f>
        <v>#N/A Invalid Parameter: Interpolation value</v>
      </c>
    </row>
    <row r="5851" spans="34:36" x14ac:dyDescent="0.25">
      <c r="AH5851" s="42" t="e">
        <f t="shared" si="185"/>
        <v>#REF!</v>
      </c>
      <c r="AI5851" s="43" t="str">
        <f>_xll.BInterpol('Base IPCA'!$C$3:$C$13,'Base IPCA'!$E$3:$E$13,AH5851,"Cubic","Extrapolate=Linear","MultiX=Average","Skip=True","Sort=True")</f>
        <v>#N/A Invalid Parameter: Interpolation value</v>
      </c>
      <c r="AJ5851" s="43" t="str">
        <f>_xll.BInterpol('Base IPCA'!$C$3:$C$13,'Base IPCA'!$D$3:$D$13,AH5851,"Cubic","Extrapolate=Linear","MultiX=Average","Skip=True","Sort=True")</f>
        <v>#N/A Invalid Parameter: Interpolation value</v>
      </c>
    </row>
    <row r="5852" spans="34:36" x14ac:dyDescent="0.25">
      <c r="AH5852" s="42" t="e">
        <f t="shared" si="185"/>
        <v>#REF!</v>
      </c>
      <c r="AI5852" s="43" t="str">
        <f>_xll.BInterpol('Base IPCA'!$C$3:$C$13,'Base IPCA'!$E$3:$E$13,AH5852,"Cubic","Extrapolate=Linear","MultiX=Average","Skip=True","Sort=True")</f>
        <v>#N/A Invalid Parameter: Interpolation value</v>
      </c>
      <c r="AJ5852" s="43" t="str">
        <f>_xll.BInterpol('Base IPCA'!$C$3:$C$13,'Base IPCA'!$D$3:$D$13,AH5852,"Cubic","Extrapolate=Linear","MultiX=Average","Skip=True","Sort=True")</f>
        <v>#N/A Invalid Parameter: Interpolation value</v>
      </c>
    </row>
    <row r="5853" spans="34:36" x14ac:dyDescent="0.25">
      <c r="AH5853" s="42" t="e">
        <f t="shared" si="185"/>
        <v>#REF!</v>
      </c>
      <c r="AI5853" s="43" t="str">
        <f>_xll.BInterpol('Base IPCA'!$C$3:$C$13,'Base IPCA'!$E$3:$E$13,AH5853,"Cubic","Extrapolate=Linear","MultiX=Average","Skip=True","Sort=True")</f>
        <v>#N/A Invalid Parameter: Interpolation value</v>
      </c>
      <c r="AJ5853" s="43" t="str">
        <f>_xll.BInterpol('Base IPCA'!$C$3:$C$13,'Base IPCA'!$D$3:$D$13,AH5853,"Cubic","Extrapolate=Linear","MultiX=Average","Skip=True","Sort=True")</f>
        <v>#N/A Invalid Parameter: Interpolation value</v>
      </c>
    </row>
    <row r="5854" spans="34:36" x14ac:dyDescent="0.25">
      <c r="AH5854" s="42" t="e">
        <f t="shared" si="185"/>
        <v>#REF!</v>
      </c>
      <c r="AI5854" s="43" t="str">
        <f>_xll.BInterpol('Base IPCA'!$C$3:$C$13,'Base IPCA'!$E$3:$E$13,AH5854,"Cubic","Extrapolate=Linear","MultiX=Average","Skip=True","Sort=True")</f>
        <v>#N/A Invalid Parameter: Interpolation value</v>
      </c>
      <c r="AJ5854" s="43" t="str">
        <f>_xll.BInterpol('Base IPCA'!$C$3:$C$13,'Base IPCA'!$D$3:$D$13,AH5854,"Cubic","Extrapolate=Linear","MultiX=Average","Skip=True","Sort=True")</f>
        <v>#N/A Invalid Parameter: Interpolation value</v>
      </c>
    </row>
    <row r="5855" spans="34:36" x14ac:dyDescent="0.25">
      <c r="AH5855" s="42" t="e">
        <f t="shared" si="185"/>
        <v>#REF!</v>
      </c>
      <c r="AI5855" s="43" t="str">
        <f>_xll.BInterpol('Base IPCA'!$C$3:$C$13,'Base IPCA'!$E$3:$E$13,AH5855,"Cubic","Extrapolate=Linear","MultiX=Average","Skip=True","Sort=True")</f>
        <v>#N/A Invalid Parameter: Interpolation value</v>
      </c>
      <c r="AJ5855" s="43" t="str">
        <f>_xll.BInterpol('Base IPCA'!$C$3:$C$13,'Base IPCA'!$D$3:$D$13,AH5855,"Cubic","Extrapolate=Linear","MultiX=Average","Skip=True","Sort=True")</f>
        <v>#N/A Invalid Parameter: Interpolation value</v>
      </c>
    </row>
    <row r="5856" spans="34:36" x14ac:dyDescent="0.25">
      <c r="AH5856" s="42" t="e">
        <f t="shared" si="185"/>
        <v>#REF!</v>
      </c>
      <c r="AI5856" s="43" t="str">
        <f>_xll.BInterpol('Base IPCA'!$C$3:$C$13,'Base IPCA'!$E$3:$E$13,AH5856,"Cubic","Extrapolate=Linear","MultiX=Average","Skip=True","Sort=True")</f>
        <v>#N/A Invalid Parameter: Interpolation value</v>
      </c>
      <c r="AJ5856" s="43" t="str">
        <f>_xll.BInterpol('Base IPCA'!$C$3:$C$13,'Base IPCA'!$D$3:$D$13,AH5856,"Cubic","Extrapolate=Linear","MultiX=Average","Skip=True","Sort=True")</f>
        <v>#N/A Invalid Parameter: Interpolation value</v>
      </c>
    </row>
    <row r="5857" spans="34:36" x14ac:dyDescent="0.25">
      <c r="AH5857" s="42" t="e">
        <f t="shared" si="185"/>
        <v>#REF!</v>
      </c>
      <c r="AI5857" s="43" t="str">
        <f>_xll.BInterpol('Base IPCA'!$C$3:$C$13,'Base IPCA'!$E$3:$E$13,AH5857,"Cubic","Extrapolate=Linear","MultiX=Average","Skip=True","Sort=True")</f>
        <v>#N/A Invalid Parameter: Interpolation value</v>
      </c>
      <c r="AJ5857" s="43" t="str">
        <f>_xll.BInterpol('Base IPCA'!$C$3:$C$13,'Base IPCA'!$D$3:$D$13,AH5857,"Cubic","Extrapolate=Linear","MultiX=Average","Skip=True","Sort=True")</f>
        <v>#N/A Invalid Parameter: Interpolation value</v>
      </c>
    </row>
    <row r="5858" spans="34:36" x14ac:dyDescent="0.25">
      <c r="AH5858" s="42" t="e">
        <f t="shared" si="185"/>
        <v>#REF!</v>
      </c>
      <c r="AI5858" s="43" t="str">
        <f>_xll.BInterpol('Base IPCA'!$C$3:$C$13,'Base IPCA'!$E$3:$E$13,AH5858,"Cubic","Extrapolate=Linear","MultiX=Average","Skip=True","Sort=True")</f>
        <v>#N/A Invalid Parameter: Interpolation value</v>
      </c>
      <c r="AJ5858" s="43" t="str">
        <f>_xll.BInterpol('Base IPCA'!$C$3:$C$13,'Base IPCA'!$D$3:$D$13,AH5858,"Cubic","Extrapolate=Linear","MultiX=Average","Skip=True","Sort=True")</f>
        <v>#N/A Invalid Parameter: Interpolation value</v>
      </c>
    </row>
    <row r="5859" spans="34:36" x14ac:dyDescent="0.25">
      <c r="AH5859" s="42" t="e">
        <f t="shared" si="185"/>
        <v>#REF!</v>
      </c>
      <c r="AI5859" s="43" t="str">
        <f>_xll.BInterpol('Base IPCA'!$C$3:$C$13,'Base IPCA'!$E$3:$E$13,AH5859,"Cubic","Extrapolate=Linear","MultiX=Average","Skip=True","Sort=True")</f>
        <v>#N/A Invalid Parameter: Interpolation value</v>
      </c>
      <c r="AJ5859" s="43" t="str">
        <f>_xll.BInterpol('Base IPCA'!$C$3:$C$13,'Base IPCA'!$D$3:$D$13,AH5859,"Cubic","Extrapolate=Linear","MultiX=Average","Skip=True","Sort=True")</f>
        <v>#N/A Invalid Parameter: Interpolation value</v>
      </c>
    </row>
    <row r="5860" spans="34:36" x14ac:dyDescent="0.25">
      <c r="AH5860" s="42" t="e">
        <f t="shared" si="185"/>
        <v>#REF!</v>
      </c>
      <c r="AI5860" s="43" t="str">
        <f>_xll.BInterpol('Base IPCA'!$C$3:$C$13,'Base IPCA'!$E$3:$E$13,AH5860,"Cubic","Extrapolate=Linear","MultiX=Average","Skip=True","Sort=True")</f>
        <v>#N/A Invalid Parameter: Interpolation value</v>
      </c>
      <c r="AJ5860" s="43" t="str">
        <f>_xll.BInterpol('Base IPCA'!$C$3:$C$13,'Base IPCA'!$D$3:$D$13,AH5860,"Cubic","Extrapolate=Linear","MultiX=Average","Skip=True","Sort=True")</f>
        <v>#N/A Invalid Parameter: Interpolation value</v>
      </c>
    </row>
    <row r="5861" spans="34:36" x14ac:dyDescent="0.25">
      <c r="AH5861" s="42" t="e">
        <f t="shared" si="185"/>
        <v>#REF!</v>
      </c>
      <c r="AI5861" s="43" t="str">
        <f>_xll.BInterpol('Base IPCA'!$C$3:$C$13,'Base IPCA'!$E$3:$E$13,AH5861,"Cubic","Extrapolate=Linear","MultiX=Average","Skip=True","Sort=True")</f>
        <v>#N/A Invalid Parameter: Interpolation value</v>
      </c>
      <c r="AJ5861" s="43" t="str">
        <f>_xll.BInterpol('Base IPCA'!$C$3:$C$13,'Base IPCA'!$D$3:$D$13,AH5861,"Cubic","Extrapolate=Linear","MultiX=Average","Skip=True","Sort=True")</f>
        <v>#N/A Invalid Parameter: Interpolation value</v>
      </c>
    </row>
    <row r="5862" spans="34:36" x14ac:dyDescent="0.25">
      <c r="AH5862" s="42" t="e">
        <f t="shared" si="185"/>
        <v>#REF!</v>
      </c>
      <c r="AI5862" s="43" t="str">
        <f>_xll.BInterpol('Base IPCA'!$C$3:$C$13,'Base IPCA'!$E$3:$E$13,AH5862,"Cubic","Extrapolate=Linear","MultiX=Average","Skip=True","Sort=True")</f>
        <v>#N/A Invalid Parameter: Interpolation value</v>
      </c>
      <c r="AJ5862" s="43" t="str">
        <f>_xll.BInterpol('Base IPCA'!$C$3:$C$13,'Base IPCA'!$D$3:$D$13,AH5862,"Cubic","Extrapolate=Linear","MultiX=Average","Skip=True","Sort=True")</f>
        <v>#N/A Invalid Parameter: Interpolation value</v>
      </c>
    </row>
    <row r="5863" spans="34:36" x14ac:dyDescent="0.25">
      <c r="AH5863" s="42" t="e">
        <f t="shared" si="185"/>
        <v>#REF!</v>
      </c>
      <c r="AI5863" s="43" t="str">
        <f>_xll.BInterpol('Base IPCA'!$C$3:$C$13,'Base IPCA'!$E$3:$E$13,AH5863,"Cubic","Extrapolate=Linear","MultiX=Average","Skip=True","Sort=True")</f>
        <v>#N/A Invalid Parameter: Interpolation value</v>
      </c>
      <c r="AJ5863" s="43" t="str">
        <f>_xll.BInterpol('Base IPCA'!$C$3:$C$13,'Base IPCA'!$D$3:$D$13,AH5863,"Cubic","Extrapolate=Linear","MultiX=Average","Skip=True","Sort=True")</f>
        <v>#N/A Invalid Parameter: Interpolation value</v>
      </c>
    </row>
    <row r="5864" spans="34:36" x14ac:dyDescent="0.25">
      <c r="AH5864" s="42" t="e">
        <f t="shared" si="185"/>
        <v>#REF!</v>
      </c>
      <c r="AI5864" s="43" t="str">
        <f>_xll.BInterpol('Base IPCA'!$C$3:$C$13,'Base IPCA'!$E$3:$E$13,AH5864,"Cubic","Extrapolate=Linear","MultiX=Average","Skip=True","Sort=True")</f>
        <v>#N/A Invalid Parameter: Interpolation value</v>
      </c>
      <c r="AJ5864" s="43" t="str">
        <f>_xll.BInterpol('Base IPCA'!$C$3:$C$13,'Base IPCA'!$D$3:$D$13,AH5864,"Cubic","Extrapolate=Linear","MultiX=Average","Skip=True","Sort=True")</f>
        <v>#N/A Invalid Parameter: Interpolation value</v>
      </c>
    </row>
    <row r="5865" spans="34:36" x14ac:dyDescent="0.25">
      <c r="AH5865" s="42" t="e">
        <f t="shared" si="185"/>
        <v>#REF!</v>
      </c>
      <c r="AI5865" s="43" t="str">
        <f>_xll.BInterpol('Base IPCA'!$C$3:$C$13,'Base IPCA'!$E$3:$E$13,AH5865,"Cubic","Extrapolate=Linear","MultiX=Average","Skip=True","Sort=True")</f>
        <v>#N/A Invalid Parameter: Interpolation value</v>
      </c>
      <c r="AJ5865" s="43" t="str">
        <f>_xll.BInterpol('Base IPCA'!$C$3:$C$13,'Base IPCA'!$D$3:$D$13,AH5865,"Cubic","Extrapolate=Linear","MultiX=Average","Skip=True","Sort=True")</f>
        <v>#N/A Invalid Parameter: Interpolation value</v>
      </c>
    </row>
    <row r="5866" spans="34:36" x14ac:dyDescent="0.25">
      <c r="AH5866" s="42" t="e">
        <f t="shared" si="185"/>
        <v>#REF!</v>
      </c>
      <c r="AI5866" s="43" t="str">
        <f>_xll.BInterpol('Base IPCA'!$C$3:$C$13,'Base IPCA'!$E$3:$E$13,AH5866,"Cubic","Extrapolate=Linear","MultiX=Average","Skip=True","Sort=True")</f>
        <v>#N/A Invalid Parameter: Interpolation value</v>
      </c>
      <c r="AJ5866" s="43" t="str">
        <f>_xll.BInterpol('Base IPCA'!$C$3:$C$13,'Base IPCA'!$D$3:$D$13,AH5866,"Cubic","Extrapolate=Linear","MultiX=Average","Skip=True","Sort=True")</f>
        <v>#N/A Invalid Parameter: Interpolation value</v>
      </c>
    </row>
    <row r="5867" spans="34:36" x14ac:dyDescent="0.25">
      <c r="AH5867" s="42" t="e">
        <f t="shared" si="185"/>
        <v>#REF!</v>
      </c>
      <c r="AI5867" s="43" t="str">
        <f>_xll.BInterpol('Base IPCA'!$C$3:$C$13,'Base IPCA'!$E$3:$E$13,AH5867,"Cubic","Extrapolate=Linear","MultiX=Average","Skip=True","Sort=True")</f>
        <v>#N/A Invalid Parameter: Interpolation value</v>
      </c>
      <c r="AJ5867" s="43" t="str">
        <f>_xll.BInterpol('Base IPCA'!$C$3:$C$13,'Base IPCA'!$D$3:$D$13,AH5867,"Cubic","Extrapolate=Linear","MultiX=Average","Skip=True","Sort=True")</f>
        <v>#N/A Invalid Parameter: Interpolation value</v>
      </c>
    </row>
    <row r="5868" spans="34:36" x14ac:dyDescent="0.25">
      <c r="AH5868" s="42" t="e">
        <f t="shared" si="185"/>
        <v>#REF!</v>
      </c>
      <c r="AI5868" s="43" t="str">
        <f>_xll.BInterpol('Base IPCA'!$C$3:$C$13,'Base IPCA'!$E$3:$E$13,AH5868,"Cubic","Extrapolate=Linear","MultiX=Average","Skip=True","Sort=True")</f>
        <v>#N/A Invalid Parameter: Interpolation value</v>
      </c>
      <c r="AJ5868" s="43" t="str">
        <f>_xll.BInterpol('Base IPCA'!$C$3:$C$13,'Base IPCA'!$D$3:$D$13,AH5868,"Cubic","Extrapolate=Linear","MultiX=Average","Skip=True","Sort=True")</f>
        <v>#N/A Invalid Parameter: Interpolation value</v>
      </c>
    </row>
    <row r="5869" spans="34:36" x14ac:dyDescent="0.25">
      <c r="AH5869" s="42" t="e">
        <f t="shared" si="185"/>
        <v>#REF!</v>
      </c>
      <c r="AI5869" s="43" t="str">
        <f>_xll.BInterpol('Base IPCA'!$C$3:$C$13,'Base IPCA'!$E$3:$E$13,AH5869,"Cubic","Extrapolate=Linear","MultiX=Average","Skip=True","Sort=True")</f>
        <v>#N/A Invalid Parameter: Interpolation value</v>
      </c>
      <c r="AJ5869" s="43" t="str">
        <f>_xll.BInterpol('Base IPCA'!$C$3:$C$13,'Base IPCA'!$D$3:$D$13,AH5869,"Cubic","Extrapolate=Linear","MultiX=Average","Skip=True","Sort=True")</f>
        <v>#N/A Invalid Parameter: Interpolation value</v>
      </c>
    </row>
    <row r="5870" spans="34:36" x14ac:dyDescent="0.25">
      <c r="AH5870" s="42" t="e">
        <f t="shared" si="185"/>
        <v>#REF!</v>
      </c>
      <c r="AI5870" s="43" t="str">
        <f>_xll.BInterpol('Base IPCA'!$C$3:$C$13,'Base IPCA'!$E$3:$E$13,AH5870,"Cubic","Extrapolate=Linear","MultiX=Average","Skip=True","Sort=True")</f>
        <v>#N/A Invalid Parameter: Interpolation value</v>
      </c>
      <c r="AJ5870" s="43" t="str">
        <f>_xll.BInterpol('Base IPCA'!$C$3:$C$13,'Base IPCA'!$D$3:$D$13,AH5870,"Cubic","Extrapolate=Linear","MultiX=Average","Skip=True","Sort=True")</f>
        <v>#N/A Invalid Parameter: Interpolation value</v>
      </c>
    </row>
    <row r="5871" spans="34:36" x14ac:dyDescent="0.25">
      <c r="AH5871" s="42" t="e">
        <f t="shared" si="185"/>
        <v>#REF!</v>
      </c>
      <c r="AI5871" s="43" t="str">
        <f>_xll.BInterpol('Base IPCA'!$C$3:$C$13,'Base IPCA'!$E$3:$E$13,AH5871,"Cubic","Extrapolate=Linear","MultiX=Average","Skip=True","Sort=True")</f>
        <v>#N/A Invalid Parameter: Interpolation value</v>
      </c>
      <c r="AJ5871" s="43" t="str">
        <f>_xll.BInterpol('Base IPCA'!$C$3:$C$13,'Base IPCA'!$D$3:$D$13,AH5871,"Cubic","Extrapolate=Linear","MultiX=Average","Skip=True","Sort=True")</f>
        <v>#N/A Invalid Parameter: Interpolation value</v>
      </c>
    </row>
    <row r="5872" spans="34:36" x14ac:dyDescent="0.25">
      <c r="AH5872" s="42" t="e">
        <f t="shared" si="185"/>
        <v>#REF!</v>
      </c>
      <c r="AI5872" s="43" t="str">
        <f>_xll.BInterpol('Base IPCA'!$C$3:$C$13,'Base IPCA'!$E$3:$E$13,AH5872,"Cubic","Extrapolate=Linear","MultiX=Average","Skip=True","Sort=True")</f>
        <v>#N/A Invalid Parameter: Interpolation value</v>
      </c>
      <c r="AJ5872" s="43" t="str">
        <f>_xll.BInterpol('Base IPCA'!$C$3:$C$13,'Base IPCA'!$D$3:$D$13,AH5872,"Cubic","Extrapolate=Linear","MultiX=Average","Skip=True","Sort=True")</f>
        <v>#N/A Invalid Parameter: Interpolation value</v>
      </c>
    </row>
    <row r="5873" spans="34:36" x14ac:dyDescent="0.25">
      <c r="AH5873" s="42" t="e">
        <f t="shared" si="185"/>
        <v>#REF!</v>
      </c>
      <c r="AI5873" s="43" t="str">
        <f>_xll.BInterpol('Base IPCA'!$C$3:$C$13,'Base IPCA'!$E$3:$E$13,AH5873,"Cubic","Extrapolate=Linear","MultiX=Average","Skip=True","Sort=True")</f>
        <v>#N/A Invalid Parameter: Interpolation value</v>
      </c>
      <c r="AJ5873" s="43" t="str">
        <f>_xll.BInterpol('Base IPCA'!$C$3:$C$13,'Base IPCA'!$D$3:$D$13,AH5873,"Cubic","Extrapolate=Linear","MultiX=Average","Skip=True","Sort=True")</f>
        <v>#N/A Invalid Parameter: Interpolation value</v>
      </c>
    </row>
    <row r="5874" spans="34:36" x14ac:dyDescent="0.25">
      <c r="AH5874" s="42" t="e">
        <f t="shared" si="185"/>
        <v>#REF!</v>
      </c>
      <c r="AI5874" s="43" t="str">
        <f>_xll.BInterpol('Base IPCA'!$C$3:$C$13,'Base IPCA'!$E$3:$E$13,AH5874,"Cubic","Extrapolate=Linear","MultiX=Average","Skip=True","Sort=True")</f>
        <v>#N/A Invalid Parameter: Interpolation value</v>
      </c>
      <c r="AJ5874" s="43" t="str">
        <f>_xll.BInterpol('Base IPCA'!$C$3:$C$13,'Base IPCA'!$D$3:$D$13,AH5874,"Cubic","Extrapolate=Linear","MultiX=Average","Skip=True","Sort=True")</f>
        <v>#N/A Invalid Parameter: Interpolation value</v>
      </c>
    </row>
    <row r="5875" spans="34:36" x14ac:dyDescent="0.25">
      <c r="AH5875" s="42" t="e">
        <f t="shared" si="185"/>
        <v>#REF!</v>
      </c>
      <c r="AI5875" s="43" t="str">
        <f>_xll.BInterpol('Base IPCA'!$C$3:$C$13,'Base IPCA'!$E$3:$E$13,AH5875,"Cubic","Extrapolate=Linear","MultiX=Average","Skip=True","Sort=True")</f>
        <v>#N/A Invalid Parameter: Interpolation value</v>
      </c>
      <c r="AJ5875" s="43" t="str">
        <f>_xll.BInterpol('Base IPCA'!$C$3:$C$13,'Base IPCA'!$D$3:$D$13,AH5875,"Cubic","Extrapolate=Linear","MultiX=Average","Skip=True","Sort=True")</f>
        <v>#N/A Invalid Parameter: Interpolation value</v>
      </c>
    </row>
    <row r="5876" spans="34:36" x14ac:dyDescent="0.25">
      <c r="AH5876" s="42" t="e">
        <f t="shared" si="185"/>
        <v>#REF!</v>
      </c>
      <c r="AI5876" s="43" t="str">
        <f>_xll.BInterpol('Base IPCA'!$C$3:$C$13,'Base IPCA'!$E$3:$E$13,AH5876,"Cubic","Extrapolate=Linear","MultiX=Average","Skip=True","Sort=True")</f>
        <v>#N/A Invalid Parameter: Interpolation value</v>
      </c>
      <c r="AJ5876" s="43" t="str">
        <f>_xll.BInterpol('Base IPCA'!$C$3:$C$13,'Base IPCA'!$D$3:$D$13,AH5876,"Cubic","Extrapolate=Linear","MultiX=Average","Skip=True","Sort=True")</f>
        <v>#N/A Invalid Parameter: Interpolation value</v>
      </c>
    </row>
    <row r="5877" spans="34:36" x14ac:dyDescent="0.25">
      <c r="AH5877" s="42" t="e">
        <f t="shared" si="185"/>
        <v>#REF!</v>
      </c>
      <c r="AI5877" s="43" t="str">
        <f>_xll.BInterpol('Base IPCA'!$C$3:$C$13,'Base IPCA'!$E$3:$E$13,AH5877,"Cubic","Extrapolate=Linear","MultiX=Average","Skip=True","Sort=True")</f>
        <v>#N/A Invalid Parameter: Interpolation value</v>
      </c>
      <c r="AJ5877" s="43" t="str">
        <f>_xll.BInterpol('Base IPCA'!$C$3:$C$13,'Base IPCA'!$D$3:$D$13,AH5877,"Cubic","Extrapolate=Linear","MultiX=Average","Skip=True","Sort=True")</f>
        <v>#N/A Invalid Parameter: Interpolation value</v>
      </c>
    </row>
    <row r="5878" spans="34:36" x14ac:dyDescent="0.25">
      <c r="AH5878" s="42" t="e">
        <f t="shared" si="185"/>
        <v>#REF!</v>
      </c>
      <c r="AI5878" s="43" t="str">
        <f>_xll.BInterpol('Base IPCA'!$C$3:$C$13,'Base IPCA'!$E$3:$E$13,AH5878,"Cubic","Extrapolate=Linear","MultiX=Average","Skip=True","Sort=True")</f>
        <v>#N/A Invalid Parameter: Interpolation value</v>
      </c>
      <c r="AJ5878" s="43" t="str">
        <f>_xll.BInterpol('Base IPCA'!$C$3:$C$13,'Base IPCA'!$D$3:$D$13,AH5878,"Cubic","Extrapolate=Linear","MultiX=Average","Skip=True","Sort=True")</f>
        <v>#N/A Invalid Parameter: Interpolation value</v>
      </c>
    </row>
    <row r="5879" spans="34:36" x14ac:dyDescent="0.25">
      <c r="AH5879" s="42" t="e">
        <f t="shared" si="185"/>
        <v>#REF!</v>
      </c>
      <c r="AI5879" s="43" t="str">
        <f>_xll.BInterpol('Base IPCA'!$C$3:$C$13,'Base IPCA'!$E$3:$E$13,AH5879,"Cubic","Extrapolate=Linear","MultiX=Average","Skip=True","Sort=True")</f>
        <v>#N/A Invalid Parameter: Interpolation value</v>
      </c>
      <c r="AJ5879" s="43" t="str">
        <f>_xll.BInterpol('Base IPCA'!$C$3:$C$13,'Base IPCA'!$D$3:$D$13,AH5879,"Cubic","Extrapolate=Linear","MultiX=Average","Skip=True","Sort=True")</f>
        <v>#N/A Invalid Parameter: Interpolation value</v>
      </c>
    </row>
    <row r="5880" spans="34:36" x14ac:dyDescent="0.25">
      <c r="AH5880" s="42" t="e">
        <f t="shared" si="185"/>
        <v>#REF!</v>
      </c>
      <c r="AI5880" s="43" t="str">
        <f>_xll.BInterpol('Base IPCA'!$C$3:$C$13,'Base IPCA'!$E$3:$E$13,AH5880,"Cubic","Extrapolate=Linear","MultiX=Average","Skip=True","Sort=True")</f>
        <v>#N/A Invalid Parameter: Interpolation value</v>
      </c>
      <c r="AJ5880" s="43" t="str">
        <f>_xll.BInterpol('Base IPCA'!$C$3:$C$13,'Base IPCA'!$D$3:$D$13,AH5880,"Cubic","Extrapolate=Linear","MultiX=Average","Skip=True","Sort=True")</f>
        <v>#N/A Invalid Parameter: Interpolation value</v>
      </c>
    </row>
    <row r="5881" spans="34:36" x14ac:dyDescent="0.25">
      <c r="AH5881" s="42" t="e">
        <f t="shared" si="185"/>
        <v>#REF!</v>
      </c>
      <c r="AI5881" s="43" t="str">
        <f>_xll.BInterpol('Base IPCA'!$C$3:$C$13,'Base IPCA'!$E$3:$E$13,AH5881,"Cubic","Extrapolate=Linear","MultiX=Average","Skip=True","Sort=True")</f>
        <v>#N/A Invalid Parameter: Interpolation value</v>
      </c>
      <c r="AJ5881" s="43" t="str">
        <f>_xll.BInterpol('Base IPCA'!$C$3:$C$13,'Base IPCA'!$D$3:$D$13,AH5881,"Cubic","Extrapolate=Linear","MultiX=Average","Skip=True","Sort=True")</f>
        <v>#N/A Invalid Parameter: Interpolation value</v>
      </c>
    </row>
    <row r="5882" spans="34:36" x14ac:dyDescent="0.25">
      <c r="AH5882" s="42" t="e">
        <f t="shared" si="185"/>
        <v>#REF!</v>
      </c>
      <c r="AI5882" s="43" t="str">
        <f>_xll.BInterpol('Base IPCA'!$C$3:$C$13,'Base IPCA'!$E$3:$E$13,AH5882,"Cubic","Extrapolate=Linear","MultiX=Average","Skip=True","Sort=True")</f>
        <v>#N/A Invalid Parameter: Interpolation value</v>
      </c>
      <c r="AJ5882" s="43" t="str">
        <f>_xll.BInterpol('Base IPCA'!$C$3:$C$13,'Base IPCA'!$D$3:$D$13,AH5882,"Cubic","Extrapolate=Linear","MultiX=Average","Skip=True","Sort=True")</f>
        <v>#N/A Invalid Parameter: Interpolation value</v>
      </c>
    </row>
    <row r="5883" spans="34:36" x14ac:dyDescent="0.25">
      <c r="AH5883" s="42" t="e">
        <f t="shared" si="185"/>
        <v>#REF!</v>
      </c>
      <c r="AI5883" s="43" t="str">
        <f>_xll.BInterpol('Base IPCA'!$C$3:$C$13,'Base IPCA'!$E$3:$E$13,AH5883,"Cubic","Extrapolate=Linear","MultiX=Average","Skip=True","Sort=True")</f>
        <v>#N/A Invalid Parameter: Interpolation value</v>
      </c>
      <c r="AJ5883" s="43" t="str">
        <f>_xll.BInterpol('Base IPCA'!$C$3:$C$13,'Base IPCA'!$D$3:$D$13,AH5883,"Cubic","Extrapolate=Linear","MultiX=Average","Skip=True","Sort=True")</f>
        <v>#N/A Invalid Parameter: Interpolation value</v>
      </c>
    </row>
    <row r="5884" spans="34:36" x14ac:dyDescent="0.25">
      <c r="AH5884" s="42" t="e">
        <f t="shared" si="185"/>
        <v>#REF!</v>
      </c>
      <c r="AI5884" s="43" t="str">
        <f>_xll.BInterpol('Base IPCA'!$C$3:$C$13,'Base IPCA'!$E$3:$E$13,AH5884,"Cubic","Extrapolate=Linear","MultiX=Average","Skip=True","Sort=True")</f>
        <v>#N/A Invalid Parameter: Interpolation value</v>
      </c>
      <c r="AJ5884" s="43" t="str">
        <f>_xll.BInterpol('Base IPCA'!$C$3:$C$13,'Base IPCA'!$D$3:$D$13,AH5884,"Cubic","Extrapolate=Linear","MultiX=Average","Skip=True","Sort=True")</f>
        <v>#N/A Invalid Parameter: Interpolation value</v>
      </c>
    </row>
    <row r="5885" spans="34:36" x14ac:dyDescent="0.25">
      <c r="AH5885" s="42" t="e">
        <f t="shared" si="185"/>
        <v>#REF!</v>
      </c>
      <c r="AI5885" s="43" t="str">
        <f>_xll.BInterpol('Base IPCA'!$C$3:$C$13,'Base IPCA'!$E$3:$E$13,AH5885,"Cubic","Extrapolate=Linear","MultiX=Average","Skip=True","Sort=True")</f>
        <v>#N/A Invalid Parameter: Interpolation value</v>
      </c>
      <c r="AJ5885" s="43" t="str">
        <f>_xll.BInterpol('Base IPCA'!$C$3:$C$13,'Base IPCA'!$D$3:$D$13,AH5885,"Cubic","Extrapolate=Linear","MultiX=Average","Skip=True","Sort=True")</f>
        <v>#N/A Invalid Parameter: Interpolation value</v>
      </c>
    </row>
    <row r="5886" spans="34:36" x14ac:dyDescent="0.25">
      <c r="AH5886" s="42" t="e">
        <f t="shared" si="185"/>
        <v>#REF!</v>
      </c>
      <c r="AI5886" s="43" t="str">
        <f>_xll.BInterpol('Base IPCA'!$C$3:$C$13,'Base IPCA'!$E$3:$E$13,AH5886,"Cubic","Extrapolate=Linear","MultiX=Average","Skip=True","Sort=True")</f>
        <v>#N/A Invalid Parameter: Interpolation value</v>
      </c>
      <c r="AJ5886" s="43" t="str">
        <f>_xll.BInterpol('Base IPCA'!$C$3:$C$13,'Base IPCA'!$D$3:$D$13,AH5886,"Cubic","Extrapolate=Linear","MultiX=Average","Skip=True","Sort=True")</f>
        <v>#N/A Invalid Parameter: Interpolation value</v>
      </c>
    </row>
    <row r="5887" spans="34:36" x14ac:dyDescent="0.25">
      <c r="AH5887" s="42" t="e">
        <f t="shared" si="185"/>
        <v>#REF!</v>
      </c>
      <c r="AI5887" s="43" t="str">
        <f>_xll.BInterpol('Base IPCA'!$C$3:$C$13,'Base IPCA'!$E$3:$E$13,AH5887,"Cubic","Extrapolate=Linear","MultiX=Average","Skip=True","Sort=True")</f>
        <v>#N/A Invalid Parameter: Interpolation value</v>
      </c>
      <c r="AJ5887" s="43" t="str">
        <f>_xll.BInterpol('Base IPCA'!$C$3:$C$13,'Base IPCA'!$D$3:$D$13,AH5887,"Cubic","Extrapolate=Linear","MultiX=Average","Skip=True","Sort=True")</f>
        <v>#N/A Invalid Parameter: Interpolation value</v>
      </c>
    </row>
    <row r="5888" spans="34:36" x14ac:dyDescent="0.25">
      <c r="AH5888" s="42" t="e">
        <f t="shared" si="185"/>
        <v>#REF!</v>
      </c>
      <c r="AI5888" s="43" t="str">
        <f>_xll.BInterpol('Base IPCA'!$C$3:$C$13,'Base IPCA'!$E$3:$E$13,AH5888,"Cubic","Extrapolate=Linear","MultiX=Average","Skip=True","Sort=True")</f>
        <v>#N/A Invalid Parameter: Interpolation value</v>
      </c>
      <c r="AJ5888" s="43" t="str">
        <f>_xll.BInterpol('Base IPCA'!$C$3:$C$13,'Base IPCA'!$D$3:$D$13,AH5888,"Cubic","Extrapolate=Linear","MultiX=Average","Skip=True","Sort=True")</f>
        <v>#N/A Invalid Parameter: Interpolation value</v>
      </c>
    </row>
    <row r="5889" spans="34:36" x14ac:dyDescent="0.25">
      <c r="AH5889" s="42" t="e">
        <f t="shared" si="185"/>
        <v>#REF!</v>
      </c>
      <c r="AI5889" s="43" t="str">
        <f>_xll.BInterpol('Base IPCA'!$C$3:$C$13,'Base IPCA'!$E$3:$E$13,AH5889,"Cubic","Extrapolate=Linear","MultiX=Average","Skip=True","Sort=True")</f>
        <v>#N/A Invalid Parameter: Interpolation value</v>
      </c>
      <c r="AJ5889" s="43" t="str">
        <f>_xll.BInterpol('Base IPCA'!$C$3:$C$13,'Base IPCA'!$D$3:$D$13,AH5889,"Cubic","Extrapolate=Linear","MultiX=Average","Skip=True","Sort=True")</f>
        <v>#N/A Invalid Parameter: Interpolation value</v>
      </c>
    </row>
    <row r="5890" spans="34:36" x14ac:dyDescent="0.25">
      <c r="AH5890" s="42" t="e">
        <f t="shared" si="185"/>
        <v>#REF!</v>
      </c>
      <c r="AI5890" s="43" t="str">
        <f>_xll.BInterpol('Base IPCA'!$C$3:$C$13,'Base IPCA'!$E$3:$E$13,AH5890,"Cubic","Extrapolate=Linear","MultiX=Average","Skip=True","Sort=True")</f>
        <v>#N/A Invalid Parameter: Interpolation value</v>
      </c>
      <c r="AJ5890" s="43" t="str">
        <f>_xll.BInterpol('Base IPCA'!$C$3:$C$13,'Base IPCA'!$D$3:$D$13,AH5890,"Cubic","Extrapolate=Linear","MultiX=Average","Skip=True","Sort=True")</f>
        <v>#N/A Invalid Parameter: Interpolation value</v>
      </c>
    </row>
    <row r="5891" spans="34:36" x14ac:dyDescent="0.25">
      <c r="AH5891" s="42" t="e">
        <f t="shared" si="185"/>
        <v>#REF!</v>
      </c>
      <c r="AI5891" s="43" t="str">
        <f>_xll.BInterpol('Base IPCA'!$C$3:$C$13,'Base IPCA'!$E$3:$E$13,AH5891,"Cubic","Extrapolate=Linear","MultiX=Average","Skip=True","Sort=True")</f>
        <v>#N/A Invalid Parameter: Interpolation value</v>
      </c>
      <c r="AJ5891" s="43" t="str">
        <f>_xll.BInterpol('Base IPCA'!$C$3:$C$13,'Base IPCA'!$D$3:$D$13,AH5891,"Cubic","Extrapolate=Linear","MultiX=Average","Skip=True","Sort=True")</f>
        <v>#N/A Invalid Parameter: Interpolation value</v>
      </c>
    </row>
    <row r="5892" spans="34:36" x14ac:dyDescent="0.25">
      <c r="AH5892" s="42" t="e">
        <f t="shared" si="185"/>
        <v>#REF!</v>
      </c>
      <c r="AI5892" s="43" t="str">
        <f>_xll.BInterpol('Base IPCA'!$C$3:$C$13,'Base IPCA'!$E$3:$E$13,AH5892,"Cubic","Extrapolate=Linear","MultiX=Average","Skip=True","Sort=True")</f>
        <v>#N/A Invalid Parameter: Interpolation value</v>
      </c>
      <c r="AJ5892" s="43" t="str">
        <f>_xll.BInterpol('Base IPCA'!$C$3:$C$13,'Base IPCA'!$D$3:$D$13,AH5892,"Cubic","Extrapolate=Linear","MultiX=Average","Skip=True","Sort=True")</f>
        <v>#N/A Invalid Parameter: Interpolation value</v>
      </c>
    </row>
    <row r="5893" spans="34:36" x14ac:dyDescent="0.25">
      <c r="AH5893" s="42" t="e">
        <f t="shared" si="185"/>
        <v>#REF!</v>
      </c>
      <c r="AI5893" s="43" t="str">
        <f>_xll.BInterpol('Base IPCA'!$C$3:$C$13,'Base IPCA'!$E$3:$E$13,AH5893,"Cubic","Extrapolate=Linear","MultiX=Average","Skip=True","Sort=True")</f>
        <v>#N/A Invalid Parameter: Interpolation value</v>
      </c>
      <c r="AJ5893" s="43" t="str">
        <f>_xll.BInterpol('Base IPCA'!$C$3:$C$13,'Base IPCA'!$D$3:$D$13,AH5893,"Cubic","Extrapolate=Linear","MultiX=Average","Skip=True","Sort=True")</f>
        <v>#N/A Invalid Parameter: Interpolation value</v>
      </c>
    </row>
    <row r="5894" spans="34:36" x14ac:dyDescent="0.25">
      <c r="AH5894" s="42" t="e">
        <f t="shared" ref="AH5894:AH5957" si="186">AH5893+1</f>
        <v>#REF!</v>
      </c>
      <c r="AI5894" s="43" t="str">
        <f>_xll.BInterpol('Base IPCA'!$C$3:$C$13,'Base IPCA'!$E$3:$E$13,AH5894,"Cubic","Extrapolate=Linear","MultiX=Average","Skip=True","Sort=True")</f>
        <v>#N/A Invalid Parameter: Interpolation value</v>
      </c>
      <c r="AJ5894" s="43" t="str">
        <f>_xll.BInterpol('Base IPCA'!$C$3:$C$13,'Base IPCA'!$D$3:$D$13,AH5894,"Cubic","Extrapolate=Linear","MultiX=Average","Skip=True","Sort=True")</f>
        <v>#N/A Invalid Parameter: Interpolation value</v>
      </c>
    </row>
    <row r="5895" spans="34:36" x14ac:dyDescent="0.25">
      <c r="AH5895" s="42" t="e">
        <f t="shared" si="186"/>
        <v>#REF!</v>
      </c>
      <c r="AI5895" s="43" t="str">
        <f>_xll.BInterpol('Base IPCA'!$C$3:$C$13,'Base IPCA'!$E$3:$E$13,AH5895,"Cubic","Extrapolate=Linear","MultiX=Average","Skip=True","Sort=True")</f>
        <v>#N/A Invalid Parameter: Interpolation value</v>
      </c>
      <c r="AJ5895" s="43" t="str">
        <f>_xll.BInterpol('Base IPCA'!$C$3:$C$13,'Base IPCA'!$D$3:$D$13,AH5895,"Cubic","Extrapolate=Linear","MultiX=Average","Skip=True","Sort=True")</f>
        <v>#N/A Invalid Parameter: Interpolation value</v>
      </c>
    </row>
    <row r="5896" spans="34:36" x14ac:dyDescent="0.25">
      <c r="AH5896" s="42" t="e">
        <f t="shared" si="186"/>
        <v>#REF!</v>
      </c>
      <c r="AI5896" s="43" t="str">
        <f>_xll.BInterpol('Base IPCA'!$C$3:$C$13,'Base IPCA'!$E$3:$E$13,AH5896,"Cubic","Extrapolate=Linear","MultiX=Average","Skip=True","Sort=True")</f>
        <v>#N/A Invalid Parameter: Interpolation value</v>
      </c>
      <c r="AJ5896" s="43" t="str">
        <f>_xll.BInterpol('Base IPCA'!$C$3:$C$13,'Base IPCA'!$D$3:$D$13,AH5896,"Cubic","Extrapolate=Linear","MultiX=Average","Skip=True","Sort=True")</f>
        <v>#N/A Invalid Parameter: Interpolation value</v>
      </c>
    </row>
    <row r="5897" spans="34:36" x14ac:dyDescent="0.25">
      <c r="AH5897" s="42" t="e">
        <f t="shared" si="186"/>
        <v>#REF!</v>
      </c>
      <c r="AI5897" s="43" t="str">
        <f>_xll.BInterpol('Base IPCA'!$C$3:$C$13,'Base IPCA'!$E$3:$E$13,AH5897,"Cubic","Extrapolate=Linear","MultiX=Average","Skip=True","Sort=True")</f>
        <v>#N/A Invalid Parameter: Interpolation value</v>
      </c>
      <c r="AJ5897" s="43" t="str">
        <f>_xll.BInterpol('Base IPCA'!$C$3:$C$13,'Base IPCA'!$D$3:$D$13,AH5897,"Cubic","Extrapolate=Linear","MultiX=Average","Skip=True","Sort=True")</f>
        <v>#N/A Invalid Parameter: Interpolation value</v>
      </c>
    </row>
    <row r="5898" spans="34:36" x14ac:dyDescent="0.25">
      <c r="AH5898" s="42" t="e">
        <f t="shared" si="186"/>
        <v>#REF!</v>
      </c>
      <c r="AI5898" s="43" t="str">
        <f>_xll.BInterpol('Base IPCA'!$C$3:$C$13,'Base IPCA'!$E$3:$E$13,AH5898,"Cubic","Extrapolate=Linear","MultiX=Average","Skip=True","Sort=True")</f>
        <v>#N/A Invalid Parameter: Interpolation value</v>
      </c>
      <c r="AJ5898" s="43" t="str">
        <f>_xll.BInterpol('Base IPCA'!$C$3:$C$13,'Base IPCA'!$D$3:$D$13,AH5898,"Cubic","Extrapolate=Linear","MultiX=Average","Skip=True","Sort=True")</f>
        <v>#N/A Invalid Parameter: Interpolation value</v>
      </c>
    </row>
    <row r="5899" spans="34:36" x14ac:dyDescent="0.25">
      <c r="AH5899" s="42" t="e">
        <f t="shared" si="186"/>
        <v>#REF!</v>
      </c>
      <c r="AI5899" s="43" t="str">
        <f>_xll.BInterpol('Base IPCA'!$C$3:$C$13,'Base IPCA'!$E$3:$E$13,AH5899,"Cubic","Extrapolate=Linear","MultiX=Average","Skip=True","Sort=True")</f>
        <v>#N/A Invalid Parameter: Interpolation value</v>
      </c>
      <c r="AJ5899" s="43" t="str">
        <f>_xll.BInterpol('Base IPCA'!$C$3:$C$13,'Base IPCA'!$D$3:$D$13,AH5899,"Cubic","Extrapolate=Linear","MultiX=Average","Skip=True","Sort=True")</f>
        <v>#N/A Invalid Parameter: Interpolation value</v>
      </c>
    </row>
    <row r="5900" spans="34:36" x14ac:dyDescent="0.25">
      <c r="AH5900" s="42" t="e">
        <f t="shared" si="186"/>
        <v>#REF!</v>
      </c>
      <c r="AI5900" s="43" t="str">
        <f>_xll.BInterpol('Base IPCA'!$C$3:$C$13,'Base IPCA'!$E$3:$E$13,AH5900,"Cubic","Extrapolate=Linear","MultiX=Average","Skip=True","Sort=True")</f>
        <v>#N/A Invalid Parameter: Interpolation value</v>
      </c>
      <c r="AJ5900" s="43" t="str">
        <f>_xll.BInterpol('Base IPCA'!$C$3:$C$13,'Base IPCA'!$D$3:$D$13,AH5900,"Cubic","Extrapolate=Linear","MultiX=Average","Skip=True","Sort=True")</f>
        <v>#N/A Invalid Parameter: Interpolation value</v>
      </c>
    </row>
    <row r="5901" spans="34:36" x14ac:dyDescent="0.25">
      <c r="AH5901" s="42" t="e">
        <f t="shared" si="186"/>
        <v>#REF!</v>
      </c>
      <c r="AI5901" s="43" t="str">
        <f>_xll.BInterpol('Base IPCA'!$C$3:$C$13,'Base IPCA'!$E$3:$E$13,AH5901,"Cubic","Extrapolate=Linear","MultiX=Average","Skip=True","Sort=True")</f>
        <v>#N/A Invalid Parameter: Interpolation value</v>
      </c>
      <c r="AJ5901" s="43" t="str">
        <f>_xll.BInterpol('Base IPCA'!$C$3:$C$13,'Base IPCA'!$D$3:$D$13,AH5901,"Cubic","Extrapolate=Linear","MultiX=Average","Skip=True","Sort=True")</f>
        <v>#N/A Invalid Parameter: Interpolation value</v>
      </c>
    </row>
    <row r="5902" spans="34:36" x14ac:dyDescent="0.25">
      <c r="AH5902" s="42" t="e">
        <f t="shared" si="186"/>
        <v>#REF!</v>
      </c>
      <c r="AI5902" s="43" t="str">
        <f>_xll.BInterpol('Base IPCA'!$C$3:$C$13,'Base IPCA'!$E$3:$E$13,AH5902,"Cubic","Extrapolate=Linear","MultiX=Average","Skip=True","Sort=True")</f>
        <v>#N/A Invalid Parameter: Interpolation value</v>
      </c>
      <c r="AJ5902" s="43" t="str">
        <f>_xll.BInterpol('Base IPCA'!$C$3:$C$13,'Base IPCA'!$D$3:$D$13,AH5902,"Cubic","Extrapolate=Linear","MultiX=Average","Skip=True","Sort=True")</f>
        <v>#N/A Invalid Parameter: Interpolation value</v>
      </c>
    </row>
    <row r="5903" spans="34:36" x14ac:dyDescent="0.25">
      <c r="AH5903" s="42" t="e">
        <f t="shared" si="186"/>
        <v>#REF!</v>
      </c>
      <c r="AI5903" s="43" t="str">
        <f>_xll.BInterpol('Base IPCA'!$C$3:$C$13,'Base IPCA'!$E$3:$E$13,AH5903,"Cubic","Extrapolate=Linear","MultiX=Average","Skip=True","Sort=True")</f>
        <v>#N/A Invalid Parameter: Interpolation value</v>
      </c>
      <c r="AJ5903" s="43" t="str">
        <f>_xll.BInterpol('Base IPCA'!$C$3:$C$13,'Base IPCA'!$D$3:$D$13,AH5903,"Cubic","Extrapolate=Linear","MultiX=Average","Skip=True","Sort=True")</f>
        <v>#N/A Invalid Parameter: Interpolation value</v>
      </c>
    </row>
    <row r="5904" spans="34:36" x14ac:dyDescent="0.25">
      <c r="AH5904" s="42" t="e">
        <f t="shared" si="186"/>
        <v>#REF!</v>
      </c>
      <c r="AI5904" s="43" t="str">
        <f>_xll.BInterpol('Base IPCA'!$C$3:$C$13,'Base IPCA'!$E$3:$E$13,AH5904,"Cubic","Extrapolate=Linear","MultiX=Average","Skip=True","Sort=True")</f>
        <v>#N/A Invalid Parameter: Interpolation value</v>
      </c>
      <c r="AJ5904" s="43" t="str">
        <f>_xll.BInterpol('Base IPCA'!$C$3:$C$13,'Base IPCA'!$D$3:$D$13,AH5904,"Cubic","Extrapolate=Linear","MultiX=Average","Skip=True","Sort=True")</f>
        <v>#N/A Invalid Parameter: Interpolation value</v>
      </c>
    </row>
    <row r="5905" spans="34:36" x14ac:dyDescent="0.25">
      <c r="AH5905" s="42" t="e">
        <f t="shared" si="186"/>
        <v>#REF!</v>
      </c>
      <c r="AI5905" s="43" t="str">
        <f>_xll.BInterpol('Base IPCA'!$C$3:$C$13,'Base IPCA'!$E$3:$E$13,AH5905,"Cubic","Extrapolate=Linear","MultiX=Average","Skip=True","Sort=True")</f>
        <v>#N/A Invalid Parameter: Interpolation value</v>
      </c>
      <c r="AJ5905" s="43" t="str">
        <f>_xll.BInterpol('Base IPCA'!$C$3:$C$13,'Base IPCA'!$D$3:$D$13,AH5905,"Cubic","Extrapolate=Linear","MultiX=Average","Skip=True","Sort=True")</f>
        <v>#N/A Invalid Parameter: Interpolation value</v>
      </c>
    </row>
    <row r="5906" spans="34:36" x14ac:dyDescent="0.25">
      <c r="AH5906" s="42" t="e">
        <f t="shared" si="186"/>
        <v>#REF!</v>
      </c>
      <c r="AI5906" s="43" t="str">
        <f>_xll.BInterpol('Base IPCA'!$C$3:$C$13,'Base IPCA'!$E$3:$E$13,AH5906,"Cubic","Extrapolate=Linear","MultiX=Average","Skip=True","Sort=True")</f>
        <v>#N/A Invalid Parameter: Interpolation value</v>
      </c>
      <c r="AJ5906" s="43" t="str">
        <f>_xll.BInterpol('Base IPCA'!$C$3:$C$13,'Base IPCA'!$D$3:$D$13,AH5906,"Cubic","Extrapolate=Linear","MultiX=Average","Skip=True","Sort=True")</f>
        <v>#N/A Invalid Parameter: Interpolation value</v>
      </c>
    </row>
    <row r="5907" spans="34:36" x14ac:dyDescent="0.25">
      <c r="AH5907" s="42" t="e">
        <f t="shared" si="186"/>
        <v>#REF!</v>
      </c>
      <c r="AI5907" s="43" t="str">
        <f>_xll.BInterpol('Base IPCA'!$C$3:$C$13,'Base IPCA'!$E$3:$E$13,AH5907,"Cubic","Extrapolate=Linear","MultiX=Average","Skip=True","Sort=True")</f>
        <v>#N/A Invalid Parameter: Interpolation value</v>
      </c>
      <c r="AJ5907" s="43" t="str">
        <f>_xll.BInterpol('Base IPCA'!$C$3:$C$13,'Base IPCA'!$D$3:$D$13,AH5907,"Cubic","Extrapolate=Linear","MultiX=Average","Skip=True","Sort=True")</f>
        <v>#N/A Invalid Parameter: Interpolation value</v>
      </c>
    </row>
    <row r="5908" spans="34:36" x14ac:dyDescent="0.25">
      <c r="AH5908" s="42" t="e">
        <f t="shared" si="186"/>
        <v>#REF!</v>
      </c>
      <c r="AI5908" s="43" t="str">
        <f>_xll.BInterpol('Base IPCA'!$C$3:$C$13,'Base IPCA'!$E$3:$E$13,AH5908,"Cubic","Extrapolate=Linear","MultiX=Average","Skip=True","Sort=True")</f>
        <v>#N/A Invalid Parameter: Interpolation value</v>
      </c>
      <c r="AJ5908" s="43" t="str">
        <f>_xll.BInterpol('Base IPCA'!$C$3:$C$13,'Base IPCA'!$D$3:$D$13,AH5908,"Cubic","Extrapolate=Linear","MultiX=Average","Skip=True","Sort=True")</f>
        <v>#N/A Invalid Parameter: Interpolation value</v>
      </c>
    </row>
    <row r="5909" spans="34:36" x14ac:dyDescent="0.25">
      <c r="AH5909" s="42" t="e">
        <f t="shared" si="186"/>
        <v>#REF!</v>
      </c>
      <c r="AI5909" s="43" t="str">
        <f>_xll.BInterpol('Base IPCA'!$C$3:$C$13,'Base IPCA'!$E$3:$E$13,AH5909,"Cubic","Extrapolate=Linear","MultiX=Average","Skip=True","Sort=True")</f>
        <v>#N/A Invalid Parameter: Interpolation value</v>
      </c>
      <c r="AJ5909" s="43" t="str">
        <f>_xll.BInterpol('Base IPCA'!$C$3:$C$13,'Base IPCA'!$D$3:$D$13,AH5909,"Cubic","Extrapolate=Linear","MultiX=Average","Skip=True","Sort=True")</f>
        <v>#N/A Invalid Parameter: Interpolation value</v>
      </c>
    </row>
    <row r="5910" spans="34:36" x14ac:dyDescent="0.25">
      <c r="AH5910" s="42" t="e">
        <f t="shared" si="186"/>
        <v>#REF!</v>
      </c>
      <c r="AI5910" s="43" t="str">
        <f>_xll.BInterpol('Base IPCA'!$C$3:$C$13,'Base IPCA'!$E$3:$E$13,AH5910,"Cubic","Extrapolate=Linear","MultiX=Average","Skip=True","Sort=True")</f>
        <v>#N/A Invalid Parameter: Interpolation value</v>
      </c>
      <c r="AJ5910" s="43" t="str">
        <f>_xll.BInterpol('Base IPCA'!$C$3:$C$13,'Base IPCA'!$D$3:$D$13,AH5910,"Cubic","Extrapolate=Linear","MultiX=Average","Skip=True","Sort=True")</f>
        <v>#N/A Invalid Parameter: Interpolation value</v>
      </c>
    </row>
    <row r="5911" spans="34:36" x14ac:dyDescent="0.25">
      <c r="AH5911" s="42" t="e">
        <f t="shared" si="186"/>
        <v>#REF!</v>
      </c>
      <c r="AI5911" s="43" t="str">
        <f>_xll.BInterpol('Base IPCA'!$C$3:$C$13,'Base IPCA'!$E$3:$E$13,AH5911,"Cubic","Extrapolate=Linear","MultiX=Average","Skip=True","Sort=True")</f>
        <v>#N/A Invalid Parameter: Interpolation value</v>
      </c>
      <c r="AJ5911" s="43" t="str">
        <f>_xll.BInterpol('Base IPCA'!$C$3:$C$13,'Base IPCA'!$D$3:$D$13,AH5911,"Cubic","Extrapolate=Linear","MultiX=Average","Skip=True","Sort=True")</f>
        <v>#N/A Invalid Parameter: Interpolation value</v>
      </c>
    </row>
    <row r="5912" spans="34:36" x14ac:dyDescent="0.25">
      <c r="AH5912" s="42" t="e">
        <f t="shared" si="186"/>
        <v>#REF!</v>
      </c>
      <c r="AI5912" s="43" t="str">
        <f>_xll.BInterpol('Base IPCA'!$C$3:$C$13,'Base IPCA'!$E$3:$E$13,AH5912,"Cubic","Extrapolate=Linear","MultiX=Average","Skip=True","Sort=True")</f>
        <v>#N/A Invalid Parameter: Interpolation value</v>
      </c>
      <c r="AJ5912" s="43" t="str">
        <f>_xll.BInterpol('Base IPCA'!$C$3:$C$13,'Base IPCA'!$D$3:$D$13,AH5912,"Cubic","Extrapolate=Linear","MultiX=Average","Skip=True","Sort=True")</f>
        <v>#N/A Invalid Parameter: Interpolation value</v>
      </c>
    </row>
    <row r="5913" spans="34:36" x14ac:dyDescent="0.25">
      <c r="AH5913" s="42" t="e">
        <f t="shared" si="186"/>
        <v>#REF!</v>
      </c>
      <c r="AI5913" s="43" t="str">
        <f>_xll.BInterpol('Base IPCA'!$C$3:$C$13,'Base IPCA'!$E$3:$E$13,AH5913,"Cubic","Extrapolate=Linear","MultiX=Average","Skip=True","Sort=True")</f>
        <v>#N/A Invalid Parameter: Interpolation value</v>
      </c>
      <c r="AJ5913" s="43" t="str">
        <f>_xll.BInterpol('Base IPCA'!$C$3:$C$13,'Base IPCA'!$D$3:$D$13,AH5913,"Cubic","Extrapolate=Linear","MultiX=Average","Skip=True","Sort=True")</f>
        <v>#N/A Invalid Parameter: Interpolation value</v>
      </c>
    </row>
    <row r="5914" spans="34:36" x14ac:dyDescent="0.25">
      <c r="AH5914" s="42" t="e">
        <f t="shared" si="186"/>
        <v>#REF!</v>
      </c>
      <c r="AI5914" s="43" t="str">
        <f>_xll.BInterpol('Base IPCA'!$C$3:$C$13,'Base IPCA'!$E$3:$E$13,AH5914,"Cubic","Extrapolate=Linear","MultiX=Average","Skip=True","Sort=True")</f>
        <v>#N/A Invalid Parameter: Interpolation value</v>
      </c>
      <c r="AJ5914" s="43" t="str">
        <f>_xll.BInterpol('Base IPCA'!$C$3:$C$13,'Base IPCA'!$D$3:$D$13,AH5914,"Cubic","Extrapolate=Linear","MultiX=Average","Skip=True","Sort=True")</f>
        <v>#N/A Invalid Parameter: Interpolation value</v>
      </c>
    </row>
    <row r="5915" spans="34:36" x14ac:dyDescent="0.25">
      <c r="AH5915" s="42" t="e">
        <f t="shared" si="186"/>
        <v>#REF!</v>
      </c>
      <c r="AI5915" s="43" t="str">
        <f>_xll.BInterpol('Base IPCA'!$C$3:$C$13,'Base IPCA'!$E$3:$E$13,AH5915,"Cubic","Extrapolate=Linear","MultiX=Average","Skip=True","Sort=True")</f>
        <v>#N/A Invalid Parameter: Interpolation value</v>
      </c>
      <c r="AJ5915" s="43" t="str">
        <f>_xll.BInterpol('Base IPCA'!$C$3:$C$13,'Base IPCA'!$D$3:$D$13,AH5915,"Cubic","Extrapolate=Linear","MultiX=Average","Skip=True","Sort=True")</f>
        <v>#N/A Invalid Parameter: Interpolation value</v>
      </c>
    </row>
    <row r="5916" spans="34:36" x14ac:dyDescent="0.25">
      <c r="AH5916" s="42" t="e">
        <f t="shared" si="186"/>
        <v>#REF!</v>
      </c>
      <c r="AI5916" s="43" t="str">
        <f>_xll.BInterpol('Base IPCA'!$C$3:$C$13,'Base IPCA'!$E$3:$E$13,AH5916,"Cubic","Extrapolate=Linear","MultiX=Average","Skip=True","Sort=True")</f>
        <v>#N/A Invalid Parameter: Interpolation value</v>
      </c>
      <c r="AJ5916" s="43" t="str">
        <f>_xll.BInterpol('Base IPCA'!$C$3:$C$13,'Base IPCA'!$D$3:$D$13,AH5916,"Cubic","Extrapolate=Linear","MultiX=Average","Skip=True","Sort=True")</f>
        <v>#N/A Invalid Parameter: Interpolation value</v>
      </c>
    </row>
    <row r="5917" spans="34:36" x14ac:dyDescent="0.25">
      <c r="AH5917" s="42" t="e">
        <f t="shared" si="186"/>
        <v>#REF!</v>
      </c>
      <c r="AI5917" s="43" t="str">
        <f>_xll.BInterpol('Base IPCA'!$C$3:$C$13,'Base IPCA'!$E$3:$E$13,AH5917,"Cubic","Extrapolate=Linear","MultiX=Average","Skip=True","Sort=True")</f>
        <v>#N/A Invalid Parameter: Interpolation value</v>
      </c>
      <c r="AJ5917" s="43" t="str">
        <f>_xll.BInterpol('Base IPCA'!$C$3:$C$13,'Base IPCA'!$D$3:$D$13,AH5917,"Cubic","Extrapolate=Linear","MultiX=Average","Skip=True","Sort=True")</f>
        <v>#N/A Invalid Parameter: Interpolation value</v>
      </c>
    </row>
    <row r="5918" spans="34:36" x14ac:dyDescent="0.25">
      <c r="AH5918" s="42" t="e">
        <f t="shared" si="186"/>
        <v>#REF!</v>
      </c>
      <c r="AI5918" s="43" t="str">
        <f>_xll.BInterpol('Base IPCA'!$C$3:$C$13,'Base IPCA'!$E$3:$E$13,AH5918,"Cubic","Extrapolate=Linear","MultiX=Average","Skip=True","Sort=True")</f>
        <v>#N/A Invalid Parameter: Interpolation value</v>
      </c>
      <c r="AJ5918" s="43" t="str">
        <f>_xll.BInterpol('Base IPCA'!$C$3:$C$13,'Base IPCA'!$D$3:$D$13,AH5918,"Cubic","Extrapolate=Linear","MultiX=Average","Skip=True","Sort=True")</f>
        <v>#N/A Invalid Parameter: Interpolation value</v>
      </c>
    </row>
    <row r="5919" spans="34:36" x14ac:dyDescent="0.25">
      <c r="AH5919" s="42" t="e">
        <f t="shared" si="186"/>
        <v>#REF!</v>
      </c>
      <c r="AI5919" s="43" t="str">
        <f>_xll.BInterpol('Base IPCA'!$C$3:$C$13,'Base IPCA'!$E$3:$E$13,AH5919,"Cubic","Extrapolate=Linear","MultiX=Average","Skip=True","Sort=True")</f>
        <v>#N/A Invalid Parameter: Interpolation value</v>
      </c>
      <c r="AJ5919" s="43" t="str">
        <f>_xll.BInterpol('Base IPCA'!$C$3:$C$13,'Base IPCA'!$D$3:$D$13,AH5919,"Cubic","Extrapolate=Linear","MultiX=Average","Skip=True","Sort=True")</f>
        <v>#N/A Invalid Parameter: Interpolation value</v>
      </c>
    </row>
    <row r="5920" spans="34:36" x14ac:dyDescent="0.25">
      <c r="AH5920" s="42" t="e">
        <f t="shared" si="186"/>
        <v>#REF!</v>
      </c>
      <c r="AI5920" s="43" t="str">
        <f>_xll.BInterpol('Base IPCA'!$C$3:$C$13,'Base IPCA'!$E$3:$E$13,AH5920,"Cubic","Extrapolate=Linear","MultiX=Average","Skip=True","Sort=True")</f>
        <v>#N/A Invalid Parameter: Interpolation value</v>
      </c>
      <c r="AJ5920" s="43" t="str">
        <f>_xll.BInterpol('Base IPCA'!$C$3:$C$13,'Base IPCA'!$D$3:$D$13,AH5920,"Cubic","Extrapolate=Linear","MultiX=Average","Skip=True","Sort=True")</f>
        <v>#N/A Invalid Parameter: Interpolation value</v>
      </c>
    </row>
    <row r="5921" spans="34:36" x14ac:dyDescent="0.25">
      <c r="AH5921" s="42" t="e">
        <f t="shared" si="186"/>
        <v>#REF!</v>
      </c>
      <c r="AI5921" s="43" t="str">
        <f>_xll.BInterpol('Base IPCA'!$C$3:$C$13,'Base IPCA'!$E$3:$E$13,AH5921,"Cubic","Extrapolate=Linear","MultiX=Average","Skip=True","Sort=True")</f>
        <v>#N/A Invalid Parameter: Interpolation value</v>
      </c>
      <c r="AJ5921" s="43" t="str">
        <f>_xll.BInterpol('Base IPCA'!$C$3:$C$13,'Base IPCA'!$D$3:$D$13,AH5921,"Cubic","Extrapolate=Linear","MultiX=Average","Skip=True","Sort=True")</f>
        <v>#N/A Invalid Parameter: Interpolation value</v>
      </c>
    </row>
    <row r="5922" spans="34:36" x14ac:dyDescent="0.25">
      <c r="AH5922" s="42" t="e">
        <f t="shared" si="186"/>
        <v>#REF!</v>
      </c>
      <c r="AI5922" s="43" t="str">
        <f>_xll.BInterpol('Base IPCA'!$C$3:$C$13,'Base IPCA'!$E$3:$E$13,AH5922,"Cubic","Extrapolate=Linear","MultiX=Average","Skip=True","Sort=True")</f>
        <v>#N/A Invalid Parameter: Interpolation value</v>
      </c>
      <c r="AJ5922" s="43" t="str">
        <f>_xll.BInterpol('Base IPCA'!$C$3:$C$13,'Base IPCA'!$D$3:$D$13,AH5922,"Cubic","Extrapolate=Linear","MultiX=Average","Skip=True","Sort=True")</f>
        <v>#N/A Invalid Parameter: Interpolation value</v>
      </c>
    </row>
    <row r="5923" spans="34:36" x14ac:dyDescent="0.25">
      <c r="AH5923" s="42" t="e">
        <f t="shared" si="186"/>
        <v>#REF!</v>
      </c>
      <c r="AI5923" s="43" t="str">
        <f>_xll.BInterpol('Base IPCA'!$C$3:$C$13,'Base IPCA'!$E$3:$E$13,AH5923,"Cubic","Extrapolate=Linear","MultiX=Average","Skip=True","Sort=True")</f>
        <v>#N/A Invalid Parameter: Interpolation value</v>
      </c>
      <c r="AJ5923" s="43" t="str">
        <f>_xll.BInterpol('Base IPCA'!$C$3:$C$13,'Base IPCA'!$D$3:$D$13,AH5923,"Cubic","Extrapolate=Linear","MultiX=Average","Skip=True","Sort=True")</f>
        <v>#N/A Invalid Parameter: Interpolation value</v>
      </c>
    </row>
    <row r="5924" spans="34:36" x14ac:dyDescent="0.25">
      <c r="AH5924" s="42" t="e">
        <f t="shared" si="186"/>
        <v>#REF!</v>
      </c>
      <c r="AI5924" s="43" t="str">
        <f>_xll.BInterpol('Base IPCA'!$C$3:$C$13,'Base IPCA'!$E$3:$E$13,AH5924,"Cubic","Extrapolate=Linear","MultiX=Average","Skip=True","Sort=True")</f>
        <v>#N/A Invalid Parameter: Interpolation value</v>
      </c>
      <c r="AJ5924" s="43" t="str">
        <f>_xll.BInterpol('Base IPCA'!$C$3:$C$13,'Base IPCA'!$D$3:$D$13,AH5924,"Cubic","Extrapolate=Linear","MultiX=Average","Skip=True","Sort=True")</f>
        <v>#N/A Invalid Parameter: Interpolation value</v>
      </c>
    </row>
    <row r="5925" spans="34:36" x14ac:dyDescent="0.25">
      <c r="AH5925" s="42" t="e">
        <f t="shared" si="186"/>
        <v>#REF!</v>
      </c>
      <c r="AI5925" s="43" t="str">
        <f>_xll.BInterpol('Base IPCA'!$C$3:$C$13,'Base IPCA'!$E$3:$E$13,AH5925,"Cubic","Extrapolate=Linear","MultiX=Average","Skip=True","Sort=True")</f>
        <v>#N/A Invalid Parameter: Interpolation value</v>
      </c>
      <c r="AJ5925" s="43" t="str">
        <f>_xll.BInterpol('Base IPCA'!$C$3:$C$13,'Base IPCA'!$D$3:$D$13,AH5925,"Cubic","Extrapolate=Linear","MultiX=Average","Skip=True","Sort=True")</f>
        <v>#N/A Invalid Parameter: Interpolation value</v>
      </c>
    </row>
    <row r="5926" spans="34:36" x14ac:dyDescent="0.25">
      <c r="AH5926" s="42" t="e">
        <f t="shared" si="186"/>
        <v>#REF!</v>
      </c>
      <c r="AI5926" s="43" t="str">
        <f>_xll.BInterpol('Base IPCA'!$C$3:$C$13,'Base IPCA'!$E$3:$E$13,AH5926,"Cubic","Extrapolate=Linear","MultiX=Average","Skip=True","Sort=True")</f>
        <v>#N/A Invalid Parameter: Interpolation value</v>
      </c>
      <c r="AJ5926" s="43" t="str">
        <f>_xll.BInterpol('Base IPCA'!$C$3:$C$13,'Base IPCA'!$D$3:$D$13,AH5926,"Cubic","Extrapolate=Linear","MultiX=Average","Skip=True","Sort=True")</f>
        <v>#N/A Invalid Parameter: Interpolation value</v>
      </c>
    </row>
    <row r="5927" spans="34:36" x14ac:dyDescent="0.25">
      <c r="AH5927" s="42" t="e">
        <f t="shared" si="186"/>
        <v>#REF!</v>
      </c>
      <c r="AI5927" s="43" t="str">
        <f>_xll.BInterpol('Base IPCA'!$C$3:$C$13,'Base IPCA'!$E$3:$E$13,AH5927,"Cubic","Extrapolate=Linear","MultiX=Average","Skip=True","Sort=True")</f>
        <v>#N/A Invalid Parameter: Interpolation value</v>
      </c>
      <c r="AJ5927" s="43" t="str">
        <f>_xll.BInterpol('Base IPCA'!$C$3:$C$13,'Base IPCA'!$D$3:$D$13,AH5927,"Cubic","Extrapolate=Linear","MultiX=Average","Skip=True","Sort=True")</f>
        <v>#N/A Invalid Parameter: Interpolation value</v>
      </c>
    </row>
    <row r="5928" spans="34:36" x14ac:dyDescent="0.25">
      <c r="AH5928" s="42" t="e">
        <f t="shared" si="186"/>
        <v>#REF!</v>
      </c>
      <c r="AI5928" s="43" t="str">
        <f>_xll.BInterpol('Base IPCA'!$C$3:$C$13,'Base IPCA'!$E$3:$E$13,AH5928,"Cubic","Extrapolate=Linear","MultiX=Average","Skip=True","Sort=True")</f>
        <v>#N/A Invalid Parameter: Interpolation value</v>
      </c>
      <c r="AJ5928" s="43" t="str">
        <f>_xll.BInterpol('Base IPCA'!$C$3:$C$13,'Base IPCA'!$D$3:$D$13,AH5928,"Cubic","Extrapolate=Linear","MultiX=Average","Skip=True","Sort=True")</f>
        <v>#N/A Invalid Parameter: Interpolation value</v>
      </c>
    </row>
    <row r="5929" spans="34:36" x14ac:dyDescent="0.25">
      <c r="AH5929" s="42" t="e">
        <f t="shared" si="186"/>
        <v>#REF!</v>
      </c>
      <c r="AI5929" s="43" t="str">
        <f>_xll.BInterpol('Base IPCA'!$C$3:$C$13,'Base IPCA'!$E$3:$E$13,AH5929,"Cubic","Extrapolate=Linear","MultiX=Average","Skip=True","Sort=True")</f>
        <v>#N/A Invalid Parameter: Interpolation value</v>
      </c>
      <c r="AJ5929" s="43" t="str">
        <f>_xll.BInterpol('Base IPCA'!$C$3:$C$13,'Base IPCA'!$D$3:$D$13,AH5929,"Cubic","Extrapolate=Linear","MultiX=Average","Skip=True","Sort=True")</f>
        <v>#N/A Invalid Parameter: Interpolation value</v>
      </c>
    </row>
    <row r="5930" spans="34:36" x14ac:dyDescent="0.25">
      <c r="AH5930" s="42" t="e">
        <f t="shared" si="186"/>
        <v>#REF!</v>
      </c>
      <c r="AI5930" s="43" t="str">
        <f>_xll.BInterpol('Base IPCA'!$C$3:$C$13,'Base IPCA'!$E$3:$E$13,AH5930,"Cubic","Extrapolate=Linear","MultiX=Average","Skip=True","Sort=True")</f>
        <v>#N/A Invalid Parameter: Interpolation value</v>
      </c>
      <c r="AJ5930" s="43" t="str">
        <f>_xll.BInterpol('Base IPCA'!$C$3:$C$13,'Base IPCA'!$D$3:$D$13,AH5930,"Cubic","Extrapolate=Linear","MultiX=Average","Skip=True","Sort=True")</f>
        <v>#N/A Invalid Parameter: Interpolation value</v>
      </c>
    </row>
    <row r="5931" spans="34:36" x14ac:dyDescent="0.25">
      <c r="AH5931" s="42" t="e">
        <f t="shared" si="186"/>
        <v>#REF!</v>
      </c>
      <c r="AI5931" s="43" t="str">
        <f>_xll.BInterpol('Base IPCA'!$C$3:$C$13,'Base IPCA'!$E$3:$E$13,AH5931,"Cubic","Extrapolate=Linear","MultiX=Average","Skip=True","Sort=True")</f>
        <v>#N/A Invalid Parameter: Interpolation value</v>
      </c>
      <c r="AJ5931" s="43" t="str">
        <f>_xll.BInterpol('Base IPCA'!$C$3:$C$13,'Base IPCA'!$D$3:$D$13,AH5931,"Cubic","Extrapolate=Linear","MultiX=Average","Skip=True","Sort=True")</f>
        <v>#N/A Invalid Parameter: Interpolation value</v>
      </c>
    </row>
    <row r="5932" spans="34:36" x14ac:dyDescent="0.25">
      <c r="AH5932" s="42" t="e">
        <f t="shared" si="186"/>
        <v>#REF!</v>
      </c>
      <c r="AI5932" s="43" t="str">
        <f>_xll.BInterpol('Base IPCA'!$C$3:$C$13,'Base IPCA'!$E$3:$E$13,AH5932,"Cubic","Extrapolate=Linear","MultiX=Average","Skip=True","Sort=True")</f>
        <v>#N/A Invalid Parameter: Interpolation value</v>
      </c>
      <c r="AJ5932" s="43" t="str">
        <f>_xll.BInterpol('Base IPCA'!$C$3:$C$13,'Base IPCA'!$D$3:$D$13,AH5932,"Cubic","Extrapolate=Linear","MultiX=Average","Skip=True","Sort=True")</f>
        <v>#N/A Invalid Parameter: Interpolation value</v>
      </c>
    </row>
    <row r="5933" spans="34:36" x14ac:dyDescent="0.25">
      <c r="AH5933" s="42" t="e">
        <f t="shared" si="186"/>
        <v>#REF!</v>
      </c>
      <c r="AI5933" s="43" t="str">
        <f>_xll.BInterpol('Base IPCA'!$C$3:$C$13,'Base IPCA'!$E$3:$E$13,AH5933,"Cubic","Extrapolate=Linear","MultiX=Average","Skip=True","Sort=True")</f>
        <v>#N/A Invalid Parameter: Interpolation value</v>
      </c>
      <c r="AJ5933" s="43" t="str">
        <f>_xll.BInterpol('Base IPCA'!$C$3:$C$13,'Base IPCA'!$D$3:$D$13,AH5933,"Cubic","Extrapolate=Linear","MultiX=Average","Skip=True","Sort=True")</f>
        <v>#N/A Invalid Parameter: Interpolation value</v>
      </c>
    </row>
    <row r="5934" spans="34:36" x14ac:dyDescent="0.25">
      <c r="AH5934" s="42" t="e">
        <f t="shared" si="186"/>
        <v>#REF!</v>
      </c>
      <c r="AI5934" s="43" t="str">
        <f>_xll.BInterpol('Base IPCA'!$C$3:$C$13,'Base IPCA'!$E$3:$E$13,AH5934,"Cubic","Extrapolate=Linear","MultiX=Average","Skip=True","Sort=True")</f>
        <v>#N/A Invalid Parameter: Interpolation value</v>
      </c>
      <c r="AJ5934" s="43" t="str">
        <f>_xll.BInterpol('Base IPCA'!$C$3:$C$13,'Base IPCA'!$D$3:$D$13,AH5934,"Cubic","Extrapolate=Linear","MultiX=Average","Skip=True","Sort=True")</f>
        <v>#N/A Invalid Parameter: Interpolation value</v>
      </c>
    </row>
    <row r="5935" spans="34:36" x14ac:dyDescent="0.25">
      <c r="AH5935" s="42" t="e">
        <f t="shared" si="186"/>
        <v>#REF!</v>
      </c>
      <c r="AI5935" s="43" t="str">
        <f>_xll.BInterpol('Base IPCA'!$C$3:$C$13,'Base IPCA'!$E$3:$E$13,AH5935,"Cubic","Extrapolate=Linear","MultiX=Average","Skip=True","Sort=True")</f>
        <v>#N/A Invalid Parameter: Interpolation value</v>
      </c>
      <c r="AJ5935" s="43" t="str">
        <f>_xll.BInterpol('Base IPCA'!$C$3:$C$13,'Base IPCA'!$D$3:$D$13,AH5935,"Cubic","Extrapolate=Linear","MultiX=Average","Skip=True","Sort=True")</f>
        <v>#N/A Invalid Parameter: Interpolation value</v>
      </c>
    </row>
    <row r="5936" spans="34:36" x14ac:dyDescent="0.25">
      <c r="AH5936" s="42" t="e">
        <f t="shared" si="186"/>
        <v>#REF!</v>
      </c>
      <c r="AI5936" s="43" t="str">
        <f>_xll.BInterpol('Base IPCA'!$C$3:$C$13,'Base IPCA'!$E$3:$E$13,AH5936,"Cubic","Extrapolate=Linear","MultiX=Average","Skip=True","Sort=True")</f>
        <v>#N/A Invalid Parameter: Interpolation value</v>
      </c>
      <c r="AJ5936" s="43" t="str">
        <f>_xll.BInterpol('Base IPCA'!$C$3:$C$13,'Base IPCA'!$D$3:$D$13,AH5936,"Cubic","Extrapolate=Linear","MultiX=Average","Skip=True","Sort=True")</f>
        <v>#N/A Invalid Parameter: Interpolation value</v>
      </c>
    </row>
    <row r="5937" spans="34:36" x14ac:dyDescent="0.25">
      <c r="AH5937" s="42" t="e">
        <f t="shared" si="186"/>
        <v>#REF!</v>
      </c>
      <c r="AI5937" s="43" t="str">
        <f>_xll.BInterpol('Base IPCA'!$C$3:$C$13,'Base IPCA'!$E$3:$E$13,AH5937,"Cubic","Extrapolate=Linear","MultiX=Average","Skip=True","Sort=True")</f>
        <v>#N/A Invalid Parameter: Interpolation value</v>
      </c>
      <c r="AJ5937" s="43" t="str">
        <f>_xll.BInterpol('Base IPCA'!$C$3:$C$13,'Base IPCA'!$D$3:$D$13,AH5937,"Cubic","Extrapolate=Linear","MultiX=Average","Skip=True","Sort=True")</f>
        <v>#N/A Invalid Parameter: Interpolation value</v>
      </c>
    </row>
    <row r="5938" spans="34:36" x14ac:dyDescent="0.25">
      <c r="AH5938" s="42" t="e">
        <f t="shared" si="186"/>
        <v>#REF!</v>
      </c>
      <c r="AI5938" s="43" t="str">
        <f>_xll.BInterpol('Base IPCA'!$C$3:$C$13,'Base IPCA'!$E$3:$E$13,AH5938,"Cubic","Extrapolate=Linear","MultiX=Average","Skip=True","Sort=True")</f>
        <v>#N/A Invalid Parameter: Interpolation value</v>
      </c>
      <c r="AJ5938" s="43" t="str">
        <f>_xll.BInterpol('Base IPCA'!$C$3:$C$13,'Base IPCA'!$D$3:$D$13,AH5938,"Cubic","Extrapolate=Linear","MultiX=Average","Skip=True","Sort=True")</f>
        <v>#N/A Invalid Parameter: Interpolation value</v>
      </c>
    </row>
    <row r="5939" spans="34:36" x14ac:dyDescent="0.25">
      <c r="AH5939" s="42" t="e">
        <f t="shared" si="186"/>
        <v>#REF!</v>
      </c>
      <c r="AI5939" s="43" t="str">
        <f>_xll.BInterpol('Base IPCA'!$C$3:$C$13,'Base IPCA'!$E$3:$E$13,AH5939,"Cubic","Extrapolate=Linear","MultiX=Average","Skip=True","Sort=True")</f>
        <v>#N/A Invalid Parameter: Interpolation value</v>
      </c>
      <c r="AJ5939" s="43" t="str">
        <f>_xll.BInterpol('Base IPCA'!$C$3:$C$13,'Base IPCA'!$D$3:$D$13,AH5939,"Cubic","Extrapolate=Linear","MultiX=Average","Skip=True","Sort=True")</f>
        <v>#N/A Invalid Parameter: Interpolation value</v>
      </c>
    </row>
    <row r="5940" spans="34:36" x14ac:dyDescent="0.25">
      <c r="AH5940" s="42" t="e">
        <f t="shared" si="186"/>
        <v>#REF!</v>
      </c>
      <c r="AI5940" s="43" t="str">
        <f>_xll.BInterpol('Base IPCA'!$C$3:$C$13,'Base IPCA'!$E$3:$E$13,AH5940,"Cubic","Extrapolate=Linear","MultiX=Average","Skip=True","Sort=True")</f>
        <v>#N/A Invalid Parameter: Interpolation value</v>
      </c>
      <c r="AJ5940" s="43" t="str">
        <f>_xll.BInterpol('Base IPCA'!$C$3:$C$13,'Base IPCA'!$D$3:$D$13,AH5940,"Cubic","Extrapolate=Linear","MultiX=Average","Skip=True","Sort=True")</f>
        <v>#N/A Invalid Parameter: Interpolation value</v>
      </c>
    </row>
    <row r="5941" spans="34:36" x14ac:dyDescent="0.25">
      <c r="AH5941" s="42" t="e">
        <f t="shared" si="186"/>
        <v>#REF!</v>
      </c>
      <c r="AI5941" s="43" t="str">
        <f>_xll.BInterpol('Base IPCA'!$C$3:$C$13,'Base IPCA'!$E$3:$E$13,AH5941,"Cubic","Extrapolate=Linear","MultiX=Average","Skip=True","Sort=True")</f>
        <v>#N/A Invalid Parameter: Interpolation value</v>
      </c>
      <c r="AJ5941" s="43" t="str">
        <f>_xll.BInterpol('Base IPCA'!$C$3:$C$13,'Base IPCA'!$D$3:$D$13,AH5941,"Cubic","Extrapolate=Linear","MultiX=Average","Skip=True","Sort=True")</f>
        <v>#N/A Invalid Parameter: Interpolation value</v>
      </c>
    </row>
    <row r="5942" spans="34:36" x14ac:dyDescent="0.25">
      <c r="AH5942" s="42" t="e">
        <f t="shared" si="186"/>
        <v>#REF!</v>
      </c>
      <c r="AI5942" s="43" t="str">
        <f>_xll.BInterpol('Base IPCA'!$C$3:$C$13,'Base IPCA'!$E$3:$E$13,AH5942,"Cubic","Extrapolate=Linear","MultiX=Average","Skip=True","Sort=True")</f>
        <v>#N/A Invalid Parameter: Interpolation value</v>
      </c>
      <c r="AJ5942" s="43" t="str">
        <f>_xll.BInterpol('Base IPCA'!$C$3:$C$13,'Base IPCA'!$D$3:$D$13,AH5942,"Cubic","Extrapolate=Linear","MultiX=Average","Skip=True","Sort=True")</f>
        <v>#N/A Invalid Parameter: Interpolation value</v>
      </c>
    </row>
    <row r="5943" spans="34:36" x14ac:dyDescent="0.25">
      <c r="AH5943" s="42" t="e">
        <f t="shared" si="186"/>
        <v>#REF!</v>
      </c>
      <c r="AI5943" s="43" t="str">
        <f>_xll.BInterpol('Base IPCA'!$C$3:$C$13,'Base IPCA'!$E$3:$E$13,AH5943,"Cubic","Extrapolate=Linear","MultiX=Average","Skip=True","Sort=True")</f>
        <v>#N/A Invalid Parameter: Interpolation value</v>
      </c>
      <c r="AJ5943" s="43" t="str">
        <f>_xll.BInterpol('Base IPCA'!$C$3:$C$13,'Base IPCA'!$D$3:$D$13,AH5943,"Cubic","Extrapolate=Linear","MultiX=Average","Skip=True","Sort=True")</f>
        <v>#N/A Invalid Parameter: Interpolation value</v>
      </c>
    </row>
    <row r="5944" spans="34:36" x14ac:dyDescent="0.25">
      <c r="AH5944" s="42" t="e">
        <f t="shared" si="186"/>
        <v>#REF!</v>
      </c>
      <c r="AI5944" s="43" t="str">
        <f>_xll.BInterpol('Base IPCA'!$C$3:$C$13,'Base IPCA'!$E$3:$E$13,AH5944,"Cubic","Extrapolate=Linear","MultiX=Average","Skip=True","Sort=True")</f>
        <v>#N/A Invalid Parameter: Interpolation value</v>
      </c>
      <c r="AJ5944" s="43" t="str">
        <f>_xll.BInterpol('Base IPCA'!$C$3:$C$13,'Base IPCA'!$D$3:$D$13,AH5944,"Cubic","Extrapolate=Linear","MultiX=Average","Skip=True","Sort=True")</f>
        <v>#N/A Invalid Parameter: Interpolation value</v>
      </c>
    </row>
    <row r="5945" spans="34:36" x14ac:dyDescent="0.25">
      <c r="AH5945" s="42" t="e">
        <f t="shared" si="186"/>
        <v>#REF!</v>
      </c>
      <c r="AI5945" s="43" t="str">
        <f>_xll.BInterpol('Base IPCA'!$C$3:$C$13,'Base IPCA'!$E$3:$E$13,AH5945,"Cubic","Extrapolate=Linear","MultiX=Average","Skip=True","Sort=True")</f>
        <v>#N/A Invalid Parameter: Interpolation value</v>
      </c>
      <c r="AJ5945" s="43" t="str">
        <f>_xll.BInterpol('Base IPCA'!$C$3:$C$13,'Base IPCA'!$D$3:$D$13,AH5945,"Cubic","Extrapolate=Linear","MultiX=Average","Skip=True","Sort=True")</f>
        <v>#N/A Invalid Parameter: Interpolation value</v>
      </c>
    </row>
    <row r="5946" spans="34:36" x14ac:dyDescent="0.25">
      <c r="AH5946" s="42" t="e">
        <f t="shared" si="186"/>
        <v>#REF!</v>
      </c>
      <c r="AI5946" s="43" t="str">
        <f>_xll.BInterpol('Base IPCA'!$C$3:$C$13,'Base IPCA'!$E$3:$E$13,AH5946,"Cubic","Extrapolate=Linear","MultiX=Average","Skip=True","Sort=True")</f>
        <v>#N/A Invalid Parameter: Interpolation value</v>
      </c>
      <c r="AJ5946" s="43" t="str">
        <f>_xll.BInterpol('Base IPCA'!$C$3:$C$13,'Base IPCA'!$D$3:$D$13,AH5946,"Cubic","Extrapolate=Linear","MultiX=Average","Skip=True","Sort=True")</f>
        <v>#N/A Invalid Parameter: Interpolation value</v>
      </c>
    </row>
    <row r="5947" spans="34:36" x14ac:dyDescent="0.25">
      <c r="AH5947" s="42" t="e">
        <f t="shared" si="186"/>
        <v>#REF!</v>
      </c>
      <c r="AI5947" s="43" t="str">
        <f>_xll.BInterpol('Base IPCA'!$C$3:$C$13,'Base IPCA'!$E$3:$E$13,AH5947,"Cubic","Extrapolate=Linear","MultiX=Average","Skip=True","Sort=True")</f>
        <v>#N/A Invalid Parameter: Interpolation value</v>
      </c>
      <c r="AJ5947" s="43" t="str">
        <f>_xll.BInterpol('Base IPCA'!$C$3:$C$13,'Base IPCA'!$D$3:$D$13,AH5947,"Cubic","Extrapolate=Linear","MultiX=Average","Skip=True","Sort=True")</f>
        <v>#N/A Invalid Parameter: Interpolation value</v>
      </c>
    </row>
    <row r="5948" spans="34:36" x14ac:dyDescent="0.25">
      <c r="AH5948" s="42" t="e">
        <f t="shared" si="186"/>
        <v>#REF!</v>
      </c>
      <c r="AI5948" s="43" t="str">
        <f>_xll.BInterpol('Base IPCA'!$C$3:$C$13,'Base IPCA'!$E$3:$E$13,AH5948,"Cubic","Extrapolate=Linear","MultiX=Average","Skip=True","Sort=True")</f>
        <v>#N/A Invalid Parameter: Interpolation value</v>
      </c>
      <c r="AJ5948" s="43" t="str">
        <f>_xll.BInterpol('Base IPCA'!$C$3:$C$13,'Base IPCA'!$D$3:$D$13,AH5948,"Cubic","Extrapolate=Linear","MultiX=Average","Skip=True","Sort=True")</f>
        <v>#N/A Invalid Parameter: Interpolation value</v>
      </c>
    </row>
    <row r="5949" spans="34:36" x14ac:dyDescent="0.25">
      <c r="AH5949" s="42" t="e">
        <f t="shared" si="186"/>
        <v>#REF!</v>
      </c>
      <c r="AI5949" s="43" t="str">
        <f>_xll.BInterpol('Base IPCA'!$C$3:$C$13,'Base IPCA'!$E$3:$E$13,AH5949,"Cubic","Extrapolate=Linear","MultiX=Average","Skip=True","Sort=True")</f>
        <v>#N/A Invalid Parameter: Interpolation value</v>
      </c>
      <c r="AJ5949" s="43" t="str">
        <f>_xll.BInterpol('Base IPCA'!$C$3:$C$13,'Base IPCA'!$D$3:$D$13,AH5949,"Cubic","Extrapolate=Linear","MultiX=Average","Skip=True","Sort=True")</f>
        <v>#N/A Invalid Parameter: Interpolation value</v>
      </c>
    </row>
    <row r="5950" spans="34:36" x14ac:dyDescent="0.25">
      <c r="AH5950" s="42" t="e">
        <f t="shared" si="186"/>
        <v>#REF!</v>
      </c>
      <c r="AI5950" s="43" t="str">
        <f>_xll.BInterpol('Base IPCA'!$C$3:$C$13,'Base IPCA'!$E$3:$E$13,AH5950,"Cubic","Extrapolate=Linear","MultiX=Average","Skip=True","Sort=True")</f>
        <v>#N/A Invalid Parameter: Interpolation value</v>
      </c>
      <c r="AJ5950" s="43" t="str">
        <f>_xll.BInterpol('Base IPCA'!$C$3:$C$13,'Base IPCA'!$D$3:$D$13,AH5950,"Cubic","Extrapolate=Linear","MultiX=Average","Skip=True","Sort=True")</f>
        <v>#N/A Invalid Parameter: Interpolation value</v>
      </c>
    </row>
    <row r="5951" spans="34:36" x14ac:dyDescent="0.25">
      <c r="AH5951" s="42" t="e">
        <f t="shared" si="186"/>
        <v>#REF!</v>
      </c>
      <c r="AI5951" s="43" t="str">
        <f>_xll.BInterpol('Base IPCA'!$C$3:$C$13,'Base IPCA'!$E$3:$E$13,AH5951,"Cubic","Extrapolate=Linear","MultiX=Average","Skip=True","Sort=True")</f>
        <v>#N/A Invalid Parameter: Interpolation value</v>
      </c>
      <c r="AJ5951" s="43" t="str">
        <f>_xll.BInterpol('Base IPCA'!$C$3:$C$13,'Base IPCA'!$D$3:$D$13,AH5951,"Cubic","Extrapolate=Linear","MultiX=Average","Skip=True","Sort=True")</f>
        <v>#N/A Invalid Parameter: Interpolation value</v>
      </c>
    </row>
    <row r="5952" spans="34:36" x14ac:dyDescent="0.25">
      <c r="AH5952" s="42" t="e">
        <f t="shared" si="186"/>
        <v>#REF!</v>
      </c>
      <c r="AI5952" s="43" t="str">
        <f>_xll.BInterpol('Base IPCA'!$C$3:$C$13,'Base IPCA'!$E$3:$E$13,AH5952,"Cubic","Extrapolate=Linear","MultiX=Average","Skip=True","Sort=True")</f>
        <v>#N/A Invalid Parameter: Interpolation value</v>
      </c>
      <c r="AJ5952" s="43" t="str">
        <f>_xll.BInterpol('Base IPCA'!$C$3:$C$13,'Base IPCA'!$D$3:$D$13,AH5952,"Cubic","Extrapolate=Linear","MultiX=Average","Skip=True","Sort=True")</f>
        <v>#N/A Invalid Parameter: Interpolation value</v>
      </c>
    </row>
    <row r="5953" spans="34:36" x14ac:dyDescent="0.25">
      <c r="AH5953" s="42" t="e">
        <f t="shared" si="186"/>
        <v>#REF!</v>
      </c>
      <c r="AI5953" s="43" t="str">
        <f>_xll.BInterpol('Base IPCA'!$C$3:$C$13,'Base IPCA'!$E$3:$E$13,AH5953,"Cubic","Extrapolate=Linear","MultiX=Average","Skip=True","Sort=True")</f>
        <v>#N/A Invalid Parameter: Interpolation value</v>
      </c>
      <c r="AJ5953" s="43" t="str">
        <f>_xll.BInterpol('Base IPCA'!$C$3:$C$13,'Base IPCA'!$D$3:$D$13,AH5953,"Cubic","Extrapolate=Linear","MultiX=Average","Skip=True","Sort=True")</f>
        <v>#N/A Invalid Parameter: Interpolation value</v>
      </c>
    </row>
    <row r="5954" spans="34:36" x14ac:dyDescent="0.25">
      <c r="AH5954" s="42" t="e">
        <f t="shared" si="186"/>
        <v>#REF!</v>
      </c>
      <c r="AI5954" s="43" t="str">
        <f>_xll.BInterpol('Base IPCA'!$C$3:$C$13,'Base IPCA'!$E$3:$E$13,AH5954,"Cubic","Extrapolate=Linear","MultiX=Average","Skip=True","Sort=True")</f>
        <v>#N/A Invalid Parameter: Interpolation value</v>
      </c>
      <c r="AJ5954" s="43" t="str">
        <f>_xll.BInterpol('Base IPCA'!$C$3:$C$13,'Base IPCA'!$D$3:$D$13,AH5954,"Cubic","Extrapolate=Linear","MultiX=Average","Skip=True","Sort=True")</f>
        <v>#N/A Invalid Parameter: Interpolation value</v>
      </c>
    </row>
    <row r="5955" spans="34:36" x14ac:dyDescent="0.25">
      <c r="AH5955" s="42" t="e">
        <f t="shared" si="186"/>
        <v>#REF!</v>
      </c>
      <c r="AI5955" s="43" t="str">
        <f>_xll.BInterpol('Base IPCA'!$C$3:$C$13,'Base IPCA'!$E$3:$E$13,AH5955,"Cubic","Extrapolate=Linear","MultiX=Average","Skip=True","Sort=True")</f>
        <v>#N/A Invalid Parameter: Interpolation value</v>
      </c>
      <c r="AJ5955" s="43" t="str">
        <f>_xll.BInterpol('Base IPCA'!$C$3:$C$13,'Base IPCA'!$D$3:$D$13,AH5955,"Cubic","Extrapolate=Linear","MultiX=Average","Skip=True","Sort=True")</f>
        <v>#N/A Invalid Parameter: Interpolation value</v>
      </c>
    </row>
    <row r="5956" spans="34:36" x14ac:dyDescent="0.25">
      <c r="AH5956" s="42" t="e">
        <f t="shared" si="186"/>
        <v>#REF!</v>
      </c>
      <c r="AI5956" s="43" t="str">
        <f>_xll.BInterpol('Base IPCA'!$C$3:$C$13,'Base IPCA'!$E$3:$E$13,AH5956,"Cubic","Extrapolate=Linear","MultiX=Average","Skip=True","Sort=True")</f>
        <v>#N/A Invalid Parameter: Interpolation value</v>
      </c>
      <c r="AJ5956" s="43" t="str">
        <f>_xll.BInterpol('Base IPCA'!$C$3:$C$13,'Base IPCA'!$D$3:$D$13,AH5956,"Cubic","Extrapolate=Linear","MultiX=Average","Skip=True","Sort=True")</f>
        <v>#N/A Invalid Parameter: Interpolation value</v>
      </c>
    </row>
    <row r="5957" spans="34:36" x14ac:dyDescent="0.25">
      <c r="AH5957" s="42" t="e">
        <f t="shared" si="186"/>
        <v>#REF!</v>
      </c>
      <c r="AI5957" s="43" t="str">
        <f>_xll.BInterpol('Base IPCA'!$C$3:$C$13,'Base IPCA'!$E$3:$E$13,AH5957,"Cubic","Extrapolate=Linear","MultiX=Average","Skip=True","Sort=True")</f>
        <v>#N/A Invalid Parameter: Interpolation value</v>
      </c>
      <c r="AJ5957" s="43" t="str">
        <f>_xll.BInterpol('Base IPCA'!$C$3:$C$13,'Base IPCA'!$D$3:$D$13,AH5957,"Cubic","Extrapolate=Linear","MultiX=Average","Skip=True","Sort=True")</f>
        <v>#N/A Invalid Parameter: Interpolation value</v>
      </c>
    </row>
    <row r="5958" spans="34:36" x14ac:dyDescent="0.25">
      <c r="AH5958" s="42" t="e">
        <f t="shared" ref="AH5958:AH6021" si="187">AH5957+1</f>
        <v>#REF!</v>
      </c>
      <c r="AI5958" s="43" t="str">
        <f>_xll.BInterpol('Base IPCA'!$C$3:$C$13,'Base IPCA'!$E$3:$E$13,AH5958,"Cubic","Extrapolate=Linear","MultiX=Average","Skip=True","Sort=True")</f>
        <v>#N/A Invalid Parameter: Interpolation value</v>
      </c>
      <c r="AJ5958" s="43" t="str">
        <f>_xll.BInterpol('Base IPCA'!$C$3:$C$13,'Base IPCA'!$D$3:$D$13,AH5958,"Cubic","Extrapolate=Linear","MultiX=Average","Skip=True","Sort=True")</f>
        <v>#N/A Invalid Parameter: Interpolation value</v>
      </c>
    </row>
    <row r="5959" spans="34:36" x14ac:dyDescent="0.25">
      <c r="AH5959" s="42" t="e">
        <f t="shared" si="187"/>
        <v>#REF!</v>
      </c>
      <c r="AI5959" s="43" t="str">
        <f>_xll.BInterpol('Base IPCA'!$C$3:$C$13,'Base IPCA'!$E$3:$E$13,AH5959,"Cubic","Extrapolate=Linear","MultiX=Average","Skip=True","Sort=True")</f>
        <v>#N/A Invalid Parameter: Interpolation value</v>
      </c>
      <c r="AJ5959" s="43" t="str">
        <f>_xll.BInterpol('Base IPCA'!$C$3:$C$13,'Base IPCA'!$D$3:$D$13,AH5959,"Cubic","Extrapolate=Linear","MultiX=Average","Skip=True","Sort=True")</f>
        <v>#N/A Invalid Parameter: Interpolation value</v>
      </c>
    </row>
    <row r="5960" spans="34:36" x14ac:dyDescent="0.25">
      <c r="AH5960" s="42" t="e">
        <f t="shared" si="187"/>
        <v>#REF!</v>
      </c>
      <c r="AI5960" s="43" t="str">
        <f>_xll.BInterpol('Base IPCA'!$C$3:$C$13,'Base IPCA'!$E$3:$E$13,AH5960,"Cubic","Extrapolate=Linear","MultiX=Average","Skip=True","Sort=True")</f>
        <v>#N/A Invalid Parameter: Interpolation value</v>
      </c>
      <c r="AJ5960" s="43" t="str">
        <f>_xll.BInterpol('Base IPCA'!$C$3:$C$13,'Base IPCA'!$D$3:$D$13,AH5960,"Cubic","Extrapolate=Linear","MultiX=Average","Skip=True","Sort=True")</f>
        <v>#N/A Invalid Parameter: Interpolation value</v>
      </c>
    </row>
    <row r="5961" spans="34:36" x14ac:dyDescent="0.25">
      <c r="AH5961" s="42" t="e">
        <f t="shared" si="187"/>
        <v>#REF!</v>
      </c>
      <c r="AI5961" s="43" t="str">
        <f>_xll.BInterpol('Base IPCA'!$C$3:$C$13,'Base IPCA'!$E$3:$E$13,AH5961,"Cubic","Extrapolate=Linear","MultiX=Average","Skip=True","Sort=True")</f>
        <v>#N/A Invalid Parameter: Interpolation value</v>
      </c>
      <c r="AJ5961" s="43" t="str">
        <f>_xll.BInterpol('Base IPCA'!$C$3:$C$13,'Base IPCA'!$D$3:$D$13,AH5961,"Cubic","Extrapolate=Linear","MultiX=Average","Skip=True","Sort=True")</f>
        <v>#N/A Invalid Parameter: Interpolation value</v>
      </c>
    </row>
    <row r="5962" spans="34:36" x14ac:dyDescent="0.25">
      <c r="AH5962" s="42" t="e">
        <f t="shared" si="187"/>
        <v>#REF!</v>
      </c>
      <c r="AI5962" s="43" t="str">
        <f>_xll.BInterpol('Base IPCA'!$C$3:$C$13,'Base IPCA'!$E$3:$E$13,AH5962,"Cubic","Extrapolate=Linear","MultiX=Average","Skip=True","Sort=True")</f>
        <v>#N/A Invalid Parameter: Interpolation value</v>
      </c>
      <c r="AJ5962" s="43" t="str">
        <f>_xll.BInterpol('Base IPCA'!$C$3:$C$13,'Base IPCA'!$D$3:$D$13,AH5962,"Cubic","Extrapolate=Linear","MultiX=Average","Skip=True","Sort=True")</f>
        <v>#N/A Invalid Parameter: Interpolation value</v>
      </c>
    </row>
    <row r="5963" spans="34:36" x14ac:dyDescent="0.25">
      <c r="AH5963" s="42" t="e">
        <f t="shared" si="187"/>
        <v>#REF!</v>
      </c>
      <c r="AI5963" s="43" t="str">
        <f>_xll.BInterpol('Base IPCA'!$C$3:$C$13,'Base IPCA'!$E$3:$E$13,AH5963,"Cubic","Extrapolate=Linear","MultiX=Average","Skip=True","Sort=True")</f>
        <v>#N/A Invalid Parameter: Interpolation value</v>
      </c>
      <c r="AJ5963" s="43" t="str">
        <f>_xll.BInterpol('Base IPCA'!$C$3:$C$13,'Base IPCA'!$D$3:$D$13,AH5963,"Cubic","Extrapolate=Linear","MultiX=Average","Skip=True","Sort=True")</f>
        <v>#N/A Invalid Parameter: Interpolation value</v>
      </c>
    </row>
    <row r="5964" spans="34:36" x14ac:dyDescent="0.25">
      <c r="AH5964" s="42" t="e">
        <f t="shared" si="187"/>
        <v>#REF!</v>
      </c>
      <c r="AI5964" s="43" t="str">
        <f>_xll.BInterpol('Base IPCA'!$C$3:$C$13,'Base IPCA'!$E$3:$E$13,AH5964,"Cubic","Extrapolate=Linear","MultiX=Average","Skip=True","Sort=True")</f>
        <v>#N/A Invalid Parameter: Interpolation value</v>
      </c>
      <c r="AJ5964" s="43" t="str">
        <f>_xll.BInterpol('Base IPCA'!$C$3:$C$13,'Base IPCA'!$D$3:$D$13,AH5964,"Cubic","Extrapolate=Linear","MultiX=Average","Skip=True","Sort=True")</f>
        <v>#N/A Invalid Parameter: Interpolation value</v>
      </c>
    </row>
    <row r="5965" spans="34:36" x14ac:dyDescent="0.25">
      <c r="AH5965" s="42" t="e">
        <f t="shared" si="187"/>
        <v>#REF!</v>
      </c>
      <c r="AI5965" s="43" t="str">
        <f>_xll.BInterpol('Base IPCA'!$C$3:$C$13,'Base IPCA'!$E$3:$E$13,AH5965,"Cubic","Extrapolate=Linear","MultiX=Average","Skip=True","Sort=True")</f>
        <v>#N/A Invalid Parameter: Interpolation value</v>
      </c>
      <c r="AJ5965" s="43" t="str">
        <f>_xll.BInterpol('Base IPCA'!$C$3:$C$13,'Base IPCA'!$D$3:$D$13,AH5965,"Cubic","Extrapolate=Linear","MultiX=Average","Skip=True","Sort=True")</f>
        <v>#N/A Invalid Parameter: Interpolation value</v>
      </c>
    </row>
    <row r="5966" spans="34:36" x14ac:dyDescent="0.25">
      <c r="AH5966" s="42" t="e">
        <f t="shared" si="187"/>
        <v>#REF!</v>
      </c>
      <c r="AI5966" s="43" t="str">
        <f>_xll.BInterpol('Base IPCA'!$C$3:$C$13,'Base IPCA'!$E$3:$E$13,AH5966,"Cubic","Extrapolate=Linear","MultiX=Average","Skip=True","Sort=True")</f>
        <v>#N/A Invalid Parameter: Interpolation value</v>
      </c>
      <c r="AJ5966" s="43" t="str">
        <f>_xll.BInterpol('Base IPCA'!$C$3:$C$13,'Base IPCA'!$D$3:$D$13,AH5966,"Cubic","Extrapolate=Linear","MultiX=Average","Skip=True","Sort=True")</f>
        <v>#N/A Invalid Parameter: Interpolation value</v>
      </c>
    </row>
    <row r="5967" spans="34:36" x14ac:dyDescent="0.25">
      <c r="AH5967" s="42" t="e">
        <f t="shared" si="187"/>
        <v>#REF!</v>
      </c>
      <c r="AI5967" s="43" t="str">
        <f>_xll.BInterpol('Base IPCA'!$C$3:$C$13,'Base IPCA'!$E$3:$E$13,AH5967,"Cubic","Extrapolate=Linear","MultiX=Average","Skip=True","Sort=True")</f>
        <v>#N/A Invalid Parameter: Interpolation value</v>
      </c>
      <c r="AJ5967" s="43" t="str">
        <f>_xll.BInterpol('Base IPCA'!$C$3:$C$13,'Base IPCA'!$D$3:$D$13,AH5967,"Cubic","Extrapolate=Linear","MultiX=Average","Skip=True","Sort=True")</f>
        <v>#N/A Invalid Parameter: Interpolation value</v>
      </c>
    </row>
    <row r="5968" spans="34:36" x14ac:dyDescent="0.25">
      <c r="AH5968" s="42" t="e">
        <f t="shared" si="187"/>
        <v>#REF!</v>
      </c>
      <c r="AI5968" s="43" t="str">
        <f>_xll.BInterpol('Base IPCA'!$C$3:$C$13,'Base IPCA'!$E$3:$E$13,AH5968,"Cubic","Extrapolate=Linear","MultiX=Average","Skip=True","Sort=True")</f>
        <v>#N/A Invalid Parameter: Interpolation value</v>
      </c>
      <c r="AJ5968" s="43" t="str">
        <f>_xll.BInterpol('Base IPCA'!$C$3:$C$13,'Base IPCA'!$D$3:$D$13,AH5968,"Cubic","Extrapolate=Linear","MultiX=Average","Skip=True","Sort=True")</f>
        <v>#N/A Invalid Parameter: Interpolation value</v>
      </c>
    </row>
    <row r="5969" spans="34:36" x14ac:dyDescent="0.25">
      <c r="AH5969" s="42" t="e">
        <f t="shared" si="187"/>
        <v>#REF!</v>
      </c>
      <c r="AI5969" s="43" t="str">
        <f>_xll.BInterpol('Base IPCA'!$C$3:$C$13,'Base IPCA'!$E$3:$E$13,AH5969,"Cubic","Extrapolate=Linear","MultiX=Average","Skip=True","Sort=True")</f>
        <v>#N/A Invalid Parameter: Interpolation value</v>
      </c>
      <c r="AJ5969" s="43" t="str">
        <f>_xll.BInterpol('Base IPCA'!$C$3:$C$13,'Base IPCA'!$D$3:$D$13,AH5969,"Cubic","Extrapolate=Linear","MultiX=Average","Skip=True","Sort=True")</f>
        <v>#N/A Invalid Parameter: Interpolation value</v>
      </c>
    </row>
    <row r="5970" spans="34:36" x14ac:dyDescent="0.25">
      <c r="AH5970" s="42" t="e">
        <f t="shared" si="187"/>
        <v>#REF!</v>
      </c>
      <c r="AI5970" s="43" t="str">
        <f>_xll.BInterpol('Base IPCA'!$C$3:$C$13,'Base IPCA'!$E$3:$E$13,AH5970,"Cubic","Extrapolate=Linear","MultiX=Average","Skip=True","Sort=True")</f>
        <v>#N/A Invalid Parameter: Interpolation value</v>
      </c>
      <c r="AJ5970" s="43" t="str">
        <f>_xll.BInterpol('Base IPCA'!$C$3:$C$13,'Base IPCA'!$D$3:$D$13,AH5970,"Cubic","Extrapolate=Linear","MultiX=Average","Skip=True","Sort=True")</f>
        <v>#N/A Invalid Parameter: Interpolation value</v>
      </c>
    </row>
    <row r="5971" spans="34:36" x14ac:dyDescent="0.25">
      <c r="AH5971" s="42" t="e">
        <f t="shared" si="187"/>
        <v>#REF!</v>
      </c>
      <c r="AI5971" s="43" t="str">
        <f>_xll.BInterpol('Base IPCA'!$C$3:$C$13,'Base IPCA'!$E$3:$E$13,AH5971,"Cubic","Extrapolate=Linear","MultiX=Average","Skip=True","Sort=True")</f>
        <v>#N/A Invalid Parameter: Interpolation value</v>
      </c>
      <c r="AJ5971" s="43" t="str">
        <f>_xll.BInterpol('Base IPCA'!$C$3:$C$13,'Base IPCA'!$D$3:$D$13,AH5971,"Cubic","Extrapolate=Linear","MultiX=Average","Skip=True","Sort=True")</f>
        <v>#N/A Invalid Parameter: Interpolation value</v>
      </c>
    </row>
    <row r="5972" spans="34:36" x14ac:dyDescent="0.25">
      <c r="AH5972" s="42" t="e">
        <f t="shared" si="187"/>
        <v>#REF!</v>
      </c>
      <c r="AI5972" s="43" t="str">
        <f>_xll.BInterpol('Base IPCA'!$C$3:$C$13,'Base IPCA'!$E$3:$E$13,AH5972,"Cubic","Extrapolate=Linear","MultiX=Average","Skip=True","Sort=True")</f>
        <v>#N/A Invalid Parameter: Interpolation value</v>
      </c>
      <c r="AJ5972" s="43" t="str">
        <f>_xll.BInterpol('Base IPCA'!$C$3:$C$13,'Base IPCA'!$D$3:$D$13,AH5972,"Cubic","Extrapolate=Linear","MultiX=Average","Skip=True","Sort=True")</f>
        <v>#N/A Invalid Parameter: Interpolation value</v>
      </c>
    </row>
    <row r="5973" spans="34:36" x14ac:dyDescent="0.25">
      <c r="AH5973" s="42" t="e">
        <f t="shared" si="187"/>
        <v>#REF!</v>
      </c>
      <c r="AI5973" s="43" t="str">
        <f>_xll.BInterpol('Base IPCA'!$C$3:$C$13,'Base IPCA'!$E$3:$E$13,AH5973,"Cubic","Extrapolate=Linear","MultiX=Average","Skip=True","Sort=True")</f>
        <v>#N/A Invalid Parameter: Interpolation value</v>
      </c>
      <c r="AJ5973" s="43" t="str">
        <f>_xll.BInterpol('Base IPCA'!$C$3:$C$13,'Base IPCA'!$D$3:$D$13,AH5973,"Cubic","Extrapolate=Linear","MultiX=Average","Skip=True","Sort=True")</f>
        <v>#N/A Invalid Parameter: Interpolation value</v>
      </c>
    </row>
    <row r="5974" spans="34:36" x14ac:dyDescent="0.25">
      <c r="AH5974" s="42" t="e">
        <f t="shared" si="187"/>
        <v>#REF!</v>
      </c>
      <c r="AI5974" s="43" t="str">
        <f>_xll.BInterpol('Base IPCA'!$C$3:$C$13,'Base IPCA'!$E$3:$E$13,AH5974,"Cubic","Extrapolate=Linear","MultiX=Average","Skip=True","Sort=True")</f>
        <v>#N/A Invalid Parameter: Interpolation value</v>
      </c>
      <c r="AJ5974" s="43" t="str">
        <f>_xll.BInterpol('Base IPCA'!$C$3:$C$13,'Base IPCA'!$D$3:$D$13,AH5974,"Cubic","Extrapolate=Linear","MultiX=Average","Skip=True","Sort=True")</f>
        <v>#N/A Invalid Parameter: Interpolation value</v>
      </c>
    </row>
    <row r="5975" spans="34:36" x14ac:dyDescent="0.25">
      <c r="AH5975" s="42" t="e">
        <f t="shared" si="187"/>
        <v>#REF!</v>
      </c>
      <c r="AI5975" s="43" t="str">
        <f>_xll.BInterpol('Base IPCA'!$C$3:$C$13,'Base IPCA'!$E$3:$E$13,AH5975,"Cubic","Extrapolate=Linear","MultiX=Average","Skip=True","Sort=True")</f>
        <v>#N/A Invalid Parameter: Interpolation value</v>
      </c>
      <c r="AJ5975" s="43" t="str">
        <f>_xll.BInterpol('Base IPCA'!$C$3:$C$13,'Base IPCA'!$D$3:$D$13,AH5975,"Cubic","Extrapolate=Linear","MultiX=Average","Skip=True","Sort=True")</f>
        <v>#N/A Invalid Parameter: Interpolation value</v>
      </c>
    </row>
    <row r="5976" spans="34:36" x14ac:dyDescent="0.25">
      <c r="AH5976" s="42" t="e">
        <f t="shared" si="187"/>
        <v>#REF!</v>
      </c>
      <c r="AI5976" s="43" t="str">
        <f>_xll.BInterpol('Base IPCA'!$C$3:$C$13,'Base IPCA'!$E$3:$E$13,AH5976,"Cubic","Extrapolate=Linear","MultiX=Average","Skip=True","Sort=True")</f>
        <v>#N/A Invalid Parameter: Interpolation value</v>
      </c>
      <c r="AJ5976" s="43" t="str">
        <f>_xll.BInterpol('Base IPCA'!$C$3:$C$13,'Base IPCA'!$D$3:$D$13,AH5976,"Cubic","Extrapolate=Linear","MultiX=Average","Skip=True","Sort=True")</f>
        <v>#N/A Invalid Parameter: Interpolation value</v>
      </c>
    </row>
    <row r="5977" spans="34:36" x14ac:dyDescent="0.25">
      <c r="AH5977" s="42" t="e">
        <f t="shared" si="187"/>
        <v>#REF!</v>
      </c>
      <c r="AI5977" s="43" t="str">
        <f>_xll.BInterpol('Base IPCA'!$C$3:$C$13,'Base IPCA'!$E$3:$E$13,AH5977,"Cubic","Extrapolate=Linear","MultiX=Average","Skip=True","Sort=True")</f>
        <v>#N/A Invalid Parameter: Interpolation value</v>
      </c>
      <c r="AJ5977" s="43" t="str">
        <f>_xll.BInterpol('Base IPCA'!$C$3:$C$13,'Base IPCA'!$D$3:$D$13,AH5977,"Cubic","Extrapolate=Linear","MultiX=Average","Skip=True","Sort=True")</f>
        <v>#N/A Invalid Parameter: Interpolation value</v>
      </c>
    </row>
    <row r="5978" spans="34:36" x14ac:dyDescent="0.25">
      <c r="AH5978" s="42" t="e">
        <f t="shared" si="187"/>
        <v>#REF!</v>
      </c>
      <c r="AI5978" s="43" t="str">
        <f>_xll.BInterpol('Base IPCA'!$C$3:$C$13,'Base IPCA'!$E$3:$E$13,AH5978,"Cubic","Extrapolate=Linear","MultiX=Average","Skip=True","Sort=True")</f>
        <v>#N/A Invalid Parameter: Interpolation value</v>
      </c>
      <c r="AJ5978" s="43" t="str">
        <f>_xll.BInterpol('Base IPCA'!$C$3:$C$13,'Base IPCA'!$D$3:$D$13,AH5978,"Cubic","Extrapolate=Linear","MultiX=Average","Skip=True","Sort=True")</f>
        <v>#N/A Invalid Parameter: Interpolation value</v>
      </c>
    </row>
    <row r="5979" spans="34:36" x14ac:dyDescent="0.25">
      <c r="AH5979" s="42" t="e">
        <f t="shared" si="187"/>
        <v>#REF!</v>
      </c>
      <c r="AI5979" s="43" t="str">
        <f>_xll.BInterpol('Base IPCA'!$C$3:$C$13,'Base IPCA'!$E$3:$E$13,AH5979,"Cubic","Extrapolate=Linear","MultiX=Average","Skip=True","Sort=True")</f>
        <v>#N/A Invalid Parameter: Interpolation value</v>
      </c>
      <c r="AJ5979" s="43" t="str">
        <f>_xll.BInterpol('Base IPCA'!$C$3:$C$13,'Base IPCA'!$D$3:$D$13,AH5979,"Cubic","Extrapolate=Linear","MultiX=Average","Skip=True","Sort=True")</f>
        <v>#N/A Invalid Parameter: Interpolation value</v>
      </c>
    </row>
    <row r="5980" spans="34:36" x14ac:dyDescent="0.25">
      <c r="AH5980" s="42" t="e">
        <f t="shared" si="187"/>
        <v>#REF!</v>
      </c>
      <c r="AI5980" s="43" t="str">
        <f>_xll.BInterpol('Base IPCA'!$C$3:$C$13,'Base IPCA'!$E$3:$E$13,AH5980,"Cubic","Extrapolate=Linear","MultiX=Average","Skip=True","Sort=True")</f>
        <v>#N/A Invalid Parameter: Interpolation value</v>
      </c>
      <c r="AJ5980" s="43" t="str">
        <f>_xll.BInterpol('Base IPCA'!$C$3:$C$13,'Base IPCA'!$D$3:$D$13,AH5980,"Cubic","Extrapolate=Linear","MultiX=Average","Skip=True","Sort=True")</f>
        <v>#N/A Invalid Parameter: Interpolation value</v>
      </c>
    </row>
    <row r="5981" spans="34:36" x14ac:dyDescent="0.25">
      <c r="AH5981" s="42" t="e">
        <f t="shared" si="187"/>
        <v>#REF!</v>
      </c>
      <c r="AI5981" s="43" t="str">
        <f>_xll.BInterpol('Base IPCA'!$C$3:$C$13,'Base IPCA'!$E$3:$E$13,AH5981,"Cubic","Extrapolate=Linear","MultiX=Average","Skip=True","Sort=True")</f>
        <v>#N/A Invalid Parameter: Interpolation value</v>
      </c>
      <c r="AJ5981" s="43" t="str">
        <f>_xll.BInterpol('Base IPCA'!$C$3:$C$13,'Base IPCA'!$D$3:$D$13,AH5981,"Cubic","Extrapolate=Linear","MultiX=Average","Skip=True","Sort=True")</f>
        <v>#N/A Invalid Parameter: Interpolation value</v>
      </c>
    </row>
    <row r="5982" spans="34:36" x14ac:dyDescent="0.25">
      <c r="AH5982" s="42" t="e">
        <f t="shared" si="187"/>
        <v>#REF!</v>
      </c>
      <c r="AI5982" s="43" t="str">
        <f>_xll.BInterpol('Base IPCA'!$C$3:$C$13,'Base IPCA'!$E$3:$E$13,AH5982,"Cubic","Extrapolate=Linear","MultiX=Average","Skip=True","Sort=True")</f>
        <v>#N/A Invalid Parameter: Interpolation value</v>
      </c>
      <c r="AJ5982" s="43" t="str">
        <f>_xll.BInterpol('Base IPCA'!$C$3:$C$13,'Base IPCA'!$D$3:$D$13,AH5982,"Cubic","Extrapolate=Linear","MultiX=Average","Skip=True","Sort=True")</f>
        <v>#N/A Invalid Parameter: Interpolation value</v>
      </c>
    </row>
    <row r="5983" spans="34:36" x14ac:dyDescent="0.25">
      <c r="AH5983" s="42" t="e">
        <f t="shared" si="187"/>
        <v>#REF!</v>
      </c>
      <c r="AI5983" s="43" t="str">
        <f>_xll.BInterpol('Base IPCA'!$C$3:$C$13,'Base IPCA'!$E$3:$E$13,AH5983,"Cubic","Extrapolate=Linear","MultiX=Average","Skip=True","Sort=True")</f>
        <v>#N/A Invalid Parameter: Interpolation value</v>
      </c>
      <c r="AJ5983" s="43" t="str">
        <f>_xll.BInterpol('Base IPCA'!$C$3:$C$13,'Base IPCA'!$D$3:$D$13,AH5983,"Cubic","Extrapolate=Linear","MultiX=Average","Skip=True","Sort=True")</f>
        <v>#N/A Invalid Parameter: Interpolation value</v>
      </c>
    </row>
    <row r="5984" spans="34:36" x14ac:dyDescent="0.25">
      <c r="AH5984" s="42" t="e">
        <f t="shared" si="187"/>
        <v>#REF!</v>
      </c>
      <c r="AI5984" s="43" t="str">
        <f>_xll.BInterpol('Base IPCA'!$C$3:$C$13,'Base IPCA'!$E$3:$E$13,AH5984,"Cubic","Extrapolate=Linear","MultiX=Average","Skip=True","Sort=True")</f>
        <v>#N/A Invalid Parameter: Interpolation value</v>
      </c>
      <c r="AJ5984" s="43" t="str">
        <f>_xll.BInterpol('Base IPCA'!$C$3:$C$13,'Base IPCA'!$D$3:$D$13,AH5984,"Cubic","Extrapolate=Linear","MultiX=Average","Skip=True","Sort=True")</f>
        <v>#N/A Invalid Parameter: Interpolation value</v>
      </c>
    </row>
    <row r="5985" spans="34:36" x14ac:dyDescent="0.25">
      <c r="AH5985" s="42" t="e">
        <f t="shared" si="187"/>
        <v>#REF!</v>
      </c>
      <c r="AI5985" s="43" t="str">
        <f>_xll.BInterpol('Base IPCA'!$C$3:$C$13,'Base IPCA'!$E$3:$E$13,AH5985,"Cubic","Extrapolate=Linear","MultiX=Average","Skip=True","Sort=True")</f>
        <v>#N/A Invalid Parameter: Interpolation value</v>
      </c>
      <c r="AJ5985" s="43" t="str">
        <f>_xll.BInterpol('Base IPCA'!$C$3:$C$13,'Base IPCA'!$D$3:$D$13,AH5985,"Cubic","Extrapolate=Linear","MultiX=Average","Skip=True","Sort=True")</f>
        <v>#N/A Invalid Parameter: Interpolation value</v>
      </c>
    </row>
    <row r="5986" spans="34:36" x14ac:dyDescent="0.25">
      <c r="AH5986" s="42" t="e">
        <f t="shared" si="187"/>
        <v>#REF!</v>
      </c>
      <c r="AI5986" s="43" t="str">
        <f>_xll.BInterpol('Base IPCA'!$C$3:$C$13,'Base IPCA'!$E$3:$E$13,AH5986,"Cubic","Extrapolate=Linear","MultiX=Average","Skip=True","Sort=True")</f>
        <v>#N/A Invalid Parameter: Interpolation value</v>
      </c>
      <c r="AJ5986" s="43" t="str">
        <f>_xll.BInterpol('Base IPCA'!$C$3:$C$13,'Base IPCA'!$D$3:$D$13,AH5986,"Cubic","Extrapolate=Linear","MultiX=Average","Skip=True","Sort=True")</f>
        <v>#N/A Invalid Parameter: Interpolation value</v>
      </c>
    </row>
    <row r="5987" spans="34:36" x14ac:dyDescent="0.25">
      <c r="AH5987" s="42" t="e">
        <f t="shared" si="187"/>
        <v>#REF!</v>
      </c>
      <c r="AI5987" s="43" t="str">
        <f>_xll.BInterpol('Base IPCA'!$C$3:$C$13,'Base IPCA'!$E$3:$E$13,AH5987,"Cubic","Extrapolate=Linear","MultiX=Average","Skip=True","Sort=True")</f>
        <v>#N/A Invalid Parameter: Interpolation value</v>
      </c>
      <c r="AJ5987" s="43" t="str">
        <f>_xll.BInterpol('Base IPCA'!$C$3:$C$13,'Base IPCA'!$D$3:$D$13,AH5987,"Cubic","Extrapolate=Linear","MultiX=Average","Skip=True","Sort=True")</f>
        <v>#N/A Invalid Parameter: Interpolation value</v>
      </c>
    </row>
    <row r="5988" spans="34:36" x14ac:dyDescent="0.25">
      <c r="AH5988" s="42" t="e">
        <f t="shared" si="187"/>
        <v>#REF!</v>
      </c>
      <c r="AI5988" s="43" t="str">
        <f>_xll.BInterpol('Base IPCA'!$C$3:$C$13,'Base IPCA'!$E$3:$E$13,AH5988,"Cubic","Extrapolate=Linear","MultiX=Average","Skip=True","Sort=True")</f>
        <v>#N/A Invalid Parameter: Interpolation value</v>
      </c>
      <c r="AJ5988" s="43" t="str">
        <f>_xll.BInterpol('Base IPCA'!$C$3:$C$13,'Base IPCA'!$D$3:$D$13,AH5988,"Cubic","Extrapolate=Linear","MultiX=Average","Skip=True","Sort=True")</f>
        <v>#N/A Invalid Parameter: Interpolation value</v>
      </c>
    </row>
    <row r="5989" spans="34:36" x14ac:dyDescent="0.25">
      <c r="AH5989" s="42" t="e">
        <f t="shared" si="187"/>
        <v>#REF!</v>
      </c>
      <c r="AI5989" s="43" t="str">
        <f>_xll.BInterpol('Base IPCA'!$C$3:$C$13,'Base IPCA'!$E$3:$E$13,AH5989,"Cubic","Extrapolate=Linear","MultiX=Average","Skip=True","Sort=True")</f>
        <v>#N/A Invalid Parameter: Interpolation value</v>
      </c>
      <c r="AJ5989" s="43" t="str">
        <f>_xll.BInterpol('Base IPCA'!$C$3:$C$13,'Base IPCA'!$D$3:$D$13,AH5989,"Cubic","Extrapolate=Linear","MultiX=Average","Skip=True","Sort=True")</f>
        <v>#N/A Invalid Parameter: Interpolation value</v>
      </c>
    </row>
    <row r="5990" spans="34:36" x14ac:dyDescent="0.25">
      <c r="AH5990" s="42" t="e">
        <f t="shared" si="187"/>
        <v>#REF!</v>
      </c>
      <c r="AI5990" s="43" t="str">
        <f>_xll.BInterpol('Base IPCA'!$C$3:$C$13,'Base IPCA'!$E$3:$E$13,AH5990,"Cubic","Extrapolate=Linear","MultiX=Average","Skip=True","Sort=True")</f>
        <v>#N/A Invalid Parameter: Interpolation value</v>
      </c>
      <c r="AJ5990" s="43" t="str">
        <f>_xll.BInterpol('Base IPCA'!$C$3:$C$13,'Base IPCA'!$D$3:$D$13,AH5990,"Cubic","Extrapolate=Linear","MultiX=Average","Skip=True","Sort=True")</f>
        <v>#N/A Invalid Parameter: Interpolation value</v>
      </c>
    </row>
    <row r="5991" spans="34:36" x14ac:dyDescent="0.25">
      <c r="AH5991" s="42" t="e">
        <f t="shared" si="187"/>
        <v>#REF!</v>
      </c>
      <c r="AI5991" s="43" t="str">
        <f>_xll.BInterpol('Base IPCA'!$C$3:$C$13,'Base IPCA'!$E$3:$E$13,AH5991,"Cubic","Extrapolate=Linear","MultiX=Average","Skip=True","Sort=True")</f>
        <v>#N/A Invalid Parameter: Interpolation value</v>
      </c>
      <c r="AJ5991" s="43" t="str">
        <f>_xll.BInterpol('Base IPCA'!$C$3:$C$13,'Base IPCA'!$D$3:$D$13,AH5991,"Cubic","Extrapolate=Linear","MultiX=Average","Skip=True","Sort=True")</f>
        <v>#N/A Invalid Parameter: Interpolation value</v>
      </c>
    </row>
    <row r="5992" spans="34:36" x14ac:dyDescent="0.25">
      <c r="AH5992" s="42" t="e">
        <f t="shared" si="187"/>
        <v>#REF!</v>
      </c>
      <c r="AI5992" s="43" t="str">
        <f>_xll.BInterpol('Base IPCA'!$C$3:$C$13,'Base IPCA'!$E$3:$E$13,AH5992,"Cubic","Extrapolate=Linear","MultiX=Average","Skip=True","Sort=True")</f>
        <v>#N/A Invalid Parameter: Interpolation value</v>
      </c>
      <c r="AJ5992" s="43" t="str">
        <f>_xll.BInterpol('Base IPCA'!$C$3:$C$13,'Base IPCA'!$D$3:$D$13,AH5992,"Cubic","Extrapolate=Linear","MultiX=Average","Skip=True","Sort=True")</f>
        <v>#N/A Invalid Parameter: Interpolation value</v>
      </c>
    </row>
    <row r="5993" spans="34:36" x14ac:dyDescent="0.25">
      <c r="AH5993" s="42" t="e">
        <f t="shared" si="187"/>
        <v>#REF!</v>
      </c>
      <c r="AI5993" s="43" t="str">
        <f>_xll.BInterpol('Base IPCA'!$C$3:$C$13,'Base IPCA'!$E$3:$E$13,AH5993,"Cubic","Extrapolate=Linear","MultiX=Average","Skip=True","Sort=True")</f>
        <v>#N/A Invalid Parameter: Interpolation value</v>
      </c>
      <c r="AJ5993" s="43" t="str">
        <f>_xll.BInterpol('Base IPCA'!$C$3:$C$13,'Base IPCA'!$D$3:$D$13,AH5993,"Cubic","Extrapolate=Linear","MultiX=Average","Skip=True","Sort=True")</f>
        <v>#N/A Invalid Parameter: Interpolation value</v>
      </c>
    </row>
    <row r="5994" spans="34:36" x14ac:dyDescent="0.25">
      <c r="AH5994" s="42" t="e">
        <f t="shared" si="187"/>
        <v>#REF!</v>
      </c>
      <c r="AI5994" s="43" t="str">
        <f>_xll.BInterpol('Base IPCA'!$C$3:$C$13,'Base IPCA'!$E$3:$E$13,AH5994,"Cubic","Extrapolate=Linear","MultiX=Average","Skip=True","Sort=True")</f>
        <v>#N/A Invalid Parameter: Interpolation value</v>
      </c>
      <c r="AJ5994" s="43" t="str">
        <f>_xll.BInterpol('Base IPCA'!$C$3:$C$13,'Base IPCA'!$D$3:$D$13,AH5994,"Cubic","Extrapolate=Linear","MultiX=Average","Skip=True","Sort=True")</f>
        <v>#N/A Invalid Parameter: Interpolation value</v>
      </c>
    </row>
    <row r="5995" spans="34:36" x14ac:dyDescent="0.25">
      <c r="AH5995" s="42" t="e">
        <f t="shared" si="187"/>
        <v>#REF!</v>
      </c>
      <c r="AI5995" s="43" t="str">
        <f>_xll.BInterpol('Base IPCA'!$C$3:$C$13,'Base IPCA'!$E$3:$E$13,AH5995,"Cubic","Extrapolate=Linear","MultiX=Average","Skip=True","Sort=True")</f>
        <v>#N/A Invalid Parameter: Interpolation value</v>
      </c>
      <c r="AJ5995" s="43" t="str">
        <f>_xll.BInterpol('Base IPCA'!$C$3:$C$13,'Base IPCA'!$D$3:$D$13,AH5995,"Cubic","Extrapolate=Linear","MultiX=Average","Skip=True","Sort=True")</f>
        <v>#N/A Invalid Parameter: Interpolation value</v>
      </c>
    </row>
    <row r="5996" spans="34:36" x14ac:dyDescent="0.25">
      <c r="AH5996" s="42" t="e">
        <f t="shared" si="187"/>
        <v>#REF!</v>
      </c>
      <c r="AI5996" s="43" t="str">
        <f>_xll.BInterpol('Base IPCA'!$C$3:$C$13,'Base IPCA'!$E$3:$E$13,AH5996,"Cubic","Extrapolate=Linear","MultiX=Average","Skip=True","Sort=True")</f>
        <v>#N/A Invalid Parameter: Interpolation value</v>
      </c>
      <c r="AJ5996" s="43" t="str">
        <f>_xll.BInterpol('Base IPCA'!$C$3:$C$13,'Base IPCA'!$D$3:$D$13,AH5996,"Cubic","Extrapolate=Linear","MultiX=Average","Skip=True","Sort=True")</f>
        <v>#N/A Invalid Parameter: Interpolation value</v>
      </c>
    </row>
    <row r="5997" spans="34:36" x14ac:dyDescent="0.25">
      <c r="AH5997" s="42" t="e">
        <f t="shared" si="187"/>
        <v>#REF!</v>
      </c>
      <c r="AI5997" s="43" t="str">
        <f>_xll.BInterpol('Base IPCA'!$C$3:$C$13,'Base IPCA'!$E$3:$E$13,AH5997,"Cubic","Extrapolate=Linear","MultiX=Average","Skip=True","Sort=True")</f>
        <v>#N/A Invalid Parameter: Interpolation value</v>
      </c>
      <c r="AJ5997" s="43" t="str">
        <f>_xll.BInterpol('Base IPCA'!$C$3:$C$13,'Base IPCA'!$D$3:$D$13,AH5997,"Cubic","Extrapolate=Linear","MultiX=Average","Skip=True","Sort=True")</f>
        <v>#N/A Invalid Parameter: Interpolation value</v>
      </c>
    </row>
    <row r="5998" spans="34:36" x14ac:dyDescent="0.25">
      <c r="AH5998" s="42" t="e">
        <f t="shared" si="187"/>
        <v>#REF!</v>
      </c>
      <c r="AI5998" s="43" t="str">
        <f>_xll.BInterpol('Base IPCA'!$C$3:$C$13,'Base IPCA'!$E$3:$E$13,AH5998,"Cubic","Extrapolate=Linear","MultiX=Average","Skip=True","Sort=True")</f>
        <v>#N/A Invalid Parameter: Interpolation value</v>
      </c>
      <c r="AJ5998" s="43" t="str">
        <f>_xll.BInterpol('Base IPCA'!$C$3:$C$13,'Base IPCA'!$D$3:$D$13,AH5998,"Cubic","Extrapolate=Linear","MultiX=Average","Skip=True","Sort=True")</f>
        <v>#N/A Invalid Parameter: Interpolation value</v>
      </c>
    </row>
    <row r="5999" spans="34:36" x14ac:dyDescent="0.25">
      <c r="AH5999" s="42" t="e">
        <f t="shared" si="187"/>
        <v>#REF!</v>
      </c>
      <c r="AI5999" s="43" t="str">
        <f>_xll.BInterpol('Base IPCA'!$C$3:$C$13,'Base IPCA'!$E$3:$E$13,AH5999,"Cubic","Extrapolate=Linear","MultiX=Average","Skip=True","Sort=True")</f>
        <v>#N/A Invalid Parameter: Interpolation value</v>
      </c>
      <c r="AJ5999" s="43" t="str">
        <f>_xll.BInterpol('Base IPCA'!$C$3:$C$13,'Base IPCA'!$D$3:$D$13,AH5999,"Cubic","Extrapolate=Linear","MultiX=Average","Skip=True","Sort=True")</f>
        <v>#N/A Invalid Parameter: Interpolation value</v>
      </c>
    </row>
    <row r="6000" spans="34:36" x14ac:dyDescent="0.25">
      <c r="AH6000" s="42" t="e">
        <f t="shared" si="187"/>
        <v>#REF!</v>
      </c>
      <c r="AI6000" s="43" t="str">
        <f>_xll.BInterpol('Base IPCA'!$C$3:$C$13,'Base IPCA'!$E$3:$E$13,AH6000,"Cubic","Extrapolate=Linear","MultiX=Average","Skip=True","Sort=True")</f>
        <v>#N/A Invalid Parameter: Interpolation value</v>
      </c>
      <c r="AJ6000" s="43" t="str">
        <f>_xll.BInterpol('Base IPCA'!$C$3:$C$13,'Base IPCA'!$D$3:$D$13,AH6000,"Cubic","Extrapolate=Linear","MultiX=Average","Skip=True","Sort=True")</f>
        <v>#N/A Invalid Parameter: Interpolation value</v>
      </c>
    </row>
    <row r="6001" spans="34:36" x14ac:dyDescent="0.25">
      <c r="AH6001" s="42" t="e">
        <f t="shared" si="187"/>
        <v>#REF!</v>
      </c>
      <c r="AI6001" s="43" t="str">
        <f>_xll.BInterpol('Base IPCA'!$C$3:$C$13,'Base IPCA'!$E$3:$E$13,AH6001,"Cubic","Extrapolate=Linear","MultiX=Average","Skip=True","Sort=True")</f>
        <v>#N/A Invalid Parameter: Interpolation value</v>
      </c>
      <c r="AJ6001" s="43" t="str">
        <f>_xll.BInterpol('Base IPCA'!$C$3:$C$13,'Base IPCA'!$D$3:$D$13,AH6001,"Cubic","Extrapolate=Linear","MultiX=Average","Skip=True","Sort=True")</f>
        <v>#N/A Invalid Parameter: Interpolation value</v>
      </c>
    </row>
    <row r="6002" spans="34:36" x14ac:dyDescent="0.25">
      <c r="AH6002" s="42" t="e">
        <f t="shared" si="187"/>
        <v>#REF!</v>
      </c>
      <c r="AI6002" s="43" t="str">
        <f>_xll.BInterpol('Base IPCA'!$C$3:$C$13,'Base IPCA'!$E$3:$E$13,AH6002,"Cubic","Extrapolate=Linear","MultiX=Average","Skip=True","Sort=True")</f>
        <v>#N/A Invalid Parameter: Interpolation value</v>
      </c>
      <c r="AJ6002" s="43" t="str">
        <f>_xll.BInterpol('Base IPCA'!$C$3:$C$13,'Base IPCA'!$D$3:$D$13,AH6002,"Cubic","Extrapolate=Linear","MultiX=Average","Skip=True","Sort=True")</f>
        <v>#N/A Invalid Parameter: Interpolation value</v>
      </c>
    </row>
    <row r="6003" spans="34:36" x14ac:dyDescent="0.25">
      <c r="AH6003" s="42" t="e">
        <f t="shared" si="187"/>
        <v>#REF!</v>
      </c>
      <c r="AI6003" s="43" t="str">
        <f>_xll.BInterpol('Base IPCA'!$C$3:$C$13,'Base IPCA'!$E$3:$E$13,AH6003,"Cubic","Extrapolate=Linear","MultiX=Average","Skip=True","Sort=True")</f>
        <v>#N/A Invalid Parameter: Interpolation value</v>
      </c>
      <c r="AJ6003" s="43" t="str">
        <f>_xll.BInterpol('Base IPCA'!$C$3:$C$13,'Base IPCA'!$D$3:$D$13,AH6003,"Cubic","Extrapolate=Linear","MultiX=Average","Skip=True","Sort=True")</f>
        <v>#N/A Invalid Parameter: Interpolation value</v>
      </c>
    </row>
    <row r="6004" spans="34:36" x14ac:dyDescent="0.25">
      <c r="AH6004" s="42" t="e">
        <f t="shared" si="187"/>
        <v>#REF!</v>
      </c>
      <c r="AI6004" s="43" t="str">
        <f>_xll.BInterpol('Base IPCA'!$C$3:$C$13,'Base IPCA'!$E$3:$E$13,AH6004,"Cubic","Extrapolate=Linear","MultiX=Average","Skip=True","Sort=True")</f>
        <v>#N/A Invalid Parameter: Interpolation value</v>
      </c>
      <c r="AJ6004" s="43" t="str">
        <f>_xll.BInterpol('Base IPCA'!$C$3:$C$13,'Base IPCA'!$D$3:$D$13,AH6004,"Cubic","Extrapolate=Linear","MultiX=Average","Skip=True","Sort=True")</f>
        <v>#N/A Invalid Parameter: Interpolation value</v>
      </c>
    </row>
    <row r="6005" spans="34:36" x14ac:dyDescent="0.25">
      <c r="AH6005" s="42" t="e">
        <f t="shared" si="187"/>
        <v>#REF!</v>
      </c>
      <c r="AI6005" s="43" t="str">
        <f>_xll.BInterpol('Base IPCA'!$C$3:$C$13,'Base IPCA'!$E$3:$E$13,AH6005,"Cubic","Extrapolate=Linear","MultiX=Average","Skip=True","Sort=True")</f>
        <v>#N/A Invalid Parameter: Interpolation value</v>
      </c>
      <c r="AJ6005" s="43" t="str">
        <f>_xll.BInterpol('Base IPCA'!$C$3:$C$13,'Base IPCA'!$D$3:$D$13,AH6005,"Cubic","Extrapolate=Linear","MultiX=Average","Skip=True","Sort=True")</f>
        <v>#N/A Invalid Parameter: Interpolation value</v>
      </c>
    </row>
    <row r="6006" spans="34:36" x14ac:dyDescent="0.25">
      <c r="AH6006" s="42" t="e">
        <f t="shared" si="187"/>
        <v>#REF!</v>
      </c>
      <c r="AI6006" s="43" t="str">
        <f>_xll.BInterpol('Base IPCA'!$C$3:$C$13,'Base IPCA'!$E$3:$E$13,AH6006,"Cubic","Extrapolate=Linear","MultiX=Average","Skip=True","Sort=True")</f>
        <v>#N/A Invalid Parameter: Interpolation value</v>
      </c>
      <c r="AJ6006" s="43" t="str">
        <f>_xll.BInterpol('Base IPCA'!$C$3:$C$13,'Base IPCA'!$D$3:$D$13,AH6006,"Cubic","Extrapolate=Linear","MultiX=Average","Skip=True","Sort=True")</f>
        <v>#N/A Invalid Parameter: Interpolation value</v>
      </c>
    </row>
    <row r="6007" spans="34:36" x14ac:dyDescent="0.25">
      <c r="AH6007" s="42" t="e">
        <f t="shared" si="187"/>
        <v>#REF!</v>
      </c>
      <c r="AI6007" s="43" t="str">
        <f>_xll.BInterpol('Base IPCA'!$C$3:$C$13,'Base IPCA'!$E$3:$E$13,AH6007,"Cubic","Extrapolate=Linear","MultiX=Average","Skip=True","Sort=True")</f>
        <v>#N/A Invalid Parameter: Interpolation value</v>
      </c>
      <c r="AJ6007" s="43" t="str">
        <f>_xll.BInterpol('Base IPCA'!$C$3:$C$13,'Base IPCA'!$D$3:$D$13,AH6007,"Cubic","Extrapolate=Linear","MultiX=Average","Skip=True","Sort=True")</f>
        <v>#N/A Invalid Parameter: Interpolation value</v>
      </c>
    </row>
    <row r="6008" spans="34:36" x14ac:dyDescent="0.25">
      <c r="AH6008" s="42" t="e">
        <f t="shared" si="187"/>
        <v>#REF!</v>
      </c>
      <c r="AI6008" s="43" t="str">
        <f>_xll.BInterpol('Base IPCA'!$C$3:$C$13,'Base IPCA'!$E$3:$E$13,AH6008,"Cubic","Extrapolate=Linear","MultiX=Average","Skip=True","Sort=True")</f>
        <v>#N/A Invalid Parameter: Interpolation value</v>
      </c>
      <c r="AJ6008" s="43" t="str">
        <f>_xll.BInterpol('Base IPCA'!$C$3:$C$13,'Base IPCA'!$D$3:$D$13,AH6008,"Cubic","Extrapolate=Linear","MultiX=Average","Skip=True","Sort=True")</f>
        <v>#N/A Invalid Parameter: Interpolation value</v>
      </c>
    </row>
    <row r="6009" spans="34:36" x14ac:dyDescent="0.25">
      <c r="AH6009" s="42" t="e">
        <f t="shared" si="187"/>
        <v>#REF!</v>
      </c>
      <c r="AI6009" s="43" t="str">
        <f>_xll.BInterpol('Base IPCA'!$C$3:$C$13,'Base IPCA'!$E$3:$E$13,AH6009,"Cubic","Extrapolate=Linear","MultiX=Average","Skip=True","Sort=True")</f>
        <v>#N/A Invalid Parameter: Interpolation value</v>
      </c>
      <c r="AJ6009" s="43" t="str">
        <f>_xll.BInterpol('Base IPCA'!$C$3:$C$13,'Base IPCA'!$D$3:$D$13,AH6009,"Cubic","Extrapolate=Linear","MultiX=Average","Skip=True","Sort=True")</f>
        <v>#N/A Invalid Parameter: Interpolation value</v>
      </c>
    </row>
    <row r="6010" spans="34:36" x14ac:dyDescent="0.25">
      <c r="AH6010" s="42" t="e">
        <f t="shared" si="187"/>
        <v>#REF!</v>
      </c>
      <c r="AI6010" s="43" t="str">
        <f>_xll.BInterpol('Base IPCA'!$C$3:$C$13,'Base IPCA'!$E$3:$E$13,AH6010,"Cubic","Extrapolate=Linear","MultiX=Average","Skip=True","Sort=True")</f>
        <v>#N/A Invalid Parameter: Interpolation value</v>
      </c>
      <c r="AJ6010" s="43" t="str">
        <f>_xll.BInterpol('Base IPCA'!$C$3:$C$13,'Base IPCA'!$D$3:$D$13,AH6010,"Cubic","Extrapolate=Linear","MultiX=Average","Skip=True","Sort=True")</f>
        <v>#N/A Invalid Parameter: Interpolation value</v>
      </c>
    </row>
    <row r="6011" spans="34:36" x14ac:dyDescent="0.25">
      <c r="AH6011" s="42" t="e">
        <f t="shared" si="187"/>
        <v>#REF!</v>
      </c>
      <c r="AI6011" s="43" t="str">
        <f>_xll.BInterpol('Base IPCA'!$C$3:$C$13,'Base IPCA'!$E$3:$E$13,AH6011,"Cubic","Extrapolate=Linear","MultiX=Average","Skip=True","Sort=True")</f>
        <v>#N/A Invalid Parameter: Interpolation value</v>
      </c>
      <c r="AJ6011" s="43" t="str">
        <f>_xll.BInterpol('Base IPCA'!$C$3:$C$13,'Base IPCA'!$D$3:$D$13,AH6011,"Cubic","Extrapolate=Linear","MultiX=Average","Skip=True","Sort=True")</f>
        <v>#N/A Invalid Parameter: Interpolation value</v>
      </c>
    </row>
    <row r="6012" spans="34:36" x14ac:dyDescent="0.25">
      <c r="AH6012" s="42" t="e">
        <f t="shared" si="187"/>
        <v>#REF!</v>
      </c>
      <c r="AI6012" s="43" t="str">
        <f>_xll.BInterpol('Base IPCA'!$C$3:$C$13,'Base IPCA'!$E$3:$E$13,AH6012,"Cubic","Extrapolate=Linear","MultiX=Average","Skip=True","Sort=True")</f>
        <v>#N/A Invalid Parameter: Interpolation value</v>
      </c>
      <c r="AJ6012" s="43" t="str">
        <f>_xll.BInterpol('Base IPCA'!$C$3:$C$13,'Base IPCA'!$D$3:$D$13,AH6012,"Cubic","Extrapolate=Linear","MultiX=Average","Skip=True","Sort=True")</f>
        <v>#N/A Invalid Parameter: Interpolation value</v>
      </c>
    </row>
    <row r="6013" spans="34:36" x14ac:dyDescent="0.25">
      <c r="AH6013" s="42" t="e">
        <f t="shared" si="187"/>
        <v>#REF!</v>
      </c>
      <c r="AI6013" s="43" t="str">
        <f>_xll.BInterpol('Base IPCA'!$C$3:$C$13,'Base IPCA'!$E$3:$E$13,AH6013,"Cubic","Extrapolate=Linear","MultiX=Average","Skip=True","Sort=True")</f>
        <v>#N/A Invalid Parameter: Interpolation value</v>
      </c>
      <c r="AJ6013" s="43" t="str">
        <f>_xll.BInterpol('Base IPCA'!$C$3:$C$13,'Base IPCA'!$D$3:$D$13,AH6013,"Cubic","Extrapolate=Linear","MultiX=Average","Skip=True","Sort=True")</f>
        <v>#N/A Invalid Parameter: Interpolation value</v>
      </c>
    </row>
    <row r="6014" spans="34:36" x14ac:dyDescent="0.25">
      <c r="AH6014" s="42" t="e">
        <f t="shared" si="187"/>
        <v>#REF!</v>
      </c>
      <c r="AI6014" s="43" t="str">
        <f>_xll.BInterpol('Base IPCA'!$C$3:$C$13,'Base IPCA'!$E$3:$E$13,AH6014,"Cubic","Extrapolate=Linear","MultiX=Average","Skip=True","Sort=True")</f>
        <v>#N/A Invalid Parameter: Interpolation value</v>
      </c>
      <c r="AJ6014" s="43" t="str">
        <f>_xll.BInterpol('Base IPCA'!$C$3:$C$13,'Base IPCA'!$D$3:$D$13,AH6014,"Cubic","Extrapolate=Linear","MultiX=Average","Skip=True","Sort=True")</f>
        <v>#N/A Invalid Parameter: Interpolation value</v>
      </c>
    </row>
    <row r="6015" spans="34:36" x14ac:dyDescent="0.25">
      <c r="AH6015" s="42" t="e">
        <f t="shared" si="187"/>
        <v>#REF!</v>
      </c>
      <c r="AI6015" s="43" t="str">
        <f>_xll.BInterpol('Base IPCA'!$C$3:$C$13,'Base IPCA'!$E$3:$E$13,AH6015,"Cubic","Extrapolate=Linear","MultiX=Average","Skip=True","Sort=True")</f>
        <v>#N/A Invalid Parameter: Interpolation value</v>
      </c>
      <c r="AJ6015" s="43" t="str">
        <f>_xll.BInterpol('Base IPCA'!$C$3:$C$13,'Base IPCA'!$D$3:$D$13,AH6015,"Cubic","Extrapolate=Linear","MultiX=Average","Skip=True","Sort=True")</f>
        <v>#N/A Invalid Parameter: Interpolation value</v>
      </c>
    </row>
    <row r="6016" spans="34:36" x14ac:dyDescent="0.25">
      <c r="AH6016" s="42" t="e">
        <f t="shared" si="187"/>
        <v>#REF!</v>
      </c>
      <c r="AI6016" s="43" t="str">
        <f>_xll.BInterpol('Base IPCA'!$C$3:$C$13,'Base IPCA'!$E$3:$E$13,AH6016,"Cubic","Extrapolate=Linear","MultiX=Average","Skip=True","Sort=True")</f>
        <v>#N/A Invalid Parameter: Interpolation value</v>
      </c>
      <c r="AJ6016" s="43" t="str">
        <f>_xll.BInterpol('Base IPCA'!$C$3:$C$13,'Base IPCA'!$D$3:$D$13,AH6016,"Cubic","Extrapolate=Linear","MultiX=Average","Skip=True","Sort=True")</f>
        <v>#N/A Invalid Parameter: Interpolation value</v>
      </c>
    </row>
    <row r="6017" spans="34:36" x14ac:dyDescent="0.25">
      <c r="AH6017" s="42" t="e">
        <f t="shared" si="187"/>
        <v>#REF!</v>
      </c>
      <c r="AI6017" s="43" t="str">
        <f>_xll.BInterpol('Base IPCA'!$C$3:$C$13,'Base IPCA'!$E$3:$E$13,AH6017,"Cubic","Extrapolate=Linear","MultiX=Average","Skip=True","Sort=True")</f>
        <v>#N/A Invalid Parameter: Interpolation value</v>
      </c>
      <c r="AJ6017" s="43" t="str">
        <f>_xll.BInterpol('Base IPCA'!$C$3:$C$13,'Base IPCA'!$D$3:$D$13,AH6017,"Cubic","Extrapolate=Linear","MultiX=Average","Skip=True","Sort=True")</f>
        <v>#N/A Invalid Parameter: Interpolation value</v>
      </c>
    </row>
    <row r="6018" spans="34:36" x14ac:dyDescent="0.25">
      <c r="AH6018" s="42" t="e">
        <f t="shared" si="187"/>
        <v>#REF!</v>
      </c>
      <c r="AI6018" s="43" t="str">
        <f>_xll.BInterpol('Base IPCA'!$C$3:$C$13,'Base IPCA'!$E$3:$E$13,AH6018,"Cubic","Extrapolate=Linear","MultiX=Average","Skip=True","Sort=True")</f>
        <v>#N/A Invalid Parameter: Interpolation value</v>
      </c>
      <c r="AJ6018" s="43" t="str">
        <f>_xll.BInterpol('Base IPCA'!$C$3:$C$13,'Base IPCA'!$D$3:$D$13,AH6018,"Cubic","Extrapolate=Linear","MultiX=Average","Skip=True","Sort=True")</f>
        <v>#N/A Invalid Parameter: Interpolation value</v>
      </c>
    </row>
    <row r="6019" spans="34:36" x14ac:dyDescent="0.25">
      <c r="AH6019" s="42" t="e">
        <f t="shared" si="187"/>
        <v>#REF!</v>
      </c>
      <c r="AI6019" s="43" t="str">
        <f>_xll.BInterpol('Base IPCA'!$C$3:$C$13,'Base IPCA'!$E$3:$E$13,AH6019,"Cubic","Extrapolate=Linear","MultiX=Average","Skip=True","Sort=True")</f>
        <v>#N/A Invalid Parameter: Interpolation value</v>
      </c>
      <c r="AJ6019" s="43" t="str">
        <f>_xll.BInterpol('Base IPCA'!$C$3:$C$13,'Base IPCA'!$D$3:$D$13,AH6019,"Cubic","Extrapolate=Linear","MultiX=Average","Skip=True","Sort=True")</f>
        <v>#N/A Invalid Parameter: Interpolation value</v>
      </c>
    </row>
    <row r="6020" spans="34:36" x14ac:dyDescent="0.25">
      <c r="AH6020" s="42" t="e">
        <f t="shared" si="187"/>
        <v>#REF!</v>
      </c>
      <c r="AI6020" s="43" t="str">
        <f>_xll.BInterpol('Base IPCA'!$C$3:$C$13,'Base IPCA'!$E$3:$E$13,AH6020,"Cubic","Extrapolate=Linear","MultiX=Average","Skip=True","Sort=True")</f>
        <v>#N/A Invalid Parameter: Interpolation value</v>
      </c>
      <c r="AJ6020" s="43" t="str">
        <f>_xll.BInterpol('Base IPCA'!$C$3:$C$13,'Base IPCA'!$D$3:$D$13,AH6020,"Cubic","Extrapolate=Linear","MultiX=Average","Skip=True","Sort=True")</f>
        <v>#N/A Invalid Parameter: Interpolation value</v>
      </c>
    </row>
    <row r="6021" spans="34:36" x14ac:dyDescent="0.25">
      <c r="AH6021" s="42" t="e">
        <f t="shared" si="187"/>
        <v>#REF!</v>
      </c>
      <c r="AI6021" s="43" t="str">
        <f>_xll.BInterpol('Base IPCA'!$C$3:$C$13,'Base IPCA'!$E$3:$E$13,AH6021,"Cubic","Extrapolate=Linear","MultiX=Average","Skip=True","Sort=True")</f>
        <v>#N/A Invalid Parameter: Interpolation value</v>
      </c>
      <c r="AJ6021" s="43" t="str">
        <f>_xll.BInterpol('Base IPCA'!$C$3:$C$13,'Base IPCA'!$D$3:$D$13,AH6021,"Cubic","Extrapolate=Linear","MultiX=Average","Skip=True","Sort=True")</f>
        <v>#N/A Invalid Parameter: Interpolation value</v>
      </c>
    </row>
    <row r="6022" spans="34:36" x14ac:dyDescent="0.25">
      <c r="AH6022" s="42" t="e">
        <f t="shared" ref="AH6022:AH6085" si="188">AH6021+1</f>
        <v>#REF!</v>
      </c>
      <c r="AI6022" s="43" t="str">
        <f>_xll.BInterpol('Base IPCA'!$C$3:$C$13,'Base IPCA'!$E$3:$E$13,AH6022,"Cubic","Extrapolate=Linear","MultiX=Average","Skip=True","Sort=True")</f>
        <v>#N/A Invalid Parameter: Interpolation value</v>
      </c>
      <c r="AJ6022" s="43" t="str">
        <f>_xll.BInterpol('Base IPCA'!$C$3:$C$13,'Base IPCA'!$D$3:$D$13,AH6022,"Cubic","Extrapolate=Linear","MultiX=Average","Skip=True","Sort=True")</f>
        <v>#N/A Invalid Parameter: Interpolation value</v>
      </c>
    </row>
    <row r="6023" spans="34:36" x14ac:dyDescent="0.25">
      <c r="AH6023" s="42" t="e">
        <f t="shared" si="188"/>
        <v>#REF!</v>
      </c>
      <c r="AI6023" s="43" t="str">
        <f>_xll.BInterpol('Base IPCA'!$C$3:$C$13,'Base IPCA'!$E$3:$E$13,AH6023,"Cubic","Extrapolate=Linear","MultiX=Average","Skip=True","Sort=True")</f>
        <v>#N/A Invalid Parameter: Interpolation value</v>
      </c>
      <c r="AJ6023" s="43" t="str">
        <f>_xll.BInterpol('Base IPCA'!$C$3:$C$13,'Base IPCA'!$D$3:$D$13,AH6023,"Cubic","Extrapolate=Linear","MultiX=Average","Skip=True","Sort=True")</f>
        <v>#N/A Invalid Parameter: Interpolation value</v>
      </c>
    </row>
    <row r="6024" spans="34:36" x14ac:dyDescent="0.25">
      <c r="AH6024" s="42" t="e">
        <f t="shared" si="188"/>
        <v>#REF!</v>
      </c>
      <c r="AI6024" s="43" t="str">
        <f>_xll.BInterpol('Base IPCA'!$C$3:$C$13,'Base IPCA'!$E$3:$E$13,AH6024,"Cubic","Extrapolate=Linear","MultiX=Average","Skip=True","Sort=True")</f>
        <v>#N/A Invalid Parameter: Interpolation value</v>
      </c>
      <c r="AJ6024" s="43" t="str">
        <f>_xll.BInterpol('Base IPCA'!$C$3:$C$13,'Base IPCA'!$D$3:$D$13,AH6024,"Cubic","Extrapolate=Linear","MultiX=Average","Skip=True","Sort=True")</f>
        <v>#N/A Invalid Parameter: Interpolation value</v>
      </c>
    </row>
    <row r="6025" spans="34:36" x14ac:dyDescent="0.25">
      <c r="AH6025" s="42" t="e">
        <f t="shared" si="188"/>
        <v>#REF!</v>
      </c>
      <c r="AI6025" s="43" t="str">
        <f>_xll.BInterpol('Base IPCA'!$C$3:$C$13,'Base IPCA'!$E$3:$E$13,AH6025,"Cubic","Extrapolate=Linear","MultiX=Average","Skip=True","Sort=True")</f>
        <v>#N/A Invalid Parameter: Interpolation value</v>
      </c>
      <c r="AJ6025" s="43" t="str">
        <f>_xll.BInterpol('Base IPCA'!$C$3:$C$13,'Base IPCA'!$D$3:$D$13,AH6025,"Cubic","Extrapolate=Linear","MultiX=Average","Skip=True","Sort=True")</f>
        <v>#N/A Invalid Parameter: Interpolation value</v>
      </c>
    </row>
    <row r="6026" spans="34:36" x14ac:dyDescent="0.25">
      <c r="AH6026" s="42" t="e">
        <f t="shared" si="188"/>
        <v>#REF!</v>
      </c>
      <c r="AI6026" s="43" t="str">
        <f>_xll.BInterpol('Base IPCA'!$C$3:$C$13,'Base IPCA'!$E$3:$E$13,AH6026,"Cubic","Extrapolate=Linear","MultiX=Average","Skip=True","Sort=True")</f>
        <v>#N/A Invalid Parameter: Interpolation value</v>
      </c>
      <c r="AJ6026" s="43" t="str">
        <f>_xll.BInterpol('Base IPCA'!$C$3:$C$13,'Base IPCA'!$D$3:$D$13,AH6026,"Cubic","Extrapolate=Linear","MultiX=Average","Skip=True","Sort=True")</f>
        <v>#N/A Invalid Parameter: Interpolation value</v>
      </c>
    </row>
    <row r="6027" spans="34:36" x14ac:dyDescent="0.25">
      <c r="AH6027" s="42" t="e">
        <f t="shared" si="188"/>
        <v>#REF!</v>
      </c>
      <c r="AI6027" s="43" t="str">
        <f>_xll.BInterpol('Base IPCA'!$C$3:$C$13,'Base IPCA'!$E$3:$E$13,AH6027,"Cubic","Extrapolate=Linear","MultiX=Average","Skip=True","Sort=True")</f>
        <v>#N/A Invalid Parameter: Interpolation value</v>
      </c>
      <c r="AJ6027" s="43" t="str">
        <f>_xll.BInterpol('Base IPCA'!$C$3:$C$13,'Base IPCA'!$D$3:$D$13,AH6027,"Cubic","Extrapolate=Linear","MultiX=Average","Skip=True","Sort=True")</f>
        <v>#N/A Invalid Parameter: Interpolation value</v>
      </c>
    </row>
    <row r="6028" spans="34:36" x14ac:dyDescent="0.25">
      <c r="AH6028" s="42" t="e">
        <f t="shared" si="188"/>
        <v>#REF!</v>
      </c>
      <c r="AI6028" s="43" t="str">
        <f>_xll.BInterpol('Base IPCA'!$C$3:$C$13,'Base IPCA'!$E$3:$E$13,AH6028,"Cubic","Extrapolate=Linear","MultiX=Average","Skip=True","Sort=True")</f>
        <v>#N/A Invalid Parameter: Interpolation value</v>
      </c>
      <c r="AJ6028" s="43" t="str">
        <f>_xll.BInterpol('Base IPCA'!$C$3:$C$13,'Base IPCA'!$D$3:$D$13,AH6028,"Cubic","Extrapolate=Linear","MultiX=Average","Skip=True","Sort=True")</f>
        <v>#N/A Invalid Parameter: Interpolation value</v>
      </c>
    </row>
    <row r="6029" spans="34:36" x14ac:dyDescent="0.25">
      <c r="AH6029" s="42" t="e">
        <f t="shared" si="188"/>
        <v>#REF!</v>
      </c>
      <c r="AI6029" s="43" t="str">
        <f>_xll.BInterpol('Base IPCA'!$C$3:$C$13,'Base IPCA'!$E$3:$E$13,AH6029,"Cubic","Extrapolate=Linear","MultiX=Average","Skip=True","Sort=True")</f>
        <v>#N/A Invalid Parameter: Interpolation value</v>
      </c>
      <c r="AJ6029" s="43" t="str">
        <f>_xll.BInterpol('Base IPCA'!$C$3:$C$13,'Base IPCA'!$D$3:$D$13,AH6029,"Cubic","Extrapolate=Linear","MultiX=Average","Skip=True","Sort=True")</f>
        <v>#N/A Invalid Parameter: Interpolation value</v>
      </c>
    </row>
    <row r="6030" spans="34:36" x14ac:dyDescent="0.25">
      <c r="AH6030" s="42" t="e">
        <f t="shared" si="188"/>
        <v>#REF!</v>
      </c>
      <c r="AI6030" s="43" t="str">
        <f>_xll.BInterpol('Base IPCA'!$C$3:$C$13,'Base IPCA'!$E$3:$E$13,AH6030,"Cubic","Extrapolate=Linear","MultiX=Average","Skip=True","Sort=True")</f>
        <v>#N/A Invalid Parameter: Interpolation value</v>
      </c>
      <c r="AJ6030" s="43" t="str">
        <f>_xll.BInterpol('Base IPCA'!$C$3:$C$13,'Base IPCA'!$D$3:$D$13,AH6030,"Cubic","Extrapolate=Linear","MultiX=Average","Skip=True","Sort=True")</f>
        <v>#N/A Invalid Parameter: Interpolation value</v>
      </c>
    </row>
    <row r="6031" spans="34:36" x14ac:dyDescent="0.25">
      <c r="AH6031" s="42" t="e">
        <f t="shared" si="188"/>
        <v>#REF!</v>
      </c>
      <c r="AI6031" s="43" t="str">
        <f>_xll.BInterpol('Base IPCA'!$C$3:$C$13,'Base IPCA'!$E$3:$E$13,AH6031,"Cubic","Extrapolate=Linear","MultiX=Average","Skip=True","Sort=True")</f>
        <v>#N/A Invalid Parameter: Interpolation value</v>
      </c>
      <c r="AJ6031" s="43" t="str">
        <f>_xll.BInterpol('Base IPCA'!$C$3:$C$13,'Base IPCA'!$D$3:$D$13,AH6031,"Cubic","Extrapolate=Linear","MultiX=Average","Skip=True","Sort=True")</f>
        <v>#N/A Invalid Parameter: Interpolation value</v>
      </c>
    </row>
    <row r="6032" spans="34:36" x14ac:dyDescent="0.25">
      <c r="AH6032" s="42" t="e">
        <f t="shared" si="188"/>
        <v>#REF!</v>
      </c>
      <c r="AI6032" s="43" t="str">
        <f>_xll.BInterpol('Base IPCA'!$C$3:$C$13,'Base IPCA'!$E$3:$E$13,AH6032,"Cubic","Extrapolate=Linear","MultiX=Average","Skip=True","Sort=True")</f>
        <v>#N/A Invalid Parameter: Interpolation value</v>
      </c>
      <c r="AJ6032" s="43" t="str">
        <f>_xll.BInterpol('Base IPCA'!$C$3:$C$13,'Base IPCA'!$D$3:$D$13,AH6032,"Cubic","Extrapolate=Linear","MultiX=Average","Skip=True","Sort=True")</f>
        <v>#N/A Invalid Parameter: Interpolation value</v>
      </c>
    </row>
    <row r="6033" spans="34:36" x14ac:dyDescent="0.25">
      <c r="AH6033" s="42" t="e">
        <f t="shared" si="188"/>
        <v>#REF!</v>
      </c>
      <c r="AI6033" s="43" t="str">
        <f>_xll.BInterpol('Base IPCA'!$C$3:$C$13,'Base IPCA'!$E$3:$E$13,AH6033,"Cubic","Extrapolate=Linear","MultiX=Average","Skip=True","Sort=True")</f>
        <v>#N/A Invalid Parameter: Interpolation value</v>
      </c>
      <c r="AJ6033" s="43" t="str">
        <f>_xll.BInterpol('Base IPCA'!$C$3:$C$13,'Base IPCA'!$D$3:$D$13,AH6033,"Cubic","Extrapolate=Linear","MultiX=Average","Skip=True","Sort=True")</f>
        <v>#N/A Invalid Parameter: Interpolation value</v>
      </c>
    </row>
    <row r="6034" spans="34:36" x14ac:dyDescent="0.25">
      <c r="AH6034" s="42" t="e">
        <f t="shared" si="188"/>
        <v>#REF!</v>
      </c>
      <c r="AI6034" s="43" t="str">
        <f>_xll.BInterpol('Base IPCA'!$C$3:$C$13,'Base IPCA'!$E$3:$E$13,AH6034,"Cubic","Extrapolate=Linear","MultiX=Average","Skip=True","Sort=True")</f>
        <v>#N/A Invalid Parameter: Interpolation value</v>
      </c>
      <c r="AJ6034" s="43" t="str">
        <f>_xll.BInterpol('Base IPCA'!$C$3:$C$13,'Base IPCA'!$D$3:$D$13,AH6034,"Cubic","Extrapolate=Linear","MultiX=Average","Skip=True","Sort=True")</f>
        <v>#N/A Invalid Parameter: Interpolation value</v>
      </c>
    </row>
    <row r="6035" spans="34:36" x14ac:dyDescent="0.25">
      <c r="AH6035" s="42" t="e">
        <f t="shared" si="188"/>
        <v>#REF!</v>
      </c>
      <c r="AI6035" s="43" t="str">
        <f>_xll.BInterpol('Base IPCA'!$C$3:$C$13,'Base IPCA'!$E$3:$E$13,AH6035,"Cubic","Extrapolate=Linear","MultiX=Average","Skip=True","Sort=True")</f>
        <v>#N/A Invalid Parameter: Interpolation value</v>
      </c>
      <c r="AJ6035" s="43" t="str">
        <f>_xll.BInterpol('Base IPCA'!$C$3:$C$13,'Base IPCA'!$D$3:$D$13,AH6035,"Cubic","Extrapolate=Linear","MultiX=Average","Skip=True","Sort=True")</f>
        <v>#N/A Invalid Parameter: Interpolation value</v>
      </c>
    </row>
    <row r="6036" spans="34:36" x14ac:dyDescent="0.25">
      <c r="AH6036" s="42" t="e">
        <f t="shared" si="188"/>
        <v>#REF!</v>
      </c>
      <c r="AI6036" s="43" t="str">
        <f>_xll.BInterpol('Base IPCA'!$C$3:$C$13,'Base IPCA'!$E$3:$E$13,AH6036,"Cubic","Extrapolate=Linear","MultiX=Average","Skip=True","Sort=True")</f>
        <v>#N/A Invalid Parameter: Interpolation value</v>
      </c>
      <c r="AJ6036" s="43" t="str">
        <f>_xll.BInterpol('Base IPCA'!$C$3:$C$13,'Base IPCA'!$D$3:$D$13,AH6036,"Cubic","Extrapolate=Linear","MultiX=Average","Skip=True","Sort=True")</f>
        <v>#N/A Invalid Parameter: Interpolation value</v>
      </c>
    </row>
    <row r="6037" spans="34:36" x14ac:dyDescent="0.25">
      <c r="AH6037" s="42" t="e">
        <f t="shared" si="188"/>
        <v>#REF!</v>
      </c>
      <c r="AI6037" s="43" t="str">
        <f>_xll.BInterpol('Base IPCA'!$C$3:$C$13,'Base IPCA'!$E$3:$E$13,AH6037,"Cubic","Extrapolate=Linear","MultiX=Average","Skip=True","Sort=True")</f>
        <v>#N/A Invalid Parameter: Interpolation value</v>
      </c>
      <c r="AJ6037" s="43" t="str">
        <f>_xll.BInterpol('Base IPCA'!$C$3:$C$13,'Base IPCA'!$D$3:$D$13,AH6037,"Cubic","Extrapolate=Linear","MultiX=Average","Skip=True","Sort=True")</f>
        <v>#N/A Invalid Parameter: Interpolation value</v>
      </c>
    </row>
    <row r="6038" spans="34:36" x14ac:dyDescent="0.25">
      <c r="AH6038" s="42" t="e">
        <f t="shared" si="188"/>
        <v>#REF!</v>
      </c>
      <c r="AI6038" s="43" t="str">
        <f>_xll.BInterpol('Base IPCA'!$C$3:$C$13,'Base IPCA'!$E$3:$E$13,AH6038,"Cubic","Extrapolate=Linear","MultiX=Average","Skip=True","Sort=True")</f>
        <v>#N/A Invalid Parameter: Interpolation value</v>
      </c>
      <c r="AJ6038" s="43" t="str">
        <f>_xll.BInterpol('Base IPCA'!$C$3:$C$13,'Base IPCA'!$D$3:$D$13,AH6038,"Cubic","Extrapolate=Linear","MultiX=Average","Skip=True","Sort=True")</f>
        <v>#N/A Invalid Parameter: Interpolation value</v>
      </c>
    </row>
    <row r="6039" spans="34:36" x14ac:dyDescent="0.25">
      <c r="AH6039" s="42" t="e">
        <f t="shared" si="188"/>
        <v>#REF!</v>
      </c>
      <c r="AI6039" s="43" t="str">
        <f>_xll.BInterpol('Base IPCA'!$C$3:$C$13,'Base IPCA'!$E$3:$E$13,AH6039,"Cubic","Extrapolate=Linear","MultiX=Average","Skip=True","Sort=True")</f>
        <v>#N/A Invalid Parameter: Interpolation value</v>
      </c>
      <c r="AJ6039" s="43" t="str">
        <f>_xll.BInterpol('Base IPCA'!$C$3:$C$13,'Base IPCA'!$D$3:$D$13,AH6039,"Cubic","Extrapolate=Linear","MultiX=Average","Skip=True","Sort=True")</f>
        <v>#N/A Invalid Parameter: Interpolation value</v>
      </c>
    </row>
    <row r="6040" spans="34:36" x14ac:dyDescent="0.25">
      <c r="AH6040" s="42" t="e">
        <f t="shared" si="188"/>
        <v>#REF!</v>
      </c>
      <c r="AI6040" s="43" t="str">
        <f>_xll.BInterpol('Base IPCA'!$C$3:$C$13,'Base IPCA'!$E$3:$E$13,AH6040,"Cubic","Extrapolate=Linear","MultiX=Average","Skip=True","Sort=True")</f>
        <v>#N/A Invalid Parameter: Interpolation value</v>
      </c>
      <c r="AJ6040" s="43" t="str">
        <f>_xll.BInterpol('Base IPCA'!$C$3:$C$13,'Base IPCA'!$D$3:$D$13,AH6040,"Cubic","Extrapolate=Linear","MultiX=Average","Skip=True","Sort=True")</f>
        <v>#N/A Invalid Parameter: Interpolation value</v>
      </c>
    </row>
    <row r="6041" spans="34:36" x14ac:dyDescent="0.25">
      <c r="AH6041" s="42" t="e">
        <f t="shared" si="188"/>
        <v>#REF!</v>
      </c>
      <c r="AI6041" s="43" t="str">
        <f>_xll.BInterpol('Base IPCA'!$C$3:$C$13,'Base IPCA'!$E$3:$E$13,AH6041,"Cubic","Extrapolate=Linear","MultiX=Average","Skip=True","Sort=True")</f>
        <v>#N/A Invalid Parameter: Interpolation value</v>
      </c>
      <c r="AJ6041" s="43" t="str">
        <f>_xll.BInterpol('Base IPCA'!$C$3:$C$13,'Base IPCA'!$D$3:$D$13,AH6041,"Cubic","Extrapolate=Linear","MultiX=Average","Skip=True","Sort=True")</f>
        <v>#N/A Invalid Parameter: Interpolation value</v>
      </c>
    </row>
    <row r="6042" spans="34:36" x14ac:dyDescent="0.25">
      <c r="AH6042" s="42" t="e">
        <f t="shared" si="188"/>
        <v>#REF!</v>
      </c>
      <c r="AI6042" s="43" t="str">
        <f>_xll.BInterpol('Base IPCA'!$C$3:$C$13,'Base IPCA'!$E$3:$E$13,AH6042,"Cubic","Extrapolate=Linear","MultiX=Average","Skip=True","Sort=True")</f>
        <v>#N/A Invalid Parameter: Interpolation value</v>
      </c>
      <c r="AJ6042" s="43" t="str">
        <f>_xll.BInterpol('Base IPCA'!$C$3:$C$13,'Base IPCA'!$D$3:$D$13,AH6042,"Cubic","Extrapolate=Linear","MultiX=Average","Skip=True","Sort=True")</f>
        <v>#N/A Invalid Parameter: Interpolation value</v>
      </c>
    </row>
    <row r="6043" spans="34:36" x14ac:dyDescent="0.25">
      <c r="AH6043" s="42" t="e">
        <f t="shared" si="188"/>
        <v>#REF!</v>
      </c>
      <c r="AI6043" s="43" t="str">
        <f>_xll.BInterpol('Base IPCA'!$C$3:$C$13,'Base IPCA'!$E$3:$E$13,AH6043,"Cubic","Extrapolate=Linear","MultiX=Average","Skip=True","Sort=True")</f>
        <v>#N/A Invalid Parameter: Interpolation value</v>
      </c>
      <c r="AJ6043" s="43" t="str">
        <f>_xll.BInterpol('Base IPCA'!$C$3:$C$13,'Base IPCA'!$D$3:$D$13,AH6043,"Cubic","Extrapolate=Linear","MultiX=Average","Skip=True","Sort=True")</f>
        <v>#N/A Invalid Parameter: Interpolation value</v>
      </c>
    </row>
    <row r="6044" spans="34:36" x14ac:dyDescent="0.25">
      <c r="AH6044" s="42" t="e">
        <f t="shared" si="188"/>
        <v>#REF!</v>
      </c>
      <c r="AI6044" s="43" t="str">
        <f>_xll.BInterpol('Base IPCA'!$C$3:$C$13,'Base IPCA'!$E$3:$E$13,AH6044,"Cubic","Extrapolate=Linear","MultiX=Average","Skip=True","Sort=True")</f>
        <v>#N/A Invalid Parameter: Interpolation value</v>
      </c>
      <c r="AJ6044" s="43" t="str">
        <f>_xll.BInterpol('Base IPCA'!$C$3:$C$13,'Base IPCA'!$D$3:$D$13,AH6044,"Cubic","Extrapolate=Linear","MultiX=Average","Skip=True","Sort=True")</f>
        <v>#N/A Invalid Parameter: Interpolation value</v>
      </c>
    </row>
    <row r="6045" spans="34:36" x14ac:dyDescent="0.25">
      <c r="AH6045" s="42" t="e">
        <f t="shared" si="188"/>
        <v>#REF!</v>
      </c>
      <c r="AI6045" s="43" t="str">
        <f>_xll.BInterpol('Base IPCA'!$C$3:$C$13,'Base IPCA'!$E$3:$E$13,AH6045,"Cubic","Extrapolate=Linear","MultiX=Average","Skip=True","Sort=True")</f>
        <v>#N/A Invalid Parameter: Interpolation value</v>
      </c>
      <c r="AJ6045" s="43" t="str">
        <f>_xll.BInterpol('Base IPCA'!$C$3:$C$13,'Base IPCA'!$D$3:$D$13,AH6045,"Cubic","Extrapolate=Linear","MultiX=Average","Skip=True","Sort=True")</f>
        <v>#N/A Invalid Parameter: Interpolation value</v>
      </c>
    </row>
    <row r="6046" spans="34:36" x14ac:dyDescent="0.25">
      <c r="AH6046" s="42" t="e">
        <f t="shared" si="188"/>
        <v>#REF!</v>
      </c>
      <c r="AI6046" s="43" t="str">
        <f>_xll.BInterpol('Base IPCA'!$C$3:$C$13,'Base IPCA'!$E$3:$E$13,AH6046,"Cubic","Extrapolate=Linear","MultiX=Average","Skip=True","Sort=True")</f>
        <v>#N/A Invalid Parameter: Interpolation value</v>
      </c>
      <c r="AJ6046" s="43" t="str">
        <f>_xll.BInterpol('Base IPCA'!$C$3:$C$13,'Base IPCA'!$D$3:$D$13,AH6046,"Cubic","Extrapolate=Linear","MultiX=Average","Skip=True","Sort=True")</f>
        <v>#N/A Invalid Parameter: Interpolation value</v>
      </c>
    </row>
    <row r="6047" spans="34:36" x14ac:dyDescent="0.25">
      <c r="AH6047" s="42" t="e">
        <f t="shared" si="188"/>
        <v>#REF!</v>
      </c>
      <c r="AI6047" s="43" t="str">
        <f>_xll.BInterpol('Base IPCA'!$C$3:$C$13,'Base IPCA'!$E$3:$E$13,AH6047,"Cubic","Extrapolate=Linear","MultiX=Average","Skip=True","Sort=True")</f>
        <v>#N/A Invalid Parameter: Interpolation value</v>
      </c>
      <c r="AJ6047" s="43" t="str">
        <f>_xll.BInterpol('Base IPCA'!$C$3:$C$13,'Base IPCA'!$D$3:$D$13,AH6047,"Cubic","Extrapolate=Linear","MultiX=Average","Skip=True","Sort=True")</f>
        <v>#N/A Invalid Parameter: Interpolation value</v>
      </c>
    </row>
    <row r="6048" spans="34:36" x14ac:dyDescent="0.25">
      <c r="AH6048" s="42" t="e">
        <f t="shared" si="188"/>
        <v>#REF!</v>
      </c>
      <c r="AI6048" s="43" t="str">
        <f>_xll.BInterpol('Base IPCA'!$C$3:$C$13,'Base IPCA'!$E$3:$E$13,AH6048,"Cubic","Extrapolate=Linear","MultiX=Average","Skip=True","Sort=True")</f>
        <v>#N/A Invalid Parameter: Interpolation value</v>
      </c>
      <c r="AJ6048" s="43" t="str">
        <f>_xll.BInterpol('Base IPCA'!$C$3:$C$13,'Base IPCA'!$D$3:$D$13,AH6048,"Cubic","Extrapolate=Linear","MultiX=Average","Skip=True","Sort=True")</f>
        <v>#N/A Invalid Parameter: Interpolation value</v>
      </c>
    </row>
    <row r="6049" spans="34:36" x14ac:dyDescent="0.25">
      <c r="AH6049" s="42" t="e">
        <f t="shared" si="188"/>
        <v>#REF!</v>
      </c>
      <c r="AI6049" s="43" t="str">
        <f>_xll.BInterpol('Base IPCA'!$C$3:$C$13,'Base IPCA'!$E$3:$E$13,AH6049,"Cubic","Extrapolate=Linear","MultiX=Average","Skip=True","Sort=True")</f>
        <v>#N/A Invalid Parameter: Interpolation value</v>
      </c>
      <c r="AJ6049" s="43" t="str">
        <f>_xll.BInterpol('Base IPCA'!$C$3:$C$13,'Base IPCA'!$D$3:$D$13,AH6049,"Cubic","Extrapolate=Linear","MultiX=Average","Skip=True","Sort=True")</f>
        <v>#N/A Invalid Parameter: Interpolation value</v>
      </c>
    </row>
    <row r="6050" spans="34:36" x14ac:dyDescent="0.25">
      <c r="AH6050" s="42" t="e">
        <f t="shared" si="188"/>
        <v>#REF!</v>
      </c>
      <c r="AI6050" s="43" t="str">
        <f>_xll.BInterpol('Base IPCA'!$C$3:$C$13,'Base IPCA'!$E$3:$E$13,AH6050,"Cubic","Extrapolate=Linear","MultiX=Average","Skip=True","Sort=True")</f>
        <v>#N/A Invalid Parameter: Interpolation value</v>
      </c>
      <c r="AJ6050" s="43" t="str">
        <f>_xll.BInterpol('Base IPCA'!$C$3:$C$13,'Base IPCA'!$D$3:$D$13,AH6050,"Cubic","Extrapolate=Linear","MultiX=Average","Skip=True","Sort=True")</f>
        <v>#N/A Invalid Parameter: Interpolation value</v>
      </c>
    </row>
    <row r="6051" spans="34:36" x14ac:dyDescent="0.25">
      <c r="AH6051" s="42" t="e">
        <f t="shared" si="188"/>
        <v>#REF!</v>
      </c>
      <c r="AI6051" s="43" t="str">
        <f>_xll.BInterpol('Base IPCA'!$C$3:$C$13,'Base IPCA'!$E$3:$E$13,AH6051,"Cubic","Extrapolate=Linear","MultiX=Average","Skip=True","Sort=True")</f>
        <v>#N/A Invalid Parameter: Interpolation value</v>
      </c>
      <c r="AJ6051" s="43" t="str">
        <f>_xll.BInterpol('Base IPCA'!$C$3:$C$13,'Base IPCA'!$D$3:$D$13,AH6051,"Cubic","Extrapolate=Linear","MultiX=Average","Skip=True","Sort=True")</f>
        <v>#N/A Invalid Parameter: Interpolation value</v>
      </c>
    </row>
    <row r="6052" spans="34:36" x14ac:dyDescent="0.25">
      <c r="AH6052" s="42" t="e">
        <f t="shared" si="188"/>
        <v>#REF!</v>
      </c>
      <c r="AI6052" s="43" t="str">
        <f>_xll.BInterpol('Base IPCA'!$C$3:$C$13,'Base IPCA'!$E$3:$E$13,AH6052,"Cubic","Extrapolate=Linear","MultiX=Average","Skip=True","Sort=True")</f>
        <v>#N/A Invalid Parameter: Interpolation value</v>
      </c>
      <c r="AJ6052" s="43" t="str">
        <f>_xll.BInterpol('Base IPCA'!$C$3:$C$13,'Base IPCA'!$D$3:$D$13,AH6052,"Cubic","Extrapolate=Linear","MultiX=Average","Skip=True","Sort=True")</f>
        <v>#N/A Invalid Parameter: Interpolation value</v>
      </c>
    </row>
    <row r="6053" spans="34:36" x14ac:dyDescent="0.25">
      <c r="AH6053" s="42" t="e">
        <f t="shared" si="188"/>
        <v>#REF!</v>
      </c>
      <c r="AI6053" s="43" t="str">
        <f>_xll.BInterpol('Base IPCA'!$C$3:$C$13,'Base IPCA'!$E$3:$E$13,AH6053,"Cubic","Extrapolate=Linear","MultiX=Average","Skip=True","Sort=True")</f>
        <v>#N/A Invalid Parameter: Interpolation value</v>
      </c>
      <c r="AJ6053" s="43" t="str">
        <f>_xll.BInterpol('Base IPCA'!$C$3:$C$13,'Base IPCA'!$D$3:$D$13,AH6053,"Cubic","Extrapolate=Linear","MultiX=Average","Skip=True","Sort=True")</f>
        <v>#N/A Invalid Parameter: Interpolation value</v>
      </c>
    </row>
    <row r="6054" spans="34:36" x14ac:dyDescent="0.25">
      <c r="AH6054" s="42" t="e">
        <f t="shared" si="188"/>
        <v>#REF!</v>
      </c>
      <c r="AI6054" s="43" t="str">
        <f>_xll.BInterpol('Base IPCA'!$C$3:$C$13,'Base IPCA'!$E$3:$E$13,AH6054,"Cubic","Extrapolate=Linear","MultiX=Average","Skip=True","Sort=True")</f>
        <v>#N/A Invalid Parameter: Interpolation value</v>
      </c>
      <c r="AJ6054" s="43" t="str">
        <f>_xll.BInterpol('Base IPCA'!$C$3:$C$13,'Base IPCA'!$D$3:$D$13,AH6054,"Cubic","Extrapolate=Linear","MultiX=Average","Skip=True","Sort=True")</f>
        <v>#N/A Invalid Parameter: Interpolation value</v>
      </c>
    </row>
    <row r="6055" spans="34:36" x14ac:dyDescent="0.25">
      <c r="AH6055" s="42" t="e">
        <f t="shared" si="188"/>
        <v>#REF!</v>
      </c>
      <c r="AI6055" s="43" t="str">
        <f>_xll.BInterpol('Base IPCA'!$C$3:$C$13,'Base IPCA'!$E$3:$E$13,AH6055,"Cubic","Extrapolate=Linear","MultiX=Average","Skip=True","Sort=True")</f>
        <v>#N/A Invalid Parameter: Interpolation value</v>
      </c>
      <c r="AJ6055" s="43" t="str">
        <f>_xll.BInterpol('Base IPCA'!$C$3:$C$13,'Base IPCA'!$D$3:$D$13,AH6055,"Cubic","Extrapolate=Linear","MultiX=Average","Skip=True","Sort=True")</f>
        <v>#N/A Invalid Parameter: Interpolation value</v>
      </c>
    </row>
    <row r="6056" spans="34:36" x14ac:dyDescent="0.25">
      <c r="AH6056" s="42" t="e">
        <f t="shared" si="188"/>
        <v>#REF!</v>
      </c>
      <c r="AI6056" s="43" t="str">
        <f>_xll.BInterpol('Base IPCA'!$C$3:$C$13,'Base IPCA'!$E$3:$E$13,AH6056,"Cubic","Extrapolate=Linear","MultiX=Average","Skip=True","Sort=True")</f>
        <v>#N/A Invalid Parameter: Interpolation value</v>
      </c>
      <c r="AJ6056" s="43" t="str">
        <f>_xll.BInterpol('Base IPCA'!$C$3:$C$13,'Base IPCA'!$D$3:$D$13,AH6056,"Cubic","Extrapolate=Linear","MultiX=Average","Skip=True","Sort=True")</f>
        <v>#N/A Invalid Parameter: Interpolation value</v>
      </c>
    </row>
    <row r="6057" spans="34:36" x14ac:dyDescent="0.25">
      <c r="AH6057" s="42" t="e">
        <f t="shared" si="188"/>
        <v>#REF!</v>
      </c>
      <c r="AI6057" s="43" t="str">
        <f>_xll.BInterpol('Base IPCA'!$C$3:$C$13,'Base IPCA'!$E$3:$E$13,AH6057,"Cubic","Extrapolate=Linear","MultiX=Average","Skip=True","Sort=True")</f>
        <v>#N/A Invalid Parameter: Interpolation value</v>
      </c>
      <c r="AJ6057" s="43" t="str">
        <f>_xll.BInterpol('Base IPCA'!$C$3:$C$13,'Base IPCA'!$D$3:$D$13,AH6057,"Cubic","Extrapolate=Linear","MultiX=Average","Skip=True","Sort=True")</f>
        <v>#N/A Invalid Parameter: Interpolation value</v>
      </c>
    </row>
    <row r="6058" spans="34:36" x14ac:dyDescent="0.25">
      <c r="AH6058" s="42" t="e">
        <f t="shared" si="188"/>
        <v>#REF!</v>
      </c>
      <c r="AI6058" s="43" t="str">
        <f>_xll.BInterpol('Base IPCA'!$C$3:$C$13,'Base IPCA'!$E$3:$E$13,AH6058,"Cubic","Extrapolate=Linear","MultiX=Average","Skip=True","Sort=True")</f>
        <v>#N/A Invalid Parameter: Interpolation value</v>
      </c>
      <c r="AJ6058" s="43" t="str">
        <f>_xll.BInterpol('Base IPCA'!$C$3:$C$13,'Base IPCA'!$D$3:$D$13,AH6058,"Cubic","Extrapolate=Linear","MultiX=Average","Skip=True","Sort=True")</f>
        <v>#N/A Invalid Parameter: Interpolation value</v>
      </c>
    </row>
    <row r="6059" spans="34:36" x14ac:dyDescent="0.25">
      <c r="AH6059" s="42" t="e">
        <f t="shared" si="188"/>
        <v>#REF!</v>
      </c>
      <c r="AI6059" s="43" t="str">
        <f>_xll.BInterpol('Base IPCA'!$C$3:$C$13,'Base IPCA'!$E$3:$E$13,AH6059,"Cubic","Extrapolate=Linear","MultiX=Average","Skip=True","Sort=True")</f>
        <v>#N/A Invalid Parameter: Interpolation value</v>
      </c>
      <c r="AJ6059" s="43" t="str">
        <f>_xll.BInterpol('Base IPCA'!$C$3:$C$13,'Base IPCA'!$D$3:$D$13,AH6059,"Cubic","Extrapolate=Linear","MultiX=Average","Skip=True","Sort=True")</f>
        <v>#N/A Invalid Parameter: Interpolation value</v>
      </c>
    </row>
    <row r="6060" spans="34:36" x14ac:dyDescent="0.25">
      <c r="AH6060" s="42" t="e">
        <f t="shared" si="188"/>
        <v>#REF!</v>
      </c>
      <c r="AI6060" s="43" t="str">
        <f>_xll.BInterpol('Base IPCA'!$C$3:$C$13,'Base IPCA'!$E$3:$E$13,AH6060,"Cubic","Extrapolate=Linear","MultiX=Average","Skip=True","Sort=True")</f>
        <v>#N/A Invalid Parameter: Interpolation value</v>
      </c>
      <c r="AJ6060" s="43" t="str">
        <f>_xll.BInterpol('Base IPCA'!$C$3:$C$13,'Base IPCA'!$D$3:$D$13,AH6060,"Cubic","Extrapolate=Linear","MultiX=Average","Skip=True","Sort=True")</f>
        <v>#N/A Invalid Parameter: Interpolation value</v>
      </c>
    </row>
    <row r="6061" spans="34:36" x14ac:dyDescent="0.25">
      <c r="AH6061" s="42" t="e">
        <f t="shared" si="188"/>
        <v>#REF!</v>
      </c>
      <c r="AI6061" s="43" t="str">
        <f>_xll.BInterpol('Base IPCA'!$C$3:$C$13,'Base IPCA'!$E$3:$E$13,AH6061,"Cubic","Extrapolate=Linear","MultiX=Average","Skip=True","Sort=True")</f>
        <v>#N/A Invalid Parameter: Interpolation value</v>
      </c>
      <c r="AJ6061" s="43" t="str">
        <f>_xll.BInterpol('Base IPCA'!$C$3:$C$13,'Base IPCA'!$D$3:$D$13,AH6061,"Cubic","Extrapolate=Linear","MultiX=Average","Skip=True","Sort=True")</f>
        <v>#N/A Invalid Parameter: Interpolation value</v>
      </c>
    </row>
    <row r="6062" spans="34:36" x14ac:dyDescent="0.25">
      <c r="AH6062" s="42" t="e">
        <f t="shared" si="188"/>
        <v>#REF!</v>
      </c>
      <c r="AI6062" s="43" t="str">
        <f>_xll.BInterpol('Base IPCA'!$C$3:$C$13,'Base IPCA'!$E$3:$E$13,AH6062,"Cubic","Extrapolate=Linear","MultiX=Average","Skip=True","Sort=True")</f>
        <v>#N/A Invalid Parameter: Interpolation value</v>
      </c>
      <c r="AJ6062" s="43" t="str">
        <f>_xll.BInterpol('Base IPCA'!$C$3:$C$13,'Base IPCA'!$D$3:$D$13,AH6062,"Cubic","Extrapolate=Linear","MultiX=Average","Skip=True","Sort=True")</f>
        <v>#N/A Invalid Parameter: Interpolation value</v>
      </c>
    </row>
    <row r="6063" spans="34:36" x14ac:dyDescent="0.25">
      <c r="AH6063" s="42" t="e">
        <f t="shared" si="188"/>
        <v>#REF!</v>
      </c>
      <c r="AI6063" s="43" t="str">
        <f>_xll.BInterpol('Base IPCA'!$C$3:$C$13,'Base IPCA'!$E$3:$E$13,AH6063,"Cubic","Extrapolate=Linear","MultiX=Average","Skip=True","Sort=True")</f>
        <v>#N/A Invalid Parameter: Interpolation value</v>
      </c>
      <c r="AJ6063" s="43" t="str">
        <f>_xll.BInterpol('Base IPCA'!$C$3:$C$13,'Base IPCA'!$D$3:$D$13,AH6063,"Cubic","Extrapolate=Linear","MultiX=Average","Skip=True","Sort=True")</f>
        <v>#N/A Invalid Parameter: Interpolation value</v>
      </c>
    </row>
    <row r="6064" spans="34:36" x14ac:dyDescent="0.25">
      <c r="AH6064" s="42" t="e">
        <f t="shared" si="188"/>
        <v>#REF!</v>
      </c>
      <c r="AI6064" s="43" t="str">
        <f>_xll.BInterpol('Base IPCA'!$C$3:$C$13,'Base IPCA'!$E$3:$E$13,AH6064,"Cubic","Extrapolate=Linear","MultiX=Average","Skip=True","Sort=True")</f>
        <v>#N/A Invalid Parameter: Interpolation value</v>
      </c>
      <c r="AJ6064" s="43" t="str">
        <f>_xll.BInterpol('Base IPCA'!$C$3:$C$13,'Base IPCA'!$D$3:$D$13,AH6064,"Cubic","Extrapolate=Linear","MultiX=Average","Skip=True","Sort=True")</f>
        <v>#N/A Invalid Parameter: Interpolation value</v>
      </c>
    </row>
    <row r="6065" spans="34:36" x14ac:dyDescent="0.25">
      <c r="AH6065" s="42" t="e">
        <f t="shared" si="188"/>
        <v>#REF!</v>
      </c>
      <c r="AI6065" s="43" t="str">
        <f>_xll.BInterpol('Base IPCA'!$C$3:$C$13,'Base IPCA'!$E$3:$E$13,AH6065,"Cubic","Extrapolate=Linear","MultiX=Average","Skip=True","Sort=True")</f>
        <v>#N/A Invalid Parameter: Interpolation value</v>
      </c>
      <c r="AJ6065" s="43" t="str">
        <f>_xll.BInterpol('Base IPCA'!$C$3:$C$13,'Base IPCA'!$D$3:$D$13,AH6065,"Cubic","Extrapolate=Linear","MultiX=Average","Skip=True","Sort=True")</f>
        <v>#N/A Invalid Parameter: Interpolation value</v>
      </c>
    </row>
    <row r="6066" spans="34:36" x14ac:dyDescent="0.25">
      <c r="AH6066" s="42" t="e">
        <f t="shared" si="188"/>
        <v>#REF!</v>
      </c>
      <c r="AI6066" s="43" t="str">
        <f>_xll.BInterpol('Base IPCA'!$C$3:$C$13,'Base IPCA'!$E$3:$E$13,AH6066,"Cubic","Extrapolate=Linear","MultiX=Average","Skip=True","Sort=True")</f>
        <v>#N/A Invalid Parameter: Interpolation value</v>
      </c>
      <c r="AJ6066" s="43" t="str">
        <f>_xll.BInterpol('Base IPCA'!$C$3:$C$13,'Base IPCA'!$D$3:$D$13,AH6066,"Cubic","Extrapolate=Linear","MultiX=Average","Skip=True","Sort=True")</f>
        <v>#N/A Invalid Parameter: Interpolation value</v>
      </c>
    </row>
    <row r="6067" spans="34:36" x14ac:dyDescent="0.25">
      <c r="AH6067" s="42" t="e">
        <f t="shared" si="188"/>
        <v>#REF!</v>
      </c>
      <c r="AI6067" s="43" t="str">
        <f>_xll.BInterpol('Base IPCA'!$C$3:$C$13,'Base IPCA'!$E$3:$E$13,AH6067,"Cubic","Extrapolate=Linear","MultiX=Average","Skip=True","Sort=True")</f>
        <v>#N/A Invalid Parameter: Interpolation value</v>
      </c>
      <c r="AJ6067" s="43" t="str">
        <f>_xll.BInterpol('Base IPCA'!$C$3:$C$13,'Base IPCA'!$D$3:$D$13,AH6067,"Cubic","Extrapolate=Linear","MultiX=Average","Skip=True","Sort=True")</f>
        <v>#N/A Invalid Parameter: Interpolation value</v>
      </c>
    </row>
    <row r="6068" spans="34:36" x14ac:dyDescent="0.25">
      <c r="AH6068" s="42" t="e">
        <f t="shared" si="188"/>
        <v>#REF!</v>
      </c>
      <c r="AI6068" s="43" t="str">
        <f>_xll.BInterpol('Base IPCA'!$C$3:$C$13,'Base IPCA'!$E$3:$E$13,AH6068,"Cubic","Extrapolate=Linear","MultiX=Average","Skip=True","Sort=True")</f>
        <v>#N/A Invalid Parameter: Interpolation value</v>
      </c>
      <c r="AJ6068" s="43" t="str">
        <f>_xll.BInterpol('Base IPCA'!$C$3:$C$13,'Base IPCA'!$D$3:$D$13,AH6068,"Cubic","Extrapolate=Linear","MultiX=Average","Skip=True","Sort=True")</f>
        <v>#N/A Invalid Parameter: Interpolation value</v>
      </c>
    </row>
    <row r="6069" spans="34:36" x14ac:dyDescent="0.25">
      <c r="AH6069" s="42" t="e">
        <f t="shared" si="188"/>
        <v>#REF!</v>
      </c>
      <c r="AI6069" s="43" t="str">
        <f>_xll.BInterpol('Base IPCA'!$C$3:$C$13,'Base IPCA'!$E$3:$E$13,AH6069,"Cubic","Extrapolate=Linear","MultiX=Average","Skip=True","Sort=True")</f>
        <v>#N/A Invalid Parameter: Interpolation value</v>
      </c>
      <c r="AJ6069" s="43" t="str">
        <f>_xll.BInterpol('Base IPCA'!$C$3:$C$13,'Base IPCA'!$D$3:$D$13,AH6069,"Cubic","Extrapolate=Linear","MultiX=Average","Skip=True","Sort=True")</f>
        <v>#N/A Invalid Parameter: Interpolation value</v>
      </c>
    </row>
    <row r="6070" spans="34:36" x14ac:dyDescent="0.25">
      <c r="AH6070" s="42" t="e">
        <f t="shared" si="188"/>
        <v>#REF!</v>
      </c>
      <c r="AI6070" s="43" t="str">
        <f>_xll.BInterpol('Base IPCA'!$C$3:$C$13,'Base IPCA'!$E$3:$E$13,AH6070,"Cubic","Extrapolate=Linear","MultiX=Average","Skip=True","Sort=True")</f>
        <v>#N/A Invalid Parameter: Interpolation value</v>
      </c>
      <c r="AJ6070" s="43" t="str">
        <f>_xll.BInterpol('Base IPCA'!$C$3:$C$13,'Base IPCA'!$D$3:$D$13,AH6070,"Cubic","Extrapolate=Linear","MultiX=Average","Skip=True","Sort=True")</f>
        <v>#N/A Invalid Parameter: Interpolation value</v>
      </c>
    </row>
    <row r="6071" spans="34:36" x14ac:dyDescent="0.25">
      <c r="AH6071" s="42" t="e">
        <f t="shared" si="188"/>
        <v>#REF!</v>
      </c>
      <c r="AI6071" s="43" t="str">
        <f>_xll.BInterpol('Base IPCA'!$C$3:$C$13,'Base IPCA'!$E$3:$E$13,AH6071,"Cubic","Extrapolate=Linear","MultiX=Average","Skip=True","Sort=True")</f>
        <v>#N/A Invalid Parameter: Interpolation value</v>
      </c>
      <c r="AJ6071" s="43" t="str">
        <f>_xll.BInterpol('Base IPCA'!$C$3:$C$13,'Base IPCA'!$D$3:$D$13,AH6071,"Cubic","Extrapolate=Linear","MultiX=Average","Skip=True","Sort=True")</f>
        <v>#N/A Invalid Parameter: Interpolation value</v>
      </c>
    </row>
    <row r="6072" spans="34:36" x14ac:dyDescent="0.25">
      <c r="AH6072" s="42" t="e">
        <f t="shared" si="188"/>
        <v>#REF!</v>
      </c>
      <c r="AI6072" s="43" t="str">
        <f>_xll.BInterpol('Base IPCA'!$C$3:$C$13,'Base IPCA'!$E$3:$E$13,AH6072,"Cubic","Extrapolate=Linear","MultiX=Average","Skip=True","Sort=True")</f>
        <v>#N/A Invalid Parameter: Interpolation value</v>
      </c>
      <c r="AJ6072" s="43" t="str">
        <f>_xll.BInterpol('Base IPCA'!$C$3:$C$13,'Base IPCA'!$D$3:$D$13,AH6072,"Cubic","Extrapolate=Linear","MultiX=Average","Skip=True","Sort=True")</f>
        <v>#N/A Invalid Parameter: Interpolation value</v>
      </c>
    </row>
    <row r="6073" spans="34:36" x14ac:dyDescent="0.25">
      <c r="AH6073" s="42" t="e">
        <f t="shared" si="188"/>
        <v>#REF!</v>
      </c>
      <c r="AI6073" s="43" t="str">
        <f>_xll.BInterpol('Base IPCA'!$C$3:$C$13,'Base IPCA'!$E$3:$E$13,AH6073,"Cubic","Extrapolate=Linear","MultiX=Average","Skip=True","Sort=True")</f>
        <v>#N/A Invalid Parameter: Interpolation value</v>
      </c>
      <c r="AJ6073" s="43" t="str">
        <f>_xll.BInterpol('Base IPCA'!$C$3:$C$13,'Base IPCA'!$D$3:$D$13,AH6073,"Cubic","Extrapolate=Linear","MultiX=Average","Skip=True","Sort=True")</f>
        <v>#N/A Invalid Parameter: Interpolation value</v>
      </c>
    </row>
    <row r="6074" spans="34:36" x14ac:dyDescent="0.25">
      <c r="AH6074" s="42" t="e">
        <f t="shared" si="188"/>
        <v>#REF!</v>
      </c>
      <c r="AI6074" s="43" t="str">
        <f>_xll.BInterpol('Base IPCA'!$C$3:$C$13,'Base IPCA'!$E$3:$E$13,AH6074,"Cubic","Extrapolate=Linear","MultiX=Average","Skip=True","Sort=True")</f>
        <v>#N/A Invalid Parameter: Interpolation value</v>
      </c>
      <c r="AJ6074" s="43" t="str">
        <f>_xll.BInterpol('Base IPCA'!$C$3:$C$13,'Base IPCA'!$D$3:$D$13,AH6074,"Cubic","Extrapolate=Linear","MultiX=Average","Skip=True","Sort=True")</f>
        <v>#N/A Invalid Parameter: Interpolation value</v>
      </c>
    </row>
    <row r="6075" spans="34:36" x14ac:dyDescent="0.25">
      <c r="AH6075" s="42" t="e">
        <f t="shared" si="188"/>
        <v>#REF!</v>
      </c>
      <c r="AI6075" s="43" t="str">
        <f>_xll.BInterpol('Base IPCA'!$C$3:$C$13,'Base IPCA'!$E$3:$E$13,AH6075,"Cubic","Extrapolate=Linear","MultiX=Average","Skip=True","Sort=True")</f>
        <v>#N/A Invalid Parameter: Interpolation value</v>
      </c>
      <c r="AJ6075" s="43" t="str">
        <f>_xll.BInterpol('Base IPCA'!$C$3:$C$13,'Base IPCA'!$D$3:$D$13,AH6075,"Cubic","Extrapolate=Linear","MultiX=Average","Skip=True","Sort=True")</f>
        <v>#N/A Invalid Parameter: Interpolation value</v>
      </c>
    </row>
    <row r="6076" spans="34:36" x14ac:dyDescent="0.25">
      <c r="AH6076" s="42" t="e">
        <f t="shared" si="188"/>
        <v>#REF!</v>
      </c>
      <c r="AI6076" s="43" t="str">
        <f>_xll.BInterpol('Base IPCA'!$C$3:$C$13,'Base IPCA'!$E$3:$E$13,AH6076,"Cubic","Extrapolate=Linear","MultiX=Average","Skip=True","Sort=True")</f>
        <v>#N/A Invalid Parameter: Interpolation value</v>
      </c>
      <c r="AJ6076" s="43" t="str">
        <f>_xll.BInterpol('Base IPCA'!$C$3:$C$13,'Base IPCA'!$D$3:$D$13,AH6076,"Cubic","Extrapolate=Linear","MultiX=Average","Skip=True","Sort=True")</f>
        <v>#N/A Invalid Parameter: Interpolation value</v>
      </c>
    </row>
    <row r="6077" spans="34:36" x14ac:dyDescent="0.25">
      <c r="AH6077" s="42" t="e">
        <f t="shared" si="188"/>
        <v>#REF!</v>
      </c>
      <c r="AI6077" s="43" t="str">
        <f>_xll.BInterpol('Base IPCA'!$C$3:$C$13,'Base IPCA'!$E$3:$E$13,AH6077,"Cubic","Extrapolate=Linear","MultiX=Average","Skip=True","Sort=True")</f>
        <v>#N/A Invalid Parameter: Interpolation value</v>
      </c>
      <c r="AJ6077" s="43" t="str">
        <f>_xll.BInterpol('Base IPCA'!$C$3:$C$13,'Base IPCA'!$D$3:$D$13,AH6077,"Cubic","Extrapolate=Linear","MultiX=Average","Skip=True","Sort=True")</f>
        <v>#N/A Invalid Parameter: Interpolation value</v>
      </c>
    </row>
    <row r="6078" spans="34:36" x14ac:dyDescent="0.25">
      <c r="AH6078" s="42" t="e">
        <f t="shared" si="188"/>
        <v>#REF!</v>
      </c>
      <c r="AI6078" s="43" t="str">
        <f>_xll.BInterpol('Base IPCA'!$C$3:$C$13,'Base IPCA'!$E$3:$E$13,AH6078,"Cubic","Extrapolate=Linear","MultiX=Average","Skip=True","Sort=True")</f>
        <v>#N/A Invalid Parameter: Interpolation value</v>
      </c>
      <c r="AJ6078" s="43" t="str">
        <f>_xll.BInterpol('Base IPCA'!$C$3:$C$13,'Base IPCA'!$D$3:$D$13,AH6078,"Cubic","Extrapolate=Linear","MultiX=Average","Skip=True","Sort=True")</f>
        <v>#N/A Invalid Parameter: Interpolation value</v>
      </c>
    </row>
    <row r="6079" spans="34:36" x14ac:dyDescent="0.25">
      <c r="AH6079" s="42" t="e">
        <f t="shared" si="188"/>
        <v>#REF!</v>
      </c>
      <c r="AI6079" s="43" t="str">
        <f>_xll.BInterpol('Base IPCA'!$C$3:$C$13,'Base IPCA'!$E$3:$E$13,AH6079,"Cubic","Extrapolate=Linear","MultiX=Average","Skip=True","Sort=True")</f>
        <v>#N/A Invalid Parameter: Interpolation value</v>
      </c>
      <c r="AJ6079" s="43" t="str">
        <f>_xll.BInterpol('Base IPCA'!$C$3:$C$13,'Base IPCA'!$D$3:$D$13,AH6079,"Cubic","Extrapolate=Linear","MultiX=Average","Skip=True","Sort=True")</f>
        <v>#N/A Invalid Parameter: Interpolation value</v>
      </c>
    </row>
    <row r="6080" spans="34:36" x14ac:dyDescent="0.25">
      <c r="AH6080" s="42" t="e">
        <f t="shared" si="188"/>
        <v>#REF!</v>
      </c>
      <c r="AI6080" s="43" t="str">
        <f>_xll.BInterpol('Base IPCA'!$C$3:$C$13,'Base IPCA'!$E$3:$E$13,AH6080,"Cubic","Extrapolate=Linear","MultiX=Average","Skip=True","Sort=True")</f>
        <v>#N/A Invalid Parameter: Interpolation value</v>
      </c>
      <c r="AJ6080" s="43" t="str">
        <f>_xll.BInterpol('Base IPCA'!$C$3:$C$13,'Base IPCA'!$D$3:$D$13,AH6080,"Cubic","Extrapolate=Linear","MultiX=Average","Skip=True","Sort=True")</f>
        <v>#N/A Invalid Parameter: Interpolation value</v>
      </c>
    </row>
    <row r="6081" spans="34:36" x14ac:dyDescent="0.25">
      <c r="AH6081" s="42" t="e">
        <f t="shared" si="188"/>
        <v>#REF!</v>
      </c>
      <c r="AI6081" s="43" t="str">
        <f>_xll.BInterpol('Base IPCA'!$C$3:$C$13,'Base IPCA'!$E$3:$E$13,AH6081,"Cubic","Extrapolate=Linear","MultiX=Average","Skip=True","Sort=True")</f>
        <v>#N/A Invalid Parameter: Interpolation value</v>
      </c>
      <c r="AJ6081" s="43" t="str">
        <f>_xll.BInterpol('Base IPCA'!$C$3:$C$13,'Base IPCA'!$D$3:$D$13,AH6081,"Cubic","Extrapolate=Linear","MultiX=Average","Skip=True","Sort=True")</f>
        <v>#N/A Invalid Parameter: Interpolation value</v>
      </c>
    </row>
    <row r="6082" spans="34:36" x14ac:dyDescent="0.25">
      <c r="AH6082" s="42" t="e">
        <f t="shared" si="188"/>
        <v>#REF!</v>
      </c>
      <c r="AI6082" s="43" t="str">
        <f>_xll.BInterpol('Base IPCA'!$C$3:$C$13,'Base IPCA'!$E$3:$E$13,AH6082,"Cubic","Extrapolate=Linear","MultiX=Average","Skip=True","Sort=True")</f>
        <v>#N/A Invalid Parameter: Interpolation value</v>
      </c>
      <c r="AJ6082" s="43" t="str">
        <f>_xll.BInterpol('Base IPCA'!$C$3:$C$13,'Base IPCA'!$D$3:$D$13,AH6082,"Cubic","Extrapolate=Linear","MultiX=Average","Skip=True","Sort=True")</f>
        <v>#N/A Invalid Parameter: Interpolation value</v>
      </c>
    </row>
    <row r="6083" spans="34:36" x14ac:dyDescent="0.25">
      <c r="AH6083" s="42" t="e">
        <f t="shared" si="188"/>
        <v>#REF!</v>
      </c>
      <c r="AI6083" s="43" t="str">
        <f>_xll.BInterpol('Base IPCA'!$C$3:$C$13,'Base IPCA'!$E$3:$E$13,AH6083,"Cubic","Extrapolate=Linear","MultiX=Average","Skip=True","Sort=True")</f>
        <v>#N/A Invalid Parameter: Interpolation value</v>
      </c>
      <c r="AJ6083" s="43" t="str">
        <f>_xll.BInterpol('Base IPCA'!$C$3:$C$13,'Base IPCA'!$D$3:$D$13,AH6083,"Cubic","Extrapolate=Linear","MultiX=Average","Skip=True","Sort=True")</f>
        <v>#N/A Invalid Parameter: Interpolation value</v>
      </c>
    </row>
    <row r="6084" spans="34:36" x14ac:dyDescent="0.25">
      <c r="AH6084" s="42" t="e">
        <f t="shared" si="188"/>
        <v>#REF!</v>
      </c>
      <c r="AI6084" s="43" t="str">
        <f>_xll.BInterpol('Base IPCA'!$C$3:$C$13,'Base IPCA'!$E$3:$E$13,AH6084,"Cubic","Extrapolate=Linear","MultiX=Average","Skip=True","Sort=True")</f>
        <v>#N/A Invalid Parameter: Interpolation value</v>
      </c>
      <c r="AJ6084" s="43" t="str">
        <f>_xll.BInterpol('Base IPCA'!$C$3:$C$13,'Base IPCA'!$D$3:$D$13,AH6084,"Cubic","Extrapolate=Linear","MultiX=Average","Skip=True","Sort=True")</f>
        <v>#N/A Invalid Parameter: Interpolation value</v>
      </c>
    </row>
    <row r="6085" spans="34:36" x14ac:dyDescent="0.25">
      <c r="AH6085" s="42" t="e">
        <f t="shared" si="188"/>
        <v>#REF!</v>
      </c>
      <c r="AI6085" s="43" t="str">
        <f>_xll.BInterpol('Base IPCA'!$C$3:$C$13,'Base IPCA'!$E$3:$E$13,AH6085,"Cubic","Extrapolate=Linear","MultiX=Average","Skip=True","Sort=True")</f>
        <v>#N/A Invalid Parameter: Interpolation value</v>
      </c>
      <c r="AJ6085" s="43" t="str">
        <f>_xll.BInterpol('Base IPCA'!$C$3:$C$13,'Base IPCA'!$D$3:$D$13,AH6085,"Cubic","Extrapolate=Linear","MultiX=Average","Skip=True","Sort=True")</f>
        <v>#N/A Invalid Parameter: Interpolation value</v>
      </c>
    </row>
    <row r="6086" spans="34:36" x14ac:dyDescent="0.25">
      <c r="AH6086" s="42" t="e">
        <f t="shared" ref="AH6086:AH6149" si="189">AH6085+1</f>
        <v>#REF!</v>
      </c>
      <c r="AI6086" s="43" t="str">
        <f>_xll.BInterpol('Base IPCA'!$C$3:$C$13,'Base IPCA'!$E$3:$E$13,AH6086,"Cubic","Extrapolate=Linear","MultiX=Average","Skip=True","Sort=True")</f>
        <v>#N/A Invalid Parameter: Interpolation value</v>
      </c>
      <c r="AJ6086" s="43" t="str">
        <f>_xll.BInterpol('Base IPCA'!$C$3:$C$13,'Base IPCA'!$D$3:$D$13,AH6086,"Cubic","Extrapolate=Linear","MultiX=Average","Skip=True","Sort=True")</f>
        <v>#N/A Invalid Parameter: Interpolation value</v>
      </c>
    </row>
    <row r="6087" spans="34:36" x14ac:dyDescent="0.25">
      <c r="AH6087" s="42" t="e">
        <f t="shared" si="189"/>
        <v>#REF!</v>
      </c>
      <c r="AI6087" s="43" t="str">
        <f>_xll.BInterpol('Base IPCA'!$C$3:$C$13,'Base IPCA'!$E$3:$E$13,AH6087,"Cubic","Extrapolate=Linear","MultiX=Average","Skip=True","Sort=True")</f>
        <v>#N/A Invalid Parameter: Interpolation value</v>
      </c>
      <c r="AJ6087" s="43" t="str">
        <f>_xll.BInterpol('Base IPCA'!$C$3:$C$13,'Base IPCA'!$D$3:$D$13,AH6087,"Cubic","Extrapolate=Linear","MultiX=Average","Skip=True","Sort=True")</f>
        <v>#N/A Invalid Parameter: Interpolation value</v>
      </c>
    </row>
    <row r="6088" spans="34:36" x14ac:dyDescent="0.25">
      <c r="AH6088" s="42" t="e">
        <f t="shared" si="189"/>
        <v>#REF!</v>
      </c>
      <c r="AI6088" s="43" t="str">
        <f>_xll.BInterpol('Base IPCA'!$C$3:$C$13,'Base IPCA'!$E$3:$E$13,AH6088,"Cubic","Extrapolate=Linear","MultiX=Average","Skip=True","Sort=True")</f>
        <v>#N/A Invalid Parameter: Interpolation value</v>
      </c>
      <c r="AJ6088" s="43" t="str">
        <f>_xll.BInterpol('Base IPCA'!$C$3:$C$13,'Base IPCA'!$D$3:$D$13,AH6088,"Cubic","Extrapolate=Linear","MultiX=Average","Skip=True","Sort=True")</f>
        <v>#N/A Invalid Parameter: Interpolation value</v>
      </c>
    </row>
    <row r="6089" spans="34:36" x14ac:dyDescent="0.25">
      <c r="AH6089" s="42" t="e">
        <f t="shared" si="189"/>
        <v>#REF!</v>
      </c>
      <c r="AI6089" s="43" t="str">
        <f>_xll.BInterpol('Base IPCA'!$C$3:$C$13,'Base IPCA'!$E$3:$E$13,AH6089,"Cubic","Extrapolate=Linear","MultiX=Average","Skip=True","Sort=True")</f>
        <v>#N/A Invalid Parameter: Interpolation value</v>
      </c>
      <c r="AJ6089" s="43" t="str">
        <f>_xll.BInterpol('Base IPCA'!$C$3:$C$13,'Base IPCA'!$D$3:$D$13,AH6089,"Cubic","Extrapolate=Linear","MultiX=Average","Skip=True","Sort=True")</f>
        <v>#N/A Invalid Parameter: Interpolation value</v>
      </c>
    </row>
    <row r="6090" spans="34:36" x14ac:dyDescent="0.25">
      <c r="AH6090" s="42" t="e">
        <f t="shared" si="189"/>
        <v>#REF!</v>
      </c>
      <c r="AI6090" s="43" t="str">
        <f>_xll.BInterpol('Base IPCA'!$C$3:$C$13,'Base IPCA'!$E$3:$E$13,AH6090,"Cubic","Extrapolate=Linear","MultiX=Average","Skip=True","Sort=True")</f>
        <v>#N/A Invalid Parameter: Interpolation value</v>
      </c>
      <c r="AJ6090" s="43" t="str">
        <f>_xll.BInterpol('Base IPCA'!$C$3:$C$13,'Base IPCA'!$D$3:$D$13,AH6090,"Cubic","Extrapolate=Linear","MultiX=Average","Skip=True","Sort=True")</f>
        <v>#N/A Invalid Parameter: Interpolation value</v>
      </c>
    </row>
    <row r="6091" spans="34:36" x14ac:dyDescent="0.25">
      <c r="AH6091" s="42" t="e">
        <f t="shared" si="189"/>
        <v>#REF!</v>
      </c>
      <c r="AI6091" s="43" t="str">
        <f>_xll.BInterpol('Base IPCA'!$C$3:$C$13,'Base IPCA'!$E$3:$E$13,AH6091,"Cubic","Extrapolate=Linear","MultiX=Average","Skip=True","Sort=True")</f>
        <v>#N/A Invalid Parameter: Interpolation value</v>
      </c>
      <c r="AJ6091" s="43" t="str">
        <f>_xll.BInterpol('Base IPCA'!$C$3:$C$13,'Base IPCA'!$D$3:$D$13,AH6091,"Cubic","Extrapolate=Linear","MultiX=Average","Skip=True","Sort=True")</f>
        <v>#N/A Invalid Parameter: Interpolation value</v>
      </c>
    </row>
    <row r="6092" spans="34:36" x14ac:dyDescent="0.25">
      <c r="AH6092" s="42" t="e">
        <f t="shared" si="189"/>
        <v>#REF!</v>
      </c>
      <c r="AI6092" s="43" t="str">
        <f>_xll.BInterpol('Base IPCA'!$C$3:$C$13,'Base IPCA'!$E$3:$E$13,AH6092,"Cubic","Extrapolate=Linear","MultiX=Average","Skip=True","Sort=True")</f>
        <v>#N/A Invalid Parameter: Interpolation value</v>
      </c>
      <c r="AJ6092" s="43" t="str">
        <f>_xll.BInterpol('Base IPCA'!$C$3:$C$13,'Base IPCA'!$D$3:$D$13,AH6092,"Cubic","Extrapolate=Linear","MultiX=Average","Skip=True","Sort=True")</f>
        <v>#N/A Invalid Parameter: Interpolation value</v>
      </c>
    </row>
    <row r="6093" spans="34:36" x14ac:dyDescent="0.25">
      <c r="AH6093" s="42" t="e">
        <f t="shared" si="189"/>
        <v>#REF!</v>
      </c>
      <c r="AI6093" s="43" t="str">
        <f>_xll.BInterpol('Base IPCA'!$C$3:$C$13,'Base IPCA'!$E$3:$E$13,AH6093,"Cubic","Extrapolate=Linear","MultiX=Average","Skip=True","Sort=True")</f>
        <v>#N/A Invalid Parameter: Interpolation value</v>
      </c>
      <c r="AJ6093" s="43" t="str">
        <f>_xll.BInterpol('Base IPCA'!$C$3:$C$13,'Base IPCA'!$D$3:$D$13,AH6093,"Cubic","Extrapolate=Linear","MultiX=Average","Skip=True","Sort=True")</f>
        <v>#N/A Invalid Parameter: Interpolation value</v>
      </c>
    </row>
    <row r="6094" spans="34:36" x14ac:dyDescent="0.25">
      <c r="AH6094" s="42" t="e">
        <f t="shared" si="189"/>
        <v>#REF!</v>
      </c>
      <c r="AI6094" s="43" t="str">
        <f>_xll.BInterpol('Base IPCA'!$C$3:$C$13,'Base IPCA'!$E$3:$E$13,AH6094,"Cubic","Extrapolate=Linear","MultiX=Average","Skip=True","Sort=True")</f>
        <v>#N/A Invalid Parameter: Interpolation value</v>
      </c>
      <c r="AJ6094" s="43" t="str">
        <f>_xll.BInterpol('Base IPCA'!$C$3:$C$13,'Base IPCA'!$D$3:$D$13,AH6094,"Cubic","Extrapolate=Linear","MultiX=Average","Skip=True","Sort=True")</f>
        <v>#N/A Invalid Parameter: Interpolation value</v>
      </c>
    </row>
    <row r="6095" spans="34:36" x14ac:dyDescent="0.25">
      <c r="AH6095" s="42" t="e">
        <f t="shared" si="189"/>
        <v>#REF!</v>
      </c>
      <c r="AI6095" s="43" t="str">
        <f>_xll.BInterpol('Base IPCA'!$C$3:$C$13,'Base IPCA'!$E$3:$E$13,AH6095,"Cubic","Extrapolate=Linear","MultiX=Average","Skip=True","Sort=True")</f>
        <v>#N/A Invalid Parameter: Interpolation value</v>
      </c>
      <c r="AJ6095" s="43" t="str">
        <f>_xll.BInterpol('Base IPCA'!$C$3:$C$13,'Base IPCA'!$D$3:$D$13,AH6095,"Cubic","Extrapolate=Linear","MultiX=Average","Skip=True","Sort=True")</f>
        <v>#N/A Invalid Parameter: Interpolation value</v>
      </c>
    </row>
    <row r="6096" spans="34:36" x14ac:dyDescent="0.25">
      <c r="AH6096" s="42" t="e">
        <f t="shared" si="189"/>
        <v>#REF!</v>
      </c>
      <c r="AI6096" s="43" t="str">
        <f>_xll.BInterpol('Base IPCA'!$C$3:$C$13,'Base IPCA'!$E$3:$E$13,AH6096,"Cubic","Extrapolate=Linear","MultiX=Average","Skip=True","Sort=True")</f>
        <v>#N/A Invalid Parameter: Interpolation value</v>
      </c>
      <c r="AJ6096" s="43" t="str">
        <f>_xll.BInterpol('Base IPCA'!$C$3:$C$13,'Base IPCA'!$D$3:$D$13,AH6096,"Cubic","Extrapolate=Linear","MultiX=Average","Skip=True","Sort=True")</f>
        <v>#N/A Invalid Parameter: Interpolation value</v>
      </c>
    </row>
    <row r="6097" spans="34:36" x14ac:dyDescent="0.25">
      <c r="AH6097" s="42" t="e">
        <f t="shared" si="189"/>
        <v>#REF!</v>
      </c>
      <c r="AI6097" s="43" t="str">
        <f>_xll.BInterpol('Base IPCA'!$C$3:$C$13,'Base IPCA'!$E$3:$E$13,AH6097,"Cubic","Extrapolate=Linear","MultiX=Average","Skip=True","Sort=True")</f>
        <v>#N/A Invalid Parameter: Interpolation value</v>
      </c>
      <c r="AJ6097" s="43" t="str">
        <f>_xll.BInterpol('Base IPCA'!$C$3:$C$13,'Base IPCA'!$D$3:$D$13,AH6097,"Cubic","Extrapolate=Linear","MultiX=Average","Skip=True","Sort=True")</f>
        <v>#N/A Invalid Parameter: Interpolation value</v>
      </c>
    </row>
    <row r="6098" spans="34:36" x14ac:dyDescent="0.25">
      <c r="AH6098" s="42" t="e">
        <f t="shared" si="189"/>
        <v>#REF!</v>
      </c>
      <c r="AI6098" s="43" t="str">
        <f>_xll.BInterpol('Base IPCA'!$C$3:$C$13,'Base IPCA'!$E$3:$E$13,AH6098,"Cubic","Extrapolate=Linear","MultiX=Average","Skip=True","Sort=True")</f>
        <v>#N/A Invalid Parameter: Interpolation value</v>
      </c>
      <c r="AJ6098" s="43" t="str">
        <f>_xll.BInterpol('Base IPCA'!$C$3:$C$13,'Base IPCA'!$D$3:$D$13,AH6098,"Cubic","Extrapolate=Linear","MultiX=Average","Skip=True","Sort=True")</f>
        <v>#N/A Invalid Parameter: Interpolation value</v>
      </c>
    </row>
    <row r="6099" spans="34:36" x14ac:dyDescent="0.25">
      <c r="AH6099" s="42" t="e">
        <f t="shared" si="189"/>
        <v>#REF!</v>
      </c>
      <c r="AI6099" s="43" t="str">
        <f>_xll.BInterpol('Base IPCA'!$C$3:$C$13,'Base IPCA'!$E$3:$E$13,AH6099,"Cubic","Extrapolate=Linear","MultiX=Average","Skip=True","Sort=True")</f>
        <v>#N/A Invalid Parameter: Interpolation value</v>
      </c>
      <c r="AJ6099" s="43" t="str">
        <f>_xll.BInterpol('Base IPCA'!$C$3:$C$13,'Base IPCA'!$D$3:$D$13,AH6099,"Cubic","Extrapolate=Linear","MultiX=Average","Skip=True","Sort=True")</f>
        <v>#N/A Invalid Parameter: Interpolation value</v>
      </c>
    </row>
    <row r="6100" spans="34:36" x14ac:dyDescent="0.25">
      <c r="AH6100" s="42" t="e">
        <f t="shared" si="189"/>
        <v>#REF!</v>
      </c>
      <c r="AI6100" s="43" t="str">
        <f>_xll.BInterpol('Base IPCA'!$C$3:$C$13,'Base IPCA'!$E$3:$E$13,AH6100,"Cubic","Extrapolate=Linear","MultiX=Average","Skip=True","Sort=True")</f>
        <v>#N/A Invalid Parameter: Interpolation value</v>
      </c>
      <c r="AJ6100" s="43" t="str">
        <f>_xll.BInterpol('Base IPCA'!$C$3:$C$13,'Base IPCA'!$D$3:$D$13,AH6100,"Cubic","Extrapolate=Linear","MultiX=Average","Skip=True","Sort=True")</f>
        <v>#N/A Invalid Parameter: Interpolation value</v>
      </c>
    </row>
    <row r="6101" spans="34:36" x14ac:dyDescent="0.25">
      <c r="AH6101" s="42" t="e">
        <f t="shared" si="189"/>
        <v>#REF!</v>
      </c>
      <c r="AI6101" s="43" t="str">
        <f>_xll.BInterpol('Base IPCA'!$C$3:$C$13,'Base IPCA'!$E$3:$E$13,AH6101,"Cubic","Extrapolate=Linear","MultiX=Average","Skip=True","Sort=True")</f>
        <v>#N/A Invalid Parameter: Interpolation value</v>
      </c>
      <c r="AJ6101" s="43" t="str">
        <f>_xll.BInterpol('Base IPCA'!$C$3:$C$13,'Base IPCA'!$D$3:$D$13,AH6101,"Cubic","Extrapolate=Linear","MultiX=Average","Skip=True","Sort=True")</f>
        <v>#N/A Invalid Parameter: Interpolation value</v>
      </c>
    </row>
    <row r="6102" spans="34:36" x14ac:dyDescent="0.25">
      <c r="AH6102" s="42" t="e">
        <f t="shared" si="189"/>
        <v>#REF!</v>
      </c>
      <c r="AI6102" s="43" t="str">
        <f>_xll.BInterpol('Base IPCA'!$C$3:$C$13,'Base IPCA'!$E$3:$E$13,AH6102,"Cubic","Extrapolate=Linear","MultiX=Average","Skip=True","Sort=True")</f>
        <v>#N/A Invalid Parameter: Interpolation value</v>
      </c>
      <c r="AJ6102" s="43" t="str">
        <f>_xll.BInterpol('Base IPCA'!$C$3:$C$13,'Base IPCA'!$D$3:$D$13,AH6102,"Cubic","Extrapolate=Linear","MultiX=Average","Skip=True","Sort=True")</f>
        <v>#N/A Invalid Parameter: Interpolation value</v>
      </c>
    </row>
    <row r="6103" spans="34:36" x14ac:dyDescent="0.25">
      <c r="AH6103" s="42" t="e">
        <f t="shared" si="189"/>
        <v>#REF!</v>
      </c>
      <c r="AI6103" s="43" t="str">
        <f>_xll.BInterpol('Base IPCA'!$C$3:$C$13,'Base IPCA'!$E$3:$E$13,AH6103,"Cubic","Extrapolate=Linear","MultiX=Average","Skip=True","Sort=True")</f>
        <v>#N/A Invalid Parameter: Interpolation value</v>
      </c>
      <c r="AJ6103" s="43" t="str">
        <f>_xll.BInterpol('Base IPCA'!$C$3:$C$13,'Base IPCA'!$D$3:$D$13,AH6103,"Cubic","Extrapolate=Linear","MultiX=Average","Skip=True","Sort=True")</f>
        <v>#N/A Invalid Parameter: Interpolation value</v>
      </c>
    </row>
    <row r="6104" spans="34:36" x14ac:dyDescent="0.25">
      <c r="AH6104" s="42" t="e">
        <f t="shared" si="189"/>
        <v>#REF!</v>
      </c>
      <c r="AI6104" s="43" t="str">
        <f>_xll.BInterpol('Base IPCA'!$C$3:$C$13,'Base IPCA'!$E$3:$E$13,AH6104,"Cubic","Extrapolate=Linear","MultiX=Average","Skip=True","Sort=True")</f>
        <v>#N/A Invalid Parameter: Interpolation value</v>
      </c>
      <c r="AJ6104" s="43" t="str">
        <f>_xll.BInterpol('Base IPCA'!$C$3:$C$13,'Base IPCA'!$D$3:$D$13,AH6104,"Cubic","Extrapolate=Linear","MultiX=Average","Skip=True","Sort=True")</f>
        <v>#N/A Invalid Parameter: Interpolation value</v>
      </c>
    </row>
    <row r="6105" spans="34:36" x14ac:dyDescent="0.25">
      <c r="AH6105" s="42" t="e">
        <f t="shared" si="189"/>
        <v>#REF!</v>
      </c>
      <c r="AI6105" s="43" t="str">
        <f>_xll.BInterpol('Base IPCA'!$C$3:$C$13,'Base IPCA'!$E$3:$E$13,AH6105,"Cubic","Extrapolate=Linear","MultiX=Average","Skip=True","Sort=True")</f>
        <v>#N/A Invalid Parameter: Interpolation value</v>
      </c>
      <c r="AJ6105" s="43" t="str">
        <f>_xll.BInterpol('Base IPCA'!$C$3:$C$13,'Base IPCA'!$D$3:$D$13,AH6105,"Cubic","Extrapolate=Linear","MultiX=Average","Skip=True","Sort=True")</f>
        <v>#N/A Invalid Parameter: Interpolation value</v>
      </c>
    </row>
    <row r="6106" spans="34:36" x14ac:dyDescent="0.25">
      <c r="AH6106" s="42" t="e">
        <f t="shared" si="189"/>
        <v>#REF!</v>
      </c>
      <c r="AI6106" s="43" t="str">
        <f>_xll.BInterpol('Base IPCA'!$C$3:$C$13,'Base IPCA'!$E$3:$E$13,AH6106,"Cubic","Extrapolate=Linear","MultiX=Average","Skip=True","Sort=True")</f>
        <v>#N/A Invalid Parameter: Interpolation value</v>
      </c>
      <c r="AJ6106" s="43" t="str">
        <f>_xll.BInterpol('Base IPCA'!$C$3:$C$13,'Base IPCA'!$D$3:$D$13,AH6106,"Cubic","Extrapolate=Linear","MultiX=Average","Skip=True","Sort=True")</f>
        <v>#N/A Invalid Parameter: Interpolation value</v>
      </c>
    </row>
    <row r="6107" spans="34:36" x14ac:dyDescent="0.25">
      <c r="AH6107" s="42" t="e">
        <f t="shared" si="189"/>
        <v>#REF!</v>
      </c>
      <c r="AI6107" s="43" t="str">
        <f>_xll.BInterpol('Base IPCA'!$C$3:$C$13,'Base IPCA'!$E$3:$E$13,AH6107,"Cubic","Extrapolate=Linear","MultiX=Average","Skip=True","Sort=True")</f>
        <v>#N/A Invalid Parameter: Interpolation value</v>
      </c>
      <c r="AJ6107" s="43" t="str">
        <f>_xll.BInterpol('Base IPCA'!$C$3:$C$13,'Base IPCA'!$D$3:$D$13,AH6107,"Cubic","Extrapolate=Linear","MultiX=Average","Skip=True","Sort=True")</f>
        <v>#N/A Invalid Parameter: Interpolation value</v>
      </c>
    </row>
    <row r="6108" spans="34:36" x14ac:dyDescent="0.25">
      <c r="AH6108" s="42" t="e">
        <f t="shared" si="189"/>
        <v>#REF!</v>
      </c>
      <c r="AI6108" s="43" t="str">
        <f>_xll.BInterpol('Base IPCA'!$C$3:$C$13,'Base IPCA'!$E$3:$E$13,AH6108,"Cubic","Extrapolate=Linear","MultiX=Average","Skip=True","Sort=True")</f>
        <v>#N/A Invalid Parameter: Interpolation value</v>
      </c>
      <c r="AJ6108" s="43" t="str">
        <f>_xll.BInterpol('Base IPCA'!$C$3:$C$13,'Base IPCA'!$D$3:$D$13,AH6108,"Cubic","Extrapolate=Linear","MultiX=Average","Skip=True","Sort=True")</f>
        <v>#N/A Invalid Parameter: Interpolation value</v>
      </c>
    </row>
    <row r="6109" spans="34:36" x14ac:dyDescent="0.25">
      <c r="AH6109" s="42" t="e">
        <f t="shared" si="189"/>
        <v>#REF!</v>
      </c>
      <c r="AI6109" s="43" t="str">
        <f>_xll.BInterpol('Base IPCA'!$C$3:$C$13,'Base IPCA'!$E$3:$E$13,AH6109,"Cubic","Extrapolate=Linear","MultiX=Average","Skip=True","Sort=True")</f>
        <v>#N/A Invalid Parameter: Interpolation value</v>
      </c>
      <c r="AJ6109" s="43" t="str">
        <f>_xll.BInterpol('Base IPCA'!$C$3:$C$13,'Base IPCA'!$D$3:$D$13,AH6109,"Cubic","Extrapolate=Linear","MultiX=Average","Skip=True","Sort=True")</f>
        <v>#N/A Invalid Parameter: Interpolation value</v>
      </c>
    </row>
    <row r="6110" spans="34:36" x14ac:dyDescent="0.25">
      <c r="AH6110" s="42" t="e">
        <f t="shared" si="189"/>
        <v>#REF!</v>
      </c>
      <c r="AI6110" s="43" t="str">
        <f>_xll.BInterpol('Base IPCA'!$C$3:$C$13,'Base IPCA'!$E$3:$E$13,AH6110,"Cubic","Extrapolate=Linear","MultiX=Average","Skip=True","Sort=True")</f>
        <v>#N/A Invalid Parameter: Interpolation value</v>
      </c>
      <c r="AJ6110" s="43" t="str">
        <f>_xll.BInterpol('Base IPCA'!$C$3:$C$13,'Base IPCA'!$D$3:$D$13,AH6110,"Cubic","Extrapolate=Linear","MultiX=Average","Skip=True","Sort=True")</f>
        <v>#N/A Invalid Parameter: Interpolation value</v>
      </c>
    </row>
    <row r="6111" spans="34:36" x14ac:dyDescent="0.25">
      <c r="AH6111" s="42" t="e">
        <f t="shared" si="189"/>
        <v>#REF!</v>
      </c>
      <c r="AI6111" s="43" t="str">
        <f>_xll.BInterpol('Base IPCA'!$C$3:$C$13,'Base IPCA'!$E$3:$E$13,AH6111,"Cubic","Extrapolate=Linear","MultiX=Average","Skip=True","Sort=True")</f>
        <v>#N/A Invalid Parameter: Interpolation value</v>
      </c>
      <c r="AJ6111" s="43" t="str">
        <f>_xll.BInterpol('Base IPCA'!$C$3:$C$13,'Base IPCA'!$D$3:$D$13,AH6111,"Cubic","Extrapolate=Linear","MultiX=Average","Skip=True","Sort=True")</f>
        <v>#N/A Invalid Parameter: Interpolation value</v>
      </c>
    </row>
    <row r="6112" spans="34:36" x14ac:dyDescent="0.25">
      <c r="AH6112" s="42" t="e">
        <f t="shared" si="189"/>
        <v>#REF!</v>
      </c>
      <c r="AI6112" s="43" t="str">
        <f>_xll.BInterpol('Base IPCA'!$C$3:$C$13,'Base IPCA'!$E$3:$E$13,AH6112,"Cubic","Extrapolate=Linear","MultiX=Average","Skip=True","Sort=True")</f>
        <v>#N/A Invalid Parameter: Interpolation value</v>
      </c>
      <c r="AJ6112" s="43" t="str">
        <f>_xll.BInterpol('Base IPCA'!$C$3:$C$13,'Base IPCA'!$D$3:$D$13,AH6112,"Cubic","Extrapolate=Linear","MultiX=Average","Skip=True","Sort=True")</f>
        <v>#N/A Invalid Parameter: Interpolation value</v>
      </c>
    </row>
    <row r="6113" spans="34:36" x14ac:dyDescent="0.25">
      <c r="AH6113" s="42" t="e">
        <f t="shared" si="189"/>
        <v>#REF!</v>
      </c>
      <c r="AI6113" s="43" t="str">
        <f>_xll.BInterpol('Base IPCA'!$C$3:$C$13,'Base IPCA'!$E$3:$E$13,AH6113,"Cubic","Extrapolate=Linear","MultiX=Average","Skip=True","Sort=True")</f>
        <v>#N/A Invalid Parameter: Interpolation value</v>
      </c>
      <c r="AJ6113" s="43" t="str">
        <f>_xll.BInterpol('Base IPCA'!$C$3:$C$13,'Base IPCA'!$D$3:$D$13,AH6113,"Cubic","Extrapolate=Linear","MultiX=Average","Skip=True","Sort=True")</f>
        <v>#N/A Invalid Parameter: Interpolation value</v>
      </c>
    </row>
    <row r="6114" spans="34:36" x14ac:dyDescent="0.25">
      <c r="AH6114" s="42" t="e">
        <f t="shared" si="189"/>
        <v>#REF!</v>
      </c>
      <c r="AI6114" s="43" t="str">
        <f>_xll.BInterpol('Base IPCA'!$C$3:$C$13,'Base IPCA'!$E$3:$E$13,AH6114,"Cubic","Extrapolate=Linear","MultiX=Average","Skip=True","Sort=True")</f>
        <v>#N/A Invalid Parameter: Interpolation value</v>
      </c>
      <c r="AJ6114" s="43" t="str">
        <f>_xll.BInterpol('Base IPCA'!$C$3:$C$13,'Base IPCA'!$D$3:$D$13,AH6114,"Cubic","Extrapolate=Linear","MultiX=Average","Skip=True","Sort=True")</f>
        <v>#N/A Invalid Parameter: Interpolation value</v>
      </c>
    </row>
    <row r="6115" spans="34:36" x14ac:dyDescent="0.25">
      <c r="AH6115" s="42" t="e">
        <f t="shared" si="189"/>
        <v>#REF!</v>
      </c>
      <c r="AI6115" s="43" t="str">
        <f>_xll.BInterpol('Base IPCA'!$C$3:$C$13,'Base IPCA'!$E$3:$E$13,AH6115,"Cubic","Extrapolate=Linear","MultiX=Average","Skip=True","Sort=True")</f>
        <v>#N/A Invalid Parameter: Interpolation value</v>
      </c>
      <c r="AJ6115" s="43" t="str">
        <f>_xll.BInterpol('Base IPCA'!$C$3:$C$13,'Base IPCA'!$D$3:$D$13,AH6115,"Cubic","Extrapolate=Linear","MultiX=Average","Skip=True","Sort=True")</f>
        <v>#N/A Invalid Parameter: Interpolation value</v>
      </c>
    </row>
    <row r="6116" spans="34:36" x14ac:dyDescent="0.25">
      <c r="AH6116" s="42" t="e">
        <f t="shared" si="189"/>
        <v>#REF!</v>
      </c>
      <c r="AI6116" s="43" t="str">
        <f>_xll.BInterpol('Base IPCA'!$C$3:$C$13,'Base IPCA'!$E$3:$E$13,AH6116,"Cubic","Extrapolate=Linear","MultiX=Average","Skip=True","Sort=True")</f>
        <v>#N/A Invalid Parameter: Interpolation value</v>
      </c>
      <c r="AJ6116" s="43" t="str">
        <f>_xll.BInterpol('Base IPCA'!$C$3:$C$13,'Base IPCA'!$D$3:$D$13,AH6116,"Cubic","Extrapolate=Linear","MultiX=Average","Skip=True","Sort=True")</f>
        <v>#N/A Invalid Parameter: Interpolation value</v>
      </c>
    </row>
    <row r="6117" spans="34:36" x14ac:dyDescent="0.25">
      <c r="AH6117" s="42" t="e">
        <f t="shared" si="189"/>
        <v>#REF!</v>
      </c>
      <c r="AI6117" s="43" t="str">
        <f>_xll.BInterpol('Base IPCA'!$C$3:$C$13,'Base IPCA'!$E$3:$E$13,AH6117,"Cubic","Extrapolate=Linear","MultiX=Average","Skip=True","Sort=True")</f>
        <v>#N/A Invalid Parameter: Interpolation value</v>
      </c>
      <c r="AJ6117" s="43" t="str">
        <f>_xll.BInterpol('Base IPCA'!$C$3:$C$13,'Base IPCA'!$D$3:$D$13,AH6117,"Cubic","Extrapolate=Linear","MultiX=Average","Skip=True","Sort=True")</f>
        <v>#N/A Invalid Parameter: Interpolation value</v>
      </c>
    </row>
    <row r="6118" spans="34:36" x14ac:dyDescent="0.25">
      <c r="AH6118" s="42" t="e">
        <f t="shared" si="189"/>
        <v>#REF!</v>
      </c>
      <c r="AI6118" s="43" t="str">
        <f>_xll.BInterpol('Base IPCA'!$C$3:$C$13,'Base IPCA'!$E$3:$E$13,AH6118,"Cubic","Extrapolate=Linear","MultiX=Average","Skip=True","Sort=True")</f>
        <v>#N/A Invalid Parameter: Interpolation value</v>
      </c>
      <c r="AJ6118" s="43" t="str">
        <f>_xll.BInterpol('Base IPCA'!$C$3:$C$13,'Base IPCA'!$D$3:$D$13,AH6118,"Cubic","Extrapolate=Linear","MultiX=Average","Skip=True","Sort=True")</f>
        <v>#N/A Invalid Parameter: Interpolation value</v>
      </c>
    </row>
    <row r="6119" spans="34:36" x14ac:dyDescent="0.25">
      <c r="AH6119" s="42" t="e">
        <f t="shared" si="189"/>
        <v>#REF!</v>
      </c>
      <c r="AI6119" s="43" t="str">
        <f>_xll.BInterpol('Base IPCA'!$C$3:$C$13,'Base IPCA'!$E$3:$E$13,AH6119,"Cubic","Extrapolate=Linear","MultiX=Average","Skip=True","Sort=True")</f>
        <v>#N/A Invalid Parameter: Interpolation value</v>
      </c>
      <c r="AJ6119" s="43" t="str">
        <f>_xll.BInterpol('Base IPCA'!$C$3:$C$13,'Base IPCA'!$D$3:$D$13,AH6119,"Cubic","Extrapolate=Linear","MultiX=Average","Skip=True","Sort=True")</f>
        <v>#N/A Invalid Parameter: Interpolation value</v>
      </c>
    </row>
    <row r="6120" spans="34:36" x14ac:dyDescent="0.25">
      <c r="AH6120" s="42" t="e">
        <f t="shared" si="189"/>
        <v>#REF!</v>
      </c>
      <c r="AI6120" s="43" t="str">
        <f>_xll.BInterpol('Base IPCA'!$C$3:$C$13,'Base IPCA'!$E$3:$E$13,AH6120,"Cubic","Extrapolate=Linear","MultiX=Average","Skip=True","Sort=True")</f>
        <v>#N/A Invalid Parameter: Interpolation value</v>
      </c>
      <c r="AJ6120" s="43" t="str">
        <f>_xll.BInterpol('Base IPCA'!$C$3:$C$13,'Base IPCA'!$D$3:$D$13,AH6120,"Cubic","Extrapolate=Linear","MultiX=Average","Skip=True","Sort=True")</f>
        <v>#N/A Invalid Parameter: Interpolation value</v>
      </c>
    </row>
    <row r="6121" spans="34:36" x14ac:dyDescent="0.25">
      <c r="AH6121" s="42" t="e">
        <f t="shared" si="189"/>
        <v>#REF!</v>
      </c>
      <c r="AI6121" s="43" t="str">
        <f>_xll.BInterpol('Base IPCA'!$C$3:$C$13,'Base IPCA'!$E$3:$E$13,AH6121,"Cubic","Extrapolate=Linear","MultiX=Average","Skip=True","Sort=True")</f>
        <v>#N/A Invalid Parameter: Interpolation value</v>
      </c>
      <c r="AJ6121" s="43" t="str">
        <f>_xll.BInterpol('Base IPCA'!$C$3:$C$13,'Base IPCA'!$D$3:$D$13,AH6121,"Cubic","Extrapolate=Linear","MultiX=Average","Skip=True","Sort=True")</f>
        <v>#N/A Invalid Parameter: Interpolation value</v>
      </c>
    </row>
    <row r="6122" spans="34:36" x14ac:dyDescent="0.25">
      <c r="AH6122" s="42" t="e">
        <f t="shared" si="189"/>
        <v>#REF!</v>
      </c>
      <c r="AI6122" s="43" t="str">
        <f>_xll.BInterpol('Base IPCA'!$C$3:$C$13,'Base IPCA'!$E$3:$E$13,AH6122,"Cubic","Extrapolate=Linear","MultiX=Average","Skip=True","Sort=True")</f>
        <v>#N/A Invalid Parameter: Interpolation value</v>
      </c>
      <c r="AJ6122" s="43" t="str">
        <f>_xll.BInterpol('Base IPCA'!$C$3:$C$13,'Base IPCA'!$D$3:$D$13,AH6122,"Cubic","Extrapolate=Linear","MultiX=Average","Skip=True","Sort=True")</f>
        <v>#N/A Invalid Parameter: Interpolation value</v>
      </c>
    </row>
    <row r="6123" spans="34:36" x14ac:dyDescent="0.25">
      <c r="AH6123" s="42" t="e">
        <f t="shared" si="189"/>
        <v>#REF!</v>
      </c>
      <c r="AI6123" s="43" t="str">
        <f>_xll.BInterpol('Base IPCA'!$C$3:$C$13,'Base IPCA'!$E$3:$E$13,AH6123,"Cubic","Extrapolate=Linear","MultiX=Average","Skip=True","Sort=True")</f>
        <v>#N/A Invalid Parameter: Interpolation value</v>
      </c>
      <c r="AJ6123" s="43" t="str">
        <f>_xll.BInterpol('Base IPCA'!$C$3:$C$13,'Base IPCA'!$D$3:$D$13,AH6123,"Cubic","Extrapolate=Linear","MultiX=Average","Skip=True","Sort=True")</f>
        <v>#N/A Invalid Parameter: Interpolation value</v>
      </c>
    </row>
    <row r="6124" spans="34:36" x14ac:dyDescent="0.25">
      <c r="AH6124" s="42" t="e">
        <f t="shared" si="189"/>
        <v>#REF!</v>
      </c>
      <c r="AI6124" s="43" t="str">
        <f>_xll.BInterpol('Base IPCA'!$C$3:$C$13,'Base IPCA'!$E$3:$E$13,AH6124,"Cubic","Extrapolate=Linear","MultiX=Average","Skip=True","Sort=True")</f>
        <v>#N/A Invalid Parameter: Interpolation value</v>
      </c>
      <c r="AJ6124" s="43" t="str">
        <f>_xll.BInterpol('Base IPCA'!$C$3:$C$13,'Base IPCA'!$D$3:$D$13,AH6124,"Cubic","Extrapolate=Linear","MultiX=Average","Skip=True","Sort=True")</f>
        <v>#N/A Invalid Parameter: Interpolation value</v>
      </c>
    </row>
    <row r="6125" spans="34:36" x14ac:dyDescent="0.25">
      <c r="AH6125" s="42" t="e">
        <f t="shared" si="189"/>
        <v>#REF!</v>
      </c>
      <c r="AI6125" s="43" t="str">
        <f>_xll.BInterpol('Base IPCA'!$C$3:$C$13,'Base IPCA'!$E$3:$E$13,AH6125,"Cubic","Extrapolate=Linear","MultiX=Average","Skip=True","Sort=True")</f>
        <v>#N/A Invalid Parameter: Interpolation value</v>
      </c>
      <c r="AJ6125" s="43" t="str">
        <f>_xll.BInterpol('Base IPCA'!$C$3:$C$13,'Base IPCA'!$D$3:$D$13,AH6125,"Cubic","Extrapolate=Linear","MultiX=Average","Skip=True","Sort=True")</f>
        <v>#N/A Invalid Parameter: Interpolation value</v>
      </c>
    </row>
    <row r="6126" spans="34:36" x14ac:dyDescent="0.25">
      <c r="AH6126" s="42" t="e">
        <f t="shared" si="189"/>
        <v>#REF!</v>
      </c>
      <c r="AI6126" s="43" t="str">
        <f>_xll.BInterpol('Base IPCA'!$C$3:$C$13,'Base IPCA'!$E$3:$E$13,AH6126,"Cubic","Extrapolate=Linear","MultiX=Average","Skip=True","Sort=True")</f>
        <v>#N/A Invalid Parameter: Interpolation value</v>
      </c>
      <c r="AJ6126" s="43" t="str">
        <f>_xll.BInterpol('Base IPCA'!$C$3:$C$13,'Base IPCA'!$D$3:$D$13,AH6126,"Cubic","Extrapolate=Linear","MultiX=Average","Skip=True","Sort=True")</f>
        <v>#N/A Invalid Parameter: Interpolation value</v>
      </c>
    </row>
    <row r="6127" spans="34:36" x14ac:dyDescent="0.25">
      <c r="AH6127" s="42" t="e">
        <f t="shared" si="189"/>
        <v>#REF!</v>
      </c>
      <c r="AI6127" s="43" t="str">
        <f>_xll.BInterpol('Base IPCA'!$C$3:$C$13,'Base IPCA'!$E$3:$E$13,AH6127,"Cubic","Extrapolate=Linear","MultiX=Average","Skip=True","Sort=True")</f>
        <v>#N/A Invalid Parameter: Interpolation value</v>
      </c>
      <c r="AJ6127" s="43" t="str">
        <f>_xll.BInterpol('Base IPCA'!$C$3:$C$13,'Base IPCA'!$D$3:$D$13,AH6127,"Cubic","Extrapolate=Linear","MultiX=Average","Skip=True","Sort=True")</f>
        <v>#N/A Invalid Parameter: Interpolation value</v>
      </c>
    </row>
    <row r="6128" spans="34:36" x14ac:dyDescent="0.25">
      <c r="AH6128" s="42" t="e">
        <f t="shared" si="189"/>
        <v>#REF!</v>
      </c>
      <c r="AI6128" s="43" t="str">
        <f>_xll.BInterpol('Base IPCA'!$C$3:$C$13,'Base IPCA'!$E$3:$E$13,AH6128,"Cubic","Extrapolate=Linear","MultiX=Average","Skip=True","Sort=True")</f>
        <v>#N/A Invalid Parameter: Interpolation value</v>
      </c>
      <c r="AJ6128" s="43" t="str">
        <f>_xll.BInterpol('Base IPCA'!$C$3:$C$13,'Base IPCA'!$D$3:$D$13,AH6128,"Cubic","Extrapolate=Linear","MultiX=Average","Skip=True","Sort=True")</f>
        <v>#N/A Invalid Parameter: Interpolation value</v>
      </c>
    </row>
    <row r="6129" spans="34:36" x14ac:dyDescent="0.25">
      <c r="AH6129" s="42" t="e">
        <f t="shared" si="189"/>
        <v>#REF!</v>
      </c>
      <c r="AI6129" s="43" t="str">
        <f>_xll.BInterpol('Base IPCA'!$C$3:$C$13,'Base IPCA'!$E$3:$E$13,AH6129,"Cubic","Extrapolate=Linear","MultiX=Average","Skip=True","Sort=True")</f>
        <v>#N/A Invalid Parameter: Interpolation value</v>
      </c>
      <c r="AJ6129" s="43" t="str">
        <f>_xll.BInterpol('Base IPCA'!$C$3:$C$13,'Base IPCA'!$D$3:$D$13,AH6129,"Cubic","Extrapolate=Linear","MultiX=Average","Skip=True","Sort=True")</f>
        <v>#N/A Invalid Parameter: Interpolation value</v>
      </c>
    </row>
    <row r="6130" spans="34:36" x14ac:dyDescent="0.25">
      <c r="AH6130" s="42" t="e">
        <f t="shared" si="189"/>
        <v>#REF!</v>
      </c>
      <c r="AI6130" s="43" t="str">
        <f>_xll.BInterpol('Base IPCA'!$C$3:$C$13,'Base IPCA'!$E$3:$E$13,AH6130,"Cubic","Extrapolate=Linear","MultiX=Average","Skip=True","Sort=True")</f>
        <v>#N/A Invalid Parameter: Interpolation value</v>
      </c>
      <c r="AJ6130" s="43" t="str">
        <f>_xll.BInterpol('Base IPCA'!$C$3:$C$13,'Base IPCA'!$D$3:$D$13,AH6130,"Cubic","Extrapolate=Linear","MultiX=Average","Skip=True","Sort=True")</f>
        <v>#N/A Invalid Parameter: Interpolation value</v>
      </c>
    </row>
    <row r="6131" spans="34:36" x14ac:dyDescent="0.25">
      <c r="AH6131" s="42" t="e">
        <f t="shared" si="189"/>
        <v>#REF!</v>
      </c>
      <c r="AI6131" s="43" t="str">
        <f>_xll.BInterpol('Base IPCA'!$C$3:$C$13,'Base IPCA'!$E$3:$E$13,AH6131,"Cubic","Extrapolate=Linear","MultiX=Average","Skip=True","Sort=True")</f>
        <v>#N/A Invalid Parameter: Interpolation value</v>
      </c>
      <c r="AJ6131" s="43" t="str">
        <f>_xll.BInterpol('Base IPCA'!$C$3:$C$13,'Base IPCA'!$D$3:$D$13,AH6131,"Cubic","Extrapolate=Linear","MultiX=Average","Skip=True","Sort=True")</f>
        <v>#N/A Invalid Parameter: Interpolation value</v>
      </c>
    </row>
    <row r="6132" spans="34:36" x14ac:dyDescent="0.25">
      <c r="AH6132" s="42" t="e">
        <f t="shared" si="189"/>
        <v>#REF!</v>
      </c>
      <c r="AI6132" s="43" t="str">
        <f>_xll.BInterpol('Base IPCA'!$C$3:$C$13,'Base IPCA'!$E$3:$E$13,AH6132,"Cubic","Extrapolate=Linear","MultiX=Average","Skip=True","Sort=True")</f>
        <v>#N/A Invalid Parameter: Interpolation value</v>
      </c>
      <c r="AJ6132" s="43" t="str">
        <f>_xll.BInterpol('Base IPCA'!$C$3:$C$13,'Base IPCA'!$D$3:$D$13,AH6132,"Cubic","Extrapolate=Linear","MultiX=Average","Skip=True","Sort=True")</f>
        <v>#N/A Invalid Parameter: Interpolation value</v>
      </c>
    </row>
    <row r="6133" spans="34:36" x14ac:dyDescent="0.25">
      <c r="AH6133" s="42" t="e">
        <f t="shared" si="189"/>
        <v>#REF!</v>
      </c>
      <c r="AI6133" s="43" t="str">
        <f>_xll.BInterpol('Base IPCA'!$C$3:$C$13,'Base IPCA'!$E$3:$E$13,AH6133,"Cubic","Extrapolate=Linear","MultiX=Average","Skip=True","Sort=True")</f>
        <v>#N/A Invalid Parameter: Interpolation value</v>
      </c>
      <c r="AJ6133" s="43" t="str">
        <f>_xll.BInterpol('Base IPCA'!$C$3:$C$13,'Base IPCA'!$D$3:$D$13,AH6133,"Cubic","Extrapolate=Linear","MultiX=Average","Skip=True","Sort=True")</f>
        <v>#N/A Invalid Parameter: Interpolation value</v>
      </c>
    </row>
    <row r="6134" spans="34:36" x14ac:dyDescent="0.25">
      <c r="AH6134" s="42" t="e">
        <f t="shared" si="189"/>
        <v>#REF!</v>
      </c>
      <c r="AI6134" s="43" t="str">
        <f>_xll.BInterpol('Base IPCA'!$C$3:$C$13,'Base IPCA'!$E$3:$E$13,AH6134,"Cubic","Extrapolate=Linear","MultiX=Average","Skip=True","Sort=True")</f>
        <v>#N/A Invalid Parameter: Interpolation value</v>
      </c>
      <c r="AJ6134" s="43" t="str">
        <f>_xll.BInterpol('Base IPCA'!$C$3:$C$13,'Base IPCA'!$D$3:$D$13,AH6134,"Cubic","Extrapolate=Linear","MultiX=Average","Skip=True","Sort=True")</f>
        <v>#N/A Invalid Parameter: Interpolation value</v>
      </c>
    </row>
    <row r="6135" spans="34:36" x14ac:dyDescent="0.25">
      <c r="AH6135" s="42" t="e">
        <f t="shared" si="189"/>
        <v>#REF!</v>
      </c>
      <c r="AI6135" s="43" t="str">
        <f>_xll.BInterpol('Base IPCA'!$C$3:$C$13,'Base IPCA'!$E$3:$E$13,AH6135,"Cubic","Extrapolate=Linear","MultiX=Average","Skip=True","Sort=True")</f>
        <v>#N/A Invalid Parameter: Interpolation value</v>
      </c>
      <c r="AJ6135" s="43" t="str">
        <f>_xll.BInterpol('Base IPCA'!$C$3:$C$13,'Base IPCA'!$D$3:$D$13,AH6135,"Cubic","Extrapolate=Linear","MultiX=Average","Skip=True","Sort=True")</f>
        <v>#N/A Invalid Parameter: Interpolation value</v>
      </c>
    </row>
    <row r="6136" spans="34:36" x14ac:dyDescent="0.25">
      <c r="AH6136" s="42" t="e">
        <f t="shared" si="189"/>
        <v>#REF!</v>
      </c>
      <c r="AI6136" s="43" t="str">
        <f>_xll.BInterpol('Base IPCA'!$C$3:$C$13,'Base IPCA'!$E$3:$E$13,AH6136,"Cubic","Extrapolate=Linear","MultiX=Average","Skip=True","Sort=True")</f>
        <v>#N/A Invalid Parameter: Interpolation value</v>
      </c>
      <c r="AJ6136" s="43" t="str">
        <f>_xll.BInterpol('Base IPCA'!$C$3:$C$13,'Base IPCA'!$D$3:$D$13,AH6136,"Cubic","Extrapolate=Linear","MultiX=Average","Skip=True","Sort=True")</f>
        <v>#N/A Invalid Parameter: Interpolation value</v>
      </c>
    </row>
    <row r="6137" spans="34:36" x14ac:dyDescent="0.25">
      <c r="AH6137" s="42" t="e">
        <f t="shared" si="189"/>
        <v>#REF!</v>
      </c>
      <c r="AI6137" s="43" t="str">
        <f>_xll.BInterpol('Base IPCA'!$C$3:$C$13,'Base IPCA'!$E$3:$E$13,AH6137,"Cubic","Extrapolate=Linear","MultiX=Average","Skip=True","Sort=True")</f>
        <v>#N/A Invalid Parameter: Interpolation value</v>
      </c>
      <c r="AJ6137" s="43" t="str">
        <f>_xll.BInterpol('Base IPCA'!$C$3:$C$13,'Base IPCA'!$D$3:$D$13,AH6137,"Cubic","Extrapolate=Linear","MultiX=Average","Skip=True","Sort=True")</f>
        <v>#N/A Invalid Parameter: Interpolation value</v>
      </c>
    </row>
    <row r="6138" spans="34:36" x14ac:dyDescent="0.25">
      <c r="AH6138" s="42" t="e">
        <f t="shared" si="189"/>
        <v>#REF!</v>
      </c>
      <c r="AI6138" s="43" t="str">
        <f>_xll.BInterpol('Base IPCA'!$C$3:$C$13,'Base IPCA'!$E$3:$E$13,AH6138,"Cubic","Extrapolate=Linear","MultiX=Average","Skip=True","Sort=True")</f>
        <v>#N/A Invalid Parameter: Interpolation value</v>
      </c>
      <c r="AJ6138" s="43" t="str">
        <f>_xll.BInterpol('Base IPCA'!$C$3:$C$13,'Base IPCA'!$D$3:$D$13,AH6138,"Cubic","Extrapolate=Linear","MultiX=Average","Skip=True","Sort=True")</f>
        <v>#N/A Invalid Parameter: Interpolation value</v>
      </c>
    </row>
    <row r="6139" spans="34:36" x14ac:dyDescent="0.25">
      <c r="AH6139" s="42" t="e">
        <f t="shared" si="189"/>
        <v>#REF!</v>
      </c>
      <c r="AI6139" s="43" t="str">
        <f>_xll.BInterpol('Base IPCA'!$C$3:$C$13,'Base IPCA'!$E$3:$E$13,AH6139,"Cubic","Extrapolate=Linear","MultiX=Average","Skip=True","Sort=True")</f>
        <v>#N/A Invalid Parameter: Interpolation value</v>
      </c>
      <c r="AJ6139" s="43" t="str">
        <f>_xll.BInterpol('Base IPCA'!$C$3:$C$13,'Base IPCA'!$D$3:$D$13,AH6139,"Cubic","Extrapolate=Linear","MultiX=Average","Skip=True","Sort=True")</f>
        <v>#N/A Invalid Parameter: Interpolation value</v>
      </c>
    </row>
    <row r="6140" spans="34:36" x14ac:dyDescent="0.25">
      <c r="AH6140" s="42" t="e">
        <f t="shared" si="189"/>
        <v>#REF!</v>
      </c>
      <c r="AI6140" s="43" t="str">
        <f>_xll.BInterpol('Base IPCA'!$C$3:$C$13,'Base IPCA'!$E$3:$E$13,AH6140,"Cubic","Extrapolate=Linear","MultiX=Average","Skip=True","Sort=True")</f>
        <v>#N/A Invalid Parameter: Interpolation value</v>
      </c>
      <c r="AJ6140" s="43" t="str">
        <f>_xll.BInterpol('Base IPCA'!$C$3:$C$13,'Base IPCA'!$D$3:$D$13,AH6140,"Cubic","Extrapolate=Linear","MultiX=Average","Skip=True","Sort=True")</f>
        <v>#N/A Invalid Parameter: Interpolation value</v>
      </c>
    </row>
    <row r="6141" spans="34:36" x14ac:dyDescent="0.25">
      <c r="AH6141" s="42" t="e">
        <f t="shared" si="189"/>
        <v>#REF!</v>
      </c>
      <c r="AI6141" s="43" t="str">
        <f>_xll.BInterpol('Base IPCA'!$C$3:$C$13,'Base IPCA'!$E$3:$E$13,AH6141,"Cubic","Extrapolate=Linear","MultiX=Average","Skip=True","Sort=True")</f>
        <v>#N/A Invalid Parameter: Interpolation value</v>
      </c>
      <c r="AJ6141" s="43" t="str">
        <f>_xll.BInterpol('Base IPCA'!$C$3:$C$13,'Base IPCA'!$D$3:$D$13,AH6141,"Cubic","Extrapolate=Linear","MultiX=Average","Skip=True","Sort=True")</f>
        <v>#N/A Invalid Parameter: Interpolation value</v>
      </c>
    </row>
    <row r="6142" spans="34:36" x14ac:dyDescent="0.25">
      <c r="AH6142" s="42" t="e">
        <f t="shared" si="189"/>
        <v>#REF!</v>
      </c>
      <c r="AI6142" s="43" t="str">
        <f>_xll.BInterpol('Base IPCA'!$C$3:$C$13,'Base IPCA'!$E$3:$E$13,AH6142,"Cubic","Extrapolate=Linear","MultiX=Average","Skip=True","Sort=True")</f>
        <v>#N/A Invalid Parameter: Interpolation value</v>
      </c>
      <c r="AJ6142" s="43" t="str">
        <f>_xll.BInterpol('Base IPCA'!$C$3:$C$13,'Base IPCA'!$D$3:$D$13,AH6142,"Cubic","Extrapolate=Linear","MultiX=Average","Skip=True","Sort=True")</f>
        <v>#N/A Invalid Parameter: Interpolation value</v>
      </c>
    </row>
    <row r="6143" spans="34:36" x14ac:dyDescent="0.25">
      <c r="AH6143" s="42" t="e">
        <f t="shared" si="189"/>
        <v>#REF!</v>
      </c>
      <c r="AI6143" s="43" t="str">
        <f>_xll.BInterpol('Base IPCA'!$C$3:$C$13,'Base IPCA'!$E$3:$E$13,AH6143,"Cubic","Extrapolate=Linear","MultiX=Average","Skip=True","Sort=True")</f>
        <v>#N/A Invalid Parameter: Interpolation value</v>
      </c>
      <c r="AJ6143" s="43" t="str">
        <f>_xll.BInterpol('Base IPCA'!$C$3:$C$13,'Base IPCA'!$D$3:$D$13,AH6143,"Cubic","Extrapolate=Linear","MultiX=Average","Skip=True","Sort=True")</f>
        <v>#N/A Invalid Parameter: Interpolation value</v>
      </c>
    </row>
    <row r="6144" spans="34:36" x14ac:dyDescent="0.25">
      <c r="AH6144" s="42" t="e">
        <f t="shared" si="189"/>
        <v>#REF!</v>
      </c>
      <c r="AI6144" s="43" t="str">
        <f>_xll.BInterpol('Base IPCA'!$C$3:$C$13,'Base IPCA'!$E$3:$E$13,AH6144,"Cubic","Extrapolate=Linear","MultiX=Average","Skip=True","Sort=True")</f>
        <v>#N/A Invalid Parameter: Interpolation value</v>
      </c>
      <c r="AJ6144" s="43" t="str">
        <f>_xll.BInterpol('Base IPCA'!$C$3:$C$13,'Base IPCA'!$D$3:$D$13,AH6144,"Cubic","Extrapolate=Linear","MultiX=Average","Skip=True","Sort=True")</f>
        <v>#N/A Invalid Parameter: Interpolation value</v>
      </c>
    </row>
    <row r="6145" spans="34:36" x14ac:dyDescent="0.25">
      <c r="AH6145" s="42" t="e">
        <f t="shared" si="189"/>
        <v>#REF!</v>
      </c>
      <c r="AI6145" s="43" t="str">
        <f>_xll.BInterpol('Base IPCA'!$C$3:$C$13,'Base IPCA'!$E$3:$E$13,AH6145,"Cubic","Extrapolate=Linear","MultiX=Average","Skip=True","Sort=True")</f>
        <v>#N/A Invalid Parameter: Interpolation value</v>
      </c>
      <c r="AJ6145" s="43" t="str">
        <f>_xll.BInterpol('Base IPCA'!$C$3:$C$13,'Base IPCA'!$D$3:$D$13,AH6145,"Cubic","Extrapolate=Linear","MultiX=Average","Skip=True","Sort=True")</f>
        <v>#N/A Invalid Parameter: Interpolation value</v>
      </c>
    </row>
    <row r="6146" spans="34:36" x14ac:dyDescent="0.25">
      <c r="AH6146" s="42" t="e">
        <f t="shared" si="189"/>
        <v>#REF!</v>
      </c>
      <c r="AI6146" s="43" t="str">
        <f>_xll.BInterpol('Base IPCA'!$C$3:$C$13,'Base IPCA'!$E$3:$E$13,AH6146,"Cubic","Extrapolate=Linear","MultiX=Average","Skip=True","Sort=True")</f>
        <v>#N/A Invalid Parameter: Interpolation value</v>
      </c>
      <c r="AJ6146" s="43" t="str">
        <f>_xll.BInterpol('Base IPCA'!$C$3:$C$13,'Base IPCA'!$D$3:$D$13,AH6146,"Cubic","Extrapolate=Linear","MultiX=Average","Skip=True","Sort=True")</f>
        <v>#N/A Invalid Parameter: Interpolation value</v>
      </c>
    </row>
    <row r="6147" spans="34:36" x14ac:dyDescent="0.25">
      <c r="AH6147" s="42" t="e">
        <f t="shared" si="189"/>
        <v>#REF!</v>
      </c>
      <c r="AI6147" s="43" t="str">
        <f>_xll.BInterpol('Base IPCA'!$C$3:$C$13,'Base IPCA'!$E$3:$E$13,AH6147,"Cubic","Extrapolate=Linear","MultiX=Average","Skip=True","Sort=True")</f>
        <v>#N/A Invalid Parameter: Interpolation value</v>
      </c>
      <c r="AJ6147" s="43" t="str">
        <f>_xll.BInterpol('Base IPCA'!$C$3:$C$13,'Base IPCA'!$D$3:$D$13,AH6147,"Cubic","Extrapolate=Linear","MultiX=Average","Skip=True","Sort=True")</f>
        <v>#N/A Invalid Parameter: Interpolation value</v>
      </c>
    </row>
    <row r="6148" spans="34:36" x14ac:dyDescent="0.25">
      <c r="AH6148" s="42" t="e">
        <f t="shared" si="189"/>
        <v>#REF!</v>
      </c>
      <c r="AI6148" s="43" t="str">
        <f>_xll.BInterpol('Base IPCA'!$C$3:$C$13,'Base IPCA'!$E$3:$E$13,AH6148,"Cubic","Extrapolate=Linear","MultiX=Average","Skip=True","Sort=True")</f>
        <v>#N/A Invalid Parameter: Interpolation value</v>
      </c>
      <c r="AJ6148" s="43" t="str">
        <f>_xll.BInterpol('Base IPCA'!$C$3:$C$13,'Base IPCA'!$D$3:$D$13,AH6148,"Cubic","Extrapolate=Linear","MultiX=Average","Skip=True","Sort=True")</f>
        <v>#N/A Invalid Parameter: Interpolation value</v>
      </c>
    </row>
    <row r="6149" spans="34:36" x14ac:dyDescent="0.25">
      <c r="AH6149" s="42" t="e">
        <f t="shared" si="189"/>
        <v>#REF!</v>
      </c>
      <c r="AI6149" s="43" t="str">
        <f>_xll.BInterpol('Base IPCA'!$C$3:$C$13,'Base IPCA'!$E$3:$E$13,AH6149,"Cubic","Extrapolate=Linear","MultiX=Average","Skip=True","Sort=True")</f>
        <v>#N/A Invalid Parameter: Interpolation value</v>
      </c>
      <c r="AJ6149" s="43" t="str">
        <f>_xll.BInterpol('Base IPCA'!$C$3:$C$13,'Base IPCA'!$D$3:$D$13,AH6149,"Cubic","Extrapolate=Linear","MultiX=Average","Skip=True","Sort=True")</f>
        <v>#N/A Invalid Parameter: Interpolation value</v>
      </c>
    </row>
    <row r="6150" spans="34:36" x14ac:dyDescent="0.25">
      <c r="AH6150" s="42" t="e">
        <f t="shared" ref="AH6150:AH6213" si="190">AH6149+1</f>
        <v>#REF!</v>
      </c>
      <c r="AI6150" s="43" t="str">
        <f>_xll.BInterpol('Base IPCA'!$C$3:$C$13,'Base IPCA'!$E$3:$E$13,AH6150,"Cubic","Extrapolate=Linear","MultiX=Average","Skip=True","Sort=True")</f>
        <v>#N/A Invalid Parameter: Interpolation value</v>
      </c>
      <c r="AJ6150" s="43" t="str">
        <f>_xll.BInterpol('Base IPCA'!$C$3:$C$13,'Base IPCA'!$D$3:$D$13,AH6150,"Cubic","Extrapolate=Linear","MultiX=Average","Skip=True","Sort=True")</f>
        <v>#N/A Invalid Parameter: Interpolation value</v>
      </c>
    </row>
    <row r="6151" spans="34:36" x14ac:dyDescent="0.25">
      <c r="AH6151" s="42" t="e">
        <f t="shared" si="190"/>
        <v>#REF!</v>
      </c>
      <c r="AI6151" s="43" t="str">
        <f>_xll.BInterpol('Base IPCA'!$C$3:$C$13,'Base IPCA'!$E$3:$E$13,AH6151,"Cubic","Extrapolate=Linear","MultiX=Average","Skip=True","Sort=True")</f>
        <v>#N/A Invalid Parameter: Interpolation value</v>
      </c>
      <c r="AJ6151" s="43" t="str">
        <f>_xll.BInterpol('Base IPCA'!$C$3:$C$13,'Base IPCA'!$D$3:$D$13,AH6151,"Cubic","Extrapolate=Linear","MultiX=Average","Skip=True","Sort=True")</f>
        <v>#N/A Invalid Parameter: Interpolation value</v>
      </c>
    </row>
    <row r="6152" spans="34:36" x14ac:dyDescent="0.25">
      <c r="AH6152" s="42" t="e">
        <f t="shared" si="190"/>
        <v>#REF!</v>
      </c>
      <c r="AI6152" s="43" t="str">
        <f>_xll.BInterpol('Base IPCA'!$C$3:$C$13,'Base IPCA'!$E$3:$E$13,AH6152,"Cubic","Extrapolate=Linear","MultiX=Average","Skip=True","Sort=True")</f>
        <v>#N/A Invalid Parameter: Interpolation value</v>
      </c>
      <c r="AJ6152" s="43" t="str">
        <f>_xll.BInterpol('Base IPCA'!$C$3:$C$13,'Base IPCA'!$D$3:$D$13,AH6152,"Cubic","Extrapolate=Linear","MultiX=Average","Skip=True","Sort=True")</f>
        <v>#N/A Invalid Parameter: Interpolation value</v>
      </c>
    </row>
    <row r="6153" spans="34:36" x14ac:dyDescent="0.25">
      <c r="AH6153" s="42" t="e">
        <f t="shared" si="190"/>
        <v>#REF!</v>
      </c>
      <c r="AI6153" s="43" t="str">
        <f>_xll.BInterpol('Base IPCA'!$C$3:$C$13,'Base IPCA'!$E$3:$E$13,AH6153,"Cubic","Extrapolate=Linear","MultiX=Average","Skip=True","Sort=True")</f>
        <v>#N/A Invalid Parameter: Interpolation value</v>
      </c>
      <c r="AJ6153" s="43" t="str">
        <f>_xll.BInterpol('Base IPCA'!$C$3:$C$13,'Base IPCA'!$D$3:$D$13,AH6153,"Cubic","Extrapolate=Linear","MultiX=Average","Skip=True","Sort=True")</f>
        <v>#N/A Invalid Parameter: Interpolation value</v>
      </c>
    </row>
    <row r="6154" spans="34:36" x14ac:dyDescent="0.25">
      <c r="AH6154" s="42" t="e">
        <f t="shared" si="190"/>
        <v>#REF!</v>
      </c>
      <c r="AI6154" s="43" t="str">
        <f>_xll.BInterpol('Base IPCA'!$C$3:$C$13,'Base IPCA'!$E$3:$E$13,AH6154,"Cubic","Extrapolate=Linear","MultiX=Average","Skip=True","Sort=True")</f>
        <v>#N/A Invalid Parameter: Interpolation value</v>
      </c>
      <c r="AJ6154" s="43" t="str">
        <f>_xll.BInterpol('Base IPCA'!$C$3:$C$13,'Base IPCA'!$D$3:$D$13,AH6154,"Cubic","Extrapolate=Linear","MultiX=Average","Skip=True","Sort=True")</f>
        <v>#N/A Invalid Parameter: Interpolation value</v>
      </c>
    </row>
    <row r="6155" spans="34:36" x14ac:dyDescent="0.25">
      <c r="AH6155" s="42" t="e">
        <f t="shared" si="190"/>
        <v>#REF!</v>
      </c>
      <c r="AI6155" s="43" t="str">
        <f>_xll.BInterpol('Base IPCA'!$C$3:$C$13,'Base IPCA'!$E$3:$E$13,AH6155,"Cubic","Extrapolate=Linear","MultiX=Average","Skip=True","Sort=True")</f>
        <v>#N/A Invalid Parameter: Interpolation value</v>
      </c>
      <c r="AJ6155" s="43" t="str">
        <f>_xll.BInterpol('Base IPCA'!$C$3:$C$13,'Base IPCA'!$D$3:$D$13,AH6155,"Cubic","Extrapolate=Linear","MultiX=Average","Skip=True","Sort=True")</f>
        <v>#N/A Invalid Parameter: Interpolation value</v>
      </c>
    </row>
    <row r="6156" spans="34:36" x14ac:dyDescent="0.25">
      <c r="AH6156" s="42" t="e">
        <f t="shared" si="190"/>
        <v>#REF!</v>
      </c>
      <c r="AI6156" s="43" t="str">
        <f>_xll.BInterpol('Base IPCA'!$C$3:$C$13,'Base IPCA'!$E$3:$E$13,AH6156,"Cubic","Extrapolate=Linear","MultiX=Average","Skip=True","Sort=True")</f>
        <v>#N/A Invalid Parameter: Interpolation value</v>
      </c>
      <c r="AJ6156" s="43" t="str">
        <f>_xll.BInterpol('Base IPCA'!$C$3:$C$13,'Base IPCA'!$D$3:$D$13,AH6156,"Cubic","Extrapolate=Linear","MultiX=Average","Skip=True","Sort=True")</f>
        <v>#N/A Invalid Parameter: Interpolation value</v>
      </c>
    </row>
    <row r="6157" spans="34:36" x14ac:dyDescent="0.25">
      <c r="AH6157" s="42" t="e">
        <f t="shared" si="190"/>
        <v>#REF!</v>
      </c>
      <c r="AI6157" s="43" t="str">
        <f>_xll.BInterpol('Base IPCA'!$C$3:$C$13,'Base IPCA'!$E$3:$E$13,AH6157,"Cubic","Extrapolate=Linear","MultiX=Average","Skip=True","Sort=True")</f>
        <v>#N/A Invalid Parameter: Interpolation value</v>
      </c>
      <c r="AJ6157" s="43" t="str">
        <f>_xll.BInterpol('Base IPCA'!$C$3:$C$13,'Base IPCA'!$D$3:$D$13,AH6157,"Cubic","Extrapolate=Linear","MultiX=Average","Skip=True","Sort=True")</f>
        <v>#N/A Invalid Parameter: Interpolation value</v>
      </c>
    </row>
    <row r="6158" spans="34:36" x14ac:dyDescent="0.25">
      <c r="AH6158" s="42" t="e">
        <f t="shared" si="190"/>
        <v>#REF!</v>
      </c>
      <c r="AI6158" s="43" t="str">
        <f>_xll.BInterpol('Base IPCA'!$C$3:$C$13,'Base IPCA'!$E$3:$E$13,AH6158,"Cubic","Extrapolate=Linear","MultiX=Average","Skip=True","Sort=True")</f>
        <v>#N/A Invalid Parameter: Interpolation value</v>
      </c>
      <c r="AJ6158" s="43" t="str">
        <f>_xll.BInterpol('Base IPCA'!$C$3:$C$13,'Base IPCA'!$D$3:$D$13,AH6158,"Cubic","Extrapolate=Linear","MultiX=Average","Skip=True","Sort=True")</f>
        <v>#N/A Invalid Parameter: Interpolation value</v>
      </c>
    </row>
    <row r="6159" spans="34:36" x14ac:dyDescent="0.25">
      <c r="AH6159" s="42" t="e">
        <f t="shared" si="190"/>
        <v>#REF!</v>
      </c>
      <c r="AI6159" s="43" t="str">
        <f>_xll.BInterpol('Base IPCA'!$C$3:$C$13,'Base IPCA'!$E$3:$E$13,AH6159,"Cubic","Extrapolate=Linear","MultiX=Average","Skip=True","Sort=True")</f>
        <v>#N/A Invalid Parameter: Interpolation value</v>
      </c>
      <c r="AJ6159" s="43" t="str">
        <f>_xll.BInterpol('Base IPCA'!$C$3:$C$13,'Base IPCA'!$D$3:$D$13,AH6159,"Cubic","Extrapolate=Linear","MultiX=Average","Skip=True","Sort=True")</f>
        <v>#N/A Invalid Parameter: Interpolation value</v>
      </c>
    </row>
    <row r="6160" spans="34:36" x14ac:dyDescent="0.25">
      <c r="AH6160" s="42" t="e">
        <f t="shared" si="190"/>
        <v>#REF!</v>
      </c>
      <c r="AI6160" s="43" t="str">
        <f>_xll.BInterpol('Base IPCA'!$C$3:$C$13,'Base IPCA'!$E$3:$E$13,AH6160,"Cubic","Extrapolate=Linear","MultiX=Average","Skip=True","Sort=True")</f>
        <v>#N/A Invalid Parameter: Interpolation value</v>
      </c>
      <c r="AJ6160" s="43" t="str">
        <f>_xll.BInterpol('Base IPCA'!$C$3:$C$13,'Base IPCA'!$D$3:$D$13,AH6160,"Cubic","Extrapolate=Linear","MultiX=Average","Skip=True","Sort=True")</f>
        <v>#N/A Invalid Parameter: Interpolation value</v>
      </c>
    </row>
    <row r="6161" spans="34:36" x14ac:dyDescent="0.25">
      <c r="AH6161" s="42" t="e">
        <f t="shared" si="190"/>
        <v>#REF!</v>
      </c>
      <c r="AI6161" s="43" t="str">
        <f>_xll.BInterpol('Base IPCA'!$C$3:$C$13,'Base IPCA'!$E$3:$E$13,AH6161,"Cubic","Extrapolate=Linear","MultiX=Average","Skip=True","Sort=True")</f>
        <v>#N/A Invalid Parameter: Interpolation value</v>
      </c>
      <c r="AJ6161" s="43" t="str">
        <f>_xll.BInterpol('Base IPCA'!$C$3:$C$13,'Base IPCA'!$D$3:$D$13,AH6161,"Cubic","Extrapolate=Linear","MultiX=Average","Skip=True","Sort=True")</f>
        <v>#N/A Invalid Parameter: Interpolation value</v>
      </c>
    </row>
    <row r="6162" spans="34:36" x14ac:dyDescent="0.25">
      <c r="AH6162" s="42" t="e">
        <f t="shared" si="190"/>
        <v>#REF!</v>
      </c>
      <c r="AI6162" s="43" t="str">
        <f>_xll.BInterpol('Base IPCA'!$C$3:$C$13,'Base IPCA'!$E$3:$E$13,AH6162,"Cubic","Extrapolate=Linear","MultiX=Average","Skip=True","Sort=True")</f>
        <v>#N/A Invalid Parameter: Interpolation value</v>
      </c>
      <c r="AJ6162" s="43" t="str">
        <f>_xll.BInterpol('Base IPCA'!$C$3:$C$13,'Base IPCA'!$D$3:$D$13,AH6162,"Cubic","Extrapolate=Linear","MultiX=Average","Skip=True","Sort=True")</f>
        <v>#N/A Invalid Parameter: Interpolation value</v>
      </c>
    </row>
    <row r="6163" spans="34:36" x14ac:dyDescent="0.25">
      <c r="AH6163" s="42" t="e">
        <f t="shared" si="190"/>
        <v>#REF!</v>
      </c>
      <c r="AI6163" s="43" t="str">
        <f>_xll.BInterpol('Base IPCA'!$C$3:$C$13,'Base IPCA'!$E$3:$E$13,AH6163,"Cubic","Extrapolate=Linear","MultiX=Average","Skip=True","Sort=True")</f>
        <v>#N/A Invalid Parameter: Interpolation value</v>
      </c>
      <c r="AJ6163" s="43" t="str">
        <f>_xll.BInterpol('Base IPCA'!$C$3:$C$13,'Base IPCA'!$D$3:$D$13,AH6163,"Cubic","Extrapolate=Linear","MultiX=Average","Skip=True","Sort=True")</f>
        <v>#N/A Invalid Parameter: Interpolation value</v>
      </c>
    </row>
    <row r="6164" spans="34:36" x14ac:dyDescent="0.25">
      <c r="AH6164" s="42" t="e">
        <f t="shared" si="190"/>
        <v>#REF!</v>
      </c>
      <c r="AI6164" s="43" t="str">
        <f>_xll.BInterpol('Base IPCA'!$C$3:$C$13,'Base IPCA'!$E$3:$E$13,AH6164,"Cubic","Extrapolate=Linear","MultiX=Average","Skip=True","Sort=True")</f>
        <v>#N/A Invalid Parameter: Interpolation value</v>
      </c>
      <c r="AJ6164" s="43" t="str">
        <f>_xll.BInterpol('Base IPCA'!$C$3:$C$13,'Base IPCA'!$D$3:$D$13,AH6164,"Cubic","Extrapolate=Linear","MultiX=Average","Skip=True","Sort=True")</f>
        <v>#N/A Invalid Parameter: Interpolation value</v>
      </c>
    </row>
    <row r="6165" spans="34:36" x14ac:dyDescent="0.25">
      <c r="AH6165" s="42" t="e">
        <f t="shared" si="190"/>
        <v>#REF!</v>
      </c>
      <c r="AI6165" s="43" t="str">
        <f>_xll.BInterpol('Base IPCA'!$C$3:$C$13,'Base IPCA'!$E$3:$E$13,AH6165,"Cubic","Extrapolate=Linear","MultiX=Average","Skip=True","Sort=True")</f>
        <v>#N/A Invalid Parameter: Interpolation value</v>
      </c>
      <c r="AJ6165" s="43" t="str">
        <f>_xll.BInterpol('Base IPCA'!$C$3:$C$13,'Base IPCA'!$D$3:$D$13,AH6165,"Cubic","Extrapolate=Linear","MultiX=Average","Skip=True","Sort=True")</f>
        <v>#N/A Invalid Parameter: Interpolation value</v>
      </c>
    </row>
    <row r="6166" spans="34:36" x14ac:dyDescent="0.25">
      <c r="AH6166" s="42" t="e">
        <f t="shared" si="190"/>
        <v>#REF!</v>
      </c>
      <c r="AI6166" s="43" t="str">
        <f>_xll.BInterpol('Base IPCA'!$C$3:$C$13,'Base IPCA'!$E$3:$E$13,AH6166,"Cubic","Extrapolate=Linear","MultiX=Average","Skip=True","Sort=True")</f>
        <v>#N/A Invalid Parameter: Interpolation value</v>
      </c>
      <c r="AJ6166" s="43" t="str">
        <f>_xll.BInterpol('Base IPCA'!$C$3:$C$13,'Base IPCA'!$D$3:$D$13,AH6166,"Cubic","Extrapolate=Linear","MultiX=Average","Skip=True","Sort=True")</f>
        <v>#N/A Invalid Parameter: Interpolation value</v>
      </c>
    </row>
    <row r="6167" spans="34:36" x14ac:dyDescent="0.25">
      <c r="AH6167" s="42" t="e">
        <f t="shared" si="190"/>
        <v>#REF!</v>
      </c>
      <c r="AI6167" s="43" t="str">
        <f>_xll.BInterpol('Base IPCA'!$C$3:$C$13,'Base IPCA'!$E$3:$E$13,AH6167,"Cubic","Extrapolate=Linear","MultiX=Average","Skip=True","Sort=True")</f>
        <v>#N/A Invalid Parameter: Interpolation value</v>
      </c>
      <c r="AJ6167" s="43" t="str">
        <f>_xll.BInterpol('Base IPCA'!$C$3:$C$13,'Base IPCA'!$D$3:$D$13,AH6167,"Cubic","Extrapolate=Linear","MultiX=Average","Skip=True","Sort=True")</f>
        <v>#N/A Invalid Parameter: Interpolation value</v>
      </c>
    </row>
    <row r="6168" spans="34:36" x14ac:dyDescent="0.25">
      <c r="AH6168" s="42" t="e">
        <f t="shared" si="190"/>
        <v>#REF!</v>
      </c>
      <c r="AI6168" s="43" t="str">
        <f>_xll.BInterpol('Base IPCA'!$C$3:$C$13,'Base IPCA'!$E$3:$E$13,AH6168,"Cubic","Extrapolate=Linear","MultiX=Average","Skip=True","Sort=True")</f>
        <v>#N/A Invalid Parameter: Interpolation value</v>
      </c>
      <c r="AJ6168" s="43" t="str">
        <f>_xll.BInterpol('Base IPCA'!$C$3:$C$13,'Base IPCA'!$D$3:$D$13,AH6168,"Cubic","Extrapolate=Linear","MultiX=Average","Skip=True","Sort=True")</f>
        <v>#N/A Invalid Parameter: Interpolation value</v>
      </c>
    </row>
    <row r="6169" spans="34:36" x14ac:dyDescent="0.25">
      <c r="AH6169" s="42" t="e">
        <f t="shared" si="190"/>
        <v>#REF!</v>
      </c>
      <c r="AI6169" s="43" t="str">
        <f>_xll.BInterpol('Base IPCA'!$C$3:$C$13,'Base IPCA'!$E$3:$E$13,AH6169,"Cubic","Extrapolate=Linear","MultiX=Average","Skip=True","Sort=True")</f>
        <v>#N/A Invalid Parameter: Interpolation value</v>
      </c>
      <c r="AJ6169" s="43" t="str">
        <f>_xll.BInterpol('Base IPCA'!$C$3:$C$13,'Base IPCA'!$D$3:$D$13,AH6169,"Cubic","Extrapolate=Linear","MultiX=Average","Skip=True","Sort=True")</f>
        <v>#N/A Invalid Parameter: Interpolation value</v>
      </c>
    </row>
    <row r="6170" spans="34:36" x14ac:dyDescent="0.25">
      <c r="AH6170" s="42" t="e">
        <f t="shared" si="190"/>
        <v>#REF!</v>
      </c>
      <c r="AI6170" s="43" t="str">
        <f>_xll.BInterpol('Base IPCA'!$C$3:$C$13,'Base IPCA'!$E$3:$E$13,AH6170,"Cubic","Extrapolate=Linear","MultiX=Average","Skip=True","Sort=True")</f>
        <v>#N/A Invalid Parameter: Interpolation value</v>
      </c>
      <c r="AJ6170" s="43" t="str">
        <f>_xll.BInterpol('Base IPCA'!$C$3:$C$13,'Base IPCA'!$D$3:$D$13,AH6170,"Cubic","Extrapolate=Linear","MultiX=Average","Skip=True","Sort=True")</f>
        <v>#N/A Invalid Parameter: Interpolation value</v>
      </c>
    </row>
    <row r="6171" spans="34:36" x14ac:dyDescent="0.25">
      <c r="AH6171" s="42" t="e">
        <f t="shared" si="190"/>
        <v>#REF!</v>
      </c>
      <c r="AI6171" s="43" t="str">
        <f>_xll.BInterpol('Base IPCA'!$C$3:$C$13,'Base IPCA'!$E$3:$E$13,AH6171,"Cubic","Extrapolate=Linear","MultiX=Average","Skip=True","Sort=True")</f>
        <v>#N/A Invalid Parameter: Interpolation value</v>
      </c>
      <c r="AJ6171" s="43" t="str">
        <f>_xll.BInterpol('Base IPCA'!$C$3:$C$13,'Base IPCA'!$D$3:$D$13,AH6171,"Cubic","Extrapolate=Linear","MultiX=Average","Skip=True","Sort=True")</f>
        <v>#N/A Invalid Parameter: Interpolation value</v>
      </c>
    </row>
    <row r="6172" spans="34:36" x14ac:dyDescent="0.25">
      <c r="AH6172" s="42" t="e">
        <f t="shared" si="190"/>
        <v>#REF!</v>
      </c>
      <c r="AI6172" s="43" t="str">
        <f>_xll.BInterpol('Base IPCA'!$C$3:$C$13,'Base IPCA'!$E$3:$E$13,AH6172,"Cubic","Extrapolate=Linear","MultiX=Average","Skip=True","Sort=True")</f>
        <v>#N/A Invalid Parameter: Interpolation value</v>
      </c>
      <c r="AJ6172" s="43" t="str">
        <f>_xll.BInterpol('Base IPCA'!$C$3:$C$13,'Base IPCA'!$D$3:$D$13,AH6172,"Cubic","Extrapolate=Linear","MultiX=Average","Skip=True","Sort=True")</f>
        <v>#N/A Invalid Parameter: Interpolation value</v>
      </c>
    </row>
    <row r="6173" spans="34:36" x14ac:dyDescent="0.25">
      <c r="AH6173" s="42" t="e">
        <f t="shared" si="190"/>
        <v>#REF!</v>
      </c>
      <c r="AI6173" s="43" t="str">
        <f>_xll.BInterpol('Base IPCA'!$C$3:$C$13,'Base IPCA'!$E$3:$E$13,AH6173,"Cubic","Extrapolate=Linear","MultiX=Average","Skip=True","Sort=True")</f>
        <v>#N/A Invalid Parameter: Interpolation value</v>
      </c>
      <c r="AJ6173" s="43" t="str">
        <f>_xll.BInterpol('Base IPCA'!$C$3:$C$13,'Base IPCA'!$D$3:$D$13,AH6173,"Cubic","Extrapolate=Linear","MultiX=Average","Skip=True","Sort=True")</f>
        <v>#N/A Invalid Parameter: Interpolation value</v>
      </c>
    </row>
    <row r="6174" spans="34:36" x14ac:dyDescent="0.25">
      <c r="AH6174" s="42" t="e">
        <f t="shared" si="190"/>
        <v>#REF!</v>
      </c>
      <c r="AI6174" s="43" t="str">
        <f>_xll.BInterpol('Base IPCA'!$C$3:$C$13,'Base IPCA'!$E$3:$E$13,AH6174,"Cubic","Extrapolate=Linear","MultiX=Average","Skip=True","Sort=True")</f>
        <v>#N/A Invalid Parameter: Interpolation value</v>
      </c>
      <c r="AJ6174" s="43" t="str">
        <f>_xll.BInterpol('Base IPCA'!$C$3:$C$13,'Base IPCA'!$D$3:$D$13,AH6174,"Cubic","Extrapolate=Linear","MultiX=Average","Skip=True","Sort=True")</f>
        <v>#N/A Invalid Parameter: Interpolation value</v>
      </c>
    </row>
    <row r="6175" spans="34:36" x14ac:dyDescent="0.25">
      <c r="AH6175" s="42" t="e">
        <f t="shared" si="190"/>
        <v>#REF!</v>
      </c>
      <c r="AI6175" s="43" t="str">
        <f>_xll.BInterpol('Base IPCA'!$C$3:$C$13,'Base IPCA'!$E$3:$E$13,AH6175,"Cubic","Extrapolate=Linear","MultiX=Average","Skip=True","Sort=True")</f>
        <v>#N/A Invalid Parameter: Interpolation value</v>
      </c>
      <c r="AJ6175" s="43" t="str">
        <f>_xll.BInterpol('Base IPCA'!$C$3:$C$13,'Base IPCA'!$D$3:$D$13,AH6175,"Cubic","Extrapolate=Linear","MultiX=Average","Skip=True","Sort=True")</f>
        <v>#N/A Invalid Parameter: Interpolation value</v>
      </c>
    </row>
    <row r="6176" spans="34:36" x14ac:dyDescent="0.25">
      <c r="AH6176" s="42" t="e">
        <f t="shared" si="190"/>
        <v>#REF!</v>
      </c>
      <c r="AI6176" s="43" t="str">
        <f>_xll.BInterpol('Base IPCA'!$C$3:$C$13,'Base IPCA'!$E$3:$E$13,AH6176,"Cubic","Extrapolate=Linear","MultiX=Average","Skip=True","Sort=True")</f>
        <v>#N/A Invalid Parameter: Interpolation value</v>
      </c>
      <c r="AJ6176" s="43" t="str">
        <f>_xll.BInterpol('Base IPCA'!$C$3:$C$13,'Base IPCA'!$D$3:$D$13,AH6176,"Cubic","Extrapolate=Linear","MultiX=Average","Skip=True","Sort=True")</f>
        <v>#N/A Invalid Parameter: Interpolation value</v>
      </c>
    </row>
    <row r="6177" spans="34:36" x14ac:dyDescent="0.25">
      <c r="AH6177" s="42" t="e">
        <f t="shared" si="190"/>
        <v>#REF!</v>
      </c>
      <c r="AI6177" s="43" t="str">
        <f>_xll.BInterpol('Base IPCA'!$C$3:$C$13,'Base IPCA'!$E$3:$E$13,AH6177,"Cubic","Extrapolate=Linear","MultiX=Average","Skip=True","Sort=True")</f>
        <v>#N/A Invalid Parameter: Interpolation value</v>
      </c>
      <c r="AJ6177" s="43" t="str">
        <f>_xll.BInterpol('Base IPCA'!$C$3:$C$13,'Base IPCA'!$D$3:$D$13,AH6177,"Cubic","Extrapolate=Linear","MultiX=Average","Skip=True","Sort=True")</f>
        <v>#N/A Invalid Parameter: Interpolation value</v>
      </c>
    </row>
    <row r="6178" spans="34:36" x14ac:dyDescent="0.25">
      <c r="AH6178" s="42" t="e">
        <f t="shared" si="190"/>
        <v>#REF!</v>
      </c>
      <c r="AI6178" s="43" t="str">
        <f>_xll.BInterpol('Base IPCA'!$C$3:$C$13,'Base IPCA'!$E$3:$E$13,AH6178,"Cubic","Extrapolate=Linear","MultiX=Average","Skip=True","Sort=True")</f>
        <v>#N/A Invalid Parameter: Interpolation value</v>
      </c>
      <c r="AJ6178" s="43" t="str">
        <f>_xll.BInterpol('Base IPCA'!$C$3:$C$13,'Base IPCA'!$D$3:$D$13,AH6178,"Cubic","Extrapolate=Linear","MultiX=Average","Skip=True","Sort=True")</f>
        <v>#N/A Invalid Parameter: Interpolation value</v>
      </c>
    </row>
    <row r="6179" spans="34:36" x14ac:dyDescent="0.25">
      <c r="AH6179" s="42" t="e">
        <f t="shared" si="190"/>
        <v>#REF!</v>
      </c>
      <c r="AI6179" s="43" t="str">
        <f>_xll.BInterpol('Base IPCA'!$C$3:$C$13,'Base IPCA'!$E$3:$E$13,AH6179,"Cubic","Extrapolate=Linear","MultiX=Average","Skip=True","Sort=True")</f>
        <v>#N/A Invalid Parameter: Interpolation value</v>
      </c>
      <c r="AJ6179" s="43" t="str">
        <f>_xll.BInterpol('Base IPCA'!$C$3:$C$13,'Base IPCA'!$D$3:$D$13,AH6179,"Cubic","Extrapolate=Linear","MultiX=Average","Skip=True","Sort=True")</f>
        <v>#N/A Invalid Parameter: Interpolation value</v>
      </c>
    </row>
    <row r="6180" spans="34:36" x14ac:dyDescent="0.25">
      <c r="AH6180" s="42" t="e">
        <f t="shared" si="190"/>
        <v>#REF!</v>
      </c>
      <c r="AI6180" s="43" t="str">
        <f>_xll.BInterpol('Base IPCA'!$C$3:$C$13,'Base IPCA'!$E$3:$E$13,AH6180,"Cubic","Extrapolate=Linear","MultiX=Average","Skip=True","Sort=True")</f>
        <v>#N/A Invalid Parameter: Interpolation value</v>
      </c>
      <c r="AJ6180" s="43" t="str">
        <f>_xll.BInterpol('Base IPCA'!$C$3:$C$13,'Base IPCA'!$D$3:$D$13,AH6180,"Cubic","Extrapolate=Linear","MultiX=Average","Skip=True","Sort=True")</f>
        <v>#N/A Invalid Parameter: Interpolation value</v>
      </c>
    </row>
    <row r="6181" spans="34:36" x14ac:dyDescent="0.25">
      <c r="AH6181" s="42" t="e">
        <f t="shared" si="190"/>
        <v>#REF!</v>
      </c>
      <c r="AI6181" s="43" t="str">
        <f>_xll.BInterpol('Base IPCA'!$C$3:$C$13,'Base IPCA'!$E$3:$E$13,AH6181,"Cubic","Extrapolate=Linear","MultiX=Average","Skip=True","Sort=True")</f>
        <v>#N/A Invalid Parameter: Interpolation value</v>
      </c>
      <c r="AJ6181" s="43" t="str">
        <f>_xll.BInterpol('Base IPCA'!$C$3:$C$13,'Base IPCA'!$D$3:$D$13,AH6181,"Cubic","Extrapolate=Linear","MultiX=Average","Skip=True","Sort=True")</f>
        <v>#N/A Invalid Parameter: Interpolation value</v>
      </c>
    </row>
    <row r="6182" spans="34:36" x14ac:dyDescent="0.25">
      <c r="AH6182" s="42" t="e">
        <f t="shared" si="190"/>
        <v>#REF!</v>
      </c>
      <c r="AI6182" s="43" t="str">
        <f>_xll.BInterpol('Base IPCA'!$C$3:$C$13,'Base IPCA'!$E$3:$E$13,AH6182,"Cubic","Extrapolate=Linear","MultiX=Average","Skip=True","Sort=True")</f>
        <v>#N/A Invalid Parameter: Interpolation value</v>
      </c>
      <c r="AJ6182" s="43" t="str">
        <f>_xll.BInterpol('Base IPCA'!$C$3:$C$13,'Base IPCA'!$D$3:$D$13,AH6182,"Cubic","Extrapolate=Linear","MultiX=Average","Skip=True","Sort=True")</f>
        <v>#N/A Invalid Parameter: Interpolation value</v>
      </c>
    </row>
    <row r="6183" spans="34:36" x14ac:dyDescent="0.25">
      <c r="AH6183" s="42" t="e">
        <f t="shared" si="190"/>
        <v>#REF!</v>
      </c>
      <c r="AI6183" s="43" t="str">
        <f>_xll.BInterpol('Base IPCA'!$C$3:$C$13,'Base IPCA'!$E$3:$E$13,AH6183,"Cubic","Extrapolate=Linear","MultiX=Average","Skip=True","Sort=True")</f>
        <v>#N/A Invalid Parameter: Interpolation value</v>
      </c>
      <c r="AJ6183" s="43" t="str">
        <f>_xll.BInterpol('Base IPCA'!$C$3:$C$13,'Base IPCA'!$D$3:$D$13,AH6183,"Cubic","Extrapolate=Linear","MultiX=Average","Skip=True","Sort=True")</f>
        <v>#N/A Invalid Parameter: Interpolation value</v>
      </c>
    </row>
    <row r="6184" spans="34:36" x14ac:dyDescent="0.25">
      <c r="AH6184" s="42" t="e">
        <f t="shared" si="190"/>
        <v>#REF!</v>
      </c>
      <c r="AI6184" s="43" t="str">
        <f>_xll.BInterpol('Base IPCA'!$C$3:$C$13,'Base IPCA'!$E$3:$E$13,AH6184,"Cubic","Extrapolate=Linear","MultiX=Average","Skip=True","Sort=True")</f>
        <v>#N/A Invalid Parameter: Interpolation value</v>
      </c>
      <c r="AJ6184" s="43" t="str">
        <f>_xll.BInterpol('Base IPCA'!$C$3:$C$13,'Base IPCA'!$D$3:$D$13,AH6184,"Cubic","Extrapolate=Linear","MultiX=Average","Skip=True","Sort=True")</f>
        <v>#N/A Invalid Parameter: Interpolation value</v>
      </c>
    </row>
    <row r="6185" spans="34:36" x14ac:dyDescent="0.25">
      <c r="AH6185" s="42" t="e">
        <f t="shared" si="190"/>
        <v>#REF!</v>
      </c>
      <c r="AI6185" s="43" t="str">
        <f>_xll.BInterpol('Base IPCA'!$C$3:$C$13,'Base IPCA'!$E$3:$E$13,AH6185,"Cubic","Extrapolate=Linear","MultiX=Average","Skip=True","Sort=True")</f>
        <v>#N/A Invalid Parameter: Interpolation value</v>
      </c>
      <c r="AJ6185" s="43" t="str">
        <f>_xll.BInterpol('Base IPCA'!$C$3:$C$13,'Base IPCA'!$D$3:$D$13,AH6185,"Cubic","Extrapolate=Linear","MultiX=Average","Skip=True","Sort=True")</f>
        <v>#N/A Invalid Parameter: Interpolation value</v>
      </c>
    </row>
    <row r="6186" spans="34:36" x14ac:dyDescent="0.25">
      <c r="AH6186" s="42" t="e">
        <f t="shared" si="190"/>
        <v>#REF!</v>
      </c>
      <c r="AI6186" s="43" t="str">
        <f>_xll.BInterpol('Base IPCA'!$C$3:$C$13,'Base IPCA'!$E$3:$E$13,AH6186,"Cubic","Extrapolate=Linear","MultiX=Average","Skip=True","Sort=True")</f>
        <v>#N/A Invalid Parameter: Interpolation value</v>
      </c>
      <c r="AJ6186" s="43" t="str">
        <f>_xll.BInterpol('Base IPCA'!$C$3:$C$13,'Base IPCA'!$D$3:$D$13,AH6186,"Cubic","Extrapolate=Linear","MultiX=Average","Skip=True","Sort=True")</f>
        <v>#N/A Invalid Parameter: Interpolation value</v>
      </c>
    </row>
    <row r="6187" spans="34:36" x14ac:dyDescent="0.25">
      <c r="AH6187" s="42" t="e">
        <f t="shared" si="190"/>
        <v>#REF!</v>
      </c>
      <c r="AI6187" s="43" t="str">
        <f>_xll.BInterpol('Base IPCA'!$C$3:$C$13,'Base IPCA'!$E$3:$E$13,AH6187,"Cubic","Extrapolate=Linear","MultiX=Average","Skip=True","Sort=True")</f>
        <v>#N/A Invalid Parameter: Interpolation value</v>
      </c>
      <c r="AJ6187" s="43" t="str">
        <f>_xll.BInterpol('Base IPCA'!$C$3:$C$13,'Base IPCA'!$D$3:$D$13,AH6187,"Cubic","Extrapolate=Linear","MultiX=Average","Skip=True","Sort=True")</f>
        <v>#N/A Invalid Parameter: Interpolation value</v>
      </c>
    </row>
    <row r="6188" spans="34:36" x14ac:dyDescent="0.25">
      <c r="AH6188" s="42" t="e">
        <f t="shared" si="190"/>
        <v>#REF!</v>
      </c>
      <c r="AI6188" s="43" t="str">
        <f>_xll.BInterpol('Base IPCA'!$C$3:$C$13,'Base IPCA'!$E$3:$E$13,AH6188,"Cubic","Extrapolate=Linear","MultiX=Average","Skip=True","Sort=True")</f>
        <v>#N/A Invalid Parameter: Interpolation value</v>
      </c>
      <c r="AJ6188" s="43" t="str">
        <f>_xll.BInterpol('Base IPCA'!$C$3:$C$13,'Base IPCA'!$D$3:$D$13,AH6188,"Cubic","Extrapolate=Linear","MultiX=Average","Skip=True","Sort=True")</f>
        <v>#N/A Invalid Parameter: Interpolation value</v>
      </c>
    </row>
    <row r="6189" spans="34:36" x14ac:dyDescent="0.25">
      <c r="AH6189" s="42" t="e">
        <f t="shared" si="190"/>
        <v>#REF!</v>
      </c>
      <c r="AI6189" s="43" t="str">
        <f>_xll.BInterpol('Base IPCA'!$C$3:$C$13,'Base IPCA'!$E$3:$E$13,AH6189,"Cubic","Extrapolate=Linear","MultiX=Average","Skip=True","Sort=True")</f>
        <v>#N/A Invalid Parameter: Interpolation value</v>
      </c>
      <c r="AJ6189" s="43" t="str">
        <f>_xll.BInterpol('Base IPCA'!$C$3:$C$13,'Base IPCA'!$D$3:$D$13,AH6189,"Cubic","Extrapolate=Linear","MultiX=Average","Skip=True","Sort=True")</f>
        <v>#N/A Invalid Parameter: Interpolation value</v>
      </c>
    </row>
    <row r="6190" spans="34:36" x14ac:dyDescent="0.25">
      <c r="AH6190" s="42" t="e">
        <f t="shared" si="190"/>
        <v>#REF!</v>
      </c>
      <c r="AI6190" s="43" t="str">
        <f>_xll.BInterpol('Base IPCA'!$C$3:$C$13,'Base IPCA'!$E$3:$E$13,AH6190,"Cubic","Extrapolate=Linear","MultiX=Average","Skip=True","Sort=True")</f>
        <v>#N/A Invalid Parameter: Interpolation value</v>
      </c>
      <c r="AJ6190" s="43" t="str">
        <f>_xll.BInterpol('Base IPCA'!$C$3:$C$13,'Base IPCA'!$D$3:$D$13,AH6190,"Cubic","Extrapolate=Linear","MultiX=Average","Skip=True","Sort=True")</f>
        <v>#N/A Invalid Parameter: Interpolation value</v>
      </c>
    </row>
    <row r="6191" spans="34:36" x14ac:dyDescent="0.25">
      <c r="AH6191" s="42" t="e">
        <f t="shared" si="190"/>
        <v>#REF!</v>
      </c>
      <c r="AI6191" s="43" t="str">
        <f>_xll.BInterpol('Base IPCA'!$C$3:$C$13,'Base IPCA'!$E$3:$E$13,AH6191,"Cubic","Extrapolate=Linear","MultiX=Average","Skip=True","Sort=True")</f>
        <v>#N/A Invalid Parameter: Interpolation value</v>
      </c>
      <c r="AJ6191" s="43" t="str">
        <f>_xll.BInterpol('Base IPCA'!$C$3:$C$13,'Base IPCA'!$D$3:$D$13,AH6191,"Cubic","Extrapolate=Linear","MultiX=Average","Skip=True","Sort=True")</f>
        <v>#N/A Invalid Parameter: Interpolation value</v>
      </c>
    </row>
    <row r="6192" spans="34:36" x14ac:dyDescent="0.25">
      <c r="AH6192" s="42" t="e">
        <f t="shared" si="190"/>
        <v>#REF!</v>
      </c>
      <c r="AI6192" s="43" t="str">
        <f>_xll.BInterpol('Base IPCA'!$C$3:$C$13,'Base IPCA'!$E$3:$E$13,AH6192,"Cubic","Extrapolate=Linear","MultiX=Average","Skip=True","Sort=True")</f>
        <v>#N/A Invalid Parameter: Interpolation value</v>
      </c>
      <c r="AJ6192" s="43" t="str">
        <f>_xll.BInterpol('Base IPCA'!$C$3:$C$13,'Base IPCA'!$D$3:$D$13,AH6192,"Cubic","Extrapolate=Linear","MultiX=Average","Skip=True","Sort=True")</f>
        <v>#N/A Invalid Parameter: Interpolation value</v>
      </c>
    </row>
    <row r="6193" spans="34:36" x14ac:dyDescent="0.25">
      <c r="AH6193" s="42" t="e">
        <f t="shared" si="190"/>
        <v>#REF!</v>
      </c>
      <c r="AI6193" s="43" t="str">
        <f>_xll.BInterpol('Base IPCA'!$C$3:$C$13,'Base IPCA'!$E$3:$E$13,AH6193,"Cubic","Extrapolate=Linear","MultiX=Average","Skip=True","Sort=True")</f>
        <v>#N/A Invalid Parameter: Interpolation value</v>
      </c>
      <c r="AJ6193" s="43" t="str">
        <f>_xll.BInterpol('Base IPCA'!$C$3:$C$13,'Base IPCA'!$D$3:$D$13,AH6193,"Cubic","Extrapolate=Linear","MultiX=Average","Skip=True","Sort=True")</f>
        <v>#N/A Invalid Parameter: Interpolation value</v>
      </c>
    </row>
    <row r="6194" spans="34:36" x14ac:dyDescent="0.25">
      <c r="AH6194" s="42" t="e">
        <f t="shared" si="190"/>
        <v>#REF!</v>
      </c>
      <c r="AI6194" s="43" t="str">
        <f>_xll.BInterpol('Base IPCA'!$C$3:$C$13,'Base IPCA'!$E$3:$E$13,AH6194,"Cubic","Extrapolate=Linear","MultiX=Average","Skip=True","Sort=True")</f>
        <v>#N/A Invalid Parameter: Interpolation value</v>
      </c>
      <c r="AJ6194" s="43" t="str">
        <f>_xll.BInterpol('Base IPCA'!$C$3:$C$13,'Base IPCA'!$D$3:$D$13,AH6194,"Cubic","Extrapolate=Linear","MultiX=Average","Skip=True","Sort=True")</f>
        <v>#N/A Invalid Parameter: Interpolation value</v>
      </c>
    </row>
    <row r="6195" spans="34:36" x14ac:dyDescent="0.25">
      <c r="AH6195" s="42" t="e">
        <f t="shared" si="190"/>
        <v>#REF!</v>
      </c>
      <c r="AI6195" s="43" t="str">
        <f>_xll.BInterpol('Base IPCA'!$C$3:$C$13,'Base IPCA'!$E$3:$E$13,AH6195,"Cubic","Extrapolate=Linear","MultiX=Average","Skip=True","Sort=True")</f>
        <v>#N/A Invalid Parameter: Interpolation value</v>
      </c>
      <c r="AJ6195" s="43" t="str">
        <f>_xll.BInterpol('Base IPCA'!$C$3:$C$13,'Base IPCA'!$D$3:$D$13,AH6195,"Cubic","Extrapolate=Linear","MultiX=Average","Skip=True","Sort=True")</f>
        <v>#N/A Invalid Parameter: Interpolation value</v>
      </c>
    </row>
    <row r="6196" spans="34:36" x14ac:dyDescent="0.25">
      <c r="AH6196" s="42" t="e">
        <f t="shared" si="190"/>
        <v>#REF!</v>
      </c>
      <c r="AI6196" s="43" t="str">
        <f>_xll.BInterpol('Base IPCA'!$C$3:$C$13,'Base IPCA'!$E$3:$E$13,AH6196,"Cubic","Extrapolate=Linear","MultiX=Average","Skip=True","Sort=True")</f>
        <v>#N/A Invalid Parameter: Interpolation value</v>
      </c>
      <c r="AJ6196" s="43" t="str">
        <f>_xll.BInterpol('Base IPCA'!$C$3:$C$13,'Base IPCA'!$D$3:$D$13,AH6196,"Cubic","Extrapolate=Linear","MultiX=Average","Skip=True","Sort=True")</f>
        <v>#N/A Invalid Parameter: Interpolation value</v>
      </c>
    </row>
    <row r="6197" spans="34:36" x14ac:dyDescent="0.25">
      <c r="AH6197" s="42" t="e">
        <f t="shared" si="190"/>
        <v>#REF!</v>
      </c>
      <c r="AI6197" s="43" t="str">
        <f>_xll.BInterpol('Base IPCA'!$C$3:$C$13,'Base IPCA'!$E$3:$E$13,AH6197,"Cubic","Extrapolate=Linear","MultiX=Average","Skip=True","Sort=True")</f>
        <v>#N/A Invalid Parameter: Interpolation value</v>
      </c>
      <c r="AJ6197" s="43" t="str">
        <f>_xll.BInterpol('Base IPCA'!$C$3:$C$13,'Base IPCA'!$D$3:$D$13,AH6197,"Cubic","Extrapolate=Linear","MultiX=Average","Skip=True","Sort=True")</f>
        <v>#N/A Invalid Parameter: Interpolation value</v>
      </c>
    </row>
    <row r="6198" spans="34:36" x14ac:dyDescent="0.25">
      <c r="AH6198" s="42" t="e">
        <f t="shared" si="190"/>
        <v>#REF!</v>
      </c>
      <c r="AI6198" s="43" t="str">
        <f>_xll.BInterpol('Base IPCA'!$C$3:$C$13,'Base IPCA'!$E$3:$E$13,AH6198,"Cubic","Extrapolate=Linear","MultiX=Average","Skip=True","Sort=True")</f>
        <v>#N/A Invalid Parameter: Interpolation value</v>
      </c>
      <c r="AJ6198" s="43" t="str">
        <f>_xll.BInterpol('Base IPCA'!$C$3:$C$13,'Base IPCA'!$D$3:$D$13,AH6198,"Cubic","Extrapolate=Linear","MultiX=Average","Skip=True","Sort=True")</f>
        <v>#N/A Invalid Parameter: Interpolation value</v>
      </c>
    </row>
    <row r="6199" spans="34:36" x14ac:dyDescent="0.25">
      <c r="AH6199" s="42" t="e">
        <f t="shared" si="190"/>
        <v>#REF!</v>
      </c>
      <c r="AI6199" s="43" t="str">
        <f>_xll.BInterpol('Base IPCA'!$C$3:$C$13,'Base IPCA'!$E$3:$E$13,AH6199,"Cubic","Extrapolate=Linear","MultiX=Average","Skip=True","Sort=True")</f>
        <v>#N/A Invalid Parameter: Interpolation value</v>
      </c>
      <c r="AJ6199" s="43" t="str">
        <f>_xll.BInterpol('Base IPCA'!$C$3:$C$13,'Base IPCA'!$D$3:$D$13,AH6199,"Cubic","Extrapolate=Linear","MultiX=Average","Skip=True","Sort=True")</f>
        <v>#N/A Invalid Parameter: Interpolation value</v>
      </c>
    </row>
    <row r="6200" spans="34:36" x14ac:dyDescent="0.25">
      <c r="AH6200" s="42" t="e">
        <f t="shared" si="190"/>
        <v>#REF!</v>
      </c>
      <c r="AI6200" s="43" t="str">
        <f>_xll.BInterpol('Base IPCA'!$C$3:$C$13,'Base IPCA'!$E$3:$E$13,AH6200,"Cubic","Extrapolate=Linear","MultiX=Average","Skip=True","Sort=True")</f>
        <v>#N/A Invalid Parameter: Interpolation value</v>
      </c>
      <c r="AJ6200" s="43" t="str">
        <f>_xll.BInterpol('Base IPCA'!$C$3:$C$13,'Base IPCA'!$D$3:$D$13,AH6200,"Cubic","Extrapolate=Linear","MultiX=Average","Skip=True","Sort=True")</f>
        <v>#N/A Invalid Parameter: Interpolation value</v>
      </c>
    </row>
    <row r="6201" spans="34:36" x14ac:dyDescent="0.25">
      <c r="AH6201" s="42" t="e">
        <f t="shared" si="190"/>
        <v>#REF!</v>
      </c>
      <c r="AI6201" s="43" t="str">
        <f>_xll.BInterpol('Base IPCA'!$C$3:$C$13,'Base IPCA'!$E$3:$E$13,AH6201,"Cubic","Extrapolate=Linear","MultiX=Average","Skip=True","Sort=True")</f>
        <v>#N/A Invalid Parameter: Interpolation value</v>
      </c>
      <c r="AJ6201" s="43" t="str">
        <f>_xll.BInterpol('Base IPCA'!$C$3:$C$13,'Base IPCA'!$D$3:$D$13,AH6201,"Cubic","Extrapolate=Linear","MultiX=Average","Skip=True","Sort=True")</f>
        <v>#N/A Invalid Parameter: Interpolation value</v>
      </c>
    </row>
    <row r="6202" spans="34:36" x14ac:dyDescent="0.25">
      <c r="AH6202" s="42" t="e">
        <f t="shared" si="190"/>
        <v>#REF!</v>
      </c>
      <c r="AI6202" s="43" t="str">
        <f>_xll.BInterpol('Base IPCA'!$C$3:$C$13,'Base IPCA'!$E$3:$E$13,AH6202,"Cubic","Extrapolate=Linear","MultiX=Average","Skip=True","Sort=True")</f>
        <v>#N/A Invalid Parameter: Interpolation value</v>
      </c>
      <c r="AJ6202" s="43" t="str">
        <f>_xll.BInterpol('Base IPCA'!$C$3:$C$13,'Base IPCA'!$D$3:$D$13,AH6202,"Cubic","Extrapolate=Linear","MultiX=Average","Skip=True","Sort=True")</f>
        <v>#N/A Invalid Parameter: Interpolation value</v>
      </c>
    </row>
    <row r="6203" spans="34:36" x14ac:dyDescent="0.25">
      <c r="AH6203" s="42" t="e">
        <f t="shared" si="190"/>
        <v>#REF!</v>
      </c>
      <c r="AI6203" s="43" t="str">
        <f>_xll.BInterpol('Base IPCA'!$C$3:$C$13,'Base IPCA'!$E$3:$E$13,AH6203,"Cubic","Extrapolate=Linear","MultiX=Average","Skip=True","Sort=True")</f>
        <v>#N/A Invalid Parameter: Interpolation value</v>
      </c>
      <c r="AJ6203" s="43" t="str">
        <f>_xll.BInterpol('Base IPCA'!$C$3:$C$13,'Base IPCA'!$D$3:$D$13,AH6203,"Cubic","Extrapolate=Linear","MultiX=Average","Skip=True","Sort=True")</f>
        <v>#N/A Invalid Parameter: Interpolation value</v>
      </c>
    </row>
    <row r="6204" spans="34:36" x14ac:dyDescent="0.25">
      <c r="AH6204" s="42" t="e">
        <f t="shared" si="190"/>
        <v>#REF!</v>
      </c>
      <c r="AI6204" s="43" t="str">
        <f>_xll.BInterpol('Base IPCA'!$C$3:$C$13,'Base IPCA'!$E$3:$E$13,AH6204,"Cubic","Extrapolate=Linear","MultiX=Average","Skip=True","Sort=True")</f>
        <v>#N/A Invalid Parameter: Interpolation value</v>
      </c>
      <c r="AJ6204" s="43" t="str">
        <f>_xll.BInterpol('Base IPCA'!$C$3:$C$13,'Base IPCA'!$D$3:$D$13,AH6204,"Cubic","Extrapolate=Linear","MultiX=Average","Skip=True","Sort=True")</f>
        <v>#N/A Invalid Parameter: Interpolation value</v>
      </c>
    </row>
    <row r="6205" spans="34:36" x14ac:dyDescent="0.25">
      <c r="AH6205" s="42" t="e">
        <f t="shared" si="190"/>
        <v>#REF!</v>
      </c>
      <c r="AI6205" s="43" t="str">
        <f>_xll.BInterpol('Base IPCA'!$C$3:$C$13,'Base IPCA'!$E$3:$E$13,AH6205,"Cubic","Extrapolate=Linear","MultiX=Average","Skip=True","Sort=True")</f>
        <v>#N/A Invalid Parameter: Interpolation value</v>
      </c>
      <c r="AJ6205" s="43" t="str">
        <f>_xll.BInterpol('Base IPCA'!$C$3:$C$13,'Base IPCA'!$D$3:$D$13,AH6205,"Cubic","Extrapolate=Linear","MultiX=Average","Skip=True","Sort=True")</f>
        <v>#N/A Invalid Parameter: Interpolation value</v>
      </c>
    </row>
    <row r="6206" spans="34:36" x14ac:dyDescent="0.25">
      <c r="AH6206" s="42" t="e">
        <f t="shared" si="190"/>
        <v>#REF!</v>
      </c>
      <c r="AI6206" s="43" t="str">
        <f>_xll.BInterpol('Base IPCA'!$C$3:$C$13,'Base IPCA'!$E$3:$E$13,AH6206,"Cubic","Extrapolate=Linear","MultiX=Average","Skip=True","Sort=True")</f>
        <v>#N/A Invalid Parameter: Interpolation value</v>
      </c>
      <c r="AJ6206" s="43" t="str">
        <f>_xll.BInterpol('Base IPCA'!$C$3:$C$13,'Base IPCA'!$D$3:$D$13,AH6206,"Cubic","Extrapolate=Linear","MultiX=Average","Skip=True","Sort=True")</f>
        <v>#N/A Invalid Parameter: Interpolation value</v>
      </c>
    </row>
    <row r="6207" spans="34:36" x14ac:dyDescent="0.25">
      <c r="AH6207" s="42" t="e">
        <f t="shared" si="190"/>
        <v>#REF!</v>
      </c>
      <c r="AI6207" s="43" t="str">
        <f>_xll.BInterpol('Base IPCA'!$C$3:$C$13,'Base IPCA'!$E$3:$E$13,AH6207,"Cubic","Extrapolate=Linear","MultiX=Average","Skip=True","Sort=True")</f>
        <v>#N/A Invalid Parameter: Interpolation value</v>
      </c>
      <c r="AJ6207" s="43" t="str">
        <f>_xll.BInterpol('Base IPCA'!$C$3:$C$13,'Base IPCA'!$D$3:$D$13,AH6207,"Cubic","Extrapolate=Linear","MultiX=Average","Skip=True","Sort=True")</f>
        <v>#N/A Invalid Parameter: Interpolation value</v>
      </c>
    </row>
    <row r="6208" spans="34:36" x14ac:dyDescent="0.25">
      <c r="AH6208" s="42" t="e">
        <f t="shared" si="190"/>
        <v>#REF!</v>
      </c>
      <c r="AI6208" s="43" t="str">
        <f>_xll.BInterpol('Base IPCA'!$C$3:$C$13,'Base IPCA'!$E$3:$E$13,AH6208,"Cubic","Extrapolate=Linear","MultiX=Average","Skip=True","Sort=True")</f>
        <v>#N/A Invalid Parameter: Interpolation value</v>
      </c>
      <c r="AJ6208" s="43" t="str">
        <f>_xll.BInterpol('Base IPCA'!$C$3:$C$13,'Base IPCA'!$D$3:$D$13,AH6208,"Cubic","Extrapolate=Linear","MultiX=Average","Skip=True","Sort=True")</f>
        <v>#N/A Invalid Parameter: Interpolation value</v>
      </c>
    </row>
    <row r="6209" spans="34:36" x14ac:dyDescent="0.25">
      <c r="AH6209" s="42" t="e">
        <f t="shared" si="190"/>
        <v>#REF!</v>
      </c>
      <c r="AI6209" s="43" t="str">
        <f>_xll.BInterpol('Base IPCA'!$C$3:$C$13,'Base IPCA'!$E$3:$E$13,AH6209,"Cubic","Extrapolate=Linear","MultiX=Average","Skip=True","Sort=True")</f>
        <v>#N/A Invalid Parameter: Interpolation value</v>
      </c>
      <c r="AJ6209" s="43" t="str">
        <f>_xll.BInterpol('Base IPCA'!$C$3:$C$13,'Base IPCA'!$D$3:$D$13,AH6209,"Cubic","Extrapolate=Linear","MultiX=Average","Skip=True","Sort=True")</f>
        <v>#N/A Invalid Parameter: Interpolation value</v>
      </c>
    </row>
    <row r="6210" spans="34:36" x14ac:dyDescent="0.25">
      <c r="AH6210" s="42" t="e">
        <f t="shared" si="190"/>
        <v>#REF!</v>
      </c>
      <c r="AI6210" s="43" t="str">
        <f>_xll.BInterpol('Base IPCA'!$C$3:$C$13,'Base IPCA'!$E$3:$E$13,AH6210,"Cubic","Extrapolate=Linear","MultiX=Average","Skip=True","Sort=True")</f>
        <v>#N/A Invalid Parameter: Interpolation value</v>
      </c>
      <c r="AJ6210" s="43" t="str">
        <f>_xll.BInterpol('Base IPCA'!$C$3:$C$13,'Base IPCA'!$D$3:$D$13,AH6210,"Cubic","Extrapolate=Linear","MultiX=Average","Skip=True","Sort=True")</f>
        <v>#N/A Invalid Parameter: Interpolation value</v>
      </c>
    </row>
    <row r="6211" spans="34:36" x14ac:dyDescent="0.25">
      <c r="AH6211" s="42" t="e">
        <f t="shared" si="190"/>
        <v>#REF!</v>
      </c>
      <c r="AI6211" s="43" t="str">
        <f>_xll.BInterpol('Base IPCA'!$C$3:$C$13,'Base IPCA'!$E$3:$E$13,AH6211,"Cubic","Extrapolate=Linear","MultiX=Average","Skip=True","Sort=True")</f>
        <v>#N/A Invalid Parameter: Interpolation value</v>
      </c>
      <c r="AJ6211" s="43" t="str">
        <f>_xll.BInterpol('Base IPCA'!$C$3:$C$13,'Base IPCA'!$D$3:$D$13,AH6211,"Cubic","Extrapolate=Linear","MultiX=Average","Skip=True","Sort=True")</f>
        <v>#N/A Invalid Parameter: Interpolation value</v>
      </c>
    </row>
    <row r="6212" spans="34:36" x14ac:dyDescent="0.25">
      <c r="AH6212" s="42" t="e">
        <f t="shared" si="190"/>
        <v>#REF!</v>
      </c>
      <c r="AI6212" s="43" t="str">
        <f>_xll.BInterpol('Base IPCA'!$C$3:$C$13,'Base IPCA'!$E$3:$E$13,AH6212,"Cubic","Extrapolate=Linear","MultiX=Average","Skip=True","Sort=True")</f>
        <v>#N/A Invalid Parameter: Interpolation value</v>
      </c>
      <c r="AJ6212" s="43" t="str">
        <f>_xll.BInterpol('Base IPCA'!$C$3:$C$13,'Base IPCA'!$D$3:$D$13,AH6212,"Cubic","Extrapolate=Linear","MultiX=Average","Skip=True","Sort=True")</f>
        <v>#N/A Invalid Parameter: Interpolation value</v>
      </c>
    </row>
    <row r="6213" spans="34:36" x14ac:dyDescent="0.25">
      <c r="AH6213" s="42" t="e">
        <f t="shared" si="190"/>
        <v>#REF!</v>
      </c>
      <c r="AI6213" s="43" t="str">
        <f>_xll.BInterpol('Base IPCA'!$C$3:$C$13,'Base IPCA'!$E$3:$E$13,AH6213,"Cubic","Extrapolate=Linear","MultiX=Average","Skip=True","Sort=True")</f>
        <v>#N/A Invalid Parameter: Interpolation value</v>
      </c>
      <c r="AJ6213" s="43" t="str">
        <f>_xll.BInterpol('Base IPCA'!$C$3:$C$13,'Base IPCA'!$D$3:$D$13,AH6213,"Cubic","Extrapolate=Linear","MultiX=Average","Skip=True","Sort=True")</f>
        <v>#N/A Invalid Parameter: Interpolation value</v>
      </c>
    </row>
    <row r="6214" spans="34:36" x14ac:dyDescent="0.25">
      <c r="AH6214" s="42" t="e">
        <f t="shared" ref="AH6214:AH6277" si="191">AH6213+1</f>
        <v>#REF!</v>
      </c>
      <c r="AI6214" s="43" t="str">
        <f>_xll.BInterpol('Base IPCA'!$C$3:$C$13,'Base IPCA'!$E$3:$E$13,AH6214,"Cubic","Extrapolate=Linear","MultiX=Average","Skip=True","Sort=True")</f>
        <v>#N/A Invalid Parameter: Interpolation value</v>
      </c>
      <c r="AJ6214" s="43" t="str">
        <f>_xll.BInterpol('Base IPCA'!$C$3:$C$13,'Base IPCA'!$D$3:$D$13,AH6214,"Cubic","Extrapolate=Linear","MultiX=Average","Skip=True","Sort=True")</f>
        <v>#N/A Invalid Parameter: Interpolation value</v>
      </c>
    </row>
    <row r="6215" spans="34:36" x14ac:dyDescent="0.25">
      <c r="AH6215" s="42" t="e">
        <f t="shared" si="191"/>
        <v>#REF!</v>
      </c>
      <c r="AI6215" s="43" t="str">
        <f>_xll.BInterpol('Base IPCA'!$C$3:$C$13,'Base IPCA'!$E$3:$E$13,AH6215,"Cubic","Extrapolate=Linear","MultiX=Average","Skip=True","Sort=True")</f>
        <v>#N/A Invalid Parameter: Interpolation value</v>
      </c>
      <c r="AJ6215" s="43" t="str">
        <f>_xll.BInterpol('Base IPCA'!$C$3:$C$13,'Base IPCA'!$D$3:$D$13,AH6215,"Cubic","Extrapolate=Linear","MultiX=Average","Skip=True","Sort=True")</f>
        <v>#N/A Invalid Parameter: Interpolation value</v>
      </c>
    </row>
    <row r="6216" spans="34:36" x14ac:dyDescent="0.25">
      <c r="AH6216" s="42" t="e">
        <f t="shared" si="191"/>
        <v>#REF!</v>
      </c>
      <c r="AI6216" s="43" t="str">
        <f>_xll.BInterpol('Base IPCA'!$C$3:$C$13,'Base IPCA'!$E$3:$E$13,AH6216,"Cubic","Extrapolate=Linear","MultiX=Average","Skip=True","Sort=True")</f>
        <v>#N/A Invalid Parameter: Interpolation value</v>
      </c>
      <c r="AJ6216" s="43" t="str">
        <f>_xll.BInterpol('Base IPCA'!$C$3:$C$13,'Base IPCA'!$D$3:$D$13,AH6216,"Cubic","Extrapolate=Linear","MultiX=Average","Skip=True","Sort=True")</f>
        <v>#N/A Invalid Parameter: Interpolation value</v>
      </c>
    </row>
    <row r="6217" spans="34:36" x14ac:dyDescent="0.25">
      <c r="AH6217" s="42" t="e">
        <f t="shared" si="191"/>
        <v>#REF!</v>
      </c>
      <c r="AI6217" s="43" t="str">
        <f>_xll.BInterpol('Base IPCA'!$C$3:$C$13,'Base IPCA'!$E$3:$E$13,AH6217,"Cubic","Extrapolate=Linear","MultiX=Average","Skip=True","Sort=True")</f>
        <v>#N/A Invalid Parameter: Interpolation value</v>
      </c>
      <c r="AJ6217" s="43" t="str">
        <f>_xll.BInterpol('Base IPCA'!$C$3:$C$13,'Base IPCA'!$D$3:$D$13,AH6217,"Cubic","Extrapolate=Linear","MultiX=Average","Skip=True","Sort=True")</f>
        <v>#N/A Invalid Parameter: Interpolation value</v>
      </c>
    </row>
    <row r="6218" spans="34:36" x14ac:dyDescent="0.25">
      <c r="AH6218" s="42" t="e">
        <f t="shared" si="191"/>
        <v>#REF!</v>
      </c>
      <c r="AI6218" s="43" t="str">
        <f>_xll.BInterpol('Base IPCA'!$C$3:$C$13,'Base IPCA'!$E$3:$E$13,AH6218,"Cubic","Extrapolate=Linear","MultiX=Average","Skip=True","Sort=True")</f>
        <v>#N/A Invalid Parameter: Interpolation value</v>
      </c>
      <c r="AJ6218" s="43" t="str">
        <f>_xll.BInterpol('Base IPCA'!$C$3:$C$13,'Base IPCA'!$D$3:$D$13,AH6218,"Cubic","Extrapolate=Linear","MultiX=Average","Skip=True","Sort=True")</f>
        <v>#N/A Invalid Parameter: Interpolation value</v>
      </c>
    </row>
    <row r="6219" spans="34:36" x14ac:dyDescent="0.25">
      <c r="AH6219" s="42" t="e">
        <f t="shared" si="191"/>
        <v>#REF!</v>
      </c>
      <c r="AI6219" s="43" t="str">
        <f>_xll.BInterpol('Base IPCA'!$C$3:$C$13,'Base IPCA'!$E$3:$E$13,AH6219,"Cubic","Extrapolate=Linear","MultiX=Average","Skip=True","Sort=True")</f>
        <v>#N/A Invalid Parameter: Interpolation value</v>
      </c>
      <c r="AJ6219" s="43" t="str">
        <f>_xll.BInterpol('Base IPCA'!$C$3:$C$13,'Base IPCA'!$D$3:$D$13,AH6219,"Cubic","Extrapolate=Linear","MultiX=Average","Skip=True","Sort=True")</f>
        <v>#N/A Invalid Parameter: Interpolation value</v>
      </c>
    </row>
    <row r="6220" spans="34:36" x14ac:dyDescent="0.25">
      <c r="AH6220" s="42" t="e">
        <f t="shared" si="191"/>
        <v>#REF!</v>
      </c>
      <c r="AI6220" s="43" t="str">
        <f>_xll.BInterpol('Base IPCA'!$C$3:$C$13,'Base IPCA'!$E$3:$E$13,AH6220,"Cubic","Extrapolate=Linear","MultiX=Average","Skip=True","Sort=True")</f>
        <v>#N/A Invalid Parameter: Interpolation value</v>
      </c>
      <c r="AJ6220" s="43" t="str">
        <f>_xll.BInterpol('Base IPCA'!$C$3:$C$13,'Base IPCA'!$D$3:$D$13,AH6220,"Cubic","Extrapolate=Linear","MultiX=Average","Skip=True","Sort=True")</f>
        <v>#N/A Invalid Parameter: Interpolation value</v>
      </c>
    </row>
    <row r="6221" spans="34:36" x14ac:dyDescent="0.25">
      <c r="AH6221" s="42" t="e">
        <f t="shared" si="191"/>
        <v>#REF!</v>
      </c>
      <c r="AI6221" s="43" t="str">
        <f>_xll.BInterpol('Base IPCA'!$C$3:$C$13,'Base IPCA'!$E$3:$E$13,AH6221,"Cubic","Extrapolate=Linear","MultiX=Average","Skip=True","Sort=True")</f>
        <v>#N/A Invalid Parameter: Interpolation value</v>
      </c>
      <c r="AJ6221" s="43" t="str">
        <f>_xll.BInterpol('Base IPCA'!$C$3:$C$13,'Base IPCA'!$D$3:$D$13,AH6221,"Cubic","Extrapolate=Linear","MultiX=Average","Skip=True","Sort=True")</f>
        <v>#N/A Invalid Parameter: Interpolation value</v>
      </c>
    </row>
    <row r="6222" spans="34:36" x14ac:dyDescent="0.25">
      <c r="AH6222" s="42" t="e">
        <f t="shared" si="191"/>
        <v>#REF!</v>
      </c>
      <c r="AI6222" s="43" t="str">
        <f>_xll.BInterpol('Base IPCA'!$C$3:$C$13,'Base IPCA'!$E$3:$E$13,AH6222,"Cubic","Extrapolate=Linear","MultiX=Average","Skip=True","Sort=True")</f>
        <v>#N/A Invalid Parameter: Interpolation value</v>
      </c>
      <c r="AJ6222" s="43" t="str">
        <f>_xll.BInterpol('Base IPCA'!$C$3:$C$13,'Base IPCA'!$D$3:$D$13,AH6222,"Cubic","Extrapolate=Linear","MultiX=Average","Skip=True","Sort=True")</f>
        <v>#N/A Invalid Parameter: Interpolation value</v>
      </c>
    </row>
    <row r="6223" spans="34:36" x14ac:dyDescent="0.25">
      <c r="AH6223" s="42" t="e">
        <f t="shared" si="191"/>
        <v>#REF!</v>
      </c>
      <c r="AI6223" s="43" t="str">
        <f>_xll.BInterpol('Base IPCA'!$C$3:$C$13,'Base IPCA'!$E$3:$E$13,AH6223,"Cubic","Extrapolate=Linear","MultiX=Average","Skip=True","Sort=True")</f>
        <v>#N/A Invalid Parameter: Interpolation value</v>
      </c>
      <c r="AJ6223" s="43" t="str">
        <f>_xll.BInterpol('Base IPCA'!$C$3:$C$13,'Base IPCA'!$D$3:$D$13,AH6223,"Cubic","Extrapolate=Linear","MultiX=Average","Skip=True","Sort=True")</f>
        <v>#N/A Invalid Parameter: Interpolation value</v>
      </c>
    </row>
    <row r="6224" spans="34:36" x14ac:dyDescent="0.25">
      <c r="AH6224" s="42" t="e">
        <f t="shared" si="191"/>
        <v>#REF!</v>
      </c>
      <c r="AI6224" s="43" t="str">
        <f>_xll.BInterpol('Base IPCA'!$C$3:$C$13,'Base IPCA'!$E$3:$E$13,AH6224,"Cubic","Extrapolate=Linear","MultiX=Average","Skip=True","Sort=True")</f>
        <v>#N/A Invalid Parameter: Interpolation value</v>
      </c>
      <c r="AJ6224" s="43" t="str">
        <f>_xll.BInterpol('Base IPCA'!$C$3:$C$13,'Base IPCA'!$D$3:$D$13,AH6224,"Cubic","Extrapolate=Linear","MultiX=Average","Skip=True","Sort=True")</f>
        <v>#N/A Invalid Parameter: Interpolation value</v>
      </c>
    </row>
    <row r="6225" spans="34:36" x14ac:dyDescent="0.25">
      <c r="AH6225" s="42" t="e">
        <f t="shared" si="191"/>
        <v>#REF!</v>
      </c>
      <c r="AI6225" s="43" t="str">
        <f>_xll.BInterpol('Base IPCA'!$C$3:$C$13,'Base IPCA'!$E$3:$E$13,AH6225,"Cubic","Extrapolate=Linear","MultiX=Average","Skip=True","Sort=True")</f>
        <v>#N/A Invalid Parameter: Interpolation value</v>
      </c>
      <c r="AJ6225" s="43" t="str">
        <f>_xll.BInterpol('Base IPCA'!$C$3:$C$13,'Base IPCA'!$D$3:$D$13,AH6225,"Cubic","Extrapolate=Linear","MultiX=Average","Skip=True","Sort=True")</f>
        <v>#N/A Invalid Parameter: Interpolation value</v>
      </c>
    </row>
    <row r="6226" spans="34:36" x14ac:dyDescent="0.25">
      <c r="AH6226" s="42" t="e">
        <f t="shared" si="191"/>
        <v>#REF!</v>
      </c>
      <c r="AI6226" s="43" t="str">
        <f>_xll.BInterpol('Base IPCA'!$C$3:$C$13,'Base IPCA'!$E$3:$E$13,AH6226,"Cubic","Extrapolate=Linear","MultiX=Average","Skip=True","Sort=True")</f>
        <v>#N/A Invalid Parameter: Interpolation value</v>
      </c>
      <c r="AJ6226" s="43" t="str">
        <f>_xll.BInterpol('Base IPCA'!$C$3:$C$13,'Base IPCA'!$D$3:$D$13,AH6226,"Cubic","Extrapolate=Linear","MultiX=Average","Skip=True","Sort=True")</f>
        <v>#N/A Invalid Parameter: Interpolation value</v>
      </c>
    </row>
    <row r="6227" spans="34:36" x14ac:dyDescent="0.25">
      <c r="AH6227" s="42" t="e">
        <f t="shared" si="191"/>
        <v>#REF!</v>
      </c>
      <c r="AI6227" s="43" t="str">
        <f>_xll.BInterpol('Base IPCA'!$C$3:$C$13,'Base IPCA'!$E$3:$E$13,AH6227,"Cubic","Extrapolate=Linear","MultiX=Average","Skip=True","Sort=True")</f>
        <v>#N/A Invalid Parameter: Interpolation value</v>
      </c>
      <c r="AJ6227" s="43" t="str">
        <f>_xll.BInterpol('Base IPCA'!$C$3:$C$13,'Base IPCA'!$D$3:$D$13,AH6227,"Cubic","Extrapolate=Linear","MultiX=Average","Skip=True","Sort=True")</f>
        <v>#N/A Invalid Parameter: Interpolation value</v>
      </c>
    </row>
    <row r="6228" spans="34:36" x14ac:dyDescent="0.25">
      <c r="AH6228" s="42" t="e">
        <f t="shared" si="191"/>
        <v>#REF!</v>
      </c>
      <c r="AI6228" s="43" t="str">
        <f>_xll.BInterpol('Base IPCA'!$C$3:$C$13,'Base IPCA'!$E$3:$E$13,AH6228,"Cubic","Extrapolate=Linear","MultiX=Average","Skip=True","Sort=True")</f>
        <v>#N/A Invalid Parameter: Interpolation value</v>
      </c>
      <c r="AJ6228" s="43" t="str">
        <f>_xll.BInterpol('Base IPCA'!$C$3:$C$13,'Base IPCA'!$D$3:$D$13,AH6228,"Cubic","Extrapolate=Linear","MultiX=Average","Skip=True","Sort=True")</f>
        <v>#N/A Invalid Parameter: Interpolation value</v>
      </c>
    </row>
    <row r="6229" spans="34:36" x14ac:dyDescent="0.25">
      <c r="AH6229" s="42" t="e">
        <f t="shared" si="191"/>
        <v>#REF!</v>
      </c>
      <c r="AI6229" s="43" t="str">
        <f>_xll.BInterpol('Base IPCA'!$C$3:$C$13,'Base IPCA'!$E$3:$E$13,AH6229,"Cubic","Extrapolate=Linear","MultiX=Average","Skip=True","Sort=True")</f>
        <v>#N/A Invalid Parameter: Interpolation value</v>
      </c>
      <c r="AJ6229" s="43" t="str">
        <f>_xll.BInterpol('Base IPCA'!$C$3:$C$13,'Base IPCA'!$D$3:$D$13,AH6229,"Cubic","Extrapolate=Linear","MultiX=Average","Skip=True","Sort=True")</f>
        <v>#N/A Invalid Parameter: Interpolation value</v>
      </c>
    </row>
    <row r="6230" spans="34:36" x14ac:dyDescent="0.25">
      <c r="AH6230" s="42" t="e">
        <f t="shared" si="191"/>
        <v>#REF!</v>
      </c>
      <c r="AI6230" s="43" t="str">
        <f>_xll.BInterpol('Base IPCA'!$C$3:$C$13,'Base IPCA'!$E$3:$E$13,AH6230,"Cubic","Extrapolate=Linear","MultiX=Average","Skip=True","Sort=True")</f>
        <v>#N/A Invalid Parameter: Interpolation value</v>
      </c>
      <c r="AJ6230" s="43" t="str">
        <f>_xll.BInterpol('Base IPCA'!$C$3:$C$13,'Base IPCA'!$D$3:$D$13,AH6230,"Cubic","Extrapolate=Linear","MultiX=Average","Skip=True","Sort=True")</f>
        <v>#N/A Invalid Parameter: Interpolation value</v>
      </c>
    </row>
    <row r="6231" spans="34:36" x14ac:dyDescent="0.25">
      <c r="AH6231" s="42" t="e">
        <f t="shared" si="191"/>
        <v>#REF!</v>
      </c>
      <c r="AI6231" s="43" t="str">
        <f>_xll.BInterpol('Base IPCA'!$C$3:$C$13,'Base IPCA'!$E$3:$E$13,AH6231,"Cubic","Extrapolate=Linear","MultiX=Average","Skip=True","Sort=True")</f>
        <v>#N/A Invalid Parameter: Interpolation value</v>
      </c>
      <c r="AJ6231" s="43" t="str">
        <f>_xll.BInterpol('Base IPCA'!$C$3:$C$13,'Base IPCA'!$D$3:$D$13,AH6231,"Cubic","Extrapolate=Linear","MultiX=Average","Skip=True","Sort=True")</f>
        <v>#N/A Invalid Parameter: Interpolation value</v>
      </c>
    </row>
    <row r="6232" spans="34:36" x14ac:dyDescent="0.25">
      <c r="AH6232" s="42" t="e">
        <f t="shared" si="191"/>
        <v>#REF!</v>
      </c>
      <c r="AI6232" s="43" t="str">
        <f>_xll.BInterpol('Base IPCA'!$C$3:$C$13,'Base IPCA'!$E$3:$E$13,AH6232,"Cubic","Extrapolate=Linear","MultiX=Average","Skip=True","Sort=True")</f>
        <v>#N/A Invalid Parameter: Interpolation value</v>
      </c>
      <c r="AJ6232" s="43" t="str">
        <f>_xll.BInterpol('Base IPCA'!$C$3:$C$13,'Base IPCA'!$D$3:$D$13,AH6232,"Cubic","Extrapolate=Linear","MultiX=Average","Skip=True","Sort=True")</f>
        <v>#N/A Invalid Parameter: Interpolation value</v>
      </c>
    </row>
    <row r="6233" spans="34:36" x14ac:dyDescent="0.25">
      <c r="AH6233" s="42" t="e">
        <f t="shared" si="191"/>
        <v>#REF!</v>
      </c>
      <c r="AI6233" s="43" t="str">
        <f>_xll.BInterpol('Base IPCA'!$C$3:$C$13,'Base IPCA'!$E$3:$E$13,AH6233,"Cubic","Extrapolate=Linear","MultiX=Average","Skip=True","Sort=True")</f>
        <v>#N/A Invalid Parameter: Interpolation value</v>
      </c>
      <c r="AJ6233" s="43" t="str">
        <f>_xll.BInterpol('Base IPCA'!$C$3:$C$13,'Base IPCA'!$D$3:$D$13,AH6233,"Cubic","Extrapolate=Linear","MultiX=Average","Skip=True","Sort=True")</f>
        <v>#N/A Invalid Parameter: Interpolation value</v>
      </c>
    </row>
    <row r="6234" spans="34:36" x14ac:dyDescent="0.25">
      <c r="AH6234" s="42" t="e">
        <f t="shared" si="191"/>
        <v>#REF!</v>
      </c>
      <c r="AI6234" s="43" t="str">
        <f>_xll.BInterpol('Base IPCA'!$C$3:$C$13,'Base IPCA'!$E$3:$E$13,AH6234,"Cubic","Extrapolate=Linear","MultiX=Average","Skip=True","Sort=True")</f>
        <v>#N/A Invalid Parameter: Interpolation value</v>
      </c>
      <c r="AJ6234" s="43" t="str">
        <f>_xll.BInterpol('Base IPCA'!$C$3:$C$13,'Base IPCA'!$D$3:$D$13,AH6234,"Cubic","Extrapolate=Linear","MultiX=Average","Skip=True","Sort=True")</f>
        <v>#N/A Invalid Parameter: Interpolation value</v>
      </c>
    </row>
    <row r="6235" spans="34:36" x14ac:dyDescent="0.25">
      <c r="AH6235" s="42" t="e">
        <f t="shared" si="191"/>
        <v>#REF!</v>
      </c>
      <c r="AI6235" s="43" t="str">
        <f>_xll.BInterpol('Base IPCA'!$C$3:$C$13,'Base IPCA'!$E$3:$E$13,AH6235,"Cubic","Extrapolate=Linear","MultiX=Average","Skip=True","Sort=True")</f>
        <v>#N/A Invalid Parameter: Interpolation value</v>
      </c>
      <c r="AJ6235" s="43" t="str">
        <f>_xll.BInterpol('Base IPCA'!$C$3:$C$13,'Base IPCA'!$D$3:$D$13,AH6235,"Cubic","Extrapolate=Linear","MultiX=Average","Skip=True","Sort=True")</f>
        <v>#N/A Invalid Parameter: Interpolation value</v>
      </c>
    </row>
    <row r="6236" spans="34:36" x14ac:dyDescent="0.25">
      <c r="AH6236" s="42" t="e">
        <f t="shared" si="191"/>
        <v>#REF!</v>
      </c>
      <c r="AI6236" s="43" t="str">
        <f>_xll.BInterpol('Base IPCA'!$C$3:$C$13,'Base IPCA'!$E$3:$E$13,AH6236,"Cubic","Extrapolate=Linear","MultiX=Average","Skip=True","Sort=True")</f>
        <v>#N/A Invalid Parameter: Interpolation value</v>
      </c>
      <c r="AJ6236" s="43" t="str">
        <f>_xll.BInterpol('Base IPCA'!$C$3:$C$13,'Base IPCA'!$D$3:$D$13,AH6236,"Cubic","Extrapolate=Linear","MultiX=Average","Skip=True","Sort=True")</f>
        <v>#N/A Invalid Parameter: Interpolation value</v>
      </c>
    </row>
    <row r="6237" spans="34:36" x14ac:dyDescent="0.25">
      <c r="AH6237" s="42" t="e">
        <f t="shared" si="191"/>
        <v>#REF!</v>
      </c>
      <c r="AI6237" s="43" t="str">
        <f>_xll.BInterpol('Base IPCA'!$C$3:$C$13,'Base IPCA'!$E$3:$E$13,AH6237,"Cubic","Extrapolate=Linear","MultiX=Average","Skip=True","Sort=True")</f>
        <v>#N/A Invalid Parameter: Interpolation value</v>
      </c>
      <c r="AJ6237" s="43" t="str">
        <f>_xll.BInterpol('Base IPCA'!$C$3:$C$13,'Base IPCA'!$D$3:$D$13,AH6237,"Cubic","Extrapolate=Linear","MultiX=Average","Skip=True","Sort=True")</f>
        <v>#N/A Invalid Parameter: Interpolation value</v>
      </c>
    </row>
    <row r="6238" spans="34:36" x14ac:dyDescent="0.25">
      <c r="AH6238" s="42" t="e">
        <f t="shared" si="191"/>
        <v>#REF!</v>
      </c>
      <c r="AI6238" s="43" t="str">
        <f>_xll.BInterpol('Base IPCA'!$C$3:$C$13,'Base IPCA'!$E$3:$E$13,AH6238,"Cubic","Extrapolate=Linear","MultiX=Average","Skip=True","Sort=True")</f>
        <v>#N/A Invalid Parameter: Interpolation value</v>
      </c>
      <c r="AJ6238" s="43" t="str">
        <f>_xll.BInterpol('Base IPCA'!$C$3:$C$13,'Base IPCA'!$D$3:$D$13,AH6238,"Cubic","Extrapolate=Linear","MultiX=Average","Skip=True","Sort=True")</f>
        <v>#N/A Invalid Parameter: Interpolation value</v>
      </c>
    </row>
    <row r="6239" spans="34:36" x14ac:dyDescent="0.25">
      <c r="AH6239" s="42" t="e">
        <f t="shared" si="191"/>
        <v>#REF!</v>
      </c>
      <c r="AI6239" s="43" t="str">
        <f>_xll.BInterpol('Base IPCA'!$C$3:$C$13,'Base IPCA'!$E$3:$E$13,AH6239,"Cubic","Extrapolate=Linear","MultiX=Average","Skip=True","Sort=True")</f>
        <v>#N/A Invalid Parameter: Interpolation value</v>
      </c>
      <c r="AJ6239" s="43" t="str">
        <f>_xll.BInterpol('Base IPCA'!$C$3:$C$13,'Base IPCA'!$D$3:$D$13,AH6239,"Cubic","Extrapolate=Linear","MultiX=Average","Skip=True","Sort=True")</f>
        <v>#N/A Invalid Parameter: Interpolation value</v>
      </c>
    </row>
    <row r="6240" spans="34:36" x14ac:dyDescent="0.25">
      <c r="AH6240" s="42" t="e">
        <f t="shared" si="191"/>
        <v>#REF!</v>
      </c>
      <c r="AI6240" s="43" t="str">
        <f>_xll.BInterpol('Base IPCA'!$C$3:$C$13,'Base IPCA'!$E$3:$E$13,AH6240,"Cubic","Extrapolate=Linear","MultiX=Average","Skip=True","Sort=True")</f>
        <v>#N/A Invalid Parameter: Interpolation value</v>
      </c>
      <c r="AJ6240" s="43" t="str">
        <f>_xll.BInterpol('Base IPCA'!$C$3:$C$13,'Base IPCA'!$D$3:$D$13,AH6240,"Cubic","Extrapolate=Linear","MultiX=Average","Skip=True","Sort=True")</f>
        <v>#N/A Invalid Parameter: Interpolation value</v>
      </c>
    </row>
    <row r="6241" spans="34:36" x14ac:dyDescent="0.25">
      <c r="AH6241" s="42" t="e">
        <f t="shared" si="191"/>
        <v>#REF!</v>
      </c>
      <c r="AI6241" s="43" t="str">
        <f>_xll.BInterpol('Base IPCA'!$C$3:$C$13,'Base IPCA'!$E$3:$E$13,AH6241,"Cubic","Extrapolate=Linear","MultiX=Average","Skip=True","Sort=True")</f>
        <v>#N/A Invalid Parameter: Interpolation value</v>
      </c>
      <c r="AJ6241" s="43" t="str">
        <f>_xll.BInterpol('Base IPCA'!$C$3:$C$13,'Base IPCA'!$D$3:$D$13,AH6241,"Cubic","Extrapolate=Linear","MultiX=Average","Skip=True","Sort=True")</f>
        <v>#N/A Invalid Parameter: Interpolation value</v>
      </c>
    </row>
    <row r="6242" spans="34:36" x14ac:dyDescent="0.25">
      <c r="AH6242" s="42" t="e">
        <f t="shared" si="191"/>
        <v>#REF!</v>
      </c>
      <c r="AI6242" s="43" t="str">
        <f>_xll.BInterpol('Base IPCA'!$C$3:$C$13,'Base IPCA'!$E$3:$E$13,AH6242,"Cubic","Extrapolate=Linear","MultiX=Average","Skip=True","Sort=True")</f>
        <v>#N/A Invalid Parameter: Interpolation value</v>
      </c>
      <c r="AJ6242" s="43" t="str">
        <f>_xll.BInterpol('Base IPCA'!$C$3:$C$13,'Base IPCA'!$D$3:$D$13,AH6242,"Cubic","Extrapolate=Linear","MultiX=Average","Skip=True","Sort=True")</f>
        <v>#N/A Invalid Parameter: Interpolation value</v>
      </c>
    </row>
    <row r="6243" spans="34:36" x14ac:dyDescent="0.25">
      <c r="AH6243" s="42" t="e">
        <f t="shared" si="191"/>
        <v>#REF!</v>
      </c>
      <c r="AI6243" s="43" t="str">
        <f>_xll.BInterpol('Base IPCA'!$C$3:$C$13,'Base IPCA'!$E$3:$E$13,AH6243,"Cubic","Extrapolate=Linear","MultiX=Average","Skip=True","Sort=True")</f>
        <v>#N/A Invalid Parameter: Interpolation value</v>
      </c>
      <c r="AJ6243" s="43" t="str">
        <f>_xll.BInterpol('Base IPCA'!$C$3:$C$13,'Base IPCA'!$D$3:$D$13,AH6243,"Cubic","Extrapolate=Linear","MultiX=Average","Skip=True","Sort=True")</f>
        <v>#N/A Invalid Parameter: Interpolation value</v>
      </c>
    </row>
    <row r="6244" spans="34:36" x14ac:dyDescent="0.25">
      <c r="AH6244" s="42" t="e">
        <f t="shared" si="191"/>
        <v>#REF!</v>
      </c>
      <c r="AI6244" s="43" t="str">
        <f>_xll.BInterpol('Base IPCA'!$C$3:$C$13,'Base IPCA'!$E$3:$E$13,AH6244,"Cubic","Extrapolate=Linear","MultiX=Average","Skip=True","Sort=True")</f>
        <v>#N/A Invalid Parameter: Interpolation value</v>
      </c>
      <c r="AJ6244" s="43" t="str">
        <f>_xll.BInterpol('Base IPCA'!$C$3:$C$13,'Base IPCA'!$D$3:$D$13,AH6244,"Cubic","Extrapolate=Linear","MultiX=Average","Skip=True","Sort=True")</f>
        <v>#N/A Invalid Parameter: Interpolation value</v>
      </c>
    </row>
    <row r="6245" spans="34:36" x14ac:dyDescent="0.25">
      <c r="AH6245" s="42" t="e">
        <f t="shared" si="191"/>
        <v>#REF!</v>
      </c>
      <c r="AI6245" s="43" t="str">
        <f>_xll.BInterpol('Base IPCA'!$C$3:$C$13,'Base IPCA'!$E$3:$E$13,AH6245,"Cubic","Extrapolate=Linear","MultiX=Average","Skip=True","Sort=True")</f>
        <v>#N/A Invalid Parameter: Interpolation value</v>
      </c>
      <c r="AJ6245" s="43" t="str">
        <f>_xll.BInterpol('Base IPCA'!$C$3:$C$13,'Base IPCA'!$D$3:$D$13,AH6245,"Cubic","Extrapolate=Linear","MultiX=Average","Skip=True","Sort=True")</f>
        <v>#N/A Invalid Parameter: Interpolation value</v>
      </c>
    </row>
    <row r="6246" spans="34:36" x14ac:dyDescent="0.25">
      <c r="AH6246" s="42" t="e">
        <f t="shared" si="191"/>
        <v>#REF!</v>
      </c>
      <c r="AI6246" s="43" t="str">
        <f>_xll.BInterpol('Base IPCA'!$C$3:$C$13,'Base IPCA'!$E$3:$E$13,AH6246,"Cubic","Extrapolate=Linear","MultiX=Average","Skip=True","Sort=True")</f>
        <v>#N/A Invalid Parameter: Interpolation value</v>
      </c>
      <c r="AJ6246" s="43" t="str">
        <f>_xll.BInterpol('Base IPCA'!$C$3:$C$13,'Base IPCA'!$D$3:$D$13,AH6246,"Cubic","Extrapolate=Linear","MultiX=Average","Skip=True","Sort=True")</f>
        <v>#N/A Invalid Parameter: Interpolation value</v>
      </c>
    </row>
    <row r="6247" spans="34:36" x14ac:dyDescent="0.25">
      <c r="AH6247" s="42" t="e">
        <f t="shared" si="191"/>
        <v>#REF!</v>
      </c>
      <c r="AI6247" s="43" t="str">
        <f>_xll.BInterpol('Base IPCA'!$C$3:$C$13,'Base IPCA'!$E$3:$E$13,AH6247,"Cubic","Extrapolate=Linear","MultiX=Average","Skip=True","Sort=True")</f>
        <v>#N/A Invalid Parameter: Interpolation value</v>
      </c>
      <c r="AJ6247" s="43" t="str">
        <f>_xll.BInterpol('Base IPCA'!$C$3:$C$13,'Base IPCA'!$D$3:$D$13,AH6247,"Cubic","Extrapolate=Linear","MultiX=Average","Skip=True","Sort=True")</f>
        <v>#N/A Invalid Parameter: Interpolation value</v>
      </c>
    </row>
    <row r="6248" spans="34:36" x14ac:dyDescent="0.25">
      <c r="AH6248" s="42" t="e">
        <f t="shared" si="191"/>
        <v>#REF!</v>
      </c>
      <c r="AI6248" s="43" t="str">
        <f>_xll.BInterpol('Base IPCA'!$C$3:$C$13,'Base IPCA'!$E$3:$E$13,AH6248,"Cubic","Extrapolate=Linear","MultiX=Average","Skip=True","Sort=True")</f>
        <v>#N/A Invalid Parameter: Interpolation value</v>
      </c>
      <c r="AJ6248" s="43" t="str">
        <f>_xll.BInterpol('Base IPCA'!$C$3:$C$13,'Base IPCA'!$D$3:$D$13,AH6248,"Cubic","Extrapolate=Linear","MultiX=Average","Skip=True","Sort=True")</f>
        <v>#N/A Invalid Parameter: Interpolation value</v>
      </c>
    </row>
    <row r="6249" spans="34:36" x14ac:dyDescent="0.25">
      <c r="AH6249" s="42" t="e">
        <f t="shared" si="191"/>
        <v>#REF!</v>
      </c>
      <c r="AI6249" s="43" t="str">
        <f>_xll.BInterpol('Base IPCA'!$C$3:$C$13,'Base IPCA'!$E$3:$E$13,AH6249,"Cubic","Extrapolate=Linear","MultiX=Average","Skip=True","Sort=True")</f>
        <v>#N/A Invalid Parameter: Interpolation value</v>
      </c>
      <c r="AJ6249" s="43" t="str">
        <f>_xll.BInterpol('Base IPCA'!$C$3:$C$13,'Base IPCA'!$D$3:$D$13,AH6249,"Cubic","Extrapolate=Linear","MultiX=Average","Skip=True","Sort=True")</f>
        <v>#N/A Invalid Parameter: Interpolation value</v>
      </c>
    </row>
    <row r="6250" spans="34:36" x14ac:dyDescent="0.25">
      <c r="AH6250" s="42" t="e">
        <f t="shared" si="191"/>
        <v>#REF!</v>
      </c>
      <c r="AI6250" s="43" t="str">
        <f>_xll.BInterpol('Base IPCA'!$C$3:$C$13,'Base IPCA'!$E$3:$E$13,AH6250,"Cubic","Extrapolate=Linear","MultiX=Average","Skip=True","Sort=True")</f>
        <v>#N/A Invalid Parameter: Interpolation value</v>
      </c>
      <c r="AJ6250" s="43" t="str">
        <f>_xll.BInterpol('Base IPCA'!$C$3:$C$13,'Base IPCA'!$D$3:$D$13,AH6250,"Cubic","Extrapolate=Linear","MultiX=Average","Skip=True","Sort=True")</f>
        <v>#N/A Invalid Parameter: Interpolation value</v>
      </c>
    </row>
    <row r="6251" spans="34:36" x14ac:dyDescent="0.25">
      <c r="AH6251" s="42" t="e">
        <f t="shared" si="191"/>
        <v>#REF!</v>
      </c>
      <c r="AI6251" s="43" t="str">
        <f>_xll.BInterpol('Base IPCA'!$C$3:$C$13,'Base IPCA'!$E$3:$E$13,AH6251,"Cubic","Extrapolate=Linear","MultiX=Average","Skip=True","Sort=True")</f>
        <v>#N/A Invalid Parameter: Interpolation value</v>
      </c>
      <c r="AJ6251" s="43" t="str">
        <f>_xll.BInterpol('Base IPCA'!$C$3:$C$13,'Base IPCA'!$D$3:$D$13,AH6251,"Cubic","Extrapolate=Linear","MultiX=Average","Skip=True","Sort=True")</f>
        <v>#N/A Invalid Parameter: Interpolation value</v>
      </c>
    </row>
    <row r="6252" spans="34:36" x14ac:dyDescent="0.25">
      <c r="AH6252" s="42" t="e">
        <f t="shared" si="191"/>
        <v>#REF!</v>
      </c>
      <c r="AI6252" s="43" t="str">
        <f>_xll.BInterpol('Base IPCA'!$C$3:$C$13,'Base IPCA'!$E$3:$E$13,AH6252,"Cubic","Extrapolate=Linear","MultiX=Average","Skip=True","Sort=True")</f>
        <v>#N/A Invalid Parameter: Interpolation value</v>
      </c>
      <c r="AJ6252" s="43" t="str">
        <f>_xll.BInterpol('Base IPCA'!$C$3:$C$13,'Base IPCA'!$D$3:$D$13,AH6252,"Cubic","Extrapolate=Linear","MultiX=Average","Skip=True","Sort=True")</f>
        <v>#N/A Invalid Parameter: Interpolation value</v>
      </c>
    </row>
    <row r="6253" spans="34:36" x14ac:dyDescent="0.25">
      <c r="AH6253" s="42" t="e">
        <f t="shared" si="191"/>
        <v>#REF!</v>
      </c>
      <c r="AI6253" s="43" t="str">
        <f>_xll.BInterpol('Base IPCA'!$C$3:$C$13,'Base IPCA'!$E$3:$E$13,AH6253,"Cubic","Extrapolate=Linear","MultiX=Average","Skip=True","Sort=True")</f>
        <v>#N/A Invalid Parameter: Interpolation value</v>
      </c>
      <c r="AJ6253" s="43" t="str">
        <f>_xll.BInterpol('Base IPCA'!$C$3:$C$13,'Base IPCA'!$D$3:$D$13,AH6253,"Cubic","Extrapolate=Linear","MultiX=Average","Skip=True","Sort=True")</f>
        <v>#N/A Invalid Parameter: Interpolation value</v>
      </c>
    </row>
    <row r="6254" spans="34:36" x14ac:dyDescent="0.25">
      <c r="AH6254" s="42" t="e">
        <f t="shared" si="191"/>
        <v>#REF!</v>
      </c>
      <c r="AI6254" s="43" t="str">
        <f>_xll.BInterpol('Base IPCA'!$C$3:$C$13,'Base IPCA'!$E$3:$E$13,AH6254,"Cubic","Extrapolate=Linear","MultiX=Average","Skip=True","Sort=True")</f>
        <v>#N/A Invalid Parameter: Interpolation value</v>
      </c>
      <c r="AJ6254" s="43" t="str">
        <f>_xll.BInterpol('Base IPCA'!$C$3:$C$13,'Base IPCA'!$D$3:$D$13,AH6254,"Cubic","Extrapolate=Linear","MultiX=Average","Skip=True","Sort=True")</f>
        <v>#N/A Invalid Parameter: Interpolation value</v>
      </c>
    </row>
    <row r="6255" spans="34:36" x14ac:dyDescent="0.25">
      <c r="AH6255" s="42" t="e">
        <f t="shared" si="191"/>
        <v>#REF!</v>
      </c>
      <c r="AI6255" s="43" t="str">
        <f>_xll.BInterpol('Base IPCA'!$C$3:$C$13,'Base IPCA'!$E$3:$E$13,AH6255,"Cubic","Extrapolate=Linear","MultiX=Average","Skip=True","Sort=True")</f>
        <v>#N/A Invalid Parameter: Interpolation value</v>
      </c>
      <c r="AJ6255" s="43" t="str">
        <f>_xll.BInterpol('Base IPCA'!$C$3:$C$13,'Base IPCA'!$D$3:$D$13,AH6255,"Cubic","Extrapolate=Linear","MultiX=Average","Skip=True","Sort=True")</f>
        <v>#N/A Invalid Parameter: Interpolation value</v>
      </c>
    </row>
    <row r="6256" spans="34:36" x14ac:dyDescent="0.25">
      <c r="AH6256" s="42" t="e">
        <f t="shared" si="191"/>
        <v>#REF!</v>
      </c>
      <c r="AI6256" s="43" t="str">
        <f>_xll.BInterpol('Base IPCA'!$C$3:$C$13,'Base IPCA'!$E$3:$E$13,AH6256,"Cubic","Extrapolate=Linear","MultiX=Average","Skip=True","Sort=True")</f>
        <v>#N/A Invalid Parameter: Interpolation value</v>
      </c>
      <c r="AJ6256" s="43" t="str">
        <f>_xll.BInterpol('Base IPCA'!$C$3:$C$13,'Base IPCA'!$D$3:$D$13,AH6256,"Cubic","Extrapolate=Linear","MultiX=Average","Skip=True","Sort=True")</f>
        <v>#N/A Invalid Parameter: Interpolation value</v>
      </c>
    </row>
    <row r="6257" spans="34:36" x14ac:dyDescent="0.25">
      <c r="AH6257" s="42" t="e">
        <f t="shared" si="191"/>
        <v>#REF!</v>
      </c>
      <c r="AI6257" s="43" t="str">
        <f>_xll.BInterpol('Base IPCA'!$C$3:$C$13,'Base IPCA'!$E$3:$E$13,AH6257,"Cubic","Extrapolate=Linear","MultiX=Average","Skip=True","Sort=True")</f>
        <v>#N/A Invalid Parameter: Interpolation value</v>
      </c>
      <c r="AJ6257" s="43" t="str">
        <f>_xll.BInterpol('Base IPCA'!$C$3:$C$13,'Base IPCA'!$D$3:$D$13,AH6257,"Cubic","Extrapolate=Linear","MultiX=Average","Skip=True","Sort=True")</f>
        <v>#N/A Invalid Parameter: Interpolation value</v>
      </c>
    </row>
    <row r="6258" spans="34:36" x14ac:dyDescent="0.25">
      <c r="AH6258" s="42" t="e">
        <f t="shared" si="191"/>
        <v>#REF!</v>
      </c>
      <c r="AI6258" s="43" t="str">
        <f>_xll.BInterpol('Base IPCA'!$C$3:$C$13,'Base IPCA'!$E$3:$E$13,AH6258,"Cubic","Extrapolate=Linear","MultiX=Average","Skip=True","Sort=True")</f>
        <v>#N/A Invalid Parameter: Interpolation value</v>
      </c>
      <c r="AJ6258" s="43" t="str">
        <f>_xll.BInterpol('Base IPCA'!$C$3:$C$13,'Base IPCA'!$D$3:$D$13,AH6258,"Cubic","Extrapolate=Linear","MultiX=Average","Skip=True","Sort=True")</f>
        <v>#N/A Invalid Parameter: Interpolation value</v>
      </c>
    </row>
    <row r="6259" spans="34:36" x14ac:dyDescent="0.25">
      <c r="AH6259" s="42" t="e">
        <f t="shared" si="191"/>
        <v>#REF!</v>
      </c>
      <c r="AI6259" s="43" t="str">
        <f>_xll.BInterpol('Base IPCA'!$C$3:$C$13,'Base IPCA'!$E$3:$E$13,AH6259,"Cubic","Extrapolate=Linear","MultiX=Average","Skip=True","Sort=True")</f>
        <v>#N/A Invalid Parameter: Interpolation value</v>
      </c>
      <c r="AJ6259" s="43" t="str">
        <f>_xll.BInterpol('Base IPCA'!$C$3:$C$13,'Base IPCA'!$D$3:$D$13,AH6259,"Cubic","Extrapolate=Linear","MultiX=Average","Skip=True","Sort=True")</f>
        <v>#N/A Invalid Parameter: Interpolation value</v>
      </c>
    </row>
    <row r="6260" spans="34:36" x14ac:dyDescent="0.25">
      <c r="AH6260" s="42" t="e">
        <f t="shared" si="191"/>
        <v>#REF!</v>
      </c>
      <c r="AI6260" s="43" t="str">
        <f>_xll.BInterpol('Base IPCA'!$C$3:$C$13,'Base IPCA'!$E$3:$E$13,AH6260,"Cubic","Extrapolate=Linear","MultiX=Average","Skip=True","Sort=True")</f>
        <v>#N/A Invalid Parameter: Interpolation value</v>
      </c>
      <c r="AJ6260" s="43" t="str">
        <f>_xll.BInterpol('Base IPCA'!$C$3:$C$13,'Base IPCA'!$D$3:$D$13,AH6260,"Cubic","Extrapolate=Linear","MultiX=Average","Skip=True","Sort=True")</f>
        <v>#N/A Invalid Parameter: Interpolation value</v>
      </c>
    </row>
    <row r="6261" spans="34:36" x14ac:dyDescent="0.25">
      <c r="AH6261" s="42" t="e">
        <f t="shared" si="191"/>
        <v>#REF!</v>
      </c>
      <c r="AI6261" s="43" t="str">
        <f>_xll.BInterpol('Base IPCA'!$C$3:$C$13,'Base IPCA'!$E$3:$E$13,AH6261,"Cubic","Extrapolate=Linear","MultiX=Average","Skip=True","Sort=True")</f>
        <v>#N/A Invalid Parameter: Interpolation value</v>
      </c>
      <c r="AJ6261" s="43" t="str">
        <f>_xll.BInterpol('Base IPCA'!$C$3:$C$13,'Base IPCA'!$D$3:$D$13,AH6261,"Cubic","Extrapolate=Linear","MultiX=Average","Skip=True","Sort=True")</f>
        <v>#N/A Invalid Parameter: Interpolation value</v>
      </c>
    </row>
    <row r="6262" spans="34:36" x14ac:dyDescent="0.25">
      <c r="AH6262" s="42" t="e">
        <f t="shared" si="191"/>
        <v>#REF!</v>
      </c>
      <c r="AI6262" s="43" t="str">
        <f>_xll.BInterpol('Base IPCA'!$C$3:$C$13,'Base IPCA'!$E$3:$E$13,AH6262,"Cubic","Extrapolate=Linear","MultiX=Average","Skip=True","Sort=True")</f>
        <v>#N/A Invalid Parameter: Interpolation value</v>
      </c>
      <c r="AJ6262" s="43" t="str">
        <f>_xll.BInterpol('Base IPCA'!$C$3:$C$13,'Base IPCA'!$D$3:$D$13,AH6262,"Cubic","Extrapolate=Linear","MultiX=Average","Skip=True","Sort=True")</f>
        <v>#N/A Invalid Parameter: Interpolation value</v>
      </c>
    </row>
    <row r="6263" spans="34:36" x14ac:dyDescent="0.25">
      <c r="AH6263" s="42" t="e">
        <f t="shared" si="191"/>
        <v>#REF!</v>
      </c>
      <c r="AI6263" s="43" t="str">
        <f>_xll.BInterpol('Base IPCA'!$C$3:$C$13,'Base IPCA'!$E$3:$E$13,AH6263,"Cubic","Extrapolate=Linear","MultiX=Average","Skip=True","Sort=True")</f>
        <v>#N/A Invalid Parameter: Interpolation value</v>
      </c>
      <c r="AJ6263" s="43" t="str">
        <f>_xll.BInterpol('Base IPCA'!$C$3:$C$13,'Base IPCA'!$D$3:$D$13,AH6263,"Cubic","Extrapolate=Linear","MultiX=Average","Skip=True","Sort=True")</f>
        <v>#N/A Invalid Parameter: Interpolation value</v>
      </c>
    </row>
    <row r="6264" spans="34:36" x14ac:dyDescent="0.25">
      <c r="AH6264" s="42" t="e">
        <f t="shared" si="191"/>
        <v>#REF!</v>
      </c>
      <c r="AI6264" s="43" t="str">
        <f>_xll.BInterpol('Base IPCA'!$C$3:$C$13,'Base IPCA'!$E$3:$E$13,AH6264,"Cubic","Extrapolate=Linear","MultiX=Average","Skip=True","Sort=True")</f>
        <v>#N/A Invalid Parameter: Interpolation value</v>
      </c>
      <c r="AJ6264" s="43" t="str">
        <f>_xll.BInterpol('Base IPCA'!$C$3:$C$13,'Base IPCA'!$D$3:$D$13,AH6264,"Cubic","Extrapolate=Linear","MultiX=Average","Skip=True","Sort=True")</f>
        <v>#N/A Invalid Parameter: Interpolation value</v>
      </c>
    </row>
    <row r="6265" spans="34:36" x14ac:dyDescent="0.25">
      <c r="AH6265" s="42" t="e">
        <f t="shared" si="191"/>
        <v>#REF!</v>
      </c>
      <c r="AI6265" s="43" t="str">
        <f>_xll.BInterpol('Base IPCA'!$C$3:$C$13,'Base IPCA'!$E$3:$E$13,AH6265,"Cubic","Extrapolate=Linear","MultiX=Average","Skip=True","Sort=True")</f>
        <v>#N/A Invalid Parameter: Interpolation value</v>
      </c>
      <c r="AJ6265" s="43" t="str">
        <f>_xll.BInterpol('Base IPCA'!$C$3:$C$13,'Base IPCA'!$D$3:$D$13,AH6265,"Cubic","Extrapolate=Linear","MultiX=Average","Skip=True","Sort=True")</f>
        <v>#N/A Invalid Parameter: Interpolation value</v>
      </c>
    </row>
    <row r="6266" spans="34:36" x14ac:dyDescent="0.25">
      <c r="AH6266" s="42" t="e">
        <f t="shared" si="191"/>
        <v>#REF!</v>
      </c>
      <c r="AI6266" s="43" t="str">
        <f>_xll.BInterpol('Base IPCA'!$C$3:$C$13,'Base IPCA'!$E$3:$E$13,AH6266,"Cubic","Extrapolate=Linear","MultiX=Average","Skip=True","Sort=True")</f>
        <v>#N/A Invalid Parameter: Interpolation value</v>
      </c>
      <c r="AJ6266" s="43" t="str">
        <f>_xll.BInterpol('Base IPCA'!$C$3:$C$13,'Base IPCA'!$D$3:$D$13,AH6266,"Cubic","Extrapolate=Linear","MultiX=Average","Skip=True","Sort=True")</f>
        <v>#N/A Invalid Parameter: Interpolation value</v>
      </c>
    </row>
    <row r="6267" spans="34:36" x14ac:dyDescent="0.25">
      <c r="AH6267" s="42" t="e">
        <f t="shared" si="191"/>
        <v>#REF!</v>
      </c>
      <c r="AI6267" s="43" t="str">
        <f>_xll.BInterpol('Base IPCA'!$C$3:$C$13,'Base IPCA'!$E$3:$E$13,AH6267,"Cubic","Extrapolate=Linear","MultiX=Average","Skip=True","Sort=True")</f>
        <v>#N/A Invalid Parameter: Interpolation value</v>
      </c>
      <c r="AJ6267" s="43" t="str">
        <f>_xll.BInterpol('Base IPCA'!$C$3:$C$13,'Base IPCA'!$D$3:$D$13,AH6267,"Cubic","Extrapolate=Linear","MultiX=Average","Skip=True","Sort=True")</f>
        <v>#N/A Invalid Parameter: Interpolation value</v>
      </c>
    </row>
    <row r="6268" spans="34:36" x14ac:dyDescent="0.25">
      <c r="AH6268" s="42" t="e">
        <f t="shared" si="191"/>
        <v>#REF!</v>
      </c>
      <c r="AI6268" s="43" t="str">
        <f>_xll.BInterpol('Base IPCA'!$C$3:$C$13,'Base IPCA'!$E$3:$E$13,AH6268,"Cubic","Extrapolate=Linear","MultiX=Average","Skip=True","Sort=True")</f>
        <v>#N/A Invalid Parameter: Interpolation value</v>
      </c>
      <c r="AJ6268" s="43" t="str">
        <f>_xll.BInterpol('Base IPCA'!$C$3:$C$13,'Base IPCA'!$D$3:$D$13,AH6268,"Cubic","Extrapolate=Linear","MultiX=Average","Skip=True","Sort=True")</f>
        <v>#N/A Invalid Parameter: Interpolation value</v>
      </c>
    </row>
    <row r="6269" spans="34:36" x14ac:dyDescent="0.25">
      <c r="AH6269" s="42" t="e">
        <f t="shared" si="191"/>
        <v>#REF!</v>
      </c>
      <c r="AI6269" s="43" t="str">
        <f>_xll.BInterpol('Base IPCA'!$C$3:$C$13,'Base IPCA'!$E$3:$E$13,AH6269,"Cubic","Extrapolate=Linear","MultiX=Average","Skip=True","Sort=True")</f>
        <v>#N/A Invalid Parameter: Interpolation value</v>
      </c>
      <c r="AJ6269" s="43" t="str">
        <f>_xll.BInterpol('Base IPCA'!$C$3:$C$13,'Base IPCA'!$D$3:$D$13,AH6269,"Cubic","Extrapolate=Linear","MultiX=Average","Skip=True","Sort=True")</f>
        <v>#N/A Invalid Parameter: Interpolation value</v>
      </c>
    </row>
    <row r="6270" spans="34:36" x14ac:dyDescent="0.25">
      <c r="AH6270" s="42" t="e">
        <f t="shared" si="191"/>
        <v>#REF!</v>
      </c>
      <c r="AI6270" s="43" t="str">
        <f>_xll.BInterpol('Base IPCA'!$C$3:$C$13,'Base IPCA'!$E$3:$E$13,AH6270,"Cubic","Extrapolate=Linear","MultiX=Average","Skip=True","Sort=True")</f>
        <v>#N/A Invalid Parameter: Interpolation value</v>
      </c>
      <c r="AJ6270" s="43" t="str">
        <f>_xll.BInterpol('Base IPCA'!$C$3:$C$13,'Base IPCA'!$D$3:$D$13,AH6270,"Cubic","Extrapolate=Linear","MultiX=Average","Skip=True","Sort=True")</f>
        <v>#N/A Invalid Parameter: Interpolation value</v>
      </c>
    </row>
    <row r="6271" spans="34:36" x14ac:dyDescent="0.25">
      <c r="AH6271" s="42" t="e">
        <f t="shared" si="191"/>
        <v>#REF!</v>
      </c>
      <c r="AI6271" s="43" t="str">
        <f>_xll.BInterpol('Base IPCA'!$C$3:$C$13,'Base IPCA'!$E$3:$E$13,AH6271,"Cubic","Extrapolate=Linear","MultiX=Average","Skip=True","Sort=True")</f>
        <v>#N/A Invalid Parameter: Interpolation value</v>
      </c>
      <c r="AJ6271" s="43" t="str">
        <f>_xll.BInterpol('Base IPCA'!$C$3:$C$13,'Base IPCA'!$D$3:$D$13,AH6271,"Cubic","Extrapolate=Linear","MultiX=Average","Skip=True","Sort=True")</f>
        <v>#N/A Invalid Parameter: Interpolation value</v>
      </c>
    </row>
    <row r="6272" spans="34:36" x14ac:dyDescent="0.25">
      <c r="AH6272" s="42" t="e">
        <f t="shared" si="191"/>
        <v>#REF!</v>
      </c>
      <c r="AI6272" s="43" t="str">
        <f>_xll.BInterpol('Base IPCA'!$C$3:$C$13,'Base IPCA'!$E$3:$E$13,AH6272,"Cubic","Extrapolate=Linear","MultiX=Average","Skip=True","Sort=True")</f>
        <v>#N/A Invalid Parameter: Interpolation value</v>
      </c>
      <c r="AJ6272" s="43" t="str">
        <f>_xll.BInterpol('Base IPCA'!$C$3:$C$13,'Base IPCA'!$D$3:$D$13,AH6272,"Cubic","Extrapolate=Linear","MultiX=Average","Skip=True","Sort=True")</f>
        <v>#N/A Invalid Parameter: Interpolation value</v>
      </c>
    </row>
    <row r="6273" spans="34:36" x14ac:dyDescent="0.25">
      <c r="AH6273" s="42" t="e">
        <f t="shared" si="191"/>
        <v>#REF!</v>
      </c>
      <c r="AI6273" s="43" t="str">
        <f>_xll.BInterpol('Base IPCA'!$C$3:$C$13,'Base IPCA'!$E$3:$E$13,AH6273,"Cubic","Extrapolate=Linear","MultiX=Average","Skip=True","Sort=True")</f>
        <v>#N/A Invalid Parameter: Interpolation value</v>
      </c>
      <c r="AJ6273" s="43" t="str">
        <f>_xll.BInterpol('Base IPCA'!$C$3:$C$13,'Base IPCA'!$D$3:$D$13,AH6273,"Cubic","Extrapolate=Linear","MultiX=Average","Skip=True","Sort=True")</f>
        <v>#N/A Invalid Parameter: Interpolation value</v>
      </c>
    </row>
    <row r="6274" spans="34:36" x14ac:dyDescent="0.25">
      <c r="AH6274" s="42" t="e">
        <f t="shared" si="191"/>
        <v>#REF!</v>
      </c>
      <c r="AI6274" s="43" t="str">
        <f>_xll.BInterpol('Base IPCA'!$C$3:$C$13,'Base IPCA'!$E$3:$E$13,AH6274,"Cubic","Extrapolate=Linear","MultiX=Average","Skip=True","Sort=True")</f>
        <v>#N/A Invalid Parameter: Interpolation value</v>
      </c>
      <c r="AJ6274" s="43" t="str">
        <f>_xll.BInterpol('Base IPCA'!$C$3:$C$13,'Base IPCA'!$D$3:$D$13,AH6274,"Cubic","Extrapolate=Linear","MultiX=Average","Skip=True","Sort=True")</f>
        <v>#N/A Invalid Parameter: Interpolation value</v>
      </c>
    </row>
    <row r="6275" spans="34:36" x14ac:dyDescent="0.25">
      <c r="AH6275" s="42" t="e">
        <f t="shared" si="191"/>
        <v>#REF!</v>
      </c>
      <c r="AI6275" s="43" t="str">
        <f>_xll.BInterpol('Base IPCA'!$C$3:$C$13,'Base IPCA'!$E$3:$E$13,AH6275,"Cubic","Extrapolate=Linear","MultiX=Average","Skip=True","Sort=True")</f>
        <v>#N/A Invalid Parameter: Interpolation value</v>
      </c>
      <c r="AJ6275" s="43" t="str">
        <f>_xll.BInterpol('Base IPCA'!$C$3:$C$13,'Base IPCA'!$D$3:$D$13,AH6275,"Cubic","Extrapolate=Linear","MultiX=Average","Skip=True","Sort=True")</f>
        <v>#N/A Invalid Parameter: Interpolation value</v>
      </c>
    </row>
    <row r="6276" spans="34:36" x14ac:dyDescent="0.25">
      <c r="AH6276" s="42" t="e">
        <f t="shared" si="191"/>
        <v>#REF!</v>
      </c>
      <c r="AI6276" s="43" t="str">
        <f>_xll.BInterpol('Base IPCA'!$C$3:$C$13,'Base IPCA'!$E$3:$E$13,AH6276,"Cubic","Extrapolate=Linear","MultiX=Average","Skip=True","Sort=True")</f>
        <v>#N/A Invalid Parameter: Interpolation value</v>
      </c>
      <c r="AJ6276" s="43" t="str">
        <f>_xll.BInterpol('Base IPCA'!$C$3:$C$13,'Base IPCA'!$D$3:$D$13,AH6276,"Cubic","Extrapolate=Linear","MultiX=Average","Skip=True","Sort=True")</f>
        <v>#N/A Invalid Parameter: Interpolation value</v>
      </c>
    </row>
    <row r="6277" spans="34:36" x14ac:dyDescent="0.25">
      <c r="AH6277" s="42" t="e">
        <f t="shared" si="191"/>
        <v>#REF!</v>
      </c>
      <c r="AI6277" s="43" t="str">
        <f>_xll.BInterpol('Base IPCA'!$C$3:$C$13,'Base IPCA'!$E$3:$E$13,AH6277,"Cubic","Extrapolate=Linear","MultiX=Average","Skip=True","Sort=True")</f>
        <v>#N/A Invalid Parameter: Interpolation value</v>
      </c>
      <c r="AJ6277" s="43" t="str">
        <f>_xll.BInterpol('Base IPCA'!$C$3:$C$13,'Base IPCA'!$D$3:$D$13,AH6277,"Cubic","Extrapolate=Linear","MultiX=Average","Skip=True","Sort=True")</f>
        <v>#N/A Invalid Parameter: Interpolation value</v>
      </c>
    </row>
    <row r="6278" spans="34:36" x14ac:dyDescent="0.25">
      <c r="AH6278" s="42" t="e">
        <f t="shared" ref="AH6278:AH6341" si="192">AH6277+1</f>
        <v>#REF!</v>
      </c>
      <c r="AI6278" s="43" t="str">
        <f>_xll.BInterpol('Base IPCA'!$C$3:$C$13,'Base IPCA'!$E$3:$E$13,AH6278,"Cubic","Extrapolate=Linear","MultiX=Average","Skip=True","Sort=True")</f>
        <v>#N/A Invalid Parameter: Interpolation value</v>
      </c>
      <c r="AJ6278" s="43" t="str">
        <f>_xll.BInterpol('Base IPCA'!$C$3:$C$13,'Base IPCA'!$D$3:$D$13,AH6278,"Cubic","Extrapolate=Linear","MultiX=Average","Skip=True","Sort=True")</f>
        <v>#N/A Invalid Parameter: Interpolation value</v>
      </c>
    </row>
    <row r="6279" spans="34:36" x14ac:dyDescent="0.25">
      <c r="AH6279" s="42" t="e">
        <f t="shared" si="192"/>
        <v>#REF!</v>
      </c>
      <c r="AI6279" s="43" t="str">
        <f>_xll.BInterpol('Base IPCA'!$C$3:$C$13,'Base IPCA'!$E$3:$E$13,AH6279,"Cubic","Extrapolate=Linear","MultiX=Average","Skip=True","Sort=True")</f>
        <v>#N/A Invalid Parameter: Interpolation value</v>
      </c>
      <c r="AJ6279" s="43" t="str">
        <f>_xll.BInterpol('Base IPCA'!$C$3:$C$13,'Base IPCA'!$D$3:$D$13,AH6279,"Cubic","Extrapolate=Linear","MultiX=Average","Skip=True","Sort=True")</f>
        <v>#N/A Invalid Parameter: Interpolation value</v>
      </c>
    </row>
    <row r="6280" spans="34:36" x14ac:dyDescent="0.25">
      <c r="AH6280" s="42" t="e">
        <f t="shared" si="192"/>
        <v>#REF!</v>
      </c>
      <c r="AI6280" s="43" t="str">
        <f>_xll.BInterpol('Base IPCA'!$C$3:$C$13,'Base IPCA'!$E$3:$E$13,AH6280,"Cubic","Extrapolate=Linear","MultiX=Average","Skip=True","Sort=True")</f>
        <v>#N/A Invalid Parameter: Interpolation value</v>
      </c>
      <c r="AJ6280" s="43" t="str">
        <f>_xll.BInterpol('Base IPCA'!$C$3:$C$13,'Base IPCA'!$D$3:$D$13,AH6280,"Cubic","Extrapolate=Linear","MultiX=Average","Skip=True","Sort=True")</f>
        <v>#N/A Invalid Parameter: Interpolation value</v>
      </c>
    </row>
    <row r="6281" spans="34:36" x14ac:dyDescent="0.25">
      <c r="AH6281" s="42" t="e">
        <f t="shared" si="192"/>
        <v>#REF!</v>
      </c>
      <c r="AI6281" s="43" t="str">
        <f>_xll.BInterpol('Base IPCA'!$C$3:$C$13,'Base IPCA'!$E$3:$E$13,AH6281,"Cubic","Extrapolate=Linear","MultiX=Average","Skip=True","Sort=True")</f>
        <v>#N/A Invalid Parameter: Interpolation value</v>
      </c>
      <c r="AJ6281" s="43" t="str">
        <f>_xll.BInterpol('Base IPCA'!$C$3:$C$13,'Base IPCA'!$D$3:$D$13,AH6281,"Cubic","Extrapolate=Linear","MultiX=Average","Skip=True","Sort=True")</f>
        <v>#N/A Invalid Parameter: Interpolation value</v>
      </c>
    </row>
    <row r="6282" spans="34:36" x14ac:dyDescent="0.25">
      <c r="AH6282" s="42" t="e">
        <f t="shared" si="192"/>
        <v>#REF!</v>
      </c>
      <c r="AI6282" s="43" t="str">
        <f>_xll.BInterpol('Base IPCA'!$C$3:$C$13,'Base IPCA'!$E$3:$E$13,AH6282,"Cubic","Extrapolate=Linear","MultiX=Average","Skip=True","Sort=True")</f>
        <v>#N/A Invalid Parameter: Interpolation value</v>
      </c>
      <c r="AJ6282" s="43" t="str">
        <f>_xll.BInterpol('Base IPCA'!$C$3:$C$13,'Base IPCA'!$D$3:$D$13,AH6282,"Cubic","Extrapolate=Linear","MultiX=Average","Skip=True","Sort=True")</f>
        <v>#N/A Invalid Parameter: Interpolation value</v>
      </c>
    </row>
    <row r="6283" spans="34:36" x14ac:dyDescent="0.25">
      <c r="AH6283" s="42" t="e">
        <f t="shared" si="192"/>
        <v>#REF!</v>
      </c>
      <c r="AI6283" s="43" t="str">
        <f>_xll.BInterpol('Base IPCA'!$C$3:$C$13,'Base IPCA'!$E$3:$E$13,AH6283,"Cubic","Extrapolate=Linear","MultiX=Average","Skip=True","Sort=True")</f>
        <v>#N/A Invalid Parameter: Interpolation value</v>
      </c>
      <c r="AJ6283" s="43" t="str">
        <f>_xll.BInterpol('Base IPCA'!$C$3:$C$13,'Base IPCA'!$D$3:$D$13,AH6283,"Cubic","Extrapolate=Linear","MultiX=Average","Skip=True","Sort=True")</f>
        <v>#N/A Invalid Parameter: Interpolation value</v>
      </c>
    </row>
    <row r="6284" spans="34:36" x14ac:dyDescent="0.25">
      <c r="AH6284" s="42" t="e">
        <f t="shared" si="192"/>
        <v>#REF!</v>
      </c>
      <c r="AI6284" s="43" t="str">
        <f>_xll.BInterpol('Base IPCA'!$C$3:$C$13,'Base IPCA'!$E$3:$E$13,AH6284,"Cubic","Extrapolate=Linear","MultiX=Average","Skip=True","Sort=True")</f>
        <v>#N/A Invalid Parameter: Interpolation value</v>
      </c>
      <c r="AJ6284" s="43" t="str">
        <f>_xll.BInterpol('Base IPCA'!$C$3:$C$13,'Base IPCA'!$D$3:$D$13,AH6284,"Cubic","Extrapolate=Linear","MultiX=Average","Skip=True","Sort=True")</f>
        <v>#N/A Invalid Parameter: Interpolation value</v>
      </c>
    </row>
    <row r="6285" spans="34:36" x14ac:dyDescent="0.25">
      <c r="AH6285" s="42" t="e">
        <f t="shared" si="192"/>
        <v>#REF!</v>
      </c>
      <c r="AI6285" s="43" t="str">
        <f>_xll.BInterpol('Base IPCA'!$C$3:$C$13,'Base IPCA'!$E$3:$E$13,AH6285,"Cubic","Extrapolate=Linear","MultiX=Average","Skip=True","Sort=True")</f>
        <v>#N/A Invalid Parameter: Interpolation value</v>
      </c>
      <c r="AJ6285" s="43" t="str">
        <f>_xll.BInterpol('Base IPCA'!$C$3:$C$13,'Base IPCA'!$D$3:$D$13,AH6285,"Cubic","Extrapolate=Linear","MultiX=Average","Skip=True","Sort=True")</f>
        <v>#N/A Invalid Parameter: Interpolation value</v>
      </c>
    </row>
    <row r="6286" spans="34:36" x14ac:dyDescent="0.25">
      <c r="AH6286" s="42" t="e">
        <f t="shared" si="192"/>
        <v>#REF!</v>
      </c>
      <c r="AI6286" s="43" t="str">
        <f>_xll.BInterpol('Base IPCA'!$C$3:$C$13,'Base IPCA'!$E$3:$E$13,AH6286,"Cubic","Extrapolate=Linear","MultiX=Average","Skip=True","Sort=True")</f>
        <v>#N/A Invalid Parameter: Interpolation value</v>
      </c>
      <c r="AJ6286" s="43" t="str">
        <f>_xll.BInterpol('Base IPCA'!$C$3:$C$13,'Base IPCA'!$D$3:$D$13,AH6286,"Cubic","Extrapolate=Linear","MultiX=Average","Skip=True","Sort=True")</f>
        <v>#N/A Invalid Parameter: Interpolation value</v>
      </c>
    </row>
    <row r="6287" spans="34:36" x14ac:dyDescent="0.25">
      <c r="AH6287" s="42" t="e">
        <f t="shared" si="192"/>
        <v>#REF!</v>
      </c>
      <c r="AI6287" s="43" t="str">
        <f>_xll.BInterpol('Base IPCA'!$C$3:$C$13,'Base IPCA'!$E$3:$E$13,AH6287,"Cubic","Extrapolate=Linear","MultiX=Average","Skip=True","Sort=True")</f>
        <v>#N/A Invalid Parameter: Interpolation value</v>
      </c>
      <c r="AJ6287" s="43" t="str">
        <f>_xll.BInterpol('Base IPCA'!$C$3:$C$13,'Base IPCA'!$D$3:$D$13,AH6287,"Cubic","Extrapolate=Linear","MultiX=Average","Skip=True","Sort=True")</f>
        <v>#N/A Invalid Parameter: Interpolation value</v>
      </c>
    </row>
    <row r="6288" spans="34:36" x14ac:dyDescent="0.25">
      <c r="AH6288" s="42" t="e">
        <f t="shared" si="192"/>
        <v>#REF!</v>
      </c>
      <c r="AI6288" s="43" t="str">
        <f>_xll.BInterpol('Base IPCA'!$C$3:$C$13,'Base IPCA'!$E$3:$E$13,AH6288,"Cubic","Extrapolate=Linear","MultiX=Average","Skip=True","Sort=True")</f>
        <v>#N/A Invalid Parameter: Interpolation value</v>
      </c>
      <c r="AJ6288" s="43" t="str">
        <f>_xll.BInterpol('Base IPCA'!$C$3:$C$13,'Base IPCA'!$D$3:$D$13,AH6288,"Cubic","Extrapolate=Linear","MultiX=Average","Skip=True","Sort=True")</f>
        <v>#N/A Invalid Parameter: Interpolation value</v>
      </c>
    </row>
    <row r="6289" spans="34:36" x14ac:dyDescent="0.25">
      <c r="AH6289" s="42" t="e">
        <f t="shared" si="192"/>
        <v>#REF!</v>
      </c>
      <c r="AI6289" s="43" t="str">
        <f>_xll.BInterpol('Base IPCA'!$C$3:$C$13,'Base IPCA'!$E$3:$E$13,AH6289,"Cubic","Extrapolate=Linear","MultiX=Average","Skip=True","Sort=True")</f>
        <v>#N/A Invalid Parameter: Interpolation value</v>
      </c>
      <c r="AJ6289" s="43" t="str">
        <f>_xll.BInterpol('Base IPCA'!$C$3:$C$13,'Base IPCA'!$D$3:$D$13,AH6289,"Cubic","Extrapolate=Linear","MultiX=Average","Skip=True","Sort=True")</f>
        <v>#N/A Invalid Parameter: Interpolation value</v>
      </c>
    </row>
    <row r="6290" spans="34:36" x14ac:dyDescent="0.25">
      <c r="AH6290" s="42" t="e">
        <f t="shared" si="192"/>
        <v>#REF!</v>
      </c>
      <c r="AI6290" s="43" t="str">
        <f>_xll.BInterpol('Base IPCA'!$C$3:$C$13,'Base IPCA'!$E$3:$E$13,AH6290,"Cubic","Extrapolate=Linear","MultiX=Average","Skip=True","Sort=True")</f>
        <v>#N/A Invalid Parameter: Interpolation value</v>
      </c>
      <c r="AJ6290" s="43" t="str">
        <f>_xll.BInterpol('Base IPCA'!$C$3:$C$13,'Base IPCA'!$D$3:$D$13,AH6290,"Cubic","Extrapolate=Linear","MultiX=Average","Skip=True","Sort=True")</f>
        <v>#N/A Invalid Parameter: Interpolation value</v>
      </c>
    </row>
    <row r="6291" spans="34:36" x14ac:dyDescent="0.25">
      <c r="AH6291" s="42" t="e">
        <f t="shared" si="192"/>
        <v>#REF!</v>
      </c>
      <c r="AI6291" s="43" t="str">
        <f>_xll.BInterpol('Base IPCA'!$C$3:$C$13,'Base IPCA'!$E$3:$E$13,AH6291,"Cubic","Extrapolate=Linear","MultiX=Average","Skip=True","Sort=True")</f>
        <v>#N/A Invalid Parameter: Interpolation value</v>
      </c>
      <c r="AJ6291" s="43" t="str">
        <f>_xll.BInterpol('Base IPCA'!$C$3:$C$13,'Base IPCA'!$D$3:$D$13,AH6291,"Cubic","Extrapolate=Linear","MultiX=Average","Skip=True","Sort=True")</f>
        <v>#N/A Invalid Parameter: Interpolation value</v>
      </c>
    </row>
    <row r="6292" spans="34:36" x14ac:dyDescent="0.25">
      <c r="AH6292" s="42" t="e">
        <f t="shared" si="192"/>
        <v>#REF!</v>
      </c>
      <c r="AI6292" s="43" t="str">
        <f>_xll.BInterpol('Base IPCA'!$C$3:$C$13,'Base IPCA'!$E$3:$E$13,AH6292,"Cubic","Extrapolate=Linear","MultiX=Average","Skip=True","Sort=True")</f>
        <v>#N/A Invalid Parameter: Interpolation value</v>
      </c>
      <c r="AJ6292" s="43" t="str">
        <f>_xll.BInterpol('Base IPCA'!$C$3:$C$13,'Base IPCA'!$D$3:$D$13,AH6292,"Cubic","Extrapolate=Linear","MultiX=Average","Skip=True","Sort=True")</f>
        <v>#N/A Invalid Parameter: Interpolation value</v>
      </c>
    </row>
    <row r="6293" spans="34:36" x14ac:dyDescent="0.25">
      <c r="AH6293" s="42" t="e">
        <f t="shared" si="192"/>
        <v>#REF!</v>
      </c>
      <c r="AI6293" s="43" t="str">
        <f>_xll.BInterpol('Base IPCA'!$C$3:$C$13,'Base IPCA'!$E$3:$E$13,AH6293,"Cubic","Extrapolate=Linear","MultiX=Average","Skip=True","Sort=True")</f>
        <v>#N/A Invalid Parameter: Interpolation value</v>
      </c>
      <c r="AJ6293" s="43" t="str">
        <f>_xll.BInterpol('Base IPCA'!$C$3:$C$13,'Base IPCA'!$D$3:$D$13,AH6293,"Cubic","Extrapolate=Linear","MultiX=Average","Skip=True","Sort=True")</f>
        <v>#N/A Invalid Parameter: Interpolation value</v>
      </c>
    </row>
    <row r="6294" spans="34:36" x14ac:dyDescent="0.25">
      <c r="AH6294" s="42" t="e">
        <f t="shared" si="192"/>
        <v>#REF!</v>
      </c>
      <c r="AI6294" s="43" t="str">
        <f>_xll.BInterpol('Base IPCA'!$C$3:$C$13,'Base IPCA'!$E$3:$E$13,AH6294,"Cubic","Extrapolate=Linear","MultiX=Average","Skip=True","Sort=True")</f>
        <v>#N/A Invalid Parameter: Interpolation value</v>
      </c>
      <c r="AJ6294" s="43" t="str">
        <f>_xll.BInterpol('Base IPCA'!$C$3:$C$13,'Base IPCA'!$D$3:$D$13,AH6294,"Cubic","Extrapolate=Linear","MultiX=Average","Skip=True","Sort=True")</f>
        <v>#N/A Invalid Parameter: Interpolation value</v>
      </c>
    </row>
    <row r="6295" spans="34:36" x14ac:dyDescent="0.25">
      <c r="AH6295" s="42" t="e">
        <f t="shared" si="192"/>
        <v>#REF!</v>
      </c>
      <c r="AI6295" s="43" t="str">
        <f>_xll.BInterpol('Base IPCA'!$C$3:$C$13,'Base IPCA'!$E$3:$E$13,AH6295,"Cubic","Extrapolate=Linear","MultiX=Average","Skip=True","Sort=True")</f>
        <v>#N/A Invalid Parameter: Interpolation value</v>
      </c>
      <c r="AJ6295" s="43" t="str">
        <f>_xll.BInterpol('Base IPCA'!$C$3:$C$13,'Base IPCA'!$D$3:$D$13,AH6295,"Cubic","Extrapolate=Linear","MultiX=Average","Skip=True","Sort=True")</f>
        <v>#N/A Invalid Parameter: Interpolation value</v>
      </c>
    </row>
    <row r="6296" spans="34:36" x14ac:dyDescent="0.25">
      <c r="AH6296" s="42" t="e">
        <f t="shared" si="192"/>
        <v>#REF!</v>
      </c>
      <c r="AI6296" s="43" t="str">
        <f>_xll.BInterpol('Base IPCA'!$C$3:$C$13,'Base IPCA'!$E$3:$E$13,AH6296,"Cubic","Extrapolate=Linear","MultiX=Average","Skip=True","Sort=True")</f>
        <v>#N/A Invalid Parameter: Interpolation value</v>
      </c>
      <c r="AJ6296" s="43" t="str">
        <f>_xll.BInterpol('Base IPCA'!$C$3:$C$13,'Base IPCA'!$D$3:$D$13,AH6296,"Cubic","Extrapolate=Linear","MultiX=Average","Skip=True","Sort=True")</f>
        <v>#N/A Invalid Parameter: Interpolation value</v>
      </c>
    </row>
    <row r="6297" spans="34:36" x14ac:dyDescent="0.25">
      <c r="AH6297" s="42" t="e">
        <f t="shared" si="192"/>
        <v>#REF!</v>
      </c>
      <c r="AI6297" s="43" t="str">
        <f>_xll.BInterpol('Base IPCA'!$C$3:$C$13,'Base IPCA'!$E$3:$E$13,AH6297,"Cubic","Extrapolate=Linear","MultiX=Average","Skip=True","Sort=True")</f>
        <v>#N/A Invalid Parameter: Interpolation value</v>
      </c>
      <c r="AJ6297" s="43" t="str">
        <f>_xll.BInterpol('Base IPCA'!$C$3:$C$13,'Base IPCA'!$D$3:$D$13,AH6297,"Cubic","Extrapolate=Linear","MultiX=Average","Skip=True","Sort=True")</f>
        <v>#N/A Invalid Parameter: Interpolation value</v>
      </c>
    </row>
    <row r="6298" spans="34:36" x14ac:dyDescent="0.25">
      <c r="AH6298" s="42" t="e">
        <f t="shared" si="192"/>
        <v>#REF!</v>
      </c>
      <c r="AI6298" s="43" t="str">
        <f>_xll.BInterpol('Base IPCA'!$C$3:$C$13,'Base IPCA'!$E$3:$E$13,AH6298,"Cubic","Extrapolate=Linear","MultiX=Average","Skip=True","Sort=True")</f>
        <v>#N/A Invalid Parameter: Interpolation value</v>
      </c>
      <c r="AJ6298" s="43" t="str">
        <f>_xll.BInterpol('Base IPCA'!$C$3:$C$13,'Base IPCA'!$D$3:$D$13,AH6298,"Cubic","Extrapolate=Linear","MultiX=Average","Skip=True","Sort=True")</f>
        <v>#N/A Invalid Parameter: Interpolation value</v>
      </c>
    </row>
    <row r="6299" spans="34:36" x14ac:dyDescent="0.25">
      <c r="AH6299" s="42" t="e">
        <f t="shared" si="192"/>
        <v>#REF!</v>
      </c>
      <c r="AI6299" s="43" t="str">
        <f>_xll.BInterpol('Base IPCA'!$C$3:$C$13,'Base IPCA'!$E$3:$E$13,AH6299,"Cubic","Extrapolate=Linear","MultiX=Average","Skip=True","Sort=True")</f>
        <v>#N/A Invalid Parameter: Interpolation value</v>
      </c>
      <c r="AJ6299" s="43" t="str">
        <f>_xll.BInterpol('Base IPCA'!$C$3:$C$13,'Base IPCA'!$D$3:$D$13,AH6299,"Cubic","Extrapolate=Linear","MultiX=Average","Skip=True","Sort=True")</f>
        <v>#N/A Invalid Parameter: Interpolation value</v>
      </c>
    </row>
    <row r="6300" spans="34:36" x14ac:dyDescent="0.25">
      <c r="AH6300" s="42" t="e">
        <f t="shared" si="192"/>
        <v>#REF!</v>
      </c>
      <c r="AI6300" s="43" t="str">
        <f>_xll.BInterpol('Base IPCA'!$C$3:$C$13,'Base IPCA'!$E$3:$E$13,AH6300,"Cubic","Extrapolate=Linear","MultiX=Average","Skip=True","Sort=True")</f>
        <v>#N/A Invalid Parameter: Interpolation value</v>
      </c>
      <c r="AJ6300" s="43" t="str">
        <f>_xll.BInterpol('Base IPCA'!$C$3:$C$13,'Base IPCA'!$D$3:$D$13,AH6300,"Cubic","Extrapolate=Linear","MultiX=Average","Skip=True","Sort=True")</f>
        <v>#N/A Invalid Parameter: Interpolation value</v>
      </c>
    </row>
    <row r="6301" spans="34:36" x14ac:dyDescent="0.25">
      <c r="AH6301" s="42" t="e">
        <f t="shared" si="192"/>
        <v>#REF!</v>
      </c>
      <c r="AI6301" s="43" t="str">
        <f>_xll.BInterpol('Base IPCA'!$C$3:$C$13,'Base IPCA'!$E$3:$E$13,AH6301,"Cubic","Extrapolate=Linear","MultiX=Average","Skip=True","Sort=True")</f>
        <v>#N/A Invalid Parameter: Interpolation value</v>
      </c>
      <c r="AJ6301" s="43" t="str">
        <f>_xll.BInterpol('Base IPCA'!$C$3:$C$13,'Base IPCA'!$D$3:$D$13,AH6301,"Cubic","Extrapolate=Linear","MultiX=Average","Skip=True","Sort=True")</f>
        <v>#N/A Invalid Parameter: Interpolation value</v>
      </c>
    </row>
    <row r="6302" spans="34:36" x14ac:dyDescent="0.25">
      <c r="AH6302" s="42" t="e">
        <f t="shared" si="192"/>
        <v>#REF!</v>
      </c>
      <c r="AI6302" s="43" t="str">
        <f>_xll.BInterpol('Base IPCA'!$C$3:$C$13,'Base IPCA'!$E$3:$E$13,AH6302,"Cubic","Extrapolate=Linear","MultiX=Average","Skip=True","Sort=True")</f>
        <v>#N/A Invalid Parameter: Interpolation value</v>
      </c>
      <c r="AJ6302" s="43" t="str">
        <f>_xll.BInterpol('Base IPCA'!$C$3:$C$13,'Base IPCA'!$D$3:$D$13,AH6302,"Cubic","Extrapolate=Linear","MultiX=Average","Skip=True","Sort=True")</f>
        <v>#N/A Invalid Parameter: Interpolation value</v>
      </c>
    </row>
    <row r="6303" spans="34:36" x14ac:dyDescent="0.25">
      <c r="AH6303" s="42" t="e">
        <f t="shared" si="192"/>
        <v>#REF!</v>
      </c>
      <c r="AI6303" s="43" t="str">
        <f>_xll.BInterpol('Base IPCA'!$C$3:$C$13,'Base IPCA'!$E$3:$E$13,AH6303,"Cubic","Extrapolate=Linear","MultiX=Average","Skip=True","Sort=True")</f>
        <v>#N/A Invalid Parameter: Interpolation value</v>
      </c>
      <c r="AJ6303" s="43" t="str">
        <f>_xll.BInterpol('Base IPCA'!$C$3:$C$13,'Base IPCA'!$D$3:$D$13,AH6303,"Cubic","Extrapolate=Linear","MultiX=Average","Skip=True","Sort=True")</f>
        <v>#N/A Invalid Parameter: Interpolation value</v>
      </c>
    </row>
    <row r="6304" spans="34:36" x14ac:dyDescent="0.25">
      <c r="AH6304" s="42" t="e">
        <f t="shared" si="192"/>
        <v>#REF!</v>
      </c>
      <c r="AI6304" s="43" t="str">
        <f>_xll.BInterpol('Base IPCA'!$C$3:$C$13,'Base IPCA'!$E$3:$E$13,AH6304,"Cubic","Extrapolate=Linear","MultiX=Average","Skip=True","Sort=True")</f>
        <v>#N/A Invalid Parameter: Interpolation value</v>
      </c>
      <c r="AJ6304" s="43" t="str">
        <f>_xll.BInterpol('Base IPCA'!$C$3:$C$13,'Base IPCA'!$D$3:$D$13,AH6304,"Cubic","Extrapolate=Linear","MultiX=Average","Skip=True","Sort=True")</f>
        <v>#N/A Invalid Parameter: Interpolation value</v>
      </c>
    </row>
    <row r="6305" spans="34:36" x14ac:dyDescent="0.25">
      <c r="AH6305" s="42" t="e">
        <f t="shared" si="192"/>
        <v>#REF!</v>
      </c>
      <c r="AI6305" s="43" t="str">
        <f>_xll.BInterpol('Base IPCA'!$C$3:$C$13,'Base IPCA'!$E$3:$E$13,AH6305,"Cubic","Extrapolate=Linear","MultiX=Average","Skip=True","Sort=True")</f>
        <v>#N/A Invalid Parameter: Interpolation value</v>
      </c>
      <c r="AJ6305" s="43" t="str">
        <f>_xll.BInterpol('Base IPCA'!$C$3:$C$13,'Base IPCA'!$D$3:$D$13,AH6305,"Cubic","Extrapolate=Linear","MultiX=Average","Skip=True","Sort=True")</f>
        <v>#N/A Invalid Parameter: Interpolation value</v>
      </c>
    </row>
    <row r="6306" spans="34:36" x14ac:dyDescent="0.25">
      <c r="AH6306" s="42" t="e">
        <f t="shared" si="192"/>
        <v>#REF!</v>
      </c>
      <c r="AI6306" s="43" t="str">
        <f>_xll.BInterpol('Base IPCA'!$C$3:$C$13,'Base IPCA'!$E$3:$E$13,AH6306,"Cubic","Extrapolate=Linear","MultiX=Average","Skip=True","Sort=True")</f>
        <v>#N/A Invalid Parameter: Interpolation value</v>
      </c>
      <c r="AJ6306" s="43" t="str">
        <f>_xll.BInterpol('Base IPCA'!$C$3:$C$13,'Base IPCA'!$D$3:$D$13,AH6306,"Cubic","Extrapolate=Linear","MultiX=Average","Skip=True","Sort=True")</f>
        <v>#N/A Invalid Parameter: Interpolation value</v>
      </c>
    </row>
    <row r="6307" spans="34:36" x14ac:dyDescent="0.25">
      <c r="AH6307" s="42" t="e">
        <f t="shared" si="192"/>
        <v>#REF!</v>
      </c>
      <c r="AI6307" s="43" t="str">
        <f>_xll.BInterpol('Base IPCA'!$C$3:$C$13,'Base IPCA'!$E$3:$E$13,AH6307,"Cubic","Extrapolate=Linear","MultiX=Average","Skip=True","Sort=True")</f>
        <v>#N/A Invalid Parameter: Interpolation value</v>
      </c>
      <c r="AJ6307" s="43" t="str">
        <f>_xll.BInterpol('Base IPCA'!$C$3:$C$13,'Base IPCA'!$D$3:$D$13,AH6307,"Cubic","Extrapolate=Linear","MultiX=Average","Skip=True","Sort=True")</f>
        <v>#N/A Invalid Parameter: Interpolation value</v>
      </c>
    </row>
    <row r="6308" spans="34:36" x14ac:dyDescent="0.25">
      <c r="AH6308" s="42" t="e">
        <f t="shared" si="192"/>
        <v>#REF!</v>
      </c>
      <c r="AI6308" s="43" t="str">
        <f>_xll.BInterpol('Base IPCA'!$C$3:$C$13,'Base IPCA'!$E$3:$E$13,AH6308,"Cubic","Extrapolate=Linear","MultiX=Average","Skip=True","Sort=True")</f>
        <v>#N/A Invalid Parameter: Interpolation value</v>
      </c>
      <c r="AJ6308" s="43" t="str">
        <f>_xll.BInterpol('Base IPCA'!$C$3:$C$13,'Base IPCA'!$D$3:$D$13,AH6308,"Cubic","Extrapolate=Linear","MultiX=Average","Skip=True","Sort=True")</f>
        <v>#N/A Invalid Parameter: Interpolation value</v>
      </c>
    </row>
    <row r="6309" spans="34:36" x14ac:dyDescent="0.25">
      <c r="AH6309" s="42" t="e">
        <f t="shared" si="192"/>
        <v>#REF!</v>
      </c>
      <c r="AI6309" s="43" t="str">
        <f>_xll.BInterpol('Base IPCA'!$C$3:$C$13,'Base IPCA'!$E$3:$E$13,AH6309,"Cubic","Extrapolate=Linear","MultiX=Average","Skip=True","Sort=True")</f>
        <v>#N/A Invalid Parameter: Interpolation value</v>
      </c>
      <c r="AJ6309" s="43" t="str">
        <f>_xll.BInterpol('Base IPCA'!$C$3:$C$13,'Base IPCA'!$D$3:$D$13,AH6309,"Cubic","Extrapolate=Linear","MultiX=Average","Skip=True","Sort=True")</f>
        <v>#N/A Invalid Parameter: Interpolation value</v>
      </c>
    </row>
    <row r="6310" spans="34:36" x14ac:dyDescent="0.25">
      <c r="AH6310" s="42" t="e">
        <f t="shared" si="192"/>
        <v>#REF!</v>
      </c>
      <c r="AI6310" s="43" t="str">
        <f>_xll.BInterpol('Base IPCA'!$C$3:$C$13,'Base IPCA'!$E$3:$E$13,AH6310,"Cubic","Extrapolate=Linear","MultiX=Average","Skip=True","Sort=True")</f>
        <v>#N/A Invalid Parameter: Interpolation value</v>
      </c>
      <c r="AJ6310" s="43" t="str">
        <f>_xll.BInterpol('Base IPCA'!$C$3:$C$13,'Base IPCA'!$D$3:$D$13,AH6310,"Cubic","Extrapolate=Linear","MultiX=Average","Skip=True","Sort=True")</f>
        <v>#N/A Invalid Parameter: Interpolation value</v>
      </c>
    </row>
    <row r="6311" spans="34:36" x14ac:dyDescent="0.25">
      <c r="AH6311" s="42" t="e">
        <f t="shared" si="192"/>
        <v>#REF!</v>
      </c>
      <c r="AI6311" s="43" t="str">
        <f>_xll.BInterpol('Base IPCA'!$C$3:$C$13,'Base IPCA'!$E$3:$E$13,AH6311,"Cubic","Extrapolate=Linear","MultiX=Average","Skip=True","Sort=True")</f>
        <v>#N/A Invalid Parameter: Interpolation value</v>
      </c>
      <c r="AJ6311" s="43" t="str">
        <f>_xll.BInterpol('Base IPCA'!$C$3:$C$13,'Base IPCA'!$D$3:$D$13,AH6311,"Cubic","Extrapolate=Linear","MultiX=Average","Skip=True","Sort=True")</f>
        <v>#N/A Invalid Parameter: Interpolation value</v>
      </c>
    </row>
    <row r="6312" spans="34:36" x14ac:dyDescent="0.25">
      <c r="AH6312" s="42" t="e">
        <f t="shared" si="192"/>
        <v>#REF!</v>
      </c>
      <c r="AI6312" s="43" t="str">
        <f>_xll.BInterpol('Base IPCA'!$C$3:$C$13,'Base IPCA'!$E$3:$E$13,AH6312,"Cubic","Extrapolate=Linear","MultiX=Average","Skip=True","Sort=True")</f>
        <v>#N/A Invalid Parameter: Interpolation value</v>
      </c>
      <c r="AJ6312" s="43" t="str">
        <f>_xll.BInterpol('Base IPCA'!$C$3:$C$13,'Base IPCA'!$D$3:$D$13,AH6312,"Cubic","Extrapolate=Linear","MultiX=Average","Skip=True","Sort=True")</f>
        <v>#N/A Invalid Parameter: Interpolation value</v>
      </c>
    </row>
    <row r="6313" spans="34:36" x14ac:dyDescent="0.25">
      <c r="AH6313" s="42" t="e">
        <f t="shared" si="192"/>
        <v>#REF!</v>
      </c>
      <c r="AI6313" s="43" t="str">
        <f>_xll.BInterpol('Base IPCA'!$C$3:$C$13,'Base IPCA'!$E$3:$E$13,AH6313,"Cubic","Extrapolate=Linear","MultiX=Average","Skip=True","Sort=True")</f>
        <v>#N/A Invalid Parameter: Interpolation value</v>
      </c>
      <c r="AJ6313" s="43" t="str">
        <f>_xll.BInterpol('Base IPCA'!$C$3:$C$13,'Base IPCA'!$D$3:$D$13,AH6313,"Cubic","Extrapolate=Linear","MultiX=Average","Skip=True","Sort=True")</f>
        <v>#N/A Invalid Parameter: Interpolation value</v>
      </c>
    </row>
    <row r="6314" spans="34:36" x14ac:dyDescent="0.25">
      <c r="AH6314" s="42" t="e">
        <f t="shared" si="192"/>
        <v>#REF!</v>
      </c>
      <c r="AI6314" s="43" t="str">
        <f>_xll.BInterpol('Base IPCA'!$C$3:$C$13,'Base IPCA'!$E$3:$E$13,AH6314,"Cubic","Extrapolate=Linear","MultiX=Average","Skip=True","Sort=True")</f>
        <v>#N/A Invalid Parameter: Interpolation value</v>
      </c>
      <c r="AJ6314" s="43" t="str">
        <f>_xll.BInterpol('Base IPCA'!$C$3:$C$13,'Base IPCA'!$D$3:$D$13,AH6314,"Cubic","Extrapolate=Linear","MultiX=Average","Skip=True","Sort=True")</f>
        <v>#N/A Invalid Parameter: Interpolation value</v>
      </c>
    </row>
    <row r="6315" spans="34:36" x14ac:dyDescent="0.25">
      <c r="AH6315" s="42" t="e">
        <f t="shared" si="192"/>
        <v>#REF!</v>
      </c>
      <c r="AI6315" s="43" t="str">
        <f>_xll.BInterpol('Base IPCA'!$C$3:$C$13,'Base IPCA'!$E$3:$E$13,AH6315,"Cubic","Extrapolate=Linear","MultiX=Average","Skip=True","Sort=True")</f>
        <v>#N/A Invalid Parameter: Interpolation value</v>
      </c>
      <c r="AJ6315" s="43" t="str">
        <f>_xll.BInterpol('Base IPCA'!$C$3:$C$13,'Base IPCA'!$D$3:$D$13,AH6315,"Cubic","Extrapolate=Linear","MultiX=Average","Skip=True","Sort=True")</f>
        <v>#N/A Invalid Parameter: Interpolation value</v>
      </c>
    </row>
    <row r="6316" spans="34:36" x14ac:dyDescent="0.25">
      <c r="AH6316" s="42" t="e">
        <f t="shared" si="192"/>
        <v>#REF!</v>
      </c>
      <c r="AI6316" s="43" t="str">
        <f>_xll.BInterpol('Base IPCA'!$C$3:$C$13,'Base IPCA'!$E$3:$E$13,AH6316,"Cubic","Extrapolate=Linear","MultiX=Average","Skip=True","Sort=True")</f>
        <v>#N/A Invalid Parameter: Interpolation value</v>
      </c>
      <c r="AJ6316" s="43" t="str">
        <f>_xll.BInterpol('Base IPCA'!$C$3:$C$13,'Base IPCA'!$D$3:$D$13,AH6316,"Cubic","Extrapolate=Linear","MultiX=Average","Skip=True","Sort=True")</f>
        <v>#N/A Invalid Parameter: Interpolation value</v>
      </c>
    </row>
    <row r="6317" spans="34:36" x14ac:dyDescent="0.25">
      <c r="AH6317" s="42" t="e">
        <f t="shared" si="192"/>
        <v>#REF!</v>
      </c>
      <c r="AI6317" s="43" t="str">
        <f>_xll.BInterpol('Base IPCA'!$C$3:$C$13,'Base IPCA'!$E$3:$E$13,AH6317,"Cubic","Extrapolate=Linear","MultiX=Average","Skip=True","Sort=True")</f>
        <v>#N/A Invalid Parameter: Interpolation value</v>
      </c>
      <c r="AJ6317" s="43" t="str">
        <f>_xll.BInterpol('Base IPCA'!$C$3:$C$13,'Base IPCA'!$D$3:$D$13,AH6317,"Cubic","Extrapolate=Linear","MultiX=Average","Skip=True","Sort=True")</f>
        <v>#N/A Invalid Parameter: Interpolation value</v>
      </c>
    </row>
    <row r="6318" spans="34:36" x14ac:dyDescent="0.25">
      <c r="AH6318" s="42" t="e">
        <f t="shared" si="192"/>
        <v>#REF!</v>
      </c>
      <c r="AI6318" s="43" t="str">
        <f>_xll.BInterpol('Base IPCA'!$C$3:$C$13,'Base IPCA'!$E$3:$E$13,AH6318,"Cubic","Extrapolate=Linear","MultiX=Average","Skip=True","Sort=True")</f>
        <v>#N/A Invalid Parameter: Interpolation value</v>
      </c>
      <c r="AJ6318" s="43" t="str">
        <f>_xll.BInterpol('Base IPCA'!$C$3:$C$13,'Base IPCA'!$D$3:$D$13,AH6318,"Cubic","Extrapolate=Linear","MultiX=Average","Skip=True","Sort=True")</f>
        <v>#N/A Invalid Parameter: Interpolation value</v>
      </c>
    </row>
    <row r="6319" spans="34:36" x14ac:dyDescent="0.25">
      <c r="AH6319" s="42" t="e">
        <f t="shared" si="192"/>
        <v>#REF!</v>
      </c>
      <c r="AI6319" s="43" t="str">
        <f>_xll.BInterpol('Base IPCA'!$C$3:$C$13,'Base IPCA'!$E$3:$E$13,AH6319,"Cubic","Extrapolate=Linear","MultiX=Average","Skip=True","Sort=True")</f>
        <v>#N/A Invalid Parameter: Interpolation value</v>
      </c>
      <c r="AJ6319" s="43" t="str">
        <f>_xll.BInterpol('Base IPCA'!$C$3:$C$13,'Base IPCA'!$D$3:$D$13,AH6319,"Cubic","Extrapolate=Linear","MultiX=Average","Skip=True","Sort=True")</f>
        <v>#N/A Invalid Parameter: Interpolation value</v>
      </c>
    </row>
    <row r="6320" spans="34:36" x14ac:dyDescent="0.25">
      <c r="AH6320" s="42" t="e">
        <f t="shared" si="192"/>
        <v>#REF!</v>
      </c>
      <c r="AI6320" s="43" t="str">
        <f>_xll.BInterpol('Base IPCA'!$C$3:$C$13,'Base IPCA'!$E$3:$E$13,AH6320,"Cubic","Extrapolate=Linear","MultiX=Average","Skip=True","Sort=True")</f>
        <v>#N/A Invalid Parameter: Interpolation value</v>
      </c>
      <c r="AJ6320" s="43" t="str">
        <f>_xll.BInterpol('Base IPCA'!$C$3:$C$13,'Base IPCA'!$D$3:$D$13,AH6320,"Cubic","Extrapolate=Linear","MultiX=Average","Skip=True","Sort=True")</f>
        <v>#N/A Invalid Parameter: Interpolation value</v>
      </c>
    </row>
    <row r="6321" spans="34:36" x14ac:dyDescent="0.25">
      <c r="AH6321" s="42" t="e">
        <f t="shared" si="192"/>
        <v>#REF!</v>
      </c>
      <c r="AI6321" s="43" t="str">
        <f>_xll.BInterpol('Base IPCA'!$C$3:$C$13,'Base IPCA'!$E$3:$E$13,AH6321,"Cubic","Extrapolate=Linear","MultiX=Average","Skip=True","Sort=True")</f>
        <v>#N/A Invalid Parameter: Interpolation value</v>
      </c>
      <c r="AJ6321" s="43" t="str">
        <f>_xll.BInterpol('Base IPCA'!$C$3:$C$13,'Base IPCA'!$D$3:$D$13,AH6321,"Cubic","Extrapolate=Linear","MultiX=Average","Skip=True","Sort=True")</f>
        <v>#N/A Invalid Parameter: Interpolation value</v>
      </c>
    </row>
    <row r="6322" spans="34:36" x14ac:dyDescent="0.25">
      <c r="AH6322" s="42" t="e">
        <f t="shared" si="192"/>
        <v>#REF!</v>
      </c>
      <c r="AI6322" s="43" t="str">
        <f>_xll.BInterpol('Base IPCA'!$C$3:$C$13,'Base IPCA'!$E$3:$E$13,AH6322,"Cubic","Extrapolate=Linear","MultiX=Average","Skip=True","Sort=True")</f>
        <v>#N/A Invalid Parameter: Interpolation value</v>
      </c>
      <c r="AJ6322" s="43" t="str">
        <f>_xll.BInterpol('Base IPCA'!$C$3:$C$13,'Base IPCA'!$D$3:$D$13,AH6322,"Cubic","Extrapolate=Linear","MultiX=Average","Skip=True","Sort=True")</f>
        <v>#N/A Invalid Parameter: Interpolation value</v>
      </c>
    </row>
    <row r="6323" spans="34:36" x14ac:dyDescent="0.25">
      <c r="AH6323" s="42" t="e">
        <f t="shared" si="192"/>
        <v>#REF!</v>
      </c>
      <c r="AI6323" s="43" t="str">
        <f>_xll.BInterpol('Base IPCA'!$C$3:$C$13,'Base IPCA'!$E$3:$E$13,AH6323,"Cubic","Extrapolate=Linear","MultiX=Average","Skip=True","Sort=True")</f>
        <v>#N/A Invalid Parameter: Interpolation value</v>
      </c>
      <c r="AJ6323" s="43" t="str">
        <f>_xll.BInterpol('Base IPCA'!$C$3:$C$13,'Base IPCA'!$D$3:$D$13,AH6323,"Cubic","Extrapolate=Linear","MultiX=Average","Skip=True","Sort=True")</f>
        <v>#N/A Invalid Parameter: Interpolation value</v>
      </c>
    </row>
    <row r="6324" spans="34:36" x14ac:dyDescent="0.25">
      <c r="AH6324" s="42" t="e">
        <f t="shared" si="192"/>
        <v>#REF!</v>
      </c>
      <c r="AI6324" s="43" t="str">
        <f>_xll.BInterpol('Base IPCA'!$C$3:$C$13,'Base IPCA'!$E$3:$E$13,AH6324,"Cubic","Extrapolate=Linear","MultiX=Average","Skip=True","Sort=True")</f>
        <v>#N/A Invalid Parameter: Interpolation value</v>
      </c>
      <c r="AJ6324" s="43" t="str">
        <f>_xll.BInterpol('Base IPCA'!$C$3:$C$13,'Base IPCA'!$D$3:$D$13,AH6324,"Cubic","Extrapolate=Linear","MultiX=Average","Skip=True","Sort=True")</f>
        <v>#N/A Invalid Parameter: Interpolation value</v>
      </c>
    </row>
    <row r="6325" spans="34:36" x14ac:dyDescent="0.25">
      <c r="AH6325" s="42" t="e">
        <f t="shared" si="192"/>
        <v>#REF!</v>
      </c>
      <c r="AI6325" s="43" t="str">
        <f>_xll.BInterpol('Base IPCA'!$C$3:$C$13,'Base IPCA'!$E$3:$E$13,AH6325,"Cubic","Extrapolate=Linear","MultiX=Average","Skip=True","Sort=True")</f>
        <v>#N/A Invalid Parameter: Interpolation value</v>
      </c>
      <c r="AJ6325" s="43" t="str">
        <f>_xll.BInterpol('Base IPCA'!$C$3:$C$13,'Base IPCA'!$D$3:$D$13,AH6325,"Cubic","Extrapolate=Linear","MultiX=Average","Skip=True","Sort=True")</f>
        <v>#N/A Invalid Parameter: Interpolation value</v>
      </c>
    </row>
    <row r="6326" spans="34:36" x14ac:dyDescent="0.25">
      <c r="AH6326" s="42" t="e">
        <f t="shared" si="192"/>
        <v>#REF!</v>
      </c>
      <c r="AI6326" s="43" t="str">
        <f>_xll.BInterpol('Base IPCA'!$C$3:$C$13,'Base IPCA'!$E$3:$E$13,AH6326,"Cubic","Extrapolate=Linear","MultiX=Average","Skip=True","Sort=True")</f>
        <v>#N/A Invalid Parameter: Interpolation value</v>
      </c>
      <c r="AJ6326" s="43" t="str">
        <f>_xll.BInterpol('Base IPCA'!$C$3:$C$13,'Base IPCA'!$D$3:$D$13,AH6326,"Cubic","Extrapolate=Linear","MultiX=Average","Skip=True","Sort=True")</f>
        <v>#N/A Invalid Parameter: Interpolation value</v>
      </c>
    </row>
    <row r="6327" spans="34:36" x14ac:dyDescent="0.25">
      <c r="AH6327" s="42" t="e">
        <f t="shared" si="192"/>
        <v>#REF!</v>
      </c>
      <c r="AI6327" s="43" t="str">
        <f>_xll.BInterpol('Base IPCA'!$C$3:$C$13,'Base IPCA'!$E$3:$E$13,AH6327,"Cubic","Extrapolate=Linear","MultiX=Average","Skip=True","Sort=True")</f>
        <v>#N/A Invalid Parameter: Interpolation value</v>
      </c>
      <c r="AJ6327" s="43" t="str">
        <f>_xll.BInterpol('Base IPCA'!$C$3:$C$13,'Base IPCA'!$D$3:$D$13,AH6327,"Cubic","Extrapolate=Linear","MultiX=Average","Skip=True","Sort=True")</f>
        <v>#N/A Invalid Parameter: Interpolation value</v>
      </c>
    </row>
    <row r="6328" spans="34:36" x14ac:dyDescent="0.25">
      <c r="AH6328" s="42" t="e">
        <f t="shared" si="192"/>
        <v>#REF!</v>
      </c>
      <c r="AI6328" s="43" t="str">
        <f>_xll.BInterpol('Base IPCA'!$C$3:$C$13,'Base IPCA'!$E$3:$E$13,AH6328,"Cubic","Extrapolate=Linear","MultiX=Average","Skip=True","Sort=True")</f>
        <v>#N/A Invalid Parameter: Interpolation value</v>
      </c>
      <c r="AJ6328" s="43" t="str">
        <f>_xll.BInterpol('Base IPCA'!$C$3:$C$13,'Base IPCA'!$D$3:$D$13,AH6328,"Cubic","Extrapolate=Linear","MultiX=Average","Skip=True","Sort=True")</f>
        <v>#N/A Invalid Parameter: Interpolation value</v>
      </c>
    </row>
    <row r="6329" spans="34:36" x14ac:dyDescent="0.25">
      <c r="AH6329" s="42" t="e">
        <f t="shared" si="192"/>
        <v>#REF!</v>
      </c>
      <c r="AI6329" s="43" t="str">
        <f>_xll.BInterpol('Base IPCA'!$C$3:$C$13,'Base IPCA'!$E$3:$E$13,AH6329,"Cubic","Extrapolate=Linear","MultiX=Average","Skip=True","Sort=True")</f>
        <v>#N/A Invalid Parameter: Interpolation value</v>
      </c>
      <c r="AJ6329" s="43" t="str">
        <f>_xll.BInterpol('Base IPCA'!$C$3:$C$13,'Base IPCA'!$D$3:$D$13,AH6329,"Cubic","Extrapolate=Linear","MultiX=Average","Skip=True","Sort=True")</f>
        <v>#N/A Invalid Parameter: Interpolation value</v>
      </c>
    </row>
    <row r="6330" spans="34:36" x14ac:dyDescent="0.25">
      <c r="AH6330" s="42" t="e">
        <f t="shared" si="192"/>
        <v>#REF!</v>
      </c>
      <c r="AI6330" s="43" t="str">
        <f>_xll.BInterpol('Base IPCA'!$C$3:$C$13,'Base IPCA'!$E$3:$E$13,AH6330,"Cubic","Extrapolate=Linear","MultiX=Average","Skip=True","Sort=True")</f>
        <v>#N/A Invalid Parameter: Interpolation value</v>
      </c>
      <c r="AJ6330" s="43" t="str">
        <f>_xll.BInterpol('Base IPCA'!$C$3:$C$13,'Base IPCA'!$D$3:$D$13,AH6330,"Cubic","Extrapolate=Linear","MultiX=Average","Skip=True","Sort=True")</f>
        <v>#N/A Invalid Parameter: Interpolation value</v>
      </c>
    </row>
    <row r="6331" spans="34:36" x14ac:dyDescent="0.25">
      <c r="AH6331" s="42" t="e">
        <f t="shared" si="192"/>
        <v>#REF!</v>
      </c>
      <c r="AI6331" s="43" t="str">
        <f>_xll.BInterpol('Base IPCA'!$C$3:$C$13,'Base IPCA'!$E$3:$E$13,AH6331,"Cubic","Extrapolate=Linear","MultiX=Average","Skip=True","Sort=True")</f>
        <v>#N/A Invalid Parameter: Interpolation value</v>
      </c>
      <c r="AJ6331" s="43" t="str">
        <f>_xll.BInterpol('Base IPCA'!$C$3:$C$13,'Base IPCA'!$D$3:$D$13,AH6331,"Cubic","Extrapolate=Linear","MultiX=Average","Skip=True","Sort=True")</f>
        <v>#N/A Invalid Parameter: Interpolation value</v>
      </c>
    </row>
    <row r="6332" spans="34:36" x14ac:dyDescent="0.25">
      <c r="AH6332" s="42" t="e">
        <f t="shared" si="192"/>
        <v>#REF!</v>
      </c>
      <c r="AI6332" s="43" t="str">
        <f>_xll.BInterpol('Base IPCA'!$C$3:$C$13,'Base IPCA'!$E$3:$E$13,AH6332,"Cubic","Extrapolate=Linear","MultiX=Average","Skip=True","Sort=True")</f>
        <v>#N/A Invalid Parameter: Interpolation value</v>
      </c>
      <c r="AJ6332" s="43" t="str">
        <f>_xll.BInterpol('Base IPCA'!$C$3:$C$13,'Base IPCA'!$D$3:$D$13,AH6332,"Cubic","Extrapolate=Linear","MultiX=Average","Skip=True","Sort=True")</f>
        <v>#N/A Invalid Parameter: Interpolation value</v>
      </c>
    </row>
    <row r="6333" spans="34:36" x14ac:dyDescent="0.25">
      <c r="AH6333" s="42" t="e">
        <f t="shared" si="192"/>
        <v>#REF!</v>
      </c>
      <c r="AI6333" s="43" t="str">
        <f>_xll.BInterpol('Base IPCA'!$C$3:$C$13,'Base IPCA'!$E$3:$E$13,AH6333,"Cubic","Extrapolate=Linear","MultiX=Average","Skip=True","Sort=True")</f>
        <v>#N/A Invalid Parameter: Interpolation value</v>
      </c>
      <c r="AJ6333" s="43" t="str">
        <f>_xll.BInterpol('Base IPCA'!$C$3:$C$13,'Base IPCA'!$D$3:$D$13,AH6333,"Cubic","Extrapolate=Linear","MultiX=Average","Skip=True","Sort=True")</f>
        <v>#N/A Invalid Parameter: Interpolation value</v>
      </c>
    </row>
    <row r="6334" spans="34:36" x14ac:dyDescent="0.25">
      <c r="AH6334" s="42" t="e">
        <f t="shared" si="192"/>
        <v>#REF!</v>
      </c>
      <c r="AI6334" s="43" t="str">
        <f>_xll.BInterpol('Base IPCA'!$C$3:$C$13,'Base IPCA'!$E$3:$E$13,AH6334,"Cubic","Extrapolate=Linear","MultiX=Average","Skip=True","Sort=True")</f>
        <v>#N/A Invalid Parameter: Interpolation value</v>
      </c>
      <c r="AJ6334" s="43" t="str">
        <f>_xll.BInterpol('Base IPCA'!$C$3:$C$13,'Base IPCA'!$D$3:$D$13,AH6334,"Cubic","Extrapolate=Linear","MultiX=Average","Skip=True","Sort=True")</f>
        <v>#N/A Invalid Parameter: Interpolation value</v>
      </c>
    </row>
    <row r="6335" spans="34:36" x14ac:dyDescent="0.25">
      <c r="AH6335" s="42" t="e">
        <f t="shared" si="192"/>
        <v>#REF!</v>
      </c>
      <c r="AI6335" s="43" t="str">
        <f>_xll.BInterpol('Base IPCA'!$C$3:$C$13,'Base IPCA'!$E$3:$E$13,AH6335,"Cubic","Extrapolate=Linear","MultiX=Average","Skip=True","Sort=True")</f>
        <v>#N/A Invalid Parameter: Interpolation value</v>
      </c>
      <c r="AJ6335" s="43" t="str">
        <f>_xll.BInterpol('Base IPCA'!$C$3:$C$13,'Base IPCA'!$D$3:$D$13,AH6335,"Cubic","Extrapolate=Linear","MultiX=Average","Skip=True","Sort=True")</f>
        <v>#N/A Invalid Parameter: Interpolation value</v>
      </c>
    </row>
    <row r="6336" spans="34:36" x14ac:dyDescent="0.25">
      <c r="AH6336" s="42" t="e">
        <f t="shared" si="192"/>
        <v>#REF!</v>
      </c>
      <c r="AI6336" s="43" t="str">
        <f>_xll.BInterpol('Base IPCA'!$C$3:$C$13,'Base IPCA'!$E$3:$E$13,AH6336,"Cubic","Extrapolate=Linear","MultiX=Average","Skip=True","Sort=True")</f>
        <v>#N/A Invalid Parameter: Interpolation value</v>
      </c>
      <c r="AJ6336" s="43" t="str">
        <f>_xll.BInterpol('Base IPCA'!$C$3:$C$13,'Base IPCA'!$D$3:$D$13,AH6336,"Cubic","Extrapolate=Linear","MultiX=Average","Skip=True","Sort=True")</f>
        <v>#N/A Invalid Parameter: Interpolation value</v>
      </c>
    </row>
    <row r="6337" spans="34:36" x14ac:dyDescent="0.25">
      <c r="AH6337" s="42" t="e">
        <f t="shared" si="192"/>
        <v>#REF!</v>
      </c>
      <c r="AI6337" s="43" t="str">
        <f>_xll.BInterpol('Base IPCA'!$C$3:$C$13,'Base IPCA'!$E$3:$E$13,AH6337,"Cubic","Extrapolate=Linear","MultiX=Average","Skip=True","Sort=True")</f>
        <v>#N/A Invalid Parameter: Interpolation value</v>
      </c>
      <c r="AJ6337" s="43" t="str">
        <f>_xll.BInterpol('Base IPCA'!$C$3:$C$13,'Base IPCA'!$D$3:$D$13,AH6337,"Cubic","Extrapolate=Linear","MultiX=Average","Skip=True","Sort=True")</f>
        <v>#N/A Invalid Parameter: Interpolation value</v>
      </c>
    </row>
    <row r="6338" spans="34:36" x14ac:dyDescent="0.25">
      <c r="AH6338" s="42" t="e">
        <f t="shared" si="192"/>
        <v>#REF!</v>
      </c>
      <c r="AI6338" s="43" t="str">
        <f>_xll.BInterpol('Base IPCA'!$C$3:$C$13,'Base IPCA'!$E$3:$E$13,AH6338,"Cubic","Extrapolate=Linear","MultiX=Average","Skip=True","Sort=True")</f>
        <v>#N/A Invalid Parameter: Interpolation value</v>
      </c>
      <c r="AJ6338" s="43" t="str">
        <f>_xll.BInterpol('Base IPCA'!$C$3:$C$13,'Base IPCA'!$D$3:$D$13,AH6338,"Cubic","Extrapolate=Linear","MultiX=Average","Skip=True","Sort=True")</f>
        <v>#N/A Invalid Parameter: Interpolation value</v>
      </c>
    </row>
    <row r="6339" spans="34:36" x14ac:dyDescent="0.25">
      <c r="AH6339" s="42" t="e">
        <f t="shared" si="192"/>
        <v>#REF!</v>
      </c>
      <c r="AI6339" s="43" t="str">
        <f>_xll.BInterpol('Base IPCA'!$C$3:$C$13,'Base IPCA'!$E$3:$E$13,AH6339,"Cubic","Extrapolate=Linear","MultiX=Average","Skip=True","Sort=True")</f>
        <v>#N/A Invalid Parameter: Interpolation value</v>
      </c>
      <c r="AJ6339" s="43" t="str">
        <f>_xll.BInterpol('Base IPCA'!$C$3:$C$13,'Base IPCA'!$D$3:$D$13,AH6339,"Cubic","Extrapolate=Linear","MultiX=Average","Skip=True","Sort=True")</f>
        <v>#N/A Invalid Parameter: Interpolation value</v>
      </c>
    </row>
    <row r="6340" spans="34:36" x14ac:dyDescent="0.25">
      <c r="AH6340" s="42" t="e">
        <f t="shared" si="192"/>
        <v>#REF!</v>
      </c>
      <c r="AI6340" s="43" t="str">
        <f>_xll.BInterpol('Base IPCA'!$C$3:$C$13,'Base IPCA'!$E$3:$E$13,AH6340,"Cubic","Extrapolate=Linear","MultiX=Average","Skip=True","Sort=True")</f>
        <v>#N/A Invalid Parameter: Interpolation value</v>
      </c>
      <c r="AJ6340" s="43" t="str">
        <f>_xll.BInterpol('Base IPCA'!$C$3:$C$13,'Base IPCA'!$D$3:$D$13,AH6340,"Cubic","Extrapolate=Linear","MultiX=Average","Skip=True","Sort=True")</f>
        <v>#N/A Invalid Parameter: Interpolation value</v>
      </c>
    </row>
    <row r="6341" spans="34:36" x14ac:dyDescent="0.25">
      <c r="AH6341" s="42" t="e">
        <f t="shared" si="192"/>
        <v>#REF!</v>
      </c>
      <c r="AI6341" s="43" t="str">
        <f>_xll.BInterpol('Base IPCA'!$C$3:$C$13,'Base IPCA'!$E$3:$E$13,AH6341,"Cubic","Extrapolate=Linear","MultiX=Average","Skip=True","Sort=True")</f>
        <v>#N/A Invalid Parameter: Interpolation value</v>
      </c>
      <c r="AJ6341" s="43" t="str">
        <f>_xll.BInterpol('Base IPCA'!$C$3:$C$13,'Base IPCA'!$D$3:$D$13,AH6341,"Cubic","Extrapolate=Linear","MultiX=Average","Skip=True","Sort=True")</f>
        <v>#N/A Invalid Parameter: Interpolation value</v>
      </c>
    </row>
    <row r="6342" spans="34:36" x14ac:dyDescent="0.25">
      <c r="AH6342" s="42" t="e">
        <f t="shared" ref="AH6342:AH6405" si="193">AH6341+1</f>
        <v>#REF!</v>
      </c>
      <c r="AI6342" s="43" t="str">
        <f>_xll.BInterpol('Base IPCA'!$C$3:$C$13,'Base IPCA'!$E$3:$E$13,AH6342,"Cubic","Extrapolate=Linear","MultiX=Average","Skip=True","Sort=True")</f>
        <v>#N/A Invalid Parameter: Interpolation value</v>
      </c>
      <c r="AJ6342" s="43" t="str">
        <f>_xll.BInterpol('Base IPCA'!$C$3:$C$13,'Base IPCA'!$D$3:$D$13,AH6342,"Cubic","Extrapolate=Linear","MultiX=Average","Skip=True","Sort=True")</f>
        <v>#N/A Invalid Parameter: Interpolation value</v>
      </c>
    </row>
    <row r="6343" spans="34:36" x14ac:dyDescent="0.25">
      <c r="AH6343" s="42" t="e">
        <f t="shared" si="193"/>
        <v>#REF!</v>
      </c>
      <c r="AI6343" s="43" t="str">
        <f>_xll.BInterpol('Base IPCA'!$C$3:$C$13,'Base IPCA'!$E$3:$E$13,AH6343,"Cubic","Extrapolate=Linear","MultiX=Average","Skip=True","Sort=True")</f>
        <v>#N/A Invalid Parameter: Interpolation value</v>
      </c>
      <c r="AJ6343" s="43" t="str">
        <f>_xll.BInterpol('Base IPCA'!$C$3:$C$13,'Base IPCA'!$D$3:$D$13,AH6343,"Cubic","Extrapolate=Linear","MultiX=Average","Skip=True","Sort=True")</f>
        <v>#N/A Invalid Parameter: Interpolation value</v>
      </c>
    </row>
    <row r="6344" spans="34:36" x14ac:dyDescent="0.25">
      <c r="AH6344" s="42" t="e">
        <f t="shared" si="193"/>
        <v>#REF!</v>
      </c>
      <c r="AI6344" s="43" t="str">
        <f>_xll.BInterpol('Base IPCA'!$C$3:$C$13,'Base IPCA'!$E$3:$E$13,AH6344,"Cubic","Extrapolate=Linear","MultiX=Average","Skip=True","Sort=True")</f>
        <v>#N/A Invalid Parameter: Interpolation value</v>
      </c>
      <c r="AJ6344" s="43" t="str">
        <f>_xll.BInterpol('Base IPCA'!$C$3:$C$13,'Base IPCA'!$D$3:$D$13,AH6344,"Cubic","Extrapolate=Linear","MultiX=Average","Skip=True","Sort=True")</f>
        <v>#N/A Invalid Parameter: Interpolation value</v>
      </c>
    </row>
    <row r="6345" spans="34:36" x14ac:dyDescent="0.25">
      <c r="AH6345" s="42" t="e">
        <f t="shared" si="193"/>
        <v>#REF!</v>
      </c>
      <c r="AI6345" s="43" t="str">
        <f>_xll.BInterpol('Base IPCA'!$C$3:$C$13,'Base IPCA'!$E$3:$E$13,AH6345,"Cubic","Extrapolate=Linear","MultiX=Average","Skip=True","Sort=True")</f>
        <v>#N/A Invalid Parameter: Interpolation value</v>
      </c>
      <c r="AJ6345" s="43" t="str">
        <f>_xll.BInterpol('Base IPCA'!$C$3:$C$13,'Base IPCA'!$D$3:$D$13,AH6345,"Cubic","Extrapolate=Linear","MultiX=Average","Skip=True","Sort=True")</f>
        <v>#N/A Invalid Parameter: Interpolation value</v>
      </c>
    </row>
    <row r="6346" spans="34:36" x14ac:dyDescent="0.25">
      <c r="AH6346" s="42" t="e">
        <f t="shared" si="193"/>
        <v>#REF!</v>
      </c>
      <c r="AI6346" s="43" t="str">
        <f>_xll.BInterpol('Base IPCA'!$C$3:$C$13,'Base IPCA'!$E$3:$E$13,AH6346,"Cubic","Extrapolate=Linear","MultiX=Average","Skip=True","Sort=True")</f>
        <v>#N/A Invalid Parameter: Interpolation value</v>
      </c>
      <c r="AJ6346" s="43" t="str">
        <f>_xll.BInterpol('Base IPCA'!$C$3:$C$13,'Base IPCA'!$D$3:$D$13,AH6346,"Cubic","Extrapolate=Linear","MultiX=Average","Skip=True","Sort=True")</f>
        <v>#N/A Invalid Parameter: Interpolation value</v>
      </c>
    </row>
    <row r="6347" spans="34:36" x14ac:dyDescent="0.25">
      <c r="AH6347" s="42" t="e">
        <f t="shared" si="193"/>
        <v>#REF!</v>
      </c>
      <c r="AI6347" s="43" t="str">
        <f>_xll.BInterpol('Base IPCA'!$C$3:$C$13,'Base IPCA'!$E$3:$E$13,AH6347,"Cubic","Extrapolate=Linear","MultiX=Average","Skip=True","Sort=True")</f>
        <v>#N/A Invalid Parameter: Interpolation value</v>
      </c>
      <c r="AJ6347" s="43" t="str">
        <f>_xll.BInterpol('Base IPCA'!$C$3:$C$13,'Base IPCA'!$D$3:$D$13,AH6347,"Cubic","Extrapolate=Linear","MultiX=Average","Skip=True","Sort=True")</f>
        <v>#N/A Invalid Parameter: Interpolation value</v>
      </c>
    </row>
    <row r="6348" spans="34:36" x14ac:dyDescent="0.25">
      <c r="AH6348" s="42" t="e">
        <f t="shared" si="193"/>
        <v>#REF!</v>
      </c>
      <c r="AI6348" s="43" t="str">
        <f>_xll.BInterpol('Base IPCA'!$C$3:$C$13,'Base IPCA'!$E$3:$E$13,AH6348,"Cubic","Extrapolate=Linear","MultiX=Average","Skip=True","Sort=True")</f>
        <v>#N/A Invalid Parameter: Interpolation value</v>
      </c>
      <c r="AJ6348" s="43" t="str">
        <f>_xll.BInterpol('Base IPCA'!$C$3:$C$13,'Base IPCA'!$D$3:$D$13,AH6348,"Cubic","Extrapolate=Linear","MultiX=Average","Skip=True","Sort=True")</f>
        <v>#N/A Invalid Parameter: Interpolation value</v>
      </c>
    </row>
    <row r="6349" spans="34:36" x14ac:dyDescent="0.25">
      <c r="AH6349" s="42" t="e">
        <f t="shared" si="193"/>
        <v>#REF!</v>
      </c>
      <c r="AI6349" s="43" t="str">
        <f>_xll.BInterpol('Base IPCA'!$C$3:$C$13,'Base IPCA'!$E$3:$E$13,AH6349,"Cubic","Extrapolate=Linear","MultiX=Average","Skip=True","Sort=True")</f>
        <v>#N/A Invalid Parameter: Interpolation value</v>
      </c>
      <c r="AJ6349" s="43" t="str">
        <f>_xll.BInterpol('Base IPCA'!$C$3:$C$13,'Base IPCA'!$D$3:$D$13,AH6349,"Cubic","Extrapolate=Linear","MultiX=Average","Skip=True","Sort=True")</f>
        <v>#N/A Invalid Parameter: Interpolation value</v>
      </c>
    </row>
    <row r="6350" spans="34:36" x14ac:dyDescent="0.25">
      <c r="AH6350" s="42" t="e">
        <f t="shared" si="193"/>
        <v>#REF!</v>
      </c>
      <c r="AI6350" s="43" t="str">
        <f>_xll.BInterpol('Base IPCA'!$C$3:$C$13,'Base IPCA'!$E$3:$E$13,AH6350,"Cubic","Extrapolate=Linear","MultiX=Average","Skip=True","Sort=True")</f>
        <v>#N/A Invalid Parameter: Interpolation value</v>
      </c>
      <c r="AJ6350" s="43" t="str">
        <f>_xll.BInterpol('Base IPCA'!$C$3:$C$13,'Base IPCA'!$D$3:$D$13,AH6350,"Cubic","Extrapolate=Linear","MultiX=Average","Skip=True","Sort=True")</f>
        <v>#N/A Invalid Parameter: Interpolation value</v>
      </c>
    </row>
    <row r="6351" spans="34:36" x14ac:dyDescent="0.25">
      <c r="AH6351" s="42" t="e">
        <f t="shared" si="193"/>
        <v>#REF!</v>
      </c>
      <c r="AI6351" s="43" t="str">
        <f>_xll.BInterpol('Base IPCA'!$C$3:$C$13,'Base IPCA'!$E$3:$E$13,AH6351,"Cubic","Extrapolate=Linear","MultiX=Average","Skip=True","Sort=True")</f>
        <v>#N/A Invalid Parameter: Interpolation value</v>
      </c>
      <c r="AJ6351" s="43" t="str">
        <f>_xll.BInterpol('Base IPCA'!$C$3:$C$13,'Base IPCA'!$D$3:$D$13,AH6351,"Cubic","Extrapolate=Linear","MultiX=Average","Skip=True","Sort=True")</f>
        <v>#N/A Invalid Parameter: Interpolation value</v>
      </c>
    </row>
    <row r="6352" spans="34:36" x14ac:dyDescent="0.25">
      <c r="AH6352" s="42" t="e">
        <f t="shared" si="193"/>
        <v>#REF!</v>
      </c>
      <c r="AI6352" s="43" t="str">
        <f>_xll.BInterpol('Base IPCA'!$C$3:$C$13,'Base IPCA'!$E$3:$E$13,AH6352,"Cubic","Extrapolate=Linear","MultiX=Average","Skip=True","Sort=True")</f>
        <v>#N/A Invalid Parameter: Interpolation value</v>
      </c>
      <c r="AJ6352" s="43" t="str">
        <f>_xll.BInterpol('Base IPCA'!$C$3:$C$13,'Base IPCA'!$D$3:$D$13,AH6352,"Cubic","Extrapolate=Linear","MultiX=Average","Skip=True","Sort=True")</f>
        <v>#N/A Invalid Parameter: Interpolation value</v>
      </c>
    </row>
    <row r="6353" spans="34:36" x14ac:dyDescent="0.25">
      <c r="AH6353" s="42" t="e">
        <f t="shared" si="193"/>
        <v>#REF!</v>
      </c>
      <c r="AI6353" s="43" t="str">
        <f>_xll.BInterpol('Base IPCA'!$C$3:$C$13,'Base IPCA'!$E$3:$E$13,AH6353,"Cubic","Extrapolate=Linear","MultiX=Average","Skip=True","Sort=True")</f>
        <v>#N/A Invalid Parameter: Interpolation value</v>
      </c>
      <c r="AJ6353" s="43" t="str">
        <f>_xll.BInterpol('Base IPCA'!$C$3:$C$13,'Base IPCA'!$D$3:$D$13,AH6353,"Cubic","Extrapolate=Linear","MultiX=Average","Skip=True","Sort=True")</f>
        <v>#N/A Invalid Parameter: Interpolation value</v>
      </c>
    </row>
    <row r="6354" spans="34:36" x14ac:dyDescent="0.25">
      <c r="AH6354" s="42" t="e">
        <f t="shared" si="193"/>
        <v>#REF!</v>
      </c>
      <c r="AI6354" s="43" t="str">
        <f>_xll.BInterpol('Base IPCA'!$C$3:$C$13,'Base IPCA'!$E$3:$E$13,AH6354,"Cubic","Extrapolate=Linear","MultiX=Average","Skip=True","Sort=True")</f>
        <v>#N/A Invalid Parameter: Interpolation value</v>
      </c>
      <c r="AJ6354" s="43" t="str">
        <f>_xll.BInterpol('Base IPCA'!$C$3:$C$13,'Base IPCA'!$D$3:$D$13,AH6354,"Cubic","Extrapolate=Linear","MultiX=Average","Skip=True","Sort=True")</f>
        <v>#N/A Invalid Parameter: Interpolation value</v>
      </c>
    </row>
    <row r="6355" spans="34:36" x14ac:dyDescent="0.25">
      <c r="AH6355" s="42" t="e">
        <f t="shared" si="193"/>
        <v>#REF!</v>
      </c>
      <c r="AI6355" s="43" t="str">
        <f>_xll.BInterpol('Base IPCA'!$C$3:$C$13,'Base IPCA'!$E$3:$E$13,AH6355,"Cubic","Extrapolate=Linear","MultiX=Average","Skip=True","Sort=True")</f>
        <v>#N/A Invalid Parameter: Interpolation value</v>
      </c>
      <c r="AJ6355" s="43" t="str">
        <f>_xll.BInterpol('Base IPCA'!$C$3:$C$13,'Base IPCA'!$D$3:$D$13,AH6355,"Cubic","Extrapolate=Linear","MultiX=Average","Skip=True","Sort=True")</f>
        <v>#N/A Invalid Parameter: Interpolation value</v>
      </c>
    </row>
    <row r="6356" spans="34:36" x14ac:dyDescent="0.25">
      <c r="AH6356" s="42" t="e">
        <f t="shared" si="193"/>
        <v>#REF!</v>
      </c>
      <c r="AI6356" s="43" t="str">
        <f>_xll.BInterpol('Base IPCA'!$C$3:$C$13,'Base IPCA'!$E$3:$E$13,AH6356,"Cubic","Extrapolate=Linear","MultiX=Average","Skip=True","Sort=True")</f>
        <v>#N/A Invalid Parameter: Interpolation value</v>
      </c>
      <c r="AJ6356" s="43" t="str">
        <f>_xll.BInterpol('Base IPCA'!$C$3:$C$13,'Base IPCA'!$D$3:$D$13,AH6356,"Cubic","Extrapolate=Linear","MultiX=Average","Skip=True","Sort=True")</f>
        <v>#N/A Invalid Parameter: Interpolation value</v>
      </c>
    </row>
    <row r="6357" spans="34:36" x14ac:dyDescent="0.25">
      <c r="AH6357" s="42" t="e">
        <f t="shared" si="193"/>
        <v>#REF!</v>
      </c>
      <c r="AI6357" s="43" t="str">
        <f>_xll.BInterpol('Base IPCA'!$C$3:$C$13,'Base IPCA'!$E$3:$E$13,AH6357,"Cubic","Extrapolate=Linear","MultiX=Average","Skip=True","Sort=True")</f>
        <v>#N/A Invalid Parameter: Interpolation value</v>
      </c>
      <c r="AJ6357" s="43" t="str">
        <f>_xll.BInterpol('Base IPCA'!$C$3:$C$13,'Base IPCA'!$D$3:$D$13,AH6357,"Cubic","Extrapolate=Linear","MultiX=Average","Skip=True","Sort=True")</f>
        <v>#N/A Invalid Parameter: Interpolation value</v>
      </c>
    </row>
    <row r="6358" spans="34:36" x14ac:dyDescent="0.25">
      <c r="AH6358" s="42" t="e">
        <f t="shared" si="193"/>
        <v>#REF!</v>
      </c>
      <c r="AI6358" s="43" t="str">
        <f>_xll.BInterpol('Base IPCA'!$C$3:$C$13,'Base IPCA'!$E$3:$E$13,AH6358,"Cubic","Extrapolate=Linear","MultiX=Average","Skip=True","Sort=True")</f>
        <v>#N/A Invalid Parameter: Interpolation value</v>
      </c>
      <c r="AJ6358" s="43" t="str">
        <f>_xll.BInterpol('Base IPCA'!$C$3:$C$13,'Base IPCA'!$D$3:$D$13,AH6358,"Cubic","Extrapolate=Linear","MultiX=Average","Skip=True","Sort=True")</f>
        <v>#N/A Invalid Parameter: Interpolation value</v>
      </c>
    </row>
    <row r="6359" spans="34:36" x14ac:dyDescent="0.25">
      <c r="AH6359" s="42" t="e">
        <f t="shared" si="193"/>
        <v>#REF!</v>
      </c>
      <c r="AI6359" s="43" t="str">
        <f>_xll.BInterpol('Base IPCA'!$C$3:$C$13,'Base IPCA'!$E$3:$E$13,AH6359,"Cubic","Extrapolate=Linear","MultiX=Average","Skip=True","Sort=True")</f>
        <v>#N/A Invalid Parameter: Interpolation value</v>
      </c>
      <c r="AJ6359" s="43" t="str">
        <f>_xll.BInterpol('Base IPCA'!$C$3:$C$13,'Base IPCA'!$D$3:$D$13,AH6359,"Cubic","Extrapolate=Linear","MultiX=Average","Skip=True","Sort=True")</f>
        <v>#N/A Invalid Parameter: Interpolation value</v>
      </c>
    </row>
    <row r="6360" spans="34:36" x14ac:dyDescent="0.25">
      <c r="AH6360" s="42" t="e">
        <f t="shared" si="193"/>
        <v>#REF!</v>
      </c>
      <c r="AI6360" s="43" t="str">
        <f>_xll.BInterpol('Base IPCA'!$C$3:$C$13,'Base IPCA'!$E$3:$E$13,AH6360,"Cubic","Extrapolate=Linear","MultiX=Average","Skip=True","Sort=True")</f>
        <v>#N/A Invalid Parameter: Interpolation value</v>
      </c>
      <c r="AJ6360" s="43" t="str">
        <f>_xll.BInterpol('Base IPCA'!$C$3:$C$13,'Base IPCA'!$D$3:$D$13,AH6360,"Cubic","Extrapolate=Linear","MultiX=Average","Skip=True","Sort=True")</f>
        <v>#N/A Invalid Parameter: Interpolation value</v>
      </c>
    </row>
    <row r="6361" spans="34:36" x14ac:dyDescent="0.25">
      <c r="AH6361" s="42" t="e">
        <f t="shared" si="193"/>
        <v>#REF!</v>
      </c>
      <c r="AI6361" s="43" t="str">
        <f>_xll.BInterpol('Base IPCA'!$C$3:$C$13,'Base IPCA'!$E$3:$E$13,AH6361,"Cubic","Extrapolate=Linear","MultiX=Average","Skip=True","Sort=True")</f>
        <v>#N/A Invalid Parameter: Interpolation value</v>
      </c>
      <c r="AJ6361" s="43" t="str">
        <f>_xll.BInterpol('Base IPCA'!$C$3:$C$13,'Base IPCA'!$D$3:$D$13,AH6361,"Cubic","Extrapolate=Linear","MultiX=Average","Skip=True","Sort=True")</f>
        <v>#N/A Invalid Parameter: Interpolation value</v>
      </c>
    </row>
    <row r="6362" spans="34:36" x14ac:dyDescent="0.25">
      <c r="AH6362" s="42" t="e">
        <f t="shared" si="193"/>
        <v>#REF!</v>
      </c>
      <c r="AI6362" s="43" t="str">
        <f>_xll.BInterpol('Base IPCA'!$C$3:$C$13,'Base IPCA'!$E$3:$E$13,AH6362,"Cubic","Extrapolate=Linear","MultiX=Average","Skip=True","Sort=True")</f>
        <v>#N/A Invalid Parameter: Interpolation value</v>
      </c>
      <c r="AJ6362" s="43" t="str">
        <f>_xll.BInterpol('Base IPCA'!$C$3:$C$13,'Base IPCA'!$D$3:$D$13,AH6362,"Cubic","Extrapolate=Linear","MultiX=Average","Skip=True","Sort=True")</f>
        <v>#N/A Invalid Parameter: Interpolation value</v>
      </c>
    </row>
    <row r="6363" spans="34:36" x14ac:dyDescent="0.25">
      <c r="AH6363" s="42" t="e">
        <f t="shared" si="193"/>
        <v>#REF!</v>
      </c>
      <c r="AI6363" s="43" t="str">
        <f>_xll.BInterpol('Base IPCA'!$C$3:$C$13,'Base IPCA'!$E$3:$E$13,AH6363,"Cubic","Extrapolate=Linear","MultiX=Average","Skip=True","Sort=True")</f>
        <v>#N/A Invalid Parameter: Interpolation value</v>
      </c>
      <c r="AJ6363" s="43" t="str">
        <f>_xll.BInterpol('Base IPCA'!$C$3:$C$13,'Base IPCA'!$D$3:$D$13,AH6363,"Cubic","Extrapolate=Linear","MultiX=Average","Skip=True","Sort=True")</f>
        <v>#N/A Invalid Parameter: Interpolation value</v>
      </c>
    </row>
    <row r="6364" spans="34:36" x14ac:dyDescent="0.25">
      <c r="AH6364" s="42" t="e">
        <f t="shared" si="193"/>
        <v>#REF!</v>
      </c>
      <c r="AI6364" s="43" t="str">
        <f>_xll.BInterpol('Base IPCA'!$C$3:$C$13,'Base IPCA'!$E$3:$E$13,AH6364,"Cubic","Extrapolate=Linear","MultiX=Average","Skip=True","Sort=True")</f>
        <v>#N/A Invalid Parameter: Interpolation value</v>
      </c>
      <c r="AJ6364" s="43" t="str">
        <f>_xll.BInterpol('Base IPCA'!$C$3:$C$13,'Base IPCA'!$D$3:$D$13,AH6364,"Cubic","Extrapolate=Linear","MultiX=Average","Skip=True","Sort=True")</f>
        <v>#N/A Invalid Parameter: Interpolation value</v>
      </c>
    </row>
    <row r="6365" spans="34:36" x14ac:dyDescent="0.25">
      <c r="AH6365" s="42" t="e">
        <f t="shared" si="193"/>
        <v>#REF!</v>
      </c>
      <c r="AI6365" s="43" t="str">
        <f>_xll.BInterpol('Base IPCA'!$C$3:$C$13,'Base IPCA'!$E$3:$E$13,AH6365,"Cubic","Extrapolate=Linear","MultiX=Average","Skip=True","Sort=True")</f>
        <v>#N/A Invalid Parameter: Interpolation value</v>
      </c>
      <c r="AJ6365" s="43" t="str">
        <f>_xll.BInterpol('Base IPCA'!$C$3:$C$13,'Base IPCA'!$D$3:$D$13,AH6365,"Cubic","Extrapolate=Linear","MultiX=Average","Skip=True","Sort=True")</f>
        <v>#N/A Invalid Parameter: Interpolation value</v>
      </c>
    </row>
    <row r="6366" spans="34:36" x14ac:dyDescent="0.25">
      <c r="AH6366" s="42" t="e">
        <f t="shared" si="193"/>
        <v>#REF!</v>
      </c>
      <c r="AI6366" s="43" t="str">
        <f>_xll.BInterpol('Base IPCA'!$C$3:$C$13,'Base IPCA'!$E$3:$E$13,AH6366,"Cubic","Extrapolate=Linear","MultiX=Average","Skip=True","Sort=True")</f>
        <v>#N/A Invalid Parameter: Interpolation value</v>
      </c>
      <c r="AJ6366" s="43" t="str">
        <f>_xll.BInterpol('Base IPCA'!$C$3:$C$13,'Base IPCA'!$D$3:$D$13,AH6366,"Cubic","Extrapolate=Linear","MultiX=Average","Skip=True","Sort=True")</f>
        <v>#N/A Invalid Parameter: Interpolation value</v>
      </c>
    </row>
    <row r="6367" spans="34:36" x14ac:dyDescent="0.25">
      <c r="AH6367" s="42" t="e">
        <f t="shared" si="193"/>
        <v>#REF!</v>
      </c>
      <c r="AI6367" s="43" t="str">
        <f>_xll.BInterpol('Base IPCA'!$C$3:$C$13,'Base IPCA'!$E$3:$E$13,AH6367,"Cubic","Extrapolate=Linear","MultiX=Average","Skip=True","Sort=True")</f>
        <v>#N/A Invalid Parameter: Interpolation value</v>
      </c>
      <c r="AJ6367" s="43" t="str">
        <f>_xll.BInterpol('Base IPCA'!$C$3:$C$13,'Base IPCA'!$D$3:$D$13,AH6367,"Cubic","Extrapolate=Linear","MultiX=Average","Skip=True","Sort=True")</f>
        <v>#N/A Invalid Parameter: Interpolation value</v>
      </c>
    </row>
    <row r="6368" spans="34:36" x14ac:dyDescent="0.25">
      <c r="AH6368" s="42" t="e">
        <f t="shared" si="193"/>
        <v>#REF!</v>
      </c>
      <c r="AI6368" s="43" t="str">
        <f>_xll.BInterpol('Base IPCA'!$C$3:$C$13,'Base IPCA'!$E$3:$E$13,AH6368,"Cubic","Extrapolate=Linear","MultiX=Average","Skip=True","Sort=True")</f>
        <v>#N/A Invalid Parameter: Interpolation value</v>
      </c>
      <c r="AJ6368" s="43" t="str">
        <f>_xll.BInterpol('Base IPCA'!$C$3:$C$13,'Base IPCA'!$D$3:$D$13,AH6368,"Cubic","Extrapolate=Linear","MultiX=Average","Skip=True","Sort=True")</f>
        <v>#N/A Invalid Parameter: Interpolation value</v>
      </c>
    </row>
    <row r="6369" spans="34:36" x14ac:dyDescent="0.25">
      <c r="AH6369" s="42" t="e">
        <f t="shared" si="193"/>
        <v>#REF!</v>
      </c>
      <c r="AI6369" s="43" t="str">
        <f>_xll.BInterpol('Base IPCA'!$C$3:$C$13,'Base IPCA'!$E$3:$E$13,AH6369,"Cubic","Extrapolate=Linear","MultiX=Average","Skip=True","Sort=True")</f>
        <v>#N/A Invalid Parameter: Interpolation value</v>
      </c>
      <c r="AJ6369" s="43" t="str">
        <f>_xll.BInterpol('Base IPCA'!$C$3:$C$13,'Base IPCA'!$D$3:$D$13,AH6369,"Cubic","Extrapolate=Linear","MultiX=Average","Skip=True","Sort=True")</f>
        <v>#N/A Invalid Parameter: Interpolation value</v>
      </c>
    </row>
    <row r="6370" spans="34:36" x14ac:dyDescent="0.25">
      <c r="AH6370" s="42" t="e">
        <f t="shared" si="193"/>
        <v>#REF!</v>
      </c>
      <c r="AI6370" s="43" t="str">
        <f>_xll.BInterpol('Base IPCA'!$C$3:$C$13,'Base IPCA'!$E$3:$E$13,AH6370,"Cubic","Extrapolate=Linear","MultiX=Average","Skip=True","Sort=True")</f>
        <v>#N/A Invalid Parameter: Interpolation value</v>
      </c>
      <c r="AJ6370" s="43" t="str">
        <f>_xll.BInterpol('Base IPCA'!$C$3:$C$13,'Base IPCA'!$D$3:$D$13,AH6370,"Cubic","Extrapolate=Linear","MultiX=Average","Skip=True","Sort=True")</f>
        <v>#N/A Invalid Parameter: Interpolation value</v>
      </c>
    </row>
    <row r="6371" spans="34:36" x14ac:dyDescent="0.25">
      <c r="AH6371" s="42" t="e">
        <f t="shared" si="193"/>
        <v>#REF!</v>
      </c>
      <c r="AI6371" s="43" t="str">
        <f>_xll.BInterpol('Base IPCA'!$C$3:$C$13,'Base IPCA'!$E$3:$E$13,AH6371,"Cubic","Extrapolate=Linear","MultiX=Average","Skip=True","Sort=True")</f>
        <v>#N/A Invalid Parameter: Interpolation value</v>
      </c>
      <c r="AJ6371" s="43" t="str">
        <f>_xll.BInterpol('Base IPCA'!$C$3:$C$13,'Base IPCA'!$D$3:$D$13,AH6371,"Cubic","Extrapolate=Linear","MultiX=Average","Skip=True","Sort=True")</f>
        <v>#N/A Invalid Parameter: Interpolation value</v>
      </c>
    </row>
    <row r="6372" spans="34:36" x14ac:dyDescent="0.25">
      <c r="AH6372" s="42" t="e">
        <f t="shared" si="193"/>
        <v>#REF!</v>
      </c>
      <c r="AI6372" s="43" t="str">
        <f>_xll.BInterpol('Base IPCA'!$C$3:$C$13,'Base IPCA'!$E$3:$E$13,AH6372,"Cubic","Extrapolate=Linear","MultiX=Average","Skip=True","Sort=True")</f>
        <v>#N/A Invalid Parameter: Interpolation value</v>
      </c>
      <c r="AJ6372" s="43" t="str">
        <f>_xll.BInterpol('Base IPCA'!$C$3:$C$13,'Base IPCA'!$D$3:$D$13,AH6372,"Cubic","Extrapolate=Linear","MultiX=Average","Skip=True","Sort=True")</f>
        <v>#N/A Invalid Parameter: Interpolation value</v>
      </c>
    </row>
    <row r="6373" spans="34:36" x14ac:dyDescent="0.25">
      <c r="AH6373" s="42" t="e">
        <f t="shared" si="193"/>
        <v>#REF!</v>
      </c>
      <c r="AI6373" s="43" t="str">
        <f>_xll.BInterpol('Base IPCA'!$C$3:$C$13,'Base IPCA'!$E$3:$E$13,AH6373,"Cubic","Extrapolate=Linear","MultiX=Average","Skip=True","Sort=True")</f>
        <v>#N/A Invalid Parameter: Interpolation value</v>
      </c>
      <c r="AJ6373" s="43" t="str">
        <f>_xll.BInterpol('Base IPCA'!$C$3:$C$13,'Base IPCA'!$D$3:$D$13,AH6373,"Cubic","Extrapolate=Linear","MultiX=Average","Skip=True","Sort=True")</f>
        <v>#N/A Invalid Parameter: Interpolation value</v>
      </c>
    </row>
    <row r="6374" spans="34:36" x14ac:dyDescent="0.25">
      <c r="AH6374" s="42" t="e">
        <f t="shared" si="193"/>
        <v>#REF!</v>
      </c>
      <c r="AI6374" s="43" t="str">
        <f>_xll.BInterpol('Base IPCA'!$C$3:$C$13,'Base IPCA'!$E$3:$E$13,AH6374,"Cubic","Extrapolate=Linear","MultiX=Average","Skip=True","Sort=True")</f>
        <v>#N/A Invalid Parameter: Interpolation value</v>
      </c>
      <c r="AJ6374" s="43" t="str">
        <f>_xll.BInterpol('Base IPCA'!$C$3:$C$13,'Base IPCA'!$D$3:$D$13,AH6374,"Cubic","Extrapolate=Linear","MultiX=Average","Skip=True","Sort=True")</f>
        <v>#N/A Invalid Parameter: Interpolation value</v>
      </c>
    </row>
    <row r="6375" spans="34:36" x14ac:dyDescent="0.25">
      <c r="AH6375" s="42" t="e">
        <f t="shared" si="193"/>
        <v>#REF!</v>
      </c>
      <c r="AI6375" s="43" t="str">
        <f>_xll.BInterpol('Base IPCA'!$C$3:$C$13,'Base IPCA'!$E$3:$E$13,AH6375,"Cubic","Extrapolate=Linear","MultiX=Average","Skip=True","Sort=True")</f>
        <v>#N/A Invalid Parameter: Interpolation value</v>
      </c>
      <c r="AJ6375" s="43" t="str">
        <f>_xll.BInterpol('Base IPCA'!$C$3:$C$13,'Base IPCA'!$D$3:$D$13,AH6375,"Cubic","Extrapolate=Linear","MultiX=Average","Skip=True","Sort=True")</f>
        <v>#N/A Invalid Parameter: Interpolation value</v>
      </c>
    </row>
    <row r="6376" spans="34:36" x14ac:dyDescent="0.25">
      <c r="AH6376" s="42" t="e">
        <f t="shared" si="193"/>
        <v>#REF!</v>
      </c>
      <c r="AI6376" s="43" t="str">
        <f>_xll.BInterpol('Base IPCA'!$C$3:$C$13,'Base IPCA'!$E$3:$E$13,AH6376,"Cubic","Extrapolate=Linear","MultiX=Average","Skip=True","Sort=True")</f>
        <v>#N/A Invalid Parameter: Interpolation value</v>
      </c>
      <c r="AJ6376" s="43" t="str">
        <f>_xll.BInterpol('Base IPCA'!$C$3:$C$13,'Base IPCA'!$D$3:$D$13,AH6376,"Cubic","Extrapolate=Linear","MultiX=Average","Skip=True","Sort=True")</f>
        <v>#N/A Invalid Parameter: Interpolation value</v>
      </c>
    </row>
    <row r="6377" spans="34:36" x14ac:dyDescent="0.25">
      <c r="AH6377" s="42" t="e">
        <f t="shared" si="193"/>
        <v>#REF!</v>
      </c>
      <c r="AI6377" s="43" t="str">
        <f>_xll.BInterpol('Base IPCA'!$C$3:$C$13,'Base IPCA'!$E$3:$E$13,AH6377,"Cubic","Extrapolate=Linear","MultiX=Average","Skip=True","Sort=True")</f>
        <v>#N/A Invalid Parameter: Interpolation value</v>
      </c>
      <c r="AJ6377" s="43" t="str">
        <f>_xll.BInterpol('Base IPCA'!$C$3:$C$13,'Base IPCA'!$D$3:$D$13,AH6377,"Cubic","Extrapolate=Linear","MultiX=Average","Skip=True","Sort=True")</f>
        <v>#N/A Invalid Parameter: Interpolation value</v>
      </c>
    </row>
    <row r="6378" spans="34:36" x14ac:dyDescent="0.25">
      <c r="AH6378" s="42" t="e">
        <f t="shared" si="193"/>
        <v>#REF!</v>
      </c>
      <c r="AI6378" s="43" t="str">
        <f>_xll.BInterpol('Base IPCA'!$C$3:$C$13,'Base IPCA'!$E$3:$E$13,AH6378,"Cubic","Extrapolate=Linear","MultiX=Average","Skip=True","Sort=True")</f>
        <v>#N/A Invalid Parameter: Interpolation value</v>
      </c>
      <c r="AJ6378" s="43" t="str">
        <f>_xll.BInterpol('Base IPCA'!$C$3:$C$13,'Base IPCA'!$D$3:$D$13,AH6378,"Cubic","Extrapolate=Linear","MultiX=Average","Skip=True","Sort=True")</f>
        <v>#N/A Invalid Parameter: Interpolation value</v>
      </c>
    </row>
    <row r="6379" spans="34:36" x14ac:dyDescent="0.25">
      <c r="AH6379" s="42" t="e">
        <f t="shared" si="193"/>
        <v>#REF!</v>
      </c>
      <c r="AI6379" s="43" t="str">
        <f>_xll.BInterpol('Base IPCA'!$C$3:$C$13,'Base IPCA'!$E$3:$E$13,AH6379,"Cubic","Extrapolate=Linear","MultiX=Average","Skip=True","Sort=True")</f>
        <v>#N/A Invalid Parameter: Interpolation value</v>
      </c>
      <c r="AJ6379" s="43" t="str">
        <f>_xll.BInterpol('Base IPCA'!$C$3:$C$13,'Base IPCA'!$D$3:$D$13,AH6379,"Cubic","Extrapolate=Linear","MultiX=Average","Skip=True","Sort=True")</f>
        <v>#N/A Invalid Parameter: Interpolation value</v>
      </c>
    </row>
    <row r="6380" spans="34:36" x14ac:dyDescent="0.25">
      <c r="AH6380" s="42" t="e">
        <f t="shared" si="193"/>
        <v>#REF!</v>
      </c>
      <c r="AI6380" s="43" t="str">
        <f>_xll.BInterpol('Base IPCA'!$C$3:$C$13,'Base IPCA'!$E$3:$E$13,AH6380,"Cubic","Extrapolate=Linear","MultiX=Average","Skip=True","Sort=True")</f>
        <v>#N/A Invalid Parameter: Interpolation value</v>
      </c>
      <c r="AJ6380" s="43" t="str">
        <f>_xll.BInterpol('Base IPCA'!$C$3:$C$13,'Base IPCA'!$D$3:$D$13,AH6380,"Cubic","Extrapolate=Linear","MultiX=Average","Skip=True","Sort=True")</f>
        <v>#N/A Invalid Parameter: Interpolation value</v>
      </c>
    </row>
    <row r="6381" spans="34:36" x14ac:dyDescent="0.25">
      <c r="AH6381" s="42" t="e">
        <f t="shared" si="193"/>
        <v>#REF!</v>
      </c>
      <c r="AI6381" s="43" t="str">
        <f>_xll.BInterpol('Base IPCA'!$C$3:$C$13,'Base IPCA'!$E$3:$E$13,AH6381,"Cubic","Extrapolate=Linear","MultiX=Average","Skip=True","Sort=True")</f>
        <v>#N/A Invalid Parameter: Interpolation value</v>
      </c>
      <c r="AJ6381" s="43" t="str">
        <f>_xll.BInterpol('Base IPCA'!$C$3:$C$13,'Base IPCA'!$D$3:$D$13,AH6381,"Cubic","Extrapolate=Linear","MultiX=Average","Skip=True","Sort=True")</f>
        <v>#N/A Invalid Parameter: Interpolation value</v>
      </c>
    </row>
    <row r="6382" spans="34:36" x14ac:dyDescent="0.25">
      <c r="AH6382" s="42" t="e">
        <f t="shared" si="193"/>
        <v>#REF!</v>
      </c>
      <c r="AI6382" s="43" t="str">
        <f>_xll.BInterpol('Base IPCA'!$C$3:$C$13,'Base IPCA'!$E$3:$E$13,AH6382,"Cubic","Extrapolate=Linear","MultiX=Average","Skip=True","Sort=True")</f>
        <v>#N/A Invalid Parameter: Interpolation value</v>
      </c>
      <c r="AJ6382" s="43" t="str">
        <f>_xll.BInterpol('Base IPCA'!$C$3:$C$13,'Base IPCA'!$D$3:$D$13,AH6382,"Cubic","Extrapolate=Linear","MultiX=Average","Skip=True","Sort=True")</f>
        <v>#N/A Invalid Parameter: Interpolation value</v>
      </c>
    </row>
    <row r="6383" spans="34:36" x14ac:dyDescent="0.25">
      <c r="AH6383" s="42" t="e">
        <f t="shared" si="193"/>
        <v>#REF!</v>
      </c>
      <c r="AI6383" s="43" t="str">
        <f>_xll.BInterpol('Base IPCA'!$C$3:$C$13,'Base IPCA'!$E$3:$E$13,AH6383,"Cubic","Extrapolate=Linear","MultiX=Average","Skip=True","Sort=True")</f>
        <v>#N/A Invalid Parameter: Interpolation value</v>
      </c>
      <c r="AJ6383" s="43" t="str">
        <f>_xll.BInterpol('Base IPCA'!$C$3:$C$13,'Base IPCA'!$D$3:$D$13,AH6383,"Cubic","Extrapolate=Linear","MultiX=Average","Skip=True","Sort=True")</f>
        <v>#N/A Invalid Parameter: Interpolation value</v>
      </c>
    </row>
    <row r="6384" spans="34:36" x14ac:dyDescent="0.25">
      <c r="AH6384" s="42" t="e">
        <f t="shared" si="193"/>
        <v>#REF!</v>
      </c>
      <c r="AI6384" s="43" t="str">
        <f>_xll.BInterpol('Base IPCA'!$C$3:$C$13,'Base IPCA'!$E$3:$E$13,AH6384,"Cubic","Extrapolate=Linear","MultiX=Average","Skip=True","Sort=True")</f>
        <v>#N/A Invalid Parameter: Interpolation value</v>
      </c>
      <c r="AJ6384" s="43" t="str">
        <f>_xll.BInterpol('Base IPCA'!$C$3:$C$13,'Base IPCA'!$D$3:$D$13,AH6384,"Cubic","Extrapolate=Linear","MultiX=Average","Skip=True","Sort=True")</f>
        <v>#N/A Invalid Parameter: Interpolation value</v>
      </c>
    </row>
    <row r="6385" spans="34:36" x14ac:dyDescent="0.25">
      <c r="AH6385" s="42" t="e">
        <f t="shared" si="193"/>
        <v>#REF!</v>
      </c>
      <c r="AI6385" s="43" t="str">
        <f>_xll.BInterpol('Base IPCA'!$C$3:$C$13,'Base IPCA'!$E$3:$E$13,AH6385,"Cubic","Extrapolate=Linear","MultiX=Average","Skip=True","Sort=True")</f>
        <v>#N/A Invalid Parameter: Interpolation value</v>
      </c>
      <c r="AJ6385" s="43" t="str">
        <f>_xll.BInterpol('Base IPCA'!$C$3:$C$13,'Base IPCA'!$D$3:$D$13,AH6385,"Cubic","Extrapolate=Linear","MultiX=Average","Skip=True","Sort=True")</f>
        <v>#N/A Invalid Parameter: Interpolation value</v>
      </c>
    </row>
    <row r="6386" spans="34:36" x14ac:dyDescent="0.25">
      <c r="AH6386" s="42" t="e">
        <f t="shared" si="193"/>
        <v>#REF!</v>
      </c>
      <c r="AI6386" s="43" t="str">
        <f>_xll.BInterpol('Base IPCA'!$C$3:$C$13,'Base IPCA'!$E$3:$E$13,AH6386,"Cubic","Extrapolate=Linear","MultiX=Average","Skip=True","Sort=True")</f>
        <v>#N/A Invalid Parameter: Interpolation value</v>
      </c>
      <c r="AJ6386" s="43" t="str">
        <f>_xll.BInterpol('Base IPCA'!$C$3:$C$13,'Base IPCA'!$D$3:$D$13,AH6386,"Cubic","Extrapolate=Linear","MultiX=Average","Skip=True","Sort=True")</f>
        <v>#N/A Invalid Parameter: Interpolation value</v>
      </c>
    </row>
    <row r="6387" spans="34:36" x14ac:dyDescent="0.25">
      <c r="AH6387" s="42" t="e">
        <f t="shared" si="193"/>
        <v>#REF!</v>
      </c>
      <c r="AI6387" s="43" t="str">
        <f>_xll.BInterpol('Base IPCA'!$C$3:$C$13,'Base IPCA'!$E$3:$E$13,AH6387,"Cubic","Extrapolate=Linear","MultiX=Average","Skip=True","Sort=True")</f>
        <v>#N/A Invalid Parameter: Interpolation value</v>
      </c>
      <c r="AJ6387" s="43" t="str">
        <f>_xll.BInterpol('Base IPCA'!$C$3:$C$13,'Base IPCA'!$D$3:$D$13,AH6387,"Cubic","Extrapolate=Linear","MultiX=Average","Skip=True","Sort=True")</f>
        <v>#N/A Invalid Parameter: Interpolation value</v>
      </c>
    </row>
    <row r="6388" spans="34:36" x14ac:dyDescent="0.25">
      <c r="AH6388" s="42" t="e">
        <f t="shared" si="193"/>
        <v>#REF!</v>
      </c>
      <c r="AI6388" s="43" t="str">
        <f>_xll.BInterpol('Base IPCA'!$C$3:$C$13,'Base IPCA'!$E$3:$E$13,AH6388,"Cubic","Extrapolate=Linear","MultiX=Average","Skip=True","Sort=True")</f>
        <v>#N/A Invalid Parameter: Interpolation value</v>
      </c>
      <c r="AJ6388" s="43" t="str">
        <f>_xll.BInterpol('Base IPCA'!$C$3:$C$13,'Base IPCA'!$D$3:$D$13,AH6388,"Cubic","Extrapolate=Linear","MultiX=Average","Skip=True","Sort=True")</f>
        <v>#N/A Invalid Parameter: Interpolation value</v>
      </c>
    </row>
    <row r="6389" spans="34:36" x14ac:dyDescent="0.25">
      <c r="AH6389" s="42" t="e">
        <f t="shared" si="193"/>
        <v>#REF!</v>
      </c>
      <c r="AI6389" s="43" t="str">
        <f>_xll.BInterpol('Base IPCA'!$C$3:$C$13,'Base IPCA'!$E$3:$E$13,AH6389,"Cubic","Extrapolate=Linear","MultiX=Average","Skip=True","Sort=True")</f>
        <v>#N/A Invalid Parameter: Interpolation value</v>
      </c>
      <c r="AJ6389" s="43" t="str">
        <f>_xll.BInterpol('Base IPCA'!$C$3:$C$13,'Base IPCA'!$D$3:$D$13,AH6389,"Cubic","Extrapolate=Linear","MultiX=Average","Skip=True","Sort=True")</f>
        <v>#N/A Invalid Parameter: Interpolation value</v>
      </c>
    </row>
    <row r="6390" spans="34:36" x14ac:dyDescent="0.25">
      <c r="AH6390" s="42" t="e">
        <f t="shared" si="193"/>
        <v>#REF!</v>
      </c>
      <c r="AI6390" s="43" t="str">
        <f>_xll.BInterpol('Base IPCA'!$C$3:$C$13,'Base IPCA'!$E$3:$E$13,AH6390,"Cubic","Extrapolate=Linear","MultiX=Average","Skip=True","Sort=True")</f>
        <v>#N/A Invalid Parameter: Interpolation value</v>
      </c>
      <c r="AJ6390" s="43" t="str">
        <f>_xll.BInterpol('Base IPCA'!$C$3:$C$13,'Base IPCA'!$D$3:$D$13,AH6390,"Cubic","Extrapolate=Linear","MultiX=Average","Skip=True","Sort=True")</f>
        <v>#N/A Invalid Parameter: Interpolation value</v>
      </c>
    </row>
    <row r="6391" spans="34:36" x14ac:dyDescent="0.25">
      <c r="AH6391" s="42" t="e">
        <f t="shared" si="193"/>
        <v>#REF!</v>
      </c>
      <c r="AI6391" s="43" t="str">
        <f>_xll.BInterpol('Base IPCA'!$C$3:$C$13,'Base IPCA'!$E$3:$E$13,AH6391,"Cubic","Extrapolate=Linear","MultiX=Average","Skip=True","Sort=True")</f>
        <v>#N/A Invalid Parameter: Interpolation value</v>
      </c>
      <c r="AJ6391" s="43" t="str">
        <f>_xll.BInterpol('Base IPCA'!$C$3:$C$13,'Base IPCA'!$D$3:$D$13,AH6391,"Cubic","Extrapolate=Linear","MultiX=Average","Skip=True","Sort=True")</f>
        <v>#N/A Invalid Parameter: Interpolation value</v>
      </c>
    </row>
    <row r="6392" spans="34:36" x14ac:dyDescent="0.25">
      <c r="AH6392" s="42" t="e">
        <f t="shared" si="193"/>
        <v>#REF!</v>
      </c>
      <c r="AI6392" s="43" t="str">
        <f>_xll.BInterpol('Base IPCA'!$C$3:$C$13,'Base IPCA'!$E$3:$E$13,AH6392,"Cubic","Extrapolate=Linear","MultiX=Average","Skip=True","Sort=True")</f>
        <v>#N/A Invalid Parameter: Interpolation value</v>
      </c>
      <c r="AJ6392" s="43" t="str">
        <f>_xll.BInterpol('Base IPCA'!$C$3:$C$13,'Base IPCA'!$D$3:$D$13,AH6392,"Cubic","Extrapolate=Linear","MultiX=Average","Skip=True","Sort=True")</f>
        <v>#N/A Invalid Parameter: Interpolation value</v>
      </c>
    </row>
    <row r="6393" spans="34:36" x14ac:dyDescent="0.25">
      <c r="AH6393" s="42" t="e">
        <f t="shared" si="193"/>
        <v>#REF!</v>
      </c>
      <c r="AI6393" s="43" t="str">
        <f>_xll.BInterpol('Base IPCA'!$C$3:$C$13,'Base IPCA'!$E$3:$E$13,AH6393,"Cubic","Extrapolate=Linear","MultiX=Average","Skip=True","Sort=True")</f>
        <v>#N/A Invalid Parameter: Interpolation value</v>
      </c>
      <c r="AJ6393" s="43" t="str">
        <f>_xll.BInterpol('Base IPCA'!$C$3:$C$13,'Base IPCA'!$D$3:$D$13,AH6393,"Cubic","Extrapolate=Linear","MultiX=Average","Skip=True","Sort=True")</f>
        <v>#N/A Invalid Parameter: Interpolation value</v>
      </c>
    </row>
    <row r="6394" spans="34:36" x14ac:dyDescent="0.25">
      <c r="AH6394" s="42" t="e">
        <f t="shared" si="193"/>
        <v>#REF!</v>
      </c>
      <c r="AI6394" s="43" t="str">
        <f>_xll.BInterpol('Base IPCA'!$C$3:$C$13,'Base IPCA'!$E$3:$E$13,AH6394,"Cubic","Extrapolate=Linear","MultiX=Average","Skip=True","Sort=True")</f>
        <v>#N/A Invalid Parameter: Interpolation value</v>
      </c>
      <c r="AJ6394" s="43" t="str">
        <f>_xll.BInterpol('Base IPCA'!$C$3:$C$13,'Base IPCA'!$D$3:$D$13,AH6394,"Cubic","Extrapolate=Linear","MultiX=Average","Skip=True","Sort=True")</f>
        <v>#N/A Invalid Parameter: Interpolation value</v>
      </c>
    </row>
    <row r="6395" spans="34:36" x14ac:dyDescent="0.25">
      <c r="AH6395" s="42" t="e">
        <f t="shared" si="193"/>
        <v>#REF!</v>
      </c>
      <c r="AI6395" s="43" t="str">
        <f>_xll.BInterpol('Base IPCA'!$C$3:$C$13,'Base IPCA'!$E$3:$E$13,AH6395,"Cubic","Extrapolate=Linear","MultiX=Average","Skip=True","Sort=True")</f>
        <v>#N/A Invalid Parameter: Interpolation value</v>
      </c>
      <c r="AJ6395" s="43" t="str">
        <f>_xll.BInterpol('Base IPCA'!$C$3:$C$13,'Base IPCA'!$D$3:$D$13,AH6395,"Cubic","Extrapolate=Linear","MultiX=Average","Skip=True","Sort=True")</f>
        <v>#N/A Invalid Parameter: Interpolation value</v>
      </c>
    </row>
    <row r="6396" spans="34:36" x14ac:dyDescent="0.25">
      <c r="AH6396" s="42" t="e">
        <f t="shared" si="193"/>
        <v>#REF!</v>
      </c>
      <c r="AI6396" s="43" t="str">
        <f>_xll.BInterpol('Base IPCA'!$C$3:$C$13,'Base IPCA'!$E$3:$E$13,AH6396,"Cubic","Extrapolate=Linear","MultiX=Average","Skip=True","Sort=True")</f>
        <v>#N/A Invalid Parameter: Interpolation value</v>
      </c>
      <c r="AJ6396" s="43" t="str">
        <f>_xll.BInterpol('Base IPCA'!$C$3:$C$13,'Base IPCA'!$D$3:$D$13,AH6396,"Cubic","Extrapolate=Linear","MultiX=Average","Skip=True","Sort=True")</f>
        <v>#N/A Invalid Parameter: Interpolation value</v>
      </c>
    </row>
    <row r="6397" spans="34:36" x14ac:dyDescent="0.25">
      <c r="AH6397" s="42" t="e">
        <f t="shared" si="193"/>
        <v>#REF!</v>
      </c>
      <c r="AI6397" s="43" t="str">
        <f>_xll.BInterpol('Base IPCA'!$C$3:$C$13,'Base IPCA'!$E$3:$E$13,AH6397,"Cubic","Extrapolate=Linear","MultiX=Average","Skip=True","Sort=True")</f>
        <v>#N/A Invalid Parameter: Interpolation value</v>
      </c>
      <c r="AJ6397" s="43" t="str">
        <f>_xll.BInterpol('Base IPCA'!$C$3:$C$13,'Base IPCA'!$D$3:$D$13,AH6397,"Cubic","Extrapolate=Linear","MultiX=Average","Skip=True","Sort=True")</f>
        <v>#N/A Invalid Parameter: Interpolation value</v>
      </c>
    </row>
    <row r="6398" spans="34:36" x14ac:dyDescent="0.25">
      <c r="AH6398" s="42" t="e">
        <f t="shared" si="193"/>
        <v>#REF!</v>
      </c>
      <c r="AI6398" s="43" t="str">
        <f>_xll.BInterpol('Base IPCA'!$C$3:$C$13,'Base IPCA'!$E$3:$E$13,AH6398,"Cubic","Extrapolate=Linear","MultiX=Average","Skip=True","Sort=True")</f>
        <v>#N/A Invalid Parameter: Interpolation value</v>
      </c>
      <c r="AJ6398" s="43" t="str">
        <f>_xll.BInterpol('Base IPCA'!$C$3:$C$13,'Base IPCA'!$D$3:$D$13,AH6398,"Cubic","Extrapolate=Linear","MultiX=Average","Skip=True","Sort=True")</f>
        <v>#N/A Invalid Parameter: Interpolation value</v>
      </c>
    </row>
    <row r="6399" spans="34:36" x14ac:dyDescent="0.25">
      <c r="AH6399" s="42" t="e">
        <f t="shared" si="193"/>
        <v>#REF!</v>
      </c>
      <c r="AI6399" s="43" t="str">
        <f>_xll.BInterpol('Base IPCA'!$C$3:$C$13,'Base IPCA'!$E$3:$E$13,AH6399,"Cubic","Extrapolate=Linear","MultiX=Average","Skip=True","Sort=True")</f>
        <v>#N/A Invalid Parameter: Interpolation value</v>
      </c>
      <c r="AJ6399" s="43" t="str">
        <f>_xll.BInterpol('Base IPCA'!$C$3:$C$13,'Base IPCA'!$D$3:$D$13,AH6399,"Cubic","Extrapolate=Linear","MultiX=Average","Skip=True","Sort=True")</f>
        <v>#N/A Invalid Parameter: Interpolation value</v>
      </c>
    </row>
    <row r="6400" spans="34:36" x14ac:dyDescent="0.25">
      <c r="AH6400" s="42" t="e">
        <f t="shared" si="193"/>
        <v>#REF!</v>
      </c>
      <c r="AI6400" s="43" t="str">
        <f>_xll.BInterpol('Base IPCA'!$C$3:$C$13,'Base IPCA'!$E$3:$E$13,AH6400,"Cubic","Extrapolate=Linear","MultiX=Average","Skip=True","Sort=True")</f>
        <v>#N/A Invalid Parameter: Interpolation value</v>
      </c>
      <c r="AJ6400" s="43" t="str">
        <f>_xll.BInterpol('Base IPCA'!$C$3:$C$13,'Base IPCA'!$D$3:$D$13,AH6400,"Cubic","Extrapolate=Linear","MultiX=Average","Skip=True","Sort=True")</f>
        <v>#N/A Invalid Parameter: Interpolation value</v>
      </c>
    </row>
    <row r="6401" spans="34:36" x14ac:dyDescent="0.25">
      <c r="AH6401" s="42" t="e">
        <f t="shared" si="193"/>
        <v>#REF!</v>
      </c>
      <c r="AI6401" s="43" t="str">
        <f>_xll.BInterpol('Base IPCA'!$C$3:$C$13,'Base IPCA'!$E$3:$E$13,AH6401,"Cubic","Extrapolate=Linear","MultiX=Average","Skip=True","Sort=True")</f>
        <v>#N/A Invalid Parameter: Interpolation value</v>
      </c>
      <c r="AJ6401" s="43" t="str">
        <f>_xll.BInterpol('Base IPCA'!$C$3:$C$13,'Base IPCA'!$D$3:$D$13,AH6401,"Cubic","Extrapolate=Linear","MultiX=Average","Skip=True","Sort=True")</f>
        <v>#N/A Invalid Parameter: Interpolation value</v>
      </c>
    </row>
    <row r="6402" spans="34:36" x14ac:dyDescent="0.25">
      <c r="AH6402" s="42" t="e">
        <f t="shared" si="193"/>
        <v>#REF!</v>
      </c>
      <c r="AI6402" s="43" t="str">
        <f>_xll.BInterpol('Base IPCA'!$C$3:$C$13,'Base IPCA'!$E$3:$E$13,AH6402,"Cubic","Extrapolate=Linear","MultiX=Average","Skip=True","Sort=True")</f>
        <v>#N/A Invalid Parameter: Interpolation value</v>
      </c>
      <c r="AJ6402" s="43" t="str">
        <f>_xll.BInterpol('Base IPCA'!$C$3:$C$13,'Base IPCA'!$D$3:$D$13,AH6402,"Cubic","Extrapolate=Linear","MultiX=Average","Skip=True","Sort=True")</f>
        <v>#N/A Invalid Parameter: Interpolation value</v>
      </c>
    </row>
    <row r="6403" spans="34:36" x14ac:dyDescent="0.25">
      <c r="AH6403" s="42" t="e">
        <f t="shared" si="193"/>
        <v>#REF!</v>
      </c>
      <c r="AI6403" s="43" t="str">
        <f>_xll.BInterpol('Base IPCA'!$C$3:$C$13,'Base IPCA'!$E$3:$E$13,AH6403,"Cubic","Extrapolate=Linear","MultiX=Average","Skip=True","Sort=True")</f>
        <v>#N/A Invalid Parameter: Interpolation value</v>
      </c>
      <c r="AJ6403" s="43" t="str">
        <f>_xll.BInterpol('Base IPCA'!$C$3:$C$13,'Base IPCA'!$D$3:$D$13,AH6403,"Cubic","Extrapolate=Linear","MultiX=Average","Skip=True","Sort=True")</f>
        <v>#N/A Invalid Parameter: Interpolation value</v>
      </c>
    </row>
    <row r="6404" spans="34:36" x14ac:dyDescent="0.25">
      <c r="AH6404" s="42" t="e">
        <f t="shared" si="193"/>
        <v>#REF!</v>
      </c>
      <c r="AI6404" s="43" t="str">
        <f>_xll.BInterpol('Base IPCA'!$C$3:$C$13,'Base IPCA'!$E$3:$E$13,AH6404,"Cubic","Extrapolate=Linear","MultiX=Average","Skip=True","Sort=True")</f>
        <v>#N/A Invalid Parameter: Interpolation value</v>
      </c>
      <c r="AJ6404" s="43" t="str">
        <f>_xll.BInterpol('Base IPCA'!$C$3:$C$13,'Base IPCA'!$D$3:$D$13,AH6404,"Cubic","Extrapolate=Linear","MultiX=Average","Skip=True","Sort=True")</f>
        <v>#N/A Invalid Parameter: Interpolation value</v>
      </c>
    </row>
    <row r="6405" spans="34:36" x14ac:dyDescent="0.25">
      <c r="AH6405" s="42" t="e">
        <f t="shared" si="193"/>
        <v>#REF!</v>
      </c>
      <c r="AI6405" s="43" t="str">
        <f>_xll.BInterpol('Base IPCA'!$C$3:$C$13,'Base IPCA'!$E$3:$E$13,AH6405,"Cubic","Extrapolate=Linear","MultiX=Average","Skip=True","Sort=True")</f>
        <v>#N/A Invalid Parameter: Interpolation value</v>
      </c>
      <c r="AJ6405" s="43" t="str">
        <f>_xll.BInterpol('Base IPCA'!$C$3:$C$13,'Base IPCA'!$D$3:$D$13,AH6405,"Cubic","Extrapolate=Linear","MultiX=Average","Skip=True","Sort=True")</f>
        <v>#N/A Invalid Parameter: Interpolation value</v>
      </c>
    </row>
    <row r="6406" spans="34:36" x14ac:dyDescent="0.25">
      <c r="AH6406" s="42" t="e">
        <f t="shared" ref="AH6406:AH6469" si="194">AH6405+1</f>
        <v>#REF!</v>
      </c>
      <c r="AI6406" s="43" t="str">
        <f>_xll.BInterpol('Base IPCA'!$C$3:$C$13,'Base IPCA'!$E$3:$E$13,AH6406,"Cubic","Extrapolate=Linear","MultiX=Average","Skip=True","Sort=True")</f>
        <v>#N/A Invalid Parameter: Interpolation value</v>
      </c>
      <c r="AJ6406" s="43" t="str">
        <f>_xll.BInterpol('Base IPCA'!$C$3:$C$13,'Base IPCA'!$D$3:$D$13,AH6406,"Cubic","Extrapolate=Linear","MultiX=Average","Skip=True","Sort=True")</f>
        <v>#N/A Invalid Parameter: Interpolation value</v>
      </c>
    </row>
    <row r="6407" spans="34:36" x14ac:dyDescent="0.25">
      <c r="AH6407" s="42" t="e">
        <f t="shared" si="194"/>
        <v>#REF!</v>
      </c>
      <c r="AI6407" s="43" t="str">
        <f>_xll.BInterpol('Base IPCA'!$C$3:$C$13,'Base IPCA'!$E$3:$E$13,AH6407,"Cubic","Extrapolate=Linear","MultiX=Average","Skip=True","Sort=True")</f>
        <v>#N/A Invalid Parameter: Interpolation value</v>
      </c>
      <c r="AJ6407" s="43" t="str">
        <f>_xll.BInterpol('Base IPCA'!$C$3:$C$13,'Base IPCA'!$D$3:$D$13,AH6407,"Cubic","Extrapolate=Linear","MultiX=Average","Skip=True","Sort=True")</f>
        <v>#N/A Invalid Parameter: Interpolation value</v>
      </c>
    </row>
    <row r="6408" spans="34:36" x14ac:dyDescent="0.25">
      <c r="AH6408" s="42" t="e">
        <f t="shared" si="194"/>
        <v>#REF!</v>
      </c>
      <c r="AI6408" s="43" t="str">
        <f>_xll.BInterpol('Base IPCA'!$C$3:$C$13,'Base IPCA'!$E$3:$E$13,AH6408,"Cubic","Extrapolate=Linear","MultiX=Average","Skip=True","Sort=True")</f>
        <v>#N/A Invalid Parameter: Interpolation value</v>
      </c>
      <c r="AJ6408" s="43" t="str">
        <f>_xll.BInterpol('Base IPCA'!$C$3:$C$13,'Base IPCA'!$D$3:$D$13,AH6408,"Cubic","Extrapolate=Linear","MultiX=Average","Skip=True","Sort=True")</f>
        <v>#N/A Invalid Parameter: Interpolation value</v>
      </c>
    </row>
    <row r="6409" spans="34:36" x14ac:dyDescent="0.25">
      <c r="AH6409" s="42" t="e">
        <f t="shared" si="194"/>
        <v>#REF!</v>
      </c>
      <c r="AI6409" s="43" t="str">
        <f>_xll.BInterpol('Base IPCA'!$C$3:$C$13,'Base IPCA'!$E$3:$E$13,AH6409,"Cubic","Extrapolate=Linear","MultiX=Average","Skip=True","Sort=True")</f>
        <v>#N/A Invalid Parameter: Interpolation value</v>
      </c>
      <c r="AJ6409" s="43" t="str">
        <f>_xll.BInterpol('Base IPCA'!$C$3:$C$13,'Base IPCA'!$D$3:$D$13,AH6409,"Cubic","Extrapolate=Linear","MultiX=Average","Skip=True","Sort=True")</f>
        <v>#N/A Invalid Parameter: Interpolation value</v>
      </c>
    </row>
    <row r="6410" spans="34:36" x14ac:dyDescent="0.25">
      <c r="AH6410" s="42" t="e">
        <f t="shared" si="194"/>
        <v>#REF!</v>
      </c>
      <c r="AI6410" s="43" t="str">
        <f>_xll.BInterpol('Base IPCA'!$C$3:$C$13,'Base IPCA'!$E$3:$E$13,AH6410,"Cubic","Extrapolate=Linear","MultiX=Average","Skip=True","Sort=True")</f>
        <v>#N/A Invalid Parameter: Interpolation value</v>
      </c>
      <c r="AJ6410" s="43" t="str">
        <f>_xll.BInterpol('Base IPCA'!$C$3:$C$13,'Base IPCA'!$D$3:$D$13,AH6410,"Cubic","Extrapolate=Linear","MultiX=Average","Skip=True","Sort=True")</f>
        <v>#N/A Invalid Parameter: Interpolation value</v>
      </c>
    </row>
    <row r="6411" spans="34:36" x14ac:dyDescent="0.25">
      <c r="AH6411" s="42" t="e">
        <f t="shared" si="194"/>
        <v>#REF!</v>
      </c>
      <c r="AI6411" s="43" t="str">
        <f>_xll.BInterpol('Base IPCA'!$C$3:$C$13,'Base IPCA'!$E$3:$E$13,AH6411,"Cubic","Extrapolate=Linear","MultiX=Average","Skip=True","Sort=True")</f>
        <v>#N/A Invalid Parameter: Interpolation value</v>
      </c>
      <c r="AJ6411" s="43" t="str">
        <f>_xll.BInterpol('Base IPCA'!$C$3:$C$13,'Base IPCA'!$D$3:$D$13,AH6411,"Cubic","Extrapolate=Linear","MultiX=Average","Skip=True","Sort=True")</f>
        <v>#N/A Invalid Parameter: Interpolation value</v>
      </c>
    </row>
    <row r="6412" spans="34:36" x14ac:dyDescent="0.25">
      <c r="AH6412" s="42" t="e">
        <f t="shared" si="194"/>
        <v>#REF!</v>
      </c>
      <c r="AI6412" s="43" t="str">
        <f>_xll.BInterpol('Base IPCA'!$C$3:$C$13,'Base IPCA'!$E$3:$E$13,AH6412,"Cubic","Extrapolate=Linear","MultiX=Average","Skip=True","Sort=True")</f>
        <v>#N/A Invalid Parameter: Interpolation value</v>
      </c>
      <c r="AJ6412" s="43" t="str">
        <f>_xll.BInterpol('Base IPCA'!$C$3:$C$13,'Base IPCA'!$D$3:$D$13,AH6412,"Cubic","Extrapolate=Linear","MultiX=Average","Skip=True","Sort=True")</f>
        <v>#N/A Invalid Parameter: Interpolation value</v>
      </c>
    </row>
    <row r="6413" spans="34:36" x14ac:dyDescent="0.25">
      <c r="AH6413" s="42" t="e">
        <f t="shared" si="194"/>
        <v>#REF!</v>
      </c>
      <c r="AI6413" s="43" t="str">
        <f>_xll.BInterpol('Base IPCA'!$C$3:$C$13,'Base IPCA'!$E$3:$E$13,AH6413,"Cubic","Extrapolate=Linear","MultiX=Average","Skip=True","Sort=True")</f>
        <v>#N/A Invalid Parameter: Interpolation value</v>
      </c>
      <c r="AJ6413" s="43" t="str">
        <f>_xll.BInterpol('Base IPCA'!$C$3:$C$13,'Base IPCA'!$D$3:$D$13,AH6413,"Cubic","Extrapolate=Linear","MultiX=Average","Skip=True","Sort=True")</f>
        <v>#N/A Invalid Parameter: Interpolation value</v>
      </c>
    </row>
    <row r="6414" spans="34:36" x14ac:dyDescent="0.25">
      <c r="AH6414" s="42" t="e">
        <f t="shared" si="194"/>
        <v>#REF!</v>
      </c>
      <c r="AI6414" s="43" t="str">
        <f>_xll.BInterpol('Base IPCA'!$C$3:$C$13,'Base IPCA'!$E$3:$E$13,AH6414,"Cubic","Extrapolate=Linear","MultiX=Average","Skip=True","Sort=True")</f>
        <v>#N/A Invalid Parameter: Interpolation value</v>
      </c>
      <c r="AJ6414" s="43" t="str">
        <f>_xll.BInterpol('Base IPCA'!$C$3:$C$13,'Base IPCA'!$D$3:$D$13,AH6414,"Cubic","Extrapolate=Linear","MultiX=Average","Skip=True","Sort=True")</f>
        <v>#N/A Invalid Parameter: Interpolation value</v>
      </c>
    </row>
    <row r="6415" spans="34:36" x14ac:dyDescent="0.25">
      <c r="AH6415" s="42" t="e">
        <f t="shared" si="194"/>
        <v>#REF!</v>
      </c>
      <c r="AI6415" s="43" t="str">
        <f>_xll.BInterpol('Base IPCA'!$C$3:$C$13,'Base IPCA'!$E$3:$E$13,AH6415,"Cubic","Extrapolate=Linear","MultiX=Average","Skip=True","Sort=True")</f>
        <v>#N/A Invalid Parameter: Interpolation value</v>
      </c>
      <c r="AJ6415" s="43" t="str">
        <f>_xll.BInterpol('Base IPCA'!$C$3:$C$13,'Base IPCA'!$D$3:$D$13,AH6415,"Cubic","Extrapolate=Linear","MultiX=Average","Skip=True","Sort=True")</f>
        <v>#N/A Invalid Parameter: Interpolation value</v>
      </c>
    </row>
    <row r="6416" spans="34:36" x14ac:dyDescent="0.25">
      <c r="AH6416" s="42" t="e">
        <f t="shared" si="194"/>
        <v>#REF!</v>
      </c>
      <c r="AI6416" s="43" t="str">
        <f>_xll.BInterpol('Base IPCA'!$C$3:$C$13,'Base IPCA'!$E$3:$E$13,AH6416,"Cubic","Extrapolate=Linear","MultiX=Average","Skip=True","Sort=True")</f>
        <v>#N/A Invalid Parameter: Interpolation value</v>
      </c>
      <c r="AJ6416" s="43" t="str">
        <f>_xll.BInterpol('Base IPCA'!$C$3:$C$13,'Base IPCA'!$D$3:$D$13,AH6416,"Cubic","Extrapolate=Linear","MultiX=Average","Skip=True","Sort=True")</f>
        <v>#N/A Invalid Parameter: Interpolation value</v>
      </c>
    </row>
    <row r="6417" spans="34:36" x14ac:dyDescent="0.25">
      <c r="AH6417" s="42" t="e">
        <f t="shared" si="194"/>
        <v>#REF!</v>
      </c>
      <c r="AI6417" s="43" t="str">
        <f>_xll.BInterpol('Base IPCA'!$C$3:$C$13,'Base IPCA'!$E$3:$E$13,AH6417,"Cubic","Extrapolate=Linear","MultiX=Average","Skip=True","Sort=True")</f>
        <v>#N/A Invalid Parameter: Interpolation value</v>
      </c>
      <c r="AJ6417" s="43" t="str">
        <f>_xll.BInterpol('Base IPCA'!$C$3:$C$13,'Base IPCA'!$D$3:$D$13,AH6417,"Cubic","Extrapolate=Linear","MultiX=Average","Skip=True","Sort=True")</f>
        <v>#N/A Invalid Parameter: Interpolation value</v>
      </c>
    </row>
    <row r="6418" spans="34:36" x14ac:dyDescent="0.25">
      <c r="AH6418" s="42" t="e">
        <f t="shared" si="194"/>
        <v>#REF!</v>
      </c>
      <c r="AI6418" s="43" t="str">
        <f>_xll.BInterpol('Base IPCA'!$C$3:$C$13,'Base IPCA'!$E$3:$E$13,AH6418,"Cubic","Extrapolate=Linear","MultiX=Average","Skip=True","Sort=True")</f>
        <v>#N/A Invalid Parameter: Interpolation value</v>
      </c>
      <c r="AJ6418" s="43" t="str">
        <f>_xll.BInterpol('Base IPCA'!$C$3:$C$13,'Base IPCA'!$D$3:$D$13,AH6418,"Cubic","Extrapolate=Linear","MultiX=Average","Skip=True","Sort=True")</f>
        <v>#N/A Invalid Parameter: Interpolation value</v>
      </c>
    </row>
    <row r="6419" spans="34:36" x14ac:dyDescent="0.25">
      <c r="AH6419" s="42" t="e">
        <f t="shared" si="194"/>
        <v>#REF!</v>
      </c>
      <c r="AI6419" s="43" t="str">
        <f>_xll.BInterpol('Base IPCA'!$C$3:$C$13,'Base IPCA'!$E$3:$E$13,AH6419,"Cubic","Extrapolate=Linear","MultiX=Average","Skip=True","Sort=True")</f>
        <v>#N/A Invalid Parameter: Interpolation value</v>
      </c>
      <c r="AJ6419" s="43" t="str">
        <f>_xll.BInterpol('Base IPCA'!$C$3:$C$13,'Base IPCA'!$D$3:$D$13,AH6419,"Cubic","Extrapolate=Linear","MultiX=Average","Skip=True","Sort=True")</f>
        <v>#N/A Invalid Parameter: Interpolation value</v>
      </c>
    </row>
    <row r="6420" spans="34:36" x14ac:dyDescent="0.25">
      <c r="AH6420" s="42" t="e">
        <f t="shared" si="194"/>
        <v>#REF!</v>
      </c>
      <c r="AI6420" s="43" t="str">
        <f>_xll.BInterpol('Base IPCA'!$C$3:$C$13,'Base IPCA'!$E$3:$E$13,AH6420,"Cubic","Extrapolate=Linear","MultiX=Average","Skip=True","Sort=True")</f>
        <v>#N/A Invalid Parameter: Interpolation value</v>
      </c>
      <c r="AJ6420" s="43" t="str">
        <f>_xll.BInterpol('Base IPCA'!$C$3:$C$13,'Base IPCA'!$D$3:$D$13,AH6420,"Cubic","Extrapolate=Linear","MultiX=Average","Skip=True","Sort=True")</f>
        <v>#N/A Invalid Parameter: Interpolation value</v>
      </c>
    </row>
    <row r="6421" spans="34:36" x14ac:dyDescent="0.25">
      <c r="AH6421" s="42" t="e">
        <f t="shared" si="194"/>
        <v>#REF!</v>
      </c>
      <c r="AI6421" s="43" t="str">
        <f>_xll.BInterpol('Base IPCA'!$C$3:$C$13,'Base IPCA'!$E$3:$E$13,AH6421,"Cubic","Extrapolate=Linear","MultiX=Average","Skip=True","Sort=True")</f>
        <v>#N/A Invalid Parameter: Interpolation value</v>
      </c>
      <c r="AJ6421" s="43" t="str">
        <f>_xll.BInterpol('Base IPCA'!$C$3:$C$13,'Base IPCA'!$D$3:$D$13,AH6421,"Cubic","Extrapolate=Linear","MultiX=Average","Skip=True","Sort=True")</f>
        <v>#N/A Invalid Parameter: Interpolation value</v>
      </c>
    </row>
    <row r="6422" spans="34:36" x14ac:dyDescent="0.25">
      <c r="AH6422" s="42" t="e">
        <f t="shared" si="194"/>
        <v>#REF!</v>
      </c>
      <c r="AI6422" s="43" t="str">
        <f>_xll.BInterpol('Base IPCA'!$C$3:$C$13,'Base IPCA'!$E$3:$E$13,AH6422,"Cubic","Extrapolate=Linear","MultiX=Average","Skip=True","Sort=True")</f>
        <v>#N/A Invalid Parameter: Interpolation value</v>
      </c>
      <c r="AJ6422" s="43" t="str">
        <f>_xll.BInterpol('Base IPCA'!$C$3:$C$13,'Base IPCA'!$D$3:$D$13,AH6422,"Cubic","Extrapolate=Linear","MultiX=Average","Skip=True","Sort=True")</f>
        <v>#N/A Invalid Parameter: Interpolation value</v>
      </c>
    </row>
    <row r="6423" spans="34:36" x14ac:dyDescent="0.25">
      <c r="AH6423" s="42" t="e">
        <f t="shared" si="194"/>
        <v>#REF!</v>
      </c>
      <c r="AI6423" s="43" t="str">
        <f>_xll.BInterpol('Base IPCA'!$C$3:$C$13,'Base IPCA'!$E$3:$E$13,AH6423,"Cubic","Extrapolate=Linear","MultiX=Average","Skip=True","Sort=True")</f>
        <v>#N/A Invalid Parameter: Interpolation value</v>
      </c>
      <c r="AJ6423" s="43" t="str">
        <f>_xll.BInterpol('Base IPCA'!$C$3:$C$13,'Base IPCA'!$D$3:$D$13,AH6423,"Cubic","Extrapolate=Linear","MultiX=Average","Skip=True","Sort=True")</f>
        <v>#N/A Invalid Parameter: Interpolation value</v>
      </c>
    </row>
    <row r="6424" spans="34:36" x14ac:dyDescent="0.25">
      <c r="AH6424" s="42" t="e">
        <f t="shared" si="194"/>
        <v>#REF!</v>
      </c>
      <c r="AI6424" s="43" t="str">
        <f>_xll.BInterpol('Base IPCA'!$C$3:$C$13,'Base IPCA'!$E$3:$E$13,AH6424,"Cubic","Extrapolate=Linear","MultiX=Average","Skip=True","Sort=True")</f>
        <v>#N/A Invalid Parameter: Interpolation value</v>
      </c>
      <c r="AJ6424" s="43" t="str">
        <f>_xll.BInterpol('Base IPCA'!$C$3:$C$13,'Base IPCA'!$D$3:$D$13,AH6424,"Cubic","Extrapolate=Linear","MultiX=Average","Skip=True","Sort=True")</f>
        <v>#N/A Invalid Parameter: Interpolation value</v>
      </c>
    </row>
    <row r="6425" spans="34:36" x14ac:dyDescent="0.25">
      <c r="AH6425" s="42" t="e">
        <f t="shared" si="194"/>
        <v>#REF!</v>
      </c>
      <c r="AI6425" s="43" t="str">
        <f>_xll.BInterpol('Base IPCA'!$C$3:$C$13,'Base IPCA'!$E$3:$E$13,AH6425,"Cubic","Extrapolate=Linear","MultiX=Average","Skip=True","Sort=True")</f>
        <v>#N/A Invalid Parameter: Interpolation value</v>
      </c>
      <c r="AJ6425" s="43" t="str">
        <f>_xll.BInterpol('Base IPCA'!$C$3:$C$13,'Base IPCA'!$D$3:$D$13,AH6425,"Cubic","Extrapolate=Linear","MultiX=Average","Skip=True","Sort=True")</f>
        <v>#N/A Invalid Parameter: Interpolation value</v>
      </c>
    </row>
    <row r="6426" spans="34:36" x14ac:dyDescent="0.25">
      <c r="AH6426" s="42" t="e">
        <f t="shared" si="194"/>
        <v>#REF!</v>
      </c>
      <c r="AI6426" s="43" t="str">
        <f>_xll.BInterpol('Base IPCA'!$C$3:$C$13,'Base IPCA'!$E$3:$E$13,AH6426,"Cubic","Extrapolate=Linear","MultiX=Average","Skip=True","Sort=True")</f>
        <v>#N/A Invalid Parameter: Interpolation value</v>
      </c>
      <c r="AJ6426" s="43" t="str">
        <f>_xll.BInterpol('Base IPCA'!$C$3:$C$13,'Base IPCA'!$D$3:$D$13,AH6426,"Cubic","Extrapolate=Linear","MultiX=Average","Skip=True","Sort=True")</f>
        <v>#N/A Invalid Parameter: Interpolation value</v>
      </c>
    </row>
    <row r="6427" spans="34:36" x14ac:dyDescent="0.25">
      <c r="AH6427" s="42" t="e">
        <f t="shared" si="194"/>
        <v>#REF!</v>
      </c>
      <c r="AI6427" s="43" t="str">
        <f>_xll.BInterpol('Base IPCA'!$C$3:$C$13,'Base IPCA'!$E$3:$E$13,AH6427,"Cubic","Extrapolate=Linear","MultiX=Average","Skip=True","Sort=True")</f>
        <v>#N/A Invalid Parameter: Interpolation value</v>
      </c>
      <c r="AJ6427" s="43" t="str">
        <f>_xll.BInterpol('Base IPCA'!$C$3:$C$13,'Base IPCA'!$D$3:$D$13,AH6427,"Cubic","Extrapolate=Linear","MultiX=Average","Skip=True","Sort=True")</f>
        <v>#N/A Invalid Parameter: Interpolation value</v>
      </c>
    </row>
    <row r="6428" spans="34:36" x14ac:dyDescent="0.25">
      <c r="AH6428" s="42" t="e">
        <f t="shared" si="194"/>
        <v>#REF!</v>
      </c>
      <c r="AI6428" s="43" t="str">
        <f>_xll.BInterpol('Base IPCA'!$C$3:$C$13,'Base IPCA'!$E$3:$E$13,AH6428,"Cubic","Extrapolate=Linear","MultiX=Average","Skip=True","Sort=True")</f>
        <v>#N/A Invalid Parameter: Interpolation value</v>
      </c>
      <c r="AJ6428" s="43" t="str">
        <f>_xll.BInterpol('Base IPCA'!$C$3:$C$13,'Base IPCA'!$D$3:$D$13,AH6428,"Cubic","Extrapolate=Linear","MultiX=Average","Skip=True","Sort=True")</f>
        <v>#N/A Invalid Parameter: Interpolation value</v>
      </c>
    </row>
    <row r="6429" spans="34:36" x14ac:dyDescent="0.25">
      <c r="AH6429" s="42" t="e">
        <f t="shared" si="194"/>
        <v>#REF!</v>
      </c>
      <c r="AI6429" s="43" t="str">
        <f>_xll.BInterpol('Base IPCA'!$C$3:$C$13,'Base IPCA'!$E$3:$E$13,AH6429,"Cubic","Extrapolate=Linear","MultiX=Average","Skip=True","Sort=True")</f>
        <v>#N/A Invalid Parameter: Interpolation value</v>
      </c>
      <c r="AJ6429" s="43" t="str">
        <f>_xll.BInterpol('Base IPCA'!$C$3:$C$13,'Base IPCA'!$D$3:$D$13,AH6429,"Cubic","Extrapolate=Linear","MultiX=Average","Skip=True","Sort=True")</f>
        <v>#N/A Invalid Parameter: Interpolation value</v>
      </c>
    </row>
    <row r="6430" spans="34:36" x14ac:dyDescent="0.25">
      <c r="AH6430" s="42" t="e">
        <f t="shared" si="194"/>
        <v>#REF!</v>
      </c>
      <c r="AI6430" s="43" t="str">
        <f>_xll.BInterpol('Base IPCA'!$C$3:$C$13,'Base IPCA'!$E$3:$E$13,AH6430,"Cubic","Extrapolate=Linear","MultiX=Average","Skip=True","Sort=True")</f>
        <v>#N/A Invalid Parameter: Interpolation value</v>
      </c>
      <c r="AJ6430" s="43" t="str">
        <f>_xll.BInterpol('Base IPCA'!$C$3:$C$13,'Base IPCA'!$D$3:$D$13,AH6430,"Cubic","Extrapolate=Linear","MultiX=Average","Skip=True","Sort=True")</f>
        <v>#N/A Invalid Parameter: Interpolation value</v>
      </c>
    </row>
    <row r="6431" spans="34:36" x14ac:dyDescent="0.25">
      <c r="AH6431" s="42" t="e">
        <f t="shared" si="194"/>
        <v>#REF!</v>
      </c>
      <c r="AI6431" s="43" t="str">
        <f>_xll.BInterpol('Base IPCA'!$C$3:$C$13,'Base IPCA'!$E$3:$E$13,AH6431,"Cubic","Extrapolate=Linear","MultiX=Average","Skip=True","Sort=True")</f>
        <v>#N/A Invalid Parameter: Interpolation value</v>
      </c>
      <c r="AJ6431" s="43" t="str">
        <f>_xll.BInterpol('Base IPCA'!$C$3:$C$13,'Base IPCA'!$D$3:$D$13,AH6431,"Cubic","Extrapolate=Linear","MultiX=Average","Skip=True","Sort=True")</f>
        <v>#N/A Invalid Parameter: Interpolation value</v>
      </c>
    </row>
    <row r="6432" spans="34:36" x14ac:dyDescent="0.25">
      <c r="AH6432" s="42" t="e">
        <f t="shared" si="194"/>
        <v>#REF!</v>
      </c>
      <c r="AI6432" s="43" t="str">
        <f>_xll.BInterpol('Base IPCA'!$C$3:$C$13,'Base IPCA'!$E$3:$E$13,AH6432,"Cubic","Extrapolate=Linear","MultiX=Average","Skip=True","Sort=True")</f>
        <v>#N/A Invalid Parameter: Interpolation value</v>
      </c>
      <c r="AJ6432" s="43" t="str">
        <f>_xll.BInterpol('Base IPCA'!$C$3:$C$13,'Base IPCA'!$D$3:$D$13,AH6432,"Cubic","Extrapolate=Linear","MultiX=Average","Skip=True","Sort=True")</f>
        <v>#N/A Invalid Parameter: Interpolation value</v>
      </c>
    </row>
    <row r="6433" spans="34:36" x14ac:dyDescent="0.25">
      <c r="AH6433" s="42" t="e">
        <f t="shared" si="194"/>
        <v>#REF!</v>
      </c>
      <c r="AI6433" s="43" t="str">
        <f>_xll.BInterpol('Base IPCA'!$C$3:$C$13,'Base IPCA'!$E$3:$E$13,AH6433,"Cubic","Extrapolate=Linear","MultiX=Average","Skip=True","Sort=True")</f>
        <v>#N/A Invalid Parameter: Interpolation value</v>
      </c>
      <c r="AJ6433" s="43" t="str">
        <f>_xll.BInterpol('Base IPCA'!$C$3:$C$13,'Base IPCA'!$D$3:$D$13,AH6433,"Cubic","Extrapolate=Linear","MultiX=Average","Skip=True","Sort=True")</f>
        <v>#N/A Invalid Parameter: Interpolation value</v>
      </c>
    </row>
    <row r="6434" spans="34:36" x14ac:dyDescent="0.25">
      <c r="AH6434" s="42" t="e">
        <f t="shared" si="194"/>
        <v>#REF!</v>
      </c>
      <c r="AI6434" s="43" t="str">
        <f>_xll.BInterpol('Base IPCA'!$C$3:$C$13,'Base IPCA'!$E$3:$E$13,AH6434,"Cubic","Extrapolate=Linear","MultiX=Average","Skip=True","Sort=True")</f>
        <v>#N/A Invalid Parameter: Interpolation value</v>
      </c>
      <c r="AJ6434" s="43" t="str">
        <f>_xll.BInterpol('Base IPCA'!$C$3:$C$13,'Base IPCA'!$D$3:$D$13,AH6434,"Cubic","Extrapolate=Linear","MultiX=Average","Skip=True","Sort=True")</f>
        <v>#N/A Invalid Parameter: Interpolation value</v>
      </c>
    </row>
    <row r="6435" spans="34:36" x14ac:dyDescent="0.25">
      <c r="AH6435" s="42" t="e">
        <f t="shared" si="194"/>
        <v>#REF!</v>
      </c>
      <c r="AI6435" s="43" t="str">
        <f>_xll.BInterpol('Base IPCA'!$C$3:$C$13,'Base IPCA'!$E$3:$E$13,AH6435,"Cubic","Extrapolate=Linear","MultiX=Average","Skip=True","Sort=True")</f>
        <v>#N/A Invalid Parameter: Interpolation value</v>
      </c>
      <c r="AJ6435" s="43" t="str">
        <f>_xll.BInterpol('Base IPCA'!$C$3:$C$13,'Base IPCA'!$D$3:$D$13,AH6435,"Cubic","Extrapolate=Linear","MultiX=Average","Skip=True","Sort=True")</f>
        <v>#N/A Invalid Parameter: Interpolation value</v>
      </c>
    </row>
    <row r="6436" spans="34:36" x14ac:dyDescent="0.25">
      <c r="AH6436" s="42" t="e">
        <f t="shared" si="194"/>
        <v>#REF!</v>
      </c>
      <c r="AI6436" s="43" t="str">
        <f>_xll.BInterpol('Base IPCA'!$C$3:$C$13,'Base IPCA'!$E$3:$E$13,AH6436,"Cubic","Extrapolate=Linear","MultiX=Average","Skip=True","Sort=True")</f>
        <v>#N/A Invalid Parameter: Interpolation value</v>
      </c>
      <c r="AJ6436" s="43" t="str">
        <f>_xll.BInterpol('Base IPCA'!$C$3:$C$13,'Base IPCA'!$D$3:$D$13,AH6436,"Cubic","Extrapolate=Linear","MultiX=Average","Skip=True","Sort=True")</f>
        <v>#N/A Invalid Parameter: Interpolation value</v>
      </c>
    </row>
    <row r="6437" spans="34:36" x14ac:dyDescent="0.25">
      <c r="AH6437" s="42" t="e">
        <f t="shared" si="194"/>
        <v>#REF!</v>
      </c>
      <c r="AI6437" s="43" t="str">
        <f>_xll.BInterpol('Base IPCA'!$C$3:$C$13,'Base IPCA'!$E$3:$E$13,AH6437,"Cubic","Extrapolate=Linear","MultiX=Average","Skip=True","Sort=True")</f>
        <v>#N/A Invalid Parameter: Interpolation value</v>
      </c>
      <c r="AJ6437" s="43" t="str">
        <f>_xll.BInterpol('Base IPCA'!$C$3:$C$13,'Base IPCA'!$D$3:$D$13,AH6437,"Cubic","Extrapolate=Linear","MultiX=Average","Skip=True","Sort=True")</f>
        <v>#N/A Invalid Parameter: Interpolation value</v>
      </c>
    </row>
    <row r="6438" spans="34:36" x14ac:dyDescent="0.25">
      <c r="AH6438" s="42" t="e">
        <f t="shared" si="194"/>
        <v>#REF!</v>
      </c>
      <c r="AI6438" s="43" t="str">
        <f>_xll.BInterpol('Base IPCA'!$C$3:$C$13,'Base IPCA'!$E$3:$E$13,AH6438,"Cubic","Extrapolate=Linear","MultiX=Average","Skip=True","Sort=True")</f>
        <v>#N/A Invalid Parameter: Interpolation value</v>
      </c>
      <c r="AJ6438" s="43" t="str">
        <f>_xll.BInterpol('Base IPCA'!$C$3:$C$13,'Base IPCA'!$D$3:$D$13,AH6438,"Cubic","Extrapolate=Linear","MultiX=Average","Skip=True","Sort=True")</f>
        <v>#N/A Invalid Parameter: Interpolation value</v>
      </c>
    </row>
    <row r="6439" spans="34:36" x14ac:dyDescent="0.25">
      <c r="AH6439" s="42" t="e">
        <f t="shared" si="194"/>
        <v>#REF!</v>
      </c>
      <c r="AI6439" s="43" t="str">
        <f>_xll.BInterpol('Base IPCA'!$C$3:$C$13,'Base IPCA'!$E$3:$E$13,AH6439,"Cubic","Extrapolate=Linear","MultiX=Average","Skip=True","Sort=True")</f>
        <v>#N/A Invalid Parameter: Interpolation value</v>
      </c>
      <c r="AJ6439" s="43" t="str">
        <f>_xll.BInterpol('Base IPCA'!$C$3:$C$13,'Base IPCA'!$D$3:$D$13,AH6439,"Cubic","Extrapolate=Linear","MultiX=Average","Skip=True","Sort=True")</f>
        <v>#N/A Invalid Parameter: Interpolation value</v>
      </c>
    </row>
    <row r="6440" spans="34:36" x14ac:dyDescent="0.25">
      <c r="AH6440" s="42" t="e">
        <f t="shared" si="194"/>
        <v>#REF!</v>
      </c>
      <c r="AI6440" s="43" t="str">
        <f>_xll.BInterpol('Base IPCA'!$C$3:$C$13,'Base IPCA'!$E$3:$E$13,AH6440,"Cubic","Extrapolate=Linear","MultiX=Average","Skip=True","Sort=True")</f>
        <v>#N/A Invalid Parameter: Interpolation value</v>
      </c>
      <c r="AJ6440" s="43" t="str">
        <f>_xll.BInterpol('Base IPCA'!$C$3:$C$13,'Base IPCA'!$D$3:$D$13,AH6440,"Cubic","Extrapolate=Linear","MultiX=Average","Skip=True","Sort=True")</f>
        <v>#N/A Invalid Parameter: Interpolation value</v>
      </c>
    </row>
    <row r="6441" spans="34:36" x14ac:dyDescent="0.25">
      <c r="AH6441" s="42" t="e">
        <f t="shared" si="194"/>
        <v>#REF!</v>
      </c>
      <c r="AI6441" s="43" t="str">
        <f>_xll.BInterpol('Base IPCA'!$C$3:$C$13,'Base IPCA'!$E$3:$E$13,AH6441,"Cubic","Extrapolate=Linear","MultiX=Average","Skip=True","Sort=True")</f>
        <v>#N/A Invalid Parameter: Interpolation value</v>
      </c>
      <c r="AJ6441" s="43" t="str">
        <f>_xll.BInterpol('Base IPCA'!$C$3:$C$13,'Base IPCA'!$D$3:$D$13,AH6441,"Cubic","Extrapolate=Linear","MultiX=Average","Skip=True","Sort=True")</f>
        <v>#N/A Invalid Parameter: Interpolation value</v>
      </c>
    </row>
    <row r="6442" spans="34:36" x14ac:dyDescent="0.25">
      <c r="AH6442" s="42" t="e">
        <f t="shared" si="194"/>
        <v>#REF!</v>
      </c>
      <c r="AI6442" s="43" t="str">
        <f>_xll.BInterpol('Base IPCA'!$C$3:$C$13,'Base IPCA'!$E$3:$E$13,AH6442,"Cubic","Extrapolate=Linear","MultiX=Average","Skip=True","Sort=True")</f>
        <v>#N/A Invalid Parameter: Interpolation value</v>
      </c>
      <c r="AJ6442" s="43" t="str">
        <f>_xll.BInterpol('Base IPCA'!$C$3:$C$13,'Base IPCA'!$D$3:$D$13,AH6442,"Cubic","Extrapolate=Linear","MultiX=Average","Skip=True","Sort=True")</f>
        <v>#N/A Invalid Parameter: Interpolation value</v>
      </c>
    </row>
    <row r="6443" spans="34:36" x14ac:dyDescent="0.25">
      <c r="AH6443" s="42" t="e">
        <f t="shared" si="194"/>
        <v>#REF!</v>
      </c>
      <c r="AI6443" s="43" t="str">
        <f>_xll.BInterpol('Base IPCA'!$C$3:$C$13,'Base IPCA'!$E$3:$E$13,AH6443,"Cubic","Extrapolate=Linear","MultiX=Average","Skip=True","Sort=True")</f>
        <v>#N/A Invalid Parameter: Interpolation value</v>
      </c>
      <c r="AJ6443" s="43" t="str">
        <f>_xll.BInterpol('Base IPCA'!$C$3:$C$13,'Base IPCA'!$D$3:$D$13,AH6443,"Cubic","Extrapolate=Linear","MultiX=Average","Skip=True","Sort=True")</f>
        <v>#N/A Invalid Parameter: Interpolation value</v>
      </c>
    </row>
    <row r="6444" spans="34:36" x14ac:dyDescent="0.25">
      <c r="AH6444" s="42" t="e">
        <f t="shared" si="194"/>
        <v>#REF!</v>
      </c>
      <c r="AI6444" s="43" t="str">
        <f>_xll.BInterpol('Base IPCA'!$C$3:$C$13,'Base IPCA'!$E$3:$E$13,AH6444,"Cubic","Extrapolate=Linear","MultiX=Average","Skip=True","Sort=True")</f>
        <v>#N/A Invalid Parameter: Interpolation value</v>
      </c>
      <c r="AJ6444" s="43" t="str">
        <f>_xll.BInterpol('Base IPCA'!$C$3:$C$13,'Base IPCA'!$D$3:$D$13,AH6444,"Cubic","Extrapolate=Linear","MultiX=Average","Skip=True","Sort=True")</f>
        <v>#N/A Invalid Parameter: Interpolation value</v>
      </c>
    </row>
    <row r="6445" spans="34:36" x14ac:dyDescent="0.25">
      <c r="AH6445" s="42" t="e">
        <f t="shared" si="194"/>
        <v>#REF!</v>
      </c>
      <c r="AI6445" s="43" t="str">
        <f>_xll.BInterpol('Base IPCA'!$C$3:$C$13,'Base IPCA'!$E$3:$E$13,AH6445,"Cubic","Extrapolate=Linear","MultiX=Average","Skip=True","Sort=True")</f>
        <v>#N/A Invalid Parameter: Interpolation value</v>
      </c>
      <c r="AJ6445" s="43" t="str">
        <f>_xll.BInterpol('Base IPCA'!$C$3:$C$13,'Base IPCA'!$D$3:$D$13,AH6445,"Cubic","Extrapolate=Linear","MultiX=Average","Skip=True","Sort=True")</f>
        <v>#N/A Invalid Parameter: Interpolation value</v>
      </c>
    </row>
    <row r="6446" spans="34:36" x14ac:dyDescent="0.25">
      <c r="AH6446" s="42" t="e">
        <f t="shared" si="194"/>
        <v>#REF!</v>
      </c>
      <c r="AI6446" s="43" t="str">
        <f>_xll.BInterpol('Base IPCA'!$C$3:$C$13,'Base IPCA'!$E$3:$E$13,AH6446,"Cubic","Extrapolate=Linear","MultiX=Average","Skip=True","Sort=True")</f>
        <v>#N/A Invalid Parameter: Interpolation value</v>
      </c>
      <c r="AJ6446" s="43" t="str">
        <f>_xll.BInterpol('Base IPCA'!$C$3:$C$13,'Base IPCA'!$D$3:$D$13,AH6446,"Cubic","Extrapolate=Linear","MultiX=Average","Skip=True","Sort=True")</f>
        <v>#N/A Invalid Parameter: Interpolation value</v>
      </c>
    </row>
    <row r="6447" spans="34:36" x14ac:dyDescent="0.25">
      <c r="AH6447" s="42" t="e">
        <f t="shared" si="194"/>
        <v>#REF!</v>
      </c>
      <c r="AI6447" s="43" t="str">
        <f>_xll.BInterpol('Base IPCA'!$C$3:$C$13,'Base IPCA'!$E$3:$E$13,AH6447,"Cubic","Extrapolate=Linear","MultiX=Average","Skip=True","Sort=True")</f>
        <v>#N/A Invalid Parameter: Interpolation value</v>
      </c>
      <c r="AJ6447" s="43" t="str">
        <f>_xll.BInterpol('Base IPCA'!$C$3:$C$13,'Base IPCA'!$D$3:$D$13,AH6447,"Cubic","Extrapolate=Linear","MultiX=Average","Skip=True","Sort=True")</f>
        <v>#N/A Invalid Parameter: Interpolation value</v>
      </c>
    </row>
    <row r="6448" spans="34:36" x14ac:dyDescent="0.25">
      <c r="AH6448" s="42" t="e">
        <f t="shared" si="194"/>
        <v>#REF!</v>
      </c>
      <c r="AI6448" s="43" t="str">
        <f>_xll.BInterpol('Base IPCA'!$C$3:$C$13,'Base IPCA'!$E$3:$E$13,AH6448,"Cubic","Extrapolate=Linear","MultiX=Average","Skip=True","Sort=True")</f>
        <v>#N/A Invalid Parameter: Interpolation value</v>
      </c>
      <c r="AJ6448" s="43" t="str">
        <f>_xll.BInterpol('Base IPCA'!$C$3:$C$13,'Base IPCA'!$D$3:$D$13,AH6448,"Cubic","Extrapolate=Linear","MultiX=Average","Skip=True","Sort=True")</f>
        <v>#N/A Invalid Parameter: Interpolation value</v>
      </c>
    </row>
    <row r="6449" spans="34:36" x14ac:dyDescent="0.25">
      <c r="AH6449" s="42" t="e">
        <f t="shared" si="194"/>
        <v>#REF!</v>
      </c>
      <c r="AI6449" s="43" t="str">
        <f>_xll.BInterpol('Base IPCA'!$C$3:$C$13,'Base IPCA'!$E$3:$E$13,AH6449,"Cubic","Extrapolate=Linear","MultiX=Average","Skip=True","Sort=True")</f>
        <v>#N/A Invalid Parameter: Interpolation value</v>
      </c>
      <c r="AJ6449" s="43" t="str">
        <f>_xll.BInterpol('Base IPCA'!$C$3:$C$13,'Base IPCA'!$D$3:$D$13,AH6449,"Cubic","Extrapolate=Linear","MultiX=Average","Skip=True","Sort=True")</f>
        <v>#N/A Invalid Parameter: Interpolation value</v>
      </c>
    </row>
    <row r="6450" spans="34:36" x14ac:dyDescent="0.25">
      <c r="AH6450" s="42" t="e">
        <f t="shared" si="194"/>
        <v>#REF!</v>
      </c>
      <c r="AI6450" s="43" t="str">
        <f>_xll.BInterpol('Base IPCA'!$C$3:$C$13,'Base IPCA'!$E$3:$E$13,AH6450,"Cubic","Extrapolate=Linear","MultiX=Average","Skip=True","Sort=True")</f>
        <v>#N/A Invalid Parameter: Interpolation value</v>
      </c>
      <c r="AJ6450" s="43" t="str">
        <f>_xll.BInterpol('Base IPCA'!$C$3:$C$13,'Base IPCA'!$D$3:$D$13,AH6450,"Cubic","Extrapolate=Linear","MultiX=Average","Skip=True","Sort=True")</f>
        <v>#N/A Invalid Parameter: Interpolation value</v>
      </c>
    </row>
    <row r="6451" spans="34:36" x14ac:dyDescent="0.25">
      <c r="AH6451" s="42" t="e">
        <f t="shared" si="194"/>
        <v>#REF!</v>
      </c>
      <c r="AI6451" s="43" t="str">
        <f>_xll.BInterpol('Base IPCA'!$C$3:$C$13,'Base IPCA'!$E$3:$E$13,AH6451,"Cubic","Extrapolate=Linear","MultiX=Average","Skip=True","Sort=True")</f>
        <v>#N/A Invalid Parameter: Interpolation value</v>
      </c>
      <c r="AJ6451" s="43" t="str">
        <f>_xll.BInterpol('Base IPCA'!$C$3:$C$13,'Base IPCA'!$D$3:$D$13,AH6451,"Cubic","Extrapolate=Linear","MultiX=Average","Skip=True","Sort=True")</f>
        <v>#N/A Invalid Parameter: Interpolation value</v>
      </c>
    </row>
    <row r="6452" spans="34:36" x14ac:dyDescent="0.25">
      <c r="AH6452" s="42" t="e">
        <f t="shared" si="194"/>
        <v>#REF!</v>
      </c>
      <c r="AI6452" s="43" t="str">
        <f>_xll.BInterpol('Base IPCA'!$C$3:$C$13,'Base IPCA'!$E$3:$E$13,AH6452,"Cubic","Extrapolate=Linear","MultiX=Average","Skip=True","Sort=True")</f>
        <v>#N/A Invalid Parameter: Interpolation value</v>
      </c>
      <c r="AJ6452" s="43" t="str">
        <f>_xll.BInterpol('Base IPCA'!$C$3:$C$13,'Base IPCA'!$D$3:$D$13,AH6452,"Cubic","Extrapolate=Linear","MultiX=Average","Skip=True","Sort=True")</f>
        <v>#N/A Invalid Parameter: Interpolation value</v>
      </c>
    </row>
    <row r="6453" spans="34:36" x14ac:dyDescent="0.25">
      <c r="AH6453" s="42" t="e">
        <f t="shared" si="194"/>
        <v>#REF!</v>
      </c>
      <c r="AI6453" s="43" t="str">
        <f>_xll.BInterpol('Base IPCA'!$C$3:$C$13,'Base IPCA'!$E$3:$E$13,AH6453,"Cubic","Extrapolate=Linear","MultiX=Average","Skip=True","Sort=True")</f>
        <v>#N/A Invalid Parameter: Interpolation value</v>
      </c>
      <c r="AJ6453" s="43" t="str">
        <f>_xll.BInterpol('Base IPCA'!$C$3:$C$13,'Base IPCA'!$D$3:$D$13,AH6453,"Cubic","Extrapolate=Linear","MultiX=Average","Skip=True","Sort=True")</f>
        <v>#N/A Invalid Parameter: Interpolation value</v>
      </c>
    </row>
    <row r="6454" spans="34:36" x14ac:dyDescent="0.25">
      <c r="AH6454" s="42" t="e">
        <f t="shared" si="194"/>
        <v>#REF!</v>
      </c>
      <c r="AI6454" s="43" t="str">
        <f>_xll.BInterpol('Base IPCA'!$C$3:$C$13,'Base IPCA'!$E$3:$E$13,AH6454,"Cubic","Extrapolate=Linear","MultiX=Average","Skip=True","Sort=True")</f>
        <v>#N/A Invalid Parameter: Interpolation value</v>
      </c>
      <c r="AJ6454" s="43" t="str">
        <f>_xll.BInterpol('Base IPCA'!$C$3:$C$13,'Base IPCA'!$D$3:$D$13,AH6454,"Cubic","Extrapolate=Linear","MultiX=Average","Skip=True","Sort=True")</f>
        <v>#N/A Invalid Parameter: Interpolation value</v>
      </c>
    </row>
    <row r="6455" spans="34:36" x14ac:dyDescent="0.25">
      <c r="AH6455" s="42" t="e">
        <f t="shared" si="194"/>
        <v>#REF!</v>
      </c>
      <c r="AI6455" s="43" t="str">
        <f>_xll.BInterpol('Base IPCA'!$C$3:$C$13,'Base IPCA'!$E$3:$E$13,AH6455,"Cubic","Extrapolate=Linear","MultiX=Average","Skip=True","Sort=True")</f>
        <v>#N/A Invalid Parameter: Interpolation value</v>
      </c>
      <c r="AJ6455" s="43" t="str">
        <f>_xll.BInterpol('Base IPCA'!$C$3:$C$13,'Base IPCA'!$D$3:$D$13,AH6455,"Cubic","Extrapolate=Linear","MultiX=Average","Skip=True","Sort=True")</f>
        <v>#N/A Invalid Parameter: Interpolation value</v>
      </c>
    </row>
    <row r="6456" spans="34:36" x14ac:dyDescent="0.25">
      <c r="AH6456" s="42" t="e">
        <f t="shared" si="194"/>
        <v>#REF!</v>
      </c>
      <c r="AI6456" s="43" t="str">
        <f>_xll.BInterpol('Base IPCA'!$C$3:$C$13,'Base IPCA'!$E$3:$E$13,AH6456,"Cubic","Extrapolate=Linear","MultiX=Average","Skip=True","Sort=True")</f>
        <v>#N/A Invalid Parameter: Interpolation value</v>
      </c>
      <c r="AJ6456" s="43" t="str">
        <f>_xll.BInterpol('Base IPCA'!$C$3:$C$13,'Base IPCA'!$D$3:$D$13,AH6456,"Cubic","Extrapolate=Linear","MultiX=Average","Skip=True","Sort=True")</f>
        <v>#N/A Invalid Parameter: Interpolation value</v>
      </c>
    </row>
    <row r="6457" spans="34:36" x14ac:dyDescent="0.25">
      <c r="AH6457" s="42" t="e">
        <f t="shared" si="194"/>
        <v>#REF!</v>
      </c>
      <c r="AI6457" s="43" t="str">
        <f>_xll.BInterpol('Base IPCA'!$C$3:$C$13,'Base IPCA'!$E$3:$E$13,AH6457,"Cubic","Extrapolate=Linear","MultiX=Average","Skip=True","Sort=True")</f>
        <v>#N/A Invalid Parameter: Interpolation value</v>
      </c>
      <c r="AJ6457" s="43" t="str">
        <f>_xll.BInterpol('Base IPCA'!$C$3:$C$13,'Base IPCA'!$D$3:$D$13,AH6457,"Cubic","Extrapolate=Linear","MultiX=Average","Skip=True","Sort=True")</f>
        <v>#N/A Invalid Parameter: Interpolation value</v>
      </c>
    </row>
    <row r="6458" spans="34:36" x14ac:dyDescent="0.25">
      <c r="AH6458" s="42" t="e">
        <f t="shared" si="194"/>
        <v>#REF!</v>
      </c>
      <c r="AI6458" s="43" t="str">
        <f>_xll.BInterpol('Base IPCA'!$C$3:$C$13,'Base IPCA'!$E$3:$E$13,AH6458,"Cubic","Extrapolate=Linear","MultiX=Average","Skip=True","Sort=True")</f>
        <v>#N/A Invalid Parameter: Interpolation value</v>
      </c>
      <c r="AJ6458" s="43" t="str">
        <f>_xll.BInterpol('Base IPCA'!$C$3:$C$13,'Base IPCA'!$D$3:$D$13,AH6458,"Cubic","Extrapolate=Linear","MultiX=Average","Skip=True","Sort=True")</f>
        <v>#N/A Invalid Parameter: Interpolation value</v>
      </c>
    </row>
    <row r="6459" spans="34:36" x14ac:dyDescent="0.25">
      <c r="AH6459" s="42" t="e">
        <f t="shared" si="194"/>
        <v>#REF!</v>
      </c>
      <c r="AI6459" s="43" t="str">
        <f>_xll.BInterpol('Base IPCA'!$C$3:$C$13,'Base IPCA'!$E$3:$E$13,AH6459,"Cubic","Extrapolate=Linear","MultiX=Average","Skip=True","Sort=True")</f>
        <v>#N/A Invalid Parameter: Interpolation value</v>
      </c>
      <c r="AJ6459" s="43" t="str">
        <f>_xll.BInterpol('Base IPCA'!$C$3:$C$13,'Base IPCA'!$D$3:$D$13,AH6459,"Cubic","Extrapolate=Linear","MultiX=Average","Skip=True","Sort=True")</f>
        <v>#N/A Invalid Parameter: Interpolation value</v>
      </c>
    </row>
    <row r="6460" spans="34:36" x14ac:dyDescent="0.25">
      <c r="AH6460" s="42" t="e">
        <f t="shared" si="194"/>
        <v>#REF!</v>
      </c>
      <c r="AI6460" s="43" t="str">
        <f>_xll.BInterpol('Base IPCA'!$C$3:$C$13,'Base IPCA'!$E$3:$E$13,AH6460,"Cubic","Extrapolate=Linear","MultiX=Average","Skip=True","Sort=True")</f>
        <v>#N/A Invalid Parameter: Interpolation value</v>
      </c>
      <c r="AJ6460" s="43" t="str">
        <f>_xll.BInterpol('Base IPCA'!$C$3:$C$13,'Base IPCA'!$D$3:$D$13,AH6460,"Cubic","Extrapolate=Linear","MultiX=Average","Skip=True","Sort=True")</f>
        <v>#N/A Invalid Parameter: Interpolation value</v>
      </c>
    </row>
    <row r="6461" spans="34:36" x14ac:dyDescent="0.25">
      <c r="AH6461" s="42" t="e">
        <f t="shared" si="194"/>
        <v>#REF!</v>
      </c>
      <c r="AI6461" s="43" t="str">
        <f>_xll.BInterpol('Base IPCA'!$C$3:$C$13,'Base IPCA'!$E$3:$E$13,AH6461,"Cubic","Extrapolate=Linear","MultiX=Average","Skip=True","Sort=True")</f>
        <v>#N/A Invalid Parameter: Interpolation value</v>
      </c>
      <c r="AJ6461" s="43" t="str">
        <f>_xll.BInterpol('Base IPCA'!$C$3:$C$13,'Base IPCA'!$D$3:$D$13,AH6461,"Cubic","Extrapolate=Linear","MultiX=Average","Skip=True","Sort=True")</f>
        <v>#N/A Invalid Parameter: Interpolation value</v>
      </c>
    </row>
    <row r="6462" spans="34:36" x14ac:dyDescent="0.25">
      <c r="AH6462" s="42" t="e">
        <f t="shared" si="194"/>
        <v>#REF!</v>
      </c>
      <c r="AI6462" s="43" t="str">
        <f>_xll.BInterpol('Base IPCA'!$C$3:$C$13,'Base IPCA'!$E$3:$E$13,AH6462,"Cubic","Extrapolate=Linear","MultiX=Average","Skip=True","Sort=True")</f>
        <v>#N/A Invalid Parameter: Interpolation value</v>
      </c>
      <c r="AJ6462" s="43" t="str">
        <f>_xll.BInterpol('Base IPCA'!$C$3:$C$13,'Base IPCA'!$D$3:$D$13,AH6462,"Cubic","Extrapolate=Linear","MultiX=Average","Skip=True","Sort=True")</f>
        <v>#N/A Invalid Parameter: Interpolation value</v>
      </c>
    </row>
    <row r="6463" spans="34:36" x14ac:dyDescent="0.25">
      <c r="AH6463" s="42" t="e">
        <f t="shared" si="194"/>
        <v>#REF!</v>
      </c>
      <c r="AI6463" s="43" t="str">
        <f>_xll.BInterpol('Base IPCA'!$C$3:$C$13,'Base IPCA'!$E$3:$E$13,AH6463,"Cubic","Extrapolate=Linear","MultiX=Average","Skip=True","Sort=True")</f>
        <v>#N/A Invalid Parameter: Interpolation value</v>
      </c>
      <c r="AJ6463" s="43" t="str">
        <f>_xll.BInterpol('Base IPCA'!$C$3:$C$13,'Base IPCA'!$D$3:$D$13,AH6463,"Cubic","Extrapolate=Linear","MultiX=Average","Skip=True","Sort=True")</f>
        <v>#N/A Invalid Parameter: Interpolation value</v>
      </c>
    </row>
    <row r="6464" spans="34:36" x14ac:dyDescent="0.25">
      <c r="AH6464" s="42" t="e">
        <f t="shared" si="194"/>
        <v>#REF!</v>
      </c>
      <c r="AI6464" s="43" t="str">
        <f>_xll.BInterpol('Base IPCA'!$C$3:$C$13,'Base IPCA'!$E$3:$E$13,AH6464,"Cubic","Extrapolate=Linear","MultiX=Average","Skip=True","Sort=True")</f>
        <v>#N/A Invalid Parameter: Interpolation value</v>
      </c>
      <c r="AJ6464" s="43" t="str">
        <f>_xll.BInterpol('Base IPCA'!$C$3:$C$13,'Base IPCA'!$D$3:$D$13,AH6464,"Cubic","Extrapolate=Linear","MultiX=Average","Skip=True","Sort=True")</f>
        <v>#N/A Invalid Parameter: Interpolation value</v>
      </c>
    </row>
    <row r="6465" spans="34:36" x14ac:dyDescent="0.25">
      <c r="AH6465" s="42" t="e">
        <f t="shared" si="194"/>
        <v>#REF!</v>
      </c>
      <c r="AI6465" s="43" t="str">
        <f>_xll.BInterpol('Base IPCA'!$C$3:$C$13,'Base IPCA'!$E$3:$E$13,AH6465,"Cubic","Extrapolate=Linear","MultiX=Average","Skip=True","Sort=True")</f>
        <v>#N/A Invalid Parameter: Interpolation value</v>
      </c>
      <c r="AJ6465" s="43" t="str">
        <f>_xll.BInterpol('Base IPCA'!$C$3:$C$13,'Base IPCA'!$D$3:$D$13,AH6465,"Cubic","Extrapolate=Linear","MultiX=Average","Skip=True","Sort=True")</f>
        <v>#N/A Invalid Parameter: Interpolation value</v>
      </c>
    </row>
    <row r="6466" spans="34:36" x14ac:dyDescent="0.25">
      <c r="AH6466" s="42" t="e">
        <f t="shared" si="194"/>
        <v>#REF!</v>
      </c>
      <c r="AI6466" s="43" t="str">
        <f>_xll.BInterpol('Base IPCA'!$C$3:$C$13,'Base IPCA'!$E$3:$E$13,AH6466,"Cubic","Extrapolate=Linear","MultiX=Average","Skip=True","Sort=True")</f>
        <v>#N/A Invalid Parameter: Interpolation value</v>
      </c>
      <c r="AJ6466" s="43" t="str">
        <f>_xll.BInterpol('Base IPCA'!$C$3:$C$13,'Base IPCA'!$D$3:$D$13,AH6466,"Cubic","Extrapolate=Linear","MultiX=Average","Skip=True","Sort=True")</f>
        <v>#N/A Invalid Parameter: Interpolation value</v>
      </c>
    </row>
    <row r="6467" spans="34:36" x14ac:dyDescent="0.25">
      <c r="AH6467" s="42" t="e">
        <f t="shared" si="194"/>
        <v>#REF!</v>
      </c>
      <c r="AI6467" s="43" t="str">
        <f>_xll.BInterpol('Base IPCA'!$C$3:$C$13,'Base IPCA'!$E$3:$E$13,AH6467,"Cubic","Extrapolate=Linear","MultiX=Average","Skip=True","Sort=True")</f>
        <v>#N/A Invalid Parameter: Interpolation value</v>
      </c>
      <c r="AJ6467" s="43" t="str">
        <f>_xll.BInterpol('Base IPCA'!$C$3:$C$13,'Base IPCA'!$D$3:$D$13,AH6467,"Cubic","Extrapolate=Linear","MultiX=Average","Skip=True","Sort=True")</f>
        <v>#N/A Invalid Parameter: Interpolation value</v>
      </c>
    </row>
    <row r="6468" spans="34:36" x14ac:dyDescent="0.25">
      <c r="AH6468" s="42" t="e">
        <f t="shared" si="194"/>
        <v>#REF!</v>
      </c>
      <c r="AI6468" s="43" t="str">
        <f>_xll.BInterpol('Base IPCA'!$C$3:$C$13,'Base IPCA'!$E$3:$E$13,AH6468,"Cubic","Extrapolate=Linear","MultiX=Average","Skip=True","Sort=True")</f>
        <v>#N/A Invalid Parameter: Interpolation value</v>
      </c>
      <c r="AJ6468" s="43" t="str">
        <f>_xll.BInterpol('Base IPCA'!$C$3:$C$13,'Base IPCA'!$D$3:$D$13,AH6468,"Cubic","Extrapolate=Linear","MultiX=Average","Skip=True","Sort=True")</f>
        <v>#N/A Invalid Parameter: Interpolation value</v>
      </c>
    </row>
    <row r="6469" spans="34:36" x14ac:dyDescent="0.25">
      <c r="AH6469" s="42" t="e">
        <f t="shared" si="194"/>
        <v>#REF!</v>
      </c>
      <c r="AI6469" s="43" t="str">
        <f>_xll.BInterpol('Base IPCA'!$C$3:$C$13,'Base IPCA'!$E$3:$E$13,AH6469,"Cubic","Extrapolate=Linear","MultiX=Average","Skip=True","Sort=True")</f>
        <v>#N/A Invalid Parameter: Interpolation value</v>
      </c>
      <c r="AJ6469" s="43" t="str">
        <f>_xll.BInterpol('Base IPCA'!$C$3:$C$13,'Base IPCA'!$D$3:$D$13,AH6469,"Cubic","Extrapolate=Linear","MultiX=Average","Skip=True","Sort=True")</f>
        <v>#N/A Invalid Parameter: Interpolation value</v>
      </c>
    </row>
    <row r="6470" spans="34:36" x14ac:dyDescent="0.25">
      <c r="AH6470" s="42" t="e">
        <f t="shared" ref="AH6470:AH6533" si="195">AH6469+1</f>
        <v>#REF!</v>
      </c>
      <c r="AI6470" s="43" t="str">
        <f>_xll.BInterpol('Base IPCA'!$C$3:$C$13,'Base IPCA'!$E$3:$E$13,AH6470,"Cubic","Extrapolate=Linear","MultiX=Average","Skip=True","Sort=True")</f>
        <v>#N/A Invalid Parameter: Interpolation value</v>
      </c>
      <c r="AJ6470" s="43" t="str">
        <f>_xll.BInterpol('Base IPCA'!$C$3:$C$13,'Base IPCA'!$D$3:$D$13,AH6470,"Cubic","Extrapolate=Linear","MultiX=Average","Skip=True","Sort=True")</f>
        <v>#N/A Invalid Parameter: Interpolation value</v>
      </c>
    </row>
    <row r="6471" spans="34:36" x14ac:dyDescent="0.25">
      <c r="AH6471" s="42" t="e">
        <f t="shared" si="195"/>
        <v>#REF!</v>
      </c>
      <c r="AI6471" s="43" t="str">
        <f>_xll.BInterpol('Base IPCA'!$C$3:$C$13,'Base IPCA'!$E$3:$E$13,AH6471,"Cubic","Extrapolate=Linear","MultiX=Average","Skip=True","Sort=True")</f>
        <v>#N/A Invalid Parameter: Interpolation value</v>
      </c>
      <c r="AJ6471" s="43" t="str">
        <f>_xll.BInterpol('Base IPCA'!$C$3:$C$13,'Base IPCA'!$D$3:$D$13,AH6471,"Cubic","Extrapolate=Linear","MultiX=Average","Skip=True","Sort=True")</f>
        <v>#N/A Invalid Parameter: Interpolation value</v>
      </c>
    </row>
    <row r="6472" spans="34:36" x14ac:dyDescent="0.25">
      <c r="AH6472" s="42" t="e">
        <f t="shared" si="195"/>
        <v>#REF!</v>
      </c>
      <c r="AI6472" s="43" t="str">
        <f>_xll.BInterpol('Base IPCA'!$C$3:$C$13,'Base IPCA'!$E$3:$E$13,AH6472,"Cubic","Extrapolate=Linear","MultiX=Average","Skip=True","Sort=True")</f>
        <v>#N/A Invalid Parameter: Interpolation value</v>
      </c>
      <c r="AJ6472" s="43" t="str">
        <f>_xll.BInterpol('Base IPCA'!$C$3:$C$13,'Base IPCA'!$D$3:$D$13,AH6472,"Cubic","Extrapolate=Linear","MultiX=Average","Skip=True","Sort=True")</f>
        <v>#N/A Invalid Parameter: Interpolation value</v>
      </c>
    </row>
    <row r="6473" spans="34:36" x14ac:dyDescent="0.25">
      <c r="AH6473" s="42" t="e">
        <f t="shared" si="195"/>
        <v>#REF!</v>
      </c>
      <c r="AI6473" s="43" t="str">
        <f>_xll.BInterpol('Base IPCA'!$C$3:$C$13,'Base IPCA'!$E$3:$E$13,AH6473,"Cubic","Extrapolate=Linear","MultiX=Average","Skip=True","Sort=True")</f>
        <v>#N/A Invalid Parameter: Interpolation value</v>
      </c>
      <c r="AJ6473" s="43" t="str">
        <f>_xll.BInterpol('Base IPCA'!$C$3:$C$13,'Base IPCA'!$D$3:$D$13,AH6473,"Cubic","Extrapolate=Linear","MultiX=Average","Skip=True","Sort=True")</f>
        <v>#N/A Invalid Parameter: Interpolation value</v>
      </c>
    </row>
    <row r="6474" spans="34:36" x14ac:dyDescent="0.25">
      <c r="AH6474" s="42" t="e">
        <f t="shared" si="195"/>
        <v>#REF!</v>
      </c>
      <c r="AI6474" s="43" t="str">
        <f>_xll.BInterpol('Base IPCA'!$C$3:$C$13,'Base IPCA'!$E$3:$E$13,AH6474,"Cubic","Extrapolate=Linear","MultiX=Average","Skip=True","Sort=True")</f>
        <v>#N/A Invalid Parameter: Interpolation value</v>
      </c>
      <c r="AJ6474" s="43" t="str">
        <f>_xll.BInterpol('Base IPCA'!$C$3:$C$13,'Base IPCA'!$D$3:$D$13,AH6474,"Cubic","Extrapolate=Linear","MultiX=Average","Skip=True","Sort=True")</f>
        <v>#N/A Invalid Parameter: Interpolation value</v>
      </c>
    </row>
    <row r="6475" spans="34:36" x14ac:dyDescent="0.25">
      <c r="AH6475" s="42" t="e">
        <f t="shared" si="195"/>
        <v>#REF!</v>
      </c>
      <c r="AI6475" s="43" t="str">
        <f>_xll.BInterpol('Base IPCA'!$C$3:$C$13,'Base IPCA'!$E$3:$E$13,AH6475,"Cubic","Extrapolate=Linear","MultiX=Average","Skip=True","Sort=True")</f>
        <v>#N/A Invalid Parameter: Interpolation value</v>
      </c>
      <c r="AJ6475" s="43" t="str">
        <f>_xll.BInterpol('Base IPCA'!$C$3:$C$13,'Base IPCA'!$D$3:$D$13,AH6475,"Cubic","Extrapolate=Linear","MultiX=Average","Skip=True","Sort=True")</f>
        <v>#N/A Invalid Parameter: Interpolation value</v>
      </c>
    </row>
    <row r="6476" spans="34:36" x14ac:dyDescent="0.25">
      <c r="AH6476" s="42" t="e">
        <f t="shared" si="195"/>
        <v>#REF!</v>
      </c>
      <c r="AI6476" s="43" t="str">
        <f>_xll.BInterpol('Base IPCA'!$C$3:$C$13,'Base IPCA'!$E$3:$E$13,AH6476,"Cubic","Extrapolate=Linear","MultiX=Average","Skip=True","Sort=True")</f>
        <v>#N/A Invalid Parameter: Interpolation value</v>
      </c>
      <c r="AJ6476" s="43" t="str">
        <f>_xll.BInterpol('Base IPCA'!$C$3:$C$13,'Base IPCA'!$D$3:$D$13,AH6476,"Cubic","Extrapolate=Linear","MultiX=Average","Skip=True","Sort=True")</f>
        <v>#N/A Invalid Parameter: Interpolation value</v>
      </c>
    </row>
    <row r="6477" spans="34:36" x14ac:dyDescent="0.25">
      <c r="AH6477" s="42" t="e">
        <f t="shared" si="195"/>
        <v>#REF!</v>
      </c>
      <c r="AI6477" s="43" t="str">
        <f>_xll.BInterpol('Base IPCA'!$C$3:$C$13,'Base IPCA'!$E$3:$E$13,AH6477,"Cubic","Extrapolate=Linear","MultiX=Average","Skip=True","Sort=True")</f>
        <v>#N/A Invalid Parameter: Interpolation value</v>
      </c>
      <c r="AJ6477" s="43" t="str">
        <f>_xll.BInterpol('Base IPCA'!$C$3:$C$13,'Base IPCA'!$D$3:$D$13,AH6477,"Cubic","Extrapolate=Linear","MultiX=Average","Skip=True","Sort=True")</f>
        <v>#N/A Invalid Parameter: Interpolation value</v>
      </c>
    </row>
    <row r="6478" spans="34:36" x14ac:dyDescent="0.25">
      <c r="AH6478" s="42" t="e">
        <f t="shared" si="195"/>
        <v>#REF!</v>
      </c>
      <c r="AI6478" s="43" t="str">
        <f>_xll.BInterpol('Base IPCA'!$C$3:$C$13,'Base IPCA'!$E$3:$E$13,AH6478,"Cubic","Extrapolate=Linear","MultiX=Average","Skip=True","Sort=True")</f>
        <v>#N/A Invalid Parameter: Interpolation value</v>
      </c>
      <c r="AJ6478" s="43" t="str">
        <f>_xll.BInterpol('Base IPCA'!$C$3:$C$13,'Base IPCA'!$D$3:$D$13,AH6478,"Cubic","Extrapolate=Linear","MultiX=Average","Skip=True","Sort=True")</f>
        <v>#N/A Invalid Parameter: Interpolation value</v>
      </c>
    </row>
    <row r="6479" spans="34:36" x14ac:dyDescent="0.25">
      <c r="AH6479" s="42" t="e">
        <f t="shared" si="195"/>
        <v>#REF!</v>
      </c>
      <c r="AI6479" s="43" t="str">
        <f>_xll.BInterpol('Base IPCA'!$C$3:$C$13,'Base IPCA'!$E$3:$E$13,AH6479,"Cubic","Extrapolate=Linear","MultiX=Average","Skip=True","Sort=True")</f>
        <v>#N/A Invalid Parameter: Interpolation value</v>
      </c>
      <c r="AJ6479" s="43" t="str">
        <f>_xll.BInterpol('Base IPCA'!$C$3:$C$13,'Base IPCA'!$D$3:$D$13,AH6479,"Cubic","Extrapolate=Linear","MultiX=Average","Skip=True","Sort=True")</f>
        <v>#N/A Invalid Parameter: Interpolation value</v>
      </c>
    </row>
    <row r="6480" spans="34:36" x14ac:dyDescent="0.25">
      <c r="AH6480" s="42" t="e">
        <f t="shared" si="195"/>
        <v>#REF!</v>
      </c>
      <c r="AI6480" s="43" t="str">
        <f>_xll.BInterpol('Base IPCA'!$C$3:$C$13,'Base IPCA'!$E$3:$E$13,AH6480,"Cubic","Extrapolate=Linear","MultiX=Average","Skip=True","Sort=True")</f>
        <v>#N/A Invalid Parameter: Interpolation value</v>
      </c>
      <c r="AJ6480" s="43" t="str">
        <f>_xll.BInterpol('Base IPCA'!$C$3:$C$13,'Base IPCA'!$D$3:$D$13,AH6480,"Cubic","Extrapolate=Linear","MultiX=Average","Skip=True","Sort=True")</f>
        <v>#N/A Invalid Parameter: Interpolation value</v>
      </c>
    </row>
    <row r="6481" spans="34:36" x14ac:dyDescent="0.25">
      <c r="AH6481" s="42" t="e">
        <f t="shared" si="195"/>
        <v>#REF!</v>
      </c>
      <c r="AI6481" s="43" t="str">
        <f>_xll.BInterpol('Base IPCA'!$C$3:$C$13,'Base IPCA'!$E$3:$E$13,AH6481,"Cubic","Extrapolate=Linear","MultiX=Average","Skip=True","Sort=True")</f>
        <v>#N/A Invalid Parameter: Interpolation value</v>
      </c>
      <c r="AJ6481" s="43" t="str">
        <f>_xll.BInterpol('Base IPCA'!$C$3:$C$13,'Base IPCA'!$D$3:$D$13,AH6481,"Cubic","Extrapolate=Linear","MultiX=Average","Skip=True","Sort=True")</f>
        <v>#N/A Invalid Parameter: Interpolation value</v>
      </c>
    </row>
    <row r="6482" spans="34:36" x14ac:dyDescent="0.25">
      <c r="AH6482" s="42" t="e">
        <f t="shared" si="195"/>
        <v>#REF!</v>
      </c>
      <c r="AI6482" s="43" t="str">
        <f>_xll.BInterpol('Base IPCA'!$C$3:$C$13,'Base IPCA'!$E$3:$E$13,AH6482,"Cubic","Extrapolate=Linear","MultiX=Average","Skip=True","Sort=True")</f>
        <v>#N/A Invalid Parameter: Interpolation value</v>
      </c>
      <c r="AJ6482" s="43" t="str">
        <f>_xll.BInterpol('Base IPCA'!$C$3:$C$13,'Base IPCA'!$D$3:$D$13,AH6482,"Cubic","Extrapolate=Linear","MultiX=Average","Skip=True","Sort=True")</f>
        <v>#N/A Invalid Parameter: Interpolation value</v>
      </c>
    </row>
    <row r="6483" spans="34:36" x14ac:dyDescent="0.25">
      <c r="AH6483" s="42" t="e">
        <f t="shared" si="195"/>
        <v>#REF!</v>
      </c>
      <c r="AI6483" s="43" t="str">
        <f>_xll.BInterpol('Base IPCA'!$C$3:$C$13,'Base IPCA'!$E$3:$E$13,AH6483,"Cubic","Extrapolate=Linear","MultiX=Average","Skip=True","Sort=True")</f>
        <v>#N/A Invalid Parameter: Interpolation value</v>
      </c>
      <c r="AJ6483" s="43" t="str">
        <f>_xll.BInterpol('Base IPCA'!$C$3:$C$13,'Base IPCA'!$D$3:$D$13,AH6483,"Cubic","Extrapolate=Linear","MultiX=Average","Skip=True","Sort=True")</f>
        <v>#N/A Invalid Parameter: Interpolation value</v>
      </c>
    </row>
    <row r="6484" spans="34:36" x14ac:dyDescent="0.25">
      <c r="AH6484" s="42" t="e">
        <f t="shared" si="195"/>
        <v>#REF!</v>
      </c>
      <c r="AI6484" s="43" t="str">
        <f>_xll.BInterpol('Base IPCA'!$C$3:$C$13,'Base IPCA'!$E$3:$E$13,AH6484,"Cubic","Extrapolate=Linear","MultiX=Average","Skip=True","Sort=True")</f>
        <v>#N/A Invalid Parameter: Interpolation value</v>
      </c>
      <c r="AJ6484" s="43" t="str">
        <f>_xll.BInterpol('Base IPCA'!$C$3:$C$13,'Base IPCA'!$D$3:$D$13,AH6484,"Cubic","Extrapolate=Linear","MultiX=Average","Skip=True","Sort=True")</f>
        <v>#N/A Invalid Parameter: Interpolation value</v>
      </c>
    </row>
    <row r="6485" spans="34:36" x14ac:dyDescent="0.25">
      <c r="AH6485" s="42" t="e">
        <f t="shared" si="195"/>
        <v>#REF!</v>
      </c>
      <c r="AI6485" s="43" t="str">
        <f>_xll.BInterpol('Base IPCA'!$C$3:$C$13,'Base IPCA'!$E$3:$E$13,AH6485,"Cubic","Extrapolate=Linear","MultiX=Average","Skip=True","Sort=True")</f>
        <v>#N/A Invalid Parameter: Interpolation value</v>
      </c>
      <c r="AJ6485" s="43" t="str">
        <f>_xll.BInterpol('Base IPCA'!$C$3:$C$13,'Base IPCA'!$D$3:$D$13,AH6485,"Cubic","Extrapolate=Linear","MultiX=Average","Skip=True","Sort=True")</f>
        <v>#N/A Invalid Parameter: Interpolation value</v>
      </c>
    </row>
    <row r="6486" spans="34:36" x14ac:dyDescent="0.25">
      <c r="AH6486" s="42" t="e">
        <f t="shared" si="195"/>
        <v>#REF!</v>
      </c>
      <c r="AI6486" s="43" t="str">
        <f>_xll.BInterpol('Base IPCA'!$C$3:$C$13,'Base IPCA'!$E$3:$E$13,AH6486,"Cubic","Extrapolate=Linear","MultiX=Average","Skip=True","Sort=True")</f>
        <v>#N/A Invalid Parameter: Interpolation value</v>
      </c>
      <c r="AJ6486" s="43" t="str">
        <f>_xll.BInterpol('Base IPCA'!$C$3:$C$13,'Base IPCA'!$D$3:$D$13,AH6486,"Cubic","Extrapolate=Linear","MultiX=Average","Skip=True","Sort=True")</f>
        <v>#N/A Invalid Parameter: Interpolation value</v>
      </c>
    </row>
    <row r="6487" spans="34:36" x14ac:dyDescent="0.25">
      <c r="AH6487" s="42" t="e">
        <f t="shared" si="195"/>
        <v>#REF!</v>
      </c>
      <c r="AI6487" s="43" t="str">
        <f>_xll.BInterpol('Base IPCA'!$C$3:$C$13,'Base IPCA'!$E$3:$E$13,AH6487,"Cubic","Extrapolate=Linear","MultiX=Average","Skip=True","Sort=True")</f>
        <v>#N/A Invalid Parameter: Interpolation value</v>
      </c>
      <c r="AJ6487" s="43" t="str">
        <f>_xll.BInterpol('Base IPCA'!$C$3:$C$13,'Base IPCA'!$D$3:$D$13,AH6487,"Cubic","Extrapolate=Linear","MultiX=Average","Skip=True","Sort=True")</f>
        <v>#N/A Invalid Parameter: Interpolation value</v>
      </c>
    </row>
    <row r="6488" spans="34:36" x14ac:dyDescent="0.25">
      <c r="AH6488" s="42" t="e">
        <f t="shared" si="195"/>
        <v>#REF!</v>
      </c>
      <c r="AI6488" s="43" t="str">
        <f>_xll.BInterpol('Base IPCA'!$C$3:$C$13,'Base IPCA'!$E$3:$E$13,AH6488,"Cubic","Extrapolate=Linear","MultiX=Average","Skip=True","Sort=True")</f>
        <v>#N/A Invalid Parameter: Interpolation value</v>
      </c>
      <c r="AJ6488" s="43" t="str">
        <f>_xll.BInterpol('Base IPCA'!$C$3:$C$13,'Base IPCA'!$D$3:$D$13,AH6488,"Cubic","Extrapolate=Linear","MultiX=Average","Skip=True","Sort=True")</f>
        <v>#N/A Invalid Parameter: Interpolation value</v>
      </c>
    </row>
    <row r="6489" spans="34:36" x14ac:dyDescent="0.25">
      <c r="AH6489" s="42" t="e">
        <f t="shared" si="195"/>
        <v>#REF!</v>
      </c>
      <c r="AI6489" s="43" t="str">
        <f>_xll.BInterpol('Base IPCA'!$C$3:$C$13,'Base IPCA'!$E$3:$E$13,AH6489,"Cubic","Extrapolate=Linear","MultiX=Average","Skip=True","Sort=True")</f>
        <v>#N/A Invalid Parameter: Interpolation value</v>
      </c>
      <c r="AJ6489" s="43" t="str">
        <f>_xll.BInterpol('Base IPCA'!$C$3:$C$13,'Base IPCA'!$D$3:$D$13,AH6489,"Cubic","Extrapolate=Linear","MultiX=Average","Skip=True","Sort=True")</f>
        <v>#N/A Invalid Parameter: Interpolation value</v>
      </c>
    </row>
    <row r="6490" spans="34:36" x14ac:dyDescent="0.25">
      <c r="AH6490" s="42" t="e">
        <f t="shared" si="195"/>
        <v>#REF!</v>
      </c>
      <c r="AI6490" s="43" t="str">
        <f>_xll.BInterpol('Base IPCA'!$C$3:$C$13,'Base IPCA'!$E$3:$E$13,AH6490,"Cubic","Extrapolate=Linear","MultiX=Average","Skip=True","Sort=True")</f>
        <v>#N/A Invalid Parameter: Interpolation value</v>
      </c>
      <c r="AJ6490" s="43" t="str">
        <f>_xll.BInterpol('Base IPCA'!$C$3:$C$13,'Base IPCA'!$D$3:$D$13,AH6490,"Cubic","Extrapolate=Linear","MultiX=Average","Skip=True","Sort=True")</f>
        <v>#N/A Invalid Parameter: Interpolation value</v>
      </c>
    </row>
    <row r="6491" spans="34:36" x14ac:dyDescent="0.25">
      <c r="AH6491" s="42" t="e">
        <f t="shared" si="195"/>
        <v>#REF!</v>
      </c>
      <c r="AI6491" s="43" t="str">
        <f>_xll.BInterpol('Base IPCA'!$C$3:$C$13,'Base IPCA'!$E$3:$E$13,AH6491,"Cubic","Extrapolate=Linear","MultiX=Average","Skip=True","Sort=True")</f>
        <v>#N/A Invalid Parameter: Interpolation value</v>
      </c>
      <c r="AJ6491" s="43" t="str">
        <f>_xll.BInterpol('Base IPCA'!$C$3:$C$13,'Base IPCA'!$D$3:$D$13,AH6491,"Cubic","Extrapolate=Linear","MultiX=Average","Skip=True","Sort=True")</f>
        <v>#N/A Invalid Parameter: Interpolation value</v>
      </c>
    </row>
    <row r="6492" spans="34:36" x14ac:dyDescent="0.25">
      <c r="AH6492" s="42" t="e">
        <f t="shared" si="195"/>
        <v>#REF!</v>
      </c>
      <c r="AI6492" s="43" t="str">
        <f>_xll.BInterpol('Base IPCA'!$C$3:$C$13,'Base IPCA'!$E$3:$E$13,AH6492,"Cubic","Extrapolate=Linear","MultiX=Average","Skip=True","Sort=True")</f>
        <v>#N/A Invalid Parameter: Interpolation value</v>
      </c>
      <c r="AJ6492" s="43" t="str">
        <f>_xll.BInterpol('Base IPCA'!$C$3:$C$13,'Base IPCA'!$D$3:$D$13,AH6492,"Cubic","Extrapolate=Linear","MultiX=Average","Skip=True","Sort=True")</f>
        <v>#N/A Invalid Parameter: Interpolation value</v>
      </c>
    </row>
    <row r="6493" spans="34:36" x14ac:dyDescent="0.25">
      <c r="AH6493" s="42" t="e">
        <f t="shared" si="195"/>
        <v>#REF!</v>
      </c>
      <c r="AI6493" s="43" t="str">
        <f>_xll.BInterpol('Base IPCA'!$C$3:$C$13,'Base IPCA'!$E$3:$E$13,AH6493,"Cubic","Extrapolate=Linear","MultiX=Average","Skip=True","Sort=True")</f>
        <v>#N/A Invalid Parameter: Interpolation value</v>
      </c>
      <c r="AJ6493" s="43" t="str">
        <f>_xll.BInterpol('Base IPCA'!$C$3:$C$13,'Base IPCA'!$D$3:$D$13,AH6493,"Cubic","Extrapolate=Linear","MultiX=Average","Skip=True","Sort=True")</f>
        <v>#N/A Invalid Parameter: Interpolation value</v>
      </c>
    </row>
    <row r="6494" spans="34:36" x14ac:dyDescent="0.25">
      <c r="AH6494" s="42" t="e">
        <f t="shared" si="195"/>
        <v>#REF!</v>
      </c>
      <c r="AI6494" s="43" t="str">
        <f>_xll.BInterpol('Base IPCA'!$C$3:$C$13,'Base IPCA'!$E$3:$E$13,AH6494,"Cubic","Extrapolate=Linear","MultiX=Average","Skip=True","Sort=True")</f>
        <v>#N/A Invalid Parameter: Interpolation value</v>
      </c>
      <c r="AJ6494" s="43" t="str">
        <f>_xll.BInterpol('Base IPCA'!$C$3:$C$13,'Base IPCA'!$D$3:$D$13,AH6494,"Cubic","Extrapolate=Linear","MultiX=Average","Skip=True","Sort=True")</f>
        <v>#N/A Invalid Parameter: Interpolation value</v>
      </c>
    </row>
    <row r="6495" spans="34:36" x14ac:dyDescent="0.25">
      <c r="AH6495" s="42" t="e">
        <f t="shared" si="195"/>
        <v>#REF!</v>
      </c>
      <c r="AI6495" s="43" t="str">
        <f>_xll.BInterpol('Base IPCA'!$C$3:$C$13,'Base IPCA'!$E$3:$E$13,AH6495,"Cubic","Extrapolate=Linear","MultiX=Average","Skip=True","Sort=True")</f>
        <v>#N/A Invalid Parameter: Interpolation value</v>
      </c>
      <c r="AJ6495" s="43" t="str">
        <f>_xll.BInterpol('Base IPCA'!$C$3:$C$13,'Base IPCA'!$D$3:$D$13,AH6495,"Cubic","Extrapolate=Linear","MultiX=Average","Skip=True","Sort=True")</f>
        <v>#N/A Invalid Parameter: Interpolation value</v>
      </c>
    </row>
    <row r="6496" spans="34:36" x14ac:dyDescent="0.25">
      <c r="AH6496" s="42" t="e">
        <f t="shared" si="195"/>
        <v>#REF!</v>
      </c>
      <c r="AI6496" s="43" t="str">
        <f>_xll.BInterpol('Base IPCA'!$C$3:$C$13,'Base IPCA'!$E$3:$E$13,AH6496,"Cubic","Extrapolate=Linear","MultiX=Average","Skip=True","Sort=True")</f>
        <v>#N/A Invalid Parameter: Interpolation value</v>
      </c>
      <c r="AJ6496" s="43" t="str">
        <f>_xll.BInterpol('Base IPCA'!$C$3:$C$13,'Base IPCA'!$D$3:$D$13,AH6496,"Cubic","Extrapolate=Linear","MultiX=Average","Skip=True","Sort=True")</f>
        <v>#N/A Invalid Parameter: Interpolation value</v>
      </c>
    </row>
    <row r="6497" spans="34:36" x14ac:dyDescent="0.25">
      <c r="AH6497" s="42" t="e">
        <f t="shared" si="195"/>
        <v>#REF!</v>
      </c>
      <c r="AI6497" s="43" t="str">
        <f>_xll.BInterpol('Base IPCA'!$C$3:$C$13,'Base IPCA'!$E$3:$E$13,AH6497,"Cubic","Extrapolate=Linear","MultiX=Average","Skip=True","Sort=True")</f>
        <v>#N/A Invalid Parameter: Interpolation value</v>
      </c>
      <c r="AJ6497" s="43" t="str">
        <f>_xll.BInterpol('Base IPCA'!$C$3:$C$13,'Base IPCA'!$D$3:$D$13,AH6497,"Cubic","Extrapolate=Linear","MultiX=Average","Skip=True","Sort=True")</f>
        <v>#N/A Invalid Parameter: Interpolation value</v>
      </c>
    </row>
    <row r="6498" spans="34:36" x14ac:dyDescent="0.25">
      <c r="AH6498" s="42" t="e">
        <f t="shared" si="195"/>
        <v>#REF!</v>
      </c>
      <c r="AI6498" s="43" t="str">
        <f>_xll.BInterpol('Base IPCA'!$C$3:$C$13,'Base IPCA'!$E$3:$E$13,AH6498,"Cubic","Extrapolate=Linear","MultiX=Average","Skip=True","Sort=True")</f>
        <v>#N/A Invalid Parameter: Interpolation value</v>
      </c>
      <c r="AJ6498" s="43" t="str">
        <f>_xll.BInterpol('Base IPCA'!$C$3:$C$13,'Base IPCA'!$D$3:$D$13,AH6498,"Cubic","Extrapolate=Linear","MultiX=Average","Skip=True","Sort=True")</f>
        <v>#N/A Invalid Parameter: Interpolation value</v>
      </c>
    </row>
    <row r="6499" spans="34:36" x14ac:dyDescent="0.25">
      <c r="AH6499" s="42" t="e">
        <f t="shared" si="195"/>
        <v>#REF!</v>
      </c>
      <c r="AI6499" s="43" t="str">
        <f>_xll.BInterpol('Base IPCA'!$C$3:$C$13,'Base IPCA'!$E$3:$E$13,AH6499,"Cubic","Extrapolate=Linear","MultiX=Average","Skip=True","Sort=True")</f>
        <v>#N/A Invalid Parameter: Interpolation value</v>
      </c>
      <c r="AJ6499" s="43" t="str">
        <f>_xll.BInterpol('Base IPCA'!$C$3:$C$13,'Base IPCA'!$D$3:$D$13,AH6499,"Cubic","Extrapolate=Linear","MultiX=Average","Skip=True","Sort=True")</f>
        <v>#N/A Invalid Parameter: Interpolation value</v>
      </c>
    </row>
    <row r="6500" spans="34:36" x14ac:dyDescent="0.25">
      <c r="AH6500" s="42" t="e">
        <f t="shared" si="195"/>
        <v>#REF!</v>
      </c>
      <c r="AI6500" s="43" t="str">
        <f>_xll.BInterpol('Base IPCA'!$C$3:$C$13,'Base IPCA'!$E$3:$E$13,AH6500,"Cubic","Extrapolate=Linear","MultiX=Average","Skip=True","Sort=True")</f>
        <v>#N/A Invalid Parameter: Interpolation value</v>
      </c>
      <c r="AJ6500" s="43" t="str">
        <f>_xll.BInterpol('Base IPCA'!$C$3:$C$13,'Base IPCA'!$D$3:$D$13,AH6500,"Cubic","Extrapolate=Linear","MultiX=Average","Skip=True","Sort=True")</f>
        <v>#N/A Invalid Parameter: Interpolation value</v>
      </c>
    </row>
    <row r="6501" spans="34:36" x14ac:dyDescent="0.25">
      <c r="AH6501" s="42" t="e">
        <f t="shared" si="195"/>
        <v>#REF!</v>
      </c>
      <c r="AI6501" s="43" t="str">
        <f>_xll.BInterpol('Base IPCA'!$C$3:$C$13,'Base IPCA'!$E$3:$E$13,AH6501,"Cubic","Extrapolate=Linear","MultiX=Average","Skip=True","Sort=True")</f>
        <v>#N/A Invalid Parameter: Interpolation value</v>
      </c>
      <c r="AJ6501" s="43" t="str">
        <f>_xll.BInterpol('Base IPCA'!$C$3:$C$13,'Base IPCA'!$D$3:$D$13,AH6501,"Cubic","Extrapolate=Linear","MultiX=Average","Skip=True","Sort=True")</f>
        <v>#N/A Invalid Parameter: Interpolation value</v>
      </c>
    </row>
    <row r="6502" spans="34:36" x14ac:dyDescent="0.25">
      <c r="AH6502" s="42" t="e">
        <f t="shared" si="195"/>
        <v>#REF!</v>
      </c>
      <c r="AI6502" s="43" t="str">
        <f>_xll.BInterpol('Base IPCA'!$C$3:$C$13,'Base IPCA'!$E$3:$E$13,AH6502,"Cubic","Extrapolate=Linear","MultiX=Average","Skip=True","Sort=True")</f>
        <v>#N/A Invalid Parameter: Interpolation value</v>
      </c>
      <c r="AJ6502" s="43" t="str">
        <f>_xll.BInterpol('Base IPCA'!$C$3:$C$13,'Base IPCA'!$D$3:$D$13,AH6502,"Cubic","Extrapolate=Linear","MultiX=Average","Skip=True","Sort=True")</f>
        <v>#N/A Invalid Parameter: Interpolation value</v>
      </c>
    </row>
    <row r="6503" spans="34:36" x14ac:dyDescent="0.25">
      <c r="AH6503" s="42" t="e">
        <f t="shared" si="195"/>
        <v>#REF!</v>
      </c>
      <c r="AI6503" s="43" t="str">
        <f>_xll.BInterpol('Base IPCA'!$C$3:$C$13,'Base IPCA'!$E$3:$E$13,AH6503,"Cubic","Extrapolate=Linear","MultiX=Average","Skip=True","Sort=True")</f>
        <v>#N/A Invalid Parameter: Interpolation value</v>
      </c>
      <c r="AJ6503" s="43" t="str">
        <f>_xll.BInterpol('Base IPCA'!$C$3:$C$13,'Base IPCA'!$D$3:$D$13,AH6503,"Cubic","Extrapolate=Linear","MultiX=Average","Skip=True","Sort=True")</f>
        <v>#N/A Invalid Parameter: Interpolation value</v>
      </c>
    </row>
    <row r="6504" spans="34:36" x14ac:dyDescent="0.25">
      <c r="AH6504" s="42" t="e">
        <f t="shared" si="195"/>
        <v>#REF!</v>
      </c>
      <c r="AI6504" s="43" t="str">
        <f>_xll.BInterpol('Base IPCA'!$C$3:$C$13,'Base IPCA'!$E$3:$E$13,AH6504,"Cubic","Extrapolate=Linear","MultiX=Average","Skip=True","Sort=True")</f>
        <v>#N/A Invalid Parameter: Interpolation value</v>
      </c>
      <c r="AJ6504" s="43" t="str">
        <f>_xll.BInterpol('Base IPCA'!$C$3:$C$13,'Base IPCA'!$D$3:$D$13,AH6504,"Cubic","Extrapolate=Linear","MultiX=Average","Skip=True","Sort=True")</f>
        <v>#N/A Invalid Parameter: Interpolation value</v>
      </c>
    </row>
    <row r="6505" spans="34:36" x14ac:dyDescent="0.25">
      <c r="AH6505" s="42" t="e">
        <f t="shared" si="195"/>
        <v>#REF!</v>
      </c>
      <c r="AI6505" s="43" t="str">
        <f>_xll.BInterpol('Base IPCA'!$C$3:$C$13,'Base IPCA'!$E$3:$E$13,AH6505,"Cubic","Extrapolate=Linear","MultiX=Average","Skip=True","Sort=True")</f>
        <v>#N/A Invalid Parameter: Interpolation value</v>
      </c>
      <c r="AJ6505" s="43" t="str">
        <f>_xll.BInterpol('Base IPCA'!$C$3:$C$13,'Base IPCA'!$D$3:$D$13,AH6505,"Cubic","Extrapolate=Linear","MultiX=Average","Skip=True","Sort=True")</f>
        <v>#N/A Invalid Parameter: Interpolation value</v>
      </c>
    </row>
    <row r="6506" spans="34:36" x14ac:dyDescent="0.25">
      <c r="AH6506" s="42" t="e">
        <f t="shared" si="195"/>
        <v>#REF!</v>
      </c>
      <c r="AI6506" s="43" t="str">
        <f>_xll.BInterpol('Base IPCA'!$C$3:$C$13,'Base IPCA'!$E$3:$E$13,AH6506,"Cubic","Extrapolate=Linear","MultiX=Average","Skip=True","Sort=True")</f>
        <v>#N/A Invalid Parameter: Interpolation value</v>
      </c>
      <c r="AJ6506" s="43" t="str">
        <f>_xll.BInterpol('Base IPCA'!$C$3:$C$13,'Base IPCA'!$D$3:$D$13,AH6506,"Cubic","Extrapolate=Linear","MultiX=Average","Skip=True","Sort=True")</f>
        <v>#N/A Invalid Parameter: Interpolation value</v>
      </c>
    </row>
    <row r="6507" spans="34:36" x14ac:dyDescent="0.25">
      <c r="AH6507" s="42" t="e">
        <f t="shared" si="195"/>
        <v>#REF!</v>
      </c>
      <c r="AI6507" s="43" t="str">
        <f>_xll.BInterpol('Base IPCA'!$C$3:$C$13,'Base IPCA'!$E$3:$E$13,AH6507,"Cubic","Extrapolate=Linear","MultiX=Average","Skip=True","Sort=True")</f>
        <v>#N/A Invalid Parameter: Interpolation value</v>
      </c>
      <c r="AJ6507" s="43" t="str">
        <f>_xll.BInterpol('Base IPCA'!$C$3:$C$13,'Base IPCA'!$D$3:$D$13,AH6507,"Cubic","Extrapolate=Linear","MultiX=Average","Skip=True","Sort=True")</f>
        <v>#N/A Invalid Parameter: Interpolation value</v>
      </c>
    </row>
    <row r="6508" spans="34:36" x14ac:dyDescent="0.25">
      <c r="AH6508" s="42" t="e">
        <f t="shared" si="195"/>
        <v>#REF!</v>
      </c>
      <c r="AI6508" s="43" t="str">
        <f>_xll.BInterpol('Base IPCA'!$C$3:$C$13,'Base IPCA'!$E$3:$E$13,AH6508,"Cubic","Extrapolate=Linear","MultiX=Average","Skip=True","Sort=True")</f>
        <v>#N/A Invalid Parameter: Interpolation value</v>
      </c>
      <c r="AJ6508" s="43" t="str">
        <f>_xll.BInterpol('Base IPCA'!$C$3:$C$13,'Base IPCA'!$D$3:$D$13,AH6508,"Cubic","Extrapolate=Linear","MultiX=Average","Skip=True","Sort=True")</f>
        <v>#N/A Invalid Parameter: Interpolation value</v>
      </c>
    </row>
    <row r="6509" spans="34:36" x14ac:dyDescent="0.25">
      <c r="AH6509" s="42" t="e">
        <f t="shared" si="195"/>
        <v>#REF!</v>
      </c>
      <c r="AI6509" s="43" t="str">
        <f>_xll.BInterpol('Base IPCA'!$C$3:$C$13,'Base IPCA'!$E$3:$E$13,AH6509,"Cubic","Extrapolate=Linear","MultiX=Average","Skip=True","Sort=True")</f>
        <v>#N/A Invalid Parameter: Interpolation value</v>
      </c>
      <c r="AJ6509" s="43" t="str">
        <f>_xll.BInterpol('Base IPCA'!$C$3:$C$13,'Base IPCA'!$D$3:$D$13,AH6509,"Cubic","Extrapolate=Linear","MultiX=Average","Skip=True","Sort=True")</f>
        <v>#N/A Invalid Parameter: Interpolation value</v>
      </c>
    </row>
    <row r="6510" spans="34:36" x14ac:dyDescent="0.25">
      <c r="AH6510" s="42" t="e">
        <f t="shared" si="195"/>
        <v>#REF!</v>
      </c>
      <c r="AI6510" s="43" t="str">
        <f>_xll.BInterpol('Base IPCA'!$C$3:$C$13,'Base IPCA'!$E$3:$E$13,AH6510,"Cubic","Extrapolate=Linear","MultiX=Average","Skip=True","Sort=True")</f>
        <v>#N/A Invalid Parameter: Interpolation value</v>
      </c>
      <c r="AJ6510" s="43" t="str">
        <f>_xll.BInterpol('Base IPCA'!$C$3:$C$13,'Base IPCA'!$D$3:$D$13,AH6510,"Cubic","Extrapolate=Linear","MultiX=Average","Skip=True","Sort=True")</f>
        <v>#N/A Invalid Parameter: Interpolation value</v>
      </c>
    </row>
    <row r="6511" spans="34:36" x14ac:dyDescent="0.25">
      <c r="AH6511" s="42" t="e">
        <f t="shared" si="195"/>
        <v>#REF!</v>
      </c>
      <c r="AI6511" s="43" t="str">
        <f>_xll.BInterpol('Base IPCA'!$C$3:$C$13,'Base IPCA'!$E$3:$E$13,AH6511,"Cubic","Extrapolate=Linear","MultiX=Average","Skip=True","Sort=True")</f>
        <v>#N/A Invalid Parameter: Interpolation value</v>
      </c>
      <c r="AJ6511" s="43" t="str">
        <f>_xll.BInterpol('Base IPCA'!$C$3:$C$13,'Base IPCA'!$D$3:$D$13,AH6511,"Cubic","Extrapolate=Linear","MultiX=Average","Skip=True","Sort=True")</f>
        <v>#N/A Invalid Parameter: Interpolation value</v>
      </c>
    </row>
    <row r="6512" spans="34:36" x14ac:dyDescent="0.25">
      <c r="AH6512" s="42" t="e">
        <f t="shared" si="195"/>
        <v>#REF!</v>
      </c>
      <c r="AI6512" s="43" t="str">
        <f>_xll.BInterpol('Base IPCA'!$C$3:$C$13,'Base IPCA'!$E$3:$E$13,AH6512,"Cubic","Extrapolate=Linear","MultiX=Average","Skip=True","Sort=True")</f>
        <v>#N/A Invalid Parameter: Interpolation value</v>
      </c>
      <c r="AJ6512" s="43" t="str">
        <f>_xll.BInterpol('Base IPCA'!$C$3:$C$13,'Base IPCA'!$D$3:$D$13,AH6512,"Cubic","Extrapolate=Linear","MultiX=Average","Skip=True","Sort=True")</f>
        <v>#N/A Invalid Parameter: Interpolation value</v>
      </c>
    </row>
    <row r="6513" spans="34:36" x14ac:dyDescent="0.25">
      <c r="AH6513" s="42" t="e">
        <f t="shared" si="195"/>
        <v>#REF!</v>
      </c>
      <c r="AI6513" s="43" t="str">
        <f>_xll.BInterpol('Base IPCA'!$C$3:$C$13,'Base IPCA'!$E$3:$E$13,AH6513,"Cubic","Extrapolate=Linear","MultiX=Average","Skip=True","Sort=True")</f>
        <v>#N/A Invalid Parameter: Interpolation value</v>
      </c>
      <c r="AJ6513" s="43" t="str">
        <f>_xll.BInterpol('Base IPCA'!$C$3:$C$13,'Base IPCA'!$D$3:$D$13,AH6513,"Cubic","Extrapolate=Linear","MultiX=Average","Skip=True","Sort=True")</f>
        <v>#N/A Invalid Parameter: Interpolation value</v>
      </c>
    </row>
    <row r="6514" spans="34:36" x14ac:dyDescent="0.25">
      <c r="AH6514" s="42" t="e">
        <f t="shared" si="195"/>
        <v>#REF!</v>
      </c>
      <c r="AI6514" s="43" t="str">
        <f>_xll.BInterpol('Base IPCA'!$C$3:$C$13,'Base IPCA'!$E$3:$E$13,AH6514,"Cubic","Extrapolate=Linear","MultiX=Average","Skip=True","Sort=True")</f>
        <v>#N/A Invalid Parameter: Interpolation value</v>
      </c>
      <c r="AJ6514" s="43" t="str">
        <f>_xll.BInterpol('Base IPCA'!$C$3:$C$13,'Base IPCA'!$D$3:$D$13,AH6514,"Cubic","Extrapolate=Linear","MultiX=Average","Skip=True","Sort=True")</f>
        <v>#N/A Invalid Parameter: Interpolation value</v>
      </c>
    </row>
    <row r="6515" spans="34:36" x14ac:dyDescent="0.25">
      <c r="AH6515" s="42" t="e">
        <f t="shared" si="195"/>
        <v>#REF!</v>
      </c>
      <c r="AI6515" s="43" t="str">
        <f>_xll.BInterpol('Base IPCA'!$C$3:$C$13,'Base IPCA'!$E$3:$E$13,AH6515,"Cubic","Extrapolate=Linear","MultiX=Average","Skip=True","Sort=True")</f>
        <v>#N/A Invalid Parameter: Interpolation value</v>
      </c>
      <c r="AJ6515" s="43" t="str">
        <f>_xll.BInterpol('Base IPCA'!$C$3:$C$13,'Base IPCA'!$D$3:$D$13,AH6515,"Cubic","Extrapolate=Linear","MultiX=Average","Skip=True","Sort=True")</f>
        <v>#N/A Invalid Parameter: Interpolation value</v>
      </c>
    </row>
    <row r="6516" spans="34:36" x14ac:dyDescent="0.25">
      <c r="AH6516" s="42" t="e">
        <f t="shared" si="195"/>
        <v>#REF!</v>
      </c>
      <c r="AI6516" s="43" t="str">
        <f>_xll.BInterpol('Base IPCA'!$C$3:$C$13,'Base IPCA'!$E$3:$E$13,AH6516,"Cubic","Extrapolate=Linear","MultiX=Average","Skip=True","Sort=True")</f>
        <v>#N/A Invalid Parameter: Interpolation value</v>
      </c>
      <c r="AJ6516" s="43" t="str">
        <f>_xll.BInterpol('Base IPCA'!$C$3:$C$13,'Base IPCA'!$D$3:$D$13,AH6516,"Cubic","Extrapolate=Linear","MultiX=Average","Skip=True","Sort=True")</f>
        <v>#N/A Invalid Parameter: Interpolation value</v>
      </c>
    </row>
    <row r="6517" spans="34:36" x14ac:dyDescent="0.25">
      <c r="AH6517" s="42" t="e">
        <f t="shared" si="195"/>
        <v>#REF!</v>
      </c>
      <c r="AI6517" s="43" t="str">
        <f>_xll.BInterpol('Base IPCA'!$C$3:$C$13,'Base IPCA'!$E$3:$E$13,AH6517,"Cubic","Extrapolate=Linear","MultiX=Average","Skip=True","Sort=True")</f>
        <v>#N/A Invalid Parameter: Interpolation value</v>
      </c>
      <c r="AJ6517" s="43" t="str">
        <f>_xll.BInterpol('Base IPCA'!$C$3:$C$13,'Base IPCA'!$D$3:$D$13,AH6517,"Cubic","Extrapolate=Linear","MultiX=Average","Skip=True","Sort=True")</f>
        <v>#N/A Invalid Parameter: Interpolation value</v>
      </c>
    </row>
    <row r="6518" spans="34:36" x14ac:dyDescent="0.25">
      <c r="AH6518" s="42" t="e">
        <f t="shared" si="195"/>
        <v>#REF!</v>
      </c>
      <c r="AI6518" s="43" t="str">
        <f>_xll.BInterpol('Base IPCA'!$C$3:$C$13,'Base IPCA'!$E$3:$E$13,AH6518,"Cubic","Extrapolate=Linear","MultiX=Average","Skip=True","Sort=True")</f>
        <v>#N/A Invalid Parameter: Interpolation value</v>
      </c>
      <c r="AJ6518" s="43" t="str">
        <f>_xll.BInterpol('Base IPCA'!$C$3:$C$13,'Base IPCA'!$D$3:$D$13,AH6518,"Cubic","Extrapolate=Linear","MultiX=Average","Skip=True","Sort=True")</f>
        <v>#N/A Invalid Parameter: Interpolation value</v>
      </c>
    </row>
    <row r="6519" spans="34:36" x14ac:dyDescent="0.25">
      <c r="AH6519" s="42" t="e">
        <f t="shared" si="195"/>
        <v>#REF!</v>
      </c>
      <c r="AI6519" s="43" t="str">
        <f>_xll.BInterpol('Base IPCA'!$C$3:$C$13,'Base IPCA'!$E$3:$E$13,AH6519,"Cubic","Extrapolate=Linear","MultiX=Average","Skip=True","Sort=True")</f>
        <v>#N/A Invalid Parameter: Interpolation value</v>
      </c>
      <c r="AJ6519" s="43" t="str">
        <f>_xll.BInterpol('Base IPCA'!$C$3:$C$13,'Base IPCA'!$D$3:$D$13,AH6519,"Cubic","Extrapolate=Linear","MultiX=Average","Skip=True","Sort=True")</f>
        <v>#N/A Invalid Parameter: Interpolation value</v>
      </c>
    </row>
    <row r="6520" spans="34:36" x14ac:dyDescent="0.25">
      <c r="AH6520" s="42" t="e">
        <f t="shared" si="195"/>
        <v>#REF!</v>
      </c>
      <c r="AI6520" s="43" t="str">
        <f>_xll.BInterpol('Base IPCA'!$C$3:$C$13,'Base IPCA'!$E$3:$E$13,AH6520,"Cubic","Extrapolate=Linear","MultiX=Average","Skip=True","Sort=True")</f>
        <v>#N/A Invalid Parameter: Interpolation value</v>
      </c>
      <c r="AJ6520" s="43" t="str">
        <f>_xll.BInterpol('Base IPCA'!$C$3:$C$13,'Base IPCA'!$D$3:$D$13,AH6520,"Cubic","Extrapolate=Linear","MultiX=Average","Skip=True","Sort=True")</f>
        <v>#N/A Invalid Parameter: Interpolation value</v>
      </c>
    </row>
    <row r="6521" spans="34:36" x14ac:dyDescent="0.25">
      <c r="AH6521" s="42" t="e">
        <f t="shared" si="195"/>
        <v>#REF!</v>
      </c>
      <c r="AI6521" s="43" t="str">
        <f>_xll.BInterpol('Base IPCA'!$C$3:$C$13,'Base IPCA'!$E$3:$E$13,AH6521,"Cubic","Extrapolate=Linear","MultiX=Average","Skip=True","Sort=True")</f>
        <v>#N/A Invalid Parameter: Interpolation value</v>
      </c>
      <c r="AJ6521" s="43" t="str">
        <f>_xll.BInterpol('Base IPCA'!$C$3:$C$13,'Base IPCA'!$D$3:$D$13,AH6521,"Cubic","Extrapolate=Linear","MultiX=Average","Skip=True","Sort=True")</f>
        <v>#N/A Invalid Parameter: Interpolation value</v>
      </c>
    </row>
    <row r="6522" spans="34:36" x14ac:dyDescent="0.25">
      <c r="AH6522" s="42" t="e">
        <f t="shared" si="195"/>
        <v>#REF!</v>
      </c>
      <c r="AI6522" s="43" t="str">
        <f>_xll.BInterpol('Base IPCA'!$C$3:$C$13,'Base IPCA'!$E$3:$E$13,AH6522,"Cubic","Extrapolate=Linear","MultiX=Average","Skip=True","Sort=True")</f>
        <v>#N/A Invalid Parameter: Interpolation value</v>
      </c>
      <c r="AJ6522" s="43" t="str">
        <f>_xll.BInterpol('Base IPCA'!$C$3:$C$13,'Base IPCA'!$D$3:$D$13,AH6522,"Cubic","Extrapolate=Linear","MultiX=Average","Skip=True","Sort=True")</f>
        <v>#N/A Invalid Parameter: Interpolation value</v>
      </c>
    </row>
    <row r="6523" spans="34:36" x14ac:dyDescent="0.25">
      <c r="AH6523" s="42" t="e">
        <f t="shared" si="195"/>
        <v>#REF!</v>
      </c>
      <c r="AI6523" s="43" t="str">
        <f>_xll.BInterpol('Base IPCA'!$C$3:$C$13,'Base IPCA'!$E$3:$E$13,AH6523,"Cubic","Extrapolate=Linear","MultiX=Average","Skip=True","Sort=True")</f>
        <v>#N/A Invalid Parameter: Interpolation value</v>
      </c>
      <c r="AJ6523" s="43" t="str">
        <f>_xll.BInterpol('Base IPCA'!$C$3:$C$13,'Base IPCA'!$D$3:$D$13,AH6523,"Cubic","Extrapolate=Linear","MultiX=Average","Skip=True","Sort=True")</f>
        <v>#N/A Invalid Parameter: Interpolation value</v>
      </c>
    </row>
    <row r="6524" spans="34:36" x14ac:dyDescent="0.25">
      <c r="AH6524" s="42" t="e">
        <f t="shared" si="195"/>
        <v>#REF!</v>
      </c>
      <c r="AI6524" s="43" t="str">
        <f>_xll.BInterpol('Base IPCA'!$C$3:$C$13,'Base IPCA'!$E$3:$E$13,AH6524,"Cubic","Extrapolate=Linear","MultiX=Average","Skip=True","Sort=True")</f>
        <v>#N/A Invalid Parameter: Interpolation value</v>
      </c>
      <c r="AJ6524" s="43" t="str">
        <f>_xll.BInterpol('Base IPCA'!$C$3:$C$13,'Base IPCA'!$D$3:$D$13,AH6524,"Cubic","Extrapolate=Linear","MultiX=Average","Skip=True","Sort=True")</f>
        <v>#N/A Invalid Parameter: Interpolation value</v>
      </c>
    </row>
    <row r="6525" spans="34:36" x14ac:dyDescent="0.25">
      <c r="AH6525" s="42" t="e">
        <f t="shared" si="195"/>
        <v>#REF!</v>
      </c>
      <c r="AI6525" s="43" t="str">
        <f>_xll.BInterpol('Base IPCA'!$C$3:$C$13,'Base IPCA'!$E$3:$E$13,AH6525,"Cubic","Extrapolate=Linear","MultiX=Average","Skip=True","Sort=True")</f>
        <v>#N/A Invalid Parameter: Interpolation value</v>
      </c>
      <c r="AJ6525" s="43" t="str">
        <f>_xll.BInterpol('Base IPCA'!$C$3:$C$13,'Base IPCA'!$D$3:$D$13,AH6525,"Cubic","Extrapolate=Linear","MultiX=Average","Skip=True","Sort=True")</f>
        <v>#N/A Invalid Parameter: Interpolation value</v>
      </c>
    </row>
    <row r="6526" spans="34:36" x14ac:dyDescent="0.25">
      <c r="AH6526" s="42" t="e">
        <f t="shared" si="195"/>
        <v>#REF!</v>
      </c>
      <c r="AI6526" s="43" t="str">
        <f>_xll.BInterpol('Base IPCA'!$C$3:$C$13,'Base IPCA'!$E$3:$E$13,AH6526,"Cubic","Extrapolate=Linear","MultiX=Average","Skip=True","Sort=True")</f>
        <v>#N/A Invalid Parameter: Interpolation value</v>
      </c>
      <c r="AJ6526" s="43" t="str">
        <f>_xll.BInterpol('Base IPCA'!$C$3:$C$13,'Base IPCA'!$D$3:$D$13,AH6526,"Cubic","Extrapolate=Linear","MultiX=Average","Skip=True","Sort=True")</f>
        <v>#N/A Invalid Parameter: Interpolation value</v>
      </c>
    </row>
    <row r="6527" spans="34:36" x14ac:dyDescent="0.25">
      <c r="AH6527" s="42" t="e">
        <f t="shared" si="195"/>
        <v>#REF!</v>
      </c>
      <c r="AI6527" s="43" t="str">
        <f>_xll.BInterpol('Base IPCA'!$C$3:$C$13,'Base IPCA'!$E$3:$E$13,AH6527,"Cubic","Extrapolate=Linear","MultiX=Average","Skip=True","Sort=True")</f>
        <v>#N/A Invalid Parameter: Interpolation value</v>
      </c>
      <c r="AJ6527" s="43" t="str">
        <f>_xll.BInterpol('Base IPCA'!$C$3:$C$13,'Base IPCA'!$D$3:$D$13,AH6527,"Cubic","Extrapolate=Linear","MultiX=Average","Skip=True","Sort=True")</f>
        <v>#N/A Invalid Parameter: Interpolation value</v>
      </c>
    </row>
    <row r="6528" spans="34:36" x14ac:dyDescent="0.25">
      <c r="AH6528" s="42" t="e">
        <f t="shared" si="195"/>
        <v>#REF!</v>
      </c>
      <c r="AI6528" s="43" t="str">
        <f>_xll.BInterpol('Base IPCA'!$C$3:$C$13,'Base IPCA'!$E$3:$E$13,AH6528,"Cubic","Extrapolate=Linear","MultiX=Average","Skip=True","Sort=True")</f>
        <v>#N/A Invalid Parameter: Interpolation value</v>
      </c>
      <c r="AJ6528" s="43" t="str">
        <f>_xll.BInterpol('Base IPCA'!$C$3:$C$13,'Base IPCA'!$D$3:$D$13,AH6528,"Cubic","Extrapolate=Linear","MultiX=Average","Skip=True","Sort=True")</f>
        <v>#N/A Invalid Parameter: Interpolation value</v>
      </c>
    </row>
    <row r="6529" spans="34:36" x14ac:dyDescent="0.25">
      <c r="AH6529" s="42" t="e">
        <f t="shared" si="195"/>
        <v>#REF!</v>
      </c>
      <c r="AI6529" s="43" t="str">
        <f>_xll.BInterpol('Base IPCA'!$C$3:$C$13,'Base IPCA'!$E$3:$E$13,AH6529,"Cubic","Extrapolate=Linear","MultiX=Average","Skip=True","Sort=True")</f>
        <v>#N/A Invalid Parameter: Interpolation value</v>
      </c>
      <c r="AJ6529" s="43" t="str">
        <f>_xll.BInterpol('Base IPCA'!$C$3:$C$13,'Base IPCA'!$D$3:$D$13,AH6529,"Cubic","Extrapolate=Linear","MultiX=Average","Skip=True","Sort=True")</f>
        <v>#N/A Invalid Parameter: Interpolation value</v>
      </c>
    </row>
    <row r="6530" spans="34:36" x14ac:dyDescent="0.25">
      <c r="AH6530" s="42" t="e">
        <f t="shared" si="195"/>
        <v>#REF!</v>
      </c>
      <c r="AI6530" s="43" t="str">
        <f>_xll.BInterpol('Base IPCA'!$C$3:$C$13,'Base IPCA'!$E$3:$E$13,AH6530,"Cubic","Extrapolate=Linear","MultiX=Average","Skip=True","Sort=True")</f>
        <v>#N/A Invalid Parameter: Interpolation value</v>
      </c>
      <c r="AJ6530" s="43" t="str">
        <f>_xll.BInterpol('Base IPCA'!$C$3:$C$13,'Base IPCA'!$D$3:$D$13,AH6530,"Cubic","Extrapolate=Linear","MultiX=Average","Skip=True","Sort=True")</f>
        <v>#N/A Invalid Parameter: Interpolation value</v>
      </c>
    </row>
    <row r="6531" spans="34:36" x14ac:dyDescent="0.25">
      <c r="AH6531" s="42" t="e">
        <f t="shared" si="195"/>
        <v>#REF!</v>
      </c>
      <c r="AI6531" s="43" t="str">
        <f>_xll.BInterpol('Base IPCA'!$C$3:$C$13,'Base IPCA'!$E$3:$E$13,AH6531,"Cubic","Extrapolate=Linear","MultiX=Average","Skip=True","Sort=True")</f>
        <v>#N/A Invalid Parameter: Interpolation value</v>
      </c>
      <c r="AJ6531" s="43" t="str">
        <f>_xll.BInterpol('Base IPCA'!$C$3:$C$13,'Base IPCA'!$D$3:$D$13,AH6531,"Cubic","Extrapolate=Linear","MultiX=Average","Skip=True","Sort=True")</f>
        <v>#N/A Invalid Parameter: Interpolation value</v>
      </c>
    </row>
    <row r="6532" spans="34:36" x14ac:dyDescent="0.25">
      <c r="AH6532" s="42" t="e">
        <f t="shared" si="195"/>
        <v>#REF!</v>
      </c>
      <c r="AI6532" s="43" t="str">
        <f>_xll.BInterpol('Base IPCA'!$C$3:$C$13,'Base IPCA'!$E$3:$E$13,AH6532,"Cubic","Extrapolate=Linear","MultiX=Average","Skip=True","Sort=True")</f>
        <v>#N/A Invalid Parameter: Interpolation value</v>
      </c>
      <c r="AJ6532" s="43" t="str">
        <f>_xll.BInterpol('Base IPCA'!$C$3:$C$13,'Base IPCA'!$D$3:$D$13,AH6532,"Cubic","Extrapolate=Linear","MultiX=Average","Skip=True","Sort=True")</f>
        <v>#N/A Invalid Parameter: Interpolation value</v>
      </c>
    </row>
    <row r="6533" spans="34:36" x14ac:dyDescent="0.25">
      <c r="AH6533" s="42" t="e">
        <f t="shared" si="195"/>
        <v>#REF!</v>
      </c>
      <c r="AI6533" s="43" t="str">
        <f>_xll.BInterpol('Base IPCA'!$C$3:$C$13,'Base IPCA'!$E$3:$E$13,AH6533,"Cubic","Extrapolate=Linear","MultiX=Average","Skip=True","Sort=True")</f>
        <v>#N/A Invalid Parameter: Interpolation value</v>
      </c>
      <c r="AJ6533" s="43" t="str">
        <f>_xll.BInterpol('Base IPCA'!$C$3:$C$13,'Base IPCA'!$D$3:$D$13,AH6533,"Cubic","Extrapolate=Linear","MultiX=Average","Skip=True","Sort=True")</f>
        <v>#N/A Invalid Parameter: Interpolation value</v>
      </c>
    </row>
    <row r="6534" spans="34:36" x14ac:dyDescent="0.25">
      <c r="AH6534" s="42" t="e">
        <f t="shared" ref="AH6534:AH6597" si="196">AH6533+1</f>
        <v>#REF!</v>
      </c>
      <c r="AI6534" s="43" t="str">
        <f>_xll.BInterpol('Base IPCA'!$C$3:$C$13,'Base IPCA'!$E$3:$E$13,AH6534,"Cubic","Extrapolate=Linear","MultiX=Average","Skip=True","Sort=True")</f>
        <v>#N/A Invalid Parameter: Interpolation value</v>
      </c>
      <c r="AJ6534" s="43" t="str">
        <f>_xll.BInterpol('Base IPCA'!$C$3:$C$13,'Base IPCA'!$D$3:$D$13,AH6534,"Cubic","Extrapolate=Linear","MultiX=Average","Skip=True","Sort=True")</f>
        <v>#N/A Invalid Parameter: Interpolation value</v>
      </c>
    </row>
    <row r="6535" spans="34:36" x14ac:dyDescent="0.25">
      <c r="AH6535" s="42" t="e">
        <f t="shared" si="196"/>
        <v>#REF!</v>
      </c>
      <c r="AI6535" s="43" t="str">
        <f>_xll.BInterpol('Base IPCA'!$C$3:$C$13,'Base IPCA'!$E$3:$E$13,AH6535,"Cubic","Extrapolate=Linear","MultiX=Average","Skip=True","Sort=True")</f>
        <v>#N/A Invalid Parameter: Interpolation value</v>
      </c>
      <c r="AJ6535" s="43" t="str">
        <f>_xll.BInterpol('Base IPCA'!$C$3:$C$13,'Base IPCA'!$D$3:$D$13,AH6535,"Cubic","Extrapolate=Linear","MultiX=Average","Skip=True","Sort=True")</f>
        <v>#N/A Invalid Parameter: Interpolation value</v>
      </c>
    </row>
    <row r="6536" spans="34:36" x14ac:dyDescent="0.25">
      <c r="AH6536" s="42" t="e">
        <f t="shared" si="196"/>
        <v>#REF!</v>
      </c>
      <c r="AI6536" s="43" t="str">
        <f>_xll.BInterpol('Base IPCA'!$C$3:$C$13,'Base IPCA'!$E$3:$E$13,AH6536,"Cubic","Extrapolate=Linear","MultiX=Average","Skip=True","Sort=True")</f>
        <v>#N/A Invalid Parameter: Interpolation value</v>
      </c>
      <c r="AJ6536" s="43" t="str">
        <f>_xll.BInterpol('Base IPCA'!$C$3:$C$13,'Base IPCA'!$D$3:$D$13,AH6536,"Cubic","Extrapolate=Linear","MultiX=Average","Skip=True","Sort=True")</f>
        <v>#N/A Invalid Parameter: Interpolation value</v>
      </c>
    </row>
    <row r="6537" spans="34:36" x14ac:dyDescent="0.25">
      <c r="AH6537" s="42" t="e">
        <f t="shared" si="196"/>
        <v>#REF!</v>
      </c>
      <c r="AI6537" s="43" t="str">
        <f>_xll.BInterpol('Base IPCA'!$C$3:$C$13,'Base IPCA'!$E$3:$E$13,AH6537,"Cubic","Extrapolate=Linear","MultiX=Average","Skip=True","Sort=True")</f>
        <v>#N/A Invalid Parameter: Interpolation value</v>
      </c>
      <c r="AJ6537" s="43" t="str">
        <f>_xll.BInterpol('Base IPCA'!$C$3:$C$13,'Base IPCA'!$D$3:$D$13,AH6537,"Cubic","Extrapolate=Linear","MultiX=Average","Skip=True","Sort=True")</f>
        <v>#N/A Invalid Parameter: Interpolation value</v>
      </c>
    </row>
    <row r="6538" spans="34:36" x14ac:dyDescent="0.25">
      <c r="AH6538" s="42" t="e">
        <f t="shared" si="196"/>
        <v>#REF!</v>
      </c>
      <c r="AI6538" s="43" t="str">
        <f>_xll.BInterpol('Base IPCA'!$C$3:$C$13,'Base IPCA'!$E$3:$E$13,AH6538,"Cubic","Extrapolate=Linear","MultiX=Average","Skip=True","Sort=True")</f>
        <v>#N/A Invalid Parameter: Interpolation value</v>
      </c>
      <c r="AJ6538" s="43" t="str">
        <f>_xll.BInterpol('Base IPCA'!$C$3:$C$13,'Base IPCA'!$D$3:$D$13,AH6538,"Cubic","Extrapolate=Linear","MultiX=Average","Skip=True","Sort=True")</f>
        <v>#N/A Invalid Parameter: Interpolation value</v>
      </c>
    </row>
    <row r="6539" spans="34:36" x14ac:dyDescent="0.25">
      <c r="AH6539" s="42" t="e">
        <f t="shared" si="196"/>
        <v>#REF!</v>
      </c>
      <c r="AI6539" s="43" t="str">
        <f>_xll.BInterpol('Base IPCA'!$C$3:$C$13,'Base IPCA'!$E$3:$E$13,AH6539,"Cubic","Extrapolate=Linear","MultiX=Average","Skip=True","Sort=True")</f>
        <v>#N/A Invalid Parameter: Interpolation value</v>
      </c>
      <c r="AJ6539" s="43" t="str">
        <f>_xll.BInterpol('Base IPCA'!$C$3:$C$13,'Base IPCA'!$D$3:$D$13,AH6539,"Cubic","Extrapolate=Linear","MultiX=Average","Skip=True","Sort=True")</f>
        <v>#N/A Invalid Parameter: Interpolation value</v>
      </c>
    </row>
    <row r="6540" spans="34:36" x14ac:dyDescent="0.25">
      <c r="AH6540" s="42" t="e">
        <f t="shared" si="196"/>
        <v>#REF!</v>
      </c>
      <c r="AI6540" s="43" t="str">
        <f>_xll.BInterpol('Base IPCA'!$C$3:$C$13,'Base IPCA'!$E$3:$E$13,AH6540,"Cubic","Extrapolate=Linear","MultiX=Average","Skip=True","Sort=True")</f>
        <v>#N/A Invalid Parameter: Interpolation value</v>
      </c>
      <c r="AJ6540" s="43" t="str">
        <f>_xll.BInterpol('Base IPCA'!$C$3:$C$13,'Base IPCA'!$D$3:$D$13,AH6540,"Cubic","Extrapolate=Linear","MultiX=Average","Skip=True","Sort=True")</f>
        <v>#N/A Invalid Parameter: Interpolation value</v>
      </c>
    </row>
    <row r="6541" spans="34:36" x14ac:dyDescent="0.25">
      <c r="AH6541" s="42" t="e">
        <f t="shared" si="196"/>
        <v>#REF!</v>
      </c>
      <c r="AI6541" s="43" t="str">
        <f>_xll.BInterpol('Base IPCA'!$C$3:$C$13,'Base IPCA'!$E$3:$E$13,AH6541,"Cubic","Extrapolate=Linear","MultiX=Average","Skip=True","Sort=True")</f>
        <v>#N/A Invalid Parameter: Interpolation value</v>
      </c>
      <c r="AJ6541" s="43" t="str">
        <f>_xll.BInterpol('Base IPCA'!$C$3:$C$13,'Base IPCA'!$D$3:$D$13,AH6541,"Cubic","Extrapolate=Linear","MultiX=Average","Skip=True","Sort=True")</f>
        <v>#N/A Invalid Parameter: Interpolation value</v>
      </c>
    </row>
    <row r="6542" spans="34:36" x14ac:dyDescent="0.25">
      <c r="AH6542" s="42" t="e">
        <f t="shared" si="196"/>
        <v>#REF!</v>
      </c>
      <c r="AI6542" s="43" t="str">
        <f>_xll.BInterpol('Base IPCA'!$C$3:$C$13,'Base IPCA'!$E$3:$E$13,AH6542,"Cubic","Extrapolate=Linear","MultiX=Average","Skip=True","Sort=True")</f>
        <v>#N/A Invalid Parameter: Interpolation value</v>
      </c>
      <c r="AJ6542" s="43" t="str">
        <f>_xll.BInterpol('Base IPCA'!$C$3:$C$13,'Base IPCA'!$D$3:$D$13,AH6542,"Cubic","Extrapolate=Linear","MultiX=Average","Skip=True","Sort=True")</f>
        <v>#N/A Invalid Parameter: Interpolation value</v>
      </c>
    </row>
    <row r="6543" spans="34:36" x14ac:dyDescent="0.25">
      <c r="AH6543" s="42" t="e">
        <f t="shared" si="196"/>
        <v>#REF!</v>
      </c>
      <c r="AI6543" s="43" t="str">
        <f>_xll.BInterpol('Base IPCA'!$C$3:$C$13,'Base IPCA'!$E$3:$E$13,AH6543,"Cubic","Extrapolate=Linear","MultiX=Average","Skip=True","Sort=True")</f>
        <v>#N/A Invalid Parameter: Interpolation value</v>
      </c>
      <c r="AJ6543" s="43" t="str">
        <f>_xll.BInterpol('Base IPCA'!$C$3:$C$13,'Base IPCA'!$D$3:$D$13,AH6543,"Cubic","Extrapolate=Linear","MultiX=Average","Skip=True","Sort=True")</f>
        <v>#N/A Invalid Parameter: Interpolation value</v>
      </c>
    </row>
    <row r="6544" spans="34:36" x14ac:dyDescent="0.25">
      <c r="AH6544" s="42" t="e">
        <f t="shared" si="196"/>
        <v>#REF!</v>
      </c>
      <c r="AI6544" s="43" t="str">
        <f>_xll.BInterpol('Base IPCA'!$C$3:$C$13,'Base IPCA'!$E$3:$E$13,AH6544,"Cubic","Extrapolate=Linear","MultiX=Average","Skip=True","Sort=True")</f>
        <v>#N/A Invalid Parameter: Interpolation value</v>
      </c>
      <c r="AJ6544" s="43" t="str">
        <f>_xll.BInterpol('Base IPCA'!$C$3:$C$13,'Base IPCA'!$D$3:$D$13,AH6544,"Cubic","Extrapolate=Linear","MultiX=Average","Skip=True","Sort=True")</f>
        <v>#N/A Invalid Parameter: Interpolation value</v>
      </c>
    </row>
    <row r="6545" spans="34:36" x14ac:dyDescent="0.25">
      <c r="AH6545" s="42" t="e">
        <f t="shared" si="196"/>
        <v>#REF!</v>
      </c>
      <c r="AI6545" s="43" t="str">
        <f>_xll.BInterpol('Base IPCA'!$C$3:$C$13,'Base IPCA'!$E$3:$E$13,AH6545,"Cubic","Extrapolate=Linear","MultiX=Average","Skip=True","Sort=True")</f>
        <v>#N/A Invalid Parameter: Interpolation value</v>
      </c>
      <c r="AJ6545" s="43" t="str">
        <f>_xll.BInterpol('Base IPCA'!$C$3:$C$13,'Base IPCA'!$D$3:$D$13,AH6545,"Cubic","Extrapolate=Linear","MultiX=Average","Skip=True","Sort=True")</f>
        <v>#N/A Invalid Parameter: Interpolation value</v>
      </c>
    </row>
    <row r="6546" spans="34:36" x14ac:dyDescent="0.25">
      <c r="AH6546" s="42" t="e">
        <f t="shared" si="196"/>
        <v>#REF!</v>
      </c>
      <c r="AI6546" s="43" t="str">
        <f>_xll.BInterpol('Base IPCA'!$C$3:$C$13,'Base IPCA'!$E$3:$E$13,AH6546,"Cubic","Extrapolate=Linear","MultiX=Average","Skip=True","Sort=True")</f>
        <v>#N/A Invalid Parameter: Interpolation value</v>
      </c>
      <c r="AJ6546" s="43" t="str">
        <f>_xll.BInterpol('Base IPCA'!$C$3:$C$13,'Base IPCA'!$D$3:$D$13,AH6546,"Cubic","Extrapolate=Linear","MultiX=Average","Skip=True","Sort=True")</f>
        <v>#N/A Invalid Parameter: Interpolation value</v>
      </c>
    </row>
    <row r="6547" spans="34:36" x14ac:dyDescent="0.25">
      <c r="AH6547" s="42" t="e">
        <f t="shared" si="196"/>
        <v>#REF!</v>
      </c>
      <c r="AI6547" s="43" t="str">
        <f>_xll.BInterpol('Base IPCA'!$C$3:$C$13,'Base IPCA'!$E$3:$E$13,AH6547,"Cubic","Extrapolate=Linear","MultiX=Average","Skip=True","Sort=True")</f>
        <v>#N/A Invalid Parameter: Interpolation value</v>
      </c>
      <c r="AJ6547" s="43" t="str">
        <f>_xll.BInterpol('Base IPCA'!$C$3:$C$13,'Base IPCA'!$D$3:$D$13,AH6547,"Cubic","Extrapolate=Linear","MultiX=Average","Skip=True","Sort=True")</f>
        <v>#N/A Invalid Parameter: Interpolation value</v>
      </c>
    </row>
    <row r="6548" spans="34:36" x14ac:dyDescent="0.25">
      <c r="AH6548" s="42" t="e">
        <f t="shared" si="196"/>
        <v>#REF!</v>
      </c>
      <c r="AI6548" s="43" t="str">
        <f>_xll.BInterpol('Base IPCA'!$C$3:$C$13,'Base IPCA'!$E$3:$E$13,AH6548,"Cubic","Extrapolate=Linear","MultiX=Average","Skip=True","Sort=True")</f>
        <v>#N/A Invalid Parameter: Interpolation value</v>
      </c>
      <c r="AJ6548" s="43" t="str">
        <f>_xll.BInterpol('Base IPCA'!$C$3:$C$13,'Base IPCA'!$D$3:$D$13,AH6548,"Cubic","Extrapolate=Linear","MultiX=Average","Skip=True","Sort=True")</f>
        <v>#N/A Invalid Parameter: Interpolation value</v>
      </c>
    </row>
    <row r="6549" spans="34:36" x14ac:dyDescent="0.25">
      <c r="AH6549" s="42" t="e">
        <f t="shared" si="196"/>
        <v>#REF!</v>
      </c>
      <c r="AI6549" s="43" t="str">
        <f>_xll.BInterpol('Base IPCA'!$C$3:$C$13,'Base IPCA'!$E$3:$E$13,AH6549,"Cubic","Extrapolate=Linear","MultiX=Average","Skip=True","Sort=True")</f>
        <v>#N/A Invalid Parameter: Interpolation value</v>
      </c>
      <c r="AJ6549" s="43" t="str">
        <f>_xll.BInterpol('Base IPCA'!$C$3:$C$13,'Base IPCA'!$D$3:$D$13,AH6549,"Cubic","Extrapolate=Linear","MultiX=Average","Skip=True","Sort=True")</f>
        <v>#N/A Invalid Parameter: Interpolation value</v>
      </c>
    </row>
    <row r="6550" spans="34:36" x14ac:dyDescent="0.25">
      <c r="AH6550" s="42" t="e">
        <f t="shared" si="196"/>
        <v>#REF!</v>
      </c>
      <c r="AI6550" s="43" t="str">
        <f>_xll.BInterpol('Base IPCA'!$C$3:$C$13,'Base IPCA'!$E$3:$E$13,AH6550,"Cubic","Extrapolate=Linear","MultiX=Average","Skip=True","Sort=True")</f>
        <v>#N/A Invalid Parameter: Interpolation value</v>
      </c>
      <c r="AJ6550" s="43" t="str">
        <f>_xll.BInterpol('Base IPCA'!$C$3:$C$13,'Base IPCA'!$D$3:$D$13,AH6550,"Cubic","Extrapolate=Linear","MultiX=Average","Skip=True","Sort=True")</f>
        <v>#N/A Invalid Parameter: Interpolation value</v>
      </c>
    </row>
    <row r="6551" spans="34:36" x14ac:dyDescent="0.25">
      <c r="AH6551" s="42" t="e">
        <f t="shared" si="196"/>
        <v>#REF!</v>
      </c>
      <c r="AI6551" s="43" t="str">
        <f>_xll.BInterpol('Base IPCA'!$C$3:$C$13,'Base IPCA'!$E$3:$E$13,AH6551,"Cubic","Extrapolate=Linear","MultiX=Average","Skip=True","Sort=True")</f>
        <v>#N/A Invalid Parameter: Interpolation value</v>
      </c>
      <c r="AJ6551" s="43" t="str">
        <f>_xll.BInterpol('Base IPCA'!$C$3:$C$13,'Base IPCA'!$D$3:$D$13,AH6551,"Cubic","Extrapolate=Linear","MultiX=Average","Skip=True","Sort=True")</f>
        <v>#N/A Invalid Parameter: Interpolation value</v>
      </c>
    </row>
    <row r="6552" spans="34:36" x14ac:dyDescent="0.25">
      <c r="AH6552" s="42" t="e">
        <f t="shared" si="196"/>
        <v>#REF!</v>
      </c>
      <c r="AI6552" s="43" t="str">
        <f>_xll.BInterpol('Base IPCA'!$C$3:$C$13,'Base IPCA'!$E$3:$E$13,AH6552,"Cubic","Extrapolate=Linear","MultiX=Average","Skip=True","Sort=True")</f>
        <v>#N/A Invalid Parameter: Interpolation value</v>
      </c>
      <c r="AJ6552" s="43" t="str">
        <f>_xll.BInterpol('Base IPCA'!$C$3:$C$13,'Base IPCA'!$D$3:$D$13,AH6552,"Cubic","Extrapolate=Linear","MultiX=Average","Skip=True","Sort=True")</f>
        <v>#N/A Invalid Parameter: Interpolation value</v>
      </c>
    </row>
    <row r="6553" spans="34:36" x14ac:dyDescent="0.25">
      <c r="AH6553" s="42" t="e">
        <f t="shared" si="196"/>
        <v>#REF!</v>
      </c>
      <c r="AI6553" s="43" t="str">
        <f>_xll.BInterpol('Base IPCA'!$C$3:$C$13,'Base IPCA'!$E$3:$E$13,AH6553,"Cubic","Extrapolate=Linear","MultiX=Average","Skip=True","Sort=True")</f>
        <v>#N/A Invalid Parameter: Interpolation value</v>
      </c>
      <c r="AJ6553" s="43" t="str">
        <f>_xll.BInterpol('Base IPCA'!$C$3:$C$13,'Base IPCA'!$D$3:$D$13,AH6553,"Cubic","Extrapolate=Linear","MultiX=Average","Skip=True","Sort=True")</f>
        <v>#N/A Invalid Parameter: Interpolation value</v>
      </c>
    </row>
    <row r="6554" spans="34:36" x14ac:dyDescent="0.25">
      <c r="AH6554" s="42" t="e">
        <f t="shared" si="196"/>
        <v>#REF!</v>
      </c>
      <c r="AI6554" s="43" t="str">
        <f>_xll.BInterpol('Base IPCA'!$C$3:$C$13,'Base IPCA'!$E$3:$E$13,AH6554,"Cubic","Extrapolate=Linear","MultiX=Average","Skip=True","Sort=True")</f>
        <v>#N/A Invalid Parameter: Interpolation value</v>
      </c>
      <c r="AJ6554" s="43" t="str">
        <f>_xll.BInterpol('Base IPCA'!$C$3:$C$13,'Base IPCA'!$D$3:$D$13,AH6554,"Cubic","Extrapolate=Linear","MultiX=Average","Skip=True","Sort=True")</f>
        <v>#N/A Invalid Parameter: Interpolation value</v>
      </c>
    </row>
    <row r="6555" spans="34:36" x14ac:dyDescent="0.25">
      <c r="AH6555" s="42" t="e">
        <f t="shared" si="196"/>
        <v>#REF!</v>
      </c>
      <c r="AI6555" s="43" t="str">
        <f>_xll.BInterpol('Base IPCA'!$C$3:$C$13,'Base IPCA'!$E$3:$E$13,AH6555,"Cubic","Extrapolate=Linear","MultiX=Average","Skip=True","Sort=True")</f>
        <v>#N/A Invalid Parameter: Interpolation value</v>
      </c>
      <c r="AJ6555" s="43" t="str">
        <f>_xll.BInterpol('Base IPCA'!$C$3:$C$13,'Base IPCA'!$D$3:$D$13,AH6555,"Cubic","Extrapolate=Linear","MultiX=Average","Skip=True","Sort=True")</f>
        <v>#N/A Invalid Parameter: Interpolation value</v>
      </c>
    </row>
    <row r="6556" spans="34:36" x14ac:dyDescent="0.25">
      <c r="AH6556" s="42" t="e">
        <f t="shared" si="196"/>
        <v>#REF!</v>
      </c>
      <c r="AI6556" s="43" t="str">
        <f>_xll.BInterpol('Base IPCA'!$C$3:$C$13,'Base IPCA'!$E$3:$E$13,AH6556,"Cubic","Extrapolate=Linear","MultiX=Average","Skip=True","Sort=True")</f>
        <v>#N/A Invalid Parameter: Interpolation value</v>
      </c>
      <c r="AJ6556" s="43" t="str">
        <f>_xll.BInterpol('Base IPCA'!$C$3:$C$13,'Base IPCA'!$D$3:$D$13,AH6556,"Cubic","Extrapolate=Linear","MultiX=Average","Skip=True","Sort=True")</f>
        <v>#N/A Invalid Parameter: Interpolation value</v>
      </c>
    </row>
    <row r="6557" spans="34:36" x14ac:dyDescent="0.25">
      <c r="AH6557" s="42" t="e">
        <f t="shared" si="196"/>
        <v>#REF!</v>
      </c>
      <c r="AI6557" s="43" t="str">
        <f>_xll.BInterpol('Base IPCA'!$C$3:$C$13,'Base IPCA'!$E$3:$E$13,AH6557,"Cubic","Extrapolate=Linear","MultiX=Average","Skip=True","Sort=True")</f>
        <v>#N/A Invalid Parameter: Interpolation value</v>
      </c>
      <c r="AJ6557" s="43" t="str">
        <f>_xll.BInterpol('Base IPCA'!$C$3:$C$13,'Base IPCA'!$D$3:$D$13,AH6557,"Cubic","Extrapolate=Linear","MultiX=Average","Skip=True","Sort=True")</f>
        <v>#N/A Invalid Parameter: Interpolation value</v>
      </c>
    </row>
    <row r="6558" spans="34:36" x14ac:dyDescent="0.25">
      <c r="AH6558" s="42" t="e">
        <f t="shared" si="196"/>
        <v>#REF!</v>
      </c>
      <c r="AI6558" s="43" t="str">
        <f>_xll.BInterpol('Base IPCA'!$C$3:$C$13,'Base IPCA'!$E$3:$E$13,AH6558,"Cubic","Extrapolate=Linear","MultiX=Average","Skip=True","Sort=True")</f>
        <v>#N/A Invalid Parameter: Interpolation value</v>
      </c>
      <c r="AJ6558" s="43" t="str">
        <f>_xll.BInterpol('Base IPCA'!$C$3:$C$13,'Base IPCA'!$D$3:$D$13,AH6558,"Cubic","Extrapolate=Linear","MultiX=Average","Skip=True","Sort=True")</f>
        <v>#N/A Invalid Parameter: Interpolation value</v>
      </c>
    </row>
    <row r="6559" spans="34:36" x14ac:dyDescent="0.25">
      <c r="AH6559" s="42" t="e">
        <f t="shared" si="196"/>
        <v>#REF!</v>
      </c>
      <c r="AI6559" s="43" t="str">
        <f>_xll.BInterpol('Base IPCA'!$C$3:$C$13,'Base IPCA'!$E$3:$E$13,AH6559,"Cubic","Extrapolate=Linear","MultiX=Average","Skip=True","Sort=True")</f>
        <v>#N/A Invalid Parameter: Interpolation value</v>
      </c>
      <c r="AJ6559" s="43" t="str">
        <f>_xll.BInterpol('Base IPCA'!$C$3:$C$13,'Base IPCA'!$D$3:$D$13,AH6559,"Cubic","Extrapolate=Linear","MultiX=Average","Skip=True","Sort=True")</f>
        <v>#N/A Invalid Parameter: Interpolation value</v>
      </c>
    </row>
    <row r="6560" spans="34:36" x14ac:dyDescent="0.25">
      <c r="AH6560" s="42" t="e">
        <f t="shared" si="196"/>
        <v>#REF!</v>
      </c>
      <c r="AI6560" s="43" t="str">
        <f>_xll.BInterpol('Base IPCA'!$C$3:$C$13,'Base IPCA'!$E$3:$E$13,AH6560,"Cubic","Extrapolate=Linear","MultiX=Average","Skip=True","Sort=True")</f>
        <v>#N/A Invalid Parameter: Interpolation value</v>
      </c>
      <c r="AJ6560" s="43" t="str">
        <f>_xll.BInterpol('Base IPCA'!$C$3:$C$13,'Base IPCA'!$D$3:$D$13,AH6560,"Cubic","Extrapolate=Linear","MultiX=Average","Skip=True","Sort=True")</f>
        <v>#N/A Invalid Parameter: Interpolation value</v>
      </c>
    </row>
    <row r="6561" spans="34:36" x14ac:dyDescent="0.25">
      <c r="AH6561" s="42" t="e">
        <f t="shared" si="196"/>
        <v>#REF!</v>
      </c>
      <c r="AI6561" s="43" t="str">
        <f>_xll.BInterpol('Base IPCA'!$C$3:$C$13,'Base IPCA'!$E$3:$E$13,AH6561,"Cubic","Extrapolate=Linear","MultiX=Average","Skip=True","Sort=True")</f>
        <v>#N/A Invalid Parameter: Interpolation value</v>
      </c>
      <c r="AJ6561" s="43" t="str">
        <f>_xll.BInterpol('Base IPCA'!$C$3:$C$13,'Base IPCA'!$D$3:$D$13,AH6561,"Cubic","Extrapolate=Linear","MultiX=Average","Skip=True","Sort=True")</f>
        <v>#N/A Invalid Parameter: Interpolation value</v>
      </c>
    </row>
    <row r="6562" spans="34:36" x14ac:dyDescent="0.25">
      <c r="AH6562" s="42" t="e">
        <f t="shared" si="196"/>
        <v>#REF!</v>
      </c>
      <c r="AI6562" s="43" t="str">
        <f>_xll.BInterpol('Base IPCA'!$C$3:$C$13,'Base IPCA'!$E$3:$E$13,AH6562,"Cubic","Extrapolate=Linear","MultiX=Average","Skip=True","Sort=True")</f>
        <v>#N/A Invalid Parameter: Interpolation value</v>
      </c>
      <c r="AJ6562" s="43" t="str">
        <f>_xll.BInterpol('Base IPCA'!$C$3:$C$13,'Base IPCA'!$D$3:$D$13,AH6562,"Cubic","Extrapolate=Linear","MultiX=Average","Skip=True","Sort=True")</f>
        <v>#N/A Invalid Parameter: Interpolation value</v>
      </c>
    </row>
    <row r="6563" spans="34:36" x14ac:dyDescent="0.25">
      <c r="AH6563" s="42" t="e">
        <f t="shared" si="196"/>
        <v>#REF!</v>
      </c>
      <c r="AI6563" s="43" t="str">
        <f>_xll.BInterpol('Base IPCA'!$C$3:$C$13,'Base IPCA'!$E$3:$E$13,AH6563,"Cubic","Extrapolate=Linear","MultiX=Average","Skip=True","Sort=True")</f>
        <v>#N/A Invalid Parameter: Interpolation value</v>
      </c>
      <c r="AJ6563" s="43" t="str">
        <f>_xll.BInterpol('Base IPCA'!$C$3:$C$13,'Base IPCA'!$D$3:$D$13,AH6563,"Cubic","Extrapolate=Linear","MultiX=Average","Skip=True","Sort=True")</f>
        <v>#N/A Invalid Parameter: Interpolation value</v>
      </c>
    </row>
    <row r="6564" spans="34:36" x14ac:dyDescent="0.25">
      <c r="AH6564" s="42" t="e">
        <f t="shared" si="196"/>
        <v>#REF!</v>
      </c>
      <c r="AI6564" s="43" t="str">
        <f>_xll.BInterpol('Base IPCA'!$C$3:$C$13,'Base IPCA'!$E$3:$E$13,AH6564,"Cubic","Extrapolate=Linear","MultiX=Average","Skip=True","Sort=True")</f>
        <v>#N/A Invalid Parameter: Interpolation value</v>
      </c>
      <c r="AJ6564" s="43" t="str">
        <f>_xll.BInterpol('Base IPCA'!$C$3:$C$13,'Base IPCA'!$D$3:$D$13,AH6564,"Cubic","Extrapolate=Linear","MultiX=Average","Skip=True","Sort=True")</f>
        <v>#N/A Invalid Parameter: Interpolation value</v>
      </c>
    </row>
    <row r="6565" spans="34:36" x14ac:dyDescent="0.25">
      <c r="AH6565" s="42" t="e">
        <f t="shared" si="196"/>
        <v>#REF!</v>
      </c>
      <c r="AI6565" s="43" t="str">
        <f>_xll.BInterpol('Base IPCA'!$C$3:$C$13,'Base IPCA'!$E$3:$E$13,AH6565,"Cubic","Extrapolate=Linear","MultiX=Average","Skip=True","Sort=True")</f>
        <v>#N/A Invalid Parameter: Interpolation value</v>
      </c>
      <c r="AJ6565" s="43" t="str">
        <f>_xll.BInterpol('Base IPCA'!$C$3:$C$13,'Base IPCA'!$D$3:$D$13,AH6565,"Cubic","Extrapolate=Linear","MultiX=Average","Skip=True","Sort=True")</f>
        <v>#N/A Invalid Parameter: Interpolation value</v>
      </c>
    </row>
    <row r="6566" spans="34:36" x14ac:dyDescent="0.25">
      <c r="AH6566" s="42" t="e">
        <f t="shared" si="196"/>
        <v>#REF!</v>
      </c>
      <c r="AI6566" s="43" t="str">
        <f>_xll.BInterpol('Base IPCA'!$C$3:$C$13,'Base IPCA'!$E$3:$E$13,AH6566,"Cubic","Extrapolate=Linear","MultiX=Average","Skip=True","Sort=True")</f>
        <v>#N/A Invalid Parameter: Interpolation value</v>
      </c>
      <c r="AJ6566" s="43" t="str">
        <f>_xll.BInterpol('Base IPCA'!$C$3:$C$13,'Base IPCA'!$D$3:$D$13,AH6566,"Cubic","Extrapolate=Linear","MultiX=Average","Skip=True","Sort=True")</f>
        <v>#N/A Invalid Parameter: Interpolation value</v>
      </c>
    </row>
    <row r="6567" spans="34:36" x14ac:dyDescent="0.25">
      <c r="AH6567" s="42" t="e">
        <f t="shared" si="196"/>
        <v>#REF!</v>
      </c>
      <c r="AI6567" s="43" t="str">
        <f>_xll.BInterpol('Base IPCA'!$C$3:$C$13,'Base IPCA'!$E$3:$E$13,AH6567,"Cubic","Extrapolate=Linear","MultiX=Average","Skip=True","Sort=True")</f>
        <v>#N/A Invalid Parameter: Interpolation value</v>
      </c>
      <c r="AJ6567" s="43" t="str">
        <f>_xll.BInterpol('Base IPCA'!$C$3:$C$13,'Base IPCA'!$D$3:$D$13,AH6567,"Cubic","Extrapolate=Linear","MultiX=Average","Skip=True","Sort=True")</f>
        <v>#N/A Invalid Parameter: Interpolation value</v>
      </c>
    </row>
    <row r="6568" spans="34:36" x14ac:dyDescent="0.25">
      <c r="AH6568" s="42" t="e">
        <f t="shared" si="196"/>
        <v>#REF!</v>
      </c>
      <c r="AI6568" s="43" t="str">
        <f>_xll.BInterpol('Base IPCA'!$C$3:$C$13,'Base IPCA'!$E$3:$E$13,AH6568,"Cubic","Extrapolate=Linear","MultiX=Average","Skip=True","Sort=True")</f>
        <v>#N/A Invalid Parameter: Interpolation value</v>
      </c>
      <c r="AJ6568" s="43" t="str">
        <f>_xll.BInterpol('Base IPCA'!$C$3:$C$13,'Base IPCA'!$D$3:$D$13,AH6568,"Cubic","Extrapolate=Linear","MultiX=Average","Skip=True","Sort=True")</f>
        <v>#N/A Invalid Parameter: Interpolation value</v>
      </c>
    </row>
    <row r="6569" spans="34:36" x14ac:dyDescent="0.25">
      <c r="AH6569" s="42" t="e">
        <f t="shared" si="196"/>
        <v>#REF!</v>
      </c>
      <c r="AI6569" s="43" t="str">
        <f>_xll.BInterpol('Base IPCA'!$C$3:$C$13,'Base IPCA'!$E$3:$E$13,AH6569,"Cubic","Extrapolate=Linear","MultiX=Average","Skip=True","Sort=True")</f>
        <v>#N/A Invalid Parameter: Interpolation value</v>
      </c>
      <c r="AJ6569" s="43" t="str">
        <f>_xll.BInterpol('Base IPCA'!$C$3:$C$13,'Base IPCA'!$D$3:$D$13,AH6569,"Cubic","Extrapolate=Linear","MultiX=Average","Skip=True","Sort=True")</f>
        <v>#N/A Invalid Parameter: Interpolation value</v>
      </c>
    </row>
    <row r="6570" spans="34:36" x14ac:dyDescent="0.25">
      <c r="AH6570" s="42" t="e">
        <f t="shared" si="196"/>
        <v>#REF!</v>
      </c>
      <c r="AI6570" s="43" t="str">
        <f>_xll.BInterpol('Base IPCA'!$C$3:$C$13,'Base IPCA'!$E$3:$E$13,AH6570,"Cubic","Extrapolate=Linear","MultiX=Average","Skip=True","Sort=True")</f>
        <v>#N/A Invalid Parameter: Interpolation value</v>
      </c>
      <c r="AJ6570" s="43" t="str">
        <f>_xll.BInterpol('Base IPCA'!$C$3:$C$13,'Base IPCA'!$D$3:$D$13,AH6570,"Cubic","Extrapolate=Linear","MultiX=Average","Skip=True","Sort=True")</f>
        <v>#N/A Invalid Parameter: Interpolation value</v>
      </c>
    </row>
    <row r="6571" spans="34:36" x14ac:dyDescent="0.25">
      <c r="AH6571" s="42" t="e">
        <f t="shared" si="196"/>
        <v>#REF!</v>
      </c>
      <c r="AI6571" s="43" t="str">
        <f>_xll.BInterpol('Base IPCA'!$C$3:$C$13,'Base IPCA'!$E$3:$E$13,AH6571,"Cubic","Extrapolate=Linear","MultiX=Average","Skip=True","Sort=True")</f>
        <v>#N/A Invalid Parameter: Interpolation value</v>
      </c>
      <c r="AJ6571" s="43" t="str">
        <f>_xll.BInterpol('Base IPCA'!$C$3:$C$13,'Base IPCA'!$D$3:$D$13,AH6571,"Cubic","Extrapolate=Linear","MultiX=Average","Skip=True","Sort=True")</f>
        <v>#N/A Invalid Parameter: Interpolation value</v>
      </c>
    </row>
    <row r="6572" spans="34:36" x14ac:dyDescent="0.25">
      <c r="AH6572" s="42" t="e">
        <f t="shared" si="196"/>
        <v>#REF!</v>
      </c>
      <c r="AI6572" s="43" t="str">
        <f>_xll.BInterpol('Base IPCA'!$C$3:$C$13,'Base IPCA'!$E$3:$E$13,AH6572,"Cubic","Extrapolate=Linear","MultiX=Average","Skip=True","Sort=True")</f>
        <v>#N/A Invalid Parameter: Interpolation value</v>
      </c>
      <c r="AJ6572" s="43" t="str">
        <f>_xll.BInterpol('Base IPCA'!$C$3:$C$13,'Base IPCA'!$D$3:$D$13,AH6572,"Cubic","Extrapolate=Linear","MultiX=Average","Skip=True","Sort=True")</f>
        <v>#N/A Invalid Parameter: Interpolation value</v>
      </c>
    </row>
    <row r="6573" spans="34:36" x14ac:dyDescent="0.25">
      <c r="AH6573" s="42" t="e">
        <f t="shared" si="196"/>
        <v>#REF!</v>
      </c>
      <c r="AI6573" s="43" t="str">
        <f>_xll.BInterpol('Base IPCA'!$C$3:$C$13,'Base IPCA'!$E$3:$E$13,AH6573,"Cubic","Extrapolate=Linear","MultiX=Average","Skip=True","Sort=True")</f>
        <v>#N/A Invalid Parameter: Interpolation value</v>
      </c>
      <c r="AJ6573" s="43" t="str">
        <f>_xll.BInterpol('Base IPCA'!$C$3:$C$13,'Base IPCA'!$D$3:$D$13,AH6573,"Cubic","Extrapolate=Linear","MultiX=Average","Skip=True","Sort=True")</f>
        <v>#N/A Invalid Parameter: Interpolation value</v>
      </c>
    </row>
    <row r="6574" spans="34:36" x14ac:dyDescent="0.25">
      <c r="AH6574" s="42" t="e">
        <f t="shared" si="196"/>
        <v>#REF!</v>
      </c>
      <c r="AI6574" s="43" t="str">
        <f>_xll.BInterpol('Base IPCA'!$C$3:$C$13,'Base IPCA'!$E$3:$E$13,AH6574,"Cubic","Extrapolate=Linear","MultiX=Average","Skip=True","Sort=True")</f>
        <v>#N/A Invalid Parameter: Interpolation value</v>
      </c>
      <c r="AJ6574" s="43" t="str">
        <f>_xll.BInterpol('Base IPCA'!$C$3:$C$13,'Base IPCA'!$D$3:$D$13,AH6574,"Cubic","Extrapolate=Linear","MultiX=Average","Skip=True","Sort=True")</f>
        <v>#N/A Invalid Parameter: Interpolation value</v>
      </c>
    </row>
    <row r="6575" spans="34:36" x14ac:dyDescent="0.25">
      <c r="AH6575" s="42" t="e">
        <f t="shared" si="196"/>
        <v>#REF!</v>
      </c>
      <c r="AI6575" s="43" t="str">
        <f>_xll.BInterpol('Base IPCA'!$C$3:$C$13,'Base IPCA'!$E$3:$E$13,AH6575,"Cubic","Extrapolate=Linear","MultiX=Average","Skip=True","Sort=True")</f>
        <v>#N/A Invalid Parameter: Interpolation value</v>
      </c>
      <c r="AJ6575" s="43" t="str">
        <f>_xll.BInterpol('Base IPCA'!$C$3:$C$13,'Base IPCA'!$D$3:$D$13,AH6575,"Cubic","Extrapolate=Linear","MultiX=Average","Skip=True","Sort=True")</f>
        <v>#N/A Invalid Parameter: Interpolation value</v>
      </c>
    </row>
    <row r="6576" spans="34:36" x14ac:dyDescent="0.25">
      <c r="AH6576" s="42" t="e">
        <f t="shared" si="196"/>
        <v>#REF!</v>
      </c>
      <c r="AI6576" s="43" t="str">
        <f>_xll.BInterpol('Base IPCA'!$C$3:$C$13,'Base IPCA'!$E$3:$E$13,AH6576,"Cubic","Extrapolate=Linear","MultiX=Average","Skip=True","Sort=True")</f>
        <v>#N/A Invalid Parameter: Interpolation value</v>
      </c>
      <c r="AJ6576" s="43" t="str">
        <f>_xll.BInterpol('Base IPCA'!$C$3:$C$13,'Base IPCA'!$D$3:$D$13,AH6576,"Cubic","Extrapolate=Linear","MultiX=Average","Skip=True","Sort=True")</f>
        <v>#N/A Invalid Parameter: Interpolation value</v>
      </c>
    </row>
    <row r="6577" spans="34:36" x14ac:dyDescent="0.25">
      <c r="AH6577" s="42" t="e">
        <f t="shared" si="196"/>
        <v>#REF!</v>
      </c>
      <c r="AI6577" s="43" t="str">
        <f>_xll.BInterpol('Base IPCA'!$C$3:$C$13,'Base IPCA'!$E$3:$E$13,AH6577,"Cubic","Extrapolate=Linear","MultiX=Average","Skip=True","Sort=True")</f>
        <v>#N/A Invalid Parameter: Interpolation value</v>
      </c>
      <c r="AJ6577" s="43" t="str">
        <f>_xll.BInterpol('Base IPCA'!$C$3:$C$13,'Base IPCA'!$D$3:$D$13,AH6577,"Cubic","Extrapolate=Linear","MultiX=Average","Skip=True","Sort=True")</f>
        <v>#N/A Invalid Parameter: Interpolation value</v>
      </c>
    </row>
    <row r="6578" spans="34:36" x14ac:dyDescent="0.25">
      <c r="AH6578" s="42" t="e">
        <f t="shared" si="196"/>
        <v>#REF!</v>
      </c>
      <c r="AI6578" s="43" t="str">
        <f>_xll.BInterpol('Base IPCA'!$C$3:$C$13,'Base IPCA'!$E$3:$E$13,AH6578,"Cubic","Extrapolate=Linear","MultiX=Average","Skip=True","Sort=True")</f>
        <v>#N/A Invalid Parameter: Interpolation value</v>
      </c>
      <c r="AJ6578" s="43" t="str">
        <f>_xll.BInterpol('Base IPCA'!$C$3:$C$13,'Base IPCA'!$D$3:$D$13,AH6578,"Cubic","Extrapolate=Linear","MultiX=Average","Skip=True","Sort=True")</f>
        <v>#N/A Invalid Parameter: Interpolation value</v>
      </c>
    </row>
    <row r="6579" spans="34:36" x14ac:dyDescent="0.25">
      <c r="AH6579" s="42" t="e">
        <f t="shared" si="196"/>
        <v>#REF!</v>
      </c>
      <c r="AI6579" s="43" t="str">
        <f>_xll.BInterpol('Base IPCA'!$C$3:$C$13,'Base IPCA'!$E$3:$E$13,AH6579,"Cubic","Extrapolate=Linear","MultiX=Average","Skip=True","Sort=True")</f>
        <v>#N/A Invalid Parameter: Interpolation value</v>
      </c>
      <c r="AJ6579" s="43" t="str">
        <f>_xll.BInterpol('Base IPCA'!$C$3:$C$13,'Base IPCA'!$D$3:$D$13,AH6579,"Cubic","Extrapolate=Linear","MultiX=Average","Skip=True","Sort=True")</f>
        <v>#N/A Invalid Parameter: Interpolation value</v>
      </c>
    </row>
    <row r="6580" spans="34:36" x14ac:dyDescent="0.25">
      <c r="AH6580" s="42" t="e">
        <f t="shared" si="196"/>
        <v>#REF!</v>
      </c>
      <c r="AI6580" s="43" t="str">
        <f>_xll.BInterpol('Base IPCA'!$C$3:$C$13,'Base IPCA'!$E$3:$E$13,AH6580,"Cubic","Extrapolate=Linear","MultiX=Average","Skip=True","Sort=True")</f>
        <v>#N/A Invalid Parameter: Interpolation value</v>
      </c>
      <c r="AJ6580" s="43" t="str">
        <f>_xll.BInterpol('Base IPCA'!$C$3:$C$13,'Base IPCA'!$D$3:$D$13,AH6580,"Cubic","Extrapolate=Linear","MultiX=Average","Skip=True","Sort=True")</f>
        <v>#N/A Invalid Parameter: Interpolation value</v>
      </c>
    </row>
    <row r="6581" spans="34:36" x14ac:dyDescent="0.25">
      <c r="AH6581" s="42" t="e">
        <f t="shared" si="196"/>
        <v>#REF!</v>
      </c>
      <c r="AI6581" s="43" t="str">
        <f>_xll.BInterpol('Base IPCA'!$C$3:$C$13,'Base IPCA'!$E$3:$E$13,AH6581,"Cubic","Extrapolate=Linear","MultiX=Average","Skip=True","Sort=True")</f>
        <v>#N/A Invalid Parameter: Interpolation value</v>
      </c>
      <c r="AJ6581" s="43" t="str">
        <f>_xll.BInterpol('Base IPCA'!$C$3:$C$13,'Base IPCA'!$D$3:$D$13,AH6581,"Cubic","Extrapolate=Linear","MultiX=Average","Skip=True","Sort=True")</f>
        <v>#N/A Invalid Parameter: Interpolation value</v>
      </c>
    </row>
    <row r="6582" spans="34:36" x14ac:dyDescent="0.25">
      <c r="AH6582" s="42" t="e">
        <f t="shared" si="196"/>
        <v>#REF!</v>
      </c>
      <c r="AI6582" s="43" t="str">
        <f>_xll.BInterpol('Base IPCA'!$C$3:$C$13,'Base IPCA'!$E$3:$E$13,AH6582,"Cubic","Extrapolate=Linear","MultiX=Average","Skip=True","Sort=True")</f>
        <v>#N/A Invalid Parameter: Interpolation value</v>
      </c>
      <c r="AJ6582" s="43" t="str">
        <f>_xll.BInterpol('Base IPCA'!$C$3:$C$13,'Base IPCA'!$D$3:$D$13,AH6582,"Cubic","Extrapolate=Linear","MultiX=Average","Skip=True","Sort=True")</f>
        <v>#N/A Invalid Parameter: Interpolation value</v>
      </c>
    </row>
    <row r="6583" spans="34:36" x14ac:dyDescent="0.25">
      <c r="AH6583" s="42" t="e">
        <f t="shared" si="196"/>
        <v>#REF!</v>
      </c>
      <c r="AI6583" s="43" t="str">
        <f>_xll.BInterpol('Base IPCA'!$C$3:$C$13,'Base IPCA'!$E$3:$E$13,AH6583,"Cubic","Extrapolate=Linear","MultiX=Average","Skip=True","Sort=True")</f>
        <v>#N/A Invalid Parameter: Interpolation value</v>
      </c>
      <c r="AJ6583" s="43" t="str">
        <f>_xll.BInterpol('Base IPCA'!$C$3:$C$13,'Base IPCA'!$D$3:$D$13,AH6583,"Cubic","Extrapolate=Linear","MultiX=Average","Skip=True","Sort=True")</f>
        <v>#N/A Invalid Parameter: Interpolation value</v>
      </c>
    </row>
    <row r="6584" spans="34:36" x14ac:dyDescent="0.25">
      <c r="AH6584" s="42" t="e">
        <f t="shared" si="196"/>
        <v>#REF!</v>
      </c>
      <c r="AI6584" s="43" t="str">
        <f>_xll.BInterpol('Base IPCA'!$C$3:$C$13,'Base IPCA'!$E$3:$E$13,AH6584,"Cubic","Extrapolate=Linear","MultiX=Average","Skip=True","Sort=True")</f>
        <v>#N/A Invalid Parameter: Interpolation value</v>
      </c>
      <c r="AJ6584" s="43" t="str">
        <f>_xll.BInterpol('Base IPCA'!$C$3:$C$13,'Base IPCA'!$D$3:$D$13,AH6584,"Cubic","Extrapolate=Linear","MultiX=Average","Skip=True","Sort=True")</f>
        <v>#N/A Invalid Parameter: Interpolation value</v>
      </c>
    </row>
    <row r="6585" spans="34:36" x14ac:dyDescent="0.25">
      <c r="AH6585" s="42" t="e">
        <f t="shared" si="196"/>
        <v>#REF!</v>
      </c>
      <c r="AI6585" s="43" t="str">
        <f>_xll.BInterpol('Base IPCA'!$C$3:$C$13,'Base IPCA'!$E$3:$E$13,AH6585,"Cubic","Extrapolate=Linear","MultiX=Average","Skip=True","Sort=True")</f>
        <v>#N/A Invalid Parameter: Interpolation value</v>
      </c>
      <c r="AJ6585" s="43" t="str">
        <f>_xll.BInterpol('Base IPCA'!$C$3:$C$13,'Base IPCA'!$D$3:$D$13,AH6585,"Cubic","Extrapolate=Linear","MultiX=Average","Skip=True","Sort=True")</f>
        <v>#N/A Invalid Parameter: Interpolation value</v>
      </c>
    </row>
    <row r="6586" spans="34:36" x14ac:dyDescent="0.25">
      <c r="AH6586" s="42" t="e">
        <f t="shared" si="196"/>
        <v>#REF!</v>
      </c>
      <c r="AI6586" s="43" t="str">
        <f>_xll.BInterpol('Base IPCA'!$C$3:$C$13,'Base IPCA'!$E$3:$E$13,AH6586,"Cubic","Extrapolate=Linear","MultiX=Average","Skip=True","Sort=True")</f>
        <v>#N/A Invalid Parameter: Interpolation value</v>
      </c>
      <c r="AJ6586" s="43" t="str">
        <f>_xll.BInterpol('Base IPCA'!$C$3:$C$13,'Base IPCA'!$D$3:$D$13,AH6586,"Cubic","Extrapolate=Linear","MultiX=Average","Skip=True","Sort=True")</f>
        <v>#N/A Invalid Parameter: Interpolation value</v>
      </c>
    </row>
    <row r="6587" spans="34:36" x14ac:dyDescent="0.25">
      <c r="AH6587" s="42" t="e">
        <f t="shared" si="196"/>
        <v>#REF!</v>
      </c>
      <c r="AI6587" s="43" t="str">
        <f>_xll.BInterpol('Base IPCA'!$C$3:$C$13,'Base IPCA'!$E$3:$E$13,AH6587,"Cubic","Extrapolate=Linear","MultiX=Average","Skip=True","Sort=True")</f>
        <v>#N/A Invalid Parameter: Interpolation value</v>
      </c>
      <c r="AJ6587" s="43" t="str">
        <f>_xll.BInterpol('Base IPCA'!$C$3:$C$13,'Base IPCA'!$D$3:$D$13,AH6587,"Cubic","Extrapolate=Linear","MultiX=Average","Skip=True","Sort=True")</f>
        <v>#N/A Invalid Parameter: Interpolation value</v>
      </c>
    </row>
    <row r="6588" spans="34:36" x14ac:dyDescent="0.25">
      <c r="AH6588" s="42" t="e">
        <f t="shared" si="196"/>
        <v>#REF!</v>
      </c>
      <c r="AI6588" s="43" t="str">
        <f>_xll.BInterpol('Base IPCA'!$C$3:$C$13,'Base IPCA'!$E$3:$E$13,AH6588,"Cubic","Extrapolate=Linear","MultiX=Average","Skip=True","Sort=True")</f>
        <v>#N/A Invalid Parameter: Interpolation value</v>
      </c>
      <c r="AJ6588" s="43" t="str">
        <f>_xll.BInterpol('Base IPCA'!$C$3:$C$13,'Base IPCA'!$D$3:$D$13,AH6588,"Cubic","Extrapolate=Linear","MultiX=Average","Skip=True","Sort=True")</f>
        <v>#N/A Invalid Parameter: Interpolation value</v>
      </c>
    </row>
    <row r="6589" spans="34:36" x14ac:dyDescent="0.25">
      <c r="AH6589" s="42" t="e">
        <f t="shared" si="196"/>
        <v>#REF!</v>
      </c>
      <c r="AI6589" s="43" t="str">
        <f>_xll.BInterpol('Base IPCA'!$C$3:$C$13,'Base IPCA'!$E$3:$E$13,AH6589,"Cubic","Extrapolate=Linear","MultiX=Average","Skip=True","Sort=True")</f>
        <v>#N/A Invalid Parameter: Interpolation value</v>
      </c>
      <c r="AJ6589" s="43" t="str">
        <f>_xll.BInterpol('Base IPCA'!$C$3:$C$13,'Base IPCA'!$D$3:$D$13,AH6589,"Cubic","Extrapolate=Linear","MultiX=Average","Skip=True","Sort=True")</f>
        <v>#N/A Invalid Parameter: Interpolation value</v>
      </c>
    </row>
    <row r="6590" spans="34:36" x14ac:dyDescent="0.25">
      <c r="AH6590" s="42" t="e">
        <f t="shared" si="196"/>
        <v>#REF!</v>
      </c>
      <c r="AI6590" s="43" t="str">
        <f>_xll.BInterpol('Base IPCA'!$C$3:$C$13,'Base IPCA'!$E$3:$E$13,AH6590,"Cubic","Extrapolate=Linear","MultiX=Average","Skip=True","Sort=True")</f>
        <v>#N/A Invalid Parameter: Interpolation value</v>
      </c>
      <c r="AJ6590" s="43" t="str">
        <f>_xll.BInterpol('Base IPCA'!$C$3:$C$13,'Base IPCA'!$D$3:$D$13,AH6590,"Cubic","Extrapolate=Linear","MultiX=Average","Skip=True","Sort=True")</f>
        <v>#N/A Invalid Parameter: Interpolation value</v>
      </c>
    </row>
    <row r="6591" spans="34:36" x14ac:dyDescent="0.25">
      <c r="AH6591" s="42" t="e">
        <f t="shared" si="196"/>
        <v>#REF!</v>
      </c>
      <c r="AI6591" s="43" t="str">
        <f>_xll.BInterpol('Base IPCA'!$C$3:$C$13,'Base IPCA'!$E$3:$E$13,AH6591,"Cubic","Extrapolate=Linear","MultiX=Average","Skip=True","Sort=True")</f>
        <v>#N/A Invalid Parameter: Interpolation value</v>
      </c>
      <c r="AJ6591" s="43" t="str">
        <f>_xll.BInterpol('Base IPCA'!$C$3:$C$13,'Base IPCA'!$D$3:$D$13,AH6591,"Cubic","Extrapolate=Linear","MultiX=Average","Skip=True","Sort=True")</f>
        <v>#N/A Invalid Parameter: Interpolation value</v>
      </c>
    </row>
    <row r="6592" spans="34:36" x14ac:dyDescent="0.25">
      <c r="AH6592" s="42" t="e">
        <f t="shared" si="196"/>
        <v>#REF!</v>
      </c>
      <c r="AI6592" s="43" t="str">
        <f>_xll.BInterpol('Base IPCA'!$C$3:$C$13,'Base IPCA'!$E$3:$E$13,AH6592,"Cubic","Extrapolate=Linear","MultiX=Average","Skip=True","Sort=True")</f>
        <v>#N/A Invalid Parameter: Interpolation value</v>
      </c>
      <c r="AJ6592" s="43" t="str">
        <f>_xll.BInterpol('Base IPCA'!$C$3:$C$13,'Base IPCA'!$D$3:$D$13,AH6592,"Cubic","Extrapolate=Linear","MultiX=Average","Skip=True","Sort=True")</f>
        <v>#N/A Invalid Parameter: Interpolation value</v>
      </c>
    </row>
    <row r="6593" spans="34:36" x14ac:dyDescent="0.25">
      <c r="AH6593" s="42" t="e">
        <f t="shared" si="196"/>
        <v>#REF!</v>
      </c>
      <c r="AI6593" s="43" t="str">
        <f>_xll.BInterpol('Base IPCA'!$C$3:$C$13,'Base IPCA'!$E$3:$E$13,AH6593,"Cubic","Extrapolate=Linear","MultiX=Average","Skip=True","Sort=True")</f>
        <v>#N/A Invalid Parameter: Interpolation value</v>
      </c>
      <c r="AJ6593" s="43" t="str">
        <f>_xll.BInterpol('Base IPCA'!$C$3:$C$13,'Base IPCA'!$D$3:$D$13,AH6593,"Cubic","Extrapolate=Linear","MultiX=Average","Skip=True","Sort=True")</f>
        <v>#N/A Invalid Parameter: Interpolation value</v>
      </c>
    </row>
    <row r="6594" spans="34:36" x14ac:dyDescent="0.25">
      <c r="AH6594" s="42" t="e">
        <f t="shared" si="196"/>
        <v>#REF!</v>
      </c>
      <c r="AI6594" s="43" t="str">
        <f>_xll.BInterpol('Base IPCA'!$C$3:$C$13,'Base IPCA'!$E$3:$E$13,AH6594,"Cubic","Extrapolate=Linear","MultiX=Average","Skip=True","Sort=True")</f>
        <v>#N/A Invalid Parameter: Interpolation value</v>
      </c>
      <c r="AJ6594" s="43" t="str">
        <f>_xll.BInterpol('Base IPCA'!$C$3:$C$13,'Base IPCA'!$D$3:$D$13,AH6594,"Cubic","Extrapolate=Linear","MultiX=Average","Skip=True","Sort=True")</f>
        <v>#N/A Invalid Parameter: Interpolation value</v>
      </c>
    </row>
    <row r="6595" spans="34:36" x14ac:dyDescent="0.25">
      <c r="AH6595" s="42" t="e">
        <f t="shared" si="196"/>
        <v>#REF!</v>
      </c>
      <c r="AI6595" s="43" t="str">
        <f>_xll.BInterpol('Base IPCA'!$C$3:$C$13,'Base IPCA'!$E$3:$E$13,AH6595,"Cubic","Extrapolate=Linear","MultiX=Average","Skip=True","Sort=True")</f>
        <v>#N/A Invalid Parameter: Interpolation value</v>
      </c>
      <c r="AJ6595" s="43" t="str">
        <f>_xll.BInterpol('Base IPCA'!$C$3:$C$13,'Base IPCA'!$D$3:$D$13,AH6595,"Cubic","Extrapolate=Linear","MultiX=Average","Skip=True","Sort=True")</f>
        <v>#N/A Invalid Parameter: Interpolation value</v>
      </c>
    </row>
    <row r="6596" spans="34:36" x14ac:dyDescent="0.25">
      <c r="AH6596" s="42" t="e">
        <f t="shared" si="196"/>
        <v>#REF!</v>
      </c>
      <c r="AI6596" s="43" t="str">
        <f>_xll.BInterpol('Base IPCA'!$C$3:$C$13,'Base IPCA'!$E$3:$E$13,AH6596,"Cubic","Extrapolate=Linear","MultiX=Average","Skip=True","Sort=True")</f>
        <v>#N/A Invalid Parameter: Interpolation value</v>
      </c>
      <c r="AJ6596" s="43" t="str">
        <f>_xll.BInterpol('Base IPCA'!$C$3:$C$13,'Base IPCA'!$D$3:$D$13,AH6596,"Cubic","Extrapolate=Linear","MultiX=Average","Skip=True","Sort=True")</f>
        <v>#N/A Invalid Parameter: Interpolation value</v>
      </c>
    </row>
    <row r="6597" spans="34:36" x14ac:dyDescent="0.25">
      <c r="AH6597" s="42" t="e">
        <f t="shared" si="196"/>
        <v>#REF!</v>
      </c>
      <c r="AI6597" s="43" t="str">
        <f>_xll.BInterpol('Base IPCA'!$C$3:$C$13,'Base IPCA'!$E$3:$E$13,AH6597,"Cubic","Extrapolate=Linear","MultiX=Average","Skip=True","Sort=True")</f>
        <v>#N/A Invalid Parameter: Interpolation value</v>
      </c>
      <c r="AJ6597" s="43" t="str">
        <f>_xll.BInterpol('Base IPCA'!$C$3:$C$13,'Base IPCA'!$D$3:$D$13,AH6597,"Cubic","Extrapolate=Linear","MultiX=Average","Skip=True","Sort=True")</f>
        <v>#N/A Invalid Parameter: Interpolation value</v>
      </c>
    </row>
    <row r="6598" spans="34:36" x14ac:dyDescent="0.25">
      <c r="AH6598" s="42" t="e">
        <f t="shared" ref="AH6598:AH6661" si="197">AH6597+1</f>
        <v>#REF!</v>
      </c>
      <c r="AI6598" s="43" t="str">
        <f>_xll.BInterpol('Base IPCA'!$C$3:$C$13,'Base IPCA'!$E$3:$E$13,AH6598,"Cubic","Extrapolate=Linear","MultiX=Average","Skip=True","Sort=True")</f>
        <v>#N/A Invalid Parameter: Interpolation value</v>
      </c>
      <c r="AJ6598" s="43" t="str">
        <f>_xll.BInterpol('Base IPCA'!$C$3:$C$13,'Base IPCA'!$D$3:$D$13,AH6598,"Cubic","Extrapolate=Linear","MultiX=Average","Skip=True","Sort=True")</f>
        <v>#N/A Invalid Parameter: Interpolation value</v>
      </c>
    </row>
    <row r="6599" spans="34:36" x14ac:dyDescent="0.25">
      <c r="AH6599" s="42" t="e">
        <f t="shared" si="197"/>
        <v>#REF!</v>
      </c>
      <c r="AI6599" s="43" t="str">
        <f>_xll.BInterpol('Base IPCA'!$C$3:$C$13,'Base IPCA'!$E$3:$E$13,AH6599,"Cubic","Extrapolate=Linear","MultiX=Average","Skip=True","Sort=True")</f>
        <v>#N/A Invalid Parameter: Interpolation value</v>
      </c>
      <c r="AJ6599" s="43" t="str">
        <f>_xll.BInterpol('Base IPCA'!$C$3:$C$13,'Base IPCA'!$D$3:$D$13,AH6599,"Cubic","Extrapolate=Linear","MultiX=Average","Skip=True","Sort=True")</f>
        <v>#N/A Invalid Parameter: Interpolation value</v>
      </c>
    </row>
    <row r="6600" spans="34:36" x14ac:dyDescent="0.25">
      <c r="AH6600" s="42" t="e">
        <f t="shared" si="197"/>
        <v>#REF!</v>
      </c>
      <c r="AI6600" s="43" t="str">
        <f>_xll.BInterpol('Base IPCA'!$C$3:$C$13,'Base IPCA'!$E$3:$E$13,AH6600,"Cubic","Extrapolate=Linear","MultiX=Average","Skip=True","Sort=True")</f>
        <v>#N/A Invalid Parameter: Interpolation value</v>
      </c>
      <c r="AJ6600" s="43" t="str">
        <f>_xll.BInterpol('Base IPCA'!$C$3:$C$13,'Base IPCA'!$D$3:$D$13,AH6600,"Cubic","Extrapolate=Linear","MultiX=Average","Skip=True","Sort=True")</f>
        <v>#N/A Invalid Parameter: Interpolation value</v>
      </c>
    </row>
    <row r="6601" spans="34:36" x14ac:dyDescent="0.25">
      <c r="AH6601" s="42" t="e">
        <f t="shared" si="197"/>
        <v>#REF!</v>
      </c>
      <c r="AI6601" s="43" t="str">
        <f>_xll.BInterpol('Base IPCA'!$C$3:$C$13,'Base IPCA'!$E$3:$E$13,AH6601,"Cubic","Extrapolate=Linear","MultiX=Average","Skip=True","Sort=True")</f>
        <v>#N/A Invalid Parameter: Interpolation value</v>
      </c>
      <c r="AJ6601" s="43" t="str">
        <f>_xll.BInterpol('Base IPCA'!$C$3:$C$13,'Base IPCA'!$D$3:$D$13,AH6601,"Cubic","Extrapolate=Linear","MultiX=Average","Skip=True","Sort=True")</f>
        <v>#N/A Invalid Parameter: Interpolation value</v>
      </c>
    </row>
    <row r="6602" spans="34:36" x14ac:dyDescent="0.25">
      <c r="AH6602" s="42" t="e">
        <f t="shared" si="197"/>
        <v>#REF!</v>
      </c>
      <c r="AI6602" s="43" t="str">
        <f>_xll.BInterpol('Base IPCA'!$C$3:$C$13,'Base IPCA'!$E$3:$E$13,AH6602,"Cubic","Extrapolate=Linear","MultiX=Average","Skip=True","Sort=True")</f>
        <v>#N/A Invalid Parameter: Interpolation value</v>
      </c>
      <c r="AJ6602" s="43" t="str">
        <f>_xll.BInterpol('Base IPCA'!$C$3:$C$13,'Base IPCA'!$D$3:$D$13,AH6602,"Cubic","Extrapolate=Linear","MultiX=Average","Skip=True","Sort=True")</f>
        <v>#N/A Invalid Parameter: Interpolation value</v>
      </c>
    </row>
    <row r="6603" spans="34:36" x14ac:dyDescent="0.25">
      <c r="AH6603" s="42" t="e">
        <f t="shared" si="197"/>
        <v>#REF!</v>
      </c>
      <c r="AI6603" s="43" t="str">
        <f>_xll.BInterpol('Base IPCA'!$C$3:$C$13,'Base IPCA'!$E$3:$E$13,AH6603,"Cubic","Extrapolate=Linear","MultiX=Average","Skip=True","Sort=True")</f>
        <v>#N/A Invalid Parameter: Interpolation value</v>
      </c>
      <c r="AJ6603" s="43" t="str">
        <f>_xll.BInterpol('Base IPCA'!$C$3:$C$13,'Base IPCA'!$D$3:$D$13,AH6603,"Cubic","Extrapolate=Linear","MultiX=Average","Skip=True","Sort=True")</f>
        <v>#N/A Invalid Parameter: Interpolation value</v>
      </c>
    </row>
    <row r="6604" spans="34:36" x14ac:dyDescent="0.25">
      <c r="AH6604" s="42" t="e">
        <f t="shared" si="197"/>
        <v>#REF!</v>
      </c>
      <c r="AI6604" s="43" t="str">
        <f>_xll.BInterpol('Base IPCA'!$C$3:$C$13,'Base IPCA'!$E$3:$E$13,AH6604,"Cubic","Extrapolate=Linear","MultiX=Average","Skip=True","Sort=True")</f>
        <v>#N/A Invalid Parameter: Interpolation value</v>
      </c>
      <c r="AJ6604" s="43" t="str">
        <f>_xll.BInterpol('Base IPCA'!$C$3:$C$13,'Base IPCA'!$D$3:$D$13,AH6604,"Cubic","Extrapolate=Linear","MultiX=Average","Skip=True","Sort=True")</f>
        <v>#N/A Invalid Parameter: Interpolation value</v>
      </c>
    </row>
    <row r="6605" spans="34:36" x14ac:dyDescent="0.25">
      <c r="AH6605" s="42" t="e">
        <f t="shared" si="197"/>
        <v>#REF!</v>
      </c>
      <c r="AI6605" s="43" t="str">
        <f>_xll.BInterpol('Base IPCA'!$C$3:$C$13,'Base IPCA'!$E$3:$E$13,AH6605,"Cubic","Extrapolate=Linear","MultiX=Average","Skip=True","Sort=True")</f>
        <v>#N/A Invalid Parameter: Interpolation value</v>
      </c>
      <c r="AJ6605" s="43" t="str">
        <f>_xll.BInterpol('Base IPCA'!$C$3:$C$13,'Base IPCA'!$D$3:$D$13,AH6605,"Cubic","Extrapolate=Linear","MultiX=Average","Skip=True","Sort=True")</f>
        <v>#N/A Invalid Parameter: Interpolation value</v>
      </c>
    </row>
    <row r="6606" spans="34:36" x14ac:dyDescent="0.25">
      <c r="AH6606" s="42" t="e">
        <f t="shared" si="197"/>
        <v>#REF!</v>
      </c>
      <c r="AI6606" s="43" t="str">
        <f>_xll.BInterpol('Base IPCA'!$C$3:$C$13,'Base IPCA'!$E$3:$E$13,AH6606,"Cubic","Extrapolate=Linear","MultiX=Average","Skip=True","Sort=True")</f>
        <v>#N/A Invalid Parameter: Interpolation value</v>
      </c>
      <c r="AJ6606" s="43" t="str">
        <f>_xll.BInterpol('Base IPCA'!$C$3:$C$13,'Base IPCA'!$D$3:$D$13,AH6606,"Cubic","Extrapolate=Linear","MultiX=Average","Skip=True","Sort=True")</f>
        <v>#N/A Invalid Parameter: Interpolation value</v>
      </c>
    </row>
    <row r="6607" spans="34:36" x14ac:dyDescent="0.25">
      <c r="AH6607" s="42" t="e">
        <f t="shared" si="197"/>
        <v>#REF!</v>
      </c>
      <c r="AI6607" s="43" t="str">
        <f>_xll.BInterpol('Base IPCA'!$C$3:$C$13,'Base IPCA'!$E$3:$E$13,AH6607,"Cubic","Extrapolate=Linear","MultiX=Average","Skip=True","Sort=True")</f>
        <v>#N/A Invalid Parameter: Interpolation value</v>
      </c>
      <c r="AJ6607" s="43" t="str">
        <f>_xll.BInterpol('Base IPCA'!$C$3:$C$13,'Base IPCA'!$D$3:$D$13,AH6607,"Cubic","Extrapolate=Linear","MultiX=Average","Skip=True","Sort=True")</f>
        <v>#N/A Invalid Parameter: Interpolation value</v>
      </c>
    </row>
    <row r="6608" spans="34:36" x14ac:dyDescent="0.25">
      <c r="AH6608" s="42" t="e">
        <f t="shared" si="197"/>
        <v>#REF!</v>
      </c>
      <c r="AI6608" s="43" t="str">
        <f>_xll.BInterpol('Base IPCA'!$C$3:$C$13,'Base IPCA'!$E$3:$E$13,AH6608,"Cubic","Extrapolate=Linear","MultiX=Average","Skip=True","Sort=True")</f>
        <v>#N/A Invalid Parameter: Interpolation value</v>
      </c>
      <c r="AJ6608" s="43" t="str">
        <f>_xll.BInterpol('Base IPCA'!$C$3:$C$13,'Base IPCA'!$D$3:$D$13,AH6608,"Cubic","Extrapolate=Linear","MultiX=Average","Skip=True","Sort=True")</f>
        <v>#N/A Invalid Parameter: Interpolation value</v>
      </c>
    </row>
    <row r="6609" spans="34:36" x14ac:dyDescent="0.25">
      <c r="AH6609" s="42" t="e">
        <f t="shared" si="197"/>
        <v>#REF!</v>
      </c>
      <c r="AI6609" s="43" t="str">
        <f>_xll.BInterpol('Base IPCA'!$C$3:$C$13,'Base IPCA'!$E$3:$E$13,AH6609,"Cubic","Extrapolate=Linear","MultiX=Average","Skip=True","Sort=True")</f>
        <v>#N/A Invalid Parameter: Interpolation value</v>
      </c>
      <c r="AJ6609" s="43" t="str">
        <f>_xll.BInterpol('Base IPCA'!$C$3:$C$13,'Base IPCA'!$D$3:$D$13,AH6609,"Cubic","Extrapolate=Linear","MultiX=Average","Skip=True","Sort=True")</f>
        <v>#N/A Invalid Parameter: Interpolation value</v>
      </c>
    </row>
    <row r="6610" spans="34:36" x14ac:dyDescent="0.25">
      <c r="AH6610" s="42" t="e">
        <f t="shared" si="197"/>
        <v>#REF!</v>
      </c>
      <c r="AI6610" s="43" t="str">
        <f>_xll.BInterpol('Base IPCA'!$C$3:$C$13,'Base IPCA'!$E$3:$E$13,AH6610,"Cubic","Extrapolate=Linear","MultiX=Average","Skip=True","Sort=True")</f>
        <v>#N/A Invalid Parameter: Interpolation value</v>
      </c>
      <c r="AJ6610" s="43" t="str">
        <f>_xll.BInterpol('Base IPCA'!$C$3:$C$13,'Base IPCA'!$D$3:$D$13,AH6610,"Cubic","Extrapolate=Linear","MultiX=Average","Skip=True","Sort=True")</f>
        <v>#N/A Invalid Parameter: Interpolation value</v>
      </c>
    </row>
    <row r="6611" spans="34:36" x14ac:dyDescent="0.25">
      <c r="AH6611" s="42" t="e">
        <f t="shared" si="197"/>
        <v>#REF!</v>
      </c>
      <c r="AI6611" s="43" t="str">
        <f>_xll.BInterpol('Base IPCA'!$C$3:$C$13,'Base IPCA'!$E$3:$E$13,AH6611,"Cubic","Extrapolate=Linear","MultiX=Average","Skip=True","Sort=True")</f>
        <v>#N/A Invalid Parameter: Interpolation value</v>
      </c>
      <c r="AJ6611" s="43" t="str">
        <f>_xll.BInterpol('Base IPCA'!$C$3:$C$13,'Base IPCA'!$D$3:$D$13,AH6611,"Cubic","Extrapolate=Linear","MultiX=Average","Skip=True","Sort=True")</f>
        <v>#N/A Invalid Parameter: Interpolation value</v>
      </c>
    </row>
    <row r="6612" spans="34:36" x14ac:dyDescent="0.25">
      <c r="AH6612" s="42" t="e">
        <f t="shared" si="197"/>
        <v>#REF!</v>
      </c>
      <c r="AI6612" s="43" t="str">
        <f>_xll.BInterpol('Base IPCA'!$C$3:$C$13,'Base IPCA'!$E$3:$E$13,AH6612,"Cubic","Extrapolate=Linear","MultiX=Average","Skip=True","Sort=True")</f>
        <v>#N/A Invalid Parameter: Interpolation value</v>
      </c>
      <c r="AJ6612" s="43" t="str">
        <f>_xll.BInterpol('Base IPCA'!$C$3:$C$13,'Base IPCA'!$D$3:$D$13,AH6612,"Cubic","Extrapolate=Linear","MultiX=Average","Skip=True","Sort=True")</f>
        <v>#N/A Invalid Parameter: Interpolation value</v>
      </c>
    </row>
    <row r="6613" spans="34:36" x14ac:dyDescent="0.25">
      <c r="AH6613" s="42" t="e">
        <f t="shared" si="197"/>
        <v>#REF!</v>
      </c>
      <c r="AI6613" s="43" t="str">
        <f>_xll.BInterpol('Base IPCA'!$C$3:$C$13,'Base IPCA'!$E$3:$E$13,AH6613,"Cubic","Extrapolate=Linear","MultiX=Average","Skip=True","Sort=True")</f>
        <v>#N/A Invalid Parameter: Interpolation value</v>
      </c>
      <c r="AJ6613" s="43" t="str">
        <f>_xll.BInterpol('Base IPCA'!$C$3:$C$13,'Base IPCA'!$D$3:$D$13,AH6613,"Cubic","Extrapolate=Linear","MultiX=Average","Skip=True","Sort=True")</f>
        <v>#N/A Invalid Parameter: Interpolation value</v>
      </c>
    </row>
    <row r="6614" spans="34:36" x14ac:dyDescent="0.25">
      <c r="AH6614" s="42" t="e">
        <f t="shared" si="197"/>
        <v>#REF!</v>
      </c>
      <c r="AI6614" s="43" t="str">
        <f>_xll.BInterpol('Base IPCA'!$C$3:$C$13,'Base IPCA'!$E$3:$E$13,AH6614,"Cubic","Extrapolate=Linear","MultiX=Average","Skip=True","Sort=True")</f>
        <v>#N/A Invalid Parameter: Interpolation value</v>
      </c>
      <c r="AJ6614" s="43" t="str">
        <f>_xll.BInterpol('Base IPCA'!$C$3:$C$13,'Base IPCA'!$D$3:$D$13,AH6614,"Cubic","Extrapolate=Linear","MultiX=Average","Skip=True","Sort=True")</f>
        <v>#N/A Invalid Parameter: Interpolation value</v>
      </c>
    </row>
    <row r="6615" spans="34:36" x14ac:dyDescent="0.25">
      <c r="AH6615" s="42" t="e">
        <f t="shared" si="197"/>
        <v>#REF!</v>
      </c>
      <c r="AI6615" s="43" t="str">
        <f>_xll.BInterpol('Base IPCA'!$C$3:$C$13,'Base IPCA'!$E$3:$E$13,AH6615,"Cubic","Extrapolate=Linear","MultiX=Average","Skip=True","Sort=True")</f>
        <v>#N/A Invalid Parameter: Interpolation value</v>
      </c>
      <c r="AJ6615" s="43" t="str">
        <f>_xll.BInterpol('Base IPCA'!$C$3:$C$13,'Base IPCA'!$D$3:$D$13,AH6615,"Cubic","Extrapolate=Linear","MultiX=Average","Skip=True","Sort=True")</f>
        <v>#N/A Invalid Parameter: Interpolation value</v>
      </c>
    </row>
    <row r="6616" spans="34:36" x14ac:dyDescent="0.25">
      <c r="AH6616" s="42" t="e">
        <f t="shared" si="197"/>
        <v>#REF!</v>
      </c>
      <c r="AI6616" s="43" t="str">
        <f>_xll.BInterpol('Base IPCA'!$C$3:$C$13,'Base IPCA'!$E$3:$E$13,AH6616,"Cubic","Extrapolate=Linear","MultiX=Average","Skip=True","Sort=True")</f>
        <v>#N/A Invalid Parameter: Interpolation value</v>
      </c>
      <c r="AJ6616" s="43" t="str">
        <f>_xll.BInterpol('Base IPCA'!$C$3:$C$13,'Base IPCA'!$D$3:$D$13,AH6616,"Cubic","Extrapolate=Linear","MultiX=Average","Skip=True","Sort=True")</f>
        <v>#N/A Invalid Parameter: Interpolation value</v>
      </c>
    </row>
    <row r="6617" spans="34:36" x14ac:dyDescent="0.25">
      <c r="AH6617" s="42" t="e">
        <f t="shared" si="197"/>
        <v>#REF!</v>
      </c>
      <c r="AI6617" s="43" t="str">
        <f>_xll.BInterpol('Base IPCA'!$C$3:$C$13,'Base IPCA'!$E$3:$E$13,AH6617,"Cubic","Extrapolate=Linear","MultiX=Average","Skip=True","Sort=True")</f>
        <v>#N/A Invalid Parameter: Interpolation value</v>
      </c>
      <c r="AJ6617" s="43" t="str">
        <f>_xll.BInterpol('Base IPCA'!$C$3:$C$13,'Base IPCA'!$D$3:$D$13,AH6617,"Cubic","Extrapolate=Linear","MultiX=Average","Skip=True","Sort=True")</f>
        <v>#N/A Invalid Parameter: Interpolation value</v>
      </c>
    </row>
    <row r="6618" spans="34:36" x14ac:dyDescent="0.25">
      <c r="AH6618" s="42" t="e">
        <f t="shared" si="197"/>
        <v>#REF!</v>
      </c>
      <c r="AI6618" s="43" t="str">
        <f>_xll.BInterpol('Base IPCA'!$C$3:$C$13,'Base IPCA'!$E$3:$E$13,AH6618,"Cubic","Extrapolate=Linear","MultiX=Average","Skip=True","Sort=True")</f>
        <v>#N/A Invalid Parameter: Interpolation value</v>
      </c>
      <c r="AJ6618" s="43" t="str">
        <f>_xll.BInterpol('Base IPCA'!$C$3:$C$13,'Base IPCA'!$D$3:$D$13,AH6618,"Cubic","Extrapolate=Linear","MultiX=Average","Skip=True","Sort=True")</f>
        <v>#N/A Invalid Parameter: Interpolation value</v>
      </c>
    </row>
    <row r="6619" spans="34:36" x14ac:dyDescent="0.25">
      <c r="AH6619" s="42" t="e">
        <f t="shared" si="197"/>
        <v>#REF!</v>
      </c>
      <c r="AI6619" s="43" t="str">
        <f>_xll.BInterpol('Base IPCA'!$C$3:$C$13,'Base IPCA'!$E$3:$E$13,AH6619,"Cubic","Extrapolate=Linear","MultiX=Average","Skip=True","Sort=True")</f>
        <v>#N/A Invalid Parameter: Interpolation value</v>
      </c>
      <c r="AJ6619" s="43" t="str">
        <f>_xll.BInterpol('Base IPCA'!$C$3:$C$13,'Base IPCA'!$D$3:$D$13,AH6619,"Cubic","Extrapolate=Linear","MultiX=Average","Skip=True","Sort=True")</f>
        <v>#N/A Invalid Parameter: Interpolation value</v>
      </c>
    </row>
    <row r="6620" spans="34:36" x14ac:dyDescent="0.25">
      <c r="AH6620" s="42" t="e">
        <f t="shared" si="197"/>
        <v>#REF!</v>
      </c>
      <c r="AI6620" s="43" t="str">
        <f>_xll.BInterpol('Base IPCA'!$C$3:$C$13,'Base IPCA'!$E$3:$E$13,AH6620,"Cubic","Extrapolate=Linear","MultiX=Average","Skip=True","Sort=True")</f>
        <v>#N/A Invalid Parameter: Interpolation value</v>
      </c>
      <c r="AJ6620" s="43" t="str">
        <f>_xll.BInterpol('Base IPCA'!$C$3:$C$13,'Base IPCA'!$D$3:$D$13,AH6620,"Cubic","Extrapolate=Linear","MultiX=Average","Skip=True","Sort=True")</f>
        <v>#N/A Invalid Parameter: Interpolation value</v>
      </c>
    </row>
    <row r="6621" spans="34:36" x14ac:dyDescent="0.25">
      <c r="AH6621" s="42" t="e">
        <f t="shared" si="197"/>
        <v>#REF!</v>
      </c>
      <c r="AI6621" s="43" t="str">
        <f>_xll.BInterpol('Base IPCA'!$C$3:$C$13,'Base IPCA'!$E$3:$E$13,AH6621,"Cubic","Extrapolate=Linear","MultiX=Average","Skip=True","Sort=True")</f>
        <v>#N/A Invalid Parameter: Interpolation value</v>
      </c>
      <c r="AJ6621" s="43" t="str">
        <f>_xll.BInterpol('Base IPCA'!$C$3:$C$13,'Base IPCA'!$D$3:$D$13,AH6621,"Cubic","Extrapolate=Linear","MultiX=Average","Skip=True","Sort=True")</f>
        <v>#N/A Invalid Parameter: Interpolation value</v>
      </c>
    </row>
    <row r="6622" spans="34:36" x14ac:dyDescent="0.25">
      <c r="AH6622" s="42" t="e">
        <f t="shared" si="197"/>
        <v>#REF!</v>
      </c>
      <c r="AI6622" s="43" t="str">
        <f>_xll.BInterpol('Base IPCA'!$C$3:$C$13,'Base IPCA'!$E$3:$E$13,AH6622,"Cubic","Extrapolate=Linear","MultiX=Average","Skip=True","Sort=True")</f>
        <v>#N/A Invalid Parameter: Interpolation value</v>
      </c>
      <c r="AJ6622" s="43" t="str">
        <f>_xll.BInterpol('Base IPCA'!$C$3:$C$13,'Base IPCA'!$D$3:$D$13,AH6622,"Cubic","Extrapolate=Linear","MultiX=Average","Skip=True","Sort=True")</f>
        <v>#N/A Invalid Parameter: Interpolation value</v>
      </c>
    </row>
    <row r="6623" spans="34:36" x14ac:dyDescent="0.25">
      <c r="AH6623" s="42" t="e">
        <f t="shared" si="197"/>
        <v>#REF!</v>
      </c>
      <c r="AI6623" s="43" t="str">
        <f>_xll.BInterpol('Base IPCA'!$C$3:$C$13,'Base IPCA'!$E$3:$E$13,AH6623,"Cubic","Extrapolate=Linear","MultiX=Average","Skip=True","Sort=True")</f>
        <v>#N/A Invalid Parameter: Interpolation value</v>
      </c>
      <c r="AJ6623" s="43" t="str">
        <f>_xll.BInterpol('Base IPCA'!$C$3:$C$13,'Base IPCA'!$D$3:$D$13,AH6623,"Cubic","Extrapolate=Linear","MultiX=Average","Skip=True","Sort=True")</f>
        <v>#N/A Invalid Parameter: Interpolation value</v>
      </c>
    </row>
    <row r="6624" spans="34:36" x14ac:dyDescent="0.25">
      <c r="AH6624" s="42" t="e">
        <f t="shared" si="197"/>
        <v>#REF!</v>
      </c>
      <c r="AI6624" s="43" t="str">
        <f>_xll.BInterpol('Base IPCA'!$C$3:$C$13,'Base IPCA'!$E$3:$E$13,AH6624,"Cubic","Extrapolate=Linear","MultiX=Average","Skip=True","Sort=True")</f>
        <v>#N/A Invalid Parameter: Interpolation value</v>
      </c>
      <c r="AJ6624" s="43" t="str">
        <f>_xll.BInterpol('Base IPCA'!$C$3:$C$13,'Base IPCA'!$D$3:$D$13,AH6624,"Cubic","Extrapolate=Linear","MultiX=Average","Skip=True","Sort=True")</f>
        <v>#N/A Invalid Parameter: Interpolation value</v>
      </c>
    </row>
    <row r="6625" spans="34:36" x14ac:dyDescent="0.25">
      <c r="AH6625" s="42" t="e">
        <f t="shared" si="197"/>
        <v>#REF!</v>
      </c>
      <c r="AI6625" s="43" t="str">
        <f>_xll.BInterpol('Base IPCA'!$C$3:$C$13,'Base IPCA'!$E$3:$E$13,AH6625,"Cubic","Extrapolate=Linear","MultiX=Average","Skip=True","Sort=True")</f>
        <v>#N/A Invalid Parameter: Interpolation value</v>
      </c>
      <c r="AJ6625" s="43" t="str">
        <f>_xll.BInterpol('Base IPCA'!$C$3:$C$13,'Base IPCA'!$D$3:$D$13,AH6625,"Cubic","Extrapolate=Linear","MultiX=Average","Skip=True","Sort=True")</f>
        <v>#N/A Invalid Parameter: Interpolation value</v>
      </c>
    </row>
    <row r="6626" spans="34:36" x14ac:dyDescent="0.25">
      <c r="AH6626" s="42" t="e">
        <f t="shared" si="197"/>
        <v>#REF!</v>
      </c>
      <c r="AI6626" s="43" t="str">
        <f>_xll.BInterpol('Base IPCA'!$C$3:$C$13,'Base IPCA'!$E$3:$E$13,AH6626,"Cubic","Extrapolate=Linear","MultiX=Average","Skip=True","Sort=True")</f>
        <v>#N/A Invalid Parameter: Interpolation value</v>
      </c>
      <c r="AJ6626" s="43" t="str">
        <f>_xll.BInterpol('Base IPCA'!$C$3:$C$13,'Base IPCA'!$D$3:$D$13,AH6626,"Cubic","Extrapolate=Linear","MultiX=Average","Skip=True","Sort=True")</f>
        <v>#N/A Invalid Parameter: Interpolation value</v>
      </c>
    </row>
    <row r="6627" spans="34:36" x14ac:dyDescent="0.25">
      <c r="AH6627" s="42" t="e">
        <f t="shared" si="197"/>
        <v>#REF!</v>
      </c>
      <c r="AI6627" s="43" t="str">
        <f>_xll.BInterpol('Base IPCA'!$C$3:$C$13,'Base IPCA'!$E$3:$E$13,AH6627,"Cubic","Extrapolate=Linear","MultiX=Average","Skip=True","Sort=True")</f>
        <v>#N/A Invalid Parameter: Interpolation value</v>
      </c>
      <c r="AJ6627" s="43" t="str">
        <f>_xll.BInterpol('Base IPCA'!$C$3:$C$13,'Base IPCA'!$D$3:$D$13,AH6627,"Cubic","Extrapolate=Linear","MultiX=Average","Skip=True","Sort=True")</f>
        <v>#N/A Invalid Parameter: Interpolation value</v>
      </c>
    </row>
    <row r="6628" spans="34:36" x14ac:dyDescent="0.25">
      <c r="AH6628" s="42" t="e">
        <f t="shared" si="197"/>
        <v>#REF!</v>
      </c>
      <c r="AI6628" s="43" t="str">
        <f>_xll.BInterpol('Base IPCA'!$C$3:$C$13,'Base IPCA'!$E$3:$E$13,AH6628,"Cubic","Extrapolate=Linear","MultiX=Average","Skip=True","Sort=True")</f>
        <v>#N/A Invalid Parameter: Interpolation value</v>
      </c>
      <c r="AJ6628" s="43" t="str">
        <f>_xll.BInterpol('Base IPCA'!$C$3:$C$13,'Base IPCA'!$D$3:$D$13,AH6628,"Cubic","Extrapolate=Linear","MultiX=Average","Skip=True","Sort=True")</f>
        <v>#N/A Invalid Parameter: Interpolation value</v>
      </c>
    </row>
    <row r="6629" spans="34:36" x14ac:dyDescent="0.25">
      <c r="AH6629" s="42" t="e">
        <f t="shared" si="197"/>
        <v>#REF!</v>
      </c>
      <c r="AI6629" s="43" t="str">
        <f>_xll.BInterpol('Base IPCA'!$C$3:$C$13,'Base IPCA'!$E$3:$E$13,AH6629,"Cubic","Extrapolate=Linear","MultiX=Average","Skip=True","Sort=True")</f>
        <v>#N/A Invalid Parameter: Interpolation value</v>
      </c>
      <c r="AJ6629" s="43" t="str">
        <f>_xll.BInterpol('Base IPCA'!$C$3:$C$13,'Base IPCA'!$D$3:$D$13,AH6629,"Cubic","Extrapolate=Linear","MultiX=Average","Skip=True","Sort=True")</f>
        <v>#N/A Invalid Parameter: Interpolation value</v>
      </c>
    </row>
    <row r="6630" spans="34:36" x14ac:dyDescent="0.25">
      <c r="AH6630" s="42" t="e">
        <f t="shared" si="197"/>
        <v>#REF!</v>
      </c>
      <c r="AI6630" s="43" t="str">
        <f>_xll.BInterpol('Base IPCA'!$C$3:$C$13,'Base IPCA'!$E$3:$E$13,AH6630,"Cubic","Extrapolate=Linear","MultiX=Average","Skip=True","Sort=True")</f>
        <v>#N/A Invalid Parameter: Interpolation value</v>
      </c>
      <c r="AJ6630" s="43" t="str">
        <f>_xll.BInterpol('Base IPCA'!$C$3:$C$13,'Base IPCA'!$D$3:$D$13,AH6630,"Cubic","Extrapolate=Linear","MultiX=Average","Skip=True","Sort=True")</f>
        <v>#N/A Invalid Parameter: Interpolation value</v>
      </c>
    </row>
    <row r="6631" spans="34:36" x14ac:dyDescent="0.25">
      <c r="AH6631" s="42" t="e">
        <f t="shared" si="197"/>
        <v>#REF!</v>
      </c>
      <c r="AI6631" s="43" t="str">
        <f>_xll.BInterpol('Base IPCA'!$C$3:$C$13,'Base IPCA'!$E$3:$E$13,AH6631,"Cubic","Extrapolate=Linear","MultiX=Average","Skip=True","Sort=True")</f>
        <v>#N/A Invalid Parameter: Interpolation value</v>
      </c>
      <c r="AJ6631" s="43" t="str">
        <f>_xll.BInterpol('Base IPCA'!$C$3:$C$13,'Base IPCA'!$D$3:$D$13,AH6631,"Cubic","Extrapolate=Linear","MultiX=Average","Skip=True","Sort=True")</f>
        <v>#N/A Invalid Parameter: Interpolation value</v>
      </c>
    </row>
    <row r="6632" spans="34:36" x14ac:dyDescent="0.25">
      <c r="AH6632" s="42" t="e">
        <f t="shared" si="197"/>
        <v>#REF!</v>
      </c>
      <c r="AI6632" s="43" t="str">
        <f>_xll.BInterpol('Base IPCA'!$C$3:$C$13,'Base IPCA'!$E$3:$E$13,AH6632,"Cubic","Extrapolate=Linear","MultiX=Average","Skip=True","Sort=True")</f>
        <v>#N/A Invalid Parameter: Interpolation value</v>
      </c>
      <c r="AJ6632" s="43" t="str">
        <f>_xll.BInterpol('Base IPCA'!$C$3:$C$13,'Base IPCA'!$D$3:$D$13,AH6632,"Cubic","Extrapolate=Linear","MultiX=Average","Skip=True","Sort=True")</f>
        <v>#N/A Invalid Parameter: Interpolation value</v>
      </c>
    </row>
    <row r="6633" spans="34:36" x14ac:dyDescent="0.25">
      <c r="AH6633" s="42" t="e">
        <f t="shared" si="197"/>
        <v>#REF!</v>
      </c>
      <c r="AI6633" s="43" t="str">
        <f>_xll.BInterpol('Base IPCA'!$C$3:$C$13,'Base IPCA'!$E$3:$E$13,AH6633,"Cubic","Extrapolate=Linear","MultiX=Average","Skip=True","Sort=True")</f>
        <v>#N/A Invalid Parameter: Interpolation value</v>
      </c>
      <c r="AJ6633" s="43" t="str">
        <f>_xll.BInterpol('Base IPCA'!$C$3:$C$13,'Base IPCA'!$D$3:$D$13,AH6633,"Cubic","Extrapolate=Linear","MultiX=Average","Skip=True","Sort=True")</f>
        <v>#N/A Invalid Parameter: Interpolation value</v>
      </c>
    </row>
    <row r="6634" spans="34:36" x14ac:dyDescent="0.25">
      <c r="AH6634" s="42" t="e">
        <f t="shared" si="197"/>
        <v>#REF!</v>
      </c>
      <c r="AI6634" s="43" t="str">
        <f>_xll.BInterpol('Base IPCA'!$C$3:$C$13,'Base IPCA'!$E$3:$E$13,AH6634,"Cubic","Extrapolate=Linear","MultiX=Average","Skip=True","Sort=True")</f>
        <v>#N/A Invalid Parameter: Interpolation value</v>
      </c>
      <c r="AJ6634" s="43" t="str">
        <f>_xll.BInterpol('Base IPCA'!$C$3:$C$13,'Base IPCA'!$D$3:$D$13,AH6634,"Cubic","Extrapolate=Linear","MultiX=Average","Skip=True","Sort=True")</f>
        <v>#N/A Invalid Parameter: Interpolation value</v>
      </c>
    </row>
    <row r="6635" spans="34:36" x14ac:dyDescent="0.25">
      <c r="AH6635" s="42" t="e">
        <f t="shared" si="197"/>
        <v>#REF!</v>
      </c>
      <c r="AI6635" s="43" t="str">
        <f>_xll.BInterpol('Base IPCA'!$C$3:$C$13,'Base IPCA'!$E$3:$E$13,AH6635,"Cubic","Extrapolate=Linear","MultiX=Average","Skip=True","Sort=True")</f>
        <v>#N/A Invalid Parameter: Interpolation value</v>
      </c>
      <c r="AJ6635" s="43" t="str">
        <f>_xll.BInterpol('Base IPCA'!$C$3:$C$13,'Base IPCA'!$D$3:$D$13,AH6635,"Cubic","Extrapolate=Linear","MultiX=Average","Skip=True","Sort=True")</f>
        <v>#N/A Invalid Parameter: Interpolation value</v>
      </c>
    </row>
    <row r="6636" spans="34:36" x14ac:dyDescent="0.25">
      <c r="AH6636" s="42" t="e">
        <f t="shared" si="197"/>
        <v>#REF!</v>
      </c>
      <c r="AI6636" s="43" t="str">
        <f>_xll.BInterpol('Base IPCA'!$C$3:$C$13,'Base IPCA'!$E$3:$E$13,AH6636,"Cubic","Extrapolate=Linear","MultiX=Average","Skip=True","Sort=True")</f>
        <v>#N/A Invalid Parameter: Interpolation value</v>
      </c>
      <c r="AJ6636" s="43" t="str">
        <f>_xll.BInterpol('Base IPCA'!$C$3:$C$13,'Base IPCA'!$D$3:$D$13,AH6636,"Cubic","Extrapolate=Linear","MultiX=Average","Skip=True","Sort=True")</f>
        <v>#N/A Invalid Parameter: Interpolation value</v>
      </c>
    </row>
    <row r="6637" spans="34:36" x14ac:dyDescent="0.25">
      <c r="AH6637" s="42" t="e">
        <f t="shared" si="197"/>
        <v>#REF!</v>
      </c>
      <c r="AI6637" s="43" t="str">
        <f>_xll.BInterpol('Base IPCA'!$C$3:$C$13,'Base IPCA'!$E$3:$E$13,AH6637,"Cubic","Extrapolate=Linear","MultiX=Average","Skip=True","Sort=True")</f>
        <v>#N/A Invalid Parameter: Interpolation value</v>
      </c>
      <c r="AJ6637" s="43" t="str">
        <f>_xll.BInterpol('Base IPCA'!$C$3:$C$13,'Base IPCA'!$D$3:$D$13,AH6637,"Cubic","Extrapolate=Linear","MultiX=Average","Skip=True","Sort=True")</f>
        <v>#N/A Invalid Parameter: Interpolation value</v>
      </c>
    </row>
    <row r="6638" spans="34:36" x14ac:dyDescent="0.25">
      <c r="AH6638" s="42" t="e">
        <f t="shared" si="197"/>
        <v>#REF!</v>
      </c>
      <c r="AI6638" s="43" t="str">
        <f>_xll.BInterpol('Base IPCA'!$C$3:$C$13,'Base IPCA'!$E$3:$E$13,AH6638,"Cubic","Extrapolate=Linear","MultiX=Average","Skip=True","Sort=True")</f>
        <v>#N/A Invalid Parameter: Interpolation value</v>
      </c>
      <c r="AJ6638" s="43" t="str">
        <f>_xll.BInterpol('Base IPCA'!$C$3:$C$13,'Base IPCA'!$D$3:$D$13,AH6638,"Cubic","Extrapolate=Linear","MultiX=Average","Skip=True","Sort=True")</f>
        <v>#N/A Invalid Parameter: Interpolation value</v>
      </c>
    </row>
    <row r="6639" spans="34:36" x14ac:dyDescent="0.25">
      <c r="AH6639" s="42" t="e">
        <f t="shared" si="197"/>
        <v>#REF!</v>
      </c>
      <c r="AI6639" s="43" t="str">
        <f>_xll.BInterpol('Base IPCA'!$C$3:$C$13,'Base IPCA'!$E$3:$E$13,AH6639,"Cubic","Extrapolate=Linear","MultiX=Average","Skip=True","Sort=True")</f>
        <v>#N/A Invalid Parameter: Interpolation value</v>
      </c>
      <c r="AJ6639" s="43" t="str">
        <f>_xll.BInterpol('Base IPCA'!$C$3:$C$13,'Base IPCA'!$D$3:$D$13,AH6639,"Cubic","Extrapolate=Linear","MultiX=Average","Skip=True","Sort=True")</f>
        <v>#N/A Invalid Parameter: Interpolation value</v>
      </c>
    </row>
    <row r="6640" spans="34:36" x14ac:dyDescent="0.25">
      <c r="AH6640" s="42" t="e">
        <f t="shared" si="197"/>
        <v>#REF!</v>
      </c>
      <c r="AI6640" s="43" t="str">
        <f>_xll.BInterpol('Base IPCA'!$C$3:$C$13,'Base IPCA'!$E$3:$E$13,AH6640,"Cubic","Extrapolate=Linear","MultiX=Average","Skip=True","Sort=True")</f>
        <v>#N/A Invalid Parameter: Interpolation value</v>
      </c>
      <c r="AJ6640" s="43" t="str">
        <f>_xll.BInterpol('Base IPCA'!$C$3:$C$13,'Base IPCA'!$D$3:$D$13,AH6640,"Cubic","Extrapolate=Linear","MultiX=Average","Skip=True","Sort=True")</f>
        <v>#N/A Invalid Parameter: Interpolation value</v>
      </c>
    </row>
    <row r="6641" spans="34:36" x14ac:dyDescent="0.25">
      <c r="AH6641" s="42" t="e">
        <f t="shared" si="197"/>
        <v>#REF!</v>
      </c>
      <c r="AI6641" s="43" t="str">
        <f>_xll.BInterpol('Base IPCA'!$C$3:$C$13,'Base IPCA'!$E$3:$E$13,AH6641,"Cubic","Extrapolate=Linear","MultiX=Average","Skip=True","Sort=True")</f>
        <v>#N/A Invalid Parameter: Interpolation value</v>
      </c>
      <c r="AJ6641" s="43" t="str">
        <f>_xll.BInterpol('Base IPCA'!$C$3:$C$13,'Base IPCA'!$D$3:$D$13,AH6641,"Cubic","Extrapolate=Linear","MultiX=Average","Skip=True","Sort=True")</f>
        <v>#N/A Invalid Parameter: Interpolation value</v>
      </c>
    </row>
    <row r="6642" spans="34:36" x14ac:dyDescent="0.25">
      <c r="AH6642" s="42" t="e">
        <f t="shared" si="197"/>
        <v>#REF!</v>
      </c>
      <c r="AI6642" s="43" t="str">
        <f>_xll.BInterpol('Base IPCA'!$C$3:$C$13,'Base IPCA'!$E$3:$E$13,AH6642,"Cubic","Extrapolate=Linear","MultiX=Average","Skip=True","Sort=True")</f>
        <v>#N/A Invalid Parameter: Interpolation value</v>
      </c>
      <c r="AJ6642" s="43" t="str">
        <f>_xll.BInterpol('Base IPCA'!$C$3:$C$13,'Base IPCA'!$D$3:$D$13,AH6642,"Cubic","Extrapolate=Linear","MultiX=Average","Skip=True","Sort=True")</f>
        <v>#N/A Invalid Parameter: Interpolation value</v>
      </c>
    </row>
    <row r="6643" spans="34:36" x14ac:dyDescent="0.25">
      <c r="AH6643" s="42" t="e">
        <f t="shared" si="197"/>
        <v>#REF!</v>
      </c>
      <c r="AI6643" s="43" t="str">
        <f>_xll.BInterpol('Base IPCA'!$C$3:$C$13,'Base IPCA'!$E$3:$E$13,AH6643,"Cubic","Extrapolate=Linear","MultiX=Average","Skip=True","Sort=True")</f>
        <v>#N/A Invalid Parameter: Interpolation value</v>
      </c>
      <c r="AJ6643" s="43" t="str">
        <f>_xll.BInterpol('Base IPCA'!$C$3:$C$13,'Base IPCA'!$D$3:$D$13,AH6643,"Cubic","Extrapolate=Linear","MultiX=Average","Skip=True","Sort=True")</f>
        <v>#N/A Invalid Parameter: Interpolation value</v>
      </c>
    </row>
    <row r="6644" spans="34:36" x14ac:dyDescent="0.25">
      <c r="AH6644" s="42" t="e">
        <f t="shared" si="197"/>
        <v>#REF!</v>
      </c>
      <c r="AI6644" s="43" t="str">
        <f>_xll.BInterpol('Base IPCA'!$C$3:$C$13,'Base IPCA'!$E$3:$E$13,AH6644,"Cubic","Extrapolate=Linear","MultiX=Average","Skip=True","Sort=True")</f>
        <v>#N/A Invalid Parameter: Interpolation value</v>
      </c>
      <c r="AJ6644" s="43" t="str">
        <f>_xll.BInterpol('Base IPCA'!$C$3:$C$13,'Base IPCA'!$D$3:$D$13,AH6644,"Cubic","Extrapolate=Linear","MultiX=Average","Skip=True","Sort=True")</f>
        <v>#N/A Invalid Parameter: Interpolation value</v>
      </c>
    </row>
    <row r="6645" spans="34:36" x14ac:dyDescent="0.25">
      <c r="AH6645" s="42" t="e">
        <f t="shared" si="197"/>
        <v>#REF!</v>
      </c>
      <c r="AI6645" s="43" t="str">
        <f>_xll.BInterpol('Base IPCA'!$C$3:$C$13,'Base IPCA'!$E$3:$E$13,AH6645,"Cubic","Extrapolate=Linear","MultiX=Average","Skip=True","Sort=True")</f>
        <v>#N/A Invalid Parameter: Interpolation value</v>
      </c>
      <c r="AJ6645" s="43" t="str">
        <f>_xll.BInterpol('Base IPCA'!$C$3:$C$13,'Base IPCA'!$D$3:$D$13,AH6645,"Cubic","Extrapolate=Linear","MultiX=Average","Skip=True","Sort=True")</f>
        <v>#N/A Invalid Parameter: Interpolation value</v>
      </c>
    </row>
    <row r="6646" spans="34:36" x14ac:dyDescent="0.25">
      <c r="AH6646" s="42" t="e">
        <f t="shared" si="197"/>
        <v>#REF!</v>
      </c>
      <c r="AI6646" s="43" t="str">
        <f>_xll.BInterpol('Base IPCA'!$C$3:$C$13,'Base IPCA'!$E$3:$E$13,AH6646,"Cubic","Extrapolate=Linear","MultiX=Average","Skip=True","Sort=True")</f>
        <v>#N/A Invalid Parameter: Interpolation value</v>
      </c>
      <c r="AJ6646" s="43" t="str">
        <f>_xll.BInterpol('Base IPCA'!$C$3:$C$13,'Base IPCA'!$D$3:$D$13,AH6646,"Cubic","Extrapolate=Linear","MultiX=Average","Skip=True","Sort=True")</f>
        <v>#N/A Invalid Parameter: Interpolation value</v>
      </c>
    </row>
    <row r="6647" spans="34:36" x14ac:dyDescent="0.25">
      <c r="AH6647" s="42" t="e">
        <f t="shared" si="197"/>
        <v>#REF!</v>
      </c>
      <c r="AI6647" s="43" t="str">
        <f>_xll.BInterpol('Base IPCA'!$C$3:$C$13,'Base IPCA'!$E$3:$E$13,AH6647,"Cubic","Extrapolate=Linear","MultiX=Average","Skip=True","Sort=True")</f>
        <v>#N/A Invalid Parameter: Interpolation value</v>
      </c>
      <c r="AJ6647" s="43" t="str">
        <f>_xll.BInterpol('Base IPCA'!$C$3:$C$13,'Base IPCA'!$D$3:$D$13,AH6647,"Cubic","Extrapolate=Linear","MultiX=Average","Skip=True","Sort=True")</f>
        <v>#N/A Invalid Parameter: Interpolation value</v>
      </c>
    </row>
    <row r="6648" spans="34:36" x14ac:dyDescent="0.25">
      <c r="AH6648" s="42" t="e">
        <f t="shared" si="197"/>
        <v>#REF!</v>
      </c>
      <c r="AI6648" s="43" t="str">
        <f>_xll.BInterpol('Base IPCA'!$C$3:$C$13,'Base IPCA'!$E$3:$E$13,AH6648,"Cubic","Extrapolate=Linear","MultiX=Average","Skip=True","Sort=True")</f>
        <v>#N/A Invalid Parameter: Interpolation value</v>
      </c>
      <c r="AJ6648" s="43" t="str">
        <f>_xll.BInterpol('Base IPCA'!$C$3:$C$13,'Base IPCA'!$D$3:$D$13,AH6648,"Cubic","Extrapolate=Linear","MultiX=Average","Skip=True","Sort=True")</f>
        <v>#N/A Invalid Parameter: Interpolation value</v>
      </c>
    </row>
    <row r="6649" spans="34:36" x14ac:dyDescent="0.25">
      <c r="AH6649" s="42" t="e">
        <f t="shared" si="197"/>
        <v>#REF!</v>
      </c>
      <c r="AI6649" s="43" t="str">
        <f>_xll.BInterpol('Base IPCA'!$C$3:$C$13,'Base IPCA'!$E$3:$E$13,AH6649,"Cubic","Extrapolate=Linear","MultiX=Average","Skip=True","Sort=True")</f>
        <v>#N/A Invalid Parameter: Interpolation value</v>
      </c>
      <c r="AJ6649" s="43" t="str">
        <f>_xll.BInterpol('Base IPCA'!$C$3:$C$13,'Base IPCA'!$D$3:$D$13,AH6649,"Cubic","Extrapolate=Linear","MultiX=Average","Skip=True","Sort=True")</f>
        <v>#N/A Invalid Parameter: Interpolation value</v>
      </c>
    </row>
    <row r="6650" spans="34:36" x14ac:dyDescent="0.25">
      <c r="AH6650" s="42" t="e">
        <f t="shared" si="197"/>
        <v>#REF!</v>
      </c>
      <c r="AI6650" s="43" t="str">
        <f>_xll.BInterpol('Base IPCA'!$C$3:$C$13,'Base IPCA'!$E$3:$E$13,AH6650,"Cubic","Extrapolate=Linear","MultiX=Average","Skip=True","Sort=True")</f>
        <v>#N/A Invalid Parameter: Interpolation value</v>
      </c>
      <c r="AJ6650" s="43" t="str">
        <f>_xll.BInterpol('Base IPCA'!$C$3:$C$13,'Base IPCA'!$D$3:$D$13,AH6650,"Cubic","Extrapolate=Linear","MultiX=Average","Skip=True","Sort=True")</f>
        <v>#N/A Invalid Parameter: Interpolation value</v>
      </c>
    </row>
    <row r="6651" spans="34:36" x14ac:dyDescent="0.25">
      <c r="AH6651" s="42" t="e">
        <f t="shared" si="197"/>
        <v>#REF!</v>
      </c>
      <c r="AI6651" s="43" t="str">
        <f>_xll.BInterpol('Base IPCA'!$C$3:$C$13,'Base IPCA'!$E$3:$E$13,AH6651,"Cubic","Extrapolate=Linear","MultiX=Average","Skip=True","Sort=True")</f>
        <v>#N/A Invalid Parameter: Interpolation value</v>
      </c>
      <c r="AJ6651" s="43" t="str">
        <f>_xll.BInterpol('Base IPCA'!$C$3:$C$13,'Base IPCA'!$D$3:$D$13,AH6651,"Cubic","Extrapolate=Linear","MultiX=Average","Skip=True","Sort=True")</f>
        <v>#N/A Invalid Parameter: Interpolation value</v>
      </c>
    </row>
    <row r="6652" spans="34:36" x14ac:dyDescent="0.25">
      <c r="AH6652" s="42" t="e">
        <f t="shared" si="197"/>
        <v>#REF!</v>
      </c>
      <c r="AI6652" s="43" t="str">
        <f>_xll.BInterpol('Base IPCA'!$C$3:$C$13,'Base IPCA'!$E$3:$E$13,AH6652,"Cubic","Extrapolate=Linear","MultiX=Average","Skip=True","Sort=True")</f>
        <v>#N/A Invalid Parameter: Interpolation value</v>
      </c>
      <c r="AJ6652" s="43" t="str">
        <f>_xll.BInterpol('Base IPCA'!$C$3:$C$13,'Base IPCA'!$D$3:$D$13,AH6652,"Cubic","Extrapolate=Linear","MultiX=Average","Skip=True","Sort=True")</f>
        <v>#N/A Invalid Parameter: Interpolation value</v>
      </c>
    </row>
    <row r="6653" spans="34:36" x14ac:dyDescent="0.25">
      <c r="AH6653" s="42" t="e">
        <f t="shared" si="197"/>
        <v>#REF!</v>
      </c>
      <c r="AI6653" s="43" t="str">
        <f>_xll.BInterpol('Base IPCA'!$C$3:$C$13,'Base IPCA'!$E$3:$E$13,AH6653,"Cubic","Extrapolate=Linear","MultiX=Average","Skip=True","Sort=True")</f>
        <v>#N/A Invalid Parameter: Interpolation value</v>
      </c>
      <c r="AJ6653" s="43" t="str">
        <f>_xll.BInterpol('Base IPCA'!$C$3:$C$13,'Base IPCA'!$D$3:$D$13,AH6653,"Cubic","Extrapolate=Linear","MultiX=Average","Skip=True","Sort=True")</f>
        <v>#N/A Invalid Parameter: Interpolation value</v>
      </c>
    </row>
    <row r="6654" spans="34:36" x14ac:dyDescent="0.25">
      <c r="AH6654" s="42" t="e">
        <f t="shared" si="197"/>
        <v>#REF!</v>
      </c>
      <c r="AI6654" s="43" t="str">
        <f>_xll.BInterpol('Base IPCA'!$C$3:$C$13,'Base IPCA'!$E$3:$E$13,AH6654,"Cubic","Extrapolate=Linear","MultiX=Average","Skip=True","Sort=True")</f>
        <v>#N/A Invalid Parameter: Interpolation value</v>
      </c>
      <c r="AJ6654" s="43" t="str">
        <f>_xll.BInterpol('Base IPCA'!$C$3:$C$13,'Base IPCA'!$D$3:$D$13,AH6654,"Cubic","Extrapolate=Linear","MultiX=Average","Skip=True","Sort=True")</f>
        <v>#N/A Invalid Parameter: Interpolation value</v>
      </c>
    </row>
    <row r="6655" spans="34:36" x14ac:dyDescent="0.25">
      <c r="AH6655" s="42" t="e">
        <f t="shared" si="197"/>
        <v>#REF!</v>
      </c>
      <c r="AI6655" s="43" t="str">
        <f>_xll.BInterpol('Base IPCA'!$C$3:$C$13,'Base IPCA'!$E$3:$E$13,AH6655,"Cubic","Extrapolate=Linear","MultiX=Average","Skip=True","Sort=True")</f>
        <v>#N/A Invalid Parameter: Interpolation value</v>
      </c>
      <c r="AJ6655" s="43" t="str">
        <f>_xll.BInterpol('Base IPCA'!$C$3:$C$13,'Base IPCA'!$D$3:$D$13,AH6655,"Cubic","Extrapolate=Linear","MultiX=Average","Skip=True","Sort=True")</f>
        <v>#N/A Invalid Parameter: Interpolation value</v>
      </c>
    </row>
    <row r="6656" spans="34:36" x14ac:dyDescent="0.25">
      <c r="AH6656" s="42" t="e">
        <f t="shared" si="197"/>
        <v>#REF!</v>
      </c>
      <c r="AI6656" s="43" t="str">
        <f>_xll.BInterpol('Base IPCA'!$C$3:$C$13,'Base IPCA'!$E$3:$E$13,AH6656,"Cubic","Extrapolate=Linear","MultiX=Average","Skip=True","Sort=True")</f>
        <v>#N/A Invalid Parameter: Interpolation value</v>
      </c>
      <c r="AJ6656" s="43" t="str">
        <f>_xll.BInterpol('Base IPCA'!$C$3:$C$13,'Base IPCA'!$D$3:$D$13,AH6656,"Cubic","Extrapolate=Linear","MultiX=Average","Skip=True","Sort=True")</f>
        <v>#N/A Invalid Parameter: Interpolation value</v>
      </c>
    </row>
    <row r="6657" spans="34:36" x14ac:dyDescent="0.25">
      <c r="AH6657" s="42" t="e">
        <f t="shared" si="197"/>
        <v>#REF!</v>
      </c>
      <c r="AI6657" s="43" t="str">
        <f>_xll.BInterpol('Base IPCA'!$C$3:$C$13,'Base IPCA'!$E$3:$E$13,AH6657,"Cubic","Extrapolate=Linear","MultiX=Average","Skip=True","Sort=True")</f>
        <v>#N/A Invalid Parameter: Interpolation value</v>
      </c>
      <c r="AJ6657" s="43" t="str">
        <f>_xll.BInterpol('Base IPCA'!$C$3:$C$13,'Base IPCA'!$D$3:$D$13,AH6657,"Cubic","Extrapolate=Linear","MultiX=Average","Skip=True","Sort=True")</f>
        <v>#N/A Invalid Parameter: Interpolation value</v>
      </c>
    </row>
    <row r="6658" spans="34:36" x14ac:dyDescent="0.25">
      <c r="AH6658" s="42" t="e">
        <f t="shared" si="197"/>
        <v>#REF!</v>
      </c>
      <c r="AI6658" s="43" t="str">
        <f>_xll.BInterpol('Base IPCA'!$C$3:$C$13,'Base IPCA'!$E$3:$E$13,AH6658,"Cubic","Extrapolate=Linear","MultiX=Average","Skip=True","Sort=True")</f>
        <v>#N/A Invalid Parameter: Interpolation value</v>
      </c>
      <c r="AJ6658" s="43" t="str">
        <f>_xll.BInterpol('Base IPCA'!$C$3:$C$13,'Base IPCA'!$D$3:$D$13,AH6658,"Cubic","Extrapolate=Linear","MultiX=Average","Skip=True","Sort=True")</f>
        <v>#N/A Invalid Parameter: Interpolation value</v>
      </c>
    </row>
    <row r="6659" spans="34:36" x14ac:dyDescent="0.25">
      <c r="AH6659" s="42" t="e">
        <f t="shared" si="197"/>
        <v>#REF!</v>
      </c>
      <c r="AI6659" s="43" t="str">
        <f>_xll.BInterpol('Base IPCA'!$C$3:$C$13,'Base IPCA'!$E$3:$E$13,AH6659,"Cubic","Extrapolate=Linear","MultiX=Average","Skip=True","Sort=True")</f>
        <v>#N/A Invalid Parameter: Interpolation value</v>
      </c>
      <c r="AJ6659" s="43" t="str">
        <f>_xll.BInterpol('Base IPCA'!$C$3:$C$13,'Base IPCA'!$D$3:$D$13,AH6659,"Cubic","Extrapolate=Linear","MultiX=Average","Skip=True","Sort=True")</f>
        <v>#N/A Invalid Parameter: Interpolation value</v>
      </c>
    </row>
    <row r="6660" spans="34:36" x14ac:dyDescent="0.25">
      <c r="AH6660" s="42" t="e">
        <f t="shared" si="197"/>
        <v>#REF!</v>
      </c>
      <c r="AI6660" s="43" t="str">
        <f>_xll.BInterpol('Base IPCA'!$C$3:$C$13,'Base IPCA'!$E$3:$E$13,AH6660,"Cubic","Extrapolate=Linear","MultiX=Average","Skip=True","Sort=True")</f>
        <v>#N/A Invalid Parameter: Interpolation value</v>
      </c>
      <c r="AJ6660" s="43" t="str">
        <f>_xll.BInterpol('Base IPCA'!$C$3:$C$13,'Base IPCA'!$D$3:$D$13,AH6660,"Cubic","Extrapolate=Linear","MultiX=Average","Skip=True","Sort=True")</f>
        <v>#N/A Invalid Parameter: Interpolation value</v>
      </c>
    </row>
    <row r="6661" spans="34:36" x14ac:dyDescent="0.25">
      <c r="AH6661" s="42" t="e">
        <f t="shared" si="197"/>
        <v>#REF!</v>
      </c>
      <c r="AI6661" s="43" t="str">
        <f>_xll.BInterpol('Base IPCA'!$C$3:$C$13,'Base IPCA'!$E$3:$E$13,AH6661,"Cubic","Extrapolate=Linear","MultiX=Average","Skip=True","Sort=True")</f>
        <v>#N/A Invalid Parameter: Interpolation value</v>
      </c>
      <c r="AJ6661" s="43" t="str">
        <f>_xll.BInterpol('Base IPCA'!$C$3:$C$13,'Base IPCA'!$D$3:$D$13,AH6661,"Cubic","Extrapolate=Linear","MultiX=Average","Skip=True","Sort=True")</f>
        <v>#N/A Invalid Parameter: Interpolation value</v>
      </c>
    </row>
    <row r="6662" spans="34:36" x14ac:dyDescent="0.25">
      <c r="AH6662" s="42" t="e">
        <f t="shared" ref="AH6662:AH6725" si="198">AH6661+1</f>
        <v>#REF!</v>
      </c>
      <c r="AI6662" s="43" t="str">
        <f>_xll.BInterpol('Base IPCA'!$C$3:$C$13,'Base IPCA'!$E$3:$E$13,AH6662,"Cubic","Extrapolate=Linear","MultiX=Average","Skip=True","Sort=True")</f>
        <v>#N/A Invalid Parameter: Interpolation value</v>
      </c>
      <c r="AJ6662" s="43" t="str">
        <f>_xll.BInterpol('Base IPCA'!$C$3:$C$13,'Base IPCA'!$D$3:$D$13,AH6662,"Cubic","Extrapolate=Linear","MultiX=Average","Skip=True","Sort=True")</f>
        <v>#N/A Invalid Parameter: Interpolation value</v>
      </c>
    </row>
    <row r="6663" spans="34:36" x14ac:dyDescent="0.25">
      <c r="AH6663" s="42" t="e">
        <f t="shared" si="198"/>
        <v>#REF!</v>
      </c>
      <c r="AI6663" s="43" t="str">
        <f>_xll.BInterpol('Base IPCA'!$C$3:$C$13,'Base IPCA'!$E$3:$E$13,AH6663,"Cubic","Extrapolate=Linear","MultiX=Average","Skip=True","Sort=True")</f>
        <v>#N/A Invalid Parameter: Interpolation value</v>
      </c>
      <c r="AJ6663" s="43" t="str">
        <f>_xll.BInterpol('Base IPCA'!$C$3:$C$13,'Base IPCA'!$D$3:$D$13,AH6663,"Cubic","Extrapolate=Linear","MultiX=Average","Skip=True","Sort=True")</f>
        <v>#N/A Invalid Parameter: Interpolation value</v>
      </c>
    </row>
    <row r="6664" spans="34:36" x14ac:dyDescent="0.25">
      <c r="AH6664" s="42" t="e">
        <f t="shared" si="198"/>
        <v>#REF!</v>
      </c>
      <c r="AI6664" s="43" t="str">
        <f>_xll.BInterpol('Base IPCA'!$C$3:$C$13,'Base IPCA'!$E$3:$E$13,AH6664,"Cubic","Extrapolate=Linear","MultiX=Average","Skip=True","Sort=True")</f>
        <v>#N/A Invalid Parameter: Interpolation value</v>
      </c>
      <c r="AJ6664" s="43" t="str">
        <f>_xll.BInterpol('Base IPCA'!$C$3:$C$13,'Base IPCA'!$D$3:$D$13,AH6664,"Cubic","Extrapolate=Linear","MultiX=Average","Skip=True","Sort=True")</f>
        <v>#N/A Invalid Parameter: Interpolation value</v>
      </c>
    </row>
    <row r="6665" spans="34:36" x14ac:dyDescent="0.25">
      <c r="AH6665" s="42" t="e">
        <f t="shared" si="198"/>
        <v>#REF!</v>
      </c>
      <c r="AI6665" s="43" t="str">
        <f>_xll.BInterpol('Base IPCA'!$C$3:$C$13,'Base IPCA'!$E$3:$E$13,AH6665,"Cubic","Extrapolate=Linear","MultiX=Average","Skip=True","Sort=True")</f>
        <v>#N/A Invalid Parameter: Interpolation value</v>
      </c>
      <c r="AJ6665" s="43" t="str">
        <f>_xll.BInterpol('Base IPCA'!$C$3:$C$13,'Base IPCA'!$D$3:$D$13,AH6665,"Cubic","Extrapolate=Linear","MultiX=Average","Skip=True","Sort=True")</f>
        <v>#N/A Invalid Parameter: Interpolation value</v>
      </c>
    </row>
    <row r="6666" spans="34:36" x14ac:dyDescent="0.25">
      <c r="AH6666" s="42" t="e">
        <f t="shared" si="198"/>
        <v>#REF!</v>
      </c>
      <c r="AI6666" s="43" t="str">
        <f>_xll.BInterpol('Base IPCA'!$C$3:$C$13,'Base IPCA'!$E$3:$E$13,AH6666,"Cubic","Extrapolate=Linear","MultiX=Average","Skip=True","Sort=True")</f>
        <v>#N/A Invalid Parameter: Interpolation value</v>
      </c>
      <c r="AJ6666" s="43" t="str">
        <f>_xll.BInterpol('Base IPCA'!$C$3:$C$13,'Base IPCA'!$D$3:$D$13,AH6666,"Cubic","Extrapolate=Linear","MultiX=Average","Skip=True","Sort=True")</f>
        <v>#N/A Invalid Parameter: Interpolation value</v>
      </c>
    </row>
    <row r="6667" spans="34:36" x14ac:dyDescent="0.25">
      <c r="AH6667" s="42" t="e">
        <f t="shared" si="198"/>
        <v>#REF!</v>
      </c>
      <c r="AI6667" s="43" t="str">
        <f>_xll.BInterpol('Base IPCA'!$C$3:$C$13,'Base IPCA'!$E$3:$E$13,AH6667,"Cubic","Extrapolate=Linear","MultiX=Average","Skip=True","Sort=True")</f>
        <v>#N/A Invalid Parameter: Interpolation value</v>
      </c>
      <c r="AJ6667" s="43" t="str">
        <f>_xll.BInterpol('Base IPCA'!$C$3:$C$13,'Base IPCA'!$D$3:$D$13,AH6667,"Cubic","Extrapolate=Linear","MultiX=Average","Skip=True","Sort=True")</f>
        <v>#N/A Invalid Parameter: Interpolation value</v>
      </c>
    </row>
    <row r="6668" spans="34:36" x14ac:dyDescent="0.25">
      <c r="AH6668" s="42" t="e">
        <f t="shared" si="198"/>
        <v>#REF!</v>
      </c>
      <c r="AI6668" s="43" t="str">
        <f>_xll.BInterpol('Base IPCA'!$C$3:$C$13,'Base IPCA'!$E$3:$E$13,AH6668,"Cubic","Extrapolate=Linear","MultiX=Average","Skip=True","Sort=True")</f>
        <v>#N/A Invalid Parameter: Interpolation value</v>
      </c>
      <c r="AJ6668" s="43" t="str">
        <f>_xll.BInterpol('Base IPCA'!$C$3:$C$13,'Base IPCA'!$D$3:$D$13,AH6668,"Cubic","Extrapolate=Linear","MultiX=Average","Skip=True","Sort=True")</f>
        <v>#N/A Invalid Parameter: Interpolation value</v>
      </c>
    </row>
    <row r="6669" spans="34:36" x14ac:dyDescent="0.25">
      <c r="AH6669" s="42" t="e">
        <f t="shared" si="198"/>
        <v>#REF!</v>
      </c>
      <c r="AI6669" s="43" t="str">
        <f>_xll.BInterpol('Base IPCA'!$C$3:$C$13,'Base IPCA'!$E$3:$E$13,AH6669,"Cubic","Extrapolate=Linear","MultiX=Average","Skip=True","Sort=True")</f>
        <v>#N/A Invalid Parameter: Interpolation value</v>
      </c>
      <c r="AJ6669" s="43" t="str">
        <f>_xll.BInterpol('Base IPCA'!$C$3:$C$13,'Base IPCA'!$D$3:$D$13,AH6669,"Cubic","Extrapolate=Linear","MultiX=Average","Skip=True","Sort=True")</f>
        <v>#N/A Invalid Parameter: Interpolation value</v>
      </c>
    </row>
    <row r="6670" spans="34:36" x14ac:dyDescent="0.25">
      <c r="AH6670" s="42" t="e">
        <f t="shared" si="198"/>
        <v>#REF!</v>
      </c>
      <c r="AI6670" s="43" t="str">
        <f>_xll.BInterpol('Base IPCA'!$C$3:$C$13,'Base IPCA'!$E$3:$E$13,AH6670,"Cubic","Extrapolate=Linear","MultiX=Average","Skip=True","Sort=True")</f>
        <v>#N/A Invalid Parameter: Interpolation value</v>
      </c>
      <c r="AJ6670" s="43" t="str">
        <f>_xll.BInterpol('Base IPCA'!$C$3:$C$13,'Base IPCA'!$D$3:$D$13,AH6670,"Cubic","Extrapolate=Linear","MultiX=Average","Skip=True","Sort=True")</f>
        <v>#N/A Invalid Parameter: Interpolation value</v>
      </c>
    </row>
    <row r="6671" spans="34:36" x14ac:dyDescent="0.25">
      <c r="AH6671" s="42" t="e">
        <f t="shared" si="198"/>
        <v>#REF!</v>
      </c>
      <c r="AI6671" s="43" t="str">
        <f>_xll.BInterpol('Base IPCA'!$C$3:$C$13,'Base IPCA'!$E$3:$E$13,AH6671,"Cubic","Extrapolate=Linear","MultiX=Average","Skip=True","Sort=True")</f>
        <v>#N/A Invalid Parameter: Interpolation value</v>
      </c>
      <c r="AJ6671" s="43" t="str">
        <f>_xll.BInterpol('Base IPCA'!$C$3:$C$13,'Base IPCA'!$D$3:$D$13,AH6671,"Cubic","Extrapolate=Linear","MultiX=Average","Skip=True","Sort=True")</f>
        <v>#N/A Invalid Parameter: Interpolation value</v>
      </c>
    </row>
    <row r="6672" spans="34:36" x14ac:dyDescent="0.25">
      <c r="AH6672" s="42" t="e">
        <f t="shared" si="198"/>
        <v>#REF!</v>
      </c>
      <c r="AI6672" s="43" t="str">
        <f>_xll.BInterpol('Base IPCA'!$C$3:$C$13,'Base IPCA'!$E$3:$E$13,AH6672,"Cubic","Extrapolate=Linear","MultiX=Average","Skip=True","Sort=True")</f>
        <v>#N/A Invalid Parameter: Interpolation value</v>
      </c>
      <c r="AJ6672" s="43" t="str">
        <f>_xll.BInterpol('Base IPCA'!$C$3:$C$13,'Base IPCA'!$D$3:$D$13,AH6672,"Cubic","Extrapolate=Linear","MultiX=Average","Skip=True","Sort=True")</f>
        <v>#N/A Invalid Parameter: Interpolation value</v>
      </c>
    </row>
    <row r="6673" spans="34:36" x14ac:dyDescent="0.25">
      <c r="AH6673" s="42" t="e">
        <f t="shared" si="198"/>
        <v>#REF!</v>
      </c>
      <c r="AI6673" s="43" t="str">
        <f>_xll.BInterpol('Base IPCA'!$C$3:$C$13,'Base IPCA'!$E$3:$E$13,AH6673,"Cubic","Extrapolate=Linear","MultiX=Average","Skip=True","Sort=True")</f>
        <v>#N/A Invalid Parameter: Interpolation value</v>
      </c>
      <c r="AJ6673" s="43" t="str">
        <f>_xll.BInterpol('Base IPCA'!$C$3:$C$13,'Base IPCA'!$D$3:$D$13,AH6673,"Cubic","Extrapolate=Linear","MultiX=Average","Skip=True","Sort=True")</f>
        <v>#N/A Invalid Parameter: Interpolation value</v>
      </c>
    </row>
    <row r="6674" spans="34:36" x14ac:dyDescent="0.25">
      <c r="AH6674" s="42" t="e">
        <f t="shared" si="198"/>
        <v>#REF!</v>
      </c>
      <c r="AI6674" s="43" t="str">
        <f>_xll.BInterpol('Base IPCA'!$C$3:$C$13,'Base IPCA'!$E$3:$E$13,AH6674,"Cubic","Extrapolate=Linear","MultiX=Average","Skip=True","Sort=True")</f>
        <v>#N/A Invalid Parameter: Interpolation value</v>
      </c>
      <c r="AJ6674" s="43" t="str">
        <f>_xll.BInterpol('Base IPCA'!$C$3:$C$13,'Base IPCA'!$D$3:$D$13,AH6674,"Cubic","Extrapolate=Linear","MultiX=Average","Skip=True","Sort=True")</f>
        <v>#N/A Invalid Parameter: Interpolation value</v>
      </c>
    </row>
    <row r="6675" spans="34:36" x14ac:dyDescent="0.25">
      <c r="AH6675" s="42" t="e">
        <f t="shared" si="198"/>
        <v>#REF!</v>
      </c>
      <c r="AI6675" s="43" t="str">
        <f>_xll.BInterpol('Base IPCA'!$C$3:$C$13,'Base IPCA'!$E$3:$E$13,AH6675,"Cubic","Extrapolate=Linear","MultiX=Average","Skip=True","Sort=True")</f>
        <v>#N/A Invalid Parameter: Interpolation value</v>
      </c>
      <c r="AJ6675" s="43" t="str">
        <f>_xll.BInterpol('Base IPCA'!$C$3:$C$13,'Base IPCA'!$D$3:$D$13,AH6675,"Cubic","Extrapolate=Linear","MultiX=Average","Skip=True","Sort=True")</f>
        <v>#N/A Invalid Parameter: Interpolation value</v>
      </c>
    </row>
    <row r="6676" spans="34:36" x14ac:dyDescent="0.25">
      <c r="AH6676" s="42" t="e">
        <f t="shared" si="198"/>
        <v>#REF!</v>
      </c>
      <c r="AI6676" s="43" t="str">
        <f>_xll.BInterpol('Base IPCA'!$C$3:$C$13,'Base IPCA'!$E$3:$E$13,AH6676,"Cubic","Extrapolate=Linear","MultiX=Average","Skip=True","Sort=True")</f>
        <v>#N/A Invalid Parameter: Interpolation value</v>
      </c>
      <c r="AJ6676" s="43" t="str">
        <f>_xll.BInterpol('Base IPCA'!$C$3:$C$13,'Base IPCA'!$D$3:$D$13,AH6676,"Cubic","Extrapolate=Linear","MultiX=Average","Skip=True","Sort=True")</f>
        <v>#N/A Invalid Parameter: Interpolation value</v>
      </c>
    </row>
    <row r="6677" spans="34:36" x14ac:dyDescent="0.25">
      <c r="AH6677" s="42" t="e">
        <f t="shared" si="198"/>
        <v>#REF!</v>
      </c>
      <c r="AI6677" s="43" t="str">
        <f>_xll.BInterpol('Base IPCA'!$C$3:$C$13,'Base IPCA'!$E$3:$E$13,AH6677,"Cubic","Extrapolate=Linear","MultiX=Average","Skip=True","Sort=True")</f>
        <v>#N/A Invalid Parameter: Interpolation value</v>
      </c>
      <c r="AJ6677" s="43" t="str">
        <f>_xll.BInterpol('Base IPCA'!$C$3:$C$13,'Base IPCA'!$D$3:$D$13,AH6677,"Cubic","Extrapolate=Linear","MultiX=Average","Skip=True","Sort=True")</f>
        <v>#N/A Invalid Parameter: Interpolation value</v>
      </c>
    </row>
    <row r="6678" spans="34:36" x14ac:dyDescent="0.25">
      <c r="AH6678" s="42" t="e">
        <f t="shared" si="198"/>
        <v>#REF!</v>
      </c>
      <c r="AI6678" s="43" t="str">
        <f>_xll.BInterpol('Base IPCA'!$C$3:$C$13,'Base IPCA'!$E$3:$E$13,AH6678,"Cubic","Extrapolate=Linear","MultiX=Average","Skip=True","Sort=True")</f>
        <v>#N/A Invalid Parameter: Interpolation value</v>
      </c>
      <c r="AJ6678" s="43" t="str">
        <f>_xll.BInterpol('Base IPCA'!$C$3:$C$13,'Base IPCA'!$D$3:$D$13,AH6678,"Cubic","Extrapolate=Linear","MultiX=Average","Skip=True","Sort=True")</f>
        <v>#N/A Invalid Parameter: Interpolation value</v>
      </c>
    </row>
    <row r="6679" spans="34:36" x14ac:dyDescent="0.25">
      <c r="AH6679" s="42" t="e">
        <f t="shared" si="198"/>
        <v>#REF!</v>
      </c>
      <c r="AI6679" s="43" t="str">
        <f>_xll.BInterpol('Base IPCA'!$C$3:$C$13,'Base IPCA'!$E$3:$E$13,AH6679,"Cubic","Extrapolate=Linear","MultiX=Average","Skip=True","Sort=True")</f>
        <v>#N/A Invalid Parameter: Interpolation value</v>
      </c>
      <c r="AJ6679" s="43" t="str">
        <f>_xll.BInterpol('Base IPCA'!$C$3:$C$13,'Base IPCA'!$D$3:$D$13,AH6679,"Cubic","Extrapolate=Linear","MultiX=Average","Skip=True","Sort=True")</f>
        <v>#N/A Invalid Parameter: Interpolation value</v>
      </c>
    </row>
    <row r="6680" spans="34:36" x14ac:dyDescent="0.25">
      <c r="AH6680" s="42" t="e">
        <f t="shared" si="198"/>
        <v>#REF!</v>
      </c>
      <c r="AI6680" s="43" t="str">
        <f>_xll.BInterpol('Base IPCA'!$C$3:$C$13,'Base IPCA'!$E$3:$E$13,AH6680,"Cubic","Extrapolate=Linear","MultiX=Average","Skip=True","Sort=True")</f>
        <v>#N/A Invalid Parameter: Interpolation value</v>
      </c>
      <c r="AJ6680" s="43" t="str">
        <f>_xll.BInterpol('Base IPCA'!$C$3:$C$13,'Base IPCA'!$D$3:$D$13,AH6680,"Cubic","Extrapolate=Linear","MultiX=Average","Skip=True","Sort=True")</f>
        <v>#N/A Invalid Parameter: Interpolation value</v>
      </c>
    </row>
    <row r="6681" spans="34:36" x14ac:dyDescent="0.25">
      <c r="AH6681" s="42" t="e">
        <f t="shared" si="198"/>
        <v>#REF!</v>
      </c>
      <c r="AI6681" s="43" t="str">
        <f>_xll.BInterpol('Base IPCA'!$C$3:$C$13,'Base IPCA'!$E$3:$E$13,AH6681,"Cubic","Extrapolate=Linear","MultiX=Average","Skip=True","Sort=True")</f>
        <v>#N/A Invalid Parameter: Interpolation value</v>
      </c>
      <c r="AJ6681" s="43" t="str">
        <f>_xll.BInterpol('Base IPCA'!$C$3:$C$13,'Base IPCA'!$D$3:$D$13,AH6681,"Cubic","Extrapolate=Linear","MultiX=Average","Skip=True","Sort=True")</f>
        <v>#N/A Invalid Parameter: Interpolation value</v>
      </c>
    </row>
    <row r="6682" spans="34:36" x14ac:dyDescent="0.25">
      <c r="AH6682" s="42" t="e">
        <f t="shared" si="198"/>
        <v>#REF!</v>
      </c>
      <c r="AI6682" s="43" t="str">
        <f>_xll.BInterpol('Base IPCA'!$C$3:$C$13,'Base IPCA'!$E$3:$E$13,AH6682,"Cubic","Extrapolate=Linear","MultiX=Average","Skip=True","Sort=True")</f>
        <v>#N/A Invalid Parameter: Interpolation value</v>
      </c>
      <c r="AJ6682" s="43" t="str">
        <f>_xll.BInterpol('Base IPCA'!$C$3:$C$13,'Base IPCA'!$D$3:$D$13,AH6682,"Cubic","Extrapolate=Linear","MultiX=Average","Skip=True","Sort=True")</f>
        <v>#N/A Invalid Parameter: Interpolation value</v>
      </c>
    </row>
    <row r="6683" spans="34:36" x14ac:dyDescent="0.25">
      <c r="AH6683" s="42" t="e">
        <f t="shared" si="198"/>
        <v>#REF!</v>
      </c>
      <c r="AI6683" s="43" t="str">
        <f>_xll.BInterpol('Base IPCA'!$C$3:$C$13,'Base IPCA'!$E$3:$E$13,AH6683,"Cubic","Extrapolate=Linear","MultiX=Average","Skip=True","Sort=True")</f>
        <v>#N/A Invalid Parameter: Interpolation value</v>
      </c>
      <c r="AJ6683" s="43" t="str">
        <f>_xll.BInterpol('Base IPCA'!$C$3:$C$13,'Base IPCA'!$D$3:$D$13,AH6683,"Cubic","Extrapolate=Linear","MultiX=Average","Skip=True","Sort=True")</f>
        <v>#N/A Invalid Parameter: Interpolation value</v>
      </c>
    </row>
    <row r="6684" spans="34:36" x14ac:dyDescent="0.25">
      <c r="AH6684" s="42" t="e">
        <f t="shared" si="198"/>
        <v>#REF!</v>
      </c>
      <c r="AI6684" s="43" t="str">
        <f>_xll.BInterpol('Base IPCA'!$C$3:$C$13,'Base IPCA'!$E$3:$E$13,AH6684,"Cubic","Extrapolate=Linear","MultiX=Average","Skip=True","Sort=True")</f>
        <v>#N/A Invalid Parameter: Interpolation value</v>
      </c>
      <c r="AJ6684" s="43" t="str">
        <f>_xll.BInterpol('Base IPCA'!$C$3:$C$13,'Base IPCA'!$D$3:$D$13,AH6684,"Cubic","Extrapolate=Linear","MultiX=Average","Skip=True","Sort=True")</f>
        <v>#N/A Invalid Parameter: Interpolation value</v>
      </c>
    </row>
    <row r="6685" spans="34:36" x14ac:dyDescent="0.25">
      <c r="AH6685" s="42" t="e">
        <f t="shared" si="198"/>
        <v>#REF!</v>
      </c>
      <c r="AI6685" s="43" t="str">
        <f>_xll.BInterpol('Base IPCA'!$C$3:$C$13,'Base IPCA'!$E$3:$E$13,AH6685,"Cubic","Extrapolate=Linear","MultiX=Average","Skip=True","Sort=True")</f>
        <v>#N/A Invalid Parameter: Interpolation value</v>
      </c>
      <c r="AJ6685" s="43" t="str">
        <f>_xll.BInterpol('Base IPCA'!$C$3:$C$13,'Base IPCA'!$D$3:$D$13,AH6685,"Cubic","Extrapolate=Linear","MultiX=Average","Skip=True","Sort=True")</f>
        <v>#N/A Invalid Parameter: Interpolation value</v>
      </c>
    </row>
    <row r="6686" spans="34:36" x14ac:dyDescent="0.25">
      <c r="AH6686" s="42" t="e">
        <f t="shared" si="198"/>
        <v>#REF!</v>
      </c>
      <c r="AI6686" s="43" t="str">
        <f>_xll.BInterpol('Base IPCA'!$C$3:$C$13,'Base IPCA'!$E$3:$E$13,AH6686,"Cubic","Extrapolate=Linear","MultiX=Average","Skip=True","Sort=True")</f>
        <v>#N/A Invalid Parameter: Interpolation value</v>
      </c>
      <c r="AJ6686" s="43" t="str">
        <f>_xll.BInterpol('Base IPCA'!$C$3:$C$13,'Base IPCA'!$D$3:$D$13,AH6686,"Cubic","Extrapolate=Linear","MultiX=Average","Skip=True","Sort=True")</f>
        <v>#N/A Invalid Parameter: Interpolation value</v>
      </c>
    </row>
    <row r="6687" spans="34:36" x14ac:dyDescent="0.25">
      <c r="AH6687" s="42" t="e">
        <f t="shared" si="198"/>
        <v>#REF!</v>
      </c>
      <c r="AI6687" s="43" t="str">
        <f>_xll.BInterpol('Base IPCA'!$C$3:$C$13,'Base IPCA'!$E$3:$E$13,AH6687,"Cubic","Extrapolate=Linear","MultiX=Average","Skip=True","Sort=True")</f>
        <v>#N/A Invalid Parameter: Interpolation value</v>
      </c>
      <c r="AJ6687" s="43" t="str">
        <f>_xll.BInterpol('Base IPCA'!$C$3:$C$13,'Base IPCA'!$D$3:$D$13,AH6687,"Cubic","Extrapolate=Linear","MultiX=Average","Skip=True","Sort=True")</f>
        <v>#N/A Invalid Parameter: Interpolation value</v>
      </c>
    </row>
    <row r="6688" spans="34:36" x14ac:dyDescent="0.25">
      <c r="AH6688" s="42" t="e">
        <f t="shared" si="198"/>
        <v>#REF!</v>
      </c>
      <c r="AI6688" s="43" t="str">
        <f>_xll.BInterpol('Base IPCA'!$C$3:$C$13,'Base IPCA'!$E$3:$E$13,AH6688,"Cubic","Extrapolate=Linear","MultiX=Average","Skip=True","Sort=True")</f>
        <v>#N/A Invalid Parameter: Interpolation value</v>
      </c>
      <c r="AJ6688" s="43" t="str">
        <f>_xll.BInterpol('Base IPCA'!$C$3:$C$13,'Base IPCA'!$D$3:$D$13,AH6688,"Cubic","Extrapolate=Linear","MultiX=Average","Skip=True","Sort=True")</f>
        <v>#N/A Invalid Parameter: Interpolation value</v>
      </c>
    </row>
    <row r="6689" spans="34:36" x14ac:dyDescent="0.25">
      <c r="AH6689" s="42" t="e">
        <f t="shared" si="198"/>
        <v>#REF!</v>
      </c>
      <c r="AI6689" s="43" t="str">
        <f>_xll.BInterpol('Base IPCA'!$C$3:$C$13,'Base IPCA'!$E$3:$E$13,AH6689,"Cubic","Extrapolate=Linear","MultiX=Average","Skip=True","Sort=True")</f>
        <v>#N/A Invalid Parameter: Interpolation value</v>
      </c>
      <c r="AJ6689" s="43" t="str">
        <f>_xll.BInterpol('Base IPCA'!$C$3:$C$13,'Base IPCA'!$D$3:$D$13,AH6689,"Cubic","Extrapolate=Linear","MultiX=Average","Skip=True","Sort=True")</f>
        <v>#N/A Invalid Parameter: Interpolation value</v>
      </c>
    </row>
    <row r="6690" spans="34:36" x14ac:dyDescent="0.25">
      <c r="AH6690" s="42" t="e">
        <f t="shared" si="198"/>
        <v>#REF!</v>
      </c>
      <c r="AI6690" s="43" t="str">
        <f>_xll.BInterpol('Base IPCA'!$C$3:$C$13,'Base IPCA'!$E$3:$E$13,AH6690,"Cubic","Extrapolate=Linear","MultiX=Average","Skip=True","Sort=True")</f>
        <v>#N/A Invalid Parameter: Interpolation value</v>
      </c>
      <c r="AJ6690" s="43" t="str">
        <f>_xll.BInterpol('Base IPCA'!$C$3:$C$13,'Base IPCA'!$D$3:$D$13,AH6690,"Cubic","Extrapolate=Linear","MultiX=Average","Skip=True","Sort=True")</f>
        <v>#N/A Invalid Parameter: Interpolation value</v>
      </c>
    </row>
    <row r="6691" spans="34:36" x14ac:dyDescent="0.25">
      <c r="AH6691" s="42" t="e">
        <f t="shared" si="198"/>
        <v>#REF!</v>
      </c>
      <c r="AI6691" s="43" t="str">
        <f>_xll.BInterpol('Base IPCA'!$C$3:$C$13,'Base IPCA'!$E$3:$E$13,AH6691,"Cubic","Extrapolate=Linear","MultiX=Average","Skip=True","Sort=True")</f>
        <v>#N/A Invalid Parameter: Interpolation value</v>
      </c>
      <c r="AJ6691" s="43" t="str">
        <f>_xll.BInterpol('Base IPCA'!$C$3:$C$13,'Base IPCA'!$D$3:$D$13,AH6691,"Cubic","Extrapolate=Linear","MultiX=Average","Skip=True","Sort=True")</f>
        <v>#N/A Invalid Parameter: Interpolation value</v>
      </c>
    </row>
    <row r="6692" spans="34:36" x14ac:dyDescent="0.25">
      <c r="AH6692" s="42" t="e">
        <f t="shared" si="198"/>
        <v>#REF!</v>
      </c>
      <c r="AI6692" s="43" t="str">
        <f>_xll.BInterpol('Base IPCA'!$C$3:$C$13,'Base IPCA'!$E$3:$E$13,AH6692,"Cubic","Extrapolate=Linear","MultiX=Average","Skip=True","Sort=True")</f>
        <v>#N/A Invalid Parameter: Interpolation value</v>
      </c>
      <c r="AJ6692" s="43" t="str">
        <f>_xll.BInterpol('Base IPCA'!$C$3:$C$13,'Base IPCA'!$D$3:$D$13,AH6692,"Cubic","Extrapolate=Linear","MultiX=Average","Skip=True","Sort=True")</f>
        <v>#N/A Invalid Parameter: Interpolation value</v>
      </c>
    </row>
    <row r="6693" spans="34:36" x14ac:dyDescent="0.25">
      <c r="AH6693" s="42" t="e">
        <f t="shared" si="198"/>
        <v>#REF!</v>
      </c>
      <c r="AI6693" s="43" t="str">
        <f>_xll.BInterpol('Base IPCA'!$C$3:$C$13,'Base IPCA'!$E$3:$E$13,AH6693,"Cubic","Extrapolate=Linear","MultiX=Average","Skip=True","Sort=True")</f>
        <v>#N/A Invalid Parameter: Interpolation value</v>
      </c>
      <c r="AJ6693" s="43" t="str">
        <f>_xll.BInterpol('Base IPCA'!$C$3:$C$13,'Base IPCA'!$D$3:$D$13,AH6693,"Cubic","Extrapolate=Linear","MultiX=Average","Skip=True","Sort=True")</f>
        <v>#N/A Invalid Parameter: Interpolation value</v>
      </c>
    </row>
    <row r="6694" spans="34:36" x14ac:dyDescent="0.25">
      <c r="AH6694" s="42" t="e">
        <f t="shared" si="198"/>
        <v>#REF!</v>
      </c>
      <c r="AI6694" s="43" t="str">
        <f>_xll.BInterpol('Base IPCA'!$C$3:$C$13,'Base IPCA'!$E$3:$E$13,AH6694,"Cubic","Extrapolate=Linear","MultiX=Average","Skip=True","Sort=True")</f>
        <v>#N/A Invalid Parameter: Interpolation value</v>
      </c>
      <c r="AJ6694" s="43" t="str">
        <f>_xll.BInterpol('Base IPCA'!$C$3:$C$13,'Base IPCA'!$D$3:$D$13,AH6694,"Cubic","Extrapolate=Linear","MultiX=Average","Skip=True","Sort=True")</f>
        <v>#N/A Invalid Parameter: Interpolation value</v>
      </c>
    </row>
    <row r="6695" spans="34:36" x14ac:dyDescent="0.25">
      <c r="AH6695" s="42" t="e">
        <f t="shared" si="198"/>
        <v>#REF!</v>
      </c>
      <c r="AI6695" s="43" t="str">
        <f>_xll.BInterpol('Base IPCA'!$C$3:$C$13,'Base IPCA'!$E$3:$E$13,AH6695,"Cubic","Extrapolate=Linear","MultiX=Average","Skip=True","Sort=True")</f>
        <v>#N/A Invalid Parameter: Interpolation value</v>
      </c>
      <c r="AJ6695" s="43" t="str">
        <f>_xll.BInterpol('Base IPCA'!$C$3:$C$13,'Base IPCA'!$D$3:$D$13,AH6695,"Cubic","Extrapolate=Linear","MultiX=Average","Skip=True","Sort=True")</f>
        <v>#N/A Invalid Parameter: Interpolation value</v>
      </c>
    </row>
    <row r="6696" spans="34:36" x14ac:dyDescent="0.25">
      <c r="AH6696" s="42" t="e">
        <f t="shared" si="198"/>
        <v>#REF!</v>
      </c>
      <c r="AI6696" s="43" t="str">
        <f>_xll.BInterpol('Base IPCA'!$C$3:$C$13,'Base IPCA'!$E$3:$E$13,AH6696,"Cubic","Extrapolate=Linear","MultiX=Average","Skip=True","Sort=True")</f>
        <v>#N/A Invalid Parameter: Interpolation value</v>
      </c>
      <c r="AJ6696" s="43" t="str">
        <f>_xll.BInterpol('Base IPCA'!$C$3:$C$13,'Base IPCA'!$D$3:$D$13,AH6696,"Cubic","Extrapolate=Linear","MultiX=Average","Skip=True","Sort=True")</f>
        <v>#N/A Invalid Parameter: Interpolation value</v>
      </c>
    </row>
    <row r="6697" spans="34:36" x14ac:dyDescent="0.25">
      <c r="AH6697" s="42" t="e">
        <f t="shared" si="198"/>
        <v>#REF!</v>
      </c>
      <c r="AI6697" s="43" t="str">
        <f>_xll.BInterpol('Base IPCA'!$C$3:$C$13,'Base IPCA'!$E$3:$E$13,AH6697,"Cubic","Extrapolate=Linear","MultiX=Average","Skip=True","Sort=True")</f>
        <v>#N/A Invalid Parameter: Interpolation value</v>
      </c>
      <c r="AJ6697" s="43" t="str">
        <f>_xll.BInterpol('Base IPCA'!$C$3:$C$13,'Base IPCA'!$D$3:$D$13,AH6697,"Cubic","Extrapolate=Linear","MultiX=Average","Skip=True","Sort=True")</f>
        <v>#N/A Invalid Parameter: Interpolation value</v>
      </c>
    </row>
    <row r="6698" spans="34:36" x14ac:dyDescent="0.25">
      <c r="AH6698" s="42" t="e">
        <f t="shared" si="198"/>
        <v>#REF!</v>
      </c>
      <c r="AI6698" s="43" t="str">
        <f>_xll.BInterpol('Base IPCA'!$C$3:$C$13,'Base IPCA'!$E$3:$E$13,AH6698,"Cubic","Extrapolate=Linear","MultiX=Average","Skip=True","Sort=True")</f>
        <v>#N/A Invalid Parameter: Interpolation value</v>
      </c>
      <c r="AJ6698" s="43" t="str">
        <f>_xll.BInterpol('Base IPCA'!$C$3:$C$13,'Base IPCA'!$D$3:$D$13,AH6698,"Cubic","Extrapolate=Linear","MultiX=Average","Skip=True","Sort=True")</f>
        <v>#N/A Invalid Parameter: Interpolation value</v>
      </c>
    </row>
    <row r="6699" spans="34:36" x14ac:dyDescent="0.25">
      <c r="AH6699" s="42" t="e">
        <f t="shared" si="198"/>
        <v>#REF!</v>
      </c>
      <c r="AI6699" s="43" t="str">
        <f>_xll.BInterpol('Base IPCA'!$C$3:$C$13,'Base IPCA'!$E$3:$E$13,AH6699,"Cubic","Extrapolate=Linear","MultiX=Average","Skip=True","Sort=True")</f>
        <v>#N/A Invalid Parameter: Interpolation value</v>
      </c>
      <c r="AJ6699" s="43" t="str">
        <f>_xll.BInterpol('Base IPCA'!$C$3:$C$13,'Base IPCA'!$D$3:$D$13,AH6699,"Cubic","Extrapolate=Linear","MultiX=Average","Skip=True","Sort=True")</f>
        <v>#N/A Invalid Parameter: Interpolation value</v>
      </c>
    </row>
    <row r="6700" spans="34:36" x14ac:dyDescent="0.25">
      <c r="AH6700" s="42" t="e">
        <f t="shared" si="198"/>
        <v>#REF!</v>
      </c>
      <c r="AI6700" s="43" t="str">
        <f>_xll.BInterpol('Base IPCA'!$C$3:$C$13,'Base IPCA'!$E$3:$E$13,AH6700,"Cubic","Extrapolate=Linear","MultiX=Average","Skip=True","Sort=True")</f>
        <v>#N/A Invalid Parameter: Interpolation value</v>
      </c>
      <c r="AJ6700" s="43" t="str">
        <f>_xll.BInterpol('Base IPCA'!$C$3:$C$13,'Base IPCA'!$D$3:$D$13,AH6700,"Cubic","Extrapolate=Linear","MultiX=Average","Skip=True","Sort=True")</f>
        <v>#N/A Invalid Parameter: Interpolation value</v>
      </c>
    </row>
    <row r="6701" spans="34:36" x14ac:dyDescent="0.25">
      <c r="AH6701" s="42" t="e">
        <f t="shared" si="198"/>
        <v>#REF!</v>
      </c>
      <c r="AI6701" s="43" t="str">
        <f>_xll.BInterpol('Base IPCA'!$C$3:$C$13,'Base IPCA'!$E$3:$E$13,AH6701,"Cubic","Extrapolate=Linear","MultiX=Average","Skip=True","Sort=True")</f>
        <v>#N/A Invalid Parameter: Interpolation value</v>
      </c>
      <c r="AJ6701" s="43" t="str">
        <f>_xll.BInterpol('Base IPCA'!$C$3:$C$13,'Base IPCA'!$D$3:$D$13,AH6701,"Cubic","Extrapolate=Linear","MultiX=Average","Skip=True","Sort=True")</f>
        <v>#N/A Invalid Parameter: Interpolation value</v>
      </c>
    </row>
    <row r="6702" spans="34:36" x14ac:dyDescent="0.25">
      <c r="AH6702" s="42" t="e">
        <f t="shared" si="198"/>
        <v>#REF!</v>
      </c>
      <c r="AI6702" s="43" t="str">
        <f>_xll.BInterpol('Base IPCA'!$C$3:$C$13,'Base IPCA'!$E$3:$E$13,AH6702,"Cubic","Extrapolate=Linear","MultiX=Average","Skip=True","Sort=True")</f>
        <v>#N/A Invalid Parameter: Interpolation value</v>
      </c>
      <c r="AJ6702" s="43" t="str">
        <f>_xll.BInterpol('Base IPCA'!$C$3:$C$13,'Base IPCA'!$D$3:$D$13,AH6702,"Cubic","Extrapolate=Linear","MultiX=Average","Skip=True","Sort=True")</f>
        <v>#N/A Invalid Parameter: Interpolation value</v>
      </c>
    </row>
    <row r="6703" spans="34:36" x14ac:dyDescent="0.25">
      <c r="AH6703" s="42" t="e">
        <f t="shared" si="198"/>
        <v>#REF!</v>
      </c>
      <c r="AI6703" s="43" t="str">
        <f>_xll.BInterpol('Base IPCA'!$C$3:$C$13,'Base IPCA'!$E$3:$E$13,AH6703,"Cubic","Extrapolate=Linear","MultiX=Average","Skip=True","Sort=True")</f>
        <v>#N/A Invalid Parameter: Interpolation value</v>
      </c>
      <c r="AJ6703" s="43" t="str">
        <f>_xll.BInterpol('Base IPCA'!$C$3:$C$13,'Base IPCA'!$D$3:$D$13,AH6703,"Cubic","Extrapolate=Linear","MultiX=Average","Skip=True","Sort=True")</f>
        <v>#N/A Invalid Parameter: Interpolation value</v>
      </c>
    </row>
    <row r="6704" spans="34:36" x14ac:dyDescent="0.25">
      <c r="AH6704" s="42" t="e">
        <f t="shared" si="198"/>
        <v>#REF!</v>
      </c>
      <c r="AI6704" s="43" t="str">
        <f>_xll.BInterpol('Base IPCA'!$C$3:$C$13,'Base IPCA'!$E$3:$E$13,AH6704,"Cubic","Extrapolate=Linear","MultiX=Average","Skip=True","Sort=True")</f>
        <v>#N/A Invalid Parameter: Interpolation value</v>
      </c>
      <c r="AJ6704" s="43" t="str">
        <f>_xll.BInterpol('Base IPCA'!$C$3:$C$13,'Base IPCA'!$D$3:$D$13,AH6704,"Cubic","Extrapolate=Linear","MultiX=Average","Skip=True","Sort=True")</f>
        <v>#N/A Invalid Parameter: Interpolation value</v>
      </c>
    </row>
    <row r="6705" spans="34:36" x14ac:dyDescent="0.25">
      <c r="AH6705" s="42" t="e">
        <f t="shared" si="198"/>
        <v>#REF!</v>
      </c>
      <c r="AI6705" s="43" t="str">
        <f>_xll.BInterpol('Base IPCA'!$C$3:$C$13,'Base IPCA'!$E$3:$E$13,AH6705,"Cubic","Extrapolate=Linear","MultiX=Average","Skip=True","Sort=True")</f>
        <v>#N/A Invalid Parameter: Interpolation value</v>
      </c>
      <c r="AJ6705" s="43" t="str">
        <f>_xll.BInterpol('Base IPCA'!$C$3:$C$13,'Base IPCA'!$D$3:$D$13,AH6705,"Cubic","Extrapolate=Linear","MultiX=Average","Skip=True","Sort=True")</f>
        <v>#N/A Invalid Parameter: Interpolation value</v>
      </c>
    </row>
    <row r="6706" spans="34:36" x14ac:dyDescent="0.25">
      <c r="AH6706" s="42" t="e">
        <f t="shared" si="198"/>
        <v>#REF!</v>
      </c>
      <c r="AI6706" s="43" t="str">
        <f>_xll.BInterpol('Base IPCA'!$C$3:$C$13,'Base IPCA'!$E$3:$E$13,AH6706,"Cubic","Extrapolate=Linear","MultiX=Average","Skip=True","Sort=True")</f>
        <v>#N/A Invalid Parameter: Interpolation value</v>
      </c>
      <c r="AJ6706" s="43" t="str">
        <f>_xll.BInterpol('Base IPCA'!$C$3:$C$13,'Base IPCA'!$D$3:$D$13,AH6706,"Cubic","Extrapolate=Linear","MultiX=Average","Skip=True","Sort=True")</f>
        <v>#N/A Invalid Parameter: Interpolation value</v>
      </c>
    </row>
    <row r="6707" spans="34:36" x14ac:dyDescent="0.25">
      <c r="AH6707" s="42" t="e">
        <f t="shared" si="198"/>
        <v>#REF!</v>
      </c>
      <c r="AI6707" s="43" t="str">
        <f>_xll.BInterpol('Base IPCA'!$C$3:$C$13,'Base IPCA'!$E$3:$E$13,AH6707,"Cubic","Extrapolate=Linear","MultiX=Average","Skip=True","Sort=True")</f>
        <v>#N/A Invalid Parameter: Interpolation value</v>
      </c>
      <c r="AJ6707" s="43" t="str">
        <f>_xll.BInterpol('Base IPCA'!$C$3:$C$13,'Base IPCA'!$D$3:$D$13,AH6707,"Cubic","Extrapolate=Linear","MultiX=Average","Skip=True","Sort=True")</f>
        <v>#N/A Invalid Parameter: Interpolation value</v>
      </c>
    </row>
    <row r="6708" spans="34:36" x14ac:dyDescent="0.25">
      <c r="AH6708" s="42" t="e">
        <f t="shared" si="198"/>
        <v>#REF!</v>
      </c>
      <c r="AI6708" s="43" t="str">
        <f>_xll.BInterpol('Base IPCA'!$C$3:$C$13,'Base IPCA'!$E$3:$E$13,AH6708,"Cubic","Extrapolate=Linear","MultiX=Average","Skip=True","Sort=True")</f>
        <v>#N/A Invalid Parameter: Interpolation value</v>
      </c>
      <c r="AJ6708" s="43" t="str">
        <f>_xll.BInterpol('Base IPCA'!$C$3:$C$13,'Base IPCA'!$D$3:$D$13,AH6708,"Cubic","Extrapolate=Linear","MultiX=Average","Skip=True","Sort=True")</f>
        <v>#N/A Invalid Parameter: Interpolation value</v>
      </c>
    </row>
    <row r="6709" spans="34:36" x14ac:dyDescent="0.25">
      <c r="AH6709" s="42" t="e">
        <f t="shared" si="198"/>
        <v>#REF!</v>
      </c>
      <c r="AI6709" s="43" t="str">
        <f>_xll.BInterpol('Base IPCA'!$C$3:$C$13,'Base IPCA'!$E$3:$E$13,AH6709,"Cubic","Extrapolate=Linear","MultiX=Average","Skip=True","Sort=True")</f>
        <v>#N/A Invalid Parameter: Interpolation value</v>
      </c>
      <c r="AJ6709" s="43" t="str">
        <f>_xll.BInterpol('Base IPCA'!$C$3:$C$13,'Base IPCA'!$D$3:$D$13,AH6709,"Cubic","Extrapolate=Linear","MultiX=Average","Skip=True","Sort=True")</f>
        <v>#N/A Invalid Parameter: Interpolation value</v>
      </c>
    </row>
    <row r="6710" spans="34:36" x14ac:dyDescent="0.25">
      <c r="AH6710" s="42" t="e">
        <f t="shared" si="198"/>
        <v>#REF!</v>
      </c>
      <c r="AI6710" s="43" t="str">
        <f>_xll.BInterpol('Base IPCA'!$C$3:$C$13,'Base IPCA'!$E$3:$E$13,AH6710,"Cubic","Extrapolate=Linear","MultiX=Average","Skip=True","Sort=True")</f>
        <v>#N/A Invalid Parameter: Interpolation value</v>
      </c>
      <c r="AJ6710" s="43" t="str">
        <f>_xll.BInterpol('Base IPCA'!$C$3:$C$13,'Base IPCA'!$D$3:$D$13,AH6710,"Cubic","Extrapolate=Linear","MultiX=Average","Skip=True","Sort=True")</f>
        <v>#N/A Invalid Parameter: Interpolation value</v>
      </c>
    </row>
    <row r="6711" spans="34:36" x14ac:dyDescent="0.25">
      <c r="AH6711" s="42" t="e">
        <f t="shared" si="198"/>
        <v>#REF!</v>
      </c>
      <c r="AI6711" s="43" t="str">
        <f>_xll.BInterpol('Base IPCA'!$C$3:$C$13,'Base IPCA'!$E$3:$E$13,AH6711,"Cubic","Extrapolate=Linear","MultiX=Average","Skip=True","Sort=True")</f>
        <v>#N/A Invalid Parameter: Interpolation value</v>
      </c>
      <c r="AJ6711" s="43" t="str">
        <f>_xll.BInterpol('Base IPCA'!$C$3:$C$13,'Base IPCA'!$D$3:$D$13,AH6711,"Cubic","Extrapolate=Linear","MultiX=Average","Skip=True","Sort=True")</f>
        <v>#N/A Invalid Parameter: Interpolation value</v>
      </c>
    </row>
    <row r="6712" spans="34:36" x14ac:dyDescent="0.25">
      <c r="AH6712" s="42" t="e">
        <f t="shared" si="198"/>
        <v>#REF!</v>
      </c>
      <c r="AI6712" s="43" t="str">
        <f>_xll.BInterpol('Base IPCA'!$C$3:$C$13,'Base IPCA'!$E$3:$E$13,AH6712,"Cubic","Extrapolate=Linear","MultiX=Average","Skip=True","Sort=True")</f>
        <v>#N/A Invalid Parameter: Interpolation value</v>
      </c>
      <c r="AJ6712" s="43" t="str">
        <f>_xll.BInterpol('Base IPCA'!$C$3:$C$13,'Base IPCA'!$D$3:$D$13,AH6712,"Cubic","Extrapolate=Linear","MultiX=Average","Skip=True","Sort=True")</f>
        <v>#N/A Invalid Parameter: Interpolation value</v>
      </c>
    </row>
    <row r="6713" spans="34:36" x14ac:dyDescent="0.25">
      <c r="AH6713" s="42" t="e">
        <f t="shared" si="198"/>
        <v>#REF!</v>
      </c>
      <c r="AI6713" s="43" t="str">
        <f>_xll.BInterpol('Base IPCA'!$C$3:$C$13,'Base IPCA'!$E$3:$E$13,AH6713,"Cubic","Extrapolate=Linear","MultiX=Average","Skip=True","Sort=True")</f>
        <v>#N/A Invalid Parameter: Interpolation value</v>
      </c>
      <c r="AJ6713" s="43" t="str">
        <f>_xll.BInterpol('Base IPCA'!$C$3:$C$13,'Base IPCA'!$D$3:$D$13,AH6713,"Cubic","Extrapolate=Linear","MultiX=Average","Skip=True","Sort=True")</f>
        <v>#N/A Invalid Parameter: Interpolation value</v>
      </c>
    </row>
    <row r="6714" spans="34:36" x14ac:dyDescent="0.25">
      <c r="AH6714" s="42" t="e">
        <f t="shared" si="198"/>
        <v>#REF!</v>
      </c>
      <c r="AI6714" s="43" t="str">
        <f>_xll.BInterpol('Base IPCA'!$C$3:$C$13,'Base IPCA'!$E$3:$E$13,AH6714,"Cubic","Extrapolate=Linear","MultiX=Average","Skip=True","Sort=True")</f>
        <v>#N/A Invalid Parameter: Interpolation value</v>
      </c>
      <c r="AJ6714" s="43" t="str">
        <f>_xll.BInterpol('Base IPCA'!$C$3:$C$13,'Base IPCA'!$D$3:$D$13,AH6714,"Cubic","Extrapolate=Linear","MultiX=Average","Skip=True","Sort=True")</f>
        <v>#N/A Invalid Parameter: Interpolation value</v>
      </c>
    </row>
    <row r="6715" spans="34:36" x14ac:dyDescent="0.25">
      <c r="AH6715" s="42" t="e">
        <f t="shared" si="198"/>
        <v>#REF!</v>
      </c>
      <c r="AI6715" s="43" t="str">
        <f>_xll.BInterpol('Base IPCA'!$C$3:$C$13,'Base IPCA'!$E$3:$E$13,AH6715,"Cubic","Extrapolate=Linear","MultiX=Average","Skip=True","Sort=True")</f>
        <v>#N/A Invalid Parameter: Interpolation value</v>
      </c>
      <c r="AJ6715" s="43" t="str">
        <f>_xll.BInterpol('Base IPCA'!$C$3:$C$13,'Base IPCA'!$D$3:$D$13,AH6715,"Cubic","Extrapolate=Linear","MultiX=Average","Skip=True","Sort=True")</f>
        <v>#N/A Invalid Parameter: Interpolation value</v>
      </c>
    </row>
    <row r="6716" spans="34:36" x14ac:dyDescent="0.25">
      <c r="AH6716" s="42" t="e">
        <f t="shared" si="198"/>
        <v>#REF!</v>
      </c>
      <c r="AI6716" s="43" t="str">
        <f>_xll.BInterpol('Base IPCA'!$C$3:$C$13,'Base IPCA'!$E$3:$E$13,AH6716,"Cubic","Extrapolate=Linear","MultiX=Average","Skip=True","Sort=True")</f>
        <v>#N/A Invalid Parameter: Interpolation value</v>
      </c>
      <c r="AJ6716" s="43" t="str">
        <f>_xll.BInterpol('Base IPCA'!$C$3:$C$13,'Base IPCA'!$D$3:$D$13,AH6716,"Cubic","Extrapolate=Linear","MultiX=Average","Skip=True","Sort=True")</f>
        <v>#N/A Invalid Parameter: Interpolation value</v>
      </c>
    </row>
    <row r="6717" spans="34:36" x14ac:dyDescent="0.25">
      <c r="AH6717" s="42" t="e">
        <f t="shared" si="198"/>
        <v>#REF!</v>
      </c>
      <c r="AI6717" s="43" t="str">
        <f>_xll.BInterpol('Base IPCA'!$C$3:$C$13,'Base IPCA'!$E$3:$E$13,AH6717,"Cubic","Extrapolate=Linear","MultiX=Average","Skip=True","Sort=True")</f>
        <v>#N/A Invalid Parameter: Interpolation value</v>
      </c>
      <c r="AJ6717" s="43" t="str">
        <f>_xll.BInterpol('Base IPCA'!$C$3:$C$13,'Base IPCA'!$D$3:$D$13,AH6717,"Cubic","Extrapolate=Linear","MultiX=Average","Skip=True","Sort=True")</f>
        <v>#N/A Invalid Parameter: Interpolation value</v>
      </c>
    </row>
    <row r="6718" spans="34:36" x14ac:dyDescent="0.25">
      <c r="AH6718" s="42" t="e">
        <f t="shared" si="198"/>
        <v>#REF!</v>
      </c>
      <c r="AI6718" s="43" t="str">
        <f>_xll.BInterpol('Base IPCA'!$C$3:$C$13,'Base IPCA'!$E$3:$E$13,AH6718,"Cubic","Extrapolate=Linear","MultiX=Average","Skip=True","Sort=True")</f>
        <v>#N/A Invalid Parameter: Interpolation value</v>
      </c>
      <c r="AJ6718" s="43" t="str">
        <f>_xll.BInterpol('Base IPCA'!$C$3:$C$13,'Base IPCA'!$D$3:$D$13,AH6718,"Cubic","Extrapolate=Linear","MultiX=Average","Skip=True","Sort=True")</f>
        <v>#N/A Invalid Parameter: Interpolation value</v>
      </c>
    </row>
    <row r="6719" spans="34:36" x14ac:dyDescent="0.25">
      <c r="AH6719" s="42" t="e">
        <f t="shared" si="198"/>
        <v>#REF!</v>
      </c>
      <c r="AI6719" s="43" t="str">
        <f>_xll.BInterpol('Base IPCA'!$C$3:$C$13,'Base IPCA'!$E$3:$E$13,AH6719,"Cubic","Extrapolate=Linear","MultiX=Average","Skip=True","Sort=True")</f>
        <v>#N/A Invalid Parameter: Interpolation value</v>
      </c>
      <c r="AJ6719" s="43" t="str">
        <f>_xll.BInterpol('Base IPCA'!$C$3:$C$13,'Base IPCA'!$D$3:$D$13,AH6719,"Cubic","Extrapolate=Linear","MultiX=Average","Skip=True","Sort=True")</f>
        <v>#N/A Invalid Parameter: Interpolation value</v>
      </c>
    </row>
    <row r="6720" spans="34:36" x14ac:dyDescent="0.25">
      <c r="AH6720" s="42" t="e">
        <f t="shared" si="198"/>
        <v>#REF!</v>
      </c>
      <c r="AI6720" s="43" t="str">
        <f>_xll.BInterpol('Base IPCA'!$C$3:$C$13,'Base IPCA'!$E$3:$E$13,AH6720,"Cubic","Extrapolate=Linear","MultiX=Average","Skip=True","Sort=True")</f>
        <v>#N/A Invalid Parameter: Interpolation value</v>
      </c>
      <c r="AJ6720" s="43" t="str">
        <f>_xll.BInterpol('Base IPCA'!$C$3:$C$13,'Base IPCA'!$D$3:$D$13,AH6720,"Cubic","Extrapolate=Linear","MultiX=Average","Skip=True","Sort=True")</f>
        <v>#N/A Invalid Parameter: Interpolation value</v>
      </c>
    </row>
    <row r="6721" spans="34:36" x14ac:dyDescent="0.25">
      <c r="AH6721" s="42" t="e">
        <f t="shared" si="198"/>
        <v>#REF!</v>
      </c>
      <c r="AI6721" s="43" t="str">
        <f>_xll.BInterpol('Base IPCA'!$C$3:$C$13,'Base IPCA'!$E$3:$E$13,AH6721,"Cubic","Extrapolate=Linear","MultiX=Average","Skip=True","Sort=True")</f>
        <v>#N/A Invalid Parameter: Interpolation value</v>
      </c>
      <c r="AJ6721" s="43" t="str">
        <f>_xll.BInterpol('Base IPCA'!$C$3:$C$13,'Base IPCA'!$D$3:$D$13,AH6721,"Cubic","Extrapolate=Linear","MultiX=Average","Skip=True","Sort=True")</f>
        <v>#N/A Invalid Parameter: Interpolation value</v>
      </c>
    </row>
    <row r="6722" spans="34:36" x14ac:dyDescent="0.25">
      <c r="AH6722" s="42" t="e">
        <f t="shared" si="198"/>
        <v>#REF!</v>
      </c>
      <c r="AI6722" s="43" t="str">
        <f>_xll.BInterpol('Base IPCA'!$C$3:$C$13,'Base IPCA'!$E$3:$E$13,AH6722,"Cubic","Extrapolate=Linear","MultiX=Average","Skip=True","Sort=True")</f>
        <v>#N/A Invalid Parameter: Interpolation value</v>
      </c>
      <c r="AJ6722" s="43" t="str">
        <f>_xll.BInterpol('Base IPCA'!$C$3:$C$13,'Base IPCA'!$D$3:$D$13,AH6722,"Cubic","Extrapolate=Linear","MultiX=Average","Skip=True","Sort=True")</f>
        <v>#N/A Invalid Parameter: Interpolation value</v>
      </c>
    </row>
    <row r="6723" spans="34:36" x14ac:dyDescent="0.25">
      <c r="AH6723" s="42" t="e">
        <f t="shared" si="198"/>
        <v>#REF!</v>
      </c>
      <c r="AI6723" s="43" t="str">
        <f>_xll.BInterpol('Base IPCA'!$C$3:$C$13,'Base IPCA'!$E$3:$E$13,AH6723,"Cubic","Extrapolate=Linear","MultiX=Average","Skip=True","Sort=True")</f>
        <v>#N/A Invalid Parameter: Interpolation value</v>
      </c>
      <c r="AJ6723" s="43" t="str">
        <f>_xll.BInterpol('Base IPCA'!$C$3:$C$13,'Base IPCA'!$D$3:$D$13,AH6723,"Cubic","Extrapolate=Linear","MultiX=Average","Skip=True","Sort=True")</f>
        <v>#N/A Invalid Parameter: Interpolation value</v>
      </c>
    </row>
    <row r="6724" spans="34:36" x14ac:dyDescent="0.25">
      <c r="AH6724" s="42" t="e">
        <f t="shared" si="198"/>
        <v>#REF!</v>
      </c>
      <c r="AI6724" s="43" t="str">
        <f>_xll.BInterpol('Base IPCA'!$C$3:$C$13,'Base IPCA'!$E$3:$E$13,AH6724,"Cubic","Extrapolate=Linear","MultiX=Average","Skip=True","Sort=True")</f>
        <v>#N/A Invalid Parameter: Interpolation value</v>
      </c>
      <c r="AJ6724" s="43" t="str">
        <f>_xll.BInterpol('Base IPCA'!$C$3:$C$13,'Base IPCA'!$D$3:$D$13,AH6724,"Cubic","Extrapolate=Linear","MultiX=Average","Skip=True","Sort=True")</f>
        <v>#N/A Invalid Parameter: Interpolation value</v>
      </c>
    </row>
    <row r="6725" spans="34:36" x14ac:dyDescent="0.25">
      <c r="AH6725" s="42" t="e">
        <f t="shared" si="198"/>
        <v>#REF!</v>
      </c>
      <c r="AI6725" s="43" t="str">
        <f>_xll.BInterpol('Base IPCA'!$C$3:$C$13,'Base IPCA'!$E$3:$E$13,AH6725,"Cubic","Extrapolate=Linear","MultiX=Average","Skip=True","Sort=True")</f>
        <v>#N/A Invalid Parameter: Interpolation value</v>
      </c>
      <c r="AJ6725" s="43" t="str">
        <f>_xll.BInterpol('Base IPCA'!$C$3:$C$13,'Base IPCA'!$D$3:$D$13,AH6725,"Cubic","Extrapolate=Linear","MultiX=Average","Skip=True","Sort=True")</f>
        <v>#N/A Invalid Parameter: Interpolation value</v>
      </c>
    </row>
    <row r="6726" spans="34:36" x14ac:dyDescent="0.25">
      <c r="AH6726" s="42" t="e">
        <f t="shared" ref="AH6726:AH6789" si="199">AH6725+1</f>
        <v>#REF!</v>
      </c>
      <c r="AI6726" s="43" t="str">
        <f>_xll.BInterpol('Base IPCA'!$C$3:$C$13,'Base IPCA'!$E$3:$E$13,AH6726,"Cubic","Extrapolate=Linear","MultiX=Average","Skip=True","Sort=True")</f>
        <v>#N/A Invalid Parameter: Interpolation value</v>
      </c>
      <c r="AJ6726" s="43" t="str">
        <f>_xll.BInterpol('Base IPCA'!$C$3:$C$13,'Base IPCA'!$D$3:$D$13,AH6726,"Cubic","Extrapolate=Linear","MultiX=Average","Skip=True","Sort=True")</f>
        <v>#N/A Invalid Parameter: Interpolation value</v>
      </c>
    </row>
    <row r="6727" spans="34:36" x14ac:dyDescent="0.25">
      <c r="AH6727" s="42" t="e">
        <f t="shared" si="199"/>
        <v>#REF!</v>
      </c>
      <c r="AI6727" s="43" t="str">
        <f>_xll.BInterpol('Base IPCA'!$C$3:$C$13,'Base IPCA'!$E$3:$E$13,AH6727,"Cubic","Extrapolate=Linear","MultiX=Average","Skip=True","Sort=True")</f>
        <v>#N/A Invalid Parameter: Interpolation value</v>
      </c>
      <c r="AJ6727" s="43" t="str">
        <f>_xll.BInterpol('Base IPCA'!$C$3:$C$13,'Base IPCA'!$D$3:$D$13,AH6727,"Cubic","Extrapolate=Linear","MultiX=Average","Skip=True","Sort=True")</f>
        <v>#N/A Invalid Parameter: Interpolation value</v>
      </c>
    </row>
    <row r="6728" spans="34:36" x14ac:dyDescent="0.25">
      <c r="AH6728" s="42" t="e">
        <f t="shared" si="199"/>
        <v>#REF!</v>
      </c>
      <c r="AI6728" s="43" t="str">
        <f>_xll.BInterpol('Base IPCA'!$C$3:$C$13,'Base IPCA'!$E$3:$E$13,AH6728,"Cubic","Extrapolate=Linear","MultiX=Average","Skip=True","Sort=True")</f>
        <v>#N/A Invalid Parameter: Interpolation value</v>
      </c>
      <c r="AJ6728" s="43" t="str">
        <f>_xll.BInterpol('Base IPCA'!$C$3:$C$13,'Base IPCA'!$D$3:$D$13,AH6728,"Cubic","Extrapolate=Linear","MultiX=Average","Skip=True","Sort=True")</f>
        <v>#N/A Invalid Parameter: Interpolation value</v>
      </c>
    </row>
    <row r="6729" spans="34:36" x14ac:dyDescent="0.25">
      <c r="AH6729" s="42" t="e">
        <f t="shared" si="199"/>
        <v>#REF!</v>
      </c>
      <c r="AI6729" s="43" t="str">
        <f>_xll.BInterpol('Base IPCA'!$C$3:$C$13,'Base IPCA'!$E$3:$E$13,AH6729,"Cubic","Extrapolate=Linear","MultiX=Average","Skip=True","Sort=True")</f>
        <v>#N/A Invalid Parameter: Interpolation value</v>
      </c>
      <c r="AJ6729" s="43" t="str">
        <f>_xll.BInterpol('Base IPCA'!$C$3:$C$13,'Base IPCA'!$D$3:$D$13,AH6729,"Cubic","Extrapolate=Linear","MultiX=Average","Skip=True","Sort=True")</f>
        <v>#N/A Invalid Parameter: Interpolation value</v>
      </c>
    </row>
    <row r="6730" spans="34:36" x14ac:dyDescent="0.25">
      <c r="AH6730" s="42" t="e">
        <f t="shared" si="199"/>
        <v>#REF!</v>
      </c>
      <c r="AI6730" s="43" t="str">
        <f>_xll.BInterpol('Base IPCA'!$C$3:$C$13,'Base IPCA'!$E$3:$E$13,AH6730,"Cubic","Extrapolate=Linear","MultiX=Average","Skip=True","Sort=True")</f>
        <v>#N/A Invalid Parameter: Interpolation value</v>
      </c>
      <c r="AJ6730" s="43" t="str">
        <f>_xll.BInterpol('Base IPCA'!$C$3:$C$13,'Base IPCA'!$D$3:$D$13,AH6730,"Cubic","Extrapolate=Linear","MultiX=Average","Skip=True","Sort=True")</f>
        <v>#N/A Invalid Parameter: Interpolation value</v>
      </c>
    </row>
    <row r="6731" spans="34:36" x14ac:dyDescent="0.25">
      <c r="AH6731" s="42" t="e">
        <f t="shared" si="199"/>
        <v>#REF!</v>
      </c>
      <c r="AI6731" s="43" t="str">
        <f>_xll.BInterpol('Base IPCA'!$C$3:$C$13,'Base IPCA'!$E$3:$E$13,AH6731,"Cubic","Extrapolate=Linear","MultiX=Average","Skip=True","Sort=True")</f>
        <v>#N/A Invalid Parameter: Interpolation value</v>
      </c>
      <c r="AJ6731" s="43" t="str">
        <f>_xll.BInterpol('Base IPCA'!$C$3:$C$13,'Base IPCA'!$D$3:$D$13,AH6731,"Cubic","Extrapolate=Linear","MultiX=Average","Skip=True","Sort=True")</f>
        <v>#N/A Invalid Parameter: Interpolation value</v>
      </c>
    </row>
    <row r="6732" spans="34:36" x14ac:dyDescent="0.25">
      <c r="AH6732" s="42" t="e">
        <f t="shared" si="199"/>
        <v>#REF!</v>
      </c>
      <c r="AI6732" s="43" t="str">
        <f>_xll.BInterpol('Base IPCA'!$C$3:$C$13,'Base IPCA'!$E$3:$E$13,AH6732,"Cubic","Extrapolate=Linear","MultiX=Average","Skip=True","Sort=True")</f>
        <v>#N/A Invalid Parameter: Interpolation value</v>
      </c>
      <c r="AJ6732" s="43" t="str">
        <f>_xll.BInterpol('Base IPCA'!$C$3:$C$13,'Base IPCA'!$D$3:$D$13,AH6732,"Cubic","Extrapolate=Linear","MultiX=Average","Skip=True","Sort=True")</f>
        <v>#N/A Invalid Parameter: Interpolation value</v>
      </c>
    </row>
    <row r="6733" spans="34:36" x14ac:dyDescent="0.25">
      <c r="AH6733" s="42" t="e">
        <f t="shared" si="199"/>
        <v>#REF!</v>
      </c>
      <c r="AI6733" s="43" t="str">
        <f>_xll.BInterpol('Base IPCA'!$C$3:$C$13,'Base IPCA'!$E$3:$E$13,AH6733,"Cubic","Extrapolate=Linear","MultiX=Average","Skip=True","Sort=True")</f>
        <v>#N/A Invalid Parameter: Interpolation value</v>
      </c>
      <c r="AJ6733" s="43" t="str">
        <f>_xll.BInterpol('Base IPCA'!$C$3:$C$13,'Base IPCA'!$D$3:$D$13,AH6733,"Cubic","Extrapolate=Linear","MultiX=Average","Skip=True","Sort=True")</f>
        <v>#N/A Invalid Parameter: Interpolation value</v>
      </c>
    </row>
    <row r="6734" spans="34:36" x14ac:dyDescent="0.25">
      <c r="AH6734" s="42" t="e">
        <f t="shared" si="199"/>
        <v>#REF!</v>
      </c>
      <c r="AI6734" s="43" t="str">
        <f>_xll.BInterpol('Base IPCA'!$C$3:$C$13,'Base IPCA'!$E$3:$E$13,AH6734,"Cubic","Extrapolate=Linear","MultiX=Average","Skip=True","Sort=True")</f>
        <v>#N/A Invalid Parameter: Interpolation value</v>
      </c>
      <c r="AJ6734" s="43" t="str">
        <f>_xll.BInterpol('Base IPCA'!$C$3:$C$13,'Base IPCA'!$D$3:$D$13,AH6734,"Cubic","Extrapolate=Linear","MultiX=Average","Skip=True","Sort=True")</f>
        <v>#N/A Invalid Parameter: Interpolation value</v>
      </c>
    </row>
    <row r="6735" spans="34:36" x14ac:dyDescent="0.25">
      <c r="AH6735" s="42" t="e">
        <f t="shared" si="199"/>
        <v>#REF!</v>
      </c>
      <c r="AI6735" s="43" t="str">
        <f>_xll.BInterpol('Base IPCA'!$C$3:$C$13,'Base IPCA'!$E$3:$E$13,AH6735,"Cubic","Extrapolate=Linear","MultiX=Average","Skip=True","Sort=True")</f>
        <v>#N/A Invalid Parameter: Interpolation value</v>
      </c>
      <c r="AJ6735" s="43" t="str">
        <f>_xll.BInterpol('Base IPCA'!$C$3:$C$13,'Base IPCA'!$D$3:$D$13,AH6735,"Cubic","Extrapolate=Linear","MultiX=Average","Skip=True","Sort=True")</f>
        <v>#N/A Invalid Parameter: Interpolation value</v>
      </c>
    </row>
    <row r="6736" spans="34:36" x14ac:dyDescent="0.25">
      <c r="AH6736" s="42" t="e">
        <f t="shared" si="199"/>
        <v>#REF!</v>
      </c>
      <c r="AI6736" s="43" t="str">
        <f>_xll.BInterpol('Base IPCA'!$C$3:$C$13,'Base IPCA'!$E$3:$E$13,AH6736,"Cubic","Extrapolate=Linear","MultiX=Average","Skip=True","Sort=True")</f>
        <v>#N/A Invalid Parameter: Interpolation value</v>
      </c>
      <c r="AJ6736" s="43" t="str">
        <f>_xll.BInterpol('Base IPCA'!$C$3:$C$13,'Base IPCA'!$D$3:$D$13,AH6736,"Cubic","Extrapolate=Linear","MultiX=Average","Skip=True","Sort=True")</f>
        <v>#N/A Invalid Parameter: Interpolation value</v>
      </c>
    </row>
    <row r="6737" spans="34:36" x14ac:dyDescent="0.25">
      <c r="AH6737" s="42" t="e">
        <f t="shared" si="199"/>
        <v>#REF!</v>
      </c>
      <c r="AI6737" s="43" t="str">
        <f>_xll.BInterpol('Base IPCA'!$C$3:$C$13,'Base IPCA'!$E$3:$E$13,AH6737,"Cubic","Extrapolate=Linear","MultiX=Average","Skip=True","Sort=True")</f>
        <v>#N/A Invalid Parameter: Interpolation value</v>
      </c>
      <c r="AJ6737" s="43" t="str">
        <f>_xll.BInterpol('Base IPCA'!$C$3:$C$13,'Base IPCA'!$D$3:$D$13,AH6737,"Cubic","Extrapolate=Linear","MultiX=Average","Skip=True","Sort=True")</f>
        <v>#N/A Invalid Parameter: Interpolation value</v>
      </c>
    </row>
    <row r="6738" spans="34:36" x14ac:dyDescent="0.25">
      <c r="AH6738" s="42" t="e">
        <f t="shared" si="199"/>
        <v>#REF!</v>
      </c>
      <c r="AI6738" s="43" t="str">
        <f>_xll.BInterpol('Base IPCA'!$C$3:$C$13,'Base IPCA'!$E$3:$E$13,AH6738,"Cubic","Extrapolate=Linear","MultiX=Average","Skip=True","Sort=True")</f>
        <v>#N/A Invalid Parameter: Interpolation value</v>
      </c>
      <c r="AJ6738" s="43" t="str">
        <f>_xll.BInterpol('Base IPCA'!$C$3:$C$13,'Base IPCA'!$D$3:$D$13,AH6738,"Cubic","Extrapolate=Linear","MultiX=Average","Skip=True","Sort=True")</f>
        <v>#N/A Invalid Parameter: Interpolation value</v>
      </c>
    </row>
    <row r="6739" spans="34:36" x14ac:dyDescent="0.25">
      <c r="AH6739" s="42" t="e">
        <f t="shared" si="199"/>
        <v>#REF!</v>
      </c>
      <c r="AI6739" s="43" t="str">
        <f>_xll.BInterpol('Base IPCA'!$C$3:$C$13,'Base IPCA'!$E$3:$E$13,AH6739,"Cubic","Extrapolate=Linear","MultiX=Average","Skip=True","Sort=True")</f>
        <v>#N/A Invalid Parameter: Interpolation value</v>
      </c>
      <c r="AJ6739" s="43" t="str">
        <f>_xll.BInterpol('Base IPCA'!$C$3:$C$13,'Base IPCA'!$D$3:$D$13,AH6739,"Cubic","Extrapolate=Linear","MultiX=Average","Skip=True","Sort=True")</f>
        <v>#N/A Invalid Parameter: Interpolation value</v>
      </c>
    </row>
    <row r="6740" spans="34:36" x14ac:dyDescent="0.25">
      <c r="AH6740" s="42" t="e">
        <f t="shared" si="199"/>
        <v>#REF!</v>
      </c>
      <c r="AI6740" s="43" t="str">
        <f>_xll.BInterpol('Base IPCA'!$C$3:$C$13,'Base IPCA'!$E$3:$E$13,AH6740,"Cubic","Extrapolate=Linear","MultiX=Average","Skip=True","Sort=True")</f>
        <v>#N/A Invalid Parameter: Interpolation value</v>
      </c>
      <c r="AJ6740" s="43" t="str">
        <f>_xll.BInterpol('Base IPCA'!$C$3:$C$13,'Base IPCA'!$D$3:$D$13,AH6740,"Cubic","Extrapolate=Linear","MultiX=Average","Skip=True","Sort=True")</f>
        <v>#N/A Invalid Parameter: Interpolation value</v>
      </c>
    </row>
    <row r="6741" spans="34:36" x14ac:dyDescent="0.25">
      <c r="AH6741" s="42" t="e">
        <f t="shared" si="199"/>
        <v>#REF!</v>
      </c>
      <c r="AI6741" s="43" t="str">
        <f>_xll.BInterpol('Base IPCA'!$C$3:$C$13,'Base IPCA'!$E$3:$E$13,AH6741,"Cubic","Extrapolate=Linear","MultiX=Average","Skip=True","Sort=True")</f>
        <v>#N/A Invalid Parameter: Interpolation value</v>
      </c>
      <c r="AJ6741" s="43" t="str">
        <f>_xll.BInterpol('Base IPCA'!$C$3:$C$13,'Base IPCA'!$D$3:$D$13,AH6741,"Cubic","Extrapolate=Linear","MultiX=Average","Skip=True","Sort=True")</f>
        <v>#N/A Invalid Parameter: Interpolation value</v>
      </c>
    </row>
    <row r="6742" spans="34:36" x14ac:dyDescent="0.25">
      <c r="AH6742" s="42" t="e">
        <f t="shared" si="199"/>
        <v>#REF!</v>
      </c>
      <c r="AI6742" s="43" t="str">
        <f>_xll.BInterpol('Base IPCA'!$C$3:$C$13,'Base IPCA'!$E$3:$E$13,AH6742,"Cubic","Extrapolate=Linear","MultiX=Average","Skip=True","Sort=True")</f>
        <v>#N/A Invalid Parameter: Interpolation value</v>
      </c>
      <c r="AJ6742" s="43" t="str">
        <f>_xll.BInterpol('Base IPCA'!$C$3:$C$13,'Base IPCA'!$D$3:$D$13,AH6742,"Cubic","Extrapolate=Linear","MultiX=Average","Skip=True","Sort=True")</f>
        <v>#N/A Invalid Parameter: Interpolation value</v>
      </c>
    </row>
    <row r="6743" spans="34:36" x14ac:dyDescent="0.25">
      <c r="AH6743" s="42" t="e">
        <f t="shared" si="199"/>
        <v>#REF!</v>
      </c>
      <c r="AI6743" s="43" t="str">
        <f>_xll.BInterpol('Base IPCA'!$C$3:$C$13,'Base IPCA'!$E$3:$E$13,AH6743,"Cubic","Extrapolate=Linear","MultiX=Average","Skip=True","Sort=True")</f>
        <v>#N/A Invalid Parameter: Interpolation value</v>
      </c>
      <c r="AJ6743" s="43" t="str">
        <f>_xll.BInterpol('Base IPCA'!$C$3:$C$13,'Base IPCA'!$D$3:$D$13,AH6743,"Cubic","Extrapolate=Linear","MultiX=Average","Skip=True","Sort=True")</f>
        <v>#N/A Invalid Parameter: Interpolation value</v>
      </c>
    </row>
    <row r="6744" spans="34:36" x14ac:dyDescent="0.25">
      <c r="AH6744" s="42" t="e">
        <f t="shared" si="199"/>
        <v>#REF!</v>
      </c>
      <c r="AI6744" s="43" t="str">
        <f>_xll.BInterpol('Base IPCA'!$C$3:$C$13,'Base IPCA'!$E$3:$E$13,AH6744,"Cubic","Extrapolate=Linear","MultiX=Average","Skip=True","Sort=True")</f>
        <v>#N/A Invalid Parameter: Interpolation value</v>
      </c>
      <c r="AJ6744" s="43" t="str">
        <f>_xll.BInterpol('Base IPCA'!$C$3:$C$13,'Base IPCA'!$D$3:$D$13,AH6744,"Cubic","Extrapolate=Linear","MultiX=Average","Skip=True","Sort=True")</f>
        <v>#N/A Invalid Parameter: Interpolation value</v>
      </c>
    </row>
    <row r="6745" spans="34:36" x14ac:dyDescent="0.25">
      <c r="AH6745" s="42" t="e">
        <f t="shared" si="199"/>
        <v>#REF!</v>
      </c>
      <c r="AI6745" s="43" t="str">
        <f>_xll.BInterpol('Base IPCA'!$C$3:$C$13,'Base IPCA'!$E$3:$E$13,AH6745,"Cubic","Extrapolate=Linear","MultiX=Average","Skip=True","Sort=True")</f>
        <v>#N/A Invalid Parameter: Interpolation value</v>
      </c>
      <c r="AJ6745" s="43" t="str">
        <f>_xll.BInterpol('Base IPCA'!$C$3:$C$13,'Base IPCA'!$D$3:$D$13,AH6745,"Cubic","Extrapolate=Linear","MultiX=Average","Skip=True","Sort=True")</f>
        <v>#N/A Invalid Parameter: Interpolation value</v>
      </c>
    </row>
    <row r="6746" spans="34:36" x14ac:dyDescent="0.25">
      <c r="AH6746" s="42" t="e">
        <f t="shared" si="199"/>
        <v>#REF!</v>
      </c>
      <c r="AI6746" s="43" t="str">
        <f>_xll.BInterpol('Base IPCA'!$C$3:$C$13,'Base IPCA'!$E$3:$E$13,AH6746,"Cubic","Extrapolate=Linear","MultiX=Average","Skip=True","Sort=True")</f>
        <v>#N/A Invalid Parameter: Interpolation value</v>
      </c>
      <c r="AJ6746" s="43" t="str">
        <f>_xll.BInterpol('Base IPCA'!$C$3:$C$13,'Base IPCA'!$D$3:$D$13,AH6746,"Cubic","Extrapolate=Linear","MultiX=Average","Skip=True","Sort=True")</f>
        <v>#N/A Invalid Parameter: Interpolation value</v>
      </c>
    </row>
    <row r="6747" spans="34:36" x14ac:dyDescent="0.25">
      <c r="AH6747" s="42" t="e">
        <f t="shared" si="199"/>
        <v>#REF!</v>
      </c>
      <c r="AI6747" s="43" t="str">
        <f>_xll.BInterpol('Base IPCA'!$C$3:$C$13,'Base IPCA'!$E$3:$E$13,AH6747,"Cubic","Extrapolate=Linear","MultiX=Average","Skip=True","Sort=True")</f>
        <v>#N/A Invalid Parameter: Interpolation value</v>
      </c>
      <c r="AJ6747" s="43" t="str">
        <f>_xll.BInterpol('Base IPCA'!$C$3:$C$13,'Base IPCA'!$D$3:$D$13,AH6747,"Cubic","Extrapolate=Linear","MultiX=Average","Skip=True","Sort=True")</f>
        <v>#N/A Invalid Parameter: Interpolation value</v>
      </c>
    </row>
    <row r="6748" spans="34:36" x14ac:dyDescent="0.25">
      <c r="AH6748" s="42" t="e">
        <f t="shared" si="199"/>
        <v>#REF!</v>
      </c>
      <c r="AI6748" s="43" t="str">
        <f>_xll.BInterpol('Base IPCA'!$C$3:$C$13,'Base IPCA'!$E$3:$E$13,AH6748,"Cubic","Extrapolate=Linear","MultiX=Average","Skip=True","Sort=True")</f>
        <v>#N/A Invalid Parameter: Interpolation value</v>
      </c>
      <c r="AJ6748" s="43" t="str">
        <f>_xll.BInterpol('Base IPCA'!$C$3:$C$13,'Base IPCA'!$D$3:$D$13,AH6748,"Cubic","Extrapolate=Linear","MultiX=Average","Skip=True","Sort=True")</f>
        <v>#N/A Invalid Parameter: Interpolation value</v>
      </c>
    </row>
    <row r="6749" spans="34:36" x14ac:dyDescent="0.25">
      <c r="AH6749" s="42" t="e">
        <f t="shared" si="199"/>
        <v>#REF!</v>
      </c>
      <c r="AI6749" s="43" t="str">
        <f>_xll.BInterpol('Base IPCA'!$C$3:$C$13,'Base IPCA'!$E$3:$E$13,AH6749,"Cubic","Extrapolate=Linear","MultiX=Average","Skip=True","Sort=True")</f>
        <v>#N/A Invalid Parameter: Interpolation value</v>
      </c>
      <c r="AJ6749" s="43" t="str">
        <f>_xll.BInterpol('Base IPCA'!$C$3:$C$13,'Base IPCA'!$D$3:$D$13,AH6749,"Cubic","Extrapolate=Linear","MultiX=Average","Skip=True","Sort=True")</f>
        <v>#N/A Invalid Parameter: Interpolation value</v>
      </c>
    </row>
    <row r="6750" spans="34:36" x14ac:dyDescent="0.25">
      <c r="AH6750" s="42" t="e">
        <f t="shared" si="199"/>
        <v>#REF!</v>
      </c>
      <c r="AI6750" s="43" t="str">
        <f>_xll.BInterpol('Base IPCA'!$C$3:$C$13,'Base IPCA'!$E$3:$E$13,AH6750,"Cubic","Extrapolate=Linear","MultiX=Average","Skip=True","Sort=True")</f>
        <v>#N/A Invalid Parameter: Interpolation value</v>
      </c>
      <c r="AJ6750" s="43" t="str">
        <f>_xll.BInterpol('Base IPCA'!$C$3:$C$13,'Base IPCA'!$D$3:$D$13,AH6750,"Cubic","Extrapolate=Linear","MultiX=Average","Skip=True","Sort=True")</f>
        <v>#N/A Invalid Parameter: Interpolation value</v>
      </c>
    </row>
    <row r="6751" spans="34:36" x14ac:dyDescent="0.25">
      <c r="AH6751" s="42" t="e">
        <f t="shared" si="199"/>
        <v>#REF!</v>
      </c>
      <c r="AI6751" s="43" t="str">
        <f>_xll.BInterpol('Base IPCA'!$C$3:$C$13,'Base IPCA'!$E$3:$E$13,AH6751,"Cubic","Extrapolate=Linear","MultiX=Average","Skip=True","Sort=True")</f>
        <v>#N/A Invalid Parameter: Interpolation value</v>
      </c>
      <c r="AJ6751" s="43" t="str">
        <f>_xll.BInterpol('Base IPCA'!$C$3:$C$13,'Base IPCA'!$D$3:$D$13,AH6751,"Cubic","Extrapolate=Linear","MultiX=Average","Skip=True","Sort=True")</f>
        <v>#N/A Invalid Parameter: Interpolation value</v>
      </c>
    </row>
    <row r="6752" spans="34:36" x14ac:dyDescent="0.25">
      <c r="AH6752" s="42" t="e">
        <f t="shared" si="199"/>
        <v>#REF!</v>
      </c>
      <c r="AI6752" s="43" t="str">
        <f>_xll.BInterpol('Base IPCA'!$C$3:$C$13,'Base IPCA'!$E$3:$E$13,AH6752,"Cubic","Extrapolate=Linear","MultiX=Average","Skip=True","Sort=True")</f>
        <v>#N/A Invalid Parameter: Interpolation value</v>
      </c>
      <c r="AJ6752" s="43" t="str">
        <f>_xll.BInterpol('Base IPCA'!$C$3:$C$13,'Base IPCA'!$D$3:$D$13,AH6752,"Cubic","Extrapolate=Linear","MultiX=Average","Skip=True","Sort=True")</f>
        <v>#N/A Invalid Parameter: Interpolation value</v>
      </c>
    </row>
    <row r="6753" spans="34:36" x14ac:dyDescent="0.25">
      <c r="AH6753" s="42" t="e">
        <f t="shared" si="199"/>
        <v>#REF!</v>
      </c>
      <c r="AI6753" s="43" t="str">
        <f>_xll.BInterpol('Base IPCA'!$C$3:$C$13,'Base IPCA'!$E$3:$E$13,AH6753,"Cubic","Extrapolate=Linear","MultiX=Average","Skip=True","Sort=True")</f>
        <v>#N/A Invalid Parameter: Interpolation value</v>
      </c>
      <c r="AJ6753" s="43" t="str">
        <f>_xll.BInterpol('Base IPCA'!$C$3:$C$13,'Base IPCA'!$D$3:$D$13,AH6753,"Cubic","Extrapolate=Linear","MultiX=Average","Skip=True","Sort=True")</f>
        <v>#N/A Invalid Parameter: Interpolation value</v>
      </c>
    </row>
    <row r="6754" spans="34:36" x14ac:dyDescent="0.25">
      <c r="AH6754" s="42" t="e">
        <f t="shared" si="199"/>
        <v>#REF!</v>
      </c>
      <c r="AI6754" s="43" t="str">
        <f>_xll.BInterpol('Base IPCA'!$C$3:$C$13,'Base IPCA'!$E$3:$E$13,AH6754,"Cubic","Extrapolate=Linear","MultiX=Average","Skip=True","Sort=True")</f>
        <v>#N/A Invalid Parameter: Interpolation value</v>
      </c>
      <c r="AJ6754" s="43" t="str">
        <f>_xll.BInterpol('Base IPCA'!$C$3:$C$13,'Base IPCA'!$D$3:$D$13,AH6754,"Cubic","Extrapolate=Linear","MultiX=Average","Skip=True","Sort=True")</f>
        <v>#N/A Invalid Parameter: Interpolation value</v>
      </c>
    </row>
    <row r="6755" spans="34:36" x14ac:dyDescent="0.25">
      <c r="AH6755" s="42" t="e">
        <f t="shared" si="199"/>
        <v>#REF!</v>
      </c>
      <c r="AI6755" s="43" t="str">
        <f>_xll.BInterpol('Base IPCA'!$C$3:$C$13,'Base IPCA'!$E$3:$E$13,AH6755,"Cubic","Extrapolate=Linear","MultiX=Average","Skip=True","Sort=True")</f>
        <v>#N/A Invalid Parameter: Interpolation value</v>
      </c>
      <c r="AJ6755" s="43" t="str">
        <f>_xll.BInterpol('Base IPCA'!$C$3:$C$13,'Base IPCA'!$D$3:$D$13,AH6755,"Cubic","Extrapolate=Linear","MultiX=Average","Skip=True","Sort=True")</f>
        <v>#N/A Invalid Parameter: Interpolation value</v>
      </c>
    </row>
    <row r="6756" spans="34:36" x14ac:dyDescent="0.25">
      <c r="AH6756" s="42" t="e">
        <f t="shared" si="199"/>
        <v>#REF!</v>
      </c>
      <c r="AI6756" s="43" t="str">
        <f>_xll.BInterpol('Base IPCA'!$C$3:$C$13,'Base IPCA'!$E$3:$E$13,AH6756,"Cubic","Extrapolate=Linear","MultiX=Average","Skip=True","Sort=True")</f>
        <v>#N/A Invalid Parameter: Interpolation value</v>
      </c>
      <c r="AJ6756" s="43" t="str">
        <f>_xll.BInterpol('Base IPCA'!$C$3:$C$13,'Base IPCA'!$D$3:$D$13,AH6756,"Cubic","Extrapolate=Linear","MultiX=Average","Skip=True","Sort=True")</f>
        <v>#N/A Invalid Parameter: Interpolation value</v>
      </c>
    </row>
    <row r="6757" spans="34:36" x14ac:dyDescent="0.25">
      <c r="AH6757" s="42" t="e">
        <f t="shared" si="199"/>
        <v>#REF!</v>
      </c>
      <c r="AI6757" s="43" t="str">
        <f>_xll.BInterpol('Base IPCA'!$C$3:$C$13,'Base IPCA'!$E$3:$E$13,AH6757,"Cubic","Extrapolate=Linear","MultiX=Average","Skip=True","Sort=True")</f>
        <v>#N/A Invalid Parameter: Interpolation value</v>
      </c>
      <c r="AJ6757" s="43" t="str">
        <f>_xll.BInterpol('Base IPCA'!$C$3:$C$13,'Base IPCA'!$D$3:$D$13,AH6757,"Cubic","Extrapolate=Linear","MultiX=Average","Skip=True","Sort=True")</f>
        <v>#N/A Invalid Parameter: Interpolation value</v>
      </c>
    </row>
    <row r="6758" spans="34:36" x14ac:dyDescent="0.25">
      <c r="AH6758" s="42" t="e">
        <f t="shared" si="199"/>
        <v>#REF!</v>
      </c>
      <c r="AI6758" s="43" t="str">
        <f>_xll.BInterpol('Base IPCA'!$C$3:$C$13,'Base IPCA'!$E$3:$E$13,AH6758,"Cubic","Extrapolate=Linear","MultiX=Average","Skip=True","Sort=True")</f>
        <v>#N/A Invalid Parameter: Interpolation value</v>
      </c>
      <c r="AJ6758" s="43" t="str">
        <f>_xll.BInterpol('Base IPCA'!$C$3:$C$13,'Base IPCA'!$D$3:$D$13,AH6758,"Cubic","Extrapolate=Linear","MultiX=Average","Skip=True","Sort=True")</f>
        <v>#N/A Invalid Parameter: Interpolation value</v>
      </c>
    </row>
    <row r="6759" spans="34:36" x14ac:dyDescent="0.25">
      <c r="AH6759" s="42" t="e">
        <f t="shared" si="199"/>
        <v>#REF!</v>
      </c>
      <c r="AI6759" s="43" t="str">
        <f>_xll.BInterpol('Base IPCA'!$C$3:$C$13,'Base IPCA'!$E$3:$E$13,AH6759,"Cubic","Extrapolate=Linear","MultiX=Average","Skip=True","Sort=True")</f>
        <v>#N/A Invalid Parameter: Interpolation value</v>
      </c>
      <c r="AJ6759" s="43" t="str">
        <f>_xll.BInterpol('Base IPCA'!$C$3:$C$13,'Base IPCA'!$D$3:$D$13,AH6759,"Cubic","Extrapolate=Linear","MultiX=Average","Skip=True","Sort=True")</f>
        <v>#N/A Invalid Parameter: Interpolation value</v>
      </c>
    </row>
    <row r="6760" spans="34:36" x14ac:dyDescent="0.25">
      <c r="AH6760" s="42" t="e">
        <f t="shared" si="199"/>
        <v>#REF!</v>
      </c>
      <c r="AI6760" s="43" t="str">
        <f>_xll.BInterpol('Base IPCA'!$C$3:$C$13,'Base IPCA'!$E$3:$E$13,AH6760,"Cubic","Extrapolate=Linear","MultiX=Average","Skip=True","Sort=True")</f>
        <v>#N/A Invalid Parameter: Interpolation value</v>
      </c>
      <c r="AJ6760" s="43" t="str">
        <f>_xll.BInterpol('Base IPCA'!$C$3:$C$13,'Base IPCA'!$D$3:$D$13,AH6760,"Cubic","Extrapolate=Linear","MultiX=Average","Skip=True","Sort=True")</f>
        <v>#N/A Invalid Parameter: Interpolation value</v>
      </c>
    </row>
    <row r="6761" spans="34:36" x14ac:dyDescent="0.25">
      <c r="AH6761" s="42" t="e">
        <f t="shared" si="199"/>
        <v>#REF!</v>
      </c>
      <c r="AI6761" s="43" t="str">
        <f>_xll.BInterpol('Base IPCA'!$C$3:$C$13,'Base IPCA'!$E$3:$E$13,AH6761,"Cubic","Extrapolate=Linear","MultiX=Average","Skip=True","Sort=True")</f>
        <v>#N/A Invalid Parameter: Interpolation value</v>
      </c>
      <c r="AJ6761" s="43" t="str">
        <f>_xll.BInterpol('Base IPCA'!$C$3:$C$13,'Base IPCA'!$D$3:$D$13,AH6761,"Cubic","Extrapolate=Linear","MultiX=Average","Skip=True","Sort=True")</f>
        <v>#N/A Invalid Parameter: Interpolation value</v>
      </c>
    </row>
    <row r="6762" spans="34:36" x14ac:dyDescent="0.25">
      <c r="AH6762" s="42" t="e">
        <f t="shared" si="199"/>
        <v>#REF!</v>
      </c>
      <c r="AI6762" s="43" t="str">
        <f>_xll.BInterpol('Base IPCA'!$C$3:$C$13,'Base IPCA'!$E$3:$E$13,AH6762,"Cubic","Extrapolate=Linear","MultiX=Average","Skip=True","Sort=True")</f>
        <v>#N/A Invalid Parameter: Interpolation value</v>
      </c>
      <c r="AJ6762" s="43" t="str">
        <f>_xll.BInterpol('Base IPCA'!$C$3:$C$13,'Base IPCA'!$D$3:$D$13,AH6762,"Cubic","Extrapolate=Linear","MultiX=Average","Skip=True","Sort=True")</f>
        <v>#N/A Invalid Parameter: Interpolation value</v>
      </c>
    </row>
    <row r="6763" spans="34:36" x14ac:dyDescent="0.25">
      <c r="AH6763" s="42" t="e">
        <f t="shared" si="199"/>
        <v>#REF!</v>
      </c>
      <c r="AI6763" s="43" t="str">
        <f>_xll.BInterpol('Base IPCA'!$C$3:$C$13,'Base IPCA'!$E$3:$E$13,AH6763,"Cubic","Extrapolate=Linear","MultiX=Average","Skip=True","Sort=True")</f>
        <v>#N/A Invalid Parameter: Interpolation value</v>
      </c>
      <c r="AJ6763" s="43" t="str">
        <f>_xll.BInterpol('Base IPCA'!$C$3:$C$13,'Base IPCA'!$D$3:$D$13,AH6763,"Cubic","Extrapolate=Linear","MultiX=Average","Skip=True","Sort=True")</f>
        <v>#N/A Invalid Parameter: Interpolation value</v>
      </c>
    </row>
    <row r="6764" spans="34:36" x14ac:dyDescent="0.25">
      <c r="AH6764" s="42" t="e">
        <f t="shared" si="199"/>
        <v>#REF!</v>
      </c>
      <c r="AI6764" s="43" t="str">
        <f>_xll.BInterpol('Base IPCA'!$C$3:$C$13,'Base IPCA'!$E$3:$E$13,AH6764,"Cubic","Extrapolate=Linear","MultiX=Average","Skip=True","Sort=True")</f>
        <v>#N/A Invalid Parameter: Interpolation value</v>
      </c>
      <c r="AJ6764" s="43" t="str">
        <f>_xll.BInterpol('Base IPCA'!$C$3:$C$13,'Base IPCA'!$D$3:$D$13,AH6764,"Cubic","Extrapolate=Linear","MultiX=Average","Skip=True","Sort=True")</f>
        <v>#N/A Invalid Parameter: Interpolation value</v>
      </c>
    </row>
    <row r="6765" spans="34:36" x14ac:dyDescent="0.25">
      <c r="AH6765" s="42" t="e">
        <f t="shared" si="199"/>
        <v>#REF!</v>
      </c>
      <c r="AI6765" s="43" t="str">
        <f>_xll.BInterpol('Base IPCA'!$C$3:$C$13,'Base IPCA'!$E$3:$E$13,AH6765,"Cubic","Extrapolate=Linear","MultiX=Average","Skip=True","Sort=True")</f>
        <v>#N/A Invalid Parameter: Interpolation value</v>
      </c>
      <c r="AJ6765" s="43" t="str">
        <f>_xll.BInterpol('Base IPCA'!$C$3:$C$13,'Base IPCA'!$D$3:$D$13,AH6765,"Cubic","Extrapolate=Linear","MultiX=Average","Skip=True","Sort=True")</f>
        <v>#N/A Invalid Parameter: Interpolation value</v>
      </c>
    </row>
    <row r="6766" spans="34:36" x14ac:dyDescent="0.25">
      <c r="AH6766" s="42" t="e">
        <f t="shared" si="199"/>
        <v>#REF!</v>
      </c>
      <c r="AI6766" s="43" t="str">
        <f>_xll.BInterpol('Base IPCA'!$C$3:$C$13,'Base IPCA'!$E$3:$E$13,AH6766,"Cubic","Extrapolate=Linear","MultiX=Average","Skip=True","Sort=True")</f>
        <v>#N/A Invalid Parameter: Interpolation value</v>
      </c>
      <c r="AJ6766" s="43" t="str">
        <f>_xll.BInterpol('Base IPCA'!$C$3:$C$13,'Base IPCA'!$D$3:$D$13,AH6766,"Cubic","Extrapolate=Linear","MultiX=Average","Skip=True","Sort=True")</f>
        <v>#N/A Invalid Parameter: Interpolation value</v>
      </c>
    </row>
    <row r="6767" spans="34:36" x14ac:dyDescent="0.25">
      <c r="AH6767" s="42" t="e">
        <f t="shared" si="199"/>
        <v>#REF!</v>
      </c>
      <c r="AI6767" s="43" t="str">
        <f>_xll.BInterpol('Base IPCA'!$C$3:$C$13,'Base IPCA'!$E$3:$E$13,AH6767,"Cubic","Extrapolate=Linear","MultiX=Average","Skip=True","Sort=True")</f>
        <v>#N/A Invalid Parameter: Interpolation value</v>
      </c>
      <c r="AJ6767" s="43" t="str">
        <f>_xll.BInterpol('Base IPCA'!$C$3:$C$13,'Base IPCA'!$D$3:$D$13,AH6767,"Cubic","Extrapolate=Linear","MultiX=Average","Skip=True","Sort=True")</f>
        <v>#N/A Invalid Parameter: Interpolation value</v>
      </c>
    </row>
    <row r="6768" spans="34:36" x14ac:dyDescent="0.25">
      <c r="AH6768" s="42" t="e">
        <f t="shared" si="199"/>
        <v>#REF!</v>
      </c>
      <c r="AI6768" s="43" t="str">
        <f>_xll.BInterpol('Base IPCA'!$C$3:$C$13,'Base IPCA'!$E$3:$E$13,AH6768,"Cubic","Extrapolate=Linear","MultiX=Average","Skip=True","Sort=True")</f>
        <v>#N/A Invalid Parameter: Interpolation value</v>
      </c>
      <c r="AJ6768" s="43" t="str">
        <f>_xll.BInterpol('Base IPCA'!$C$3:$C$13,'Base IPCA'!$D$3:$D$13,AH6768,"Cubic","Extrapolate=Linear","MultiX=Average","Skip=True","Sort=True")</f>
        <v>#N/A Invalid Parameter: Interpolation value</v>
      </c>
    </row>
    <row r="6769" spans="34:36" x14ac:dyDescent="0.25">
      <c r="AH6769" s="42" t="e">
        <f t="shared" si="199"/>
        <v>#REF!</v>
      </c>
      <c r="AI6769" s="43" t="str">
        <f>_xll.BInterpol('Base IPCA'!$C$3:$C$13,'Base IPCA'!$E$3:$E$13,AH6769,"Cubic","Extrapolate=Linear","MultiX=Average","Skip=True","Sort=True")</f>
        <v>#N/A Invalid Parameter: Interpolation value</v>
      </c>
      <c r="AJ6769" s="43" t="str">
        <f>_xll.BInterpol('Base IPCA'!$C$3:$C$13,'Base IPCA'!$D$3:$D$13,AH6769,"Cubic","Extrapolate=Linear","MultiX=Average","Skip=True","Sort=True")</f>
        <v>#N/A Invalid Parameter: Interpolation value</v>
      </c>
    </row>
    <row r="6770" spans="34:36" x14ac:dyDescent="0.25">
      <c r="AH6770" s="42" t="e">
        <f t="shared" si="199"/>
        <v>#REF!</v>
      </c>
      <c r="AI6770" s="43" t="str">
        <f>_xll.BInterpol('Base IPCA'!$C$3:$C$13,'Base IPCA'!$E$3:$E$13,AH6770,"Cubic","Extrapolate=Linear","MultiX=Average","Skip=True","Sort=True")</f>
        <v>#N/A Invalid Parameter: Interpolation value</v>
      </c>
      <c r="AJ6770" s="43" t="str">
        <f>_xll.BInterpol('Base IPCA'!$C$3:$C$13,'Base IPCA'!$D$3:$D$13,AH6770,"Cubic","Extrapolate=Linear","MultiX=Average","Skip=True","Sort=True")</f>
        <v>#N/A Invalid Parameter: Interpolation value</v>
      </c>
    </row>
    <row r="6771" spans="34:36" x14ac:dyDescent="0.25">
      <c r="AH6771" s="42" t="e">
        <f t="shared" si="199"/>
        <v>#REF!</v>
      </c>
      <c r="AI6771" s="43" t="str">
        <f>_xll.BInterpol('Base IPCA'!$C$3:$C$13,'Base IPCA'!$E$3:$E$13,AH6771,"Cubic","Extrapolate=Linear","MultiX=Average","Skip=True","Sort=True")</f>
        <v>#N/A Invalid Parameter: Interpolation value</v>
      </c>
      <c r="AJ6771" s="43" t="str">
        <f>_xll.BInterpol('Base IPCA'!$C$3:$C$13,'Base IPCA'!$D$3:$D$13,AH6771,"Cubic","Extrapolate=Linear","MultiX=Average","Skip=True","Sort=True")</f>
        <v>#N/A Invalid Parameter: Interpolation value</v>
      </c>
    </row>
    <row r="6772" spans="34:36" x14ac:dyDescent="0.25">
      <c r="AH6772" s="42" t="e">
        <f t="shared" si="199"/>
        <v>#REF!</v>
      </c>
      <c r="AI6772" s="43" t="str">
        <f>_xll.BInterpol('Base IPCA'!$C$3:$C$13,'Base IPCA'!$E$3:$E$13,AH6772,"Cubic","Extrapolate=Linear","MultiX=Average","Skip=True","Sort=True")</f>
        <v>#N/A Invalid Parameter: Interpolation value</v>
      </c>
      <c r="AJ6772" s="43" t="str">
        <f>_xll.BInterpol('Base IPCA'!$C$3:$C$13,'Base IPCA'!$D$3:$D$13,AH6772,"Cubic","Extrapolate=Linear","MultiX=Average","Skip=True","Sort=True")</f>
        <v>#N/A Invalid Parameter: Interpolation value</v>
      </c>
    </row>
    <row r="6773" spans="34:36" x14ac:dyDescent="0.25">
      <c r="AH6773" s="42" t="e">
        <f t="shared" si="199"/>
        <v>#REF!</v>
      </c>
      <c r="AI6773" s="43" t="str">
        <f>_xll.BInterpol('Base IPCA'!$C$3:$C$13,'Base IPCA'!$E$3:$E$13,AH6773,"Cubic","Extrapolate=Linear","MultiX=Average","Skip=True","Sort=True")</f>
        <v>#N/A Invalid Parameter: Interpolation value</v>
      </c>
      <c r="AJ6773" s="43" t="str">
        <f>_xll.BInterpol('Base IPCA'!$C$3:$C$13,'Base IPCA'!$D$3:$D$13,AH6773,"Cubic","Extrapolate=Linear","MultiX=Average","Skip=True","Sort=True")</f>
        <v>#N/A Invalid Parameter: Interpolation value</v>
      </c>
    </row>
    <row r="6774" spans="34:36" x14ac:dyDescent="0.25">
      <c r="AH6774" s="42" t="e">
        <f t="shared" si="199"/>
        <v>#REF!</v>
      </c>
      <c r="AI6774" s="43" t="str">
        <f>_xll.BInterpol('Base IPCA'!$C$3:$C$13,'Base IPCA'!$E$3:$E$13,AH6774,"Cubic","Extrapolate=Linear","MultiX=Average","Skip=True","Sort=True")</f>
        <v>#N/A Invalid Parameter: Interpolation value</v>
      </c>
      <c r="AJ6774" s="43" t="str">
        <f>_xll.BInterpol('Base IPCA'!$C$3:$C$13,'Base IPCA'!$D$3:$D$13,AH6774,"Cubic","Extrapolate=Linear","MultiX=Average","Skip=True","Sort=True")</f>
        <v>#N/A Invalid Parameter: Interpolation value</v>
      </c>
    </row>
    <row r="6775" spans="34:36" x14ac:dyDescent="0.25">
      <c r="AH6775" s="42" t="e">
        <f t="shared" si="199"/>
        <v>#REF!</v>
      </c>
      <c r="AI6775" s="43" t="str">
        <f>_xll.BInterpol('Base IPCA'!$C$3:$C$13,'Base IPCA'!$E$3:$E$13,AH6775,"Cubic","Extrapolate=Linear","MultiX=Average","Skip=True","Sort=True")</f>
        <v>#N/A Invalid Parameter: Interpolation value</v>
      </c>
      <c r="AJ6775" s="43" t="str">
        <f>_xll.BInterpol('Base IPCA'!$C$3:$C$13,'Base IPCA'!$D$3:$D$13,AH6775,"Cubic","Extrapolate=Linear","MultiX=Average","Skip=True","Sort=True")</f>
        <v>#N/A Invalid Parameter: Interpolation value</v>
      </c>
    </row>
    <row r="6776" spans="34:36" x14ac:dyDescent="0.25">
      <c r="AH6776" s="42" t="e">
        <f t="shared" si="199"/>
        <v>#REF!</v>
      </c>
      <c r="AI6776" s="43" t="str">
        <f>_xll.BInterpol('Base IPCA'!$C$3:$C$13,'Base IPCA'!$E$3:$E$13,AH6776,"Cubic","Extrapolate=Linear","MultiX=Average","Skip=True","Sort=True")</f>
        <v>#N/A Invalid Parameter: Interpolation value</v>
      </c>
      <c r="AJ6776" s="43" t="str">
        <f>_xll.BInterpol('Base IPCA'!$C$3:$C$13,'Base IPCA'!$D$3:$D$13,AH6776,"Cubic","Extrapolate=Linear","MultiX=Average","Skip=True","Sort=True")</f>
        <v>#N/A Invalid Parameter: Interpolation value</v>
      </c>
    </row>
    <row r="6777" spans="34:36" x14ac:dyDescent="0.25">
      <c r="AH6777" s="42" t="e">
        <f t="shared" si="199"/>
        <v>#REF!</v>
      </c>
      <c r="AI6777" s="43" t="str">
        <f>_xll.BInterpol('Base IPCA'!$C$3:$C$13,'Base IPCA'!$E$3:$E$13,AH6777,"Cubic","Extrapolate=Linear","MultiX=Average","Skip=True","Sort=True")</f>
        <v>#N/A Invalid Parameter: Interpolation value</v>
      </c>
      <c r="AJ6777" s="43" t="str">
        <f>_xll.BInterpol('Base IPCA'!$C$3:$C$13,'Base IPCA'!$D$3:$D$13,AH6777,"Cubic","Extrapolate=Linear","MultiX=Average","Skip=True","Sort=True")</f>
        <v>#N/A Invalid Parameter: Interpolation value</v>
      </c>
    </row>
    <row r="6778" spans="34:36" x14ac:dyDescent="0.25">
      <c r="AH6778" s="42" t="e">
        <f t="shared" si="199"/>
        <v>#REF!</v>
      </c>
      <c r="AI6778" s="43" t="str">
        <f>_xll.BInterpol('Base IPCA'!$C$3:$C$13,'Base IPCA'!$E$3:$E$13,AH6778,"Cubic","Extrapolate=Linear","MultiX=Average","Skip=True","Sort=True")</f>
        <v>#N/A Invalid Parameter: Interpolation value</v>
      </c>
      <c r="AJ6778" s="43" t="str">
        <f>_xll.BInterpol('Base IPCA'!$C$3:$C$13,'Base IPCA'!$D$3:$D$13,AH6778,"Cubic","Extrapolate=Linear","MultiX=Average","Skip=True","Sort=True")</f>
        <v>#N/A Invalid Parameter: Interpolation value</v>
      </c>
    </row>
    <row r="6779" spans="34:36" x14ac:dyDescent="0.25">
      <c r="AH6779" s="42" t="e">
        <f t="shared" si="199"/>
        <v>#REF!</v>
      </c>
      <c r="AI6779" s="43" t="str">
        <f>_xll.BInterpol('Base IPCA'!$C$3:$C$13,'Base IPCA'!$E$3:$E$13,AH6779,"Cubic","Extrapolate=Linear","MultiX=Average","Skip=True","Sort=True")</f>
        <v>#N/A Invalid Parameter: Interpolation value</v>
      </c>
      <c r="AJ6779" s="43" t="str">
        <f>_xll.BInterpol('Base IPCA'!$C$3:$C$13,'Base IPCA'!$D$3:$D$13,AH6779,"Cubic","Extrapolate=Linear","MultiX=Average","Skip=True","Sort=True")</f>
        <v>#N/A Invalid Parameter: Interpolation value</v>
      </c>
    </row>
    <row r="6780" spans="34:36" x14ac:dyDescent="0.25">
      <c r="AH6780" s="42" t="e">
        <f t="shared" si="199"/>
        <v>#REF!</v>
      </c>
      <c r="AI6780" s="43" t="str">
        <f>_xll.BInterpol('Base IPCA'!$C$3:$C$13,'Base IPCA'!$E$3:$E$13,AH6780,"Cubic","Extrapolate=Linear","MultiX=Average","Skip=True","Sort=True")</f>
        <v>#N/A Invalid Parameter: Interpolation value</v>
      </c>
      <c r="AJ6780" s="43" t="str">
        <f>_xll.BInterpol('Base IPCA'!$C$3:$C$13,'Base IPCA'!$D$3:$D$13,AH6780,"Cubic","Extrapolate=Linear","MultiX=Average","Skip=True","Sort=True")</f>
        <v>#N/A Invalid Parameter: Interpolation value</v>
      </c>
    </row>
    <row r="6781" spans="34:36" x14ac:dyDescent="0.25">
      <c r="AH6781" s="42" t="e">
        <f t="shared" si="199"/>
        <v>#REF!</v>
      </c>
      <c r="AI6781" s="43" t="str">
        <f>_xll.BInterpol('Base IPCA'!$C$3:$C$13,'Base IPCA'!$E$3:$E$13,AH6781,"Cubic","Extrapolate=Linear","MultiX=Average","Skip=True","Sort=True")</f>
        <v>#N/A Invalid Parameter: Interpolation value</v>
      </c>
      <c r="AJ6781" s="43" t="str">
        <f>_xll.BInterpol('Base IPCA'!$C$3:$C$13,'Base IPCA'!$D$3:$D$13,AH6781,"Cubic","Extrapolate=Linear","MultiX=Average","Skip=True","Sort=True")</f>
        <v>#N/A Invalid Parameter: Interpolation value</v>
      </c>
    </row>
    <row r="6782" spans="34:36" x14ac:dyDescent="0.25">
      <c r="AH6782" s="42" t="e">
        <f t="shared" si="199"/>
        <v>#REF!</v>
      </c>
      <c r="AI6782" s="43" t="str">
        <f>_xll.BInterpol('Base IPCA'!$C$3:$C$13,'Base IPCA'!$E$3:$E$13,AH6782,"Cubic","Extrapolate=Linear","MultiX=Average","Skip=True","Sort=True")</f>
        <v>#N/A Invalid Parameter: Interpolation value</v>
      </c>
      <c r="AJ6782" s="43" t="str">
        <f>_xll.BInterpol('Base IPCA'!$C$3:$C$13,'Base IPCA'!$D$3:$D$13,AH6782,"Cubic","Extrapolate=Linear","MultiX=Average","Skip=True","Sort=True")</f>
        <v>#N/A Invalid Parameter: Interpolation value</v>
      </c>
    </row>
    <row r="6783" spans="34:36" x14ac:dyDescent="0.25">
      <c r="AH6783" s="42" t="e">
        <f t="shared" si="199"/>
        <v>#REF!</v>
      </c>
      <c r="AI6783" s="43" t="str">
        <f>_xll.BInterpol('Base IPCA'!$C$3:$C$13,'Base IPCA'!$E$3:$E$13,AH6783,"Cubic","Extrapolate=Linear","MultiX=Average","Skip=True","Sort=True")</f>
        <v>#N/A Invalid Parameter: Interpolation value</v>
      </c>
      <c r="AJ6783" s="43" t="str">
        <f>_xll.BInterpol('Base IPCA'!$C$3:$C$13,'Base IPCA'!$D$3:$D$13,AH6783,"Cubic","Extrapolate=Linear","MultiX=Average","Skip=True","Sort=True")</f>
        <v>#N/A Invalid Parameter: Interpolation value</v>
      </c>
    </row>
    <row r="6784" spans="34:36" x14ac:dyDescent="0.25">
      <c r="AH6784" s="42" t="e">
        <f t="shared" si="199"/>
        <v>#REF!</v>
      </c>
      <c r="AI6784" s="43" t="str">
        <f>_xll.BInterpol('Base IPCA'!$C$3:$C$13,'Base IPCA'!$E$3:$E$13,AH6784,"Cubic","Extrapolate=Linear","MultiX=Average","Skip=True","Sort=True")</f>
        <v>#N/A Invalid Parameter: Interpolation value</v>
      </c>
      <c r="AJ6784" s="43" t="str">
        <f>_xll.BInterpol('Base IPCA'!$C$3:$C$13,'Base IPCA'!$D$3:$D$13,AH6784,"Cubic","Extrapolate=Linear","MultiX=Average","Skip=True","Sort=True")</f>
        <v>#N/A Invalid Parameter: Interpolation value</v>
      </c>
    </row>
    <row r="6785" spans="34:36" x14ac:dyDescent="0.25">
      <c r="AH6785" s="42" t="e">
        <f t="shared" si="199"/>
        <v>#REF!</v>
      </c>
      <c r="AI6785" s="43" t="str">
        <f>_xll.BInterpol('Base IPCA'!$C$3:$C$13,'Base IPCA'!$E$3:$E$13,AH6785,"Cubic","Extrapolate=Linear","MultiX=Average","Skip=True","Sort=True")</f>
        <v>#N/A Invalid Parameter: Interpolation value</v>
      </c>
      <c r="AJ6785" s="43" t="str">
        <f>_xll.BInterpol('Base IPCA'!$C$3:$C$13,'Base IPCA'!$D$3:$D$13,AH6785,"Cubic","Extrapolate=Linear","MultiX=Average","Skip=True","Sort=True")</f>
        <v>#N/A Invalid Parameter: Interpolation value</v>
      </c>
    </row>
    <row r="6786" spans="34:36" x14ac:dyDescent="0.25">
      <c r="AH6786" s="42" t="e">
        <f t="shared" si="199"/>
        <v>#REF!</v>
      </c>
      <c r="AI6786" s="43" t="str">
        <f>_xll.BInterpol('Base IPCA'!$C$3:$C$13,'Base IPCA'!$E$3:$E$13,AH6786,"Cubic","Extrapolate=Linear","MultiX=Average","Skip=True","Sort=True")</f>
        <v>#N/A Invalid Parameter: Interpolation value</v>
      </c>
      <c r="AJ6786" s="43" t="str">
        <f>_xll.BInterpol('Base IPCA'!$C$3:$C$13,'Base IPCA'!$D$3:$D$13,AH6786,"Cubic","Extrapolate=Linear","MultiX=Average","Skip=True","Sort=True")</f>
        <v>#N/A Invalid Parameter: Interpolation value</v>
      </c>
    </row>
    <row r="6787" spans="34:36" x14ac:dyDescent="0.25">
      <c r="AH6787" s="42" t="e">
        <f t="shared" si="199"/>
        <v>#REF!</v>
      </c>
      <c r="AI6787" s="43" t="str">
        <f>_xll.BInterpol('Base IPCA'!$C$3:$C$13,'Base IPCA'!$E$3:$E$13,AH6787,"Cubic","Extrapolate=Linear","MultiX=Average","Skip=True","Sort=True")</f>
        <v>#N/A Invalid Parameter: Interpolation value</v>
      </c>
      <c r="AJ6787" s="43" t="str">
        <f>_xll.BInterpol('Base IPCA'!$C$3:$C$13,'Base IPCA'!$D$3:$D$13,AH6787,"Cubic","Extrapolate=Linear","MultiX=Average","Skip=True","Sort=True")</f>
        <v>#N/A Invalid Parameter: Interpolation value</v>
      </c>
    </row>
    <row r="6788" spans="34:36" x14ac:dyDescent="0.25">
      <c r="AH6788" s="42" t="e">
        <f t="shared" si="199"/>
        <v>#REF!</v>
      </c>
      <c r="AI6788" s="43" t="str">
        <f>_xll.BInterpol('Base IPCA'!$C$3:$C$13,'Base IPCA'!$E$3:$E$13,AH6788,"Cubic","Extrapolate=Linear","MultiX=Average","Skip=True","Sort=True")</f>
        <v>#N/A Invalid Parameter: Interpolation value</v>
      </c>
      <c r="AJ6788" s="43" t="str">
        <f>_xll.BInterpol('Base IPCA'!$C$3:$C$13,'Base IPCA'!$D$3:$D$13,AH6788,"Cubic","Extrapolate=Linear","MultiX=Average","Skip=True","Sort=True")</f>
        <v>#N/A Invalid Parameter: Interpolation value</v>
      </c>
    </row>
    <row r="6789" spans="34:36" x14ac:dyDescent="0.25">
      <c r="AH6789" s="42" t="e">
        <f t="shared" si="199"/>
        <v>#REF!</v>
      </c>
      <c r="AI6789" s="43" t="str">
        <f>_xll.BInterpol('Base IPCA'!$C$3:$C$13,'Base IPCA'!$E$3:$E$13,AH6789,"Cubic","Extrapolate=Linear","MultiX=Average","Skip=True","Sort=True")</f>
        <v>#N/A Invalid Parameter: Interpolation value</v>
      </c>
      <c r="AJ6789" s="43" t="str">
        <f>_xll.BInterpol('Base IPCA'!$C$3:$C$13,'Base IPCA'!$D$3:$D$13,AH6789,"Cubic","Extrapolate=Linear","MultiX=Average","Skip=True","Sort=True")</f>
        <v>#N/A Invalid Parameter: Interpolation value</v>
      </c>
    </row>
    <row r="6790" spans="34:36" x14ac:dyDescent="0.25">
      <c r="AH6790" s="42" t="e">
        <f t="shared" ref="AH6790:AH6853" si="200">AH6789+1</f>
        <v>#REF!</v>
      </c>
      <c r="AI6790" s="43" t="str">
        <f>_xll.BInterpol('Base IPCA'!$C$3:$C$13,'Base IPCA'!$E$3:$E$13,AH6790,"Cubic","Extrapolate=Linear","MultiX=Average","Skip=True","Sort=True")</f>
        <v>#N/A Invalid Parameter: Interpolation value</v>
      </c>
      <c r="AJ6790" s="43" t="str">
        <f>_xll.BInterpol('Base IPCA'!$C$3:$C$13,'Base IPCA'!$D$3:$D$13,AH6790,"Cubic","Extrapolate=Linear","MultiX=Average","Skip=True","Sort=True")</f>
        <v>#N/A Invalid Parameter: Interpolation value</v>
      </c>
    </row>
    <row r="6791" spans="34:36" x14ac:dyDescent="0.25">
      <c r="AH6791" s="42" t="e">
        <f t="shared" si="200"/>
        <v>#REF!</v>
      </c>
      <c r="AI6791" s="43" t="str">
        <f>_xll.BInterpol('Base IPCA'!$C$3:$C$13,'Base IPCA'!$E$3:$E$13,AH6791,"Cubic","Extrapolate=Linear","MultiX=Average","Skip=True","Sort=True")</f>
        <v>#N/A Invalid Parameter: Interpolation value</v>
      </c>
      <c r="AJ6791" s="43" t="str">
        <f>_xll.BInterpol('Base IPCA'!$C$3:$C$13,'Base IPCA'!$D$3:$D$13,AH6791,"Cubic","Extrapolate=Linear","MultiX=Average","Skip=True","Sort=True")</f>
        <v>#N/A Invalid Parameter: Interpolation value</v>
      </c>
    </row>
    <row r="6792" spans="34:36" x14ac:dyDescent="0.25">
      <c r="AH6792" s="42" t="e">
        <f t="shared" si="200"/>
        <v>#REF!</v>
      </c>
      <c r="AI6792" s="43" t="str">
        <f>_xll.BInterpol('Base IPCA'!$C$3:$C$13,'Base IPCA'!$E$3:$E$13,AH6792,"Cubic","Extrapolate=Linear","MultiX=Average","Skip=True","Sort=True")</f>
        <v>#N/A Invalid Parameter: Interpolation value</v>
      </c>
      <c r="AJ6792" s="43" t="str">
        <f>_xll.BInterpol('Base IPCA'!$C$3:$C$13,'Base IPCA'!$D$3:$D$13,AH6792,"Cubic","Extrapolate=Linear","MultiX=Average","Skip=True","Sort=True")</f>
        <v>#N/A Invalid Parameter: Interpolation value</v>
      </c>
    </row>
    <row r="6793" spans="34:36" x14ac:dyDescent="0.25">
      <c r="AH6793" s="42" t="e">
        <f t="shared" si="200"/>
        <v>#REF!</v>
      </c>
      <c r="AI6793" s="43" t="str">
        <f>_xll.BInterpol('Base IPCA'!$C$3:$C$13,'Base IPCA'!$E$3:$E$13,AH6793,"Cubic","Extrapolate=Linear","MultiX=Average","Skip=True","Sort=True")</f>
        <v>#N/A Invalid Parameter: Interpolation value</v>
      </c>
      <c r="AJ6793" s="43" t="str">
        <f>_xll.BInterpol('Base IPCA'!$C$3:$C$13,'Base IPCA'!$D$3:$D$13,AH6793,"Cubic","Extrapolate=Linear","MultiX=Average","Skip=True","Sort=True")</f>
        <v>#N/A Invalid Parameter: Interpolation value</v>
      </c>
    </row>
    <row r="6794" spans="34:36" x14ac:dyDescent="0.25">
      <c r="AH6794" s="42" t="e">
        <f t="shared" si="200"/>
        <v>#REF!</v>
      </c>
      <c r="AI6794" s="43" t="str">
        <f>_xll.BInterpol('Base IPCA'!$C$3:$C$13,'Base IPCA'!$E$3:$E$13,AH6794,"Cubic","Extrapolate=Linear","MultiX=Average","Skip=True","Sort=True")</f>
        <v>#N/A Invalid Parameter: Interpolation value</v>
      </c>
      <c r="AJ6794" s="43" t="str">
        <f>_xll.BInterpol('Base IPCA'!$C$3:$C$13,'Base IPCA'!$D$3:$D$13,AH6794,"Cubic","Extrapolate=Linear","MultiX=Average","Skip=True","Sort=True")</f>
        <v>#N/A Invalid Parameter: Interpolation value</v>
      </c>
    </row>
    <row r="6795" spans="34:36" x14ac:dyDescent="0.25">
      <c r="AH6795" s="42" t="e">
        <f t="shared" si="200"/>
        <v>#REF!</v>
      </c>
      <c r="AI6795" s="43" t="str">
        <f>_xll.BInterpol('Base IPCA'!$C$3:$C$13,'Base IPCA'!$E$3:$E$13,AH6795,"Cubic","Extrapolate=Linear","MultiX=Average","Skip=True","Sort=True")</f>
        <v>#N/A Invalid Parameter: Interpolation value</v>
      </c>
      <c r="AJ6795" s="43" t="str">
        <f>_xll.BInterpol('Base IPCA'!$C$3:$C$13,'Base IPCA'!$D$3:$D$13,AH6795,"Cubic","Extrapolate=Linear","MultiX=Average","Skip=True","Sort=True")</f>
        <v>#N/A Invalid Parameter: Interpolation value</v>
      </c>
    </row>
    <row r="6796" spans="34:36" x14ac:dyDescent="0.25">
      <c r="AH6796" s="42" t="e">
        <f t="shared" si="200"/>
        <v>#REF!</v>
      </c>
      <c r="AI6796" s="43" t="str">
        <f>_xll.BInterpol('Base IPCA'!$C$3:$C$13,'Base IPCA'!$E$3:$E$13,AH6796,"Cubic","Extrapolate=Linear","MultiX=Average","Skip=True","Sort=True")</f>
        <v>#N/A Invalid Parameter: Interpolation value</v>
      </c>
      <c r="AJ6796" s="43" t="str">
        <f>_xll.BInterpol('Base IPCA'!$C$3:$C$13,'Base IPCA'!$D$3:$D$13,AH6796,"Cubic","Extrapolate=Linear","MultiX=Average","Skip=True","Sort=True")</f>
        <v>#N/A Invalid Parameter: Interpolation value</v>
      </c>
    </row>
    <row r="6797" spans="34:36" x14ac:dyDescent="0.25">
      <c r="AH6797" s="42" t="e">
        <f t="shared" si="200"/>
        <v>#REF!</v>
      </c>
      <c r="AI6797" s="43" t="str">
        <f>_xll.BInterpol('Base IPCA'!$C$3:$C$13,'Base IPCA'!$E$3:$E$13,AH6797,"Cubic","Extrapolate=Linear","MultiX=Average","Skip=True","Sort=True")</f>
        <v>#N/A Invalid Parameter: Interpolation value</v>
      </c>
      <c r="AJ6797" s="43" t="str">
        <f>_xll.BInterpol('Base IPCA'!$C$3:$C$13,'Base IPCA'!$D$3:$D$13,AH6797,"Cubic","Extrapolate=Linear","MultiX=Average","Skip=True","Sort=True")</f>
        <v>#N/A Invalid Parameter: Interpolation value</v>
      </c>
    </row>
    <row r="6798" spans="34:36" x14ac:dyDescent="0.25">
      <c r="AH6798" s="42" t="e">
        <f t="shared" si="200"/>
        <v>#REF!</v>
      </c>
      <c r="AI6798" s="43" t="str">
        <f>_xll.BInterpol('Base IPCA'!$C$3:$C$13,'Base IPCA'!$E$3:$E$13,AH6798,"Cubic","Extrapolate=Linear","MultiX=Average","Skip=True","Sort=True")</f>
        <v>#N/A Invalid Parameter: Interpolation value</v>
      </c>
      <c r="AJ6798" s="43" t="str">
        <f>_xll.BInterpol('Base IPCA'!$C$3:$C$13,'Base IPCA'!$D$3:$D$13,AH6798,"Cubic","Extrapolate=Linear","MultiX=Average","Skip=True","Sort=True")</f>
        <v>#N/A Invalid Parameter: Interpolation value</v>
      </c>
    </row>
    <row r="6799" spans="34:36" x14ac:dyDescent="0.25">
      <c r="AH6799" s="42" t="e">
        <f t="shared" si="200"/>
        <v>#REF!</v>
      </c>
      <c r="AI6799" s="43" t="str">
        <f>_xll.BInterpol('Base IPCA'!$C$3:$C$13,'Base IPCA'!$E$3:$E$13,AH6799,"Cubic","Extrapolate=Linear","MultiX=Average","Skip=True","Sort=True")</f>
        <v>#N/A Invalid Parameter: Interpolation value</v>
      </c>
      <c r="AJ6799" s="43" t="str">
        <f>_xll.BInterpol('Base IPCA'!$C$3:$C$13,'Base IPCA'!$D$3:$D$13,AH6799,"Cubic","Extrapolate=Linear","MultiX=Average","Skip=True","Sort=True")</f>
        <v>#N/A Invalid Parameter: Interpolation value</v>
      </c>
    </row>
    <row r="6800" spans="34:36" x14ac:dyDescent="0.25">
      <c r="AH6800" s="42" t="e">
        <f t="shared" si="200"/>
        <v>#REF!</v>
      </c>
      <c r="AI6800" s="43" t="str">
        <f>_xll.BInterpol('Base IPCA'!$C$3:$C$13,'Base IPCA'!$E$3:$E$13,AH6800,"Cubic","Extrapolate=Linear","MultiX=Average","Skip=True","Sort=True")</f>
        <v>#N/A Invalid Parameter: Interpolation value</v>
      </c>
      <c r="AJ6800" s="43" t="str">
        <f>_xll.BInterpol('Base IPCA'!$C$3:$C$13,'Base IPCA'!$D$3:$D$13,AH6800,"Cubic","Extrapolate=Linear","MultiX=Average","Skip=True","Sort=True")</f>
        <v>#N/A Invalid Parameter: Interpolation value</v>
      </c>
    </row>
    <row r="6801" spans="34:36" x14ac:dyDescent="0.25">
      <c r="AH6801" s="42" t="e">
        <f t="shared" si="200"/>
        <v>#REF!</v>
      </c>
      <c r="AI6801" s="43" t="str">
        <f>_xll.BInterpol('Base IPCA'!$C$3:$C$13,'Base IPCA'!$E$3:$E$13,AH6801,"Cubic","Extrapolate=Linear","MultiX=Average","Skip=True","Sort=True")</f>
        <v>#N/A Invalid Parameter: Interpolation value</v>
      </c>
      <c r="AJ6801" s="43" t="str">
        <f>_xll.BInterpol('Base IPCA'!$C$3:$C$13,'Base IPCA'!$D$3:$D$13,AH6801,"Cubic","Extrapolate=Linear","MultiX=Average","Skip=True","Sort=True")</f>
        <v>#N/A Invalid Parameter: Interpolation value</v>
      </c>
    </row>
    <row r="6802" spans="34:36" x14ac:dyDescent="0.25">
      <c r="AH6802" s="42" t="e">
        <f t="shared" si="200"/>
        <v>#REF!</v>
      </c>
      <c r="AI6802" s="43" t="str">
        <f>_xll.BInterpol('Base IPCA'!$C$3:$C$13,'Base IPCA'!$E$3:$E$13,AH6802,"Cubic","Extrapolate=Linear","MultiX=Average","Skip=True","Sort=True")</f>
        <v>#N/A Invalid Parameter: Interpolation value</v>
      </c>
      <c r="AJ6802" s="43" t="str">
        <f>_xll.BInterpol('Base IPCA'!$C$3:$C$13,'Base IPCA'!$D$3:$D$13,AH6802,"Cubic","Extrapolate=Linear","MultiX=Average","Skip=True","Sort=True")</f>
        <v>#N/A Invalid Parameter: Interpolation value</v>
      </c>
    </row>
    <row r="6803" spans="34:36" x14ac:dyDescent="0.25">
      <c r="AH6803" s="42" t="e">
        <f t="shared" si="200"/>
        <v>#REF!</v>
      </c>
      <c r="AI6803" s="43" t="str">
        <f>_xll.BInterpol('Base IPCA'!$C$3:$C$13,'Base IPCA'!$E$3:$E$13,AH6803,"Cubic","Extrapolate=Linear","MultiX=Average","Skip=True","Sort=True")</f>
        <v>#N/A Invalid Parameter: Interpolation value</v>
      </c>
      <c r="AJ6803" s="43" t="str">
        <f>_xll.BInterpol('Base IPCA'!$C$3:$C$13,'Base IPCA'!$D$3:$D$13,AH6803,"Cubic","Extrapolate=Linear","MultiX=Average","Skip=True","Sort=True")</f>
        <v>#N/A Invalid Parameter: Interpolation value</v>
      </c>
    </row>
    <row r="6804" spans="34:36" x14ac:dyDescent="0.25">
      <c r="AH6804" s="42" t="e">
        <f t="shared" si="200"/>
        <v>#REF!</v>
      </c>
      <c r="AI6804" s="43" t="str">
        <f>_xll.BInterpol('Base IPCA'!$C$3:$C$13,'Base IPCA'!$E$3:$E$13,AH6804,"Cubic","Extrapolate=Linear","MultiX=Average","Skip=True","Sort=True")</f>
        <v>#N/A Invalid Parameter: Interpolation value</v>
      </c>
      <c r="AJ6804" s="43" t="str">
        <f>_xll.BInterpol('Base IPCA'!$C$3:$C$13,'Base IPCA'!$D$3:$D$13,AH6804,"Cubic","Extrapolate=Linear","MultiX=Average","Skip=True","Sort=True")</f>
        <v>#N/A Invalid Parameter: Interpolation value</v>
      </c>
    </row>
    <row r="6805" spans="34:36" x14ac:dyDescent="0.25">
      <c r="AH6805" s="42" t="e">
        <f t="shared" si="200"/>
        <v>#REF!</v>
      </c>
      <c r="AI6805" s="43" t="str">
        <f>_xll.BInterpol('Base IPCA'!$C$3:$C$13,'Base IPCA'!$E$3:$E$13,AH6805,"Cubic","Extrapolate=Linear","MultiX=Average","Skip=True","Sort=True")</f>
        <v>#N/A Invalid Parameter: Interpolation value</v>
      </c>
      <c r="AJ6805" s="43" t="str">
        <f>_xll.BInterpol('Base IPCA'!$C$3:$C$13,'Base IPCA'!$D$3:$D$13,AH6805,"Cubic","Extrapolate=Linear","MultiX=Average","Skip=True","Sort=True")</f>
        <v>#N/A Invalid Parameter: Interpolation value</v>
      </c>
    </row>
    <row r="6806" spans="34:36" x14ac:dyDescent="0.25">
      <c r="AH6806" s="42" t="e">
        <f t="shared" si="200"/>
        <v>#REF!</v>
      </c>
      <c r="AI6806" s="43" t="str">
        <f>_xll.BInterpol('Base IPCA'!$C$3:$C$13,'Base IPCA'!$E$3:$E$13,AH6806,"Cubic","Extrapolate=Linear","MultiX=Average","Skip=True","Sort=True")</f>
        <v>#N/A Invalid Parameter: Interpolation value</v>
      </c>
      <c r="AJ6806" s="43" t="str">
        <f>_xll.BInterpol('Base IPCA'!$C$3:$C$13,'Base IPCA'!$D$3:$D$13,AH6806,"Cubic","Extrapolate=Linear","MultiX=Average","Skip=True","Sort=True")</f>
        <v>#N/A Invalid Parameter: Interpolation value</v>
      </c>
    </row>
    <row r="6807" spans="34:36" x14ac:dyDescent="0.25">
      <c r="AH6807" s="42" t="e">
        <f t="shared" si="200"/>
        <v>#REF!</v>
      </c>
      <c r="AI6807" s="43" t="str">
        <f>_xll.BInterpol('Base IPCA'!$C$3:$C$13,'Base IPCA'!$E$3:$E$13,AH6807,"Cubic","Extrapolate=Linear","MultiX=Average","Skip=True","Sort=True")</f>
        <v>#N/A Invalid Parameter: Interpolation value</v>
      </c>
      <c r="AJ6807" s="43" t="str">
        <f>_xll.BInterpol('Base IPCA'!$C$3:$C$13,'Base IPCA'!$D$3:$D$13,AH6807,"Cubic","Extrapolate=Linear","MultiX=Average","Skip=True","Sort=True")</f>
        <v>#N/A Invalid Parameter: Interpolation value</v>
      </c>
    </row>
    <row r="6808" spans="34:36" x14ac:dyDescent="0.25">
      <c r="AH6808" s="42" t="e">
        <f t="shared" si="200"/>
        <v>#REF!</v>
      </c>
      <c r="AI6808" s="43" t="str">
        <f>_xll.BInterpol('Base IPCA'!$C$3:$C$13,'Base IPCA'!$E$3:$E$13,AH6808,"Cubic","Extrapolate=Linear","MultiX=Average","Skip=True","Sort=True")</f>
        <v>#N/A Invalid Parameter: Interpolation value</v>
      </c>
      <c r="AJ6808" s="43" t="str">
        <f>_xll.BInterpol('Base IPCA'!$C$3:$C$13,'Base IPCA'!$D$3:$D$13,AH6808,"Cubic","Extrapolate=Linear","MultiX=Average","Skip=True","Sort=True")</f>
        <v>#N/A Invalid Parameter: Interpolation value</v>
      </c>
    </row>
    <row r="6809" spans="34:36" x14ac:dyDescent="0.25">
      <c r="AH6809" s="42" t="e">
        <f t="shared" si="200"/>
        <v>#REF!</v>
      </c>
      <c r="AI6809" s="43" t="str">
        <f>_xll.BInterpol('Base IPCA'!$C$3:$C$13,'Base IPCA'!$E$3:$E$13,AH6809,"Cubic","Extrapolate=Linear","MultiX=Average","Skip=True","Sort=True")</f>
        <v>#N/A Invalid Parameter: Interpolation value</v>
      </c>
      <c r="AJ6809" s="43" t="str">
        <f>_xll.BInterpol('Base IPCA'!$C$3:$C$13,'Base IPCA'!$D$3:$D$13,AH6809,"Cubic","Extrapolate=Linear","MultiX=Average","Skip=True","Sort=True")</f>
        <v>#N/A Invalid Parameter: Interpolation value</v>
      </c>
    </row>
    <row r="6810" spans="34:36" x14ac:dyDescent="0.25">
      <c r="AH6810" s="42" t="e">
        <f t="shared" si="200"/>
        <v>#REF!</v>
      </c>
      <c r="AI6810" s="43" t="str">
        <f>_xll.BInterpol('Base IPCA'!$C$3:$C$13,'Base IPCA'!$E$3:$E$13,AH6810,"Cubic","Extrapolate=Linear","MultiX=Average","Skip=True","Sort=True")</f>
        <v>#N/A Invalid Parameter: Interpolation value</v>
      </c>
      <c r="AJ6810" s="43" t="str">
        <f>_xll.BInterpol('Base IPCA'!$C$3:$C$13,'Base IPCA'!$D$3:$D$13,AH6810,"Cubic","Extrapolate=Linear","MultiX=Average","Skip=True","Sort=True")</f>
        <v>#N/A Invalid Parameter: Interpolation value</v>
      </c>
    </row>
    <row r="6811" spans="34:36" x14ac:dyDescent="0.25">
      <c r="AH6811" s="42" t="e">
        <f t="shared" si="200"/>
        <v>#REF!</v>
      </c>
      <c r="AI6811" s="43" t="str">
        <f>_xll.BInterpol('Base IPCA'!$C$3:$C$13,'Base IPCA'!$E$3:$E$13,AH6811,"Cubic","Extrapolate=Linear","MultiX=Average","Skip=True","Sort=True")</f>
        <v>#N/A Invalid Parameter: Interpolation value</v>
      </c>
      <c r="AJ6811" s="43" t="str">
        <f>_xll.BInterpol('Base IPCA'!$C$3:$C$13,'Base IPCA'!$D$3:$D$13,AH6811,"Cubic","Extrapolate=Linear","MultiX=Average","Skip=True","Sort=True")</f>
        <v>#N/A Invalid Parameter: Interpolation value</v>
      </c>
    </row>
    <row r="6812" spans="34:36" x14ac:dyDescent="0.25">
      <c r="AH6812" s="42" t="e">
        <f t="shared" si="200"/>
        <v>#REF!</v>
      </c>
      <c r="AI6812" s="43" t="str">
        <f>_xll.BInterpol('Base IPCA'!$C$3:$C$13,'Base IPCA'!$E$3:$E$13,AH6812,"Cubic","Extrapolate=Linear","MultiX=Average","Skip=True","Sort=True")</f>
        <v>#N/A Invalid Parameter: Interpolation value</v>
      </c>
      <c r="AJ6812" s="43" t="str">
        <f>_xll.BInterpol('Base IPCA'!$C$3:$C$13,'Base IPCA'!$D$3:$D$13,AH6812,"Cubic","Extrapolate=Linear","MultiX=Average","Skip=True","Sort=True")</f>
        <v>#N/A Invalid Parameter: Interpolation value</v>
      </c>
    </row>
    <row r="6813" spans="34:36" x14ac:dyDescent="0.25">
      <c r="AH6813" s="42" t="e">
        <f t="shared" si="200"/>
        <v>#REF!</v>
      </c>
      <c r="AI6813" s="43" t="str">
        <f>_xll.BInterpol('Base IPCA'!$C$3:$C$13,'Base IPCA'!$E$3:$E$13,AH6813,"Cubic","Extrapolate=Linear","MultiX=Average","Skip=True","Sort=True")</f>
        <v>#N/A Invalid Parameter: Interpolation value</v>
      </c>
      <c r="AJ6813" s="43" t="str">
        <f>_xll.BInterpol('Base IPCA'!$C$3:$C$13,'Base IPCA'!$D$3:$D$13,AH6813,"Cubic","Extrapolate=Linear","MultiX=Average","Skip=True","Sort=True")</f>
        <v>#N/A Invalid Parameter: Interpolation value</v>
      </c>
    </row>
    <row r="6814" spans="34:36" x14ac:dyDescent="0.25">
      <c r="AH6814" s="42" t="e">
        <f t="shared" si="200"/>
        <v>#REF!</v>
      </c>
      <c r="AI6814" s="43" t="str">
        <f>_xll.BInterpol('Base IPCA'!$C$3:$C$13,'Base IPCA'!$E$3:$E$13,AH6814,"Cubic","Extrapolate=Linear","MultiX=Average","Skip=True","Sort=True")</f>
        <v>#N/A Invalid Parameter: Interpolation value</v>
      </c>
      <c r="AJ6814" s="43" t="str">
        <f>_xll.BInterpol('Base IPCA'!$C$3:$C$13,'Base IPCA'!$D$3:$D$13,AH6814,"Cubic","Extrapolate=Linear","MultiX=Average","Skip=True","Sort=True")</f>
        <v>#N/A Invalid Parameter: Interpolation value</v>
      </c>
    </row>
    <row r="6815" spans="34:36" x14ac:dyDescent="0.25">
      <c r="AH6815" s="42" t="e">
        <f t="shared" si="200"/>
        <v>#REF!</v>
      </c>
      <c r="AI6815" s="43" t="str">
        <f>_xll.BInterpol('Base IPCA'!$C$3:$C$13,'Base IPCA'!$E$3:$E$13,AH6815,"Cubic","Extrapolate=Linear","MultiX=Average","Skip=True","Sort=True")</f>
        <v>#N/A Invalid Parameter: Interpolation value</v>
      </c>
      <c r="AJ6815" s="43" t="str">
        <f>_xll.BInterpol('Base IPCA'!$C$3:$C$13,'Base IPCA'!$D$3:$D$13,AH6815,"Cubic","Extrapolate=Linear","MultiX=Average","Skip=True","Sort=True")</f>
        <v>#N/A Invalid Parameter: Interpolation value</v>
      </c>
    </row>
    <row r="6816" spans="34:36" x14ac:dyDescent="0.25">
      <c r="AH6816" s="42" t="e">
        <f t="shared" si="200"/>
        <v>#REF!</v>
      </c>
      <c r="AI6816" s="43" t="str">
        <f>_xll.BInterpol('Base IPCA'!$C$3:$C$13,'Base IPCA'!$E$3:$E$13,AH6816,"Cubic","Extrapolate=Linear","MultiX=Average","Skip=True","Sort=True")</f>
        <v>#N/A Invalid Parameter: Interpolation value</v>
      </c>
      <c r="AJ6816" s="43" t="str">
        <f>_xll.BInterpol('Base IPCA'!$C$3:$C$13,'Base IPCA'!$D$3:$D$13,AH6816,"Cubic","Extrapolate=Linear","MultiX=Average","Skip=True","Sort=True")</f>
        <v>#N/A Invalid Parameter: Interpolation value</v>
      </c>
    </row>
    <row r="6817" spans="34:36" x14ac:dyDescent="0.25">
      <c r="AH6817" s="42" t="e">
        <f t="shared" si="200"/>
        <v>#REF!</v>
      </c>
      <c r="AI6817" s="43" t="str">
        <f>_xll.BInterpol('Base IPCA'!$C$3:$C$13,'Base IPCA'!$E$3:$E$13,AH6817,"Cubic","Extrapolate=Linear","MultiX=Average","Skip=True","Sort=True")</f>
        <v>#N/A Invalid Parameter: Interpolation value</v>
      </c>
      <c r="AJ6817" s="43" t="str">
        <f>_xll.BInterpol('Base IPCA'!$C$3:$C$13,'Base IPCA'!$D$3:$D$13,AH6817,"Cubic","Extrapolate=Linear","MultiX=Average","Skip=True","Sort=True")</f>
        <v>#N/A Invalid Parameter: Interpolation value</v>
      </c>
    </row>
    <row r="6818" spans="34:36" x14ac:dyDescent="0.25">
      <c r="AH6818" s="42" t="e">
        <f t="shared" si="200"/>
        <v>#REF!</v>
      </c>
      <c r="AI6818" s="43" t="str">
        <f>_xll.BInterpol('Base IPCA'!$C$3:$C$13,'Base IPCA'!$E$3:$E$13,AH6818,"Cubic","Extrapolate=Linear","MultiX=Average","Skip=True","Sort=True")</f>
        <v>#N/A Invalid Parameter: Interpolation value</v>
      </c>
      <c r="AJ6818" s="43" t="str">
        <f>_xll.BInterpol('Base IPCA'!$C$3:$C$13,'Base IPCA'!$D$3:$D$13,AH6818,"Cubic","Extrapolate=Linear","MultiX=Average","Skip=True","Sort=True")</f>
        <v>#N/A Invalid Parameter: Interpolation value</v>
      </c>
    </row>
    <row r="6819" spans="34:36" x14ac:dyDescent="0.25">
      <c r="AH6819" s="42" t="e">
        <f t="shared" si="200"/>
        <v>#REF!</v>
      </c>
      <c r="AI6819" s="43" t="str">
        <f>_xll.BInterpol('Base IPCA'!$C$3:$C$13,'Base IPCA'!$E$3:$E$13,AH6819,"Cubic","Extrapolate=Linear","MultiX=Average","Skip=True","Sort=True")</f>
        <v>#N/A Invalid Parameter: Interpolation value</v>
      </c>
      <c r="AJ6819" s="43" t="str">
        <f>_xll.BInterpol('Base IPCA'!$C$3:$C$13,'Base IPCA'!$D$3:$D$13,AH6819,"Cubic","Extrapolate=Linear","MultiX=Average","Skip=True","Sort=True")</f>
        <v>#N/A Invalid Parameter: Interpolation value</v>
      </c>
    </row>
    <row r="6820" spans="34:36" x14ac:dyDescent="0.25">
      <c r="AH6820" s="42" t="e">
        <f t="shared" si="200"/>
        <v>#REF!</v>
      </c>
      <c r="AI6820" s="43" t="str">
        <f>_xll.BInterpol('Base IPCA'!$C$3:$C$13,'Base IPCA'!$E$3:$E$13,AH6820,"Cubic","Extrapolate=Linear","MultiX=Average","Skip=True","Sort=True")</f>
        <v>#N/A Invalid Parameter: Interpolation value</v>
      </c>
      <c r="AJ6820" s="43" t="str">
        <f>_xll.BInterpol('Base IPCA'!$C$3:$C$13,'Base IPCA'!$D$3:$D$13,AH6820,"Cubic","Extrapolate=Linear","MultiX=Average","Skip=True","Sort=True")</f>
        <v>#N/A Invalid Parameter: Interpolation value</v>
      </c>
    </row>
    <row r="6821" spans="34:36" x14ac:dyDescent="0.25">
      <c r="AH6821" s="42" t="e">
        <f t="shared" si="200"/>
        <v>#REF!</v>
      </c>
      <c r="AI6821" s="43" t="str">
        <f>_xll.BInterpol('Base IPCA'!$C$3:$C$13,'Base IPCA'!$E$3:$E$13,AH6821,"Cubic","Extrapolate=Linear","MultiX=Average","Skip=True","Sort=True")</f>
        <v>#N/A Invalid Parameter: Interpolation value</v>
      </c>
      <c r="AJ6821" s="43" t="str">
        <f>_xll.BInterpol('Base IPCA'!$C$3:$C$13,'Base IPCA'!$D$3:$D$13,AH6821,"Cubic","Extrapolate=Linear","MultiX=Average","Skip=True","Sort=True")</f>
        <v>#N/A Invalid Parameter: Interpolation value</v>
      </c>
    </row>
    <row r="6822" spans="34:36" x14ac:dyDescent="0.25">
      <c r="AH6822" s="42" t="e">
        <f t="shared" si="200"/>
        <v>#REF!</v>
      </c>
      <c r="AI6822" s="43" t="str">
        <f>_xll.BInterpol('Base IPCA'!$C$3:$C$13,'Base IPCA'!$E$3:$E$13,AH6822,"Cubic","Extrapolate=Linear","MultiX=Average","Skip=True","Sort=True")</f>
        <v>#N/A Invalid Parameter: Interpolation value</v>
      </c>
      <c r="AJ6822" s="43" t="str">
        <f>_xll.BInterpol('Base IPCA'!$C$3:$C$13,'Base IPCA'!$D$3:$D$13,AH6822,"Cubic","Extrapolate=Linear","MultiX=Average","Skip=True","Sort=True")</f>
        <v>#N/A Invalid Parameter: Interpolation value</v>
      </c>
    </row>
    <row r="6823" spans="34:36" x14ac:dyDescent="0.25">
      <c r="AH6823" s="42" t="e">
        <f t="shared" si="200"/>
        <v>#REF!</v>
      </c>
      <c r="AI6823" s="43" t="str">
        <f>_xll.BInterpol('Base IPCA'!$C$3:$C$13,'Base IPCA'!$E$3:$E$13,AH6823,"Cubic","Extrapolate=Linear","MultiX=Average","Skip=True","Sort=True")</f>
        <v>#N/A Invalid Parameter: Interpolation value</v>
      </c>
      <c r="AJ6823" s="43" t="str">
        <f>_xll.BInterpol('Base IPCA'!$C$3:$C$13,'Base IPCA'!$D$3:$D$13,AH6823,"Cubic","Extrapolate=Linear","MultiX=Average","Skip=True","Sort=True")</f>
        <v>#N/A Invalid Parameter: Interpolation value</v>
      </c>
    </row>
    <row r="6824" spans="34:36" x14ac:dyDescent="0.25">
      <c r="AH6824" s="42" t="e">
        <f t="shared" si="200"/>
        <v>#REF!</v>
      </c>
      <c r="AI6824" s="43" t="str">
        <f>_xll.BInterpol('Base IPCA'!$C$3:$C$13,'Base IPCA'!$E$3:$E$13,AH6824,"Cubic","Extrapolate=Linear","MultiX=Average","Skip=True","Sort=True")</f>
        <v>#N/A Invalid Parameter: Interpolation value</v>
      </c>
      <c r="AJ6824" s="43" t="str">
        <f>_xll.BInterpol('Base IPCA'!$C$3:$C$13,'Base IPCA'!$D$3:$D$13,AH6824,"Cubic","Extrapolate=Linear","MultiX=Average","Skip=True","Sort=True")</f>
        <v>#N/A Invalid Parameter: Interpolation value</v>
      </c>
    </row>
    <row r="6825" spans="34:36" x14ac:dyDescent="0.25">
      <c r="AH6825" s="42" t="e">
        <f t="shared" si="200"/>
        <v>#REF!</v>
      </c>
      <c r="AI6825" s="43" t="str">
        <f>_xll.BInterpol('Base IPCA'!$C$3:$C$13,'Base IPCA'!$E$3:$E$13,AH6825,"Cubic","Extrapolate=Linear","MultiX=Average","Skip=True","Sort=True")</f>
        <v>#N/A Invalid Parameter: Interpolation value</v>
      </c>
      <c r="AJ6825" s="43" t="str">
        <f>_xll.BInterpol('Base IPCA'!$C$3:$C$13,'Base IPCA'!$D$3:$D$13,AH6825,"Cubic","Extrapolate=Linear","MultiX=Average","Skip=True","Sort=True")</f>
        <v>#N/A Invalid Parameter: Interpolation value</v>
      </c>
    </row>
    <row r="6826" spans="34:36" x14ac:dyDescent="0.25">
      <c r="AH6826" s="42" t="e">
        <f t="shared" si="200"/>
        <v>#REF!</v>
      </c>
      <c r="AI6826" s="43" t="str">
        <f>_xll.BInterpol('Base IPCA'!$C$3:$C$13,'Base IPCA'!$E$3:$E$13,AH6826,"Cubic","Extrapolate=Linear","MultiX=Average","Skip=True","Sort=True")</f>
        <v>#N/A Invalid Parameter: Interpolation value</v>
      </c>
      <c r="AJ6826" s="43" t="str">
        <f>_xll.BInterpol('Base IPCA'!$C$3:$C$13,'Base IPCA'!$D$3:$D$13,AH6826,"Cubic","Extrapolate=Linear","MultiX=Average","Skip=True","Sort=True")</f>
        <v>#N/A Invalid Parameter: Interpolation value</v>
      </c>
    </row>
    <row r="6827" spans="34:36" x14ac:dyDescent="0.25">
      <c r="AH6827" s="42" t="e">
        <f t="shared" si="200"/>
        <v>#REF!</v>
      </c>
      <c r="AI6827" s="43" t="str">
        <f>_xll.BInterpol('Base IPCA'!$C$3:$C$13,'Base IPCA'!$E$3:$E$13,AH6827,"Cubic","Extrapolate=Linear","MultiX=Average","Skip=True","Sort=True")</f>
        <v>#N/A Invalid Parameter: Interpolation value</v>
      </c>
      <c r="AJ6827" s="43" t="str">
        <f>_xll.BInterpol('Base IPCA'!$C$3:$C$13,'Base IPCA'!$D$3:$D$13,AH6827,"Cubic","Extrapolate=Linear","MultiX=Average","Skip=True","Sort=True")</f>
        <v>#N/A Invalid Parameter: Interpolation value</v>
      </c>
    </row>
    <row r="6828" spans="34:36" x14ac:dyDescent="0.25">
      <c r="AH6828" s="42" t="e">
        <f t="shared" si="200"/>
        <v>#REF!</v>
      </c>
      <c r="AI6828" s="43" t="str">
        <f>_xll.BInterpol('Base IPCA'!$C$3:$C$13,'Base IPCA'!$E$3:$E$13,AH6828,"Cubic","Extrapolate=Linear","MultiX=Average","Skip=True","Sort=True")</f>
        <v>#N/A Invalid Parameter: Interpolation value</v>
      </c>
      <c r="AJ6828" s="43" t="str">
        <f>_xll.BInterpol('Base IPCA'!$C$3:$C$13,'Base IPCA'!$D$3:$D$13,AH6828,"Cubic","Extrapolate=Linear","MultiX=Average","Skip=True","Sort=True")</f>
        <v>#N/A Invalid Parameter: Interpolation value</v>
      </c>
    </row>
    <row r="6829" spans="34:36" x14ac:dyDescent="0.25">
      <c r="AH6829" s="42" t="e">
        <f t="shared" si="200"/>
        <v>#REF!</v>
      </c>
      <c r="AI6829" s="43" t="str">
        <f>_xll.BInterpol('Base IPCA'!$C$3:$C$13,'Base IPCA'!$E$3:$E$13,AH6829,"Cubic","Extrapolate=Linear","MultiX=Average","Skip=True","Sort=True")</f>
        <v>#N/A Invalid Parameter: Interpolation value</v>
      </c>
      <c r="AJ6829" s="43" t="str">
        <f>_xll.BInterpol('Base IPCA'!$C$3:$C$13,'Base IPCA'!$D$3:$D$13,AH6829,"Cubic","Extrapolate=Linear","MultiX=Average","Skip=True","Sort=True")</f>
        <v>#N/A Invalid Parameter: Interpolation value</v>
      </c>
    </row>
    <row r="6830" spans="34:36" x14ac:dyDescent="0.25">
      <c r="AH6830" s="42" t="e">
        <f t="shared" si="200"/>
        <v>#REF!</v>
      </c>
      <c r="AI6830" s="43" t="str">
        <f>_xll.BInterpol('Base IPCA'!$C$3:$C$13,'Base IPCA'!$E$3:$E$13,AH6830,"Cubic","Extrapolate=Linear","MultiX=Average","Skip=True","Sort=True")</f>
        <v>#N/A Invalid Parameter: Interpolation value</v>
      </c>
      <c r="AJ6830" s="43" t="str">
        <f>_xll.BInterpol('Base IPCA'!$C$3:$C$13,'Base IPCA'!$D$3:$D$13,AH6830,"Cubic","Extrapolate=Linear","MultiX=Average","Skip=True","Sort=True")</f>
        <v>#N/A Invalid Parameter: Interpolation value</v>
      </c>
    </row>
    <row r="6831" spans="34:36" x14ac:dyDescent="0.25">
      <c r="AH6831" s="42" t="e">
        <f t="shared" si="200"/>
        <v>#REF!</v>
      </c>
      <c r="AI6831" s="43" t="str">
        <f>_xll.BInterpol('Base IPCA'!$C$3:$C$13,'Base IPCA'!$E$3:$E$13,AH6831,"Cubic","Extrapolate=Linear","MultiX=Average","Skip=True","Sort=True")</f>
        <v>#N/A Invalid Parameter: Interpolation value</v>
      </c>
      <c r="AJ6831" s="43" t="str">
        <f>_xll.BInterpol('Base IPCA'!$C$3:$C$13,'Base IPCA'!$D$3:$D$13,AH6831,"Cubic","Extrapolate=Linear","MultiX=Average","Skip=True","Sort=True")</f>
        <v>#N/A Invalid Parameter: Interpolation value</v>
      </c>
    </row>
    <row r="6832" spans="34:36" x14ac:dyDescent="0.25">
      <c r="AH6832" s="42" t="e">
        <f t="shared" si="200"/>
        <v>#REF!</v>
      </c>
      <c r="AI6832" s="43" t="str">
        <f>_xll.BInterpol('Base IPCA'!$C$3:$C$13,'Base IPCA'!$E$3:$E$13,AH6832,"Cubic","Extrapolate=Linear","MultiX=Average","Skip=True","Sort=True")</f>
        <v>#N/A Invalid Parameter: Interpolation value</v>
      </c>
      <c r="AJ6832" s="43" t="str">
        <f>_xll.BInterpol('Base IPCA'!$C$3:$C$13,'Base IPCA'!$D$3:$D$13,AH6832,"Cubic","Extrapolate=Linear","MultiX=Average","Skip=True","Sort=True")</f>
        <v>#N/A Invalid Parameter: Interpolation value</v>
      </c>
    </row>
    <row r="6833" spans="34:36" x14ac:dyDescent="0.25">
      <c r="AH6833" s="42" t="e">
        <f t="shared" si="200"/>
        <v>#REF!</v>
      </c>
      <c r="AI6833" s="43" t="str">
        <f>_xll.BInterpol('Base IPCA'!$C$3:$C$13,'Base IPCA'!$E$3:$E$13,AH6833,"Cubic","Extrapolate=Linear","MultiX=Average","Skip=True","Sort=True")</f>
        <v>#N/A Invalid Parameter: Interpolation value</v>
      </c>
      <c r="AJ6833" s="43" t="str">
        <f>_xll.BInterpol('Base IPCA'!$C$3:$C$13,'Base IPCA'!$D$3:$D$13,AH6833,"Cubic","Extrapolate=Linear","MultiX=Average","Skip=True","Sort=True")</f>
        <v>#N/A Invalid Parameter: Interpolation value</v>
      </c>
    </row>
    <row r="6834" spans="34:36" x14ac:dyDescent="0.25">
      <c r="AH6834" s="42" t="e">
        <f t="shared" si="200"/>
        <v>#REF!</v>
      </c>
      <c r="AI6834" s="43" t="str">
        <f>_xll.BInterpol('Base IPCA'!$C$3:$C$13,'Base IPCA'!$E$3:$E$13,AH6834,"Cubic","Extrapolate=Linear","MultiX=Average","Skip=True","Sort=True")</f>
        <v>#N/A Invalid Parameter: Interpolation value</v>
      </c>
      <c r="AJ6834" s="43" t="str">
        <f>_xll.BInterpol('Base IPCA'!$C$3:$C$13,'Base IPCA'!$D$3:$D$13,AH6834,"Cubic","Extrapolate=Linear","MultiX=Average","Skip=True","Sort=True")</f>
        <v>#N/A Invalid Parameter: Interpolation value</v>
      </c>
    </row>
    <row r="6835" spans="34:36" x14ac:dyDescent="0.25">
      <c r="AH6835" s="42" t="e">
        <f t="shared" si="200"/>
        <v>#REF!</v>
      </c>
      <c r="AI6835" s="43" t="str">
        <f>_xll.BInterpol('Base IPCA'!$C$3:$C$13,'Base IPCA'!$E$3:$E$13,AH6835,"Cubic","Extrapolate=Linear","MultiX=Average","Skip=True","Sort=True")</f>
        <v>#N/A Invalid Parameter: Interpolation value</v>
      </c>
      <c r="AJ6835" s="43" t="str">
        <f>_xll.BInterpol('Base IPCA'!$C$3:$C$13,'Base IPCA'!$D$3:$D$13,AH6835,"Cubic","Extrapolate=Linear","MultiX=Average","Skip=True","Sort=True")</f>
        <v>#N/A Invalid Parameter: Interpolation value</v>
      </c>
    </row>
    <row r="6836" spans="34:36" x14ac:dyDescent="0.25">
      <c r="AH6836" s="42" t="e">
        <f t="shared" si="200"/>
        <v>#REF!</v>
      </c>
      <c r="AI6836" s="43" t="str">
        <f>_xll.BInterpol('Base IPCA'!$C$3:$C$13,'Base IPCA'!$E$3:$E$13,AH6836,"Cubic","Extrapolate=Linear","MultiX=Average","Skip=True","Sort=True")</f>
        <v>#N/A Invalid Parameter: Interpolation value</v>
      </c>
      <c r="AJ6836" s="43" t="str">
        <f>_xll.BInterpol('Base IPCA'!$C$3:$C$13,'Base IPCA'!$D$3:$D$13,AH6836,"Cubic","Extrapolate=Linear","MultiX=Average","Skip=True","Sort=True")</f>
        <v>#N/A Invalid Parameter: Interpolation value</v>
      </c>
    </row>
    <row r="6837" spans="34:36" x14ac:dyDescent="0.25">
      <c r="AH6837" s="42" t="e">
        <f t="shared" si="200"/>
        <v>#REF!</v>
      </c>
      <c r="AI6837" s="43" t="str">
        <f>_xll.BInterpol('Base IPCA'!$C$3:$C$13,'Base IPCA'!$E$3:$E$13,AH6837,"Cubic","Extrapolate=Linear","MultiX=Average","Skip=True","Sort=True")</f>
        <v>#N/A Invalid Parameter: Interpolation value</v>
      </c>
      <c r="AJ6837" s="43" t="str">
        <f>_xll.BInterpol('Base IPCA'!$C$3:$C$13,'Base IPCA'!$D$3:$D$13,AH6837,"Cubic","Extrapolate=Linear","MultiX=Average","Skip=True","Sort=True")</f>
        <v>#N/A Invalid Parameter: Interpolation value</v>
      </c>
    </row>
    <row r="6838" spans="34:36" x14ac:dyDescent="0.25">
      <c r="AH6838" s="42" t="e">
        <f t="shared" si="200"/>
        <v>#REF!</v>
      </c>
      <c r="AI6838" s="43" t="str">
        <f>_xll.BInterpol('Base IPCA'!$C$3:$C$13,'Base IPCA'!$E$3:$E$13,AH6838,"Cubic","Extrapolate=Linear","MultiX=Average","Skip=True","Sort=True")</f>
        <v>#N/A Invalid Parameter: Interpolation value</v>
      </c>
      <c r="AJ6838" s="43" t="str">
        <f>_xll.BInterpol('Base IPCA'!$C$3:$C$13,'Base IPCA'!$D$3:$D$13,AH6838,"Cubic","Extrapolate=Linear","MultiX=Average","Skip=True","Sort=True")</f>
        <v>#N/A Invalid Parameter: Interpolation value</v>
      </c>
    </row>
    <row r="6839" spans="34:36" x14ac:dyDescent="0.25">
      <c r="AH6839" s="42" t="e">
        <f t="shared" si="200"/>
        <v>#REF!</v>
      </c>
      <c r="AI6839" s="43" t="str">
        <f>_xll.BInterpol('Base IPCA'!$C$3:$C$13,'Base IPCA'!$E$3:$E$13,AH6839,"Cubic","Extrapolate=Linear","MultiX=Average","Skip=True","Sort=True")</f>
        <v>#N/A Invalid Parameter: Interpolation value</v>
      </c>
      <c r="AJ6839" s="43" t="str">
        <f>_xll.BInterpol('Base IPCA'!$C$3:$C$13,'Base IPCA'!$D$3:$D$13,AH6839,"Cubic","Extrapolate=Linear","MultiX=Average","Skip=True","Sort=True")</f>
        <v>#N/A Invalid Parameter: Interpolation value</v>
      </c>
    </row>
    <row r="6840" spans="34:36" x14ac:dyDescent="0.25">
      <c r="AH6840" s="42" t="e">
        <f t="shared" si="200"/>
        <v>#REF!</v>
      </c>
      <c r="AI6840" s="43" t="str">
        <f>_xll.BInterpol('Base IPCA'!$C$3:$C$13,'Base IPCA'!$E$3:$E$13,AH6840,"Cubic","Extrapolate=Linear","MultiX=Average","Skip=True","Sort=True")</f>
        <v>#N/A Invalid Parameter: Interpolation value</v>
      </c>
      <c r="AJ6840" s="43" t="str">
        <f>_xll.BInterpol('Base IPCA'!$C$3:$C$13,'Base IPCA'!$D$3:$D$13,AH6840,"Cubic","Extrapolate=Linear","MultiX=Average","Skip=True","Sort=True")</f>
        <v>#N/A Invalid Parameter: Interpolation value</v>
      </c>
    </row>
    <row r="6841" spans="34:36" x14ac:dyDescent="0.25">
      <c r="AH6841" s="42" t="e">
        <f t="shared" si="200"/>
        <v>#REF!</v>
      </c>
      <c r="AI6841" s="43" t="str">
        <f>_xll.BInterpol('Base IPCA'!$C$3:$C$13,'Base IPCA'!$E$3:$E$13,AH6841,"Cubic","Extrapolate=Linear","MultiX=Average","Skip=True","Sort=True")</f>
        <v>#N/A Invalid Parameter: Interpolation value</v>
      </c>
      <c r="AJ6841" s="43" t="str">
        <f>_xll.BInterpol('Base IPCA'!$C$3:$C$13,'Base IPCA'!$D$3:$D$13,AH6841,"Cubic","Extrapolate=Linear","MultiX=Average","Skip=True","Sort=True")</f>
        <v>#N/A Invalid Parameter: Interpolation value</v>
      </c>
    </row>
    <row r="6842" spans="34:36" x14ac:dyDescent="0.25">
      <c r="AH6842" s="42" t="e">
        <f t="shared" si="200"/>
        <v>#REF!</v>
      </c>
      <c r="AI6842" s="43" t="str">
        <f>_xll.BInterpol('Base IPCA'!$C$3:$C$13,'Base IPCA'!$E$3:$E$13,AH6842,"Cubic","Extrapolate=Linear","MultiX=Average","Skip=True","Sort=True")</f>
        <v>#N/A Invalid Parameter: Interpolation value</v>
      </c>
      <c r="AJ6842" s="43" t="str">
        <f>_xll.BInterpol('Base IPCA'!$C$3:$C$13,'Base IPCA'!$D$3:$D$13,AH6842,"Cubic","Extrapolate=Linear","MultiX=Average","Skip=True","Sort=True")</f>
        <v>#N/A Invalid Parameter: Interpolation value</v>
      </c>
    </row>
    <row r="6843" spans="34:36" x14ac:dyDescent="0.25">
      <c r="AH6843" s="42" t="e">
        <f t="shared" si="200"/>
        <v>#REF!</v>
      </c>
      <c r="AI6843" s="43" t="str">
        <f>_xll.BInterpol('Base IPCA'!$C$3:$C$13,'Base IPCA'!$E$3:$E$13,AH6843,"Cubic","Extrapolate=Linear","MultiX=Average","Skip=True","Sort=True")</f>
        <v>#N/A Invalid Parameter: Interpolation value</v>
      </c>
      <c r="AJ6843" s="43" t="str">
        <f>_xll.BInterpol('Base IPCA'!$C$3:$C$13,'Base IPCA'!$D$3:$D$13,AH6843,"Cubic","Extrapolate=Linear","MultiX=Average","Skip=True","Sort=True")</f>
        <v>#N/A Invalid Parameter: Interpolation value</v>
      </c>
    </row>
    <row r="6844" spans="34:36" x14ac:dyDescent="0.25">
      <c r="AH6844" s="42" t="e">
        <f t="shared" si="200"/>
        <v>#REF!</v>
      </c>
      <c r="AI6844" s="43" t="str">
        <f>_xll.BInterpol('Base IPCA'!$C$3:$C$13,'Base IPCA'!$E$3:$E$13,AH6844,"Cubic","Extrapolate=Linear","MultiX=Average","Skip=True","Sort=True")</f>
        <v>#N/A Invalid Parameter: Interpolation value</v>
      </c>
      <c r="AJ6844" s="43" t="str">
        <f>_xll.BInterpol('Base IPCA'!$C$3:$C$13,'Base IPCA'!$D$3:$D$13,AH6844,"Cubic","Extrapolate=Linear","MultiX=Average","Skip=True","Sort=True")</f>
        <v>#N/A Invalid Parameter: Interpolation value</v>
      </c>
    </row>
    <row r="6845" spans="34:36" x14ac:dyDescent="0.25">
      <c r="AH6845" s="42" t="e">
        <f t="shared" si="200"/>
        <v>#REF!</v>
      </c>
      <c r="AI6845" s="43" t="str">
        <f>_xll.BInterpol('Base IPCA'!$C$3:$C$13,'Base IPCA'!$E$3:$E$13,AH6845,"Cubic","Extrapolate=Linear","MultiX=Average","Skip=True","Sort=True")</f>
        <v>#N/A Invalid Parameter: Interpolation value</v>
      </c>
      <c r="AJ6845" s="43" t="str">
        <f>_xll.BInterpol('Base IPCA'!$C$3:$C$13,'Base IPCA'!$D$3:$D$13,AH6845,"Cubic","Extrapolate=Linear","MultiX=Average","Skip=True","Sort=True")</f>
        <v>#N/A Invalid Parameter: Interpolation value</v>
      </c>
    </row>
    <row r="6846" spans="34:36" x14ac:dyDescent="0.25">
      <c r="AH6846" s="42" t="e">
        <f t="shared" si="200"/>
        <v>#REF!</v>
      </c>
      <c r="AI6846" s="43" t="str">
        <f>_xll.BInterpol('Base IPCA'!$C$3:$C$13,'Base IPCA'!$E$3:$E$13,AH6846,"Cubic","Extrapolate=Linear","MultiX=Average","Skip=True","Sort=True")</f>
        <v>#N/A Invalid Parameter: Interpolation value</v>
      </c>
      <c r="AJ6846" s="43" t="str">
        <f>_xll.BInterpol('Base IPCA'!$C$3:$C$13,'Base IPCA'!$D$3:$D$13,AH6846,"Cubic","Extrapolate=Linear","MultiX=Average","Skip=True","Sort=True")</f>
        <v>#N/A Invalid Parameter: Interpolation value</v>
      </c>
    </row>
    <row r="6847" spans="34:36" x14ac:dyDescent="0.25">
      <c r="AH6847" s="42" t="e">
        <f t="shared" si="200"/>
        <v>#REF!</v>
      </c>
      <c r="AI6847" s="43" t="str">
        <f>_xll.BInterpol('Base IPCA'!$C$3:$C$13,'Base IPCA'!$E$3:$E$13,AH6847,"Cubic","Extrapolate=Linear","MultiX=Average","Skip=True","Sort=True")</f>
        <v>#N/A Invalid Parameter: Interpolation value</v>
      </c>
      <c r="AJ6847" s="43" t="str">
        <f>_xll.BInterpol('Base IPCA'!$C$3:$C$13,'Base IPCA'!$D$3:$D$13,AH6847,"Cubic","Extrapolate=Linear","MultiX=Average","Skip=True","Sort=True")</f>
        <v>#N/A Invalid Parameter: Interpolation value</v>
      </c>
    </row>
    <row r="6848" spans="34:36" x14ac:dyDescent="0.25">
      <c r="AH6848" s="42" t="e">
        <f t="shared" si="200"/>
        <v>#REF!</v>
      </c>
      <c r="AI6848" s="43" t="str">
        <f>_xll.BInterpol('Base IPCA'!$C$3:$C$13,'Base IPCA'!$E$3:$E$13,AH6848,"Cubic","Extrapolate=Linear","MultiX=Average","Skip=True","Sort=True")</f>
        <v>#N/A Invalid Parameter: Interpolation value</v>
      </c>
      <c r="AJ6848" s="43" t="str">
        <f>_xll.BInterpol('Base IPCA'!$C$3:$C$13,'Base IPCA'!$D$3:$D$13,AH6848,"Cubic","Extrapolate=Linear","MultiX=Average","Skip=True","Sort=True")</f>
        <v>#N/A Invalid Parameter: Interpolation value</v>
      </c>
    </row>
    <row r="6849" spans="34:36" x14ac:dyDescent="0.25">
      <c r="AH6849" s="42" t="e">
        <f t="shared" si="200"/>
        <v>#REF!</v>
      </c>
      <c r="AI6849" s="43" t="str">
        <f>_xll.BInterpol('Base IPCA'!$C$3:$C$13,'Base IPCA'!$E$3:$E$13,AH6849,"Cubic","Extrapolate=Linear","MultiX=Average","Skip=True","Sort=True")</f>
        <v>#N/A Invalid Parameter: Interpolation value</v>
      </c>
      <c r="AJ6849" s="43" t="str">
        <f>_xll.BInterpol('Base IPCA'!$C$3:$C$13,'Base IPCA'!$D$3:$D$13,AH6849,"Cubic","Extrapolate=Linear","MultiX=Average","Skip=True","Sort=True")</f>
        <v>#N/A Invalid Parameter: Interpolation value</v>
      </c>
    </row>
    <row r="6850" spans="34:36" x14ac:dyDescent="0.25">
      <c r="AH6850" s="42" t="e">
        <f t="shared" si="200"/>
        <v>#REF!</v>
      </c>
      <c r="AI6850" s="43" t="str">
        <f>_xll.BInterpol('Base IPCA'!$C$3:$C$13,'Base IPCA'!$E$3:$E$13,AH6850,"Cubic","Extrapolate=Linear","MultiX=Average","Skip=True","Sort=True")</f>
        <v>#N/A Invalid Parameter: Interpolation value</v>
      </c>
      <c r="AJ6850" s="43" t="str">
        <f>_xll.BInterpol('Base IPCA'!$C$3:$C$13,'Base IPCA'!$D$3:$D$13,AH6850,"Cubic","Extrapolate=Linear","MultiX=Average","Skip=True","Sort=True")</f>
        <v>#N/A Invalid Parameter: Interpolation value</v>
      </c>
    </row>
    <row r="6851" spans="34:36" x14ac:dyDescent="0.25">
      <c r="AH6851" s="42" t="e">
        <f t="shared" si="200"/>
        <v>#REF!</v>
      </c>
      <c r="AI6851" s="43" t="str">
        <f>_xll.BInterpol('Base IPCA'!$C$3:$C$13,'Base IPCA'!$E$3:$E$13,AH6851,"Cubic","Extrapolate=Linear","MultiX=Average","Skip=True","Sort=True")</f>
        <v>#N/A Invalid Parameter: Interpolation value</v>
      </c>
      <c r="AJ6851" s="43" t="str">
        <f>_xll.BInterpol('Base IPCA'!$C$3:$C$13,'Base IPCA'!$D$3:$D$13,AH6851,"Cubic","Extrapolate=Linear","MultiX=Average","Skip=True","Sort=True")</f>
        <v>#N/A Invalid Parameter: Interpolation value</v>
      </c>
    </row>
    <row r="6852" spans="34:36" x14ac:dyDescent="0.25">
      <c r="AH6852" s="42" t="e">
        <f t="shared" si="200"/>
        <v>#REF!</v>
      </c>
      <c r="AI6852" s="43" t="str">
        <f>_xll.BInterpol('Base IPCA'!$C$3:$C$13,'Base IPCA'!$E$3:$E$13,AH6852,"Cubic","Extrapolate=Linear","MultiX=Average","Skip=True","Sort=True")</f>
        <v>#N/A Invalid Parameter: Interpolation value</v>
      </c>
      <c r="AJ6852" s="43" t="str">
        <f>_xll.BInterpol('Base IPCA'!$C$3:$C$13,'Base IPCA'!$D$3:$D$13,AH6852,"Cubic","Extrapolate=Linear","MultiX=Average","Skip=True","Sort=True")</f>
        <v>#N/A Invalid Parameter: Interpolation value</v>
      </c>
    </row>
    <row r="6853" spans="34:36" x14ac:dyDescent="0.25">
      <c r="AH6853" s="42" t="e">
        <f t="shared" si="200"/>
        <v>#REF!</v>
      </c>
      <c r="AI6853" s="43" t="str">
        <f>_xll.BInterpol('Base IPCA'!$C$3:$C$13,'Base IPCA'!$E$3:$E$13,AH6853,"Cubic","Extrapolate=Linear","MultiX=Average","Skip=True","Sort=True")</f>
        <v>#N/A Invalid Parameter: Interpolation value</v>
      </c>
      <c r="AJ6853" s="43" t="str">
        <f>_xll.BInterpol('Base IPCA'!$C$3:$C$13,'Base IPCA'!$D$3:$D$13,AH6853,"Cubic","Extrapolate=Linear","MultiX=Average","Skip=True","Sort=True")</f>
        <v>#N/A Invalid Parameter: Interpolation value</v>
      </c>
    </row>
    <row r="6854" spans="34:36" x14ac:dyDescent="0.25">
      <c r="AH6854" s="42" t="e">
        <f t="shared" ref="AH6854:AH6917" si="201">AH6853+1</f>
        <v>#REF!</v>
      </c>
      <c r="AI6854" s="43" t="str">
        <f>_xll.BInterpol('Base IPCA'!$C$3:$C$13,'Base IPCA'!$E$3:$E$13,AH6854,"Cubic","Extrapolate=Linear","MultiX=Average","Skip=True","Sort=True")</f>
        <v>#N/A Invalid Parameter: Interpolation value</v>
      </c>
      <c r="AJ6854" s="43" t="str">
        <f>_xll.BInterpol('Base IPCA'!$C$3:$C$13,'Base IPCA'!$D$3:$D$13,AH6854,"Cubic","Extrapolate=Linear","MultiX=Average","Skip=True","Sort=True")</f>
        <v>#N/A Invalid Parameter: Interpolation value</v>
      </c>
    </row>
    <row r="6855" spans="34:36" x14ac:dyDescent="0.25">
      <c r="AH6855" s="42" t="e">
        <f t="shared" si="201"/>
        <v>#REF!</v>
      </c>
      <c r="AI6855" s="43" t="str">
        <f>_xll.BInterpol('Base IPCA'!$C$3:$C$13,'Base IPCA'!$E$3:$E$13,AH6855,"Cubic","Extrapolate=Linear","MultiX=Average","Skip=True","Sort=True")</f>
        <v>#N/A Invalid Parameter: Interpolation value</v>
      </c>
      <c r="AJ6855" s="43" t="str">
        <f>_xll.BInterpol('Base IPCA'!$C$3:$C$13,'Base IPCA'!$D$3:$D$13,AH6855,"Cubic","Extrapolate=Linear","MultiX=Average","Skip=True","Sort=True")</f>
        <v>#N/A Invalid Parameter: Interpolation value</v>
      </c>
    </row>
    <row r="6856" spans="34:36" x14ac:dyDescent="0.25">
      <c r="AH6856" s="42" t="e">
        <f t="shared" si="201"/>
        <v>#REF!</v>
      </c>
      <c r="AI6856" s="43" t="str">
        <f>_xll.BInterpol('Base IPCA'!$C$3:$C$13,'Base IPCA'!$E$3:$E$13,AH6856,"Cubic","Extrapolate=Linear","MultiX=Average","Skip=True","Sort=True")</f>
        <v>#N/A Invalid Parameter: Interpolation value</v>
      </c>
      <c r="AJ6856" s="43" t="str">
        <f>_xll.BInterpol('Base IPCA'!$C$3:$C$13,'Base IPCA'!$D$3:$D$13,AH6856,"Cubic","Extrapolate=Linear","MultiX=Average","Skip=True","Sort=True")</f>
        <v>#N/A Invalid Parameter: Interpolation value</v>
      </c>
    </row>
    <row r="6857" spans="34:36" x14ac:dyDescent="0.25">
      <c r="AH6857" s="42" t="e">
        <f t="shared" si="201"/>
        <v>#REF!</v>
      </c>
      <c r="AI6857" s="43" t="str">
        <f>_xll.BInterpol('Base IPCA'!$C$3:$C$13,'Base IPCA'!$E$3:$E$13,AH6857,"Cubic","Extrapolate=Linear","MultiX=Average","Skip=True","Sort=True")</f>
        <v>#N/A Invalid Parameter: Interpolation value</v>
      </c>
      <c r="AJ6857" s="43" t="str">
        <f>_xll.BInterpol('Base IPCA'!$C$3:$C$13,'Base IPCA'!$D$3:$D$13,AH6857,"Cubic","Extrapolate=Linear","MultiX=Average","Skip=True","Sort=True")</f>
        <v>#N/A Invalid Parameter: Interpolation value</v>
      </c>
    </row>
    <row r="6858" spans="34:36" x14ac:dyDescent="0.25">
      <c r="AH6858" s="42" t="e">
        <f t="shared" si="201"/>
        <v>#REF!</v>
      </c>
      <c r="AI6858" s="43" t="str">
        <f>_xll.BInterpol('Base IPCA'!$C$3:$C$13,'Base IPCA'!$E$3:$E$13,AH6858,"Cubic","Extrapolate=Linear","MultiX=Average","Skip=True","Sort=True")</f>
        <v>#N/A Invalid Parameter: Interpolation value</v>
      </c>
      <c r="AJ6858" s="43" t="str">
        <f>_xll.BInterpol('Base IPCA'!$C$3:$C$13,'Base IPCA'!$D$3:$D$13,AH6858,"Cubic","Extrapolate=Linear","MultiX=Average","Skip=True","Sort=True")</f>
        <v>#N/A Invalid Parameter: Interpolation value</v>
      </c>
    </row>
    <row r="6859" spans="34:36" x14ac:dyDescent="0.25">
      <c r="AH6859" s="42" t="e">
        <f t="shared" si="201"/>
        <v>#REF!</v>
      </c>
      <c r="AI6859" s="43" t="str">
        <f>_xll.BInterpol('Base IPCA'!$C$3:$C$13,'Base IPCA'!$E$3:$E$13,AH6859,"Cubic","Extrapolate=Linear","MultiX=Average","Skip=True","Sort=True")</f>
        <v>#N/A Invalid Parameter: Interpolation value</v>
      </c>
      <c r="AJ6859" s="43" t="str">
        <f>_xll.BInterpol('Base IPCA'!$C$3:$C$13,'Base IPCA'!$D$3:$D$13,AH6859,"Cubic","Extrapolate=Linear","MultiX=Average","Skip=True","Sort=True")</f>
        <v>#N/A Invalid Parameter: Interpolation value</v>
      </c>
    </row>
    <row r="6860" spans="34:36" x14ac:dyDescent="0.25">
      <c r="AH6860" s="42" t="e">
        <f t="shared" si="201"/>
        <v>#REF!</v>
      </c>
      <c r="AI6860" s="43" t="str">
        <f>_xll.BInterpol('Base IPCA'!$C$3:$C$13,'Base IPCA'!$E$3:$E$13,AH6860,"Cubic","Extrapolate=Linear","MultiX=Average","Skip=True","Sort=True")</f>
        <v>#N/A Invalid Parameter: Interpolation value</v>
      </c>
      <c r="AJ6860" s="43" t="str">
        <f>_xll.BInterpol('Base IPCA'!$C$3:$C$13,'Base IPCA'!$D$3:$D$13,AH6860,"Cubic","Extrapolate=Linear","MultiX=Average","Skip=True","Sort=True")</f>
        <v>#N/A Invalid Parameter: Interpolation value</v>
      </c>
    </row>
    <row r="6861" spans="34:36" x14ac:dyDescent="0.25">
      <c r="AH6861" s="42" t="e">
        <f t="shared" si="201"/>
        <v>#REF!</v>
      </c>
      <c r="AI6861" s="43" t="str">
        <f>_xll.BInterpol('Base IPCA'!$C$3:$C$13,'Base IPCA'!$E$3:$E$13,AH6861,"Cubic","Extrapolate=Linear","MultiX=Average","Skip=True","Sort=True")</f>
        <v>#N/A Invalid Parameter: Interpolation value</v>
      </c>
      <c r="AJ6861" s="43" t="str">
        <f>_xll.BInterpol('Base IPCA'!$C$3:$C$13,'Base IPCA'!$D$3:$D$13,AH6861,"Cubic","Extrapolate=Linear","MultiX=Average","Skip=True","Sort=True")</f>
        <v>#N/A Invalid Parameter: Interpolation value</v>
      </c>
    </row>
    <row r="6862" spans="34:36" x14ac:dyDescent="0.25">
      <c r="AH6862" s="42" t="e">
        <f t="shared" si="201"/>
        <v>#REF!</v>
      </c>
      <c r="AI6862" s="43" t="str">
        <f>_xll.BInterpol('Base IPCA'!$C$3:$C$13,'Base IPCA'!$E$3:$E$13,AH6862,"Cubic","Extrapolate=Linear","MultiX=Average","Skip=True","Sort=True")</f>
        <v>#N/A Invalid Parameter: Interpolation value</v>
      </c>
      <c r="AJ6862" s="43" t="str">
        <f>_xll.BInterpol('Base IPCA'!$C$3:$C$13,'Base IPCA'!$D$3:$D$13,AH6862,"Cubic","Extrapolate=Linear","MultiX=Average","Skip=True","Sort=True")</f>
        <v>#N/A Invalid Parameter: Interpolation value</v>
      </c>
    </row>
    <row r="6863" spans="34:36" x14ac:dyDescent="0.25">
      <c r="AH6863" s="42" t="e">
        <f t="shared" si="201"/>
        <v>#REF!</v>
      </c>
      <c r="AI6863" s="43" t="str">
        <f>_xll.BInterpol('Base IPCA'!$C$3:$C$13,'Base IPCA'!$E$3:$E$13,AH6863,"Cubic","Extrapolate=Linear","MultiX=Average","Skip=True","Sort=True")</f>
        <v>#N/A Invalid Parameter: Interpolation value</v>
      </c>
      <c r="AJ6863" s="43" t="str">
        <f>_xll.BInterpol('Base IPCA'!$C$3:$C$13,'Base IPCA'!$D$3:$D$13,AH6863,"Cubic","Extrapolate=Linear","MultiX=Average","Skip=True","Sort=True")</f>
        <v>#N/A Invalid Parameter: Interpolation value</v>
      </c>
    </row>
    <row r="6864" spans="34:36" x14ac:dyDescent="0.25">
      <c r="AH6864" s="42" t="e">
        <f t="shared" si="201"/>
        <v>#REF!</v>
      </c>
      <c r="AI6864" s="43" t="str">
        <f>_xll.BInterpol('Base IPCA'!$C$3:$C$13,'Base IPCA'!$E$3:$E$13,AH6864,"Cubic","Extrapolate=Linear","MultiX=Average","Skip=True","Sort=True")</f>
        <v>#N/A Invalid Parameter: Interpolation value</v>
      </c>
      <c r="AJ6864" s="43" t="str">
        <f>_xll.BInterpol('Base IPCA'!$C$3:$C$13,'Base IPCA'!$D$3:$D$13,AH6864,"Cubic","Extrapolate=Linear","MultiX=Average","Skip=True","Sort=True")</f>
        <v>#N/A Invalid Parameter: Interpolation value</v>
      </c>
    </row>
    <row r="6865" spans="34:36" x14ac:dyDescent="0.25">
      <c r="AH6865" s="42" t="e">
        <f t="shared" si="201"/>
        <v>#REF!</v>
      </c>
      <c r="AI6865" s="43" t="str">
        <f>_xll.BInterpol('Base IPCA'!$C$3:$C$13,'Base IPCA'!$E$3:$E$13,AH6865,"Cubic","Extrapolate=Linear","MultiX=Average","Skip=True","Sort=True")</f>
        <v>#N/A Invalid Parameter: Interpolation value</v>
      </c>
      <c r="AJ6865" s="43" t="str">
        <f>_xll.BInterpol('Base IPCA'!$C$3:$C$13,'Base IPCA'!$D$3:$D$13,AH6865,"Cubic","Extrapolate=Linear","MultiX=Average","Skip=True","Sort=True")</f>
        <v>#N/A Invalid Parameter: Interpolation value</v>
      </c>
    </row>
    <row r="6866" spans="34:36" x14ac:dyDescent="0.25">
      <c r="AH6866" s="42" t="e">
        <f t="shared" si="201"/>
        <v>#REF!</v>
      </c>
      <c r="AI6866" s="43" t="str">
        <f>_xll.BInterpol('Base IPCA'!$C$3:$C$13,'Base IPCA'!$E$3:$E$13,AH6866,"Cubic","Extrapolate=Linear","MultiX=Average","Skip=True","Sort=True")</f>
        <v>#N/A Invalid Parameter: Interpolation value</v>
      </c>
      <c r="AJ6866" s="43" t="str">
        <f>_xll.BInterpol('Base IPCA'!$C$3:$C$13,'Base IPCA'!$D$3:$D$13,AH6866,"Cubic","Extrapolate=Linear","MultiX=Average","Skip=True","Sort=True")</f>
        <v>#N/A Invalid Parameter: Interpolation value</v>
      </c>
    </row>
    <row r="6867" spans="34:36" x14ac:dyDescent="0.25">
      <c r="AH6867" s="42" t="e">
        <f t="shared" si="201"/>
        <v>#REF!</v>
      </c>
      <c r="AI6867" s="43" t="str">
        <f>_xll.BInterpol('Base IPCA'!$C$3:$C$13,'Base IPCA'!$E$3:$E$13,AH6867,"Cubic","Extrapolate=Linear","MultiX=Average","Skip=True","Sort=True")</f>
        <v>#N/A Invalid Parameter: Interpolation value</v>
      </c>
      <c r="AJ6867" s="43" t="str">
        <f>_xll.BInterpol('Base IPCA'!$C$3:$C$13,'Base IPCA'!$D$3:$D$13,AH6867,"Cubic","Extrapolate=Linear","MultiX=Average","Skip=True","Sort=True")</f>
        <v>#N/A Invalid Parameter: Interpolation value</v>
      </c>
    </row>
    <row r="6868" spans="34:36" x14ac:dyDescent="0.25">
      <c r="AH6868" s="42" t="e">
        <f t="shared" si="201"/>
        <v>#REF!</v>
      </c>
      <c r="AI6868" s="43" t="str">
        <f>_xll.BInterpol('Base IPCA'!$C$3:$C$13,'Base IPCA'!$E$3:$E$13,AH6868,"Cubic","Extrapolate=Linear","MultiX=Average","Skip=True","Sort=True")</f>
        <v>#N/A Invalid Parameter: Interpolation value</v>
      </c>
      <c r="AJ6868" s="43" t="str">
        <f>_xll.BInterpol('Base IPCA'!$C$3:$C$13,'Base IPCA'!$D$3:$D$13,AH6868,"Cubic","Extrapolate=Linear","MultiX=Average","Skip=True","Sort=True")</f>
        <v>#N/A Invalid Parameter: Interpolation value</v>
      </c>
    </row>
    <row r="6869" spans="34:36" x14ac:dyDescent="0.25">
      <c r="AH6869" s="42" t="e">
        <f t="shared" si="201"/>
        <v>#REF!</v>
      </c>
      <c r="AI6869" s="43" t="str">
        <f>_xll.BInterpol('Base IPCA'!$C$3:$C$13,'Base IPCA'!$E$3:$E$13,AH6869,"Cubic","Extrapolate=Linear","MultiX=Average","Skip=True","Sort=True")</f>
        <v>#N/A Invalid Parameter: Interpolation value</v>
      </c>
      <c r="AJ6869" s="43" t="str">
        <f>_xll.BInterpol('Base IPCA'!$C$3:$C$13,'Base IPCA'!$D$3:$D$13,AH6869,"Cubic","Extrapolate=Linear","MultiX=Average","Skip=True","Sort=True")</f>
        <v>#N/A Invalid Parameter: Interpolation value</v>
      </c>
    </row>
    <row r="6870" spans="34:36" x14ac:dyDescent="0.25">
      <c r="AH6870" s="42" t="e">
        <f t="shared" si="201"/>
        <v>#REF!</v>
      </c>
      <c r="AI6870" s="43" t="str">
        <f>_xll.BInterpol('Base IPCA'!$C$3:$C$13,'Base IPCA'!$E$3:$E$13,AH6870,"Cubic","Extrapolate=Linear","MultiX=Average","Skip=True","Sort=True")</f>
        <v>#N/A Invalid Parameter: Interpolation value</v>
      </c>
      <c r="AJ6870" s="43" t="str">
        <f>_xll.BInterpol('Base IPCA'!$C$3:$C$13,'Base IPCA'!$D$3:$D$13,AH6870,"Cubic","Extrapolate=Linear","MultiX=Average","Skip=True","Sort=True")</f>
        <v>#N/A Invalid Parameter: Interpolation value</v>
      </c>
    </row>
    <row r="6871" spans="34:36" x14ac:dyDescent="0.25">
      <c r="AH6871" s="42" t="e">
        <f t="shared" si="201"/>
        <v>#REF!</v>
      </c>
      <c r="AI6871" s="43" t="str">
        <f>_xll.BInterpol('Base IPCA'!$C$3:$C$13,'Base IPCA'!$E$3:$E$13,AH6871,"Cubic","Extrapolate=Linear","MultiX=Average","Skip=True","Sort=True")</f>
        <v>#N/A Invalid Parameter: Interpolation value</v>
      </c>
      <c r="AJ6871" s="43" t="str">
        <f>_xll.BInterpol('Base IPCA'!$C$3:$C$13,'Base IPCA'!$D$3:$D$13,AH6871,"Cubic","Extrapolate=Linear","MultiX=Average","Skip=True","Sort=True")</f>
        <v>#N/A Invalid Parameter: Interpolation value</v>
      </c>
    </row>
    <row r="6872" spans="34:36" x14ac:dyDescent="0.25">
      <c r="AH6872" s="42" t="e">
        <f t="shared" si="201"/>
        <v>#REF!</v>
      </c>
      <c r="AI6872" s="43" t="str">
        <f>_xll.BInterpol('Base IPCA'!$C$3:$C$13,'Base IPCA'!$E$3:$E$13,AH6872,"Cubic","Extrapolate=Linear","MultiX=Average","Skip=True","Sort=True")</f>
        <v>#N/A Invalid Parameter: Interpolation value</v>
      </c>
      <c r="AJ6872" s="43" t="str">
        <f>_xll.BInterpol('Base IPCA'!$C$3:$C$13,'Base IPCA'!$D$3:$D$13,AH6872,"Cubic","Extrapolate=Linear","MultiX=Average","Skip=True","Sort=True")</f>
        <v>#N/A Invalid Parameter: Interpolation value</v>
      </c>
    </row>
    <row r="6873" spans="34:36" x14ac:dyDescent="0.25">
      <c r="AH6873" s="42" t="e">
        <f t="shared" si="201"/>
        <v>#REF!</v>
      </c>
      <c r="AI6873" s="43" t="str">
        <f>_xll.BInterpol('Base IPCA'!$C$3:$C$13,'Base IPCA'!$E$3:$E$13,AH6873,"Cubic","Extrapolate=Linear","MultiX=Average","Skip=True","Sort=True")</f>
        <v>#N/A Invalid Parameter: Interpolation value</v>
      </c>
      <c r="AJ6873" s="43" t="str">
        <f>_xll.BInterpol('Base IPCA'!$C$3:$C$13,'Base IPCA'!$D$3:$D$13,AH6873,"Cubic","Extrapolate=Linear","MultiX=Average","Skip=True","Sort=True")</f>
        <v>#N/A Invalid Parameter: Interpolation value</v>
      </c>
    </row>
    <row r="6874" spans="34:36" x14ac:dyDescent="0.25">
      <c r="AH6874" s="42" t="e">
        <f t="shared" si="201"/>
        <v>#REF!</v>
      </c>
      <c r="AI6874" s="43" t="str">
        <f>_xll.BInterpol('Base IPCA'!$C$3:$C$13,'Base IPCA'!$E$3:$E$13,AH6874,"Cubic","Extrapolate=Linear","MultiX=Average","Skip=True","Sort=True")</f>
        <v>#N/A Invalid Parameter: Interpolation value</v>
      </c>
      <c r="AJ6874" s="43" t="str">
        <f>_xll.BInterpol('Base IPCA'!$C$3:$C$13,'Base IPCA'!$D$3:$D$13,AH6874,"Cubic","Extrapolate=Linear","MultiX=Average","Skip=True","Sort=True")</f>
        <v>#N/A Invalid Parameter: Interpolation value</v>
      </c>
    </row>
    <row r="6875" spans="34:36" x14ac:dyDescent="0.25">
      <c r="AH6875" s="42" t="e">
        <f t="shared" si="201"/>
        <v>#REF!</v>
      </c>
      <c r="AI6875" s="43" t="str">
        <f>_xll.BInterpol('Base IPCA'!$C$3:$C$13,'Base IPCA'!$E$3:$E$13,AH6875,"Cubic","Extrapolate=Linear","MultiX=Average","Skip=True","Sort=True")</f>
        <v>#N/A Invalid Parameter: Interpolation value</v>
      </c>
      <c r="AJ6875" s="43" t="str">
        <f>_xll.BInterpol('Base IPCA'!$C$3:$C$13,'Base IPCA'!$D$3:$D$13,AH6875,"Cubic","Extrapolate=Linear","MultiX=Average","Skip=True","Sort=True")</f>
        <v>#N/A Invalid Parameter: Interpolation value</v>
      </c>
    </row>
    <row r="6876" spans="34:36" x14ac:dyDescent="0.25">
      <c r="AH6876" s="42" t="e">
        <f t="shared" si="201"/>
        <v>#REF!</v>
      </c>
      <c r="AI6876" s="43" t="str">
        <f>_xll.BInterpol('Base IPCA'!$C$3:$C$13,'Base IPCA'!$E$3:$E$13,AH6876,"Cubic","Extrapolate=Linear","MultiX=Average","Skip=True","Sort=True")</f>
        <v>#N/A Invalid Parameter: Interpolation value</v>
      </c>
      <c r="AJ6876" s="43" t="str">
        <f>_xll.BInterpol('Base IPCA'!$C$3:$C$13,'Base IPCA'!$D$3:$D$13,AH6876,"Cubic","Extrapolate=Linear","MultiX=Average","Skip=True","Sort=True")</f>
        <v>#N/A Invalid Parameter: Interpolation value</v>
      </c>
    </row>
    <row r="6877" spans="34:36" x14ac:dyDescent="0.25">
      <c r="AH6877" s="42" t="e">
        <f t="shared" si="201"/>
        <v>#REF!</v>
      </c>
      <c r="AI6877" s="43" t="str">
        <f>_xll.BInterpol('Base IPCA'!$C$3:$C$13,'Base IPCA'!$E$3:$E$13,AH6877,"Cubic","Extrapolate=Linear","MultiX=Average","Skip=True","Sort=True")</f>
        <v>#N/A Invalid Parameter: Interpolation value</v>
      </c>
      <c r="AJ6877" s="43" t="str">
        <f>_xll.BInterpol('Base IPCA'!$C$3:$C$13,'Base IPCA'!$D$3:$D$13,AH6877,"Cubic","Extrapolate=Linear","MultiX=Average","Skip=True","Sort=True")</f>
        <v>#N/A Invalid Parameter: Interpolation value</v>
      </c>
    </row>
    <row r="6878" spans="34:36" x14ac:dyDescent="0.25">
      <c r="AH6878" s="42" t="e">
        <f t="shared" si="201"/>
        <v>#REF!</v>
      </c>
      <c r="AI6878" s="43" t="str">
        <f>_xll.BInterpol('Base IPCA'!$C$3:$C$13,'Base IPCA'!$E$3:$E$13,AH6878,"Cubic","Extrapolate=Linear","MultiX=Average","Skip=True","Sort=True")</f>
        <v>#N/A Invalid Parameter: Interpolation value</v>
      </c>
      <c r="AJ6878" s="43" t="str">
        <f>_xll.BInterpol('Base IPCA'!$C$3:$C$13,'Base IPCA'!$D$3:$D$13,AH6878,"Cubic","Extrapolate=Linear","MultiX=Average","Skip=True","Sort=True")</f>
        <v>#N/A Invalid Parameter: Interpolation value</v>
      </c>
    </row>
    <row r="6879" spans="34:36" x14ac:dyDescent="0.25">
      <c r="AH6879" s="42" t="e">
        <f t="shared" si="201"/>
        <v>#REF!</v>
      </c>
      <c r="AI6879" s="43" t="str">
        <f>_xll.BInterpol('Base IPCA'!$C$3:$C$13,'Base IPCA'!$E$3:$E$13,AH6879,"Cubic","Extrapolate=Linear","MultiX=Average","Skip=True","Sort=True")</f>
        <v>#N/A Invalid Parameter: Interpolation value</v>
      </c>
      <c r="AJ6879" s="43" t="str">
        <f>_xll.BInterpol('Base IPCA'!$C$3:$C$13,'Base IPCA'!$D$3:$D$13,AH6879,"Cubic","Extrapolate=Linear","MultiX=Average","Skip=True","Sort=True")</f>
        <v>#N/A Invalid Parameter: Interpolation value</v>
      </c>
    </row>
    <row r="6880" spans="34:36" x14ac:dyDescent="0.25">
      <c r="AH6880" s="42" t="e">
        <f t="shared" si="201"/>
        <v>#REF!</v>
      </c>
      <c r="AI6880" s="43" t="str">
        <f>_xll.BInterpol('Base IPCA'!$C$3:$C$13,'Base IPCA'!$E$3:$E$13,AH6880,"Cubic","Extrapolate=Linear","MultiX=Average","Skip=True","Sort=True")</f>
        <v>#N/A Invalid Parameter: Interpolation value</v>
      </c>
      <c r="AJ6880" s="43" t="str">
        <f>_xll.BInterpol('Base IPCA'!$C$3:$C$13,'Base IPCA'!$D$3:$D$13,AH6880,"Cubic","Extrapolate=Linear","MultiX=Average","Skip=True","Sort=True")</f>
        <v>#N/A Invalid Parameter: Interpolation value</v>
      </c>
    </row>
    <row r="6881" spans="34:36" x14ac:dyDescent="0.25">
      <c r="AH6881" s="42" t="e">
        <f t="shared" si="201"/>
        <v>#REF!</v>
      </c>
      <c r="AI6881" s="43" t="str">
        <f>_xll.BInterpol('Base IPCA'!$C$3:$C$13,'Base IPCA'!$E$3:$E$13,AH6881,"Cubic","Extrapolate=Linear","MultiX=Average","Skip=True","Sort=True")</f>
        <v>#N/A Invalid Parameter: Interpolation value</v>
      </c>
      <c r="AJ6881" s="43" t="str">
        <f>_xll.BInterpol('Base IPCA'!$C$3:$C$13,'Base IPCA'!$D$3:$D$13,AH6881,"Cubic","Extrapolate=Linear","MultiX=Average","Skip=True","Sort=True")</f>
        <v>#N/A Invalid Parameter: Interpolation value</v>
      </c>
    </row>
    <row r="6882" spans="34:36" x14ac:dyDescent="0.25">
      <c r="AH6882" s="42" t="e">
        <f t="shared" si="201"/>
        <v>#REF!</v>
      </c>
      <c r="AI6882" s="43" t="str">
        <f>_xll.BInterpol('Base IPCA'!$C$3:$C$13,'Base IPCA'!$E$3:$E$13,AH6882,"Cubic","Extrapolate=Linear","MultiX=Average","Skip=True","Sort=True")</f>
        <v>#N/A Invalid Parameter: Interpolation value</v>
      </c>
      <c r="AJ6882" s="43" t="str">
        <f>_xll.BInterpol('Base IPCA'!$C$3:$C$13,'Base IPCA'!$D$3:$D$13,AH6882,"Cubic","Extrapolate=Linear","MultiX=Average","Skip=True","Sort=True")</f>
        <v>#N/A Invalid Parameter: Interpolation value</v>
      </c>
    </row>
    <row r="6883" spans="34:36" x14ac:dyDescent="0.25">
      <c r="AH6883" s="42" t="e">
        <f t="shared" si="201"/>
        <v>#REF!</v>
      </c>
      <c r="AI6883" s="43" t="str">
        <f>_xll.BInterpol('Base IPCA'!$C$3:$C$13,'Base IPCA'!$E$3:$E$13,AH6883,"Cubic","Extrapolate=Linear","MultiX=Average","Skip=True","Sort=True")</f>
        <v>#N/A Invalid Parameter: Interpolation value</v>
      </c>
      <c r="AJ6883" s="43" t="str">
        <f>_xll.BInterpol('Base IPCA'!$C$3:$C$13,'Base IPCA'!$D$3:$D$13,AH6883,"Cubic","Extrapolate=Linear","MultiX=Average","Skip=True","Sort=True")</f>
        <v>#N/A Invalid Parameter: Interpolation value</v>
      </c>
    </row>
    <row r="6884" spans="34:36" x14ac:dyDescent="0.25">
      <c r="AH6884" s="42" t="e">
        <f t="shared" si="201"/>
        <v>#REF!</v>
      </c>
      <c r="AI6884" s="43" t="str">
        <f>_xll.BInterpol('Base IPCA'!$C$3:$C$13,'Base IPCA'!$E$3:$E$13,AH6884,"Cubic","Extrapolate=Linear","MultiX=Average","Skip=True","Sort=True")</f>
        <v>#N/A Invalid Parameter: Interpolation value</v>
      </c>
      <c r="AJ6884" s="43" t="str">
        <f>_xll.BInterpol('Base IPCA'!$C$3:$C$13,'Base IPCA'!$D$3:$D$13,AH6884,"Cubic","Extrapolate=Linear","MultiX=Average","Skip=True","Sort=True")</f>
        <v>#N/A Invalid Parameter: Interpolation value</v>
      </c>
    </row>
    <row r="6885" spans="34:36" x14ac:dyDescent="0.25">
      <c r="AH6885" s="42" t="e">
        <f t="shared" si="201"/>
        <v>#REF!</v>
      </c>
      <c r="AI6885" s="43" t="str">
        <f>_xll.BInterpol('Base IPCA'!$C$3:$C$13,'Base IPCA'!$E$3:$E$13,AH6885,"Cubic","Extrapolate=Linear","MultiX=Average","Skip=True","Sort=True")</f>
        <v>#N/A Invalid Parameter: Interpolation value</v>
      </c>
      <c r="AJ6885" s="43" t="str">
        <f>_xll.BInterpol('Base IPCA'!$C$3:$C$13,'Base IPCA'!$D$3:$D$13,AH6885,"Cubic","Extrapolate=Linear","MultiX=Average","Skip=True","Sort=True")</f>
        <v>#N/A Invalid Parameter: Interpolation value</v>
      </c>
    </row>
    <row r="6886" spans="34:36" x14ac:dyDescent="0.25">
      <c r="AH6886" s="42" t="e">
        <f t="shared" si="201"/>
        <v>#REF!</v>
      </c>
      <c r="AI6886" s="43" t="str">
        <f>_xll.BInterpol('Base IPCA'!$C$3:$C$13,'Base IPCA'!$E$3:$E$13,AH6886,"Cubic","Extrapolate=Linear","MultiX=Average","Skip=True","Sort=True")</f>
        <v>#N/A Invalid Parameter: Interpolation value</v>
      </c>
      <c r="AJ6886" s="43" t="str">
        <f>_xll.BInterpol('Base IPCA'!$C$3:$C$13,'Base IPCA'!$D$3:$D$13,AH6886,"Cubic","Extrapolate=Linear","MultiX=Average","Skip=True","Sort=True")</f>
        <v>#N/A Invalid Parameter: Interpolation value</v>
      </c>
    </row>
    <row r="6887" spans="34:36" x14ac:dyDescent="0.25">
      <c r="AH6887" s="42" t="e">
        <f t="shared" si="201"/>
        <v>#REF!</v>
      </c>
      <c r="AI6887" s="43" t="str">
        <f>_xll.BInterpol('Base IPCA'!$C$3:$C$13,'Base IPCA'!$E$3:$E$13,AH6887,"Cubic","Extrapolate=Linear","MultiX=Average","Skip=True","Sort=True")</f>
        <v>#N/A Invalid Parameter: Interpolation value</v>
      </c>
      <c r="AJ6887" s="43" t="str">
        <f>_xll.BInterpol('Base IPCA'!$C$3:$C$13,'Base IPCA'!$D$3:$D$13,AH6887,"Cubic","Extrapolate=Linear","MultiX=Average","Skip=True","Sort=True")</f>
        <v>#N/A Invalid Parameter: Interpolation value</v>
      </c>
    </row>
    <row r="6888" spans="34:36" x14ac:dyDescent="0.25">
      <c r="AH6888" s="42" t="e">
        <f t="shared" si="201"/>
        <v>#REF!</v>
      </c>
      <c r="AI6888" s="43" t="str">
        <f>_xll.BInterpol('Base IPCA'!$C$3:$C$13,'Base IPCA'!$E$3:$E$13,AH6888,"Cubic","Extrapolate=Linear","MultiX=Average","Skip=True","Sort=True")</f>
        <v>#N/A Invalid Parameter: Interpolation value</v>
      </c>
      <c r="AJ6888" s="43" t="str">
        <f>_xll.BInterpol('Base IPCA'!$C$3:$C$13,'Base IPCA'!$D$3:$D$13,AH6888,"Cubic","Extrapolate=Linear","MultiX=Average","Skip=True","Sort=True")</f>
        <v>#N/A Invalid Parameter: Interpolation value</v>
      </c>
    </row>
    <row r="6889" spans="34:36" x14ac:dyDescent="0.25">
      <c r="AH6889" s="42" t="e">
        <f t="shared" si="201"/>
        <v>#REF!</v>
      </c>
      <c r="AI6889" s="43" t="str">
        <f>_xll.BInterpol('Base IPCA'!$C$3:$C$13,'Base IPCA'!$E$3:$E$13,AH6889,"Cubic","Extrapolate=Linear","MultiX=Average","Skip=True","Sort=True")</f>
        <v>#N/A Invalid Parameter: Interpolation value</v>
      </c>
      <c r="AJ6889" s="43" t="str">
        <f>_xll.BInterpol('Base IPCA'!$C$3:$C$13,'Base IPCA'!$D$3:$D$13,AH6889,"Cubic","Extrapolate=Linear","MultiX=Average","Skip=True","Sort=True")</f>
        <v>#N/A Invalid Parameter: Interpolation value</v>
      </c>
    </row>
    <row r="6890" spans="34:36" x14ac:dyDescent="0.25">
      <c r="AH6890" s="42" t="e">
        <f t="shared" si="201"/>
        <v>#REF!</v>
      </c>
      <c r="AI6890" s="43" t="str">
        <f>_xll.BInterpol('Base IPCA'!$C$3:$C$13,'Base IPCA'!$E$3:$E$13,AH6890,"Cubic","Extrapolate=Linear","MultiX=Average","Skip=True","Sort=True")</f>
        <v>#N/A Invalid Parameter: Interpolation value</v>
      </c>
      <c r="AJ6890" s="43" t="str">
        <f>_xll.BInterpol('Base IPCA'!$C$3:$C$13,'Base IPCA'!$D$3:$D$13,AH6890,"Cubic","Extrapolate=Linear","MultiX=Average","Skip=True","Sort=True")</f>
        <v>#N/A Invalid Parameter: Interpolation value</v>
      </c>
    </row>
    <row r="6891" spans="34:36" x14ac:dyDescent="0.25">
      <c r="AH6891" s="42" t="e">
        <f t="shared" si="201"/>
        <v>#REF!</v>
      </c>
      <c r="AI6891" s="43" t="str">
        <f>_xll.BInterpol('Base IPCA'!$C$3:$C$13,'Base IPCA'!$E$3:$E$13,AH6891,"Cubic","Extrapolate=Linear","MultiX=Average","Skip=True","Sort=True")</f>
        <v>#N/A Invalid Parameter: Interpolation value</v>
      </c>
      <c r="AJ6891" s="43" t="str">
        <f>_xll.BInterpol('Base IPCA'!$C$3:$C$13,'Base IPCA'!$D$3:$D$13,AH6891,"Cubic","Extrapolate=Linear","MultiX=Average","Skip=True","Sort=True")</f>
        <v>#N/A Invalid Parameter: Interpolation value</v>
      </c>
    </row>
    <row r="6892" spans="34:36" x14ac:dyDescent="0.25">
      <c r="AH6892" s="42" t="e">
        <f t="shared" si="201"/>
        <v>#REF!</v>
      </c>
      <c r="AI6892" s="43" t="str">
        <f>_xll.BInterpol('Base IPCA'!$C$3:$C$13,'Base IPCA'!$E$3:$E$13,AH6892,"Cubic","Extrapolate=Linear","MultiX=Average","Skip=True","Sort=True")</f>
        <v>#N/A Invalid Parameter: Interpolation value</v>
      </c>
      <c r="AJ6892" s="43" t="str">
        <f>_xll.BInterpol('Base IPCA'!$C$3:$C$13,'Base IPCA'!$D$3:$D$13,AH6892,"Cubic","Extrapolate=Linear","MultiX=Average","Skip=True","Sort=True")</f>
        <v>#N/A Invalid Parameter: Interpolation value</v>
      </c>
    </row>
    <row r="6893" spans="34:36" x14ac:dyDescent="0.25">
      <c r="AH6893" s="42" t="e">
        <f t="shared" si="201"/>
        <v>#REF!</v>
      </c>
      <c r="AI6893" s="43" t="str">
        <f>_xll.BInterpol('Base IPCA'!$C$3:$C$13,'Base IPCA'!$E$3:$E$13,AH6893,"Cubic","Extrapolate=Linear","MultiX=Average","Skip=True","Sort=True")</f>
        <v>#N/A Invalid Parameter: Interpolation value</v>
      </c>
      <c r="AJ6893" s="43" t="str">
        <f>_xll.BInterpol('Base IPCA'!$C$3:$C$13,'Base IPCA'!$D$3:$D$13,AH6893,"Cubic","Extrapolate=Linear","MultiX=Average","Skip=True","Sort=True")</f>
        <v>#N/A Invalid Parameter: Interpolation value</v>
      </c>
    </row>
    <row r="6894" spans="34:36" x14ac:dyDescent="0.25">
      <c r="AH6894" s="42" t="e">
        <f t="shared" si="201"/>
        <v>#REF!</v>
      </c>
      <c r="AI6894" s="43" t="str">
        <f>_xll.BInterpol('Base IPCA'!$C$3:$C$13,'Base IPCA'!$E$3:$E$13,AH6894,"Cubic","Extrapolate=Linear","MultiX=Average","Skip=True","Sort=True")</f>
        <v>#N/A Invalid Parameter: Interpolation value</v>
      </c>
      <c r="AJ6894" s="43" t="str">
        <f>_xll.BInterpol('Base IPCA'!$C$3:$C$13,'Base IPCA'!$D$3:$D$13,AH6894,"Cubic","Extrapolate=Linear","MultiX=Average","Skip=True","Sort=True")</f>
        <v>#N/A Invalid Parameter: Interpolation value</v>
      </c>
    </row>
    <row r="6895" spans="34:36" x14ac:dyDescent="0.25">
      <c r="AH6895" s="42" t="e">
        <f t="shared" si="201"/>
        <v>#REF!</v>
      </c>
      <c r="AI6895" s="43" t="str">
        <f>_xll.BInterpol('Base IPCA'!$C$3:$C$13,'Base IPCA'!$E$3:$E$13,AH6895,"Cubic","Extrapolate=Linear","MultiX=Average","Skip=True","Sort=True")</f>
        <v>#N/A Invalid Parameter: Interpolation value</v>
      </c>
      <c r="AJ6895" s="43" t="str">
        <f>_xll.BInterpol('Base IPCA'!$C$3:$C$13,'Base IPCA'!$D$3:$D$13,AH6895,"Cubic","Extrapolate=Linear","MultiX=Average","Skip=True","Sort=True")</f>
        <v>#N/A Invalid Parameter: Interpolation value</v>
      </c>
    </row>
    <row r="6896" spans="34:36" x14ac:dyDescent="0.25">
      <c r="AH6896" s="42" t="e">
        <f t="shared" si="201"/>
        <v>#REF!</v>
      </c>
      <c r="AI6896" s="43" t="str">
        <f>_xll.BInterpol('Base IPCA'!$C$3:$C$13,'Base IPCA'!$E$3:$E$13,AH6896,"Cubic","Extrapolate=Linear","MultiX=Average","Skip=True","Sort=True")</f>
        <v>#N/A Invalid Parameter: Interpolation value</v>
      </c>
      <c r="AJ6896" s="43" t="str">
        <f>_xll.BInterpol('Base IPCA'!$C$3:$C$13,'Base IPCA'!$D$3:$D$13,AH6896,"Cubic","Extrapolate=Linear","MultiX=Average","Skip=True","Sort=True")</f>
        <v>#N/A Invalid Parameter: Interpolation value</v>
      </c>
    </row>
    <row r="6897" spans="34:36" x14ac:dyDescent="0.25">
      <c r="AH6897" s="42" t="e">
        <f t="shared" si="201"/>
        <v>#REF!</v>
      </c>
      <c r="AI6897" s="43" t="str">
        <f>_xll.BInterpol('Base IPCA'!$C$3:$C$13,'Base IPCA'!$E$3:$E$13,AH6897,"Cubic","Extrapolate=Linear","MultiX=Average","Skip=True","Sort=True")</f>
        <v>#N/A Invalid Parameter: Interpolation value</v>
      </c>
      <c r="AJ6897" s="43" t="str">
        <f>_xll.BInterpol('Base IPCA'!$C$3:$C$13,'Base IPCA'!$D$3:$D$13,AH6897,"Cubic","Extrapolate=Linear","MultiX=Average","Skip=True","Sort=True")</f>
        <v>#N/A Invalid Parameter: Interpolation value</v>
      </c>
    </row>
    <row r="6898" spans="34:36" x14ac:dyDescent="0.25">
      <c r="AH6898" s="42" t="e">
        <f t="shared" si="201"/>
        <v>#REF!</v>
      </c>
      <c r="AI6898" s="43" t="str">
        <f>_xll.BInterpol('Base IPCA'!$C$3:$C$13,'Base IPCA'!$E$3:$E$13,AH6898,"Cubic","Extrapolate=Linear","MultiX=Average","Skip=True","Sort=True")</f>
        <v>#N/A Invalid Parameter: Interpolation value</v>
      </c>
      <c r="AJ6898" s="43" t="str">
        <f>_xll.BInterpol('Base IPCA'!$C$3:$C$13,'Base IPCA'!$D$3:$D$13,AH6898,"Cubic","Extrapolate=Linear","MultiX=Average","Skip=True","Sort=True")</f>
        <v>#N/A Invalid Parameter: Interpolation value</v>
      </c>
    </row>
    <row r="6899" spans="34:36" x14ac:dyDescent="0.25">
      <c r="AH6899" s="42" t="e">
        <f t="shared" si="201"/>
        <v>#REF!</v>
      </c>
      <c r="AI6899" s="43" t="str">
        <f>_xll.BInterpol('Base IPCA'!$C$3:$C$13,'Base IPCA'!$E$3:$E$13,AH6899,"Cubic","Extrapolate=Linear","MultiX=Average","Skip=True","Sort=True")</f>
        <v>#N/A Invalid Parameter: Interpolation value</v>
      </c>
      <c r="AJ6899" s="43" t="str">
        <f>_xll.BInterpol('Base IPCA'!$C$3:$C$13,'Base IPCA'!$D$3:$D$13,AH6899,"Cubic","Extrapolate=Linear","MultiX=Average","Skip=True","Sort=True")</f>
        <v>#N/A Invalid Parameter: Interpolation value</v>
      </c>
    </row>
    <row r="6900" spans="34:36" x14ac:dyDescent="0.25">
      <c r="AH6900" s="42" t="e">
        <f t="shared" si="201"/>
        <v>#REF!</v>
      </c>
      <c r="AI6900" s="43" t="str">
        <f>_xll.BInterpol('Base IPCA'!$C$3:$C$13,'Base IPCA'!$E$3:$E$13,AH6900,"Cubic","Extrapolate=Linear","MultiX=Average","Skip=True","Sort=True")</f>
        <v>#N/A Invalid Parameter: Interpolation value</v>
      </c>
      <c r="AJ6900" s="43" t="str">
        <f>_xll.BInterpol('Base IPCA'!$C$3:$C$13,'Base IPCA'!$D$3:$D$13,AH6900,"Cubic","Extrapolate=Linear","MultiX=Average","Skip=True","Sort=True")</f>
        <v>#N/A Invalid Parameter: Interpolation value</v>
      </c>
    </row>
    <row r="6901" spans="34:36" x14ac:dyDescent="0.25">
      <c r="AH6901" s="42" t="e">
        <f t="shared" si="201"/>
        <v>#REF!</v>
      </c>
      <c r="AI6901" s="43" t="str">
        <f>_xll.BInterpol('Base IPCA'!$C$3:$C$13,'Base IPCA'!$E$3:$E$13,AH6901,"Cubic","Extrapolate=Linear","MultiX=Average","Skip=True","Sort=True")</f>
        <v>#N/A Invalid Parameter: Interpolation value</v>
      </c>
      <c r="AJ6901" s="43" t="str">
        <f>_xll.BInterpol('Base IPCA'!$C$3:$C$13,'Base IPCA'!$D$3:$D$13,AH6901,"Cubic","Extrapolate=Linear","MultiX=Average","Skip=True","Sort=True")</f>
        <v>#N/A Invalid Parameter: Interpolation value</v>
      </c>
    </row>
    <row r="6902" spans="34:36" x14ac:dyDescent="0.25">
      <c r="AH6902" s="42" t="e">
        <f t="shared" si="201"/>
        <v>#REF!</v>
      </c>
      <c r="AI6902" s="43" t="str">
        <f>_xll.BInterpol('Base IPCA'!$C$3:$C$13,'Base IPCA'!$E$3:$E$13,AH6902,"Cubic","Extrapolate=Linear","MultiX=Average","Skip=True","Sort=True")</f>
        <v>#N/A Invalid Parameter: Interpolation value</v>
      </c>
      <c r="AJ6902" s="43" t="str">
        <f>_xll.BInterpol('Base IPCA'!$C$3:$C$13,'Base IPCA'!$D$3:$D$13,AH6902,"Cubic","Extrapolate=Linear","MultiX=Average","Skip=True","Sort=True")</f>
        <v>#N/A Invalid Parameter: Interpolation value</v>
      </c>
    </row>
    <row r="6903" spans="34:36" x14ac:dyDescent="0.25">
      <c r="AH6903" s="42" t="e">
        <f t="shared" si="201"/>
        <v>#REF!</v>
      </c>
      <c r="AI6903" s="43" t="str">
        <f>_xll.BInterpol('Base IPCA'!$C$3:$C$13,'Base IPCA'!$E$3:$E$13,AH6903,"Cubic","Extrapolate=Linear","MultiX=Average","Skip=True","Sort=True")</f>
        <v>#N/A Invalid Parameter: Interpolation value</v>
      </c>
      <c r="AJ6903" s="43" t="str">
        <f>_xll.BInterpol('Base IPCA'!$C$3:$C$13,'Base IPCA'!$D$3:$D$13,AH6903,"Cubic","Extrapolate=Linear","MultiX=Average","Skip=True","Sort=True")</f>
        <v>#N/A Invalid Parameter: Interpolation value</v>
      </c>
    </row>
    <row r="6904" spans="34:36" x14ac:dyDescent="0.25">
      <c r="AH6904" s="42" t="e">
        <f t="shared" si="201"/>
        <v>#REF!</v>
      </c>
      <c r="AI6904" s="43" t="str">
        <f>_xll.BInterpol('Base IPCA'!$C$3:$C$13,'Base IPCA'!$E$3:$E$13,AH6904,"Cubic","Extrapolate=Linear","MultiX=Average","Skip=True","Sort=True")</f>
        <v>#N/A Invalid Parameter: Interpolation value</v>
      </c>
      <c r="AJ6904" s="43" t="str">
        <f>_xll.BInterpol('Base IPCA'!$C$3:$C$13,'Base IPCA'!$D$3:$D$13,AH6904,"Cubic","Extrapolate=Linear","MultiX=Average","Skip=True","Sort=True")</f>
        <v>#N/A Invalid Parameter: Interpolation value</v>
      </c>
    </row>
    <row r="6905" spans="34:36" x14ac:dyDescent="0.25">
      <c r="AH6905" s="42" t="e">
        <f t="shared" si="201"/>
        <v>#REF!</v>
      </c>
      <c r="AI6905" s="43" t="str">
        <f>_xll.BInterpol('Base IPCA'!$C$3:$C$13,'Base IPCA'!$E$3:$E$13,AH6905,"Cubic","Extrapolate=Linear","MultiX=Average","Skip=True","Sort=True")</f>
        <v>#N/A Invalid Parameter: Interpolation value</v>
      </c>
      <c r="AJ6905" s="43" t="str">
        <f>_xll.BInterpol('Base IPCA'!$C$3:$C$13,'Base IPCA'!$D$3:$D$13,AH6905,"Cubic","Extrapolate=Linear","MultiX=Average","Skip=True","Sort=True")</f>
        <v>#N/A Invalid Parameter: Interpolation value</v>
      </c>
    </row>
    <row r="6906" spans="34:36" x14ac:dyDescent="0.25">
      <c r="AH6906" s="42" t="e">
        <f t="shared" si="201"/>
        <v>#REF!</v>
      </c>
      <c r="AI6906" s="43" t="str">
        <f>_xll.BInterpol('Base IPCA'!$C$3:$C$13,'Base IPCA'!$E$3:$E$13,AH6906,"Cubic","Extrapolate=Linear","MultiX=Average","Skip=True","Sort=True")</f>
        <v>#N/A Invalid Parameter: Interpolation value</v>
      </c>
      <c r="AJ6906" s="43" t="str">
        <f>_xll.BInterpol('Base IPCA'!$C$3:$C$13,'Base IPCA'!$D$3:$D$13,AH6906,"Cubic","Extrapolate=Linear","MultiX=Average","Skip=True","Sort=True")</f>
        <v>#N/A Invalid Parameter: Interpolation value</v>
      </c>
    </row>
    <row r="6907" spans="34:36" x14ac:dyDescent="0.25">
      <c r="AH6907" s="42" t="e">
        <f t="shared" si="201"/>
        <v>#REF!</v>
      </c>
      <c r="AI6907" s="43" t="str">
        <f>_xll.BInterpol('Base IPCA'!$C$3:$C$13,'Base IPCA'!$E$3:$E$13,AH6907,"Cubic","Extrapolate=Linear","MultiX=Average","Skip=True","Sort=True")</f>
        <v>#N/A Invalid Parameter: Interpolation value</v>
      </c>
      <c r="AJ6907" s="43" t="str">
        <f>_xll.BInterpol('Base IPCA'!$C$3:$C$13,'Base IPCA'!$D$3:$D$13,AH6907,"Cubic","Extrapolate=Linear","MultiX=Average","Skip=True","Sort=True")</f>
        <v>#N/A Invalid Parameter: Interpolation value</v>
      </c>
    </row>
    <row r="6908" spans="34:36" x14ac:dyDescent="0.25">
      <c r="AH6908" s="42" t="e">
        <f t="shared" si="201"/>
        <v>#REF!</v>
      </c>
      <c r="AI6908" s="43" t="str">
        <f>_xll.BInterpol('Base IPCA'!$C$3:$C$13,'Base IPCA'!$E$3:$E$13,AH6908,"Cubic","Extrapolate=Linear","MultiX=Average","Skip=True","Sort=True")</f>
        <v>#N/A Invalid Parameter: Interpolation value</v>
      </c>
      <c r="AJ6908" s="43" t="str">
        <f>_xll.BInterpol('Base IPCA'!$C$3:$C$13,'Base IPCA'!$D$3:$D$13,AH6908,"Cubic","Extrapolate=Linear","MultiX=Average","Skip=True","Sort=True")</f>
        <v>#N/A Invalid Parameter: Interpolation value</v>
      </c>
    </row>
    <row r="6909" spans="34:36" x14ac:dyDescent="0.25">
      <c r="AH6909" s="42" t="e">
        <f t="shared" si="201"/>
        <v>#REF!</v>
      </c>
      <c r="AI6909" s="43" t="str">
        <f>_xll.BInterpol('Base IPCA'!$C$3:$C$13,'Base IPCA'!$E$3:$E$13,AH6909,"Cubic","Extrapolate=Linear","MultiX=Average","Skip=True","Sort=True")</f>
        <v>#N/A Invalid Parameter: Interpolation value</v>
      </c>
      <c r="AJ6909" s="43" t="str">
        <f>_xll.BInterpol('Base IPCA'!$C$3:$C$13,'Base IPCA'!$D$3:$D$13,AH6909,"Cubic","Extrapolate=Linear","MultiX=Average","Skip=True","Sort=True")</f>
        <v>#N/A Invalid Parameter: Interpolation value</v>
      </c>
    </row>
    <row r="6910" spans="34:36" x14ac:dyDescent="0.25">
      <c r="AH6910" s="42" t="e">
        <f t="shared" si="201"/>
        <v>#REF!</v>
      </c>
      <c r="AI6910" s="43" t="str">
        <f>_xll.BInterpol('Base IPCA'!$C$3:$C$13,'Base IPCA'!$E$3:$E$13,AH6910,"Cubic","Extrapolate=Linear","MultiX=Average","Skip=True","Sort=True")</f>
        <v>#N/A Invalid Parameter: Interpolation value</v>
      </c>
      <c r="AJ6910" s="43" t="str">
        <f>_xll.BInterpol('Base IPCA'!$C$3:$C$13,'Base IPCA'!$D$3:$D$13,AH6910,"Cubic","Extrapolate=Linear","MultiX=Average","Skip=True","Sort=True")</f>
        <v>#N/A Invalid Parameter: Interpolation value</v>
      </c>
    </row>
    <row r="6911" spans="34:36" x14ac:dyDescent="0.25">
      <c r="AH6911" s="42" t="e">
        <f t="shared" si="201"/>
        <v>#REF!</v>
      </c>
      <c r="AI6911" s="43" t="str">
        <f>_xll.BInterpol('Base IPCA'!$C$3:$C$13,'Base IPCA'!$E$3:$E$13,AH6911,"Cubic","Extrapolate=Linear","MultiX=Average","Skip=True","Sort=True")</f>
        <v>#N/A Invalid Parameter: Interpolation value</v>
      </c>
      <c r="AJ6911" s="43" t="str">
        <f>_xll.BInterpol('Base IPCA'!$C$3:$C$13,'Base IPCA'!$D$3:$D$13,AH6911,"Cubic","Extrapolate=Linear","MultiX=Average","Skip=True","Sort=True")</f>
        <v>#N/A Invalid Parameter: Interpolation value</v>
      </c>
    </row>
    <row r="6912" spans="34:36" x14ac:dyDescent="0.25">
      <c r="AH6912" s="42" t="e">
        <f t="shared" si="201"/>
        <v>#REF!</v>
      </c>
      <c r="AI6912" s="43" t="str">
        <f>_xll.BInterpol('Base IPCA'!$C$3:$C$13,'Base IPCA'!$E$3:$E$13,AH6912,"Cubic","Extrapolate=Linear","MultiX=Average","Skip=True","Sort=True")</f>
        <v>#N/A Invalid Parameter: Interpolation value</v>
      </c>
      <c r="AJ6912" s="43" t="str">
        <f>_xll.BInterpol('Base IPCA'!$C$3:$C$13,'Base IPCA'!$D$3:$D$13,AH6912,"Cubic","Extrapolate=Linear","MultiX=Average","Skip=True","Sort=True")</f>
        <v>#N/A Invalid Parameter: Interpolation value</v>
      </c>
    </row>
    <row r="6913" spans="34:36" x14ac:dyDescent="0.25">
      <c r="AH6913" s="42" t="e">
        <f t="shared" si="201"/>
        <v>#REF!</v>
      </c>
      <c r="AI6913" s="43" t="str">
        <f>_xll.BInterpol('Base IPCA'!$C$3:$C$13,'Base IPCA'!$E$3:$E$13,AH6913,"Cubic","Extrapolate=Linear","MultiX=Average","Skip=True","Sort=True")</f>
        <v>#N/A Invalid Parameter: Interpolation value</v>
      </c>
      <c r="AJ6913" s="43" t="str">
        <f>_xll.BInterpol('Base IPCA'!$C$3:$C$13,'Base IPCA'!$D$3:$D$13,AH6913,"Cubic","Extrapolate=Linear","MultiX=Average","Skip=True","Sort=True")</f>
        <v>#N/A Invalid Parameter: Interpolation value</v>
      </c>
    </row>
    <row r="6914" spans="34:36" x14ac:dyDescent="0.25">
      <c r="AH6914" s="42" t="e">
        <f t="shared" si="201"/>
        <v>#REF!</v>
      </c>
      <c r="AI6914" s="43" t="str">
        <f>_xll.BInterpol('Base IPCA'!$C$3:$C$13,'Base IPCA'!$E$3:$E$13,AH6914,"Cubic","Extrapolate=Linear","MultiX=Average","Skip=True","Sort=True")</f>
        <v>#N/A Invalid Parameter: Interpolation value</v>
      </c>
      <c r="AJ6914" s="43" t="str">
        <f>_xll.BInterpol('Base IPCA'!$C$3:$C$13,'Base IPCA'!$D$3:$D$13,AH6914,"Cubic","Extrapolate=Linear","MultiX=Average","Skip=True","Sort=True")</f>
        <v>#N/A Invalid Parameter: Interpolation value</v>
      </c>
    </row>
    <row r="6915" spans="34:36" x14ac:dyDescent="0.25">
      <c r="AH6915" s="42" t="e">
        <f t="shared" si="201"/>
        <v>#REF!</v>
      </c>
      <c r="AI6915" s="43" t="str">
        <f>_xll.BInterpol('Base IPCA'!$C$3:$C$13,'Base IPCA'!$E$3:$E$13,AH6915,"Cubic","Extrapolate=Linear","MultiX=Average","Skip=True","Sort=True")</f>
        <v>#N/A Invalid Parameter: Interpolation value</v>
      </c>
      <c r="AJ6915" s="43" t="str">
        <f>_xll.BInterpol('Base IPCA'!$C$3:$C$13,'Base IPCA'!$D$3:$D$13,AH6915,"Cubic","Extrapolate=Linear","MultiX=Average","Skip=True","Sort=True")</f>
        <v>#N/A Invalid Parameter: Interpolation value</v>
      </c>
    </row>
    <row r="6916" spans="34:36" x14ac:dyDescent="0.25">
      <c r="AH6916" s="42" t="e">
        <f t="shared" si="201"/>
        <v>#REF!</v>
      </c>
      <c r="AI6916" s="43" t="str">
        <f>_xll.BInterpol('Base IPCA'!$C$3:$C$13,'Base IPCA'!$E$3:$E$13,AH6916,"Cubic","Extrapolate=Linear","MultiX=Average","Skip=True","Sort=True")</f>
        <v>#N/A Invalid Parameter: Interpolation value</v>
      </c>
      <c r="AJ6916" s="43" t="str">
        <f>_xll.BInterpol('Base IPCA'!$C$3:$C$13,'Base IPCA'!$D$3:$D$13,AH6916,"Cubic","Extrapolate=Linear","MultiX=Average","Skip=True","Sort=True")</f>
        <v>#N/A Invalid Parameter: Interpolation value</v>
      </c>
    </row>
    <row r="6917" spans="34:36" x14ac:dyDescent="0.25">
      <c r="AH6917" s="42" t="e">
        <f t="shared" si="201"/>
        <v>#REF!</v>
      </c>
      <c r="AI6917" s="43" t="str">
        <f>_xll.BInterpol('Base IPCA'!$C$3:$C$13,'Base IPCA'!$E$3:$E$13,AH6917,"Cubic","Extrapolate=Linear","MultiX=Average","Skip=True","Sort=True")</f>
        <v>#N/A Invalid Parameter: Interpolation value</v>
      </c>
      <c r="AJ6917" s="43" t="str">
        <f>_xll.BInterpol('Base IPCA'!$C$3:$C$13,'Base IPCA'!$D$3:$D$13,AH6917,"Cubic","Extrapolate=Linear","MultiX=Average","Skip=True","Sort=True")</f>
        <v>#N/A Invalid Parameter: Interpolation value</v>
      </c>
    </row>
    <row r="6918" spans="34:36" x14ac:dyDescent="0.25">
      <c r="AH6918" s="42" t="e">
        <f t="shared" ref="AH6918:AH6981" si="202">AH6917+1</f>
        <v>#REF!</v>
      </c>
      <c r="AI6918" s="43" t="str">
        <f>_xll.BInterpol('Base IPCA'!$C$3:$C$13,'Base IPCA'!$E$3:$E$13,AH6918,"Cubic","Extrapolate=Linear","MultiX=Average","Skip=True","Sort=True")</f>
        <v>#N/A Invalid Parameter: Interpolation value</v>
      </c>
      <c r="AJ6918" s="43" t="str">
        <f>_xll.BInterpol('Base IPCA'!$C$3:$C$13,'Base IPCA'!$D$3:$D$13,AH6918,"Cubic","Extrapolate=Linear","MultiX=Average","Skip=True","Sort=True")</f>
        <v>#N/A Invalid Parameter: Interpolation value</v>
      </c>
    </row>
    <row r="6919" spans="34:36" x14ac:dyDescent="0.25">
      <c r="AH6919" s="42" t="e">
        <f t="shared" si="202"/>
        <v>#REF!</v>
      </c>
      <c r="AI6919" s="43" t="str">
        <f>_xll.BInterpol('Base IPCA'!$C$3:$C$13,'Base IPCA'!$E$3:$E$13,AH6919,"Cubic","Extrapolate=Linear","MultiX=Average","Skip=True","Sort=True")</f>
        <v>#N/A Invalid Parameter: Interpolation value</v>
      </c>
      <c r="AJ6919" s="43" t="str">
        <f>_xll.BInterpol('Base IPCA'!$C$3:$C$13,'Base IPCA'!$D$3:$D$13,AH6919,"Cubic","Extrapolate=Linear","MultiX=Average","Skip=True","Sort=True")</f>
        <v>#N/A Invalid Parameter: Interpolation value</v>
      </c>
    </row>
    <row r="6920" spans="34:36" x14ac:dyDescent="0.25">
      <c r="AH6920" s="42" t="e">
        <f t="shared" si="202"/>
        <v>#REF!</v>
      </c>
      <c r="AI6920" s="43" t="str">
        <f>_xll.BInterpol('Base IPCA'!$C$3:$C$13,'Base IPCA'!$E$3:$E$13,AH6920,"Cubic","Extrapolate=Linear","MultiX=Average","Skip=True","Sort=True")</f>
        <v>#N/A Invalid Parameter: Interpolation value</v>
      </c>
      <c r="AJ6920" s="43" t="str">
        <f>_xll.BInterpol('Base IPCA'!$C$3:$C$13,'Base IPCA'!$D$3:$D$13,AH6920,"Cubic","Extrapolate=Linear","MultiX=Average","Skip=True","Sort=True")</f>
        <v>#N/A Invalid Parameter: Interpolation value</v>
      </c>
    </row>
    <row r="6921" spans="34:36" x14ac:dyDescent="0.25">
      <c r="AH6921" s="42" t="e">
        <f t="shared" si="202"/>
        <v>#REF!</v>
      </c>
      <c r="AI6921" s="43" t="str">
        <f>_xll.BInterpol('Base IPCA'!$C$3:$C$13,'Base IPCA'!$E$3:$E$13,AH6921,"Cubic","Extrapolate=Linear","MultiX=Average","Skip=True","Sort=True")</f>
        <v>#N/A Invalid Parameter: Interpolation value</v>
      </c>
      <c r="AJ6921" s="43" t="str">
        <f>_xll.BInterpol('Base IPCA'!$C$3:$C$13,'Base IPCA'!$D$3:$D$13,AH6921,"Cubic","Extrapolate=Linear","MultiX=Average","Skip=True","Sort=True")</f>
        <v>#N/A Invalid Parameter: Interpolation value</v>
      </c>
    </row>
    <row r="6922" spans="34:36" x14ac:dyDescent="0.25">
      <c r="AH6922" s="42" t="e">
        <f t="shared" si="202"/>
        <v>#REF!</v>
      </c>
      <c r="AI6922" s="43" t="str">
        <f>_xll.BInterpol('Base IPCA'!$C$3:$C$13,'Base IPCA'!$E$3:$E$13,AH6922,"Cubic","Extrapolate=Linear","MultiX=Average","Skip=True","Sort=True")</f>
        <v>#N/A Invalid Parameter: Interpolation value</v>
      </c>
      <c r="AJ6922" s="43" t="str">
        <f>_xll.BInterpol('Base IPCA'!$C$3:$C$13,'Base IPCA'!$D$3:$D$13,AH6922,"Cubic","Extrapolate=Linear","MultiX=Average","Skip=True","Sort=True")</f>
        <v>#N/A Invalid Parameter: Interpolation value</v>
      </c>
    </row>
    <row r="6923" spans="34:36" x14ac:dyDescent="0.25">
      <c r="AH6923" s="42" t="e">
        <f t="shared" si="202"/>
        <v>#REF!</v>
      </c>
      <c r="AI6923" s="43" t="str">
        <f>_xll.BInterpol('Base IPCA'!$C$3:$C$13,'Base IPCA'!$E$3:$E$13,AH6923,"Cubic","Extrapolate=Linear","MultiX=Average","Skip=True","Sort=True")</f>
        <v>#N/A Invalid Parameter: Interpolation value</v>
      </c>
      <c r="AJ6923" s="43" t="str">
        <f>_xll.BInterpol('Base IPCA'!$C$3:$C$13,'Base IPCA'!$D$3:$D$13,AH6923,"Cubic","Extrapolate=Linear","MultiX=Average","Skip=True","Sort=True")</f>
        <v>#N/A Invalid Parameter: Interpolation value</v>
      </c>
    </row>
    <row r="6924" spans="34:36" x14ac:dyDescent="0.25">
      <c r="AH6924" s="42" t="e">
        <f t="shared" si="202"/>
        <v>#REF!</v>
      </c>
      <c r="AI6924" s="43" t="str">
        <f>_xll.BInterpol('Base IPCA'!$C$3:$C$13,'Base IPCA'!$E$3:$E$13,AH6924,"Cubic","Extrapolate=Linear","MultiX=Average","Skip=True","Sort=True")</f>
        <v>#N/A Invalid Parameter: Interpolation value</v>
      </c>
      <c r="AJ6924" s="43" t="str">
        <f>_xll.BInterpol('Base IPCA'!$C$3:$C$13,'Base IPCA'!$D$3:$D$13,AH6924,"Cubic","Extrapolate=Linear","MultiX=Average","Skip=True","Sort=True")</f>
        <v>#N/A Invalid Parameter: Interpolation value</v>
      </c>
    </row>
    <row r="6925" spans="34:36" x14ac:dyDescent="0.25">
      <c r="AH6925" s="42" t="e">
        <f t="shared" si="202"/>
        <v>#REF!</v>
      </c>
      <c r="AI6925" s="43" t="str">
        <f>_xll.BInterpol('Base IPCA'!$C$3:$C$13,'Base IPCA'!$E$3:$E$13,AH6925,"Cubic","Extrapolate=Linear","MultiX=Average","Skip=True","Sort=True")</f>
        <v>#N/A Invalid Parameter: Interpolation value</v>
      </c>
      <c r="AJ6925" s="43" t="str">
        <f>_xll.BInterpol('Base IPCA'!$C$3:$C$13,'Base IPCA'!$D$3:$D$13,AH6925,"Cubic","Extrapolate=Linear","MultiX=Average","Skip=True","Sort=True")</f>
        <v>#N/A Invalid Parameter: Interpolation value</v>
      </c>
    </row>
    <row r="6926" spans="34:36" x14ac:dyDescent="0.25">
      <c r="AH6926" s="42" t="e">
        <f t="shared" si="202"/>
        <v>#REF!</v>
      </c>
      <c r="AI6926" s="43" t="str">
        <f>_xll.BInterpol('Base IPCA'!$C$3:$C$13,'Base IPCA'!$E$3:$E$13,AH6926,"Cubic","Extrapolate=Linear","MultiX=Average","Skip=True","Sort=True")</f>
        <v>#N/A Invalid Parameter: Interpolation value</v>
      </c>
      <c r="AJ6926" s="43" t="str">
        <f>_xll.BInterpol('Base IPCA'!$C$3:$C$13,'Base IPCA'!$D$3:$D$13,AH6926,"Cubic","Extrapolate=Linear","MultiX=Average","Skip=True","Sort=True")</f>
        <v>#N/A Invalid Parameter: Interpolation value</v>
      </c>
    </row>
    <row r="6927" spans="34:36" x14ac:dyDescent="0.25">
      <c r="AH6927" s="42" t="e">
        <f t="shared" si="202"/>
        <v>#REF!</v>
      </c>
      <c r="AI6927" s="43" t="str">
        <f>_xll.BInterpol('Base IPCA'!$C$3:$C$13,'Base IPCA'!$E$3:$E$13,AH6927,"Cubic","Extrapolate=Linear","MultiX=Average","Skip=True","Sort=True")</f>
        <v>#N/A Invalid Parameter: Interpolation value</v>
      </c>
      <c r="AJ6927" s="43" t="str">
        <f>_xll.BInterpol('Base IPCA'!$C$3:$C$13,'Base IPCA'!$D$3:$D$13,AH6927,"Cubic","Extrapolate=Linear","MultiX=Average","Skip=True","Sort=True")</f>
        <v>#N/A Invalid Parameter: Interpolation value</v>
      </c>
    </row>
    <row r="6928" spans="34:36" x14ac:dyDescent="0.25">
      <c r="AH6928" s="42" t="e">
        <f t="shared" si="202"/>
        <v>#REF!</v>
      </c>
      <c r="AI6928" s="43" t="str">
        <f>_xll.BInterpol('Base IPCA'!$C$3:$C$13,'Base IPCA'!$E$3:$E$13,AH6928,"Cubic","Extrapolate=Linear","MultiX=Average","Skip=True","Sort=True")</f>
        <v>#N/A Invalid Parameter: Interpolation value</v>
      </c>
      <c r="AJ6928" s="43" t="str">
        <f>_xll.BInterpol('Base IPCA'!$C$3:$C$13,'Base IPCA'!$D$3:$D$13,AH6928,"Cubic","Extrapolate=Linear","MultiX=Average","Skip=True","Sort=True")</f>
        <v>#N/A Invalid Parameter: Interpolation value</v>
      </c>
    </row>
    <row r="6929" spans="34:36" x14ac:dyDescent="0.25">
      <c r="AH6929" s="42" t="e">
        <f t="shared" si="202"/>
        <v>#REF!</v>
      </c>
      <c r="AI6929" s="43" t="str">
        <f>_xll.BInterpol('Base IPCA'!$C$3:$C$13,'Base IPCA'!$E$3:$E$13,AH6929,"Cubic","Extrapolate=Linear","MultiX=Average","Skip=True","Sort=True")</f>
        <v>#N/A Invalid Parameter: Interpolation value</v>
      </c>
      <c r="AJ6929" s="43" t="str">
        <f>_xll.BInterpol('Base IPCA'!$C$3:$C$13,'Base IPCA'!$D$3:$D$13,AH6929,"Cubic","Extrapolate=Linear","MultiX=Average","Skip=True","Sort=True")</f>
        <v>#N/A Invalid Parameter: Interpolation value</v>
      </c>
    </row>
    <row r="6930" spans="34:36" x14ac:dyDescent="0.25">
      <c r="AH6930" s="42" t="e">
        <f t="shared" si="202"/>
        <v>#REF!</v>
      </c>
      <c r="AI6930" s="43" t="str">
        <f>_xll.BInterpol('Base IPCA'!$C$3:$C$13,'Base IPCA'!$E$3:$E$13,AH6930,"Cubic","Extrapolate=Linear","MultiX=Average","Skip=True","Sort=True")</f>
        <v>#N/A Invalid Parameter: Interpolation value</v>
      </c>
      <c r="AJ6930" s="43" t="str">
        <f>_xll.BInterpol('Base IPCA'!$C$3:$C$13,'Base IPCA'!$D$3:$D$13,AH6930,"Cubic","Extrapolate=Linear","MultiX=Average","Skip=True","Sort=True")</f>
        <v>#N/A Invalid Parameter: Interpolation value</v>
      </c>
    </row>
    <row r="6931" spans="34:36" x14ac:dyDescent="0.25">
      <c r="AH6931" s="42" t="e">
        <f t="shared" si="202"/>
        <v>#REF!</v>
      </c>
      <c r="AI6931" s="43" t="str">
        <f>_xll.BInterpol('Base IPCA'!$C$3:$C$13,'Base IPCA'!$E$3:$E$13,AH6931,"Cubic","Extrapolate=Linear","MultiX=Average","Skip=True","Sort=True")</f>
        <v>#N/A Invalid Parameter: Interpolation value</v>
      </c>
      <c r="AJ6931" s="43" t="str">
        <f>_xll.BInterpol('Base IPCA'!$C$3:$C$13,'Base IPCA'!$D$3:$D$13,AH6931,"Cubic","Extrapolate=Linear","MultiX=Average","Skip=True","Sort=True")</f>
        <v>#N/A Invalid Parameter: Interpolation value</v>
      </c>
    </row>
    <row r="6932" spans="34:36" x14ac:dyDescent="0.25">
      <c r="AH6932" s="42" t="e">
        <f t="shared" si="202"/>
        <v>#REF!</v>
      </c>
      <c r="AI6932" s="43" t="str">
        <f>_xll.BInterpol('Base IPCA'!$C$3:$C$13,'Base IPCA'!$E$3:$E$13,AH6932,"Cubic","Extrapolate=Linear","MultiX=Average","Skip=True","Sort=True")</f>
        <v>#N/A Invalid Parameter: Interpolation value</v>
      </c>
      <c r="AJ6932" s="43" t="str">
        <f>_xll.BInterpol('Base IPCA'!$C$3:$C$13,'Base IPCA'!$D$3:$D$13,AH6932,"Cubic","Extrapolate=Linear","MultiX=Average","Skip=True","Sort=True")</f>
        <v>#N/A Invalid Parameter: Interpolation value</v>
      </c>
    </row>
    <row r="6933" spans="34:36" x14ac:dyDescent="0.25">
      <c r="AH6933" s="42" t="e">
        <f t="shared" si="202"/>
        <v>#REF!</v>
      </c>
      <c r="AI6933" s="43" t="str">
        <f>_xll.BInterpol('Base IPCA'!$C$3:$C$13,'Base IPCA'!$E$3:$E$13,AH6933,"Cubic","Extrapolate=Linear","MultiX=Average","Skip=True","Sort=True")</f>
        <v>#N/A Invalid Parameter: Interpolation value</v>
      </c>
      <c r="AJ6933" s="43" t="str">
        <f>_xll.BInterpol('Base IPCA'!$C$3:$C$13,'Base IPCA'!$D$3:$D$13,AH6933,"Cubic","Extrapolate=Linear","MultiX=Average","Skip=True","Sort=True")</f>
        <v>#N/A Invalid Parameter: Interpolation value</v>
      </c>
    </row>
    <row r="6934" spans="34:36" x14ac:dyDescent="0.25">
      <c r="AH6934" s="42" t="e">
        <f t="shared" si="202"/>
        <v>#REF!</v>
      </c>
      <c r="AI6934" s="43" t="str">
        <f>_xll.BInterpol('Base IPCA'!$C$3:$C$13,'Base IPCA'!$E$3:$E$13,AH6934,"Cubic","Extrapolate=Linear","MultiX=Average","Skip=True","Sort=True")</f>
        <v>#N/A Invalid Parameter: Interpolation value</v>
      </c>
      <c r="AJ6934" s="43" t="str">
        <f>_xll.BInterpol('Base IPCA'!$C$3:$C$13,'Base IPCA'!$D$3:$D$13,AH6934,"Cubic","Extrapolate=Linear","MultiX=Average","Skip=True","Sort=True")</f>
        <v>#N/A Invalid Parameter: Interpolation value</v>
      </c>
    </row>
    <row r="6935" spans="34:36" x14ac:dyDescent="0.25">
      <c r="AH6935" s="42" t="e">
        <f t="shared" si="202"/>
        <v>#REF!</v>
      </c>
      <c r="AI6935" s="43" t="str">
        <f>_xll.BInterpol('Base IPCA'!$C$3:$C$13,'Base IPCA'!$E$3:$E$13,AH6935,"Cubic","Extrapolate=Linear","MultiX=Average","Skip=True","Sort=True")</f>
        <v>#N/A Invalid Parameter: Interpolation value</v>
      </c>
      <c r="AJ6935" s="43" t="str">
        <f>_xll.BInterpol('Base IPCA'!$C$3:$C$13,'Base IPCA'!$D$3:$D$13,AH6935,"Cubic","Extrapolate=Linear","MultiX=Average","Skip=True","Sort=True")</f>
        <v>#N/A Invalid Parameter: Interpolation value</v>
      </c>
    </row>
    <row r="6936" spans="34:36" x14ac:dyDescent="0.25">
      <c r="AH6936" s="42" t="e">
        <f t="shared" si="202"/>
        <v>#REF!</v>
      </c>
      <c r="AI6936" s="43" t="str">
        <f>_xll.BInterpol('Base IPCA'!$C$3:$C$13,'Base IPCA'!$E$3:$E$13,AH6936,"Cubic","Extrapolate=Linear","MultiX=Average","Skip=True","Sort=True")</f>
        <v>#N/A Invalid Parameter: Interpolation value</v>
      </c>
      <c r="AJ6936" s="43" t="str">
        <f>_xll.BInterpol('Base IPCA'!$C$3:$C$13,'Base IPCA'!$D$3:$D$13,AH6936,"Cubic","Extrapolate=Linear","MultiX=Average","Skip=True","Sort=True")</f>
        <v>#N/A Invalid Parameter: Interpolation value</v>
      </c>
    </row>
    <row r="6937" spans="34:36" x14ac:dyDescent="0.25">
      <c r="AH6937" s="42" t="e">
        <f t="shared" si="202"/>
        <v>#REF!</v>
      </c>
      <c r="AI6937" s="43" t="str">
        <f>_xll.BInterpol('Base IPCA'!$C$3:$C$13,'Base IPCA'!$E$3:$E$13,AH6937,"Cubic","Extrapolate=Linear","MultiX=Average","Skip=True","Sort=True")</f>
        <v>#N/A Invalid Parameter: Interpolation value</v>
      </c>
      <c r="AJ6937" s="43" t="str">
        <f>_xll.BInterpol('Base IPCA'!$C$3:$C$13,'Base IPCA'!$D$3:$D$13,AH6937,"Cubic","Extrapolate=Linear","MultiX=Average","Skip=True","Sort=True")</f>
        <v>#N/A Invalid Parameter: Interpolation value</v>
      </c>
    </row>
    <row r="6938" spans="34:36" x14ac:dyDescent="0.25">
      <c r="AH6938" s="42" t="e">
        <f t="shared" si="202"/>
        <v>#REF!</v>
      </c>
      <c r="AI6938" s="43" t="str">
        <f>_xll.BInterpol('Base IPCA'!$C$3:$C$13,'Base IPCA'!$E$3:$E$13,AH6938,"Cubic","Extrapolate=Linear","MultiX=Average","Skip=True","Sort=True")</f>
        <v>#N/A Invalid Parameter: Interpolation value</v>
      </c>
      <c r="AJ6938" s="43" t="str">
        <f>_xll.BInterpol('Base IPCA'!$C$3:$C$13,'Base IPCA'!$D$3:$D$13,AH6938,"Cubic","Extrapolate=Linear","MultiX=Average","Skip=True","Sort=True")</f>
        <v>#N/A Invalid Parameter: Interpolation value</v>
      </c>
    </row>
    <row r="6939" spans="34:36" x14ac:dyDescent="0.25">
      <c r="AH6939" s="42" t="e">
        <f t="shared" si="202"/>
        <v>#REF!</v>
      </c>
      <c r="AI6939" s="43" t="str">
        <f>_xll.BInterpol('Base IPCA'!$C$3:$C$13,'Base IPCA'!$E$3:$E$13,AH6939,"Cubic","Extrapolate=Linear","MultiX=Average","Skip=True","Sort=True")</f>
        <v>#N/A Invalid Parameter: Interpolation value</v>
      </c>
      <c r="AJ6939" s="43" t="str">
        <f>_xll.BInterpol('Base IPCA'!$C$3:$C$13,'Base IPCA'!$D$3:$D$13,AH6939,"Cubic","Extrapolate=Linear","MultiX=Average","Skip=True","Sort=True")</f>
        <v>#N/A Invalid Parameter: Interpolation value</v>
      </c>
    </row>
    <row r="6940" spans="34:36" x14ac:dyDescent="0.25">
      <c r="AH6940" s="42" t="e">
        <f t="shared" si="202"/>
        <v>#REF!</v>
      </c>
      <c r="AI6940" s="43" t="str">
        <f>_xll.BInterpol('Base IPCA'!$C$3:$C$13,'Base IPCA'!$E$3:$E$13,AH6940,"Cubic","Extrapolate=Linear","MultiX=Average","Skip=True","Sort=True")</f>
        <v>#N/A Invalid Parameter: Interpolation value</v>
      </c>
      <c r="AJ6940" s="43" t="str">
        <f>_xll.BInterpol('Base IPCA'!$C$3:$C$13,'Base IPCA'!$D$3:$D$13,AH6940,"Cubic","Extrapolate=Linear","MultiX=Average","Skip=True","Sort=True")</f>
        <v>#N/A Invalid Parameter: Interpolation value</v>
      </c>
    </row>
    <row r="6941" spans="34:36" x14ac:dyDescent="0.25">
      <c r="AH6941" s="42" t="e">
        <f t="shared" si="202"/>
        <v>#REF!</v>
      </c>
      <c r="AI6941" s="43" t="str">
        <f>_xll.BInterpol('Base IPCA'!$C$3:$C$13,'Base IPCA'!$E$3:$E$13,AH6941,"Cubic","Extrapolate=Linear","MultiX=Average","Skip=True","Sort=True")</f>
        <v>#N/A Invalid Parameter: Interpolation value</v>
      </c>
      <c r="AJ6941" s="43" t="str">
        <f>_xll.BInterpol('Base IPCA'!$C$3:$C$13,'Base IPCA'!$D$3:$D$13,AH6941,"Cubic","Extrapolate=Linear","MultiX=Average","Skip=True","Sort=True")</f>
        <v>#N/A Invalid Parameter: Interpolation value</v>
      </c>
    </row>
    <row r="6942" spans="34:36" x14ac:dyDescent="0.25">
      <c r="AH6942" s="42" t="e">
        <f t="shared" si="202"/>
        <v>#REF!</v>
      </c>
      <c r="AI6942" s="43" t="str">
        <f>_xll.BInterpol('Base IPCA'!$C$3:$C$13,'Base IPCA'!$E$3:$E$13,AH6942,"Cubic","Extrapolate=Linear","MultiX=Average","Skip=True","Sort=True")</f>
        <v>#N/A Invalid Parameter: Interpolation value</v>
      </c>
      <c r="AJ6942" s="43" t="str">
        <f>_xll.BInterpol('Base IPCA'!$C$3:$C$13,'Base IPCA'!$D$3:$D$13,AH6942,"Cubic","Extrapolate=Linear","MultiX=Average","Skip=True","Sort=True")</f>
        <v>#N/A Invalid Parameter: Interpolation value</v>
      </c>
    </row>
    <row r="6943" spans="34:36" x14ac:dyDescent="0.25">
      <c r="AH6943" s="42" t="e">
        <f t="shared" si="202"/>
        <v>#REF!</v>
      </c>
      <c r="AI6943" s="43" t="str">
        <f>_xll.BInterpol('Base IPCA'!$C$3:$C$13,'Base IPCA'!$E$3:$E$13,AH6943,"Cubic","Extrapolate=Linear","MultiX=Average","Skip=True","Sort=True")</f>
        <v>#N/A Invalid Parameter: Interpolation value</v>
      </c>
      <c r="AJ6943" s="43" t="str">
        <f>_xll.BInterpol('Base IPCA'!$C$3:$C$13,'Base IPCA'!$D$3:$D$13,AH6943,"Cubic","Extrapolate=Linear","MultiX=Average","Skip=True","Sort=True")</f>
        <v>#N/A Invalid Parameter: Interpolation value</v>
      </c>
    </row>
    <row r="6944" spans="34:36" x14ac:dyDescent="0.25">
      <c r="AH6944" s="42" t="e">
        <f t="shared" si="202"/>
        <v>#REF!</v>
      </c>
      <c r="AI6944" s="43" t="str">
        <f>_xll.BInterpol('Base IPCA'!$C$3:$C$13,'Base IPCA'!$E$3:$E$13,AH6944,"Cubic","Extrapolate=Linear","MultiX=Average","Skip=True","Sort=True")</f>
        <v>#N/A Invalid Parameter: Interpolation value</v>
      </c>
      <c r="AJ6944" s="43" t="str">
        <f>_xll.BInterpol('Base IPCA'!$C$3:$C$13,'Base IPCA'!$D$3:$D$13,AH6944,"Cubic","Extrapolate=Linear","MultiX=Average","Skip=True","Sort=True")</f>
        <v>#N/A Invalid Parameter: Interpolation value</v>
      </c>
    </row>
    <row r="6945" spans="34:36" x14ac:dyDescent="0.25">
      <c r="AH6945" s="42" t="e">
        <f t="shared" si="202"/>
        <v>#REF!</v>
      </c>
      <c r="AI6945" s="43" t="str">
        <f>_xll.BInterpol('Base IPCA'!$C$3:$C$13,'Base IPCA'!$E$3:$E$13,AH6945,"Cubic","Extrapolate=Linear","MultiX=Average","Skip=True","Sort=True")</f>
        <v>#N/A Invalid Parameter: Interpolation value</v>
      </c>
      <c r="AJ6945" s="43" t="str">
        <f>_xll.BInterpol('Base IPCA'!$C$3:$C$13,'Base IPCA'!$D$3:$D$13,AH6945,"Cubic","Extrapolate=Linear","MultiX=Average","Skip=True","Sort=True")</f>
        <v>#N/A Invalid Parameter: Interpolation value</v>
      </c>
    </row>
    <row r="6946" spans="34:36" x14ac:dyDescent="0.25">
      <c r="AH6946" s="42" t="e">
        <f t="shared" si="202"/>
        <v>#REF!</v>
      </c>
      <c r="AI6946" s="43" t="str">
        <f>_xll.BInterpol('Base IPCA'!$C$3:$C$13,'Base IPCA'!$E$3:$E$13,AH6946,"Cubic","Extrapolate=Linear","MultiX=Average","Skip=True","Sort=True")</f>
        <v>#N/A Invalid Parameter: Interpolation value</v>
      </c>
      <c r="AJ6946" s="43" t="str">
        <f>_xll.BInterpol('Base IPCA'!$C$3:$C$13,'Base IPCA'!$D$3:$D$13,AH6946,"Cubic","Extrapolate=Linear","MultiX=Average","Skip=True","Sort=True")</f>
        <v>#N/A Invalid Parameter: Interpolation value</v>
      </c>
    </row>
    <row r="6947" spans="34:36" x14ac:dyDescent="0.25">
      <c r="AH6947" s="42" t="e">
        <f t="shared" si="202"/>
        <v>#REF!</v>
      </c>
      <c r="AI6947" s="43" t="str">
        <f>_xll.BInterpol('Base IPCA'!$C$3:$C$13,'Base IPCA'!$E$3:$E$13,AH6947,"Cubic","Extrapolate=Linear","MultiX=Average","Skip=True","Sort=True")</f>
        <v>#N/A Invalid Parameter: Interpolation value</v>
      </c>
      <c r="AJ6947" s="43" t="str">
        <f>_xll.BInterpol('Base IPCA'!$C$3:$C$13,'Base IPCA'!$D$3:$D$13,AH6947,"Cubic","Extrapolate=Linear","MultiX=Average","Skip=True","Sort=True")</f>
        <v>#N/A Invalid Parameter: Interpolation value</v>
      </c>
    </row>
    <row r="6948" spans="34:36" x14ac:dyDescent="0.25">
      <c r="AH6948" s="42" t="e">
        <f t="shared" si="202"/>
        <v>#REF!</v>
      </c>
      <c r="AI6948" s="43" t="str">
        <f>_xll.BInterpol('Base IPCA'!$C$3:$C$13,'Base IPCA'!$E$3:$E$13,AH6948,"Cubic","Extrapolate=Linear","MultiX=Average","Skip=True","Sort=True")</f>
        <v>#N/A Invalid Parameter: Interpolation value</v>
      </c>
      <c r="AJ6948" s="43" t="str">
        <f>_xll.BInterpol('Base IPCA'!$C$3:$C$13,'Base IPCA'!$D$3:$D$13,AH6948,"Cubic","Extrapolate=Linear","MultiX=Average","Skip=True","Sort=True")</f>
        <v>#N/A Invalid Parameter: Interpolation value</v>
      </c>
    </row>
    <row r="6949" spans="34:36" x14ac:dyDescent="0.25">
      <c r="AH6949" s="42" t="e">
        <f t="shared" si="202"/>
        <v>#REF!</v>
      </c>
      <c r="AI6949" s="43" t="str">
        <f>_xll.BInterpol('Base IPCA'!$C$3:$C$13,'Base IPCA'!$E$3:$E$13,AH6949,"Cubic","Extrapolate=Linear","MultiX=Average","Skip=True","Sort=True")</f>
        <v>#N/A Invalid Parameter: Interpolation value</v>
      </c>
      <c r="AJ6949" s="43" t="str">
        <f>_xll.BInterpol('Base IPCA'!$C$3:$C$13,'Base IPCA'!$D$3:$D$13,AH6949,"Cubic","Extrapolate=Linear","MultiX=Average","Skip=True","Sort=True")</f>
        <v>#N/A Invalid Parameter: Interpolation value</v>
      </c>
    </row>
    <row r="6950" spans="34:36" x14ac:dyDescent="0.25">
      <c r="AH6950" s="42" t="e">
        <f t="shared" si="202"/>
        <v>#REF!</v>
      </c>
      <c r="AI6950" s="43" t="str">
        <f>_xll.BInterpol('Base IPCA'!$C$3:$C$13,'Base IPCA'!$E$3:$E$13,AH6950,"Cubic","Extrapolate=Linear","MultiX=Average","Skip=True","Sort=True")</f>
        <v>#N/A Invalid Parameter: Interpolation value</v>
      </c>
      <c r="AJ6950" s="43" t="str">
        <f>_xll.BInterpol('Base IPCA'!$C$3:$C$13,'Base IPCA'!$D$3:$D$13,AH6950,"Cubic","Extrapolate=Linear","MultiX=Average","Skip=True","Sort=True")</f>
        <v>#N/A Invalid Parameter: Interpolation value</v>
      </c>
    </row>
    <row r="6951" spans="34:36" x14ac:dyDescent="0.25">
      <c r="AH6951" s="42" t="e">
        <f t="shared" si="202"/>
        <v>#REF!</v>
      </c>
      <c r="AI6951" s="43" t="str">
        <f>_xll.BInterpol('Base IPCA'!$C$3:$C$13,'Base IPCA'!$E$3:$E$13,AH6951,"Cubic","Extrapolate=Linear","MultiX=Average","Skip=True","Sort=True")</f>
        <v>#N/A Invalid Parameter: Interpolation value</v>
      </c>
      <c r="AJ6951" s="43" t="str">
        <f>_xll.BInterpol('Base IPCA'!$C$3:$C$13,'Base IPCA'!$D$3:$D$13,AH6951,"Cubic","Extrapolate=Linear","MultiX=Average","Skip=True","Sort=True")</f>
        <v>#N/A Invalid Parameter: Interpolation value</v>
      </c>
    </row>
    <row r="6952" spans="34:36" x14ac:dyDescent="0.25">
      <c r="AH6952" s="42" t="e">
        <f t="shared" si="202"/>
        <v>#REF!</v>
      </c>
      <c r="AI6952" s="43" t="str">
        <f>_xll.BInterpol('Base IPCA'!$C$3:$C$13,'Base IPCA'!$E$3:$E$13,AH6952,"Cubic","Extrapolate=Linear","MultiX=Average","Skip=True","Sort=True")</f>
        <v>#N/A Invalid Parameter: Interpolation value</v>
      </c>
      <c r="AJ6952" s="43" t="str">
        <f>_xll.BInterpol('Base IPCA'!$C$3:$C$13,'Base IPCA'!$D$3:$D$13,AH6952,"Cubic","Extrapolate=Linear","MultiX=Average","Skip=True","Sort=True")</f>
        <v>#N/A Invalid Parameter: Interpolation value</v>
      </c>
    </row>
    <row r="6953" spans="34:36" x14ac:dyDescent="0.25">
      <c r="AH6953" s="42" t="e">
        <f t="shared" si="202"/>
        <v>#REF!</v>
      </c>
      <c r="AI6953" s="43" t="str">
        <f>_xll.BInterpol('Base IPCA'!$C$3:$C$13,'Base IPCA'!$E$3:$E$13,AH6953,"Cubic","Extrapolate=Linear","MultiX=Average","Skip=True","Sort=True")</f>
        <v>#N/A Invalid Parameter: Interpolation value</v>
      </c>
      <c r="AJ6953" s="43" t="str">
        <f>_xll.BInterpol('Base IPCA'!$C$3:$C$13,'Base IPCA'!$D$3:$D$13,AH6953,"Cubic","Extrapolate=Linear","MultiX=Average","Skip=True","Sort=True")</f>
        <v>#N/A Invalid Parameter: Interpolation value</v>
      </c>
    </row>
    <row r="6954" spans="34:36" x14ac:dyDescent="0.25">
      <c r="AH6954" s="42" t="e">
        <f t="shared" si="202"/>
        <v>#REF!</v>
      </c>
      <c r="AI6954" s="43" t="str">
        <f>_xll.BInterpol('Base IPCA'!$C$3:$C$13,'Base IPCA'!$E$3:$E$13,AH6954,"Cubic","Extrapolate=Linear","MultiX=Average","Skip=True","Sort=True")</f>
        <v>#N/A Invalid Parameter: Interpolation value</v>
      </c>
      <c r="AJ6954" s="43" t="str">
        <f>_xll.BInterpol('Base IPCA'!$C$3:$C$13,'Base IPCA'!$D$3:$D$13,AH6954,"Cubic","Extrapolate=Linear","MultiX=Average","Skip=True","Sort=True")</f>
        <v>#N/A Invalid Parameter: Interpolation value</v>
      </c>
    </row>
    <row r="6955" spans="34:36" x14ac:dyDescent="0.25">
      <c r="AH6955" s="42" t="e">
        <f t="shared" si="202"/>
        <v>#REF!</v>
      </c>
      <c r="AI6955" s="43" t="str">
        <f>_xll.BInterpol('Base IPCA'!$C$3:$C$13,'Base IPCA'!$E$3:$E$13,AH6955,"Cubic","Extrapolate=Linear","MultiX=Average","Skip=True","Sort=True")</f>
        <v>#N/A Invalid Parameter: Interpolation value</v>
      </c>
      <c r="AJ6955" s="43" t="str">
        <f>_xll.BInterpol('Base IPCA'!$C$3:$C$13,'Base IPCA'!$D$3:$D$13,AH6955,"Cubic","Extrapolate=Linear","MultiX=Average","Skip=True","Sort=True")</f>
        <v>#N/A Invalid Parameter: Interpolation value</v>
      </c>
    </row>
    <row r="6956" spans="34:36" x14ac:dyDescent="0.25">
      <c r="AH6956" s="42" t="e">
        <f t="shared" si="202"/>
        <v>#REF!</v>
      </c>
      <c r="AI6956" s="43" t="str">
        <f>_xll.BInterpol('Base IPCA'!$C$3:$C$13,'Base IPCA'!$E$3:$E$13,AH6956,"Cubic","Extrapolate=Linear","MultiX=Average","Skip=True","Sort=True")</f>
        <v>#N/A Invalid Parameter: Interpolation value</v>
      </c>
      <c r="AJ6956" s="43" t="str">
        <f>_xll.BInterpol('Base IPCA'!$C$3:$C$13,'Base IPCA'!$D$3:$D$13,AH6956,"Cubic","Extrapolate=Linear","MultiX=Average","Skip=True","Sort=True")</f>
        <v>#N/A Invalid Parameter: Interpolation value</v>
      </c>
    </row>
    <row r="6957" spans="34:36" x14ac:dyDescent="0.25">
      <c r="AH6957" s="42" t="e">
        <f t="shared" si="202"/>
        <v>#REF!</v>
      </c>
      <c r="AI6957" s="43" t="str">
        <f>_xll.BInterpol('Base IPCA'!$C$3:$C$13,'Base IPCA'!$E$3:$E$13,AH6957,"Cubic","Extrapolate=Linear","MultiX=Average","Skip=True","Sort=True")</f>
        <v>#N/A Invalid Parameter: Interpolation value</v>
      </c>
      <c r="AJ6957" s="43" t="str">
        <f>_xll.BInterpol('Base IPCA'!$C$3:$C$13,'Base IPCA'!$D$3:$D$13,AH6957,"Cubic","Extrapolate=Linear","MultiX=Average","Skip=True","Sort=True")</f>
        <v>#N/A Invalid Parameter: Interpolation value</v>
      </c>
    </row>
    <row r="6958" spans="34:36" x14ac:dyDescent="0.25">
      <c r="AH6958" s="42" t="e">
        <f t="shared" si="202"/>
        <v>#REF!</v>
      </c>
      <c r="AI6958" s="43" t="str">
        <f>_xll.BInterpol('Base IPCA'!$C$3:$C$13,'Base IPCA'!$E$3:$E$13,AH6958,"Cubic","Extrapolate=Linear","MultiX=Average","Skip=True","Sort=True")</f>
        <v>#N/A Invalid Parameter: Interpolation value</v>
      </c>
      <c r="AJ6958" s="43" t="str">
        <f>_xll.BInterpol('Base IPCA'!$C$3:$C$13,'Base IPCA'!$D$3:$D$13,AH6958,"Cubic","Extrapolate=Linear","MultiX=Average","Skip=True","Sort=True")</f>
        <v>#N/A Invalid Parameter: Interpolation value</v>
      </c>
    </row>
    <row r="6959" spans="34:36" x14ac:dyDescent="0.25">
      <c r="AH6959" s="42" t="e">
        <f t="shared" si="202"/>
        <v>#REF!</v>
      </c>
      <c r="AI6959" s="43" t="str">
        <f>_xll.BInterpol('Base IPCA'!$C$3:$C$13,'Base IPCA'!$E$3:$E$13,AH6959,"Cubic","Extrapolate=Linear","MultiX=Average","Skip=True","Sort=True")</f>
        <v>#N/A Invalid Parameter: Interpolation value</v>
      </c>
      <c r="AJ6959" s="43" t="str">
        <f>_xll.BInterpol('Base IPCA'!$C$3:$C$13,'Base IPCA'!$D$3:$D$13,AH6959,"Cubic","Extrapolate=Linear","MultiX=Average","Skip=True","Sort=True")</f>
        <v>#N/A Invalid Parameter: Interpolation value</v>
      </c>
    </row>
    <row r="6960" spans="34:36" x14ac:dyDescent="0.25">
      <c r="AH6960" s="42" t="e">
        <f t="shared" si="202"/>
        <v>#REF!</v>
      </c>
      <c r="AI6960" s="43" t="str">
        <f>_xll.BInterpol('Base IPCA'!$C$3:$C$13,'Base IPCA'!$E$3:$E$13,AH6960,"Cubic","Extrapolate=Linear","MultiX=Average","Skip=True","Sort=True")</f>
        <v>#N/A Invalid Parameter: Interpolation value</v>
      </c>
      <c r="AJ6960" s="43" t="str">
        <f>_xll.BInterpol('Base IPCA'!$C$3:$C$13,'Base IPCA'!$D$3:$D$13,AH6960,"Cubic","Extrapolate=Linear","MultiX=Average","Skip=True","Sort=True")</f>
        <v>#N/A Invalid Parameter: Interpolation value</v>
      </c>
    </row>
    <row r="6961" spans="34:36" x14ac:dyDescent="0.25">
      <c r="AH6961" s="42" t="e">
        <f t="shared" si="202"/>
        <v>#REF!</v>
      </c>
      <c r="AI6961" s="43" t="str">
        <f>_xll.BInterpol('Base IPCA'!$C$3:$C$13,'Base IPCA'!$E$3:$E$13,AH6961,"Cubic","Extrapolate=Linear","MultiX=Average","Skip=True","Sort=True")</f>
        <v>#N/A Invalid Parameter: Interpolation value</v>
      </c>
      <c r="AJ6961" s="43" t="str">
        <f>_xll.BInterpol('Base IPCA'!$C$3:$C$13,'Base IPCA'!$D$3:$D$13,AH6961,"Cubic","Extrapolate=Linear","MultiX=Average","Skip=True","Sort=True")</f>
        <v>#N/A Invalid Parameter: Interpolation value</v>
      </c>
    </row>
    <row r="6962" spans="34:36" x14ac:dyDescent="0.25">
      <c r="AH6962" s="42" t="e">
        <f t="shared" si="202"/>
        <v>#REF!</v>
      </c>
      <c r="AI6962" s="43" t="str">
        <f>_xll.BInterpol('Base IPCA'!$C$3:$C$13,'Base IPCA'!$E$3:$E$13,AH6962,"Cubic","Extrapolate=Linear","MultiX=Average","Skip=True","Sort=True")</f>
        <v>#N/A Invalid Parameter: Interpolation value</v>
      </c>
      <c r="AJ6962" s="43" t="str">
        <f>_xll.BInterpol('Base IPCA'!$C$3:$C$13,'Base IPCA'!$D$3:$D$13,AH6962,"Cubic","Extrapolate=Linear","MultiX=Average","Skip=True","Sort=True")</f>
        <v>#N/A Invalid Parameter: Interpolation value</v>
      </c>
    </row>
    <row r="6963" spans="34:36" x14ac:dyDescent="0.25">
      <c r="AH6963" s="42" t="e">
        <f t="shared" si="202"/>
        <v>#REF!</v>
      </c>
      <c r="AI6963" s="43" t="str">
        <f>_xll.BInterpol('Base IPCA'!$C$3:$C$13,'Base IPCA'!$E$3:$E$13,AH6963,"Cubic","Extrapolate=Linear","MultiX=Average","Skip=True","Sort=True")</f>
        <v>#N/A Invalid Parameter: Interpolation value</v>
      </c>
      <c r="AJ6963" s="43" t="str">
        <f>_xll.BInterpol('Base IPCA'!$C$3:$C$13,'Base IPCA'!$D$3:$D$13,AH6963,"Cubic","Extrapolate=Linear","MultiX=Average","Skip=True","Sort=True")</f>
        <v>#N/A Invalid Parameter: Interpolation value</v>
      </c>
    </row>
    <row r="6964" spans="34:36" x14ac:dyDescent="0.25">
      <c r="AH6964" s="42" t="e">
        <f t="shared" si="202"/>
        <v>#REF!</v>
      </c>
      <c r="AI6964" s="43" t="str">
        <f>_xll.BInterpol('Base IPCA'!$C$3:$C$13,'Base IPCA'!$E$3:$E$13,AH6964,"Cubic","Extrapolate=Linear","MultiX=Average","Skip=True","Sort=True")</f>
        <v>#N/A Invalid Parameter: Interpolation value</v>
      </c>
      <c r="AJ6964" s="43" t="str">
        <f>_xll.BInterpol('Base IPCA'!$C$3:$C$13,'Base IPCA'!$D$3:$D$13,AH6964,"Cubic","Extrapolate=Linear","MultiX=Average","Skip=True","Sort=True")</f>
        <v>#N/A Invalid Parameter: Interpolation value</v>
      </c>
    </row>
    <row r="6965" spans="34:36" x14ac:dyDescent="0.25">
      <c r="AH6965" s="42" t="e">
        <f t="shared" si="202"/>
        <v>#REF!</v>
      </c>
      <c r="AI6965" s="43" t="str">
        <f>_xll.BInterpol('Base IPCA'!$C$3:$C$13,'Base IPCA'!$E$3:$E$13,AH6965,"Cubic","Extrapolate=Linear","MultiX=Average","Skip=True","Sort=True")</f>
        <v>#N/A Invalid Parameter: Interpolation value</v>
      </c>
      <c r="AJ6965" s="43" t="str">
        <f>_xll.BInterpol('Base IPCA'!$C$3:$C$13,'Base IPCA'!$D$3:$D$13,AH6965,"Cubic","Extrapolate=Linear","MultiX=Average","Skip=True","Sort=True")</f>
        <v>#N/A Invalid Parameter: Interpolation value</v>
      </c>
    </row>
    <row r="6966" spans="34:36" x14ac:dyDescent="0.25">
      <c r="AH6966" s="42" t="e">
        <f t="shared" si="202"/>
        <v>#REF!</v>
      </c>
      <c r="AI6966" s="43" t="str">
        <f>_xll.BInterpol('Base IPCA'!$C$3:$C$13,'Base IPCA'!$E$3:$E$13,AH6966,"Cubic","Extrapolate=Linear","MultiX=Average","Skip=True","Sort=True")</f>
        <v>#N/A Invalid Parameter: Interpolation value</v>
      </c>
      <c r="AJ6966" s="43" t="str">
        <f>_xll.BInterpol('Base IPCA'!$C$3:$C$13,'Base IPCA'!$D$3:$D$13,AH6966,"Cubic","Extrapolate=Linear","MultiX=Average","Skip=True","Sort=True")</f>
        <v>#N/A Invalid Parameter: Interpolation value</v>
      </c>
    </row>
    <row r="6967" spans="34:36" x14ac:dyDescent="0.25">
      <c r="AH6967" s="42" t="e">
        <f t="shared" si="202"/>
        <v>#REF!</v>
      </c>
      <c r="AI6967" s="43" t="str">
        <f>_xll.BInterpol('Base IPCA'!$C$3:$C$13,'Base IPCA'!$E$3:$E$13,AH6967,"Cubic","Extrapolate=Linear","MultiX=Average","Skip=True","Sort=True")</f>
        <v>#N/A Invalid Parameter: Interpolation value</v>
      </c>
      <c r="AJ6967" s="43" t="str">
        <f>_xll.BInterpol('Base IPCA'!$C$3:$C$13,'Base IPCA'!$D$3:$D$13,AH6967,"Cubic","Extrapolate=Linear","MultiX=Average","Skip=True","Sort=True")</f>
        <v>#N/A Invalid Parameter: Interpolation value</v>
      </c>
    </row>
    <row r="6968" spans="34:36" x14ac:dyDescent="0.25">
      <c r="AH6968" s="42" t="e">
        <f t="shared" si="202"/>
        <v>#REF!</v>
      </c>
      <c r="AI6968" s="43" t="str">
        <f>_xll.BInterpol('Base IPCA'!$C$3:$C$13,'Base IPCA'!$E$3:$E$13,AH6968,"Cubic","Extrapolate=Linear","MultiX=Average","Skip=True","Sort=True")</f>
        <v>#N/A Invalid Parameter: Interpolation value</v>
      </c>
      <c r="AJ6968" s="43" t="str">
        <f>_xll.BInterpol('Base IPCA'!$C$3:$C$13,'Base IPCA'!$D$3:$D$13,AH6968,"Cubic","Extrapolate=Linear","MultiX=Average","Skip=True","Sort=True")</f>
        <v>#N/A Invalid Parameter: Interpolation value</v>
      </c>
    </row>
    <row r="6969" spans="34:36" x14ac:dyDescent="0.25">
      <c r="AH6969" s="42" t="e">
        <f t="shared" si="202"/>
        <v>#REF!</v>
      </c>
      <c r="AI6969" s="43" t="str">
        <f>_xll.BInterpol('Base IPCA'!$C$3:$C$13,'Base IPCA'!$E$3:$E$13,AH6969,"Cubic","Extrapolate=Linear","MultiX=Average","Skip=True","Sort=True")</f>
        <v>#N/A Invalid Parameter: Interpolation value</v>
      </c>
      <c r="AJ6969" s="43" t="str">
        <f>_xll.BInterpol('Base IPCA'!$C$3:$C$13,'Base IPCA'!$D$3:$D$13,AH6969,"Cubic","Extrapolate=Linear","MultiX=Average","Skip=True","Sort=True")</f>
        <v>#N/A Invalid Parameter: Interpolation value</v>
      </c>
    </row>
    <row r="6970" spans="34:36" x14ac:dyDescent="0.25">
      <c r="AH6970" s="42" t="e">
        <f t="shared" si="202"/>
        <v>#REF!</v>
      </c>
      <c r="AI6970" s="43" t="str">
        <f>_xll.BInterpol('Base IPCA'!$C$3:$C$13,'Base IPCA'!$E$3:$E$13,AH6970,"Cubic","Extrapolate=Linear","MultiX=Average","Skip=True","Sort=True")</f>
        <v>#N/A Invalid Parameter: Interpolation value</v>
      </c>
      <c r="AJ6970" s="43" t="str">
        <f>_xll.BInterpol('Base IPCA'!$C$3:$C$13,'Base IPCA'!$D$3:$D$13,AH6970,"Cubic","Extrapolate=Linear","MultiX=Average","Skip=True","Sort=True")</f>
        <v>#N/A Invalid Parameter: Interpolation value</v>
      </c>
    </row>
    <row r="6971" spans="34:36" x14ac:dyDescent="0.25">
      <c r="AH6971" s="42" t="e">
        <f t="shared" si="202"/>
        <v>#REF!</v>
      </c>
      <c r="AI6971" s="43" t="str">
        <f>_xll.BInterpol('Base IPCA'!$C$3:$C$13,'Base IPCA'!$E$3:$E$13,AH6971,"Cubic","Extrapolate=Linear","MultiX=Average","Skip=True","Sort=True")</f>
        <v>#N/A Invalid Parameter: Interpolation value</v>
      </c>
      <c r="AJ6971" s="43" t="str">
        <f>_xll.BInterpol('Base IPCA'!$C$3:$C$13,'Base IPCA'!$D$3:$D$13,AH6971,"Cubic","Extrapolate=Linear","MultiX=Average","Skip=True","Sort=True")</f>
        <v>#N/A Invalid Parameter: Interpolation value</v>
      </c>
    </row>
    <row r="6972" spans="34:36" x14ac:dyDescent="0.25">
      <c r="AH6972" s="42" t="e">
        <f t="shared" si="202"/>
        <v>#REF!</v>
      </c>
      <c r="AI6972" s="43" t="str">
        <f>_xll.BInterpol('Base IPCA'!$C$3:$C$13,'Base IPCA'!$E$3:$E$13,AH6972,"Cubic","Extrapolate=Linear","MultiX=Average","Skip=True","Sort=True")</f>
        <v>#N/A Invalid Parameter: Interpolation value</v>
      </c>
      <c r="AJ6972" s="43" t="str">
        <f>_xll.BInterpol('Base IPCA'!$C$3:$C$13,'Base IPCA'!$D$3:$D$13,AH6972,"Cubic","Extrapolate=Linear","MultiX=Average","Skip=True","Sort=True")</f>
        <v>#N/A Invalid Parameter: Interpolation value</v>
      </c>
    </row>
    <row r="6973" spans="34:36" x14ac:dyDescent="0.25">
      <c r="AH6973" s="42" t="e">
        <f t="shared" si="202"/>
        <v>#REF!</v>
      </c>
      <c r="AI6973" s="43" t="str">
        <f>_xll.BInterpol('Base IPCA'!$C$3:$C$13,'Base IPCA'!$E$3:$E$13,AH6973,"Cubic","Extrapolate=Linear","MultiX=Average","Skip=True","Sort=True")</f>
        <v>#N/A Invalid Parameter: Interpolation value</v>
      </c>
      <c r="AJ6973" s="43" t="str">
        <f>_xll.BInterpol('Base IPCA'!$C$3:$C$13,'Base IPCA'!$D$3:$D$13,AH6973,"Cubic","Extrapolate=Linear","MultiX=Average","Skip=True","Sort=True")</f>
        <v>#N/A Invalid Parameter: Interpolation value</v>
      </c>
    </row>
    <row r="6974" spans="34:36" x14ac:dyDescent="0.25">
      <c r="AH6974" s="42" t="e">
        <f t="shared" si="202"/>
        <v>#REF!</v>
      </c>
      <c r="AI6974" s="43" t="str">
        <f>_xll.BInterpol('Base IPCA'!$C$3:$C$13,'Base IPCA'!$E$3:$E$13,AH6974,"Cubic","Extrapolate=Linear","MultiX=Average","Skip=True","Sort=True")</f>
        <v>#N/A Invalid Parameter: Interpolation value</v>
      </c>
      <c r="AJ6974" s="43" t="str">
        <f>_xll.BInterpol('Base IPCA'!$C$3:$C$13,'Base IPCA'!$D$3:$D$13,AH6974,"Cubic","Extrapolate=Linear","MultiX=Average","Skip=True","Sort=True")</f>
        <v>#N/A Invalid Parameter: Interpolation value</v>
      </c>
    </row>
    <row r="6975" spans="34:36" x14ac:dyDescent="0.25">
      <c r="AH6975" s="42" t="e">
        <f t="shared" si="202"/>
        <v>#REF!</v>
      </c>
      <c r="AI6975" s="43" t="str">
        <f>_xll.BInterpol('Base IPCA'!$C$3:$C$13,'Base IPCA'!$E$3:$E$13,AH6975,"Cubic","Extrapolate=Linear","MultiX=Average","Skip=True","Sort=True")</f>
        <v>#N/A Invalid Parameter: Interpolation value</v>
      </c>
      <c r="AJ6975" s="43" t="str">
        <f>_xll.BInterpol('Base IPCA'!$C$3:$C$13,'Base IPCA'!$D$3:$D$13,AH6975,"Cubic","Extrapolate=Linear","MultiX=Average","Skip=True","Sort=True")</f>
        <v>#N/A Invalid Parameter: Interpolation value</v>
      </c>
    </row>
    <row r="6976" spans="34:36" x14ac:dyDescent="0.25">
      <c r="AH6976" s="42" t="e">
        <f t="shared" si="202"/>
        <v>#REF!</v>
      </c>
      <c r="AI6976" s="43" t="str">
        <f>_xll.BInterpol('Base IPCA'!$C$3:$C$13,'Base IPCA'!$E$3:$E$13,AH6976,"Cubic","Extrapolate=Linear","MultiX=Average","Skip=True","Sort=True")</f>
        <v>#N/A Invalid Parameter: Interpolation value</v>
      </c>
      <c r="AJ6976" s="43" t="str">
        <f>_xll.BInterpol('Base IPCA'!$C$3:$C$13,'Base IPCA'!$D$3:$D$13,AH6976,"Cubic","Extrapolate=Linear","MultiX=Average","Skip=True","Sort=True")</f>
        <v>#N/A Invalid Parameter: Interpolation value</v>
      </c>
    </row>
    <row r="6977" spans="34:36" x14ac:dyDescent="0.25">
      <c r="AH6977" s="42" t="e">
        <f t="shared" si="202"/>
        <v>#REF!</v>
      </c>
      <c r="AI6977" s="43" t="str">
        <f>_xll.BInterpol('Base IPCA'!$C$3:$C$13,'Base IPCA'!$E$3:$E$13,AH6977,"Cubic","Extrapolate=Linear","MultiX=Average","Skip=True","Sort=True")</f>
        <v>#N/A Invalid Parameter: Interpolation value</v>
      </c>
      <c r="AJ6977" s="43" t="str">
        <f>_xll.BInterpol('Base IPCA'!$C$3:$C$13,'Base IPCA'!$D$3:$D$13,AH6977,"Cubic","Extrapolate=Linear","MultiX=Average","Skip=True","Sort=True")</f>
        <v>#N/A Invalid Parameter: Interpolation value</v>
      </c>
    </row>
    <row r="6978" spans="34:36" x14ac:dyDescent="0.25">
      <c r="AH6978" s="42" t="e">
        <f t="shared" si="202"/>
        <v>#REF!</v>
      </c>
      <c r="AI6978" s="43" t="str">
        <f>_xll.BInterpol('Base IPCA'!$C$3:$C$13,'Base IPCA'!$E$3:$E$13,AH6978,"Cubic","Extrapolate=Linear","MultiX=Average","Skip=True","Sort=True")</f>
        <v>#N/A Invalid Parameter: Interpolation value</v>
      </c>
      <c r="AJ6978" s="43" t="str">
        <f>_xll.BInterpol('Base IPCA'!$C$3:$C$13,'Base IPCA'!$D$3:$D$13,AH6978,"Cubic","Extrapolate=Linear","MultiX=Average","Skip=True","Sort=True")</f>
        <v>#N/A Invalid Parameter: Interpolation value</v>
      </c>
    </row>
    <row r="6979" spans="34:36" x14ac:dyDescent="0.25">
      <c r="AH6979" s="42" t="e">
        <f t="shared" si="202"/>
        <v>#REF!</v>
      </c>
      <c r="AI6979" s="43" t="str">
        <f>_xll.BInterpol('Base IPCA'!$C$3:$C$13,'Base IPCA'!$E$3:$E$13,AH6979,"Cubic","Extrapolate=Linear","MultiX=Average","Skip=True","Sort=True")</f>
        <v>#N/A Invalid Parameter: Interpolation value</v>
      </c>
      <c r="AJ6979" s="43" t="str">
        <f>_xll.BInterpol('Base IPCA'!$C$3:$C$13,'Base IPCA'!$D$3:$D$13,AH6979,"Cubic","Extrapolate=Linear","MultiX=Average","Skip=True","Sort=True")</f>
        <v>#N/A Invalid Parameter: Interpolation value</v>
      </c>
    </row>
    <row r="6980" spans="34:36" x14ac:dyDescent="0.25">
      <c r="AH6980" s="42" t="e">
        <f t="shared" si="202"/>
        <v>#REF!</v>
      </c>
      <c r="AI6980" s="43" t="str">
        <f>_xll.BInterpol('Base IPCA'!$C$3:$C$13,'Base IPCA'!$E$3:$E$13,AH6980,"Cubic","Extrapolate=Linear","MultiX=Average","Skip=True","Sort=True")</f>
        <v>#N/A Invalid Parameter: Interpolation value</v>
      </c>
      <c r="AJ6980" s="43" t="str">
        <f>_xll.BInterpol('Base IPCA'!$C$3:$C$13,'Base IPCA'!$D$3:$D$13,AH6980,"Cubic","Extrapolate=Linear","MultiX=Average","Skip=True","Sort=True")</f>
        <v>#N/A Invalid Parameter: Interpolation value</v>
      </c>
    </row>
    <row r="6981" spans="34:36" x14ac:dyDescent="0.25">
      <c r="AH6981" s="42" t="e">
        <f t="shared" si="202"/>
        <v>#REF!</v>
      </c>
      <c r="AI6981" s="43" t="str">
        <f>_xll.BInterpol('Base IPCA'!$C$3:$C$13,'Base IPCA'!$E$3:$E$13,AH6981,"Cubic","Extrapolate=Linear","MultiX=Average","Skip=True","Sort=True")</f>
        <v>#N/A Invalid Parameter: Interpolation value</v>
      </c>
      <c r="AJ6981" s="43" t="str">
        <f>_xll.BInterpol('Base IPCA'!$C$3:$C$13,'Base IPCA'!$D$3:$D$13,AH6981,"Cubic","Extrapolate=Linear","MultiX=Average","Skip=True","Sort=True")</f>
        <v>#N/A Invalid Parameter: Interpolation value</v>
      </c>
    </row>
    <row r="6982" spans="34:36" x14ac:dyDescent="0.25">
      <c r="AH6982" s="42" t="e">
        <f t="shared" ref="AH6982:AH7045" si="203">AH6981+1</f>
        <v>#REF!</v>
      </c>
      <c r="AI6982" s="43" t="str">
        <f>_xll.BInterpol('Base IPCA'!$C$3:$C$13,'Base IPCA'!$E$3:$E$13,AH6982,"Cubic","Extrapolate=Linear","MultiX=Average","Skip=True","Sort=True")</f>
        <v>#N/A Invalid Parameter: Interpolation value</v>
      </c>
      <c r="AJ6982" s="43" t="str">
        <f>_xll.BInterpol('Base IPCA'!$C$3:$C$13,'Base IPCA'!$D$3:$D$13,AH6982,"Cubic","Extrapolate=Linear","MultiX=Average","Skip=True","Sort=True")</f>
        <v>#N/A Invalid Parameter: Interpolation value</v>
      </c>
    </row>
    <row r="6983" spans="34:36" x14ac:dyDescent="0.25">
      <c r="AH6983" s="42" t="e">
        <f t="shared" si="203"/>
        <v>#REF!</v>
      </c>
      <c r="AI6983" s="43" t="str">
        <f>_xll.BInterpol('Base IPCA'!$C$3:$C$13,'Base IPCA'!$E$3:$E$13,AH6983,"Cubic","Extrapolate=Linear","MultiX=Average","Skip=True","Sort=True")</f>
        <v>#N/A Invalid Parameter: Interpolation value</v>
      </c>
      <c r="AJ6983" s="43" t="str">
        <f>_xll.BInterpol('Base IPCA'!$C$3:$C$13,'Base IPCA'!$D$3:$D$13,AH6983,"Cubic","Extrapolate=Linear","MultiX=Average","Skip=True","Sort=True")</f>
        <v>#N/A Invalid Parameter: Interpolation value</v>
      </c>
    </row>
    <row r="6984" spans="34:36" x14ac:dyDescent="0.25">
      <c r="AH6984" s="42" t="e">
        <f t="shared" si="203"/>
        <v>#REF!</v>
      </c>
      <c r="AI6984" s="43" t="str">
        <f>_xll.BInterpol('Base IPCA'!$C$3:$C$13,'Base IPCA'!$E$3:$E$13,AH6984,"Cubic","Extrapolate=Linear","MultiX=Average","Skip=True","Sort=True")</f>
        <v>#N/A Invalid Parameter: Interpolation value</v>
      </c>
      <c r="AJ6984" s="43" t="str">
        <f>_xll.BInterpol('Base IPCA'!$C$3:$C$13,'Base IPCA'!$D$3:$D$13,AH6984,"Cubic","Extrapolate=Linear","MultiX=Average","Skip=True","Sort=True")</f>
        <v>#N/A Invalid Parameter: Interpolation value</v>
      </c>
    </row>
    <row r="6985" spans="34:36" x14ac:dyDescent="0.25">
      <c r="AH6985" s="42" t="e">
        <f t="shared" si="203"/>
        <v>#REF!</v>
      </c>
      <c r="AI6985" s="43" t="str">
        <f>_xll.BInterpol('Base IPCA'!$C$3:$C$13,'Base IPCA'!$E$3:$E$13,AH6985,"Cubic","Extrapolate=Linear","MultiX=Average","Skip=True","Sort=True")</f>
        <v>#N/A Invalid Parameter: Interpolation value</v>
      </c>
      <c r="AJ6985" s="43" t="str">
        <f>_xll.BInterpol('Base IPCA'!$C$3:$C$13,'Base IPCA'!$D$3:$D$13,AH6985,"Cubic","Extrapolate=Linear","MultiX=Average","Skip=True","Sort=True")</f>
        <v>#N/A Invalid Parameter: Interpolation value</v>
      </c>
    </row>
    <row r="6986" spans="34:36" x14ac:dyDescent="0.25">
      <c r="AH6986" s="42" t="e">
        <f t="shared" si="203"/>
        <v>#REF!</v>
      </c>
      <c r="AI6986" s="43" t="str">
        <f>_xll.BInterpol('Base IPCA'!$C$3:$C$13,'Base IPCA'!$E$3:$E$13,AH6986,"Cubic","Extrapolate=Linear","MultiX=Average","Skip=True","Sort=True")</f>
        <v>#N/A Invalid Parameter: Interpolation value</v>
      </c>
      <c r="AJ6986" s="43" t="str">
        <f>_xll.BInterpol('Base IPCA'!$C$3:$C$13,'Base IPCA'!$D$3:$D$13,AH6986,"Cubic","Extrapolate=Linear","MultiX=Average","Skip=True","Sort=True")</f>
        <v>#N/A Invalid Parameter: Interpolation value</v>
      </c>
    </row>
    <row r="6987" spans="34:36" x14ac:dyDescent="0.25">
      <c r="AH6987" s="42" t="e">
        <f t="shared" si="203"/>
        <v>#REF!</v>
      </c>
      <c r="AI6987" s="43" t="str">
        <f>_xll.BInterpol('Base IPCA'!$C$3:$C$13,'Base IPCA'!$E$3:$E$13,AH6987,"Cubic","Extrapolate=Linear","MultiX=Average","Skip=True","Sort=True")</f>
        <v>#N/A Invalid Parameter: Interpolation value</v>
      </c>
      <c r="AJ6987" s="43" t="str">
        <f>_xll.BInterpol('Base IPCA'!$C$3:$C$13,'Base IPCA'!$D$3:$D$13,AH6987,"Cubic","Extrapolate=Linear","MultiX=Average","Skip=True","Sort=True")</f>
        <v>#N/A Invalid Parameter: Interpolation value</v>
      </c>
    </row>
    <row r="6988" spans="34:36" x14ac:dyDescent="0.25">
      <c r="AH6988" s="42" t="e">
        <f t="shared" si="203"/>
        <v>#REF!</v>
      </c>
      <c r="AI6988" s="43" t="str">
        <f>_xll.BInterpol('Base IPCA'!$C$3:$C$13,'Base IPCA'!$E$3:$E$13,AH6988,"Cubic","Extrapolate=Linear","MultiX=Average","Skip=True","Sort=True")</f>
        <v>#N/A Invalid Parameter: Interpolation value</v>
      </c>
      <c r="AJ6988" s="43" t="str">
        <f>_xll.BInterpol('Base IPCA'!$C$3:$C$13,'Base IPCA'!$D$3:$D$13,AH6988,"Cubic","Extrapolate=Linear","MultiX=Average","Skip=True","Sort=True")</f>
        <v>#N/A Invalid Parameter: Interpolation value</v>
      </c>
    </row>
    <row r="6989" spans="34:36" x14ac:dyDescent="0.25">
      <c r="AH6989" s="42" t="e">
        <f t="shared" si="203"/>
        <v>#REF!</v>
      </c>
      <c r="AI6989" s="43" t="str">
        <f>_xll.BInterpol('Base IPCA'!$C$3:$C$13,'Base IPCA'!$E$3:$E$13,AH6989,"Cubic","Extrapolate=Linear","MultiX=Average","Skip=True","Sort=True")</f>
        <v>#N/A Invalid Parameter: Interpolation value</v>
      </c>
      <c r="AJ6989" s="43" t="str">
        <f>_xll.BInterpol('Base IPCA'!$C$3:$C$13,'Base IPCA'!$D$3:$D$13,AH6989,"Cubic","Extrapolate=Linear","MultiX=Average","Skip=True","Sort=True")</f>
        <v>#N/A Invalid Parameter: Interpolation value</v>
      </c>
    </row>
    <row r="6990" spans="34:36" x14ac:dyDescent="0.25">
      <c r="AH6990" s="42" t="e">
        <f t="shared" si="203"/>
        <v>#REF!</v>
      </c>
      <c r="AI6990" s="43" t="str">
        <f>_xll.BInterpol('Base IPCA'!$C$3:$C$13,'Base IPCA'!$E$3:$E$13,AH6990,"Cubic","Extrapolate=Linear","MultiX=Average","Skip=True","Sort=True")</f>
        <v>#N/A Invalid Parameter: Interpolation value</v>
      </c>
      <c r="AJ6990" s="43" t="str">
        <f>_xll.BInterpol('Base IPCA'!$C$3:$C$13,'Base IPCA'!$D$3:$D$13,AH6990,"Cubic","Extrapolate=Linear","MultiX=Average","Skip=True","Sort=True")</f>
        <v>#N/A Invalid Parameter: Interpolation value</v>
      </c>
    </row>
    <row r="6991" spans="34:36" x14ac:dyDescent="0.25">
      <c r="AH6991" s="42" t="e">
        <f t="shared" si="203"/>
        <v>#REF!</v>
      </c>
      <c r="AI6991" s="43" t="str">
        <f>_xll.BInterpol('Base IPCA'!$C$3:$C$13,'Base IPCA'!$E$3:$E$13,AH6991,"Cubic","Extrapolate=Linear","MultiX=Average","Skip=True","Sort=True")</f>
        <v>#N/A Invalid Parameter: Interpolation value</v>
      </c>
      <c r="AJ6991" s="43" t="str">
        <f>_xll.BInterpol('Base IPCA'!$C$3:$C$13,'Base IPCA'!$D$3:$D$13,AH6991,"Cubic","Extrapolate=Linear","MultiX=Average","Skip=True","Sort=True")</f>
        <v>#N/A Invalid Parameter: Interpolation value</v>
      </c>
    </row>
    <row r="6992" spans="34:36" x14ac:dyDescent="0.25">
      <c r="AH6992" s="42" t="e">
        <f t="shared" si="203"/>
        <v>#REF!</v>
      </c>
      <c r="AI6992" s="43" t="str">
        <f>_xll.BInterpol('Base IPCA'!$C$3:$C$13,'Base IPCA'!$E$3:$E$13,AH6992,"Cubic","Extrapolate=Linear","MultiX=Average","Skip=True","Sort=True")</f>
        <v>#N/A Invalid Parameter: Interpolation value</v>
      </c>
      <c r="AJ6992" s="43" t="str">
        <f>_xll.BInterpol('Base IPCA'!$C$3:$C$13,'Base IPCA'!$D$3:$D$13,AH6992,"Cubic","Extrapolate=Linear","MultiX=Average","Skip=True","Sort=True")</f>
        <v>#N/A Invalid Parameter: Interpolation value</v>
      </c>
    </row>
    <row r="6993" spans="34:36" x14ac:dyDescent="0.25">
      <c r="AH6993" s="42" t="e">
        <f t="shared" si="203"/>
        <v>#REF!</v>
      </c>
      <c r="AI6993" s="43" t="str">
        <f>_xll.BInterpol('Base IPCA'!$C$3:$C$13,'Base IPCA'!$E$3:$E$13,AH6993,"Cubic","Extrapolate=Linear","MultiX=Average","Skip=True","Sort=True")</f>
        <v>#N/A Invalid Parameter: Interpolation value</v>
      </c>
      <c r="AJ6993" s="43" t="str">
        <f>_xll.BInterpol('Base IPCA'!$C$3:$C$13,'Base IPCA'!$D$3:$D$13,AH6993,"Cubic","Extrapolate=Linear","MultiX=Average","Skip=True","Sort=True")</f>
        <v>#N/A Invalid Parameter: Interpolation value</v>
      </c>
    </row>
    <row r="6994" spans="34:36" x14ac:dyDescent="0.25">
      <c r="AH6994" s="42" t="e">
        <f t="shared" si="203"/>
        <v>#REF!</v>
      </c>
      <c r="AI6994" s="43" t="str">
        <f>_xll.BInterpol('Base IPCA'!$C$3:$C$13,'Base IPCA'!$E$3:$E$13,AH6994,"Cubic","Extrapolate=Linear","MultiX=Average","Skip=True","Sort=True")</f>
        <v>#N/A Invalid Parameter: Interpolation value</v>
      </c>
      <c r="AJ6994" s="43" t="str">
        <f>_xll.BInterpol('Base IPCA'!$C$3:$C$13,'Base IPCA'!$D$3:$D$13,AH6994,"Cubic","Extrapolate=Linear","MultiX=Average","Skip=True","Sort=True")</f>
        <v>#N/A Invalid Parameter: Interpolation value</v>
      </c>
    </row>
    <row r="6995" spans="34:36" x14ac:dyDescent="0.25">
      <c r="AH6995" s="42" t="e">
        <f t="shared" si="203"/>
        <v>#REF!</v>
      </c>
      <c r="AI6995" s="43" t="str">
        <f>_xll.BInterpol('Base IPCA'!$C$3:$C$13,'Base IPCA'!$E$3:$E$13,AH6995,"Cubic","Extrapolate=Linear","MultiX=Average","Skip=True","Sort=True")</f>
        <v>#N/A Invalid Parameter: Interpolation value</v>
      </c>
      <c r="AJ6995" s="43" t="str">
        <f>_xll.BInterpol('Base IPCA'!$C$3:$C$13,'Base IPCA'!$D$3:$D$13,AH6995,"Cubic","Extrapolate=Linear","MultiX=Average","Skip=True","Sort=True")</f>
        <v>#N/A Invalid Parameter: Interpolation value</v>
      </c>
    </row>
    <row r="6996" spans="34:36" x14ac:dyDescent="0.25">
      <c r="AH6996" s="42" t="e">
        <f t="shared" si="203"/>
        <v>#REF!</v>
      </c>
      <c r="AI6996" s="43" t="str">
        <f>_xll.BInterpol('Base IPCA'!$C$3:$C$13,'Base IPCA'!$E$3:$E$13,AH6996,"Cubic","Extrapolate=Linear","MultiX=Average","Skip=True","Sort=True")</f>
        <v>#N/A Invalid Parameter: Interpolation value</v>
      </c>
      <c r="AJ6996" s="43" t="str">
        <f>_xll.BInterpol('Base IPCA'!$C$3:$C$13,'Base IPCA'!$D$3:$D$13,AH6996,"Cubic","Extrapolate=Linear","MultiX=Average","Skip=True","Sort=True")</f>
        <v>#N/A Invalid Parameter: Interpolation value</v>
      </c>
    </row>
    <row r="6997" spans="34:36" x14ac:dyDescent="0.25">
      <c r="AH6997" s="42" t="e">
        <f t="shared" si="203"/>
        <v>#REF!</v>
      </c>
      <c r="AI6997" s="43" t="str">
        <f>_xll.BInterpol('Base IPCA'!$C$3:$C$13,'Base IPCA'!$E$3:$E$13,AH6997,"Cubic","Extrapolate=Linear","MultiX=Average","Skip=True","Sort=True")</f>
        <v>#N/A Invalid Parameter: Interpolation value</v>
      </c>
      <c r="AJ6997" s="43" t="str">
        <f>_xll.BInterpol('Base IPCA'!$C$3:$C$13,'Base IPCA'!$D$3:$D$13,AH6997,"Cubic","Extrapolate=Linear","MultiX=Average","Skip=True","Sort=True")</f>
        <v>#N/A Invalid Parameter: Interpolation value</v>
      </c>
    </row>
    <row r="6998" spans="34:36" x14ac:dyDescent="0.25">
      <c r="AH6998" s="42" t="e">
        <f t="shared" si="203"/>
        <v>#REF!</v>
      </c>
      <c r="AI6998" s="43" t="str">
        <f>_xll.BInterpol('Base IPCA'!$C$3:$C$13,'Base IPCA'!$E$3:$E$13,AH6998,"Cubic","Extrapolate=Linear","MultiX=Average","Skip=True","Sort=True")</f>
        <v>#N/A Invalid Parameter: Interpolation value</v>
      </c>
      <c r="AJ6998" s="43" t="str">
        <f>_xll.BInterpol('Base IPCA'!$C$3:$C$13,'Base IPCA'!$D$3:$D$13,AH6998,"Cubic","Extrapolate=Linear","MultiX=Average","Skip=True","Sort=True")</f>
        <v>#N/A Invalid Parameter: Interpolation value</v>
      </c>
    </row>
    <row r="6999" spans="34:36" x14ac:dyDescent="0.25">
      <c r="AH6999" s="42" t="e">
        <f t="shared" si="203"/>
        <v>#REF!</v>
      </c>
      <c r="AI6999" s="43" t="str">
        <f>_xll.BInterpol('Base IPCA'!$C$3:$C$13,'Base IPCA'!$E$3:$E$13,AH6999,"Cubic","Extrapolate=Linear","MultiX=Average","Skip=True","Sort=True")</f>
        <v>#N/A Invalid Parameter: Interpolation value</v>
      </c>
      <c r="AJ6999" s="43" t="str">
        <f>_xll.BInterpol('Base IPCA'!$C$3:$C$13,'Base IPCA'!$D$3:$D$13,AH6999,"Cubic","Extrapolate=Linear","MultiX=Average","Skip=True","Sort=True")</f>
        <v>#N/A Invalid Parameter: Interpolation value</v>
      </c>
    </row>
    <row r="7000" spans="34:36" x14ac:dyDescent="0.25">
      <c r="AH7000" s="42" t="e">
        <f t="shared" si="203"/>
        <v>#REF!</v>
      </c>
      <c r="AI7000" s="43" t="str">
        <f>_xll.BInterpol('Base IPCA'!$C$3:$C$13,'Base IPCA'!$E$3:$E$13,AH7000,"Cubic","Extrapolate=Linear","MultiX=Average","Skip=True","Sort=True")</f>
        <v>#N/A Invalid Parameter: Interpolation value</v>
      </c>
      <c r="AJ7000" s="43" t="str">
        <f>_xll.BInterpol('Base IPCA'!$C$3:$C$13,'Base IPCA'!$D$3:$D$13,AH7000,"Cubic","Extrapolate=Linear","MultiX=Average","Skip=True","Sort=True")</f>
        <v>#N/A Invalid Parameter: Interpolation value</v>
      </c>
    </row>
    <row r="7001" spans="34:36" x14ac:dyDescent="0.25">
      <c r="AH7001" s="42" t="e">
        <f t="shared" si="203"/>
        <v>#REF!</v>
      </c>
      <c r="AI7001" s="43" t="str">
        <f>_xll.BInterpol('Base IPCA'!$C$3:$C$13,'Base IPCA'!$E$3:$E$13,AH7001,"Cubic","Extrapolate=Linear","MultiX=Average","Skip=True","Sort=True")</f>
        <v>#N/A Invalid Parameter: Interpolation value</v>
      </c>
      <c r="AJ7001" s="43" t="str">
        <f>_xll.BInterpol('Base IPCA'!$C$3:$C$13,'Base IPCA'!$D$3:$D$13,AH7001,"Cubic","Extrapolate=Linear","MultiX=Average","Skip=True","Sort=True")</f>
        <v>#N/A Invalid Parameter: Interpolation value</v>
      </c>
    </row>
    <row r="7002" spans="34:36" x14ac:dyDescent="0.25">
      <c r="AH7002" s="42" t="e">
        <f t="shared" si="203"/>
        <v>#REF!</v>
      </c>
      <c r="AI7002" s="43" t="str">
        <f>_xll.BInterpol('Base IPCA'!$C$3:$C$13,'Base IPCA'!$E$3:$E$13,AH7002,"Cubic","Extrapolate=Linear","MultiX=Average","Skip=True","Sort=True")</f>
        <v>#N/A Invalid Parameter: Interpolation value</v>
      </c>
      <c r="AJ7002" s="43" t="str">
        <f>_xll.BInterpol('Base IPCA'!$C$3:$C$13,'Base IPCA'!$D$3:$D$13,AH7002,"Cubic","Extrapolate=Linear","MultiX=Average","Skip=True","Sort=True")</f>
        <v>#N/A Invalid Parameter: Interpolation value</v>
      </c>
    </row>
    <row r="7003" spans="34:36" x14ac:dyDescent="0.25">
      <c r="AH7003" s="42" t="e">
        <f t="shared" si="203"/>
        <v>#REF!</v>
      </c>
      <c r="AI7003" s="43" t="str">
        <f>_xll.BInterpol('Base IPCA'!$C$3:$C$13,'Base IPCA'!$E$3:$E$13,AH7003,"Cubic","Extrapolate=Linear","MultiX=Average","Skip=True","Sort=True")</f>
        <v>#N/A Invalid Parameter: Interpolation value</v>
      </c>
      <c r="AJ7003" s="43" t="str">
        <f>_xll.BInterpol('Base IPCA'!$C$3:$C$13,'Base IPCA'!$D$3:$D$13,AH7003,"Cubic","Extrapolate=Linear","MultiX=Average","Skip=True","Sort=True")</f>
        <v>#N/A Invalid Parameter: Interpolation value</v>
      </c>
    </row>
    <row r="7004" spans="34:36" x14ac:dyDescent="0.25">
      <c r="AH7004" s="42" t="e">
        <f t="shared" si="203"/>
        <v>#REF!</v>
      </c>
      <c r="AI7004" s="43" t="str">
        <f>_xll.BInterpol('Base IPCA'!$C$3:$C$13,'Base IPCA'!$E$3:$E$13,AH7004,"Cubic","Extrapolate=Linear","MultiX=Average","Skip=True","Sort=True")</f>
        <v>#N/A Invalid Parameter: Interpolation value</v>
      </c>
      <c r="AJ7004" s="43" t="str">
        <f>_xll.BInterpol('Base IPCA'!$C$3:$C$13,'Base IPCA'!$D$3:$D$13,AH7004,"Cubic","Extrapolate=Linear","MultiX=Average","Skip=True","Sort=True")</f>
        <v>#N/A Invalid Parameter: Interpolation value</v>
      </c>
    </row>
    <row r="7005" spans="34:36" x14ac:dyDescent="0.25">
      <c r="AH7005" s="42" t="e">
        <f t="shared" si="203"/>
        <v>#REF!</v>
      </c>
      <c r="AI7005" s="43" t="str">
        <f>_xll.BInterpol('Base IPCA'!$C$3:$C$13,'Base IPCA'!$E$3:$E$13,AH7005,"Cubic","Extrapolate=Linear","MultiX=Average","Skip=True","Sort=True")</f>
        <v>#N/A Invalid Parameter: Interpolation value</v>
      </c>
      <c r="AJ7005" s="43" t="str">
        <f>_xll.BInterpol('Base IPCA'!$C$3:$C$13,'Base IPCA'!$D$3:$D$13,AH7005,"Cubic","Extrapolate=Linear","MultiX=Average","Skip=True","Sort=True")</f>
        <v>#N/A Invalid Parameter: Interpolation value</v>
      </c>
    </row>
    <row r="7006" spans="34:36" x14ac:dyDescent="0.25">
      <c r="AH7006" s="42" t="e">
        <f t="shared" si="203"/>
        <v>#REF!</v>
      </c>
      <c r="AI7006" s="43" t="str">
        <f>_xll.BInterpol('Base IPCA'!$C$3:$C$13,'Base IPCA'!$E$3:$E$13,AH7006,"Cubic","Extrapolate=Linear","MultiX=Average","Skip=True","Sort=True")</f>
        <v>#N/A Invalid Parameter: Interpolation value</v>
      </c>
      <c r="AJ7006" s="43" t="str">
        <f>_xll.BInterpol('Base IPCA'!$C$3:$C$13,'Base IPCA'!$D$3:$D$13,AH7006,"Cubic","Extrapolate=Linear","MultiX=Average","Skip=True","Sort=True")</f>
        <v>#N/A Invalid Parameter: Interpolation value</v>
      </c>
    </row>
    <row r="7007" spans="34:36" x14ac:dyDescent="0.25">
      <c r="AH7007" s="42" t="e">
        <f t="shared" si="203"/>
        <v>#REF!</v>
      </c>
      <c r="AI7007" s="43" t="str">
        <f>_xll.BInterpol('Base IPCA'!$C$3:$C$13,'Base IPCA'!$E$3:$E$13,AH7007,"Cubic","Extrapolate=Linear","MultiX=Average","Skip=True","Sort=True")</f>
        <v>#N/A Invalid Parameter: Interpolation value</v>
      </c>
      <c r="AJ7007" s="43" t="str">
        <f>_xll.BInterpol('Base IPCA'!$C$3:$C$13,'Base IPCA'!$D$3:$D$13,AH7007,"Cubic","Extrapolate=Linear","MultiX=Average","Skip=True","Sort=True")</f>
        <v>#N/A Invalid Parameter: Interpolation value</v>
      </c>
    </row>
    <row r="7008" spans="34:36" x14ac:dyDescent="0.25">
      <c r="AH7008" s="42" t="e">
        <f t="shared" si="203"/>
        <v>#REF!</v>
      </c>
      <c r="AI7008" s="43" t="str">
        <f>_xll.BInterpol('Base IPCA'!$C$3:$C$13,'Base IPCA'!$E$3:$E$13,AH7008,"Cubic","Extrapolate=Linear","MultiX=Average","Skip=True","Sort=True")</f>
        <v>#N/A Invalid Parameter: Interpolation value</v>
      </c>
      <c r="AJ7008" s="43" t="str">
        <f>_xll.BInterpol('Base IPCA'!$C$3:$C$13,'Base IPCA'!$D$3:$D$13,AH7008,"Cubic","Extrapolate=Linear","MultiX=Average","Skip=True","Sort=True")</f>
        <v>#N/A Invalid Parameter: Interpolation value</v>
      </c>
    </row>
    <row r="7009" spans="34:36" x14ac:dyDescent="0.25">
      <c r="AH7009" s="42" t="e">
        <f t="shared" si="203"/>
        <v>#REF!</v>
      </c>
      <c r="AI7009" s="43" t="str">
        <f>_xll.BInterpol('Base IPCA'!$C$3:$C$13,'Base IPCA'!$E$3:$E$13,AH7009,"Cubic","Extrapolate=Linear","MultiX=Average","Skip=True","Sort=True")</f>
        <v>#N/A Invalid Parameter: Interpolation value</v>
      </c>
      <c r="AJ7009" s="43" t="str">
        <f>_xll.BInterpol('Base IPCA'!$C$3:$C$13,'Base IPCA'!$D$3:$D$13,AH7009,"Cubic","Extrapolate=Linear","MultiX=Average","Skip=True","Sort=True")</f>
        <v>#N/A Invalid Parameter: Interpolation value</v>
      </c>
    </row>
    <row r="7010" spans="34:36" x14ac:dyDescent="0.25">
      <c r="AH7010" s="42" t="e">
        <f t="shared" si="203"/>
        <v>#REF!</v>
      </c>
      <c r="AI7010" s="43" t="str">
        <f>_xll.BInterpol('Base IPCA'!$C$3:$C$13,'Base IPCA'!$E$3:$E$13,AH7010,"Cubic","Extrapolate=Linear","MultiX=Average","Skip=True","Sort=True")</f>
        <v>#N/A Invalid Parameter: Interpolation value</v>
      </c>
      <c r="AJ7010" s="43" t="str">
        <f>_xll.BInterpol('Base IPCA'!$C$3:$C$13,'Base IPCA'!$D$3:$D$13,AH7010,"Cubic","Extrapolate=Linear","MultiX=Average","Skip=True","Sort=True")</f>
        <v>#N/A Invalid Parameter: Interpolation value</v>
      </c>
    </row>
    <row r="7011" spans="34:36" x14ac:dyDescent="0.25">
      <c r="AH7011" s="42" t="e">
        <f t="shared" si="203"/>
        <v>#REF!</v>
      </c>
      <c r="AI7011" s="43" t="str">
        <f>_xll.BInterpol('Base IPCA'!$C$3:$C$13,'Base IPCA'!$E$3:$E$13,AH7011,"Cubic","Extrapolate=Linear","MultiX=Average","Skip=True","Sort=True")</f>
        <v>#N/A Invalid Parameter: Interpolation value</v>
      </c>
      <c r="AJ7011" s="43" t="str">
        <f>_xll.BInterpol('Base IPCA'!$C$3:$C$13,'Base IPCA'!$D$3:$D$13,AH7011,"Cubic","Extrapolate=Linear","MultiX=Average","Skip=True","Sort=True")</f>
        <v>#N/A Invalid Parameter: Interpolation value</v>
      </c>
    </row>
    <row r="7012" spans="34:36" x14ac:dyDescent="0.25">
      <c r="AH7012" s="42" t="e">
        <f t="shared" si="203"/>
        <v>#REF!</v>
      </c>
      <c r="AI7012" s="43" t="str">
        <f>_xll.BInterpol('Base IPCA'!$C$3:$C$13,'Base IPCA'!$E$3:$E$13,AH7012,"Cubic","Extrapolate=Linear","MultiX=Average","Skip=True","Sort=True")</f>
        <v>#N/A Invalid Parameter: Interpolation value</v>
      </c>
      <c r="AJ7012" s="43" t="str">
        <f>_xll.BInterpol('Base IPCA'!$C$3:$C$13,'Base IPCA'!$D$3:$D$13,AH7012,"Cubic","Extrapolate=Linear","MultiX=Average","Skip=True","Sort=True")</f>
        <v>#N/A Invalid Parameter: Interpolation value</v>
      </c>
    </row>
    <row r="7013" spans="34:36" x14ac:dyDescent="0.25">
      <c r="AH7013" s="42" t="e">
        <f t="shared" si="203"/>
        <v>#REF!</v>
      </c>
      <c r="AI7013" s="43" t="str">
        <f>_xll.BInterpol('Base IPCA'!$C$3:$C$13,'Base IPCA'!$E$3:$E$13,AH7013,"Cubic","Extrapolate=Linear","MultiX=Average","Skip=True","Sort=True")</f>
        <v>#N/A Invalid Parameter: Interpolation value</v>
      </c>
      <c r="AJ7013" s="43" t="str">
        <f>_xll.BInterpol('Base IPCA'!$C$3:$C$13,'Base IPCA'!$D$3:$D$13,AH7013,"Cubic","Extrapolate=Linear","MultiX=Average","Skip=True","Sort=True")</f>
        <v>#N/A Invalid Parameter: Interpolation value</v>
      </c>
    </row>
    <row r="7014" spans="34:36" x14ac:dyDescent="0.25">
      <c r="AH7014" s="42" t="e">
        <f t="shared" si="203"/>
        <v>#REF!</v>
      </c>
      <c r="AI7014" s="43" t="str">
        <f>_xll.BInterpol('Base IPCA'!$C$3:$C$13,'Base IPCA'!$E$3:$E$13,AH7014,"Cubic","Extrapolate=Linear","MultiX=Average","Skip=True","Sort=True")</f>
        <v>#N/A Invalid Parameter: Interpolation value</v>
      </c>
      <c r="AJ7014" s="43" t="str">
        <f>_xll.BInterpol('Base IPCA'!$C$3:$C$13,'Base IPCA'!$D$3:$D$13,AH7014,"Cubic","Extrapolate=Linear","MultiX=Average","Skip=True","Sort=True")</f>
        <v>#N/A Invalid Parameter: Interpolation value</v>
      </c>
    </row>
    <row r="7015" spans="34:36" x14ac:dyDescent="0.25">
      <c r="AH7015" s="42" t="e">
        <f t="shared" si="203"/>
        <v>#REF!</v>
      </c>
      <c r="AI7015" s="43" t="str">
        <f>_xll.BInterpol('Base IPCA'!$C$3:$C$13,'Base IPCA'!$E$3:$E$13,AH7015,"Cubic","Extrapolate=Linear","MultiX=Average","Skip=True","Sort=True")</f>
        <v>#N/A Invalid Parameter: Interpolation value</v>
      </c>
      <c r="AJ7015" s="43" t="str">
        <f>_xll.BInterpol('Base IPCA'!$C$3:$C$13,'Base IPCA'!$D$3:$D$13,AH7015,"Cubic","Extrapolate=Linear","MultiX=Average","Skip=True","Sort=True")</f>
        <v>#N/A Invalid Parameter: Interpolation value</v>
      </c>
    </row>
    <row r="7016" spans="34:36" x14ac:dyDescent="0.25">
      <c r="AH7016" s="42" t="e">
        <f t="shared" si="203"/>
        <v>#REF!</v>
      </c>
      <c r="AI7016" s="43" t="str">
        <f>_xll.BInterpol('Base IPCA'!$C$3:$C$13,'Base IPCA'!$E$3:$E$13,AH7016,"Cubic","Extrapolate=Linear","MultiX=Average","Skip=True","Sort=True")</f>
        <v>#N/A Invalid Parameter: Interpolation value</v>
      </c>
      <c r="AJ7016" s="43" t="str">
        <f>_xll.BInterpol('Base IPCA'!$C$3:$C$13,'Base IPCA'!$D$3:$D$13,AH7016,"Cubic","Extrapolate=Linear","MultiX=Average","Skip=True","Sort=True")</f>
        <v>#N/A Invalid Parameter: Interpolation value</v>
      </c>
    </row>
    <row r="7017" spans="34:36" x14ac:dyDescent="0.25">
      <c r="AH7017" s="42" t="e">
        <f t="shared" si="203"/>
        <v>#REF!</v>
      </c>
      <c r="AI7017" s="43" t="str">
        <f>_xll.BInterpol('Base IPCA'!$C$3:$C$13,'Base IPCA'!$E$3:$E$13,AH7017,"Cubic","Extrapolate=Linear","MultiX=Average","Skip=True","Sort=True")</f>
        <v>#N/A Invalid Parameter: Interpolation value</v>
      </c>
      <c r="AJ7017" s="43" t="str">
        <f>_xll.BInterpol('Base IPCA'!$C$3:$C$13,'Base IPCA'!$D$3:$D$13,AH7017,"Cubic","Extrapolate=Linear","MultiX=Average","Skip=True","Sort=True")</f>
        <v>#N/A Invalid Parameter: Interpolation value</v>
      </c>
    </row>
    <row r="7018" spans="34:36" x14ac:dyDescent="0.25">
      <c r="AH7018" s="42" t="e">
        <f t="shared" si="203"/>
        <v>#REF!</v>
      </c>
      <c r="AI7018" s="43" t="str">
        <f>_xll.BInterpol('Base IPCA'!$C$3:$C$13,'Base IPCA'!$E$3:$E$13,AH7018,"Cubic","Extrapolate=Linear","MultiX=Average","Skip=True","Sort=True")</f>
        <v>#N/A Invalid Parameter: Interpolation value</v>
      </c>
      <c r="AJ7018" s="43" t="str">
        <f>_xll.BInterpol('Base IPCA'!$C$3:$C$13,'Base IPCA'!$D$3:$D$13,AH7018,"Cubic","Extrapolate=Linear","MultiX=Average","Skip=True","Sort=True")</f>
        <v>#N/A Invalid Parameter: Interpolation value</v>
      </c>
    </row>
    <row r="7019" spans="34:36" x14ac:dyDescent="0.25">
      <c r="AH7019" s="42" t="e">
        <f t="shared" si="203"/>
        <v>#REF!</v>
      </c>
      <c r="AI7019" s="43" t="str">
        <f>_xll.BInterpol('Base IPCA'!$C$3:$C$13,'Base IPCA'!$E$3:$E$13,AH7019,"Cubic","Extrapolate=Linear","MultiX=Average","Skip=True","Sort=True")</f>
        <v>#N/A Invalid Parameter: Interpolation value</v>
      </c>
      <c r="AJ7019" s="43" t="str">
        <f>_xll.BInterpol('Base IPCA'!$C$3:$C$13,'Base IPCA'!$D$3:$D$13,AH7019,"Cubic","Extrapolate=Linear","MultiX=Average","Skip=True","Sort=True")</f>
        <v>#N/A Invalid Parameter: Interpolation value</v>
      </c>
    </row>
    <row r="7020" spans="34:36" x14ac:dyDescent="0.25">
      <c r="AH7020" s="42" t="e">
        <f t="shared" si="203"/>
        <v>#REF!</v>
      </c>
      <c r="AI7020" s="43" t="str">
        <f>_xll.BInterpol('Base IPCA'!$C$3:$C$13,'Base IPCA'!$E$3:$E$13,AH7020,"Cubic","Extrapolate=Linear","MultiX=Average","Skip=True","Sort=True")</f>
        <v>#N/A Invalid Parameter: Interpolation value</v>
      </c>
      <c r="AJ7020" s="43" t="str">
        <f>_xll.BInterpol('Base IPCA'!$C$3:$C$13,'Base IPCA'!$D$3:$D$13,AH7020,"Cubic","Extrapolate=Linear","MultiX=Average","Skip=True","Sort=True")</f>
        <v>#N/A Invalid Parameter: Interpolation value</v>
      </c>
    </row>
    <row r="7021" spans="34:36" x14ac:dyDescent="0.25">
      <c r="AH7021" s="42" t="e">
        <f t="shared" si="203"/>
        <v>#REF!</v>
      </c>
      <c r="AI7021" s="43" t="str">
        <f>_xll.BInterpol('Base IPCA'!$C$3:$C$13,'Base IPCA'!$E$3:$E$13,AH7021,"Cubic","Extrapolate=Linear","MultiX=Average","Skip=True","Sort=True")</f>
        <v>#N/A Invalid Parameter: Interpolation value</v>
      </c>
      <c r="AJ7021" s="43" t="str">
        <f>_xll.BInterpol('Base IPCA'!$C$3:$C$13,'Base IPCA'!$D$3:$D$13,AH7021,"Cubic","Extrapolate=Linear","MultiX=Average","Skip=True","Sort=True")</f>
        <v>#N/A Invalid Parameter: Interpolation value</v>
      </c>
    </row>
    <row r="7022" spans="34:36" x14ac:dyDescent="0.25">
      <c r="AH7022" s="42" t="e">
        <f t="shared" si="203"/>
        <v>#REF!</v>
      </c>
      <c r="AI7022" s="43" t="str">
        <f>_xll.BInterpol('Base IPCA'!$C$3:$C$13,'Base IPCA'!$E$3:$E$13,AH7022,"Cubic","Extrapolate=Linear","MultiX=Average","Skip=True","Sort=True")</f>
        <v>#N/A Invalid Parameter: Interpolation value</v>
      </c>
      <c r="AJ7022" s="43" t="str">
        <f>_xll.BInterpol('Base IPCA'!$C$3:$C$13,'Base IPCA'!$D$3:$D$13,AH7022,"Cubic","Extrapolate=Linear","MultiX=Average","Skip=True","Sort=True")</f>
        <v>#N/A Invalid Parameter: Interpolation value</v>
      </c>
    </row>
    <row r="7023" spans="34:36" x14ac:dyDescent="0.25">
      <c r="AH7023" s="42" t="e">
        <f t="shared" si="203"/>
        <v>#REF!</v>
      </c>
      <c r="AI7023" s="43" t="str">
        <f>_xll.BInterpol('Base IPCA'!$C$3:$C$13,'Base IPCA'!$E$3:$E$13,AH7023,"Cubic","Extrapolate=Linear","MultiX=Average","Skip=True","Sort=True")</f>
        <v>#N/A Invalid Parameter: Interpolation value</v>
      </c>
      <c r="AJ7023" s="43" t="str">
        <f>_xll.BInterpol('Base IPCA'!$C$3:$C$13,'Base IPCA'!$D$3:$D$13,AH7023,"Cubic","Extrapolate=Linear","MultiX=Average","Skip=True","Sort=True")</f>
        <v>#N/A Invalid Parameter: Interpolation value</v>
      </c>
    </row>
    <row r="7024" spans="34:36" x14ac:dyDescent="0.25">
      <c r="AH7024" s="42" t="e">
        <f t="shared" si="203"/>
        <v>#REF!</v>
      </c>
      <c r="AI7024" s="43" t="str">
        <f>_xll.BInterpol('Base IPCA'!$C$3:$C$13,'Base IPCA'!$E$3:$E$13,AH7024,"Cubic","Extrapolate=Linear","MultiX=Average","Skip=True","Sort=True")</f>
        <v>#N/A Invalid Parameter: Interpolation value</v>
      </c>
      <c r="AJ7024" s="43" t="str">
        <f>_xll.BInterpol('Base IPCA'!$C$3:$C$13,'Base IPCA'!$D$3:$D$13,AH7024,"Cubic","Extrapolate=Linear","MultiX=Average","Skip=True","Sort=True")</f>
        <v>#N/A Invalid Parameter: Interpolation value</v>
      </c>
    </row>
    <row r="7025" spans="34:36" x14ac:dyDescent="0.25">
      <c r="AH7025" s="42" t="e">
        <f t="shared" si="203"/>
        <v>#REF!</v>
      </c>
      <c r="AI7025" s="43" t="str">
        <f>_xll.BInterpol('Base IPCA'!$C$3:$C$13,'Base IPCA'!$E$3:$E$13,AH7025,"Cubic","Extrapolate=Linear","MultiX=Average","Skip=True","Sort=True")</f>
        <v>#N/A Invalid Parameter: Interpolation value</v>
      </c>
      <c r="AJ7025" s="43" t="str">
        <f>_xll.BInterpol('Base IPCA'!$C$3:$C$13,'Base IPCA'!$D$3:$D$13,AH7025,"Cubic","Extrapolate=Linear","MultiX=Average","Skip=True","Sort=True")</f>
        <v>#N/A Invalid Parameter: Interpolation value</v>
      </c>
    </row>
    <row r="7026" spans="34:36" x14ac:dyDescent="0.25">
      <c r="AH7026" s="42" t="e">
        <f t="shared" si="203"/>
        <v>#REF!</v>
      </c>
      <c r="AI7026" s="43" t="str">
        <f>_xll.BInterpol('Base IPCA'!$C$3:$C$13,'Base IPCA'!$E$3:$E$13,AH7026,"Cubic","Extrapolate=Linear","MultiX=Average","Skip=True","Sort=True")</f>
        <v>#N/A Invalid Parameter: Interpolation value</v>
      </c>
      <c r="AJ7026" s="43" t="str">
        <f>_xll.BInterpol('Base IPCA'!$C$3:$C$13,'Base IPCA'!$D$3:$D$13,AH7026,"Cubic","Extrapolate=Linear","MultiX=Average","Skip=True","Sort=True")</f>
        <v>#N/A Invalid Parameter: Interpolation value</v>
      </c>
    </row>
    <row r="7027" spans="34:36" x14ac:dyDescent="0.25">
      <c r="AH7027" s="42" t="e">
        <f t="shared" si="203"/>
        <v>#REF!</v>
      </c>
      <c r="AI7027" s="43" t="str">
        <f>_xll.BInterpol('Base IPCA'!$C$3:$C$13,'Base IPCA'!$E$3:$E$13,AH7027,"Cubic","Extrapolate=Linear","MultiX=Average","Skip=True","Sort=True")</f>
        <v>#N/A Invalid Parameter: Interpolation value</v>
      </c>
      <c r="AJ7027" s="43" t="str">
        <f>_xll.BInterpol('Base IPCA'!$C$3:$C$13,'Base IPCA'!$D$3:$D$13,AH7027,"Cubic","Extrapolate=Linear","MultiX=Average","Skip=True","Sort=True")</f>
        <v>#N/A Invalid Parameter: Interpolation value</v>
      </c>
    </row>
    <row r="7028" spans="34:36" x14ac:dyDescent="0.25">
      <c r="AH7028" s="42" t="e">
        <f t="shared" si="203"/>
        <v>#REF!</v>
      </c>
      <c r="AI7028" s="43" t="str">
        <f>_xll.BInterpol('Base IPCA'!$C$3:$C$13,'Base IPCA'!$E$3:$E$13,AH7028,"Cubic","Extrapolate=Linear","MultiX=Average","Skip=True","Sort=True")</f>
        <v>#N/A Invalid Parameter: Interpolation value</v>
      </c>
      <c r="AJ7028" s="43" t="str">
        <f>_xll.BInterpol('Base IPCA'!$C$3:$C$13,'Base IPCA'!$D$3:$D$13,AH7028,"Cubic","Extrapolate=Linear","MultiX=Average","Skip=True","Sort=True")</f>
        <v>#N/A Invalid Parameter: Interpolation value</v>
      </c>
    </row>
    <row r="7029" spans="34:36" x14ac:dyDescent="0.25">
      <c r="AH7029" s="42" t="e">
        <f t="shared" si="203"/>
        <v>#REF!</v>
      </c>
      <c r="AI7029" s="43" t="str">
        <f>_xll.BInterpol('Base IPCA'!$C$3:$C$13,'Base IPCA'!$E$3:$E$13,AH7029,"Cubic","Extrapolate=Linear","MultiX=Average","Skip=True","Sort=True")</f>
        <v>#N/A Invalid Parameter: Interpolation value</v>
      </c>
      <c r="AJ7029" s="43" t="str">
        <f>_xll.BInterpol('Base IPCA'!$C$3:$C$13,'Base IPCA'!$D$3:$D$13,AH7029,"Cubic","Extrapolate=Linear","MultiX=Average","Skip=True","Sort=True")</f>
        <v>#N/A Invalid Parameter: Interpolation value</v>
      </c>
    </row>
    <row r="7030" spans="34:36" x14ac:dyDescent="0.25">
      <c r="AH7030" s="42" t="e">
        <f t="shared" si="203"/>
        <v>#REF!</v>
      </c>
      <c r="AI7030" s="43" t="str">
        <f>_xll.BInterpol('Base IPCA'!$C$3:$C$13,'Base IPCA'!$E$3:$E$13,AH7030,"Cubic","Extrapolate=Linear","MultiX=Average","Skip=True","Sort=True")</f>
        <v>#N/A Invalid Parameter: Interpolation value</v>
      </c>
      <c r="AJ7030" s="43" t="str">
        <f>_xll.BInterpol('Base IPCA'!$C$3:$C$13,'Base IPCA'!$D$3:$D$13,AH7030,"Cubic","Extrapolate=Linear","MultiX=Average","Skip=True","Sort=True")</f>
        <v>#N/A Invalid Parameter: Interpolation value</v>
      </c>
    </row>
    <row r="7031" spans="34:36" x14ac:dyDescent="0.25">
      <c r="AH7031" s="42" t="e">
        <f t="shared" si="203"/>
        <v>#REF!</v>
      </c>
      <c r="AI7031" s="43" t="str">
        <f>_xll.BInterpol('Base IPCA'!$C$3:$C$13,'Base IPCA'!$E$3:$E$13,AH7031,"Cubic","Extrapolate=Linear","MultiX=Average","Skip=True","Sort=True")</f>
        <v>#N/A Invalid Parameter: Interpolation value</v>
      </c>
      <c r="AJ7031" s="43" t="str">
        <f>_xll.BInterpol('Base IPCA'!$C$3:$C$13,'Base IPCA'!$D$3:$D$13,AH7031,"Cubic","Extrapolate=Linear","MultiX=Average","Skip=True","Sort=True")</f>
        <v>#N/A Invalid Parameter: Interpolation value</v>
      </c>
    </row>
    <row r="7032" spans="34:36" x14ac:dyDescent="0.25">
      <c r="AH7032" s="42" t="e">
        <f t="shared" si="203"/>
        <v>#REF!</v>
      </c>
      <c r="AI7032" s="43" t="str">
        <f>_xll.BInterpol('Base IPCA'!$C$3:$C$13,'Base IPCA'!$E$3:$E$13,AH7032,"Cubic","Extrapolate=Linear","MultiX=Average","Skip=True","Sort=True")</f>
        <v>#N/A Invalid Parameter: Interpolation value</v>
      </c>
      <c r="AJ7032" s="43" t="str">
        <f>_xll.BInterpol('Base IPCA'!$C$3:$C$13,'Base IPCA'!$D$3:$D$13,AH7032,"Cubic","Extrapolate=Linear","MultiX=Average","Skip=True","Sort=True")</f>
        <v>#N/A Invalid Parameter: Interpolation value</v>
      </c>
    </row>
    <row r="7033" spans="34:36" x14ac:dyDescent="0.25">
      <c r="AH7033" s="42" t="e">
        <f t="shared" si="203"/>
        <v>#REF!</v>
      </c>
      <c r="AI7033" s="43" t="str">
        <f>_xll.BInterpol('Base IPCA'!$C$3:$C$13,'Base IPCA'!$E$3:$E$13,AH7033,"Cubic","Extrapolate=Linear","MultiX=Average","Skip=True","Sort=True")</f>
        <v>#N/A Invalid Parameter: Interpolation value</v>
      </c>
      <c r="AJ7033" s="43" t="str">
        <f>_xll.BInterpol('Base IPCA'!$C$3:$C$13,'Base IPCA'!$D$3:$D$13,AH7033,"Cubic","Extrapolate=Linear","MultiX=Average","Skip=True","Sort=True")</f>
        <v>#N/A Invalid Parameter: Interpolation value</v>
      </c>
    </row>
    <row r="7034" spans="34:36" x14ac:dyDescent="0.25">
      <c r="AH7034" s="42" t="e">
        <f t="shared" si="203"/>
        <v>#REF!</v>
      </c>
      <c r="AI7034" s="43" t="str">
        <f>_xll.BInterpol('Base IPCA'!$C$3:$C$13,'Base IPCA'!$E$3:$E$13,AH7034,"Cubic","Extrapolate=Linear","MultiX=Average","Skip=True","Sort=True")</f>
        <v>#N/A Invalid Parameter: Interpolation value</v>
      </c>
      <c r="AJ7034" s="43" t="str">
        <f>_xll.BInterpol('Base IPCA'!$C$3:$C$13,'Base IPCA'!$D$3:$D$13,AH7034,"Cubic","Extrapolate=Linear","MultiX=Average","Skip=True","Sort=True")</f>
        <v>#N/A Invalid Parameter: Interpolation value</v>
      </c>
    </row>
    <row r="7035" spans="34:36" x14ac:dyDescent="0.25">
      <c r="AH7035" s="42" t="e">
        <f t="shared" si="203"/>
        <v>#REF!</v>
      </c>
      <c r="AI7035" s="43" t="str">
        <f>_xll.BInterpol('Base IPCA'!$C$3:$C$13,'Base IPCA'!$E$3:$E$13,AH7035,"Cubic","Extrapolate=Linear","MultiX=Average","Skip=True","Sort=True")</f>
        <v>#N/A Invalid Parameter: Interpolation value</v>
      </c>
      <c r="AJ7035" s="43" t="str">
        <f>_xll.BInterpol('Base IPCA'!$C$3:$C$13,'Base IPCA'!$D$3:$D$13,AH7035,"Cubic","Extrapolate=Linear","MultiX=Average","Skip=True","Sort=True")</f>
        <v>#N/A Invalid Parameter: Interpolation value</v>
      </c>
    </row>
    <row r="7036" spans="34:36" x14ac:dyDescent="0.25">
      <c r="AH7036" s="42" t="e">
        <f t="shared" si="203"/>
        <v>#REF!</v>
      </c>
      <c r="AI7036" s="43" t="str">
        <f>_xll.BInterpol('Base IPCA'!$C$3:$C$13,'Base IPCA'!$E$3:$E$13,AH7036,"Cubic","Extrapolate=Linear","MultiX=Average","Skip=True","Sort=True")</f>
        <v>#N/A Invalid Parameter: Interpolation value</v>
      </c>
      <c r="AJ7036" s="43" t="str">
        <f>_xll.BInterpol('Base IPCA'!$C$3:$C$13,'Base IPCA'!$D$3:$D$13,AH7036,"Cubic","Extrapolate=Linear","MultiX=Average","Skip=True","Sort=True")</f>
        <v>#N/A Invalid Parameter: Interpolation value</v>
      </c>
    </row>
    <row r="7037" spans="34:36" x14ac:dyDescent="0.25">
      <c r="AH7037" s="42" t="e">
        <f t="shared" si="203"/>
        <v>#REF!</v>
      </c>
      <c r="AI7037" s="43" t="str">
        <f>_xll.BInterpol('Base IPCA'!$C$3:$C$13,'Base IPCA'!$E$3:$E$13,AH7037,"Cubic","Extrapolate=Linear","MultiX=Average","Skip=True","Sort=True")</f>
        <v>#N/A Invalid Parameter: Interpolation value</v>
      </c>
      <c r="AJ7037" s="43" t="str">
        <f>_xll.BInterpol('Base IPCA'!$C$3:$C$13,'Base IPCA'!$D$3:$D$13,AH7037,"Cubic","Extrapolate=Linear","MultiX=Average","Skip=True","Sort=True")</f>
        <v>#N/A Invalid Parameter: Interpolation value</v>
      </c>
    </row>
    <row r="7038" spans="34:36" x14ac:dyDescent="0.25">
      <c r="AH7038" s="42" t="e">
        <f t="shared" si="203"/>
        <v>#REF!</v>
      </c>
      <c r="AI7038" s="43" t="str">
        <f>_xll.BInterpol('Base IPCA'!$C$3:$C$13,'Base IPCA'!$E$3:$E$13,AH7038,"Cubic","Extrapolate=Linear","MultiX=Average","Skip=True","Sort=True")</f>
        <v>#N/A Invalid Parameter: Interpolation value</v>
      </c>
      <c r="AJ7038" s="43" t="str">
        <f>_xll.BInterpol('Base IPCA'!$C$3:$C$13,'Base IPCA'!$D$3:$D$13,AH7038,"Cubic","Extrapolate=Linear","MultiX=Average","Skip=True","Sort=True")</f>
        <v>#N/A Invalid Parameter: Interpolation value</v>
      </c>
    </row>
    <row r="7039" spans="34:36" x14ac:dyDescent="0.25">
      <c r="AH7039" s="42" t="e">
        <f t="shared" si="203"/>
        <v>#REF!</v>
      </c>
      <c r="AI7039" s="43" t="str">
        <f>_xll.BInterpol('Base IPCA'!$C$3:$C$13,'Base IPCA'!$E$3:$E$13,AH7039,"Cubic","Extrapolate=Linear","MultiX=Average","Skip=True","Sort=True")</f>
        <v>#N/A Invalid Parameter: Interpolation value</v>
      </c>
      <c r="AJ7039" s="43" t="str">
        <f>_xll.BInterpol('Base IPCA'!$C$3:$C$13,'Base IPCA'!$D$3:$D$13,AH7039,"Cubic","Extrapolate=Linear","MultiX=Average","Skip=True","Sort=True")</f>
        <v>#N/A Invalid Parameter: Interpolation value</v>
      </c>
    </row>
    <row r="7040" spans="34:36" x14ac:dyDescent="0.25">
      <c r="AH7040" s="42" t="e">
        <f t="shared" si="203"/>
        <v>#REF!</v>
      </c>
      <c r="AI7040" s="43" t="str">
        <f>_xll.BInterpol('Base IPCA'!$C$3:$C$13,'Base IPCA'!$E$3:$E$13,AH7040,"Cubic","Extrapolate=Linear","MultiX=Average","Skip=True","Sort=True")</f>
        <v>#N/A Invalid Parameter: Interpolation value</v>
      </c>
      <c r="AJ7040" s="43" t="str">
        <f>_xll.BInterpol('Base IPCA'!$C$3:$C$13,'Base IPCA'!$D$3:$D$13,AH7040,"Cubic","Extrapolate=Linear","MultiX=Average","Skip=True","Sort=True")</f>
        <v>#N/A Invalid Parameter: Interpolation value</v>
      </c>
    </row>
    <row r="7041" spans="34:36" x14ac:dyDescent="0.25">
      <c r="AH7041" s="42" t="e">
        <f t="shared" si="203"/>
        <v>#REF!</v>
      </c>
      <c r="AI7041" s="43" t="str">
        <f>_xll.BInterpol('Base IPCA'!$C$3:$C$13,'Base IPCA'!$E$3:$E$13,AH7041,"Cubic","Extrapolate=Linear","MultiX=Average","Skip=True","Sort=True")</f>
        <v>#N/A Invalid Parameter: Interpolation value</v>
      </c>
      <c r="AJ7041" s="43" t="str">
        <f>_xll.BInterpol('Base IPCA'!$C$3:$C$13,'Base IPCA'!$D$3:$D$13,AH7041,"Cubic","Extrapolate=Linear","MultiX=Average","Skip=True","Sort=True")</f>
        <v>#N/A Invalid Parameter: Interpolation value</v>
      </c>
    </row>
    <row r="7042" spans="34:36" x14ac:dyDescent="0.25">
      <c r="AH7042" s="42" t="e">
        <f t="shared" si="203"/>
        <v>#REF!</v>
      </c>
      <c r="AI7042" s="43" t="str">
        <f>_xll.BInterpol('Base IPCA'!$C$3:$C$13,'Base IPCA'!$E$3:$E$13,AH7042,"Cubic","Extrapolate=Linear","MultiX=Average","Skip=True","Sort=True")</f>
        <v>#N/A Invalid Parameter: Interpolation value</v>
      </c>
      <c r="AJ7042" s="43" t="str">
        <f>_xll.BInterpol('Base IPCA'!$C$3:$C$13,'Base IPCA'!$D$3:$D$13,AH7042,"Cubic","Extrapolate=Linear","MultiX=Average","Skip=True","Sort=True")</f>
        <v>#N/A Invalid Parameter: Interpolation value</v>
      </c>
    </row>
    <row r="7043" spans="34:36" x14ac:dyDescent="0.25">
      <c r="AH7043" s="42" t="e">
        <f t="shared" si="203"/>
        <v>#REF!</v>
      </c>
      <c r="AI7043" s="43" t="str">
        <f>_xll.BInterpol('Base IPCA'!$C$3:$C$13,'Base IPCA'!$E$3:$E$13,AH7043,"Cubic","Extrapolate=Linear","MultiX=Average","Skip=True","Sort=True")</f>
        <v>#N/A Invalid Parameter: Interpolation value</v>
      </c>
      <c r="AJ7043" s="43" t="str">
        <f>_xll.BInterpol('Base IPCA'!$C$3:$C$13,'Base IPCA'!$D$3:$D$13,AH7043,"Cubic","Extrapolate=Linear","MultiX=Average","Skip=True","Sort=True")</f>
        <v>#N/A Invalid Parameter: Interpolation value</v>
      </c>
    </row>
    <row r="7044" spans="34:36" x14ac:dyDescent="0.25">
      <c r="AH7044" s="42" t="e">
        <f t="shared" si="203"/>
        <v>#REF!</v>
      </c>
      <c r="AI7044" s="43" t="str">
        <f>_xll.BInterpol('Base IPCA'!$C$3:$C$13,'Base IPCA'!$E$3:$E$13,AH7044,"Cubic","Extrapolate=Linear","MultiX=Average","Skip=True","Sort=True")</f>
        <v>#N/A Invalid Parameter: Interpolation value</v>
      </c>
      <c r="AJ7044" s="43" t="str">
        <f>_xll.BInterpol('Base IPCA'!$C$3:$C$13,'Base IPCA'!$D$3:$D$13,AH7044,"Cubic","Extrapolate=Linear","MultiX=Average","Skip=True","Sort=True")</f>
        <v>#N/A Invalid Parameter: Interpolation value</v>
      </c>
    </row>
    <row r="7045" spans="34:36" x14ac:dyDescent="0.25">
      <c r="AH7045" s="42" t="e">
        <f t="shared" si="203"/>
        <v>#REF!</v>
      </c>
      <c r="AI7045" s="43" t="str">
        <f>_xll.BInterpol('Base IPCA'!$C$3:$C$13,'Base IPCA'!$E$3:$E$13,AH7045,"Cubic","Extrapolate=Linear","MultiX=Average","Skip=True","Sort=True")</f>
        <v>#N/A Invalid Parameter: Interpolation value</v>
      </c>
      <c r="AJ7045" s="43" t="str">
        <f>_xll.BInterpol('Base IPCA'!$C$3:$C$13,'Base IPCA'!$D$3:$D$13,AH7045,"Cubic","Extrapolate=Linear","MultiX=Average","Skip=True","Sort=True")</f>
        <v>#N/A Invalid Parameter: Interpolation value</v>
      </c>
    </row>
    <row r="7046" spans="34:36" x14ac:dyDescent="0.25">
      <c r="AH7046" s="42" t="e">
        <f t="shared" ref="AH7046:AH7109" si="204">AH7045+1</f>
        <v>#REF!</v>
      </c>
      <c r="AI7046" s="43" t="str">
        <f>_xll.BInterpol('Base IPCA'!$C$3:$C$13,'Base IPCA'!$E$3:$E$13,AH7046,"Cubic","Extrapolate=Linear","MultiX=Average","Skip=True","Sort=True")</f>
        <v>#N/A Invalid Parameter: Interpolation value</v>
      </c>
      <c r="AJ7046" s="43" t="str">
        <f>_xll.BInterpol('Base IPCA'!$C$3:$C$13,'Base IPCA'!$D$3:$D$13,AH7046,"Cubic","Extrapolate=Linear","MultiX=Average","Skip=True","Sort=True")</f>
        <v>#N/A Invalid Parameter: Interpolation value</v>
      </c>
    </row>
    <row r="7047" spans="34:36" x14ac:dyDescent="0.25">
      <c r="AH7047" s="42" t="e">
        <f t="shared" si="204"/>
        <v>#REF!</v>
      </c>
      <c r="AI7047" s="43" t="str">
        <f>_xll.BInterpol('Base IPCA'!$C$3:$C$13,'Base IPCA'!$E$3:$E$13,AH7047,"Cubic","Extrapolate=Linear","MultiX=Average","Skip=True","Sort=True")</f>
        <v>#N/A Invalid Parameter: Interpolation value</v>
      </c>
      <c r="AJ7047" s="43" t="str">
        <f>_xll.BInterpol('Base IPCA'!$C$3:$C$13,'Base IPCA'!$D$3:$D$13,AH7047,"Cubic","Extrapolate=Linear","MultiX=Average","Skip=True","Sort=True")</f>
        <v>#N/A Invalid Parameter: Interpolation value</v>
      </c>
    </row>
    <row r="7048" spans="34:36" x14ac:dyDescent="0.25">
      <c r="AH7048" s="42" t="e">
        <f t="shared" si="204"/>
        <v>#REF!</v>
      </c>
      <c r="AI7048" s="43" t="str">
        <f>_xll.BInterpol('Base IPCA'!$C$3:$C$13,'Base IPCA'!$E$3:$E$13,AH7048,"Cubic","Extrapolate=Linear","MultiX=Average","Skip=True","Sort=True")</f>
        <v>#N/A Invalid Parameter: Interpolation value</v>
      </c>
      <c r="AJ7048" s="43" t="str">
        <f>_xll.BInterpol('Base IPCA'!$C$3:$C$13,'Base IPCA'!$D$3:$D$13,AH7048,"Cubic","Extrapolate=Linear","MultiX=Average","Skip=True","Sort=True")</f>
        <v>#N/A Invalid Parameter: Interpolation value</v>
      </c>
    </row>
    <row r="7049" spans="34:36" x14ac:dyDescent="0.25">
      <c r="AH7049" s="42" t="e">
        <f t="shared" si="204"/>
        <v>#REF!</v>
      </c>
      <c r="AI7049" s="43" t="str">
        <f>_xll.BInterpol('Base IPCA'!$C$3:$C$13,'Base IPCA'!$E$3:$E$13,AH7049,"Cubic","Extrapolate=Linear","MultiX=Average","Skip=True","Sort=True")</f>
        <v>#N/A Invalid Parameter: Interpolation value</v>
      </c>
      <c r="AJ7049" s="43" t="str">
        <f>_xll.BInterpol('Base IPCA'!$C$3:$C$13,'Base IPCA'!$D$3:$D$13,AH7049,"Cubic","Extrapolate=Linear","MultiX=Average","Skip=True","Sort=True")</f>
        <v>#N/A Invalid Parameter: Interpolation value</v>
      </c>
    </row>
    <row r="7050" spans="34:36" x14ac:dyDescent="0.25">
      <c r="AH7050" s="42" t="e">
        <f t="shared" si="204"/>
        <v>#REF!</v>
      </c>
      <c r="AI7050" s="43" t="str">
        <f>_xll.BInterpol('Base IPCA'!$C$3:$C$13,'Base IPCA'!$E$3:$E$13,AH7050,"Cubic","Extrapolate=Linear","MultiX=Average","Skip=True","Sort=True")</f>
        <v>#N/A Invalid Parameter: Interpolation value</v>
      </c>
      <c r="AJ7050" s="43" t="str">
        <f>_xll.BInterpol('Base IPCA'!$C$3:$C$13,'Base IPCA'!$D$3:$D$13,AH7050,"Cubic","Extrapolate=Linear","MultiX=Average","Skip=True","Sort=True")</f>
        <v>#N/A Invalid Parameter: Interpolation value</v>
      </c>
    </row>
    <row r="7051" spans="34:36" x14ac:dyDescent="0.25">
      <c r="AH7051" s="42" t="e">
        <f t="shared" si="204"/>
        <v>#REF!</v>
      </c>
      <c r="AI7051" s="43" t="str">
        <f>_xll.BInterpol('Base IPCA'!$C$3:$C$13,'Base IPCA'!$E$3:$E$13,AH7051,"Cubic","Extrapolate=Linear","MultiX=Average","Skip=True","Sort=True")</f>
        <v>#N/A Invalid Parameter: Interpolation value</v>
      </c>
      <c r="AJ7051" s="43" t="str">
        <f>_xll.BInterpol('Base IPCA'!$C$3:$C$13,'Base IPCA'!$D$3:$D$13,AH7051,"Cubic","Extrapolate=Linear","MultiX=Average","Skip=True","Sort=True")</f>
        <v>#N/A Invalid Parameter: Interpolation value</v>
      </c>
    </row>
    <row r="7052" spans="34:36" x14ac:dyDescent="0.25">
      <c r="AH7052" s="42" t="e">
        <f t="shared" si="204"/>
        <v>#REF!</v>
      </c>
      <c r="AI7052" s="43" t="str">
        <f>_xll.BInterpol('Base IPCA'!$C$3:$C$13,'Base IPCA'!$E$3:$E$13,AH7052,"Cubic","Extrapolate=Linear","MultiX=Average","Skip=True","Sort=True")</f>
        <v>#N/A Invalid Parameter: Interpolation value</v>
      </c>
      <c r="AJ7052" s="43" t="str">
        <f>_xll.BInterpol('Base IPCA'!$C$3:$C$13,'Base IPCA'!$D$3:$D$13,AH7052,"Cubic","Extrapolate=Linear","MultiX=Average","Skip=True","Sort=True")</f>
        <v>#N/A Invalid Parameter: Interpolation value</v>
      </c>
    </row>
    <row r="7053" spans="34:36" x14ac:dyDescent="0.25">
      <c r="AH7053" s="42" t="e">
        <f t="shared" si="204"/>
        <v>#REF!</v>
      </c>
      <c r="AI7053" s="43" t="str">
        <f>_xll.BInterpol('Base IPCA'!$C$3:$C$13,'Base IPCA'!$E$3:$E$13,AH7053,"Cubic","Extrapolate=Linear","MultiX=Average","Skip=True","Sort=True")</f>
        <v>#N/A Invalid Parameter: Interpolation value</v>
      </c>
      <c r="AJ7053" s="43" t="str">
        <f>_xll.BInterpol('Base IPCA'!$C$3:$C$13,'Base IPCA'!$D$3:$D$13,AH7053,"Cubic","Extrapolate=Linear","MultiX=Average","Skip=True","Sort=True")</f>
        <v>#N/A Invalid Parameter: Interpolation value</v>
      </c>
    </row>
    <row r="7054" spans="34:36" x14ac:dyDescent="0.25">
      <c r="AH7054" s="42" t="e">
        <f t="shared" si="204"/>
        <v>#REF!</v>
      </c>
      <c r="AI7054" s="43" t="str">
        <f>_xll.BInterpol('Base IPCA'!$C$3:$C$13,'Base IPCA'!$E$3:$E$13,AH7054,"Cubic","Extrapolate=Linear","MultiX=Average","Skip=True","Sort=True")</f>
        <v>#N/A Invalid Parameter: Interpolation value</v>
      </c>
      <c r="AJ7054" s="43" t="str">
        <f>_xll.BInterpol('Base IPCA'!$C$3:$C$13,'Base IPCA'!$D$3:$D$13,AH7054,"Cubic","Extrapolate=Linear","MultiX=Average","Skip=True","Sort=True")</f>
        <v>#N/A Invalid Parameter: Interpolation value</v>
      </c>
    </row>
    <row r="7055" spans="34:36" x14ac:dyDescent="0.25">
      <c r="AH7055" s="42" t="e">
        <f t="shared" si="204"/>
        <v>#REF!</v>
      </c>
      <c r="AI7055" s="43" t="str">
        <f>_xll.BInterpol('Base IPCA'!$C$3:$C$13,'Base IPCA'!$E$3:$E$13,AH7055,"Cubic","Extrapolate=Linear","MultiX=Average","Skip=True","Sort=True")</f>
        <v>#N/A Invalid Parameter: Interpolation value</v>
      </c>
      <c r="AJ7055" s="43" t="str">
        <f>_xll.BInterpol('Base IPCA'!$C$3:$C$13,'Base IPCA'!$D$3:$D$13,AH7055,"Cubic","Extrapolate=Linear","MultiX=Average","Skip=True","Sort=True")</f>
        <v>#N/A Invalid Parameter: Interpolation value</v>
      </c>
    </row>
    <row r="7056" spans="34:36" x14ac:dyDescent="0.25">
      <c r="AH7056" s="42" t="e">
        <f t="shared" si="204"/>
        <v>#REF!</v>
      </c>
      <c r="AI7056" s="43" t="str">
        <f>_xll.BInterpol('Base IPCA'!$C$3:$C$13,'Base IPCA'!$E$3:$E$13,AH7056,"Cubic","Extrapolate=Linear","MultiX=Average","Skip=True","Sort=True")</f>
        <v>#N/A Invalid Parameter: Interpolation value</v>
      </c>
      <c r="AJ7056" s="43" t="str">
        <f>_xll.BInterpol('Base IPCA'!$C$3:$C$13,'Base IPCA'!$D$3:$D$13,AH7056,"Cubic","Extrapolate=Linear","MultiX=Average","Skip=True","Sort=True")</f>
        <v>#N/A Invalid Parameter: Interpolation value</v>
      </c>
    </row>
    <row r="7057" spans="34:36" x14ac:dyDescent="0.25">
      <c r="AH7057" s="42" t="e">
        <f t="shared" si="204"/>
        <v>#REF!</v>
      </c>
      <c r="AI7057" s="43" t="str">
        <f>_xll.BInterpol('Base IPCA'!$C$3:$C$13,'Base IPCA'!$E$3:$E$13,AH7057,"Cubic","Extrapolate=Linear","MultiX=Average","Skip=True","Sort=True")</f>
        <v>#N/A Invalid Parameter: Interpolation value</v>
      </c>
      <c r="AJ7057" s="43" t="str">
        <f>_xll.BInterpol('Base IPCA'!$C$3:$C$13,'Base IPCA'!$D$3:$D$13,AH7057,"Cubic","Extrapolate=Linear","MultiX=Average","Skip=True","Sort=True")</f>
        <v>#N/A Invalid Parameter: Interpolation value</v>
      </c>
    </row>
    <row r="7058" spans="34:36" x14ac:dyDescent="0.25">
      <c r="AH7058" s="42" t="e">
        <f t="shared" si="204"/>
        <v>#REF!</v>
      </c>
      <c r="AI7058" s="43" t="str">
        <f>_xll.BInterpol('Base IPCA'!$C$3:$C$13,'Base IPCA'!$E$3:$E$13,AH7058,"Cubic","Extrapolate=Linear","MultiX=Average","Skip=True","Sort=True")</f>
        <v>#N/A Invalid Parameter: Interpolation value</v>
      </c>
      <c r="AJ7058" s="43" t="str">
        <f>_xll.BInterpol('Base IPCA'!$C$3:$C$13,'Base IPCA'!$D$3:$D$13,AH7058,"Cubic","Extrapolate=Linear","MultiX=Average","Skip=True","Sort=True")</f>
        <v>#N/A Invalid Parameter: Interpolation value</v>
      </c>
    </row>
    <row r="7059" spans="34:36" x14ac:dyDescent="0.25">
      <c r="AH7059" s="42" t="e">
        <f t="shared" si="204"/>
        <v>#REF!</v>
      </c>
      <c r="AI7059" s="43" t="str">
        <f>_xll.BInterpol('Base IPCA'!$C$3:$C$13,'Base IPCA'!$E$3:$E$13,AH7059,"Cubic","Extrapolate=Linear","MultiX=Average","Skip=True","Sort=True")</f>
        <v>#N/A Invalid Parameter: Interpolation value</v>
      </c>
      <c r="AJ7059" s="43" t="str">
        <f>_xll.BInterpol('Base IPCA'!$C$3:$C$13,'Base IPCA'!$D$3:$D$13,AH7059,"Cubic","Extrapolate=Linear","MultiX=Average","Skip=True","Sort=True")</f>
        <v>#N/A Invalid Parameter: Interpolation value</v>
      </c>
    </row>
    <row r="7060" spans="34:36" x14ac:dyDescent="0.25">
      <c r="AH7060" s="42" t="e">
        <f t="shared" si="204"/>
        <v>#REF!</v>
      </c>
      <c r="AI7060" s="43" t="str">
        <f>_xll.BInterpol('Base IPCA'!$C$3:$C$13,'Base IPCA'!$E$3:$E$13,AH7060,"Cubic","Extrapolate=Linear","MultiX=Average","Skip=True","Sort=True")</f>
        <v>#N/A Invalid Parameter: Interpolation value</v>
      </c>
      <c r="AJ7060" s="43" t="str">
        <f>_xll.BInterpol('Base IPCA'!$C$3:$C$13,'Base IPCA'!$D$3:$D$13,AH7060,"Cubic","Extrapolate=Linear","MultiX=Average","Skip=True","Sort=True")</f>
        <v>#N/A Invalid Parameter: Interpolation value</v>
      </c>
    </row>
    <row r="7061" spans="34:36" x14ac:dyDescent="0.25">
      <c r="AH7061" s="42" t="e">
        <f t="shared" si="204"/>
        <v>#REF!</v>
      </c>
      <c r="AI7061" s="43" t="str">
        <f>_xll.BInterpol('Base IPCA'!$C$3:$C$13,'Base IPCA'!$E$3:$E$13,AH7061,"Cubic","Extrapolate=Linear","MultiX=Average","Skip=True","Sort=True")</f>
        <v>#N/A Invalid Parameter: Interpolation value</v>
      </c>
      <c r="AJ7061" s="43" t="str">
        <f>_xll.BInterpol('Base IPCA'!$C$3:$C$13,'Base IPCA'!$D$3:$D$13,AH7061,"Cubic","Extrapolate=Linear","MultiX=Average","Skip=True","Sort=True")</f>
        <v>#N/A Invalid Parameter: Interpolation value</v>
      </c>
    </row>
    <row r="7062" spans="34:36" x14ac:dyDescent="0.25">
      <c r="AH7062" s="42" t="e">
        <f t="shared" si="204"/>
        <v>#REF!</v>
      </c>
      <c r="AI7062" s="43" t="str">
        <f>_xll.BInterpol('Base IPCA'!$C$3:$C$13,'Base IPCA'!$E$3:$E$13,AH7062,"Cubic","Extrapolate=Linear","MultiX=Average","Skip=True","Sort=True")</f>
        <v>#N/A Invalid Parameter: Interpolation value</v>
      </c>
      <c r="AJ7062" s="43" t="str">
        <f>_xll.BInterpol('Base IPCA'!$C$3:$C$13,'Base IPCA'!$D$3:$D$13,AH7062,"Cubic","Extrapolate=Linear","MultiX=Average","Skip=True","Sort=True")</f>
        <v>#N/A Invalid Parameter: Interpolation value</v>
      </c>
    </row>
    <row r="7063" spans="34:36" x14ac:dyDescent="0.25">
      <c r="AH7063" s="42" t="e">
        <f t="shared" si="204"/>
        <v>#REF!</v>
      </c>
      <c r="AI7063" s="43" t="str">
        <f>_xll.BInterpol('Base IPCA'!$C$3:$C$13,'Base IPCA'!$E$3:$E$13,AH7063,"Cubic","Extrapolate=Linear","MultiX=Average","Skip=True","Sort=True")</f>
        <v>#N/A Invalid Parameter: Interpolation value</v>
      </c>
      <c r="AJ7063" s="43" t="str">
        <f>_xll.BInterpol('Base IPCA'!$C$3:$C$13,'Base IPCA'!$D$3:$D$13,AH7063,"Cubic","Extrapolate=Linear","MultiX=Average","Skip=True","Sort=True")</f>
        <v>#N/A Invalid Parameter: Interpolation value</v>
      </c>
    </row>
    <row r="7064" spans="34:36" x14ac:dyDescent="0.25">
      <c r="AH7064" s="42" t="e">
        <f t="shared" si="204"/>
        <v>#REF!</v>
      </c>
      <c r="AI7064" s="43" t="str">
        <f>_xll.BInterpol('Base IPCA'!$C$3:$C$13,'Base IPCA'!$E$3:$E$13,AH7064,"Cubic","Extrapolate=Linear","MultiX=Average","Skip=True","Sort=True")</f>
        <v>#N/A Invalid Parameter: Interpolation value</v>
      </c>
      <c r="AJ7064" s="43" t="str">
        <f>_xll.BInterpol('Base IPCA'!$C$3:$C$13,'Base IPCA'!$D$3:$D$13,AH7064,"Cubic","Extrapolate=Linear","MultiX=Average","Skip=True","Sort=True")</f>
        <v>#N/A Invalid Parameter: Interpolation value</v>
      </c>
    </row>
    <row r="7065" spans="34:36" x14ac:dyDescent="0.25">
      <c r="AH7065" s="42" t="e">
        <f t="shared" si="204"/>
        <v>#REF!</v>
      </c>
      <c r="AI7065" s="43" t="str">
        <f>_xll.BInterpol('Base IPCA'!$C$3:$C$13,'Base IPCA'!$E$3:$E$13,AH7065,"Cubic","Extrapolate=Linear","MultiX=Average","Skip=True","Sort=True")</f>
        <v>#N/A Invalid Parameter: Interpolation value</v>
      </c>
      <c r="AJ7065" s="43" t="str">
        <f>_xll.BInterpol('Base IPCA'!$C$3:$C$13,'Base IPCA'!$D$3:$D$13,AH7065,"Cubic","Extrapolate=Linear","MultiX=Average","Skip=True","Sort=True")</f>
        <v>#N/A Invalid Parameter: Interpolation value</v>
      </c>
    </row>
    <row r="7066" spans="34:36" x14ac:dyDescent="0.25">
      <c r="AH7066" s="42" t="e">
        <f t="shared" si="204"/>
        <v>#REF!</v>
      </c>
      <c r="AI7066" s="43" t="str">
        <f>_xll.BInterpol('Base IPCA'!$C$3:$C$13,'Base IPCA'!$E$3:$E$13,AH7066,"Cubic","Extrapolate=Linear","MultiX=Average","Skip=True","Sort=True")</f>
        <v>#N/A Invalid Parameter: Interpolation value</v>
      </c>
      <c r="AJ7066" s="43" t="str">
        <f>_xll.BInterpol('Base IPCA'!$C$3:$C$13,'Base IPCA'!$D$3:$D$13,AH7066,"Cubic","Extrapolate=Linear","MultiX=Average","Skip=True","Sort=True")</f>
        <v>#N/A Invalid Parameter: Interpolation value</v>
      </c>
    </row>
    <row r="7067" spans="34:36" x14ac:dyDescent="0.25">
      <c r="AH7067" s="42" t="e">
        <f t="shared" si="204"/>
        <v>#REF!</v>
      </c>
      <c r="AI7067" s="43" t="str">
        <f>_xll.BInterpol('Base IPCA'!$C$3:$C$13,'Base IPCA'!$E$3:$E$13,AH7067,"Cubic","Extrapolate=Linear","MultiX=Average","Skip=True","Sort=True")</f>
        <v>#N/A Invalid Parameter: Interpolation value</v>
      </c>
      <c r="AJ7067" s="43" t="str">
        <f>_xll.BInterpol('Base IPCA'!$C$3:$C$13,'Base IPCA'!$D$3:$D$13,AH7067,"Cubic","Extrapolate=Linear","MultiX=Average","Skip=True","Sort=True")</f>
        <v>#N/A Invalid Parameter: Interpolation value</v>
      </c>
    </row>
    <row r="7068" spans="34:36" x14ac:dyDescent="0.25">
      <c r="AH7068" s="42" t="e">
        <f t="shared" si="204"/>
        <v>#REF!</v>
      </c>
      <c r="AI7068" s="43" t="str">
        <f>_xll.BInterpol('Base IPCA'!$C$3:$C$13,'Base IPCA'!$E$3:$E$13,AH7068,"Cubic","Extrapolate=Linear","MultiX=Average","Skip=True","Sort=True")</f>
        <v>#N/A Invalid Parameter: Interpolation value</v>
      </c>
      <c r="AJ7068" s="43" t="str">
        <f>_xll.BInterpol('Base IPCA'!$C$3:$C$13,'Base IPCA'!$D$3:$D$13,AH7068,"Cubic","Extrapolate=Linear","MultiX=Average","Skip=True","Sort=True")</f>
        <v>#N/A Invalid Parameter: Interpolation value</v>
      </c>
    </row>
    <row r="7069" spans="34:36" x14ac:dyDescent="0.25">
      <c r="AH7069" s="42" t="e">
        <f t="shared" si="204"/>
        <v>#REF!</v>
      </c>
      <c r="AI7069" s="43" t="str">
        <f>_xll.BInterpol('Base IPCA'!$C$3:$C$13,'Base IPCA'!$E$3:$E$13,AH7069,"Cubic","Extrapolate=Linear","MultiX=Average","Skip=True","Sort=True")</f>
        <v>#N/A Invalid Parameter: Interpolation value</v>
      </c>
      <c r="AJ7069" s="43" t="str">
        <f>_xll.BInterpol('Base IPCA'!$C$3:$C$13,'Base IPCA'!$D$3:$D$13,AH7069,"Cubic","Extrapolate=Linear","MultiX=Average","Skip=True","Sort=True")</f>
        <v>#N/A Invalid Parameter: Interpolation value</v>
      </c>
    </row>
    <row r="7070" spans="34:36" x14ac:dyDescent="0.25">
      <c r="AH7070" s="42" t="e">
        <f t="shared" si="204"/>
        <v>#REF!</v>
      </c>
      <c r="AI7070" s="43" t="str">
        <f>_xll.BInterpol('Base IPCA'!$C$3:$C$13,'Base IPCA'!$E$3:$E$13,AH7070,"Cubic","Extrapolate=Linear","MultiX=Average","Skip=True","Sort=True")</f>
        <v>#N/A Invalid Parameter: Interpolation value</v>
      </c>
      <c r="AJ7070" s="43" t="str">
        <f>_xll.BInterpol('Base IPCA'!$C$3:$C$13,'Base IPCA'!$D$3:$D$13,AH7070,"Cubic","Extrapolate=Linear","MultiX=Average","Skip=True","Sort=True")</f>
        <v>#N/A Invalid Parameter: Interpolation value</v>
      </c>
    </row>
    <row r="7071" spans="34:36" x14ac:dyDescent="0.25">
      <c r="AH7071" s="42" t="e">
        <f t="shared" si="204"/>
        <v>#REF!</v>
      </c>
      <c r="AI7071" s="43" t="str">
        <f>_xll.BInterpol('Base IPCA'!$C$3:$C$13,'Base IPCA'!$E$3:$E$13,AH7071,"Cubic","Extrapolate=Linear","MultiX=Average","Skip=True","Sort=True")</f>
        <v>#N/A Invalid Parameter: Interpolation value</v>
      </c>
      <c r="AJ7071" s="43" t="str">
        <f>_xll.BInterpol('Base IPCA'!$C$3:$C$13,'Base IPCA'!$D$3:$D$13,AH7071,"Cubic","Extrapolate=Linear","MultiX=Average","Skip=True","Sort=True")</f>
        <v>#N/A Invalid Parameter: Interpolation value</v>
      </c>
    </row>
    <row r="7072" spans="34:36" x14ac:dyDescent="0.25">
      <c r="AH7072" s="42" t="e">
        <f t="shared" si="204"/>
        <v>#REF!</v>
      </c>
      <c r="AI7072" s="43" t="str">
        <f>_xll.BInterpol('Base IPCA'!$C$3:$C$13,'Base IPCA'!$E$3:$E$13,AH7072,"Cubic","Extrapolate=Linear","MultiX=Average","Skip=True","Sort=True")</f>
        <v>#N/A Invalid Parameter: Interpolation value</v>
      </c>
      <c r="AJ7072" s="43" t="str">
        <f>_xll.BInterpol('Base IPCA'!$C$3:$C$13,'Base IPCA'!$D$3:$D$13,AH7072,"Cubic","Extrapolate=Linear","MultiX=Average","Skip=True","Sort=True")</f>
        <v>#N/A Invalid Parameter: Interpolation value</v>
      </c>
    </row>
    <row r="7073" spans="34:36" x14ac:dyDescent="0.25">
      <c r="AH7073" s="42" t="e">
        <f t="shared" si="204"/>
        <v>#REF!</v>
      </c>
      <c r="AI7073" s="43" t="str">
        <f>_xll.BInterpol('Base IPCA'!$C$3:$C$13,'Base IPCA'!$E$3:$E$13,AH7073,"Cubic","Extrapolate=Linear","MultiX=Average","Skip=True","Sort=True")</f>
        <v>#N/A Invalid Parameter: Interpolation value</v>
      </c>
      <c r="AJ7073" s="43" t="str">
        <f>_xll.BInterpol('Base IPCA'!$C$3:$C$13,'Base IPCA'!$D$3:$D$13,AH7073,"Cubic","Extrapolate=Linear","MultiX=Average","Skip=True","Sort=True")</f>
        <v>#N/A Invalid Parameter: Interpolation value</v>
      </c>
    </row>
    <row r="7074" spans="34:36" x14ac:dyDescent="0.25">
      <c r="AH7074" s="42" t="e">
        <f t="shared" si="204"/>
        <v>#REF!</v>
      </c>
      <c r="AI7074" s="43" t="str">
        <f>_xll.BInterpol('Base IPCA'!$C$3:$C$13,'Base IPCA'!$E$3:$E$13,AH7074,"Cubic","Extrapolate=Linear","MultiX=Average","Skip=True","Sort=True")</f>
        <v>#N/A Invalid Parameter: Interpolation value</v>
      </c>
      <c r="AJ7074" s="43" t="str">
        <f>_xll.BInterpol('Base IPCA'!$C$3:$C$13,'Base IPCA'!$D$3:$D$13,AH7074,"Cubic","Extrapolate=Linear","MultiX=Average","Skip=True","Sort=True")</f>
        <v>#N/A Invalid Parameter: Interpolation value</v>
      </c>
    </row>
    <row r="7075" spans="34:36" x14ac:dyDescent="0.25">
      <c r="AH7075" s="42" t="e">
        <f t="shared" si="204"/>
        <v>#REF!</v>
      </c>
      <c r="AI7075" s="43" t="str">
        <f>_xll.BInterpol('Base IPCA'!$C$3:$C$13,'Base IPCA'!$E$3:$E$13,AH7075,"Cubic","Extrapolate=Linear","MultiX=Average","Skip=True","Sort=True")</f>
        <v>#N/A Invalid Parameter: Interpolation value</v>
      </c>
      <c r="AJ7075" s="43" t="str">
        <f>_xll.BInterpol('Base IPCA'!$C$3:$C$13,'Base IPCA'!$D$3:$D$13,AH7075,"Cubic","Extrapolate=Linear","MultiX=Average","Skip=True","Sort=True")</f>
        <v>#N/A Invalid Parameter: Interpolation value</v>
      </c>
    </row>
    <row r="7076" spans="34:36" x14ac:dyDescent="0.25">
      <c r="AH7076" s="42" t="e">
        <f t="shared" si="204"/>
        <v>#REF!</v>
      </c>
      <c r="AI7076" s="43" t="str">
        <f>_xll.BInterpol('Base IPCA'!$C$3:$C$13,'Base IPCA'!$E$3:$E$13,AH7076,"Cubic","Extrapolate=Linear","MultiX=Average","Skip=True","Sort=True")</f>
        <v>#N/A Invalid Parameter: Interpolation value</v>
      </c>
      <c r="AJ7076" s="43" t="str">
        <f>_xll.BInterpol('Base IPCA'!$C$3:$C$13,'Base IPCA'!$D$3:$D$13,AH7076,"Cubic","Extrapolate=Linear","MultiX=Average","Skip=True","Sort=True")</f>
        <v>#N/A Invalid Parameter: Interpolation value</v>
      </c>
    </row>
    <row r="7077" spans="34:36" x14ac:dyDescent="0.25">
      <c r="AH7077" s="42" t="e">
        <f t="shared" si="204"/>
        <v>#REF!</v>
      </c>
      <c r="AI7077" s="43" t="str">
        <f>_xll.BInterpol('Base IPCA'!$C$3:$C$13,'Base IPCA'!$E$3:$E$13,AH7077,"Cubic","Extrapolate=Linear","MultiX=Average","Skip=True","Sort=True")</f>
        <v>#N/A Invalid Parameter: Interpolation value</v>
      </c>
      <c r="AJ7077" s="43" t="str">
        <f>_xll.BInterpol('Base IPCA'!$C$3:$C$13,'Base IPCA'!$D$3:$D$13,AH7077,"Cubic","Extrapolate=Linear","MultiX=Average","Skip=True","Sort=True")</f>
        <v>#N/A Invalid Parameter: Interpolation value</v>
      </c>
    </row>
    <row r="7078" spans="34:36" x14ac:dyDescent="0.25">
      <c r="AH7078" s="42" t="e">
        <f t="shared" si="204"/>
        <v>#REF!</v>
      </c>
      <c r="AI7078" s="43" t="str">
        <f>_xll.BInterpol('Base IPCA'!$C$3:$C$13,'Base IPCA'!$E$3:$E$13,AH7078,"Cubic","Extrapolate=Linear","MultiX=Average","Skip=True","Sort=True")</f>
        <v>#N/A Invalid Parameter: Interpolation value</v>
      </c>
      <c r="AJ7078" s="43" t="str">
        <f>_xll.BInterpol('Base IPCA'!$C$3:$C$13,'Base IPCA'!$D$3:$D$13,AH7078,"Cubic","Extrapolate=Linear","MultiX=Average","Skip=True","Sort=True")</f>
        <v>#N/A Invalid Parameter: Interpolation value</v>
      </c>
    </row>
    <row r="7079" spans="34:36" x14ac:dyDescent="0.25">
      <c r="AH7079" s="42" t="e">
        <f t="shared" si="204"/>
        <v>#REF!</v>
      </c>
      <c r="AI7079" s="43" t="str">
        <f>_xll.BInterpol('Base IPCA'!$C$3:$C$13,'Base IPCA'!$E$3:$E$13,AH7079,"Cubic","Extrapolate=Linear","MultiX=Average","Skip=True","Sort=True")</f>
        <v>#N/A Invalid Parameter: Interpolation value</v>
      </c>
      <c r="AJ7079" s="43" t="str">
        <f>_xll.BInterpol('Base IPCA'!$C$3:$C$13,'Base IPCA'!$D$3:$D$13,AH7079,"Cubic","Extrapolate=Linear","MultiX=Average","Skip=True","Sort=True")</f>
        <v>#N/A Invalid Parameter: Interpolation value</v>
      </c>
    </row>
    <row r="7080" spans="34:36" x14ac:dyDescent="0.25">
      <c r="AH7080" s="42" t="e">
        <f t="shared" si="204"/>
        <v>#REF!</v>
      </c>
      <c r="AI7080" s="43" t="str">
        <f>_xll.BInterpol('Base IPCA'!$C$3:$C$13,'Base IPCA'!$E$3:$E$13,AH7080,"Cubic","Extrapolate=Linear","MultiX=Average","Skip=True","Sort=True")</f>
        <v>#N/A Invalid Parameter: Interpolation value</v>
      </c>
      <c r="AJ7080" s="43" t="str">
        <f>_xll.BInterpol('Base IPCA'!$C$3:$C$13,'Base IPCA'!$D$3:$D$13,AH7080,"Cubic","Extrapolate=Linear","MultiX=Average","Skip=True","Sort=True")</f>
        <v>#N/A Invalid Parameter: Interpolation value</v>
      </c>
    </row>
    <row r="7081" spans="34:36" x14ac:dyDescent="0.25">
      <c r="AH7081" s="42" t="e">
        <f t="shared" si="204"/>
        <v>#REF!</v>
      </c>
      <c r="AI7081" s="43" t="str">
        <f>_xll.BInterpol('Base IPCA'!$C$3:$C$13,'Base IPCA'!$E$3:$E$13,AH7081,"Cubic","Extrapolate=Linear","MultiX=Average","Skip=True","Sort=True")</f>
        <v>#N/A Invalid Parameter: Interpolation value</v>
      </c>
      <c r="AJ7081" s="43" t="str">
        <f>_xll.BInterpol('Base IPCA'!$C$3:$C$13,'Base IPCA'!$D$3:$D$13,AH7081,"Cubic","Extrapolate=Linear","MultiX=Average","Skip=True","Sort=True")</f>
        <v>#N/A Invalid Parameter: Interpolation value</v>
      </c>
    </row>
    <row r="7082" spans="34:36" x14ac:dyDescent="0.25">
      <c r="AH7082" s="42" t="e">
        <f t="shared" si="204"/>
        <v>#REF!</v>
      </c>
      <c r="AI7082" s="43" t="str">
        <f>_xll.BInterpol('Base IPCA'!$C$3:$C$13,'Base IPCA'!$E$3:$E$13,AH7082,"Cubic","Extrapolate=Linear","MultiX=Average","Skip=True","Sort=True")</f>
        <v>#N/A Invalid Parameter: Interpolation value</v>
      </c>
      <c r="AJ7082" s="43" t="str">
        <f>_xll.BInterpol('Base IPCA'!$C$3:$C$13,'Base IPCA'!$D$3:$D$13,AH7082,"Cubic","Extrapolate=Linear","MultiX=Average","Skip=True","Sort=True")</f>
        <v>#N/A Invalid Parameter: Interpolation value</v>
      </c>
    </row>
    <row r="7083" spans="34:36" x14ac:dyDescent="0.25">
      <c r="AH7083" s="42" t="e">
        <f t="shared" si="204"/>
        <v>#REF!</v>
      </c>
      <c r="AI7083" s="43" t="str">
        <f>_xll.BInterpol('Base IPCA'!$C$3:$C$13,'Base IPCA'!$E$3:$E$13,AH7083,"Cubic","Extrapolate=Linear","MultiX=Average","Skip=True","Sort=True")</f>
        <v>#N/A Invalid Parameter: Interpolation value</v>
      </c>
      <c r="AJ7083" s="43" t="str">
        <f>_xll.BInterpol('Base IPCA'!$C$3:$C$13,'Base IPCA'!$D$3:$D$13,AH7083,"Cubic","Extrapolate=Linear","MultiX=Average","Skip=True","Sort=True")</f>
        <v>#N/A Invalid Parameter: Interpolation value</v>
      </c>
    </row>
    <row r="7084" spans="34:36" x14ac:dyDescent="0.25">
      <c r="AH7084" s="42" t="e">
        <f t="shared" si="204"/>
        <v>#REF!</v>
      </c>
      <c r="AI7084" s="43" t="str">
        <f>_xll.BInterpol('Base IPCA'!$C$3:$C$13,'Base IPCA'!$E$3:$E$13,AH7084,"Cubic","Extrapolate=Linear","MultiX=Average","Skip=True","Sort=True")</f>
        <v>#N/A Invalid Parameter: Interpolation value</v>
      </c>
      <c r="AJ7084" s="43" t="str">
        <f>_xll.BInterpol('Base IPCA'!$C$3:$C$13,'Base IPCA'!$D$3:$D$13,AH7084,"Cubic","Extrapolate=Linear","MultiX=Average","Skip=True","Sort=True")</f>
        <v>#N/A Invalid Parameter: Interpolation value</v>
      </c>
    </row>
    <row r="7085" spans="34:36" x14ac:dyDescent="0.25">
      <c r="AH7085" s="42" t="e">
        <f t="shared" si="204"/>
        <v>#REF!</v>
      </c>
      <c r="AI7085" s="43" t="str">
        <f>_xll.BInterpol('Base IPCA'!$C$3:$C$13,'Base IPCA'!$E$3:$E$13,AH7085,"Cubic","Extrapolate=Linear","MultiX=Average","Skip=True","Sort=True")</f>
        <v>#N/A Invalid Parameter: Interpolation value</v>
      </c>
      <c r="AJ7085" s="43" t="str">
        <f>_xll.BInterpol('Base IPCA'!$C$3:$C$13,'Base IPCA'!$D$3:$D$13,AH7085,"Cubic","Extrapolate=Linear","MultiX=Average","Skip=True","Sort=True")</f>
        <v>#N/A Invalid Parameter: Interpolation value</v>
      </c>
    </row>
    <row r="7086" spans="34:36" x14ac:dyDescent="0.25">
      <c r="AH7086" s="42" t="e">
        <f t="shared" si="204"/>
        <v>#REF!</v>
      </c>
      <c r="AI7086" s="43" t="str">
        <f>_xll.BInterpol('Base IPCA'!$C$3:$C$13,'Base IPCA'!$E$3:$E$13,AH7086,"Cubic","Extrapolate=Linear","MultiX=Average","Skip=True","Sort=True")</f>
        <v>#N/A Invalid Parameter: Interpolation value</v>
      </c>
      <c r="AJ7086" s="43" t="str">
        <f>_xll.BInterpol('Base IPCA'!$C$3:$C$13,'Base IPCA'!$D$3:$D$13,AH7086,"Cubic","Extrapolate=Linear","MultiX=Average","Skip=True","Sort=True")</f>
        <v>#N/A Invalid Parameter: Interpolation value</v>
      </c>
    </row>
    <row r="7087" spans="34:36" x14ac:dyDescent="0.25">
      <c r="AH7087" s="42" t="e">
        <f t="shared" si="204"/>
        <v>#REF!</v>
      </c>
      <c r="AI7087" s="43" t="str">
        <f>_xll.BInterpol('Base IPCA'!$C$3:$C$13,'Base IPCA'!$E$3:$E$13,AH7087,"Cubic","Extrapolate=Linear","MultiX=Average","Skip=True","Sort=True")</f>
        <v>#N/A Invalid Parameter: Interpolation value</v>
      </c>
      <c r="AJ7087" s="43" t="str">
        <f>_xll.BInterpol('Base IPCA'!$C$3:$C$13,'Base IPCA'!$D$3:$D$13,AH7087,"Cubic","Extrapolate=Linear","MultiX=Average","Skip=True","Sort=True")</f>
        <v>#N/A Invalid Parameter: Interpolation value</v>
      </c>
    </row>
    <row r="7088" spans="34:36" x14ac:dyDescent="0.25">
      <c r="AH7088" s="42" t="e">
        <f t="shared" si="204"/>
        <v>#REF!</v>
      </c>
      <c r="AI7088" s="43" t="str">
        <f>_xll.BInterpol('Base IPCA'!$C$3:$C$13,'Base IPCA'!$E$3:$E$13,AH7088,"Cubic","Extrapolate=Linear","MultiX=Average","Skip=True","Sort=True")</f>
        <v>#N/A Invalid Parameter: Interpolation value</v>
      </c>
      <c r="AJ7088" s="43" t="str">
        <f>_xll.BInterpol('Base IPCA'!$C$3:$C$13,'Base IPCA'!$D$3:$D$13,AH7088,"Cubic","Extrapolate=Linear","MultiX=Average","Skip=True","Sort=True")</f>
        <v>#N/A Invalid Parameter: Interpolation value</v>
      </c>
    </row>
    <row r="7089" spans="34:36" x14ac:dyDescent="0.25">
      <c r="AH7089" s="42" t="e">
        <f t="shared" si="204"/>
        <v>#REF!</v>
      </c>
      <c r="AI7089" s="43" t="str">
        <f>_xll.BInterpol('Base IPCA'!$C$3:$C$13,'Base IPCA'!$E$3:$E$13,AH7089,"Cubic","Extrapolate=Linear","MultiX=Average","Skip=True","Sort=True")</f>
        <v>#N/A Invalid Parameter: Interpolation value</v>
      </c>
      <c r="AJ7089" s="43" t="str">
        <f>_xll.BInterpol('Base IPCA'!$C$3:$C$13,'Base IPCA'!$D$3:$D$13,AH7089,"Cubic","Extrapolate=Linear","MultiX=Average","Skip=True","Sort=True")</f>
        <v>#N/A Invalid Parameter: Interpolation value</v>
      </c>
    </row>
    <row r="7090" spans="34:36" x14ac:dyDescent="0.25">
      <c r="AH7090" s="42" t="e">
        <f t="shared" si="204"/>
        <v>#REF!</v>
      </c>
      <c r="AI7090" s="43" t="str">
        <f>_xll.BInterpol('Base IPCA'!$C$3:$C$13,'Base IPCA'!$E$3:$E$13,AH7090,"Cubic","Extrapolate=Linear","MultiX=Average","Skip=True","Sort=True")</f>
        <v>#N/A Invalid Parameter: Interpolation value</v>
      </c>
      <c r="AJ7090" s="43" t="str">
        <f>_xll.BInterpol('Base IPCA'!$C$3:$C$13,'Base IPCA'!$D$3:$D$13,AH7090,"Cubic","Extrapolate=Linear","MultiX=Average","Skip=True","Sort=True")</f>
        <v>#N/A Invalid Parameter: Interpolation value</v>
      </c>
    </row>
    <row r="7091" spans="34:36" x14ac:dyDescent="0.25">
      <c r="AH7091" s="42" t="e">
        <f t="shared" si="204"/>
        <v>#REF!</v>
      </c>
      <c r="AI7091" s="43" t="str">
        <f>_xll.BInterpol('Base IPCA'!$C$3:$C$13,'Base IPCA'!$E$3:$E$13,AH7091,"Cubic","Extrapolate=Linear","MultiX=Average","Skip=True","Sort=True")</f>
        <v>#N/A Invalid Parameter: Interpolation value</v>
      </c>
      <c r="AJ7091" s="43" t="str">
        <f>_xll.BInterpol('Base IPCA'!$C$3:$C$13,'Base IPCA'!$D$3:$D$13,AH7091,"Cubic","Extrapolate=Linear","MultiX=Average","Skip=True","Sort=True")</f>
        <v>#N/A Invalid Parameter: Interpolation value</v>
      </c>
    </row>
    <row r="7092" spans="34:36" x14ac:dyDescent="0.25">
      <c r="AH7092" s="42" t="e">
        <f t="shared" si="204"/>
        <v>#REF!</v>
      </c>
      <c r="AI7092" s="43" t="str">
        <f>_xll.BInterpol('Base IPCA'!$C$3:$C$13,'Base IPCA'!$E$3:$E$13,AH7092,"Cubic","Extrapolate=Linear","MultiX=Average","Skip=True","Sort=True")</f>
        <v>#N/A Invalid Parameter: Interpolation value</v>
      </c>
      <c r="AJ7092" s="43" t="str">
        <f>_xll.BInterpol('Base IPCA'!$C$3:$C$13,'Base IPCA'!$D$3:$D$13,AH7092,"Cubic","Extrapolate=Linear","MultiX=Average","Skip=True","Sort=True")</f>
        <v>#N/A Invalid Parameter: Interpolation value</v>
      </c>
    </row>
    <row r="7093" spans="34:36" x14ac:dyDescent="0.25">
      <c r="AH7093" s="42" t="e">
        <f t="shared" si="204"/>
        <v>#REF!</v>
      </c>
      <c r="AI7093" s="43" t="str">
        <f>_xll.BInterpol('Base IPCA'!$C$3:$C$13,'Base IPCA'!$E$3:$E$13,AH7093,"Cubic","Extrapolate=Linear","MultiX=Average","Skip=True","Sort=True")</f>
        <v>#N/A Invalid Parameter: Interpolation value</v>
      </c>
      <c r="AJ7093" s="43" t="str">
        <f>_xll.BInterpol('Base IPCA'!$C$3:$C$13,'Base IPCA'!$D$3:$D$13,AH7093,"Cubic","Extrapolate=Linear","MultiX=Average","Skip=True","Sort=True")</f>
        <v>#N/A Invalid Parameter: Interpolation value</v>
      </c>
    </row>
    <row r="7094" spans="34:36" x14ac:dyDescent="0.25">
      <c r="AH7094" s="42" t="e">
        <f t="shared" si="204"/>
        <v>#REF!</v>
      </c>
      <c r="AI7094" s="43" t="str">
        <f>_xll.BInterpol('Base IPCA'!$C$3:$C$13,'Base IPCA'!$E$3:$E$13,AH7094,"Cubic","Extrapolate=Linear","MultiX=Average","Skip=True","Sort=True")</f>
        <v>#N/A Invalid Parameter: Interpolation value</v>
      </c>
      <c r="AJ7094" s="43" t="str">
        <f>_xll.BInterpol('Base IPCA'!$C$3:$C$13,'Base IPCA'!$D$3:$D$13,AH7094,"Cubic","Extrapolate=Linear","MultiX=Average","Skip=True","Sort=True")</f>
        <v>#N/A Invalid Parameter: Interpolation value</v>
      </c>
    </row>
    <row r="7095" spans="34:36" x14ac:dyDescent="0.25">
      <c r="AH7095" s="42" t="e">
        <f t="shared" si="204"/>
        <v>#REF!</v>
      </c>
      <c r="AI7095" s="43" t="str">
        <f>_xll.BInterpol('Base IPCA'!$C$3:$C$13,'Base IPCA'!$E$3:$E$13,AH7095,"Cubic","Extrapolate=Linear","MultiX=Average","Skip=True","Sort=True")</f>
        <v>#N/A Invalid Parameter: Interpolation value</v>
      </c>
      <c r="AJ7095" s="43" t="str">
        <f>_xll.BInterpol('Base IPCA'!$C$3:$C$13,'Base IPCA'!$D$3:$D$13,AH7095,"Cubic","Extrapolate=Linear","MultiX=Average","Skip=True","Sort=True")</f>
        <v>#N/A Invalid Parameter: Interpolation value</v>
      </c>
    </row>
    <row r="7096" spans="34:36" x14ac:dyDescent="0.25">
      <c r="AH7096" s="42" t="e">
        <f t="shared" si="204"/>
        <v>#REF!</v>
      </c>
      <c r="AI7096" s="43" t="str">
        <f>_xll.BInterpol('Base IPCA'!$C$3:$C$13,'Base IPCA'!$E$3:$E$13,AH7096,"Cubic","Extrapolate=Linear","MultiX=Average","Skip=True","Sort=True")</f>
        <v>#N/A Invalid Parameter: Interpolation value</v>
      </c>
      <c r="AJ7096" s="43" t="str">
        <f>_xll.BInterpol('Base IPCA'!$C$3:$C$13,'Base IPCA'!$D$3:$D$13,AH7096,"Cubic","Extrapolate=Linear","MultiX=Average","Skip=True","Sort=True")</f>
        <v>#N/A Invalid Parameter: Interpolation value</v>
      </c>
    </row>
    <row r="7097" spans="34:36" x14ac:dyDescent="0.25">
      <c r="AH7097" s="42" t="e">
        <f t="shared" si="204"/>
        <v>#REF!</v>
      </c>
      <c r="AI7097" s="43" t="str">
        <f>_xll.BInterpol('Base IPCA'!$C$3:$C$13,'Base IPCA'!$E$3:$E$13,AH7097,"Cubic","Extrapolate=Linear","MultiX=Average","Skip=True","Sort=True")</f>
        <v>#N/A Invalid Parameter: Interpolation value</v>
      </c>
      <c r="AJ7097" s="43" t="str">
        <f>_xll.BInterpol('Base IPCA'!$C$3:$C$13,'Base IPCA'!$D$3:$D$13,AH7097,"Cubic","Extrapolate=Linear","MultiX=Average","Skip=True","Sort=True")</f>
        <v>#N/A Invalid Parameter: Interpolation value</v>
      </c>
    </row>
    <row r="7098" spans="34:36" x14ac:dyDescent="0.25">
      <c r="AH7098" s="42" t="e">
        <f t="shared" si="204"/>
        <v>#REF!</v>
      </c>
      <c r="AI7098" s="43" t="str">
        <f>_xll.BInterpol('Base IPCA'!$C$3:$C$13,'Base IPCA'!$E$3:$E$13,AH7098,"Cubic","Extrapolate=Linear","MultiX=Average","Skip=True","Sort=True")</f>
        <v>#N/A Invalid Parameter: Interpolation value</v>
      </c>
      <c r="AJ7098" s="43" t="str">
        <f>_xll.BInterpol('Base IPCA'!$C$3:$C$13,'Base IPCA'!$D$3:$D$13,AH7098,"Cubic","Extrapolate=Linear","MultiX=Average","Skip=True","Sort=True")</f>
        <v>#N/A Invalid Parameter: Interpolation value</v>
      </c>
    </row>
    <row r="7099" spans="34:36" x14ac:dyDescent="0.25">
      <c r="AH7099" s="42" t="e">
        <f t="shared" si="204"/>
        <v>#REF!</v>
      </c>
      <c r="AI7099" s="43" t="str">
        <f>_xll.BInterpol('Base IPCA'!$C$3:$C$13,'Base IPCA'!$E$3:$E$13,AH7099,"Cubic","Extrapolate=Linear","MultiX=Average","Skip=True","Sort=True")</f>
        <v>#N/A Invalid Parameter: Interpolation value</v>
      </c>
      <c r="AJ7099" s="43" t="str">
        <f>_xll.BInterpol('Base IPCA'!$C$3:$C$13,'Base IPCA'!$D$3:$D$13,AH7099,"Cubic","Extrapolate=Linear","MultiX=Average","Skip=True","Sort=True")</f>
        <v>#N/A Invalid Parameter: Interpolation value</v>
      </c>
    </row>
    <row r="7100" spans="34:36" x14ac:dyDescent="0.25">
      <c r="AH7100" s="42" t="e">
        <f t="shared" si="204"/>
        <v>#REF!</v>
      </c>
      <c r="AI7100" s="43" t="str">
        <f>_xll.BInterpol('Base IPCA'!$C$3:$C$13,'Base IPCA'!$E$3:$E$13,AH7100,"Cubic","Extrapolate=Linear","MultiX=Average","Skip=True","Sort=True")</f>
        <v>#N/A Invalid Parameter: Interpolation value</v>
      </c>
      <c r="AJ7100" s="43" t="str">
        <f>_xll.BInterpol('Base IPCA'!$C$3:$C$13,'Base IPCA'!$D$3:$D$13,AH7100,"Cubic","Extrapolate=Linear","MultiX=Average","Skip=True","Sort=True")</f>
        <v>#N/A Invalid Parameter: Interpolation value</v>
      </c>
    </row>
    <row r="7101" spans="34:36" x14ac:dyDescent="0.25">
      <c r="AH7101" s="42" t="e">
        <f t="shared" si="204"/>
        <v>#REF!</v>
      </c>
      <c r="AI7101" s="43" t="str">
        <f>_xll.BInterpol('Base IPCA'!$C$3:$C$13,'Base IPCA'!$E$3:$E$13,AH7101,"Cubic","Extrapolate=Linear","MultiX=Average","Skip=True","Sort=True")</f>
        <v>#N/A Invalid Parameter: Interpolation value</v>
      </c>
      <c r="AJ7101" s="43" t="str">
        <f>_xll.BInterpol('Base IPCA'!$C$3:$C$13,'Base IPCA'!$D$3:$D$13,AH7101,"Cubic","Extrapolate=Linear","MultiX=Average","Skip=True","Sort=True")</f>
        <v>#N/A Invalid Parameter: Interpolation value</v>
      </c>
    </row>
    <row r="7102" spans="34:36" x14ac:dyDescent="0.25">
      <c r="AH7102" s="42" t="e">
        <f t="shared" si="204"/>
        <v>#REF!</v>
      </c>
      <c r="AI7102" s="43" t="str">
        <f>_xll.BInterpol('Base IPCA'!$C$3:$C$13,'Base IPCA'!$E$3:$E$13,AH7102,"Cubic","Extrapolate=Linear","MultiX=Average","Skip=True","Sort=True")</f>
        <v>#N/A Invalid Parameter: Interpolation value</v>
      </c>
      <c r="AJ7102" s="43" t="str">
        <f>_xll.BInterpol('Base IPCA'!$C$3:$C$13,'Base IPCA'!$D$3:$D$13,AH7102,"Cubic","Extrapolate=Linear","MultiX=Average","Skip=True","Sort=True")</f>
        <v>#N/A Invalid Parameter: Interpolation value</v>
      </c>
    </row>
    <row r="7103" spans="34:36" x14ac:dyDescent="0.25">
      <c r="AH7103" s="42" t="e">
        <f t="shared" si="204"/>
        <v>#REF!</v>
      </c>
      <c r="AI7103" s="43" t="str">
        <f>_xll.BInterpol('Base IPCA'!$C$3:$C$13,'Base IPCA'!$E$3:$E$13,AH7103,"Cubic","Extrapolate=Linear","MultiX=Average","Skip=True","Sort=True")</f>
        <v>#N/A Invalid Parameter: Interpolation value</v>
      </c>
      <c r="AJ7103" s="43" t="str">
        <f>_xll.BInterpol('Base IPCA'!$C$3:$C$13,'Base IPCA'!$D$3:$D$13,AH7103,"Cubic","Extrapolate=Linear","MultiX=Average","Skip=True","Sort=True")</f>
        <v>#N/A Invalid Parameter: Interpolation value</v>
      </c>
    </row>
    <row r="7104" spans="34:36" x14ac:dyDescent="0.25">
      <c r="AH7104" s="42" t="e">
        <f t="shared" si="204"/>
        <v>#REF!</v>
      </c>
      <c r="AI7104" s="43" t="str">
        <f>_xll.BInterpol('Base IPCA'!$C$3:$C$13,'Base IPCA'!$E$3:$E$13,AH7104,"Cubic","Extrapolate=Linear","MultiX=Average","Skip=True","Sort=True")</f>
        <v>#N/A Invalid Parameter: Interpolation value</v>
      </c>
      <c r="AJ7104" s="43" t="str">
        <f>_xll.BInterpol('Base IPCA'!$C$3:$C$13,'Base IPCA'!$D$3:$D$13,AH7104,"Cubic","Extrapolate=Linear","MultiX=Average","Skip=True","Sort=True")</f>
        <v>#N/A Invalid Parameter: Interpolation value</v>
      </c>
    </row>
    <row r="7105" spans="34:36" x14ac:dyDescent="0.25">
      <c r="AH7105" s="42" t="e">
        <f t="shared" si="204"/>
        <v>#REF!</v>
      </c>
      <c r="AI7105" s="43" t="str">
        <f>_xll.BInterpol('Base IPCA'!$C$3:$C$13,'Base IPCA'!$E$3:$E$13,AH7105,"Cubic","Extrapolate=Linear","MultiX=Average","Skip=True","Sort=True")</f>
        <v>#N/A Invalid Parameter: Interpolation value</v>
      </c>
      <c r="AJ7105" s="43" t="str">
        <f>_xll.BInterpol('Base IPCA'!$C$3:$C$13,'Base IPCA'!$D$3:$D$13,AH7105,"Cubic","Extrapolate=Linear","MultiX=Average","Skip=True","Sort=True")</f>
        <v>#N/A Invalid Parameter: Interpolation value</v>
      </c>
    </row>
    <row r="7106" spans="34:36" x14ac:dyDescent="0.25">
      <c r="AH7106" s="42" t="e">
        <f t="shared" si="204"/>
        <v>#REF!</v>
      </c>
      <c r="AI7106" s="43" t="str">
        <f>_xll.BInterpol('Base IPCA'!$C$3:$C$13,'Base IPCA'!$E$3:$E$13,AH7106,"Cubic","Extrapolate=Linear","MultiX=Average","Skip=True","Sort=True")</f>
        <v>#N/A Invalid Parameter: Interpolation value</v>
      </c>
      <c r="AJ7106" s="43" t="str">
        <f>_xll.BInterpol('Base IPCA'!$C$3:$C$13,'Base IPCA'!$D$3:$D$13,AH7106,"Cubic","Extrapolate=Linear","MultiX=Average","Skip=True","Sort=True")</f>
        <v>#N/A Invalid Parameter: Interpolation value</v>
      </c>
    </row>
    <row r="7107" spans="34:36" x14ac:dyDescent="0.25">
      <c r="AH7107" s="42" t="e">
        <f t="shared" si="204"/>
        <v>#REF!</v>
      </c>
      <c r="AI7107" s="43" t="str">
        <f>_xll.BInterpol('Base IPCA'!$C$3:$C$13,'Base IPCA'!$E$3:$E$13,AH7107,"Cubic","Extrapolate=Linear","MultiX=Average","Skip=True","Sort=True")</f>
        <v>#N/A Invalid Parameter: Interpolation value</v>
      </c>
      <c r="AJ7107" s="43" t="str">
        <f>_xll.BInterpol('Base IPCA'!$C$3:$C$13,'Base IPCA'!$D$3:$D$13,AH7107,"Cubic","Extrapolate=Linear","MultiX=Average","Skip=True","Sort=True")</f>
        <v>#N/A Invalid Parameter: Interpolation value</v>
      </c>
    </row>
    <row r="7108" spans="34:36" x14ac:dyDescent="0.25">
      <c r="AH7108" s="42" t="e">
        <f t="shared" si="204"/>
        <v>#REF!</v>
      </c>
      <c r="AI7108" s="43" t="str">
        <f>_xll.BInterpol('Base IPCA'!$C$3:$C$13,'Base IPCA'!$E$3:$E$13,AH7108,"Cubic","Extrapolate=Linear","MultiX=Average","Skip=True","Sort=True")</f>
        <v>#N/A Invalid Parameter: Interpolation value</v>
      </c>
      <c r="AJ7108" s="43" t="str">
        <f>_xll.BInterpol('Base IPCA'!$C$3:$C$13,'Base IPCA'!$D$3:$D$13,AH7108,"Cubic","Extrapolate=Linear","MultiX=Average","Skip=True","Sort=True")</f>
        <v>#N/A Invalid Parameter: Interpolation value</v>
      </c>
    </row>
    <row r="7109" spans="34:36" x14ac:dyDescent="0.25">
      <c r="AH7109" s="42" t="e">
        <f t="shared" si="204"/>
        <v>#REF!</v>
      </c>
      <c r="AI7109" s="43" t="str">
        <f>_xll.BInterpol('Base IPCA'!$C$3:$C$13,'Base IPCA'!$E$3:$E$13,AH7109,"Cubic","Extrapolate=Linear","MultiX=Average","Skip=True","Sort=True")</f>
        <v>#N/A Invalid Parameter: Interpolation value</v>
      </c>
      <c r="AJ7109" s="43" t="str">
        <f>_xll.BInterpol('Base IPCA'!$C$3:$C$13,'Base IPCA'!$D$3:$D$13,AH7109,"Cubic","Extrapolate=Linear","MultiX=Average","Skip=True","Sort=True")</f>
        <v>#N/A Invalid Parameter: Interpolation value</v>
      </c>
    </row>
    <row r="7110" spans="34:36" x14ac:dyDescent="0.25">
      <c r="AH7110" s="42" t="e">
        <f t="shared" ref="AH7110:AH7173" si="205">AH7109+1</f>
        <v>#REF!</v>
      </c>
      <c r="AI7110" s="43" t="str">
        <f>_xll.BInterpol('Base IPCA'!$C$3:$C$13,'Base IPCA'!$E$3:$E$13,AH7110,"Cubic","Extrapolate=Linear","MultiX=Average","Skip=True","Sort=True")</f>
        <v>#N/A Invalid Parameter: Interpolation value</v>
      </c>
      <c r="AJ7110" s="43" t="str">
        <f>_xll.BInterpol('Base IPCA'!$C$3:$C$13,'Base IPCA'!$D$3:$D$13,AH7110,"Cubic","Extrapolate=Linear","MultiX=Average","Skip=True","Sort=True")</f>
        <v>#N/A Invalid Parameter: Interpolation value</v>
      </c>
    </row>
    <row r="7111" spans="34:36" x14ac:dyDescent="0.25">
      <c r="AH7111" s="42" t="e">
        <f t="shared" si="205"/>
        <v>#REF!</v>
      </c>
      <c r="AI7111" s="43" t="str">
        <f>_xll.BInterpol('Base IPCA'!$C$3:$C$13,'Base IPCA'!$E$3:$E$13,AH7111,"Cubic","Extrapolate=Linear","MultiX=Average","Skip=True","Sort=True")</f>
        <v>#N/A Invalid Parameter: Interpolation value</v>
      </c>
      <c r="AJ7111" s="43" t="str">
        <f>_xll.BInterpol('Base IPCA'!$C$3:$C$13,'Base IPCA'!$D$3:$D$13,AH7111,"Cubic","Extrapolate=Linear","MultiX=Average","Skip=True","Sort=True")</f>
        <v>#N/A Invalid Parameter: Interpolation value</v>
      </c>
    </row>
    <row r="7112" spans="34:36" x14ac:dyDescent="0.25">
      <c r="AH7112" s="42" t="e">
        <f t="shared" si="205"/>
        <v>#REF!</v>
      </c>
      <c r="AI7112" s="43" t="str">
        <f>_xll.BInterpol('Base IPCA'!$C$3:$C$13,'Base IPCA'!$E$3:$E$13,AH7112,"Cubic","Extrapolate=Linear","MultiX=Average","Skip=True","Sort=True")</f>
        <v>#N/A Invalid Parameter: Interpolation value</v>
      </c>
      <c r="AJ7112" s="43" t="str">
        <f>_xll.BInterpol('Base IPCA'!$C$3:$C$13,'Base IPCA'!$D$3:$D$13,AH7112,"Cubic","Extrapolate=Linear","MultiX=Average","Skip=True","Sort=True")</f>
        <v>#N/A Invalid Parameter: Interpolation value</v>
      </c>
    </row>
    <row r="7113" spans="34:36" x14ac:dyDescent="0.25">
      <c r="AH7113" s="42" t="e">
        <f t="shared" si="205"/>
        <v>#REF!</v>
      </c>
      <c r="AI7113" s="43" t="str">
        <f>_xll.BInterpol('Base IPCA'!$C$3:$C$13,'Base IPCA'!$E$3:$E$13,AH7113,"Cubic","Extrapolate=Linear","MultiX=Average","Skip=True","Sort=True")</f>
        <v>#N/A Invalid Parameter: Interpolation value</v>
      </c>
      <c r="AJ7113" s="43" t="str">
        <f>_xll.BInterpol('Base IPCA'!$C$3:$C$13,'Base IPCA'!$D$3:$D$13,AH7113,"Cubic","Extrapolate=Linear","MultiX=Average","Skip=True","Sort=True")</f>
        <v>#N/A Invalid Parameter: Interpolation value</v>
      </c>
    </row>
    <row r="7114" spans="34:36" x14ac:dyDescent="0.25">
      <c r="AH7114" s="42" t="e">
        <f t="shared" si="205"/>
        <v>#REF!</v>
      </c>
      <c r="AI7114" s="43" t="str">
        <f>_xll.BInterpol('Base IPCA'!$C$3:$C$13,'Base IPCA'!$E$3:$E$13,AH7114,"Cubic","Extrapolate=Linear","MultiX=Average","Skip=True","Sort=True")</f>
        <v>#N/A Invalid Parameter: Interpolation value</v>
      </c>
      <c r="AJ7114" s="43" t="str">
        <f>_xll.BInterpol('Base IPCA'!$C$3:$C$13,'Base IPCA'!$D$3:$D$13,AH7114,"Cubic","Extrapolate=Linear","MultiX=Average","Skip=True","Sort=True")</f>
        <v>#N/A Invalid Parameter: Interpolation value</v>
      </c>
    </row>
    <row r="7115" spans="34:36" x14ac:dyDescent="0.25">
      <c r="AH7115" s="42" t="e">
        <f t="shared" si="205"/>
        <v>#REF!</v>
      </c>
      <c r="AI7115" s="43" t="str">
        <f>_xll.BInterpol('Base IPCA'!$C$3:$C$13,'Base IPCA'!$E$3:$E$13,AH7115,"Cubic","Extrapolate=Linear","MultiX=Average","Skip=True","Sort=True")</f>
        <v>#N/A Invalid Parameter: Interpolation value</v>
      </c>
      <c r="AJ7115" s="43" t="str">
        <f>_xll.BInterpol('Base IPCA'!$C$3:$C$13,'Base IPCA'!$D$3:$D$13,AH7115,"Cubic","Extrapolate=Linear","MultiX=Average","Skip=True","Sort=True")</f>
        <v>#N/A Invalid Parameter: Interpolation value</v>
      </c>
    </row>
    <row r="7116" spans="34:36" x14ac:dyDescent="0.25">
      <c r="AH7116" s="42" t="e">
        <f t="shared" si="205"/>
        <v>#REF!</v>
      </c>
      <c r="AI7116" s="43" t="str">
        <f>_xll.BInterpol('Base IPCA'!$C$3:$C$13,'Base IPCA'!$E$3:$E$13,AH7116,"Cubic","Extrapolate=Linear","MultiX=Average","Skip=True","Sort=True")</f>
        <v>#N/A Invalid Parameter: Interpolation value</v>
      </c>
      <c r="AJ7116" s="43" t="str">
        <f>_xll.BInterpol('Base IPCA'!$C$3:$C$13,'Base IPCA'!$D$3:$D$13,AH7116,"Cubic","Extrapolate=Linear","MultiX=Average","Skip=True","Sort=True")</f>
        <v>#N/A Invalid Parameter: Interpolation value</v>
      </c>
    </row>
    <row r="7117" spans="34:36" x14ac:dyDescent="0.25">
      <c r="AH7117" s="42" t="e">
        <f t="shared" si="205"/>
        <v>#REF!</v>
      </c>
      <c r="AI7117" s="43" t="str">
        <f>_xll.BInterpol('Base IPCA'!$C$3:$C$13,'Base IPCA'!$E$3:$E$13,AH7117,"Cubic","Extrapolate=Linear","MultiX=Average","Skip=True","Sort=True")</f>
        <v>#N/A Invalid Parameter: Interpolation value</v>
      </c>
      <c r="AJ7117" s="43" t="str">
        <f>_xll.BInterpol('Base IPCA'!$C$3:$C$13,'Base IPCA'!$D$3:$D$13,AH7117,"Cubic","Extrapolate=Linear","MultiX=Average","Skip=True","Sort=True")</f>
        <v>#N/A Invalid Parameter: Interpolation value</v>
      </c>
    </row>
    <row r="7118" spans="34:36" x14ac:dyDescent="0.25">
      <c r="AH7118" s="42" t="e">
        <f t="shared" si="205"/>
        <v>#REF!</v>
      </c>
      <c r="AI7118" s="43" t="str">
        <f>_xll.BInterpol('Base IPCA'!$C$3:$C$13,'Base IPCA'!$E$3:$E$13,AH7118,"Cubic","Extrapolate=Linear","MultiX=Average","Skip=True","Sort=True")</f>
        <v>#N/A Invalid Parameter: Interpolation value</v>
      </c>
      <c r="AJ7118" s="43" t="str">
        <f>_xll.BInterpol('Base IPCA'!$C$3:$C$13,'Base IPCA'!$D$3:$D$13,AH7118,"Cubic","Extrapolate=Linear","MultiX=Average","Skip=True","Sort=True")</f>
        <v>#N/A Invalid Parameter: Interpolation value</v>
      </c>
    </row>
    <row r="7119" spans="34:36" x14ac:dyDescent="0.25">
      <c r="AH7119" s="42" t="e">
        <f t="shared" si="205"/>
        <v>#REF!</v>
      </c>
      <c r="AI7119" s="43" t="str">
        <f>_xll.BInterpol('Base IPCA'!$C$3:$C$13,'Base IPCA'!$E$3:$E$13,AH7119,"Cubic","Extrapolate=Linear","MultiX=Average","Skip=True","Sort=True")</f>
        <v>#N/A Invalid Parameter: Interpolation value</v>
      </c>
      <c r="AJ7119" s="43" t="str">
        <f>_xll.BInterpol('Base IPCA'!$C$3:$C$13,'Base IPCA'!$D$3:$D$13,AH7119,"Cubic","Extrapolate=Linear","MultiX=Average","Skip=True","Sort=True")</f>
        <v>#N/A Invalid Parameter: Interpolation value</v>
      </c>
    </row>
    <row r="7120" spans="34:36" x14ac:dyDescent="0.25">
      <c r="AH7120" s="42" t="e">
        <f t="shared" si="205"/>
        <v>#REF!</v>
      </c>
      <c r="AI7120" s="43" t="str">
        <f>_xll.BInterpol('Base IPCA'!$C$3:$C$13,'Base IPCA'!$E$3:$E$13,AH7120,"Cubic","Extrapolate=Linear","MultiX=Average","Skip=True","Sort=True")</f>
        <v>#N/A Invalid Parameter: Interpolation value</v>
      </c>
      <c r="AJ7120" s="43" t="str">
        <f>_xll.BInterpol('Base IPCA'!$C$3:$C$13,'Base IPCA'!$D$3:$D$13,AH7120,"Cubic","Extrapolate=Linear","MultiX=Average","Skip=True","Sort=True")</f>
        <v>#N/A Invalid Parameter: Interpolation value</v>
      </c>
    </row>
    <row r="7121" spans="34:36" x14ac:dyDescent="0.25">
      <c r="AH7121" s="42" t="e">
        <f t="shared" si="205"/>
        <v>#REF!</v>
      </c>
      <c r="AI7121" s="43" t="str">
        <f>_xll.BInterpol('Base IPCA'!$C$3:$C$13,'Base IPCA'!$E$3:$E$13,AH7121,"Cubic","Extrapolate=Linear","MultiX=Average","Skip=True","Sort=True")</f>
        <v>#N/A Invalid Parameter: Interpolation value</v>
      </c>
      <c r="AJ7121" s="43" t="str">
        <f>_xll.BInterpol('Base IPCA'!$C$3:$C$13,'Base IPCA'!$D$3:$D$13,AH7121,"Cubic","Extrapolate=Linear","MultiX=Average","Skip=True","Sort=True")</f>
        <v>#N/A Invalid Parameter: Interpolation value</v>
      </c>
    </row>
    <row r="7122" spans="34:36" x14ac:dyDescent="0.25">
      <c r="AH7122" s="42" t="e">
        <f t="shared" si="205"/>
        <v>#REF!</v>
      </c>
      <c r="AI7122" s="43" t="str">
        <f>_xll.BInterpol('Base IPCA'!$C$3:$C$13,'Base IPCA'!$E$3:$E$13,AH7122,"Cubic","Extrapolate=Linear","MultiX=Average","Skip=True","Sort=True")</f>
        <v>#N/A Invalid Parameter: Interpolation value</v>
      </c>
      <c r="AJ7122" s="43" t="str">
        <f>_xll.BInterpol('Base IPCA'!$C$3:$C$13,'Base IPCA'!$D$3:$D$13,AH7122,"Cubic","Extrapolate=Linear","MultiX=Average","Skip=True","Sort=True")</f>
        <v>#N/A Invalid Parameter: Interpolation value</v>
      </c>
    </row>
    <row r="7123" spans="34:36" x14ac:dyDescent="0.25">
      <c r="AH7123" s="42" t="e">
        <f t="shared" si="205"/>
        <v>#REF!</v>
      </c>
      <c r="AI7123" s="43" t="str">
        <f>_xll.BInterpol('Base IPCA'!$C$3:$C$13,'Base IPCA'!$E$3:$E$13,AH7123,"Cubic","Extrapolate=Linear","MultiX=Average","Skip=True","Sort=True")</f>
        <v>#N/A Invalid Parameter: Interpolation value</v>
      </c>
      <c r="AJ7123" s="43" t="str">
        <f>_xll.BInterpol('Base IPCA'!$C$3:$C$13,'Base IPCA'!$D$3:$D$13,AH7123,"Cubic","Extrapolate=Linear","MultiX=Average","Skip=True","Sort=True")</f>
        <v>#N/A Invalid Parameter: Interpolation value</v>
      </c>
    </row>
    <row r="7124" spans="34:36" x14ac:dyDescent="0.25">
      <c r="AH7124" s="42" t="e">
        <f t="shared" si="205"/>
        <v>#REF!</v>
      </c>
      <c r="AI7124" s="43" t="str">
        <f>_xll.BInterpol('Base IPCA'!$C$3:$C$13,'Base IPCA'!$E$3:$E$13,AH7124,"Cubic","Extrapolate=Linear","MultiX=Average","Skip=True","Sort=True")</f>
        <v>#N/A Invalid Parameter: Interpolation value</v>
      </c>
      <c r="AJ7124" s="43" t="str">
        <f>_xll.BInterpol('Base IPCA'!$C$3:$C$13,'Base IPCA'!$D$3:$D$13,AH7124,"Cubic","Extrapolate=Linear","MultiX=Average","Skip=True","Sort=True")</f>
        <v>#N/A Invalid Parameter: Interpolation value</v>
      </c>
    </row>
    <row r="7125" spans="34:36" x14ac:dyDescent="0.25">
      <c r="AH7125" s="42" t="e">
        <f t="shared" si="205"/>
        <v>#REF!</v>
      </c>
      <c r="AI7125" s="43" t="str">
        <f>_xll.BInterpol('Base IPCA'!$C$3:$C$13,'Base IPCA'!$E$3:$E$13,AH7125,"Cubic","Extrapolate=Linear","MultiX=Average","Skip=True","Sort=True")</f>
        <v>#N/A Invalid Parameter: Interpolation value</v>
      </c>
      <c r="AJ7125" s="43" t="str">
        <f>_xll.BInterpol('Base IPCA'!$C$3:$C$13,'Base IPCA'!$D$3:$D$13,AH7125,"Cubic","Extrapolate=Linear","MultiX=Average","Skip=True","Sort=True")</f>
        <v>#N/A Invalid Parameter: Interpolation value</v>
      </c>
    </row>
    <row r="7126" spans="34:36" x14ac:dyDescent="0.25">
      <c r="AH7126" s="42" t="e">
        <f t="shared" si="205"/>
        <v>#REF!</v>
      </c>
      <c r="AI7126" s="43" t="str">
        <f>_xll.BInterpol('Base IPCA'!$C$3:$C$13,'Base IPCA'!$E$3:$E$13,AH7126,"Cubic","Extrapolate=Linear","MultiX=Average","Skip=True","Sort=True")</f>
        <v>#N/A Invalid Parameter: Interpolation value</v>
      </c>
      <c r="AJ7126" s="43" t="str">
        <f>_xll.BInterpol('Base IPCA'!$C$3:$C$13,'Base IPCA'!$D$3:$D$13,AH7126,"Cubic","Extrapolate=Linear","MultiX=Average","Skip=True","Sort=True")</f>
        <v>#N/A Invalid Parameter: Interpolation value</v>
      </c>
    </row>
    <row r="7127" spans="34:36" x14ac:dyDescent="0.25">
      <c r="AH7127" s="42" t="e">
        <f t="shared" si="205"/>
        <v>#REF!</v>
      </c>
      <c r="AI7127" s="43" t="str">
        <f>_xll.BInterpol('Base IPCA'!$C$3:$C$13,'Base IPCA'!$E$3:$E$13,AH7127,"Cubic","Extrapolate=Linear","MultiX=Average","Skip=True","Sort=True")</f>
        <v>#N/A Invalid Parameter: Interpolation value</v>
      </c>
      <c r="AJ7127" s="43" t="str">
        <f>_xll.BInterpol('Base IPCA'!$C$3:$C$13,'Base IPCA'!$D$3:$D$13,AH7127,"Cubic","Extrapolate=Linear","MultiX=Average","Skip=True","Sort=True")</f>
        <v>#N/A Invalid Parameter: Interpolation value</v>
      </c>
    </row>
    <row r="7128" spans="34:36" x14ac:dyDescent="0.25">
      <c r="AH7128" s="42" t="e">
        <f t="shared" si="205"/>
        <v>#REF!</v>
      </c>
      <c r="AI7128" s="43" t="str">
        <f>_xll.BInterpol('Base IPCA'!$C$3:$C$13,'Base IPCA'!$E$3:$E$13,AH7128,"Cubic","Extrapolate=Linear","MultiX=Average","Skip=True","Sort=True")</f>
        <v>#N/A Invalid Parameter: Interpolation value</v>
      </c>
      <c r="AJ7128" s="43" t="str">
        <f>_xll.BInterpol('Base IPCA'!$C$3:$C$13,'Base IPCA'!$D$3:$D$13,AH7128,"Cubic","Extrapolate=Linear","MultiX=Average","Skip=True","Sort=True")</f>
        <v>#N/A Invalid Parameter: Interpolation value</v>
      </c>
    </row>
    <row r="7129" spans="34:36" x14ac:dyDescent="0.25">
      <c r="AH7129" s="42" t="e">
        <f t="shared" si="205"/>
        <v>#REF!</v>
      </c>
      <c r="AI7129" s="43" t="str">
        <f>_xll.BInterpol('Base IPCA'!$C$3:$C$13,'Base IPCA'!$E$3:$E$13,AH7129,"Cubic","Extrapolate=Linear","MultiX=Average","Skip=True","Sort=True")</f>
        <v>#N/A Invalid Parameter: Interpolation value</v>
      </c>
      <c r="AJ7129" s="43" t="str">
        <f>_xll.BInterpol('Base IPCA'!$C$3:$C$13,'Base IPCA'!$D$3:$D$13,AH7129,"Cubic","Extrapolate=Linear","MultiX=Average","Skip=True","Sort=True")</f>
        <v>#N/A Invalid Parameter: Interpolation value</v>
      </c>
    </row>
    <row r="7130" spans="34:36" x14ac:dyDescent="0.25">
      <c r="AH7130" s="42" t="e">
        <f t="shared" si="205"/>
        <v>#REF!</v>
      </c>
      <c r="AI7130" s="43" t="str">
        <f>_xll.BInterpol('Base IPCA'!$C$3:$C$13,'Base IPCA'!$E$3:$E$13,AH7130,"Cubic","Extrapolate=Linear","MultiX=Average","Skip=True","Sort=True")</f>
        <v>#N/A Invalid Parameter: Interpolation value</v>
      </c>
      <c r="AJ7130" s="43" t="str">
        <f>_xll.BInterpol('Base IPCA'!$C$3:$C$13,'Base IPCA'!$D$3:$D$13,AH7130,"Cubic","Extrapolate=Linear","MultiX=Average","Skip=True","Sort=True")</f>
        <v>#N/A Invalid Parameter: Interpolation value</v>
      </c>
    </row>
    <row r="7131" spans="34:36" x14ac:dyDescent="0.25">
      <c r="AH7131" s="42" t="e">
        <f t="shared" si="205"/>
        <v>#REF!</v>
      </c>
      <c r="AI7131" s="43" t="str">
        <f>_xll.BInterpol('Base IPCA'!$C$3:$C$13,'Base IPCA'!$E$3:$E$13,AH7131,"Cubic","Extrapolate=Linear","MultiX=Average","Skip=True","Sort=True")</f>
        <v>#N/A Invalid Parameter: Interpolation value</v>
      </c>
      <c r="AJ7131" s="43" t="str">
        <f>_xll.BInterpol('Base IPCA'!$C$3:$C$13,'Base IPCA'!$D$3:$D$13,AH7131,"Cubic","Extrapolate=Linear","MultiX=Average","Skip=True","Sort=True")</f>
        <v>#N/A Invalid Parameter: Interpolation value</v>
      </c>
    </row>
    <row r="7132" spans="34:36" x14ac:dyDescent="0.25">
      <c r="AH7132" s="42" t="e">
        <f t="shared" si="205"/>
        <v>#REF!</v>
      </c>
      <c r="AI7132" s="43" t="str">
        <f>_xll.BInterpol('Base IPCA'!$C$3:$C$13,'Base IPCA'!$E$3:$E$13,AH7132,"Cubic","Extrapolate=Linear","MultiX=Average","Skip=True","Sort=True")</f>
        <v>#N/A Invalid Parameter: Interpolation value</v>
      </c>
      <c r="AJ7132" s="43" t="str">
        <f>_xll.BInterpol('Base IPCA'!$C$3:$C$13,'Base IPCA'!$D$3:$D$13,AH7132,"Cubic","Extrapolate=Linear","MultiX=Average","Skip=True","Sort=True")</f>
        <v>#N/A Invalid Parameter: Interpolation value</v>
      </c>
    </row>
    <row r="7133" spans="34:36" x14ac:dyDescent="0.25">
      <c r="AH7133" s="42" t="e">
        <f t="shared" si="205"/>
        <v>#REF!</v>
      </c>
      <c r="AI7133" s="43" t="str">
        <f>_xll.BInterpol('Base IPCA'!$C$3:$C$13,'Base IPCA'!$E$3:$E$13,AH7133,"Cubic","Extrapolate=Linear","MultiX=Average","Skip=True","Sort=True")</f>
        <v>#N/A Invalid Parameter: Interpolation value</v>
      </c>
      <c r="AJ7133" s="43" t="str">
        <f>_xll.BInterpol('Base IPCA'!$C$3:$C$13,'Base IPCA'!$D$3:$D$13,AH7133,"Cubic","Extrapolate=Linear","MultiX=Average","Skip=True","Sort=True")</f>
        <v>#N/A Invalid Parameter: Interpolation value</v>
      </c>
    </row>
    <row r="7134" spans="34:36" x14ac:dyDescent="0.25">
      <c r="AH7134" s="42" t="e">
        <f t="shared" si="205"/>
        <v>#REF!</v>
      </c>
      <c r="AI7134" s="43" t="str">
        <f>_xll.BInterpol('Base IPCA'!$C$3:$C$13,'Base IPCA'!$E$3:$E$13,AH7134,"Cubic","Extrapolate=Linear","MultiX=Average","Skip=True","Sort=True")</f>
        <v>#N/A Invalid Parameter: Interpolation value</v>
      </c>
      <c r="AJ7134" s="43" t="str">
        <f>_xll.BInterpol('Base IPCA'!$C$3:$C$13,'Base IPCA'!$D$3:$D$13,AH7134,"Cubic","Extrapolate=Linear","MultiX=Average","Skip=True","Sort=True")</f>
        <v>#N/A Invalid Parameter: Interpolation value</v>
      </c>
    </row>
    <row r="7135" spans="34:36" x14ac:dyDescent="0.25">
      <c r="AH7135" s="42" t="e">
        <f t="shared" si="205"/>
        <v>#REF!</v>
      </c>
      <c r="AI7135" s="43" t="str">
        <f>_xll.BInterpol('Base IPCA'!$C$3:$C$13,'Base IPCA'!$E$3:$E$13,AH7135,"Cubic","Extrapolate=Linear","MultiX=Average","Skip=True","Sort=True")</f>
        <v>#N/A Invalid Parameter: Interpolation value</v>
      </c>
      <c r="AJ7135" s="43" t="str">
        <f>_xll.BInterpol('Base IPCA'!$C$3:$C$13,'Base IPCA'!$D$3:$D$13,AH7135,"Cubic","Extrapolate=Linear","MultiX=Average","Skip=True","Sort=True")</f>
        <v>#N/A Invalid Parameter: Interpolation value</v>
      </c>
    </row>
    <row r="7136" spans="34:36" x14ac:dyDescent="0.25">
      <c r="AH7136" s="42" t="e">
        <f t="shared" si="205"/>
        <v>#REF!</v>
      </c>
      <c r="AI7136" s="43" t="str">
        <f>_xll.BInterpol('Base IPCA'!$C$3:$C$13,'Base IPCA'!$E$3:$E$13,AH7136,"Cubic","Extrapolate=Linear","MultiX=Average","Skip=True","Sort=True")</f>
        <v>#N/A Invalid Parameter: Interpolation value</v>
      </c>
      <c r="AJ7136" s="43" t="str">
        <f>_xll.BInterpol('Base IPCA'!$C$3:$C$13,'Base IPCA'!$D$3:$D$13,AH7136,"Cubic","Extrapolate=Linear","MultiX=Average","Skip=True","Sort=True")</f>
        <v>#N/A Invalid Parameter: Interpolation value</v>
      </c>
    </row>
    <row r="7137" spans="34:36" x14ac:dyDescent="0.25">
      <c r="AH7137" s="42" t="e">
        <f t="shared" si="205"/>
        <v>#REF!</v>
      </c>
      <c r="AI7137" s="43" t="str">
        <f>_xll.BInterpol('Base IPCA'!$C$3:$C$13,'Base IPCA'!$E$3:$E$13,AH7137,"Cubic","Extrapolate=Linear","MultiX=Average","Skip=True","Sort=True")</f>
        <v>#N/A Invalid Parameter: Interpolation value</v>
      </c>
      <c r="AJ7137" s="43" t="str">
        <f>_xll.BInterpol('Base IPCA'!$C$3:$C$13,'Base IPCA'!$D$3:$D$13,AH7137,"Cubic","Extrapolate=Linear","MultiX=Average","Skip=True","Sort=True")</f>
        <v>#N/A Invalid Parameter: Interpolation value</v>
      </c>
    </row>
    <row r="7138" spans="34:36" x14ac:dyDescent="0.25">
      <c r="AH7138" s="42" t="e">
        <f t="shared" si="205"/>
        <v>#REF!</v>
      </c>
      <c r="AI7138" s="43" t="str">
        <f>_xll.BInterpol('Base IPCA'!$C$3:$C$13,'Base IPCA'!$E$3:$E$13,AH7138,"Cubic","Extrapolate=Linear","MultiX=Average","Skip=True","Sort=True")</f>
        <v>#N/A Invalid Parameter: Interpolation value</v>
      </c>
      <c r="AJ7138" s="43" t="str">
        <f>_xll.BInterpol('Base IPCA'!$C$3:$C$13,'Base IPCA'!$D$3:$D$13,AH7138,"Cubic","Extrapolate=Linear","MultiX=Average","Skip=True","Sort=True")</f>
        <v>#N/A Invalid Parameter: Interpolation value</v>
      </c>
    </row>
    <row r="7139" spans="34:36" x14ac:dyDescent="0.25">
      <c r="AH7139" s="42" t="e">
        <f t="shared" si="205"/>
        <v>#REF!</v>
      </c>
      <c r="AI7139" s="43" t="str">
        <f>_xll.BInterpol('Base IPCA'!$C$3:$C$13,'Base IPCA'!$E$3:$E$13,AH7139,"Cubic","Extrapolate=Linear","MultiX=Average","Skip=True","Sort=True")</f>
        <v>#N/A Invalid Parameter: Interpolation value</v>
      </c>
      <c r="AJ7139" s="43" t="str">
        <f>_xll.BInterpol('Base IPCA'!$C$3:$C$13,'Base IPCA'!$D$3:$D$13,AH7139,"Cubic","Extrapolate=Linear","MultiX=Average","Skip=True","Sort=True")</f>
        <v>#N/A Invalid Parameter: Interpolation value</v>
      </c>
    </row>
    <row r="7140" spans="34:36" x14ac:dyDescent="0.25">
      <c r="AH7140" s="42" t="e">
        <f t="shared" si="205"/>
        <v>#REF!</v>
      </c>
      <c r="AI7140" s="43" t="str">
        <f>_xll.BInterpol('Base IPCA'!$C$3:$C$13,'Base IPCA'!$E$3:$E$13,AH7140,"Cubic","Extrapolate=Linear","MultiX=Average","Skip=True","Sort=True")</f>
        <v>#N/A Invalid Parameter: Interpolation value</v>
      </c>
      <c r="AJ7140" s="43" t="str">
        <f>_xll.BInterpol('Base IPCA'!$C$3:$C$13,'Base IPCA'!$D$3:$D$13,AH7140,"Cubic","Extrapolate=Linear","MultiX=Average","Skip=True","Sort=True")</f>
        <v>#N/A Invalid Parameter: Interpolation value</v>
      </c>
    </row>
    <row r="7141" spans="34:36" x14ac:dyDescent="0.25">
      <c r="AH7141" s="42" t="e">
        <f t="shared" si="205"/>
        <v>#REF!</v>
      </c>
      <c r="AI7141" s="43" t="str">
        <f>_xll.BInterpol('Base IPCA'!$C$3:$C$13,'Base IPCA'!$E$3:$E$13,AH7141,"Cubic","Extrapolate=Linear","MultiX=Average","Skip=True","Sort=True")</f>
        <v>#N/A Invalid Parameter: Interpolation value</v>
      </c>
      <c r="AJ7141" s="43" t="str">
        <f>_xll.BInterpol('Base IPCA'!$C$3:$C$13,'Base IPCA'!$D$3:$D$13,AH7141,"Cubic","Extrapolate=Linear","MultiX=Average","Skip=True","Sort=True")</f>
        <v>#N/A Invalid Parameter: Interpolation value</v>
      </c>
    </row>
    <row r="7142" spans="34:36" x14ac:dyDescent="0.25">
      <c r="AH7142" s="42" t="e">
        <f t="shared" si="205"/>
        <v>#REF!</v>
      </c>
      <c r="AI7142" s="43" t="str">
        <f>_xll.BInterpol('Base IPCA'!$C$3:$C$13,'Base IPCA'!$E$3:$E$13,AH7142,"Cubic","Extrapolate=Linear","MultiX=Average","Skip=True","Sort=True")</f>
        <v>#N/A Invalid Parameter: Interpolation value</v>
      </c>
      <c r="AJ7142" s="43" t="str">
        <f>_xll.BInterpol('Base IPCA'!$C$3:$C$13,'Base IPCA'!$D$3:$D$13,AH7142,"Cubic","Extrapolate=Linear","MultiX=Average","Skip=True","Sort=True")</f>
        <v>#N/A Invalid Parameter: Interpolation value</v>
      </c>
    </row>
    <row r="7143" spans="34:36" x14ac:dyDescent="0.25">
      <c r="AH7143" s="42" t="e">
        <f t="shared" si="205"/>
        <v>#REF!</v>
      </c>
      <c r="AI7143" s="43" t="str">
        <f>_xll.BInterpol('Base IPCA'!$C$3:$C$13,'Base IPCA'!$E$3:$E$13,AH7143,"Cubic","Extrapolate=Linear","MultiX=Average","Skip=True","Sort=True")</f>
        <v>#N/A Invalid Parameter: Interpolation value</v>
      </c>
      <c r="AJ7143" s="43" t="str">
        <f>_xll.BInterpol('Base IPCA'!$C$3:$C$13,'Base IPCA'!$D$3:$D$13,AH7143,"Cubic","Extrapolate=Linear","MultiX=Average","Skip=True","Sort=True")</f>
        <v>#N/A Invalid Parameter: Interpolation value</v>
      </c>
    </row>
    <row r="7144" spans="34:36" x14ac:dyDescent="0.25">
      <c r="AH7144" s="42" t="e">
        <f t="shared" si="205"/>
        <v>#REF!</v>
      </c>
      <c r="AI7144" s="43" t="str">
        <f>_xll.BInterpol('Base IPCA'!$C$3:$C$13,'Base IPCA'!$E$3:$E$13,AH7144,"Cubic","Extrapolate=Linear","MultiX=Average","Skip=True","Sort=True")</f>
        <v>#N/A Invalid Parameter: Interpolation value</v>
      </c>
      <c r="AJ7144" s="43" t="str">
        <f>_xll.BInterpol('Base IPCA'!$C$3:$C$13,'Base IPCA'!$D$3:$D$13,AH7144,"Cubic","Extrapolate=Linear","MultiX=Average","Skip=True","Sort=True")</f>
        <v>#N/A Invalid Parameter: Interpolation value</v>
      </c>
    </row>
    <row r="7145" spans="34:36" x14ac:dyDescent="0.25">
      <c r="AH7145" s="42" t="e">
        <f t="shared" si="205"/>
        <v>#REF!</v>
      </c>
      <c r="AI7145" s="43" t="str">
        <f>_xll.BInterpol('Base IPCA'!$C$3:$C$13,'Base IPCA'!$E$3:$E$13,AH7145,"Cubic","Extrapolate=Linear","MultiX=Average","Skip=True","Sort=True")</f>
        <v>#N/A Invalid Parameter: Interpolation value</v>
      </c>
      <c r="AJ7145" s="43" t="str">
        <f>_xll.BInterpol('Base IPCA'!$C$3:$C$13,'Base IPCA'!$D$3:$D$13,AH7145,"Cubic","Extrapolate=Linear","MultiX=Average","Skip=True","Sort=True")</f>
        <v>#N/A Invalid Parameter: Interpolation value</v>
      </c>
    </row>
    <row r="7146" spans="34:36" x14ac:dyDescent="0.25">
      <c r="AH7146" s="42" t="e">
        <f t="shared" si="205"/>
        <v>#REF!</v>
      </c>
      <c r="AI7146" s="43" t="str">
        <f>_xll.BInterpol('Base IPCA'!$C$3:$C$13,'Base IPCA'!$E$3:$E$13,AH7146,"Cubic","Extrapolate=Linear","MultiX=Average","Skip=True","Sort=True")</f>
        <v>#N/A Invalid Parameter: Interpolation value</v>
      </c>
      <c r="AJ7146" s="43" t="str">
        <f>_xll.BInterpol('Base IPCA'!$C$3:$C$13,'Base IPCA'!$D$3:$D$13,AH7146,"Cubic","Extrapolate=Linear","MultiX=Average","Skip=True","Sort=True")</f>
        <v>#N/A Invalid Parameter: Interpolation value</v>
      </c>
    </row>
    <row r="7147" spans="34:36" x14ac:dyDescent="0.25">
      <c r="AH7147" s="42" t="e">
        <f t="shared" si="205"/>
        <v>#REF!</v>
      </c>
      <c r="AI7147" s="43" t="str">
        <f>_xll.BInterpol('Base IPCA'!$C$3:$C$13,'Base IPCA'!$E$3:$E$13,AH7147,"Cubic","Extrapolate=Linear","MultiX=Average","Skip=True","Sort=True")</f>
        <v>#N/A Invalid Parameter: Interpolation value</v>
      </c>
      <c r="AJ7147" s="43" t="str">
        <f>_xll.BInterpol('Base IPCA'!$C$3:$C$13,'Base IPCA'!$D$3:$D$13,AH7147,"Cubic","Extrapolate=Linear","MultiX=Average","Skip=True","Sort=True")</f>
        <v>#N/A Invalid Parameter: Interpolation value</v>
      </c>
    </row>
    <row r="7148" spans="34:36" x14ac:dyDescent="0.25">
      <c r="AH7148" s="42" t="e">
        <f t="shared" si="205"/>
        <v>#REF!</v>
      </c>
      <c r="AI7148" s="43" t="str">
        <f>_xll.BInterpol('Base IPCA'!$C$3:$C$13,'Base IPCA'!$E$3:$E$13,AH7148,"Cubic","Extrapolate=Linear","MultiX=Average","Skip=True","Sort=True")</f>
        <v>#N/A Invalid Parameter: Interpolation value</v>
      </c>
      <c r="AJ7148" s="43" t="str">
        <f>_xll.BInterpol('Base IPCA'!$C$3:$C$13,'Base IPCA'!$D$3:$D$13,AH7148,"Cubic","Extrapolate=Linear","MultiX=Average","Skip=True","Sort=True")</f>
        <v>#N/A Invalid Parameter: Interpolation value</v>
      </c>
    </row>
    <row r="7149" spans="34:36" x14ac:dyDescent="0.25">
      <c r="AH7149" s="42" t="e">
        <f t="shared" si="205"/>
        <v>#REF!</v>
      </c>
      <c r="AI7149" s="43" t="str">
        <f>_xll.BInterpol('Base IPCA'!$C$3:$C$13,'Base IPCA'!$E$3:$E$13,AH7149,"Cubic","Extrapolate=Linear","MultiX=Average","Skip=True","Sort=True")</f>
        <v>#N/A Invalid Parameter: Interpolation value</v>
      </c>
      <c r="AJ7149" s="43" t="str">
        <f>_xll.BInterpol('Base IPCA'!$C$3:$C$13,'Base IPCA'!$D$3:$D$13,AH7149,"Cubic","Extrapolate=Linear","MultiX=Average","Skip=True","Sort=True")</f>
        <v>#N/A Invalid Parameter: Interpolation value</v>
      </c>
    </row>
    <row r="7150" spans="34:36" x14ac:dyDescent="0.25">
      <c r="AH7150" s="42" t="e">
        <f t="shared" si="205"/>
        <v>#REF!</v>
      </c>
      <c r="AI7150" s="43" t="str">
        <f>_xll.BInterpol('Base IPCA'!$C$3:$C$13,'Base IPCA'!$E$3:$E$13,AH7150,"Cubic","Extrapolate=Linear","MultiX=Average","Skip=True","Sort=True")</f>
        <v>#N/A Invalid Parameter: Interpolation value</v>
      </c>
      <c r="AJ7150" s="43" t="str">
        <f>_xll.BInterpol('Base IPCA'!$C$3:$C$13,'Base IPCA'!$D$3:$D$13,AH7150,"Cubic","Extrapolate=Linear","MultiX=Average","Skip=True","Sort=True")</f>
        <v>#N/A Invalid Parameter: Interpolation value</v>
      </c>
    </row>
    <row r="7151" spans="34:36" x14ac:dyDescent="0.25">
      <c r="AH7151" s="42" t="e">
        <f t="shared" si="205"/>
        <v>#REF!</v>
      </c>
      <c r="AI7151" s="43" t="str">
        <f>_xll.BInterpol('Base IPCA'!$C$3:$C$13,'Base IPCA'!$E$3:$E$13,AH7151,"Cubic","Extrapolate=Linear","MultiX=Average","Skip=True","Sort=True")</f>
        <v>#N/A Invalid Parameter: Interpolation value</v>
      </c>
      <c r="AJ7151" s="43" t="str">
        <f>_xll.BInterpol('Base IPCA'!$C$3:$C$13,'Base IPCA'!$D$3:$D$13,AH7151,"Cubic","Extrapolate=Linear","MultiX=Average","Skip=True","Sort=True")</f>
        <v>#N/A Invalid Parameter: Interpolation value</v>
      </c>
    </row>
    <row r="7152" spans="34:36" x14ac:dyDescent="0.25">
      <c r="AH7152" s="42" t="e">
        <f t="shared" si="205"/>
        <v>#REF!</v>
      </c>
      <c r="AI7152" s="43" t="str">
        <f>_xll.BInterpol('Base IPCA'!$C$3:$C$13,'Base IPCA'!$E$3:$E$13,AH7152,"Cubic","Extrapolate=Linear","MultiX=Average","Skip=True","Sort=True")</f>
        <v>#N/A Invalid Parameter: Interpolation value</v>
      </c>
      <c r="AJ7152" s="43" t="str">
        <f>_xll.BInterpol('Base IPCA'!$C$3:$C$13,'Base IPCA'!$D$3:$D$13,AH7152,"Cubic","Extrapolate=Linear","MultiX=Average","Skip=True","Sort=True")</f>
        <v>#N/A Invalid Parameter: Interpolation value</v>
      </c>
    </row>
    <row r="7153" spans="34:36" x14ac:dyDescent="0.25">
      <c r="AH7153" s="42" t="e">
        <f t="shared" si="205"/>
        <v>#REF!</v>
      </c>
      <c r="AI7153" s="43" t="str">
        <f>_xll.BInterpol('Base IPCA'!$C$3:$C$13,'Base IPCA'!$E$3:$E$13,AH7153,"Cubic","Extrapolate=Linear","MultiX=Average","Skip=True","Sort=True")</f>
        <v>#N/A Invalid Parameter: Interpolation value</v>
      </c>
      <c r="AJ7153" s="43" t="str">
        <f>_xll.BInterpol('Base IPCA'!$C$3:$C$13,'Base IPCA'!$D$3:$D$13,AH7153,"Cubic","Extrapolate=Linear","MultiX=Average","Skip=True","Sort=True")</f>
        <v>#N/A Invalid Parameter: Interpolation value</v>
      </c>
    </row>
    <row r="7154" spans="34:36" x14ac:dyDescent="0.25">
      <c r="AH7154" s="42" t="e">
        <f t="shared" si="205"/>
        <v>#REF!</v>
      </c>
      <c r="AI7154" s="43" t="str">
        <f>_xll.BInterpol('Base IPCA'!$C$3:$C$13,'Base IPCA'!$E$3:$E$13,AH7154,"Cubic","Extrapolate=Linear","MultiX=Average","Skip=True","Sort=True")</f>
        <v>#N/A Invalid Parameter: Interpolation value</v>
      </c>
      <c r="AJ7154" s="43" t="str">
        <f>_xll.BInterpol('Base IPCA'!$C$3:$C$13,'Base IPCA'!$D$3:$D$13,AH7154,"Cubic","Extrapolate=Linear","MultiX=Average","Skip=True","Sort=True")</f>
        <v>#N/A Invalid Parameter: Interpolation value</v>
      </c>
    </row>
    <row r="7155" spans="34:36" x14ac:dyDescent="0.25">
      <c r="AH7155" s="42" t="e">
        <f t="shared" si="205"/>
        <v>#REF!</v>
      </c>
      <c r="AI7155" s="43" t="str">
        <f>_xll.BInterpol('Base IPCA'!$C$3:$C$13,'Base IPCA'!$E$3:$E$13,AH7155,"Cubic","Extrapolate=Linear","MultiX=Average","Skip=True","Sort=True")</f>
        <v>#N/A Invalid Parameter: Interpolation value</v>
      </c>
      <c r="AJ7155" s="43" t="str">
        <f>_xll.BInterpol('Base IPCA'!$C$3:$C$13,'Base IPCA'!$D$3:$D$13,AH7155,"Cubic","Extrapolate=Linear","MultiX=Average","Skip=True","Sort=True")</f>
        <v>#N/A Invalid Parameter: Interpolation value</v>
      </c>
    </row>
    <row r="7156" spans="34:36" x14ac:dyDescent="0.25">
      <c r="AH7156" s="42" t="e">
        <f t="shared" si="205"/>
        <v>#REF!</v>
      </c>
      <c r="AI7156" s="43" t="str">
        <f>_xll.BInterpol('Base IPCA'!$C$3:$C$13,'Base IPCA'!$E$3:$E$13,AH7156,"Cubic","Extrapolate=Linear","MultiX=Average","Skip=True","Sort=True")</f>
        <v>#N/A Invalid Parameter: Interpolation value</v>
      </c>
      <c r="AJ7156" s="43" t="str">
        <f>_xll.BInterpol('Base IPCA'!$C$3:$C$13,'Base IPCA'!$D$3:$D$13,AH7156,"Cubic","Extrapolate=Linear","MultiX=Average","Skip=True","Sort=True")</f>
        <v>#N/A Invalid Parameter: Interpolation value</v>
      </c>
    </row>
    <row r="7157" spans="34:36" x14ac:dyDescent="0.25">
      <c r="AH7157" s="42" t="e">
        <f t="shared" si="205"/>
        <v>#REF!</v>
      </c>
      <c r="AI7157" s="43" t="str">
        <f>_xll.BInterpol('Base IPCA'!$C$3:$C$13,'Base IPCA'!$E$3:$E$13,AH7157,"Cubic","Extrapolate=Linear","MultiX=Average","Skip=True","Sort=True")</f>
        <v>#N/A Invalid Parameter: Interpolation value</v>
      </c>
      <c r="AJ7157" s="43" t="str">
        <f>_xll.BInterpol('Base IPCA'!$C$3:$C$13,'Base IPCA'!$D$3:$D$13,AH7157,"Cubic","Extrapolate=Linear","MultiX=Average","Skip=True","Sort=True")</f>
        <v>#N/A Invalid Parameter: Interpolation value</v>
      </c>
    </row>
    <row r="7158" spans="34:36" x14ac:dyDescent="0.25">
      <c r="AH7158" s="42" t="e">
        <f t="shared" si="205"/>
        <v>#REF!</v>
      </c>
      <c r="AI7158" s="43" t="str">
        <f>_xll.BInterpol('Base IPCA'!$C$3:$C$13,'Base IPCA'!$E$3:$E$13,AH7158,"Cubic","Extrapolate=Linear","MultiX=Average","Skip=True","Sort=True")</f>
        <v>#N/A Invalid Parameter: Interpolation value</v>
      </c>
      <c r="AJ7158" s="43" t="str">
        <f>_xll.BInterpol('Base IPCA'!$C$3:$C$13,'Base IPCA'!$D$3:$D$13,AH7158,"Cubic","Extrapolate=Linear","MultiX=Average","Skip=True","Sort=True")</f>
        <v>#N/A Invalid Parameter: Interpolation value</v>
      </c>
    </row>
    <row r="7159" spans="34:36" x14ac:dyDescent="0.25">
      <c r="AH7159" s="42" t="e">
        <f t="shared" si="205"/>
        <v>#REF!</v>
      </c>
      <c r="AI7159" s="43" t="str">
        <f>_xll.BInterpol('Base IPCA'!$C$3:$C$13,'Base IPCA'!$E$3:$E$13,AH7159,"Cubic","Extrapolate=Linear","MultiX=Average","Skip=True","Sort=True")</f>
        <v>#N/A Invalid Parameter: Interpolation value</v>
      </c>
      <c r="AJ7159" s="43" t="str">
        <f>_xll.BInterpol('Base IPCA'!$C$3:$C$13,'Base IPCA'!$D$3:$D$13,AH7159,"Cubic","Extrapolate=Linear","MultiX=Average","Skip=True","Sort=True")</f>
        <v>#N/A Invalid Parameter: Interpolation value</v>
      </c>
    </row>
    <row r="7160" spans="34:36" x14ac:dyDescent="0.25">
      <c r="AH7160" s="42" t="e">
        <f t="shared" si="205"/>
        <v>#REF!</v>
      </c>
      <c r="AI7160" s="43" t="str">
        <f>_xll.BInterpol('Base IPCA'!$C$3:$C$13,'Base IPCA'!$E$3:$E$13,AH7160,"Cubic","Extrapolate=Linear","MultiX=Average","Skip=True","Sort=True")</f>
        <v>#N/A Invalid Parameter: Interpolation value</v>
      </c>
      <c r="AJ7160" s="43" t="str">
        <f>_xll.BInterpol('Base IPCA'!$C$3:$C$13,'Base IPCA'!$D$3:$D$13,AH7160,"Cubic","Extrapolate=Linear","MultiX=Average","Skip=True","Sort=True")</f>
        <v>#N/A Invalid Parameter: Interpolation value</v>
      </c>
    </row>
    <row r="7161" spans="34:36" x14ac:dyDescent="0.25">
      <c r="AH7161" s="42" t="e">
        <f t="shared" si="205"/>
        <v>#REF!</v>
      </c>
      <c r="AI7161" s="43" t="str">
        <f>_xll.BInterpol('Base IPCA'!$C$3:$C$13,'Base IPCA'!$E$3:$E$13,AH7161,"Cubic","Extrapolate=Linear","MultiX=Average","Skip=True","Sort=True")</f>
        <v>#N/A Invalid Parameter: Interpolation value</v>
      </c>
      <c r="AJ7161" s="43" t="str">
        <f>_xll.BInterpol('Base IPCA'!$C$3:$C$13,'Base IPCA'!$D$3:$D$13,AH7161,"Cubic","Extrapolate=Linear","MultiX=Average","Skip=True","Sort=True")</f>
        <v>#N/A Invalid Parameter: Interpolation value</v>
      </c>
    </row>
    <row r="7162" spans="34:36" x14ac:dyDescent="0.25">
      <c r="AH7162" s="42" t="e">
        <f t="shared" si="205"/>
        <v>#REF!</v>
      </c>
      <c r="AI7162" s="43" t="str">
        <f>_xll.BInterpol('Base IPCA'!$C$3:$C$13,'Base IPCA'!$E$3:$E$13,AH7162,"Cubic","Extrapolate=Linear","MultiX=Average","Skip=True","Sort=True")</f>
        <v>#N/A Invalid Parameter: Interpolation value</v>
      </c>
      <c r="AJ7162" s="43" t="str">
        <f>_xll.BInterpol('Base IPCA'!$C$3:$C$13,'Base IPCA'!$D$3:$D$13,AH7162,"Cubic","Extrapolate=Linear","MultiX=Average","Skip=True","Sort=True")</f>
        <v>#N/A Invalid Parameter: Interpolation value</v>
      </c>
    </row>
    <row r="7163" spans="34:36" x14ac:dyDescent="0.25">
      <c r="AH7163" s="42" t="e">
        <f t="shared" si="205"/>
        <v>#REF!</v>
      </c>
      <c r="AI7163" s="43" t="str">
        <f>_xll.BInterpol('Base IPCA'!$C$3:$C$13,'Base IPCA'!$E$3:$E$13,AH7163,"Cubic","Extrapolate=Linear","MultiX=Average","Skip=True","Sort=True")</f>
        <v>#N/A Invalid Parameter: Interpolation value</v>
      </c>
      <c r="AJ7163" s="43" t="str">
        <f>_xll.BInterpol('Base IPCA'!$C$3:$C$13,'Base IPCA'!$D$3:$D$13,AH7163,"Cubic","Extrapolate=Linear","MultiX=Average","Skip=True","Sort=True")</f>
        <v>#N/A Invalid Parameter: Interpolation value</v>
      </c>
    </row>
    <row r="7164" spans="34:36" x14ac:dyDescent="0.25">
      <c r="AH7164" s="42" t="e">
        <f t="shared" si="205"/>
        <v>#REF!</v>
      </c>
      <c r="AI7164" s="43" t="str">
        <f>_xll.BInterpol('Base IPCA'!$C$3:$C$13,'Base IPCA'!$E$3:$E$13,AH7164,"Cubic","Extrapolate=Linear","MultiX=Average","Skip=True","Sort=True")</f>
        <v>#N/A Invalid Parameter: Interpolation value</v>
      </c>
      <c r="AJ7164" s="43" t="str">
        <f>_xll.BInterpol('Base IPCA'!$C$3:$C$13,'Base IPCA'!$D$3:$D$13,AH7164,"Cubic","Extrapolate=Linear","MultiX=Average","Skip=True","Sort=True")</f>
        <v>#N/A Invalid Parameter: Interpolation value</v>
      </c>
    </row>
    <row r="7165" spans="34:36" x14ac:dyDescent="0.25">
      <c r="AH7165" s="42" t="e">
        <f t="shared" si="205"/>
        <v>#REF!</v>
      </c>
      <c r="AI7165" s="43" t="str">
        <f>_xll.BInterpol('Base IPCA'!$C$3:$C$13,'Base IPCA'!$E$3:$E$13,AH7165,"Cubic","Extrapolate=Linear","MultiX=Average","Skip=True","Sort=True")</f>
        <v>#N/A Invalid Parameter: Interpolation value</v>
      </c>
      <c r="AJ7165" s="43" t="str">
        <f>_xll.BInterpol('Base IPCA'!$C$3:$C$13,'Base IPCA'!$D$3:$D$13,AH7165,"Cubic","Extrapolate=Linear","MultiX=Average","Skip=True","Sort=True")</f>
        <v>#N/A Invalid Parameter: Interpolation value</v>
      </c>
    </row>
    <row r="7166" spans="34:36" x14ac:dyDescent="0.25">
      <c r="AH7166" s="42" t="e">
        <f t="shared" si="205"/>
        <v>#REF!</v>
      </c>
      <c r="AI7166" s="43" t="str">
        <f>_xll.BInterpol('Base IPCA'!$C$3:$C$13,'Base IPCA'!$E$3:$E$13,AH7166,"Cubic","Extrapolate=Linear","MultiX=Average","Skip=True","Sort=True")</f>
        <v>#N/A Invalid Parameter: Interpolation value</v>
      </c>
      <c r="AJ7166" s="43" t="str">
        <f>_xll.BInterpol('Base IPCA'!$C$3:$C$13,'Base IPCA'!$D$3:$D$13,AH7166,"Cubic","Extrapolate=Linear","MultiX=Average","Skip=True","Sort=True")</f>
        <v>#N/A Invalid Parameter: Interpolation value</v>
      </c>
    </row>
    <row r="7167" spans="34:36" x14ac:dyDescent="0.25">
      <c r="AH7167" s="42" t="e">
        <f t="shared" si="205"/>
        <v>#REF!</v>
      </c>
      <c r="AI7167" s="43" t="str">
        <f>_xll.BInterpol('Base IPCA'!$C$3:$C$13,'Base IPCA'!$E$3:$E$13,AH7167,"Cubic","Extrapolate=Linear","MultiX=Average","Skip=True","Sort=True")</f>
        <v>#N/A Invalid Parameter: Interpolation value</v>
      </c>
      <c r="AJ7167" s="43" t="str">
        <f>_xll.BInterpol('Base IPCA'!$C$3:$C$13,'Base IPCA'!$D$3:$D$13,AH7167,"Cubic","Extrapolate=Linear","MultiX=Average","Skip=True","Sort=True")</f>
        <v>#N/A Invalid Parameter: Interpolation value</v>
      </c>
    </row>
    <row r="7168" spans="34:36" x14ac:dyDescent="0.25">
      <c r="AH7168" s="42" t="e">
        <f t="shared" si="205"/>
        <v>#REF!</v>
      </c>
      <c r="AI7168" s="43" t="str">
        <f>_xll.BInterpol('Base IPCA'!$C$3:$C$13,'Base IPCA'!$E$3:$E$13,AH7168,"Cubic","Extrapolate=Linear","MultiX=Average","Skip=True","Sort=True")</f>
        <v>#N/A Invalid Parameter: Interpolation value</v>
      </c>
      <c r="AJ7168" s="43" t="str">
        <f>_xll.BInterpol('Base IPCA'!$C$3:$C$13,'Base IPCA'!$D$3:$D$13,AH7168,"Cubic","Extrapolate=Linear","MultiX=Average","Skip=True","Sort=True")</f>
        <v>#N/A Invalid Parameter: Interpolation value</v>
      </c>
    </row>
    <row r="7169" spans="34:36" x14ac:dyDescent="0.25">
      <c r="AH7169" s="42" t="e">
        <f t="shared" si="205"/>
        <v>#REF!</v>
      </c>
      <c r="AI7169" s="43" t="str">
        <f>_xll.BInterpol('Base IPCA'!$C$3:$C$13,'Base IPCA'!$E$3:$E$13,AH7169,"Cubic","Extrapolate=Linear","MultiX=Average","Skip=True","Sort=True")</f>
        <v>#N/A Invalid Parameter: Interpolation value</v>
      </c>
      <c r="AJ7169" s="43" t="str">
        <f>_xll.BInterpol('Base IPCA'!$C$3:$C$13,'Base IPCA'!$D$3:$D$13,AH7169,"Cubic","Extrapolate=Linear","MultiX=Average","Skip=True","Sort=True")</f>
        <v>#N/A Invalid Parameter: Interpolation value</v>
      </c>
    </row>
    <row r="7170" spans="34:36" x14ac:dyDescent="0.25">
      <c r="AH7170" s="42" t="e">
        <f t="shared" si="205"/>
        <v>#REF!</v>
      </c>
      <c r="AI7170" s="43" t="str">
        <f>_xll.BInterpol('Base IPCA'!$C$3:$C$13,'Base IPCA'!$E$3:$E$13,AH7170,"Cubic","Extrapolate=Linear","MultiX=Average","Skip=True","Sort=True")</f>
        <v>#N/A Invalid Parameter: Interpolation value</v>
      </c>
      <c r="AJ7170" s="43" t="str">
        <f>_xll.BInterpol('Base IPCA'!$C$3:$C$13,'Base IPCA'!$D$3:$D$13,AH7170,"Cubic","Extrapolate=Linear","MultiX=Average","Skip=True","Sort=True")</f>
        <v>#N/A Invalid Parameter: Interpolation value</v>
      </c>
    </row>
    <row r="7171" spans="34:36" x14ac:dyDescent="0.25">
      <c r="AH7171" s="42" t="e">
        <f t="shared" si="205"/>
        <v>#REF!</v>
      </c>
      <c r="AI7171" s="43" t="str">
        <f>_xll.BInterpol('Base IPCA'!$C$3:$C$13,'Base IPCA'!$E$3:$E$13,AH7171,"Cubic","Extrapolate=Linear","MultiX=Average","Skip=True","Sort=True")</f>
        <v>#N/A Invalid Parameter: Interpolation value</v>
      </c>
      <c r="AJ7171" s="43" t="str">
        <f>_xll.BInterpol('Base IPCA'!$C$3:$C$13,'Base IPCA'!$D$3:$D$13,AH7171,"Cubic","Extrapolate=Linear","MultiX=Average","Skip=True","Sort=True")</f>
        <v>#N/A Invalid Parameter: Interpolation value</v>
      </c>
    </row>
    <row r="7172" spans="34:36" x14ac:dyDescent="0.25">
      <c r="AH7172" s="42" t="e">
        <f t="shared" si="205"/>
        <v>#REF!</v>
      </c>
      <c r="AI7172" s="43" t="str">
        <f>_xll.BInterpol('Base IPCA'!$C$3:$C$13,'Base IPCA'!$E$3:$E$13,AH7172,"Cubic","Extrapolate=Linear","MultiX=Average","Skip=True","Sort=True")</f>
        <v>#N/A Invalid Parameter: Interpolation value</v>
      </c>
      <c r="AJ7172" s="43" t="str">
        <f>_xll.BInterpol('Base IPCA'!$C$3:$C$13,'Base IPCA'!$D$3:$D$13,AH7172,"Cubic","Extrapolate=Linear","MultiX=Average","Skip=True","Sort=True")</f>
        <v>#N/A Invalid Parameter: Interpolation value</v>
      </c>
    </row>
    <row r="7173" spans="34:36" x14ac:dyDescent="0.25">
      <c r="AH7173" s="42" t="e">
        <f t="shared" si="205"/>
        <v>#REF!</v>
      </c>
      <c r="AI7173" s="43" t="str">
        <f>_xll.BInterpol('Base IPCA'!$C$3:$C$13,'Base IPCA'!$E$3:$E$13,AH7173,"Cubic","Extrapolate=Linear","MultiX=Average","Skip=True","Sort=True")</f>
        <v>#N/A Invalid Parameter: Interpolation value</v>
      </c>
      <c r="AJ7173" s="43" t="str">
        <f>_xll.BInterpol('Base IPCA'!$C$3:$C$13,'Base IPCA'!$D$3:$D$13,AH7173,"Cubic","Extrapolate=Linear","MultiX=Average","Skip=True","Sort=True")</f>
        <v>#N/A Invalid Parameter: Interpolation value</v>
      </c>
    </row>
    <row r="7174" spans="34:36" x14ac:dyDescent="0.25">
      <c r="AH7174" s="42" t="e">
        <f t="shared" ref="AH7174:AH7217" si="206">AH7173+1</f>
        <v>#REF!</v>
      </c>
      <c r="AI7174" s="43" t="str">
        <f>_xll.BInterpol('Base IPCA'!$C$3:$C$13,'Base IPCA'!$E$3:$E$13,AH7174,"Cubic","Extrapolate=Linear","MultiX=Average","Skip=True","Sort=True")</f>
        <v>#N/A Invalid Parameter: Interpolation value</v>
      </c>
      <c r="AJ7174" s="43" t="str">
        <f>_xll.BInterpol('Base IPCA'!$C$3:$C$13,'Base IPCA'!$D$3:$D$13,AH7174,"Cubic","Extrapolate=Linear","MultiX=Average","Skip=True","Sort=True")</f>
        <v>#N/A Invalid Parameter: Interpolation value</v>
      </c>
    </row>
    <row r="7175" spans="34:36" x14ac:dyDescent="0.25">
      <c r="AH7175" s="42" t="e">
        <f t="shared" si="206"/>
        <v>#REF!</v>
      </c>
      <c r="AI7175" s="43" t="str">
        <f>_xll.BInterpol('Base IPCA'!$C$3:$C$13,'Base IPCA'!$E$3:$E$13,AH7175,"Cubic","Extrapolate=Linear","MultiX=Average","Skip=True","Sort=True")</f>
        <v>#N/A Invalid Parameter: Interpolation value</v>
      </c>
      <c r="AJ7175" s="43" t="str">
        <f>_xll.BInterpol('Base IPCA'!$C$3:$C$13,'Base IPCA'!$D$3:$D$13,AH7175,"Cubic","Extrapolate=Linear","MultiX=Average","Skip=True","Sort=True")</f>
        <v>#N/A Invalid Parameter: Interpolation value</v>
      </c>
    </row>
    <row r="7176" spans="34:36" x14ac:dyDescent="0.25">
      <c r="AH7176" s="42" t="e">
        <f t="shared" si="206"/>
        <v>#REF!</v>
      </c>
      <c r="AI7176" s="43" t="str">
        <f>_xll.BInterpol('Base IPCA'!$C$3:$C$13,'Base IPCA'!$E$3:$E$13,AH7176,"Cubic","Extrapolate=Linear","MultiX=Average","Skip=True","Sort=True")</f>
        <v>#N/A Invalid Parameter: Interpolation value</v>
      </c>
      <c r="AJ7176" s="43" t="str">
        <f>_xll.BInterpol('Base IPCA'!$C$3:$C$13,'Base IPCA'!$D$3:$D$13,AH7176,"Cubic","Extrapolate=Linear","MultiX=Average","Skip=True","Sort=True")</f>
        <v>#N/A Invalid Parameter: Interpolation value</v>
      </c>
    </row>
    <row r="7177" spans="34:36" x14ac:dyDescent="0.25">
      <c r="AH7177" s="42" t="e">
        <f t="shared" si="206"/>
        <v>#REF!</v>
      </c>
      <c r="AI7177" s="43" t="str">
        <f>_xll.BInterpol('Base IPCA'!$C$3:$C$13,'Base IPCA'!$E$3:$E$13,AH7177,"Cubic","Extrapolate=Linear","MultiX=Average","Skip=True","Sort=True")</f>
        <v>#N/A Invalid Parameter: Interpolation value</v>
      </c>
      <c r="AJ7177" s="43" t="str">
        <f>_xll.BInterpol('Base IPCA'!$C$3:$C$13,'Base IPCA'!$D$3:$D$13,AH7177,"Cubic","Extrapolate=Linear","MultiX=Average","Skip=True","Sort=True")</f>
        <v>#N/A Invalid Parameter: Interpolation value</v>
      </c>
    </row>
    <row r="7178" spans="34:36" x14ac:dyDescent="0.25">
      <c r="AH7178" s="42" t="e">
        <f t="shared" si="206"/>
        <v>#REF!</v>
      </c>
      <c r="AI7178" s="43" t="str">
        <f>_xll.BInterpol('Base IPCA'!$C$3:$C$13,'Base IPCA'!$E$3:$E$13,AH7178,"Cubic","Extrapolate=Linear","MultiX=Average","Skip=True","Sort=True")</f>
        <v>#N/A Invalid Parameter: Interpolation value</v>
      </c>
      <c r="AJ7178" s="43" t="str">
        <f>_xll.BInterpol('Base IPCA'!$C$3:$C$13,'Base IPCA'!$D$3:$D$13,AH7178,"Cubic","Extrapolate=Linear","MultiX=Average","Skip=True","Sort=True")</f>
        <v>#N/A Invalid Parameter: Interpolation value</v>
      </c>
    </row>
    <row r="7179" spans="34:36" x14ac:dyDescent="0.25">
      <c r="AH7179" s="42" t="e">
        <f t="shared" si="206"/>
        <v>#REF!</v>
      </c>
      <c r="AI7179" s="43" t="str">
        <f>_xll.BInterpol('Base IPCA'!$C$3:$C$13,'Base IPCA'!$E$3:$E$13,AH7179,"Cubic","Extrapolate=Linear","MultiX=Average","Skip=True","Sort=True")</f>
        <v>#N/A Invalid Parameter: Interpolation value</v>
      </c>
      <c r="AJ7179" s="43" t="str">
        <f>_xll.BInterpol('Base IPCA'!$C$3:$C$13,'Base IPCA'!$D$3:$D$13,AH7179,"Cubic","Extrapolate=Linear","MultiX=Average","Skip=True","Sort=True")</f>
        <v>#N/A Invalid Parameter: Interpolation value</v>
      </c>
    </row>
    <row r="7180" spans="34:36" x14ac:dyDescent="0.25">
      <c r="AH7180" s="42" t="e">
        <f t="shared" si="206"/>
        <v>#REF!</v>
      </c>
      <c r="AI7180" s="43" t="str">
        <f>_xll.BInterpol('Base IPCA'!$C$3:$C$13,'Base IPCA'!$E$3:$E$13,AH7180,"Cubic","Extrapolate=Linear","MultiX=Average","Skip=True","Sort=True")</f>
        <v>#N/A Invalid Parameter: Interpolation value</v>
      </c>
      <c r="AJ7180" s="43" t="str">
        <f>_xll.BInterpol('Base IPCA'!$C$3:$C$13,'Base IPCA'!$D$3:$D$13,AH7180,"Cubic","Extrapolate=Linear","MultiX=Average","Skip=True","Sort=True")</f>
        <v>#N/A Invalid Parameter: Interpolation value</v>
      </c>
    </row>
    <row r="7181" spans="34:36" x14ac:dyDescent="0.25">
      <c r="AH7181" s="42" t="e">
        <f t="shared" si="206"/>
        <v>#REF!</v>
      </c>
      <c r="AI7181" s="43" t="str">
        <f>_xll.BInterpol('Base IPCA'!$C$3:$C$13,'Base IPCA'!$E$3:$E$13,AH7181,"Cubic","Extrapolate=Linear","MultiX=Average","Skip=True","Sort=True")</f>
        <v>#N/A Invalid Parameter: Interpolation value</v>
      </c>
      <c r="AJ7181" s="43" t="str">
        <f>_xll.BInterpol('Base IPCA'!$C$3:$C$13,'Base IPCA'!$D$3:$D$13,AH7181,"Cubic","Extrapolate=Linear","MultiX=Average","Skip=True","Sort=True")</f>
        <v>#N/A Invalid Parameter: Interpolation value</v>
      </c>
    </row>
    <row r="7182" spans="34:36" x14ac:dyDescent="0.25">
      <c r="AH7182" s="42" t="e">
        <f t="shared" si="206"/>
        <v>#REF!</v>
      </c>
      <c r="AI7182" s="43" t="str">
        <f>_xll.BInterpol('Base IPCA'!$C$3:$C$13,'Base IPCA'!$E$3:$E$13,AH7182,"Cubic","Extrapolate=Linear","MultiX=Average","Skip=True","Sort=True")</f>
        <v>#N/A Invalid Parameter: Interpolation value</v>
      </c>
      <c r="AJ7182" s="43" t="str">
        <f>_xll.BInterpol('Base IPCA'!$C$3:$C$13,'Base IPCA'!$D$3:$D$13,AH7182,"Cubic","Extrapolate=Linear","MultiX=Average","Skip=True","Sort=True")</f>
        <v>#N/A Invalid Parameter: Interpolation value</v>
      </c>
    </row>
    <row r="7183" spans="34:36" x14ac:dyDescent="0.25">
      <c r="AH7183" s="42" t="e">
        <f t="shared" si="206"/>
        <v>#REF!</v>
      </c>
      <c r="AI7183" s="43" t="str">
        <f>_xll.BInterpol('Base IPCA'!$C$3:$C$13,'Base IPCA'!$E$3:$E$13,AH7183,"Cubic","Extrapolate=Linear","MultiX=Average","Skip=True","Sort=True")</f>
        <v>#N/A Invalid Parameter: Interpolation value</v>
      </c>
      <c r="AJ7183" s="43" t="str">
        <f>_xll.BInterpol('Base IPCA'!$C$3:$C$13,'Base IPCA'!$D$3:$D$13,AH7183,"Cubic","Extrapolate=Linear","MultiX=Average","Skip=True","Sort=True")</f>
        <v>#N/A Invalid Parameter: Interpolation value</v>
      </c>
    </row>
    <row r="7184" spans="34:36" x14ac:dyDescent="0.25">
      <c r="AH7184" s="42" t="e">
        <f t="shared" si="206"/>
        <v>#REF!</v>
      </c>
      <c r="AI7184" s="43" t="str">
        <f>_xll.BInterpol('Base IPCA'!$C$3:$C$13,'Base IPCA'!$E$3:$E$13,AH7184,"Cubic","Extrapolate=Linear","MultiX=Average","Skip=True","Sort=True")</f>
        <v>#N/A Invalid Parameter: Interpolation value</v>
      </c>
      <c r="AJ7184" s="43" t="str">
        <f>_xll.BInterpol('Base IPCA'!$C$3:$C$13,'Base IPCA'!$D$3:$D$13,AH7184,"Cubic","Extrapolate=Linear","MultiX=Average","Skip=True","Sort=True")</f>
        <v>#N/A Invalid Parameter: Interpolation value</v>
      </c>
    </row>
    <row r="7185" spans="34:36" x14ac:dyDescent="0.25">
      <c r="AH7185" s="42" t="e">
        <f t="shared" si="206"/>
        <v>#REF!</v>
      </c>
      <c r="AI7185" s="43" t="str">
        <f>_xll.BInterpol('Base IPCA'!$C$3:$C$13,'Base IPCA'!$E$3:$E$13,AH7185,"Cubic","Extrapolate=Linear","MultiX=Average","Skip=True","Sort=True")</f>
        <v>#N/A Invalid Parameter: Interpolation value</v>
      </c>
      <c r="AJ7185" s="43" t="str">
        <f>_xll.BInterpol('Base IPCA'!$C$3:$C$13,'Base IPCA'!$D$3:$D$13,AH7185,"Cubic","Extrapolate=Linear","MultiX=Average","Skip=True","Sort=True")</f>
        <v>#N/A Invalid Parameter: Interpolation value</v>
      </c>
    </row>
    <row r="7186" spans="34:36" x14ac:dyDescent="0.25">
      <c r="AH7186" s="42" t="e">
        <f t="shared" si="206"/>
        <v>#REF!</v>
      </c>
      <c r="AI7186" s="43" t="str">
        <f>_xll.BInterpol('Base IPCA'!$C$3:$C$13,'Base IPCA'!$E$3:$E$13,AH7186,"Cubic","Extrapolate=Linear","MultiX=Average","Skip=True","Sort=True")</f>
        <v>#N/A Invalid Parameter: Interpolation value</v>
      </c>
      <c r="AJ7186" s="43" t="str">
        <f>_xll.BInterpol('Base IPCA'!$C$3:$C$13,'Base IPCA'!$D$3:$D$13,AH7186,"Cubic","Extrapolate=Linear","MultiX=Average","Skip=True","Sort=True")</f>
        <v>#N/A Invalid Parameter: Interpolation value</v>
      </c>
    </row>
    <row r="7187" spans="34:36" x14ac:dyDescent="0.25">
      <c r="AH7187" s="42" t="e">
        <f t="shared" si="206"/>
        <v>#REF!</v>
      </c>
      <c r="AI7187" s="43" t="str">
        <f>_xll.BInterpol('Base IPCA'!$C$3:$C$13,'Base IPCA'!$E$3:$E$13,AH7187,"Cubic","Extrapolate=Linear","MultiX=Average","Skip=True","Sort=True")</f>
        <v>#N/A Invalid Parameter: Interpolation value</v>
      </c>
      <c r="AJ7187" s="43" t="str">
        <f>_xll.BInterpol('Base IPCA'!$C$3:$C$13,'Base IPCA'!$D$3:$D$13,AH7187,"Cubic","Extrapolate=Linear","MultiX=Average","Skip=True","Sort=True")</f>
        <v>#N/A Invalid Parameter: Interpolation value</v>
      </c>
    </row>
    <row r="7188" spans="34:36" x14ac:dyDescent="0.25">
      <c r="AH7188" s="42" t="e">
        <f t="shared" si="206"/>
        <v>#REF!</v>
      </c>
      <c r="AI7188" s="43" t="str">
        <f>_xll.BInterpol('Base IPCA'!$C$3:$C$13,'Base IPCA'!$E$3:$E$13,AH7188,"Cubic","Extrapolate=Linear","MultiX=Average","Skip=True","Sort=True")</f>
        <v>#N/A Invalid Parameter: Interpolation value</v>
      </c>
      <c r="AJ7188" s="43" t="str">
        <f>_xll.BInterpol('Base IPCA'!$C$3:$C$13,'Base IPCA'!$D$3:$D$13,AH7188,"Cubic","Extrapolate=Linear","MultiX=Average","Skip=True","Sort=True")</f>
        <v>#N/A Invalid Parameter: Interpolation value</v>
      </c>
    </row>
    <row r="7189" spans="34:36" x14ac:dyDescent="0.25">
      <c r="AH7189" s="42" t="e">
        <f t="shared" si="206"/>
        <v>#REF!</v>
      </c>
      <c r="AI7189" s="43" t="str">
        <f>_xll.BInterpol('Base IPCA'!$C$3:$C$13,'Base IPCA'!$E$3:$E$13,AH7189,"Cubic","Extrapolate=Linear","MultiX=Average","Skip=True","Sort=True")</f>
        <v>#N/A Invalid Parameter: Interpolation value</v>
      </c>
      <c r="AJ7189" s="43" t="str">
        <f>_xll.BInterpol('Base IPCA'!$C$3:$C$13,'Base IPCA'!$D$3:$D$13,AH7189,"Cubic","Extrapolate=Linear","MultiX=Average","Skip=True","Sort=True")</f>
        <v>#N/A Invalid Parameter: Interpolation value</v>
      </c>
    </row>
    <row r="7190" spans="34:36" x14ac:dyDescent="0.25">
      <c r="AH7190" s="42" t="e">
        <f t="shared" si="206"/>
        <v>#REF!</v>
      </c>
      <c r="AI7190" s="43" t="str">
        <f>_xll.BInterpol('Base IPCA'!$C$3:$C$13,'Base IPCA'!$E$3:$E$13,AH7190,"Cubic","Extrapolate=Linear","MultiX=Average","Skip=True","Sort=True")</f>
        <v>#N/A Invalid Parameter: Interpolation value</v>
      </c>
      <c r="AJ7190" s="43" t="str">
        <f>_xll.BInterpol('Base IPCA'!$C$3:$C$13,'Base IPCA'!$D$3:$D$13,AH7190,"Cubic","Extrapolate=Linear","MultiX=Average","Skip=True","Sort=True")</f>
        <v>#N/A Invalid Parameter: Interpolation value</v>
      </c>
    </row>
    <row r="7191" spans="34:36" x14ac:dyDescent="0.25">
      <c r="AH7191" s="42" t="e">
        <f t="shared" si="206"/>
        <v>#REF!</v>
      </c>
      <c r="AI7191" s="43" t="str">
        <f>_xll.BInterpol('Base IPCA'!$C$3:$C$13,'Base IPCA'!$E$3:$E$13,AH7191,"Cubic","Extrapolate=Linear","MultiX=Average","Skip=True","Sort=True")</f>
        <v>#N/A Invalid Parameter: Interpolation value</v>
      </c>
      <c r="AJ7191" s="43" t="str">
        <f>_xll.BInterpol('Base IPCA'!$C$3:$C$13,'Base IPCA'!$D$3:$D$13,AH7191,"Cubic","Extrapolate=Linear","MultiX=Average","Skip=True","Sort=True")</f>
        <v>#N/A Invalid Parameter: Interpolation value</v>
      </c>
    </row>
    <row r="7192" spans="34:36" x14ac:dyDescent="0.25">
      <c r="AH7192" s="42" t="e">
        <f t="shared" si="206"/>
        <v>#REF!</v>
      </c>
      <c r="AI7192" s="43" t="str">
        <f>_xll.BInterpol('Base IPCA'!$C$3:$C$13,'Base IPCA'!$E$3:$E$13,AH7192,"Cubic","Extrapolate=Linear","MultiX=Average","Skip=True","Sort=True")</f>
        <v>#N/A Invalid Parameter: Interpolation value</v>
      </c>
      <c r="AJ7192" s="43" t="str">
        <f>_xll.BInterpol('Base IPCA'!$C$3:$C$13,'Base IPCA'!$D$3:$D$13,AH7192,"Cubic","Extrapolate=Linear","MultiX=Average","Skip=True","Sort=True")</f>
        <v>#N/A Invalid Parameter: Interpolation value</v>
      </c>
    </row>
    <row r="7193" spans="34:36" x14ac:dyDescent="0.25">
      <c r="AH7193" s="42" t="e">
        <f t="shared" si="206"/>
        <v>#REF!</v>
      </c>
      <c r="AI7193" s="43" t="str">
        <f>_xll.BInterpol('Base IPCA'!$C$3:$C$13,'Base IPCA'!$E$3:$E$13,AH7193,"Cubic","Extrapolate=Linear","MultiX=Average","Skip=True","Sort=True")</f>
        <v>#N/A Invalid Parameter: Interpolation value</v>
      </c>
      <c r="AJ7193" s="43" t="str">
        <f>_xll.BInterpol('Base IPCA'!$C$3:$C$13,'Base IPCA'!$D$3:$D$13,AH7193,"Cubic","Extrapolate=Linear","MultiX=Average","Skip=True","Sort=True")</f>
        <v>#N/A Invalid Parameter: Interpolation value</v>
      </c>
    </row>
    <row r="7194" spans="34:36" x14ac:dyDescent="0.25">
      <c r="AH7194" s="42" t="e">
        <f t="shared" si="206"/>
        <v>#REF!</v>
      </c>
      <c r="AI7194" s="43" t="str">
        <f>_xll.BInterpol('Base IPCA'!$C$3:$C$13,'Base IPCA'!$E$3:$E$13,AH7194,"Cubic","Extrapolate=Linear","MultiX=Average","Skip=True","Sort=True")</f>
        <v>#N/A Invalid Parameter: Interpolation value</v>
      </c>
      <c r="AJ7194" s="43" t="str">
        <f>_xll.BInterpol('Base IPCA'!$C$3:$C$13,'Base IPCA'!$D$3:$D$13,AH7194,"Cubic","Extrapolate=Linear","MultiX=Average","Skip=True","Sort=True")</f>
        <v>#N/A Invalid Parameter: Interpolation value</v>
      </c>
    </row>
    <row r="7195" spans="34:36" x14ac:dyDescent="0.25">
      <c r="AH7195" s="42" t="e">
        <f t="shared" si="206"/>
        <v>#REF!</v>
      </c>
      <c r="AI7195" s="43" t="str">
        <f>_xll.BInterpol('Base IPCA'!$C$3:$C$13,'Base IPCA'!$E$3:$E$13,AH7195,"Cubic","Extrapolate=Linear","MultiX=Average","Skip=True","Sort=True")</f>
        <v>#N/A Invalid Parameter: Interpolation value</v>
      </c>
      <c r="AJ7195" s="43" t="str">
        <f>_xll.BInterpol('Base IPCA'!$C$3:$C$13,'Base IPCA'!$D$3:$D$13,AH7195,"Cubic","Extrapolate=Linear","MultiX=Average","Skip=True","Sort=True")</f>
        <v>#N/A Invalid Parameter: Interpolation value</v>
      </c>
    </row>
    <row r="7196" spans="34:36" x14ac:dyDescent="0.25">
      <c r="AH7196" s="42" t="e">
        <f t="shared" si="206"/>
        <v>#REF!</v>
      </c>
      <c r="AI7196" s="43" t="str">
        <f>_xll.BInterpol('Base IPCA'!$C$3:$C$13,'Base IPCA'!$E$3:$E$13,AH7196,"Cubic","Extrapolate=Linear","MultiX=Average","Skip=True","Sort=True")</f>
        <v>#N/A Invalid Parameter: Interpolation value</v>
      </c>
      <c r="AJ7196" s="43" t="str">
        <f>_xll.BInterpol('Base IPCA'!$C$3:$C$13,'Base IPCA'!$D$3:$D$13,AH7196,"Cubic","Extrapolate=Linear","MultiX=Average","Skip=True","Sort=True")</f>
        <v>#N/A Invalid Parameter: Interpolation value</v>
      </c>
    </row>
    <row r="7197" spans="34:36" x14ac:dyDescent="0.25">
      <c r="AH7197" s="42" t="e">
        <f t="shared" si="206"/>
        <v>#REF!</v>
      </c>
      <c r="AI7197" s="43" t="str">
        <f>_xll.BInterpol('Base IPCA'!$C$3:$C$13,'Base IPCA'!$E$3:$E$13,AH7197,"Cubic","Extrapolate=Linear","MultiX=Average","Skip=True","Sort=True")</f>
        <v>#N/A Invalid Parameter: Interpolation value</v>
      </c>
      <c r="AJ7197" s="43" t="str">
        <f>_xll.BInterpol('Base IPCA'!$C$3:$C$13,'Base IPCA'!$D$3:$D$13,AH7197,"Cubic","Extrapolate=Linear","MultiX=Average","Skip=True","Sort=True")</f>
        <v>#N/A Invalid Parameter: Interpolation value</v>
      </c>
    </row>
    <row r="7198" spans="34:36" x14ac:dyDescent="0.25">
      <c r="AH7198" s="42" t="e">
        <f t="shared" si="206"/>
        <v>#REF!</v>
      </c>
      <c r="AI7198" s="43" t="str">
        <f>_xll.BInterpol('Base IPCA'!$C$3:$C$13,'Base IPCA'!$E$3:$E$13,AH7198,"Cubic","Extrapolate=Linear","MultiX=Average","Skip=True","Sort=True")</f>
        <v>#N/A Invalid Parameter: Interpolation value</v>
      </c>
      <c r="AJ7198" s="43" t="str">
        <f>_xll.BInterpol('Base IPCA'!$C$3:$C$13,'Base IPCA'!$D$3:$D$13,AH7198,"Cubic","Extrapolate=Linear","MultiX=Average","Skip=True","Sort=True")</f>
        <v>#N/A Invalid Parameter: Interpolation value</v>
      </c>
    </row>
    <row r="7199" spans="34:36" x14ac:dyDescent="0.25">
      <c r="AH7199" s="42" t="e">
        <f t="shared" si="206"/>
        <v>#REF!</v>
      </c>
      <c r="AI7199" s="43" t="str">
        <f>_xll.BInterpol('Base IPCA'!$C$3:$C$13,'Base IPCA'!$E$3:$E$13,AH7199,"Cubic","Extrapolate=Linear","MultiX=Average","Skip=True","Sort=True")</f>
        <v>#N/A Invalid Parameter: Interpolation value</v>
      </c>
      <c r="AJ7199" s="43" t="str">
        <f>_xll.BInterpol('Base IPCA'!$C$3:$C$13,'Base IPCA'!$D$3:$D$13,AH7199,"Cubic","Extrapolate=Linear","MultiX=Average","Skip=True","Sort=True")</f>
        <v>#N/A Invalid Parameter: Interpolation value</v>
      </c>
    </row>
    <row r="7200" spans="34:36" x14ac:dyDescent="0.25">
      <c r="AH7200" s="42" t="e">
        <f t="shared" si="206"/>
        <v>#REF!</v>
      </c>
      <c r="AI7200" s="43" t="str">
        <f>_xll.BInterpol('Base IPCA'!$C$3:$C$13,'Base IPCA'!$E$3:$E$13,AH7200,"Cubic","Extrapolate=Linear","MultiX=Average","Skip=True","Sort=True")</f>
        <v>#N/A Invalid Parameter: Interpolation value</v>
      </c>
      <c r="AJ7200" s="43" t="str">
        <f>_xll.BInterpol('Base IPCA'!$C$3:$C$13,'Base IPCA'!$D$3:$D$13,AH7200,"Cubic","Extrapolate=Linear","MultiX=Average","Skip=True","Sort=True")</f>
        <v>#N/A Invalid Parameter: Interpolation value</v>
      </c>
    </row>
    <row r="7201" spans="34:36" x14ac:dyDescent="0.25">
      <c r="AH7201" s="42" t="e">
        <f t="shared" si="206"/>
        <v>#REF!</v>
      </c>
      <c r="AI7201" s="43" t="str">
        <f>_xll.BInterpol('Base IPCA'!$C$3:$C$13,'Base IPCA'!$E$3:$E$13,AH7201,"Cubic","Extrapolate=Linear","MultiX=Average","Skip=True","Sort=True")</f>
        <v>#N/A Invalid Parameter: Interpolation value</v>
      </c>
      <c r="AJ7201" s="43" t="str">
        <f>_xll.BInterpol('Base IPCA'!$C$3:$C$13,'Base IPCA'!$D$3:$D$13,AH7201,"Cubic","Extrapolate=Linear","MultiX=Average","Skip=True","Sort=True")</f>
        <v>#N/A Invalid Parameter: Interpolation value</v>
      </c>
    </row>
    <row r="7202" spans="34:36" x14ac:dyDescent="0.25">
      <c r="AH7202" s="42" t="e">
        <f t="shared" si="206"/>
        <v>#REF!</v>
      </c>
      <c r="AI7202" s="43" t="str">
        <f>_xll.BInterpol('Base IPCA'!$C$3:$C$13,'Base IPCA'!$E$3:$E$13,AH7202,"Cubic","Extrapolate=Linear","MultiX=Average","Skip=True","Sort=True")</f>
        <v>#N/A Invalid Parameter: Interpolation value</v>
      </c>
      <c r="AJ7202" s="43" t="str">
        <f>_xll.BInterpol('Base IPCA'!$C$3:$C$13,'Base IPCA'!$D$3:$D$13,AH7202,"Cubic","Extrapolate=Linear","MultiX=Average","Skip=True","Sort=True")</f>
        <v>#N/A Invalid Parameter: Interpolation value</v>
      </c>
    </row>
    <row r="7203" spans="34:36" x14ac:dyDescent="0.25">
      <c r="AH7203" s="42" t="e">
        <f t="shared" si="206"/>
        <v>#REF!</v>
      </c>
      <c r="AI7203" s="43" t="str">
        <f>_xll.BInterpol('Base IPCA'!$C$3:$C$13,'Base IPCA'!$E$3:$E$13,AH7203,"Cubic","Extrapolate=Linear","MultiX=Average","Skip=True","Sort=True")</f>
        <v>#N/A Invalid Parameter: Interpolation value</v>
      </c>
      <c r="AJ7203" s="43" t="str">
        <f>_xll.BInterpol('Base IPCA'!$C$3:$C$13,'Base IPCA'!$D$3:$D$13,AH7203,"Cubic","Extrapolate=Linear","MultiX=Average","Skip=True","Sort=True")</f>
        <v>#N/A Invalid Parameter: Interpolation value</v>
      </c>
    </row>
    <row r="7204" spans="34:36" x14ac:dyDescent="0.25">
      <c r="AH7204" s="42" t="e">
        <f t="shared" si="206"/>
        <v>#REF!</v>
      </c>
      <c r="AI7204" s="43" t="str">
        <f>_xll.BInterpol('Base IPCA'!$C$3:$C$13,'Base IPCA'!$E$3:$E$13,AH7204,"Cubic","Extrapolate=Linear","MultiX=Average","Skip=True","Sort=True")</f>
        <v>#N/A Invalid Parameter: Interpolation value</v>
      </c>
      <c r="AJ7204" s="43" t="str">
        <f>_xll.BInterpol('Base IPCA'!$C$3:$C$13,'Base IPCA'!$D$3:$D$13,AH7204,"Cubic","Extrapolate=Linear","MultiX=Average","Skip=True","Sort=True")</f>
        <v>#N/A Invalid Parameter: Interpolation value</v>
      </c>
    </row>
    <row r="7205" spans="34:36" x14ac:dyDescent="0.25">
      <c r="AH7205" s="42" t="e">
        <f t="shared" si="206"/>
        <v>#REF!</v>
      </c>
      <c r="AI7205" s="43" t="str">
        <f>_xll.BInterpol('Base IPCA'!$C$3:$C$13,'Base IPCA'!$E$3:$E$13,AH7205,"Cubic","Extrapolate=Linear","MultiX=Average","Skip=True","Sort=True")</f>
        <v>#N/A Invalid Parameter: Interpolation value</v>
      </c>
      <c r="AJ7205" s="43" t="str">
        <f>_xll.BInterpol('Base IPCA'!$C$3:$C$13,'Base IPCA'!$D$3:$D$13,AH7205,"Cubic","Extrapolate=Linear","MultiX=Average","Skip=True","Sort=True")</f>
        <v>#N/A Invalid Parameter: Interpolation value</v>
      </c>
    </row>
    <row r="7206" spans="34:36" x14ac:dyDescent="0.25">
      <c r="AH7206" s="42" t="e">
        <f t="shared" si="206"/>
        <v>#REF!</v>
      </c>
      <c r="AI7206" s="43" t="str">
        <f>_xll.BInterpol('Base IPCA'!$C$3:$C$13,'Base IPCA'!$E$3:$E$13,AH7206,"Cubic","Extrapolate=Linear","MultiX=Average","Skip=True","Sort=True")</f>
        <v>#N/A Invalid Parameter: Interpolation value</v>
      </c>
      <c r="AJ7206" s="43" t="str">
        <f>_xll.BInterpol('Base IPCA'!$C$3:$C$13,'Base IPCA'!$D$3:$D$13,AH7206,"Cubic","Extrapolate=Linear","MultiX=Average","Skip=True","Sort=True")</f>
        <v>#N/A Invalid Parameter: Interpolation value</v>
      </c>
    </row>
    <row r="7207" spans="34:36" x14ac:dyDescent="0.25">
      <c r="AH7207" s="42" t="e">
        <f t="shared" si="206"/>
        <v>#REF!</v>
      </c>
      <c r="AI7207" s="43" t="str">
        <f>_xll.BInterpol('Base IPCA'!$C$3:$C$13,'Base IPCA'!$E$3:$E$13,AH7207,"Cubic","Extrapolate=Linear","MultiX=Average","Skip=True","Sort=True")</f>
        <v>#N/A Invalid Parameter: Interpolation value</v>
      </c>
      <c r="AJ7207" s="43" t="str">
        <f>_xll.BInterpol('Base IPCA'!$C$3:$C$13,'Base IPCA'!$D$3:$D$13,AH7207,"Cubic","Extrapolate=Linear","MultiX=Average","Skip=True","Sort=True")</f>
        <v>#N/A Invalid Parameter: Interpolation value</v>
      </c>
    </row>
    <row r="7208" spans="34:36" x14ac:dyDescent="0.25">
      <c r="AH7208" s="42" t="e">
        <f t="shared" si="206"/>
        <v>#REF!</v>
      </c>
      <c r="AI7208" s="43" t="str">
        <f>_xll.BInterpol('Base IPCA'!$C$3:$C$13,'Base IPCA'!$E$3:$E$13,AH7208,"Cubic","Extrapolate=Linear","MultiX=Average","Skip=True","Sort=True")</f>
        <v>#N/A Invalid Parameter: Interpolation value</v>
      </c>
      <c r="AJ7208" s="43" t="str">
        <f>_xll.BInterpol('Base IPCA'!$C$3:$C$13,'Base IPCA'!$D$3:$D$13,AH7208,"Cubic","Extrapolate=Linear","MultiX=Average","Skip=True","Sort=True")</f>
        <v>#N/A Invalid Parameter: Interpolation value</v>
      </c>
    </row>
    <row r="7209" spans="34:36" x14ac:dyDescent="0.25">
      <c r="AH7209" s="42" t="e">
        <f t="shared" si="206"/>
        <v>#REF!</v>
      </c>
      <c r="AI7209" s="43" t="str">
        <f>_xll.BInterpol('Base IPCA'!$C$3:$C$13,'Base IPCA'!$E$3:$E$13,AH7209,"Cubic","Extrapolate=Linear","MultiX=Average","Skip=True","Sort=True")</f>
        <v>#N/A Invalid Parameter: Interpolation value</v>
      </c>
      <c r="AJ7209" s="43" t="str">
        <f>_xll.BInterpol('Base IPCA'!$C$3:$C$13,'Base IPCA'!$D$3:$D$13,AH7209,"Cubic","Extrapolate=Linear","MultiX=Average","Skip=True","Sort=True")</f>
        <v>#N/A Invalid Parameter: Interpolation value</v>
      </c>
    </row>
    <row r="7210" spans="34:36" x14ac:dyDescent="0.25">
      <c r="AH7210" s="42" t="e">
        <f t="shared" si="206"/>
        <v>#REF!</v>
      </c>
      <c r="AI7210" s="43" t="str">
        <f>_xll.BInterpol('Base IPCA'!$C$3:$C$13,'Base IPCA'!$E$3:$E$13,AH7210,"Cubic","Extrapolate=Linear","MultiX=Average","Skip=True","Sort=True")</f>
        <v>#N/A Invalid Parameter: Interpolation value</v>
      </c>
      <c r="AJ7210" s="43" t="str">
        <f>_xll.BInterpol('Base IPCA'!$C$3:$C$13,'Base IPCA'!$D$3:$D$13,AH7210,"Cubic","Extrapolate=Linear","MultiX=Average","Skip=True","Sort=True")</f>
        <v>#N/A Invalid Parameter: Interpolation value</v>
      </c>
    </row>
    <row r="7211" spans="34:36" x14ac:dyDescent="0.25">
      <c r="AH7211" s="42" t="e">
        <f t="shared" si="206"/>
        <v>#REF!</v>
      </c>
      <c r="AI7211" s="43" t="str">
        <f>_xll.BInterpol('Base IPCA'!$C$3:$C$13,'Base IPCA'!$E$3:$E$13,AH7211,"Cubic","Extrapolate=Linear","MultiX=Average","Skip=True","Sort=True")</f>
        <v>#N/A Invalid Parameter: Interpolation value</v>
      </c>
      <c r="AJ7211" s="43" t="str">
        <f>_xll.BInterpol('Base IPCA'!$C$3:$C$13,'Base IPCA'!$D$3:$D$13,AH7211,"Cubic","Extrapolate=Linear","MultiX=Average","Skip=True","Sort=True")</f>
        <v>#N/A Invalid Parameter: Interpolation value</v>
      </c>
    </row>
    <row r="7212" spans="34:36" x14ac:dyDescent="0.25">
      <c r="AH7212" s="42" t="e">
        <f t="shared" si="206"/>
        <v>#REF!</v>
      </c>
      <c r="AI7212" s="43" t="str">
        <f>_xll.BInterpol('Base IPCA'!$C$3:$C$13,'Base IPCA'!$E$3:$E$13,AH7212,"Cubic","Extrapolate=Linear","MultiX=Average","Skip=True","Sort=True")</f>
        <v>#N/A Invalid Parameter: Interpolation value</v>
      </c>
      <c r="AJ7212" s="43" t="str">
        <f>_xll.BInterpol('Base IPCA'!$C$3:$C$13,'Base IPCA'!$D$3:$D$13,AH7212,"Cubic","Extrapolate=Linear","MultiX=Average","Skip=True","Sort=True")</f>
        <v>#N/A Invalid Parameter: Interpolation value</v>
      </c>
    </row>
    <row r="7213" spans="34:36" x14ac:dyDescent="0.25">
      <c r="AH7213" s="42" t="e">
        <f t="shared" si="206"/>
        <v>#REF!</v>
      </c>
      <c r="AI7213" s="43" t="str">
        <f>_xll.BInterpol('Base IPCA'!$C$3:$C$13,'Base IPCA'!$E$3:$E$13,AH7213,"Cubic","Extrapolate=Linear","MultiX=Average","Skip=True","Sort=True")</f>
        <v>#N/A Invalid Parameter: Interpolation value</v>
      </c>
      <c r="AJ7213" s="43" t="str">
        <f>_xll.BInterpol('Base IPCA'!$C$3:$C$13,'Base IPCA'!$D$3:$D$13,AH7213,"Cubic","Extrapolate=Linear","MultiX=Average","Skip=True","Sort=True")</f>
        <v>#N/A Invalid Parameter: Interpolation value</v>
      </c>
    </row>
    <row r="7214" spans="34:36" x14ac:dyDescent="0.25">
      <c r="AH7214" s="42" t="e">
        <f t="shared" si="206"/>
        <v>#REF!</v>
      </c>
      <c r="AI7214" s="43" t="str">
        <f>_xll.BInterpol('Base IPCA'!$C$3:$C$13,'Base IPCA'!$E$3:$E$13,AH7214,"Cubic","Extrapolate=Linear","MultiX=Average","Skip=True","Sort=True")</f>
        <v>#N/A Invalid Parameter: Interpolation value</v>
      </c>
      <c r="AJ7214" s="43" t="str">
        <f>_xll.BInterpol('Base IPCA'!$C$3:$C$13,'Base IPCA'!$D$3:$D$13,AH7214,"Cubic","Extrapolate=Linear","MultiX=Average","Skip=True","Sort=True")</f>
        <v>#N/A Invalid Parameter: Interpolation value</v>
      </c>
    </row>
    <row r="7215" spans="34:36" x14ac:dyDescent="0.25">
      <c r="AH7215" s="42" t="e">
        <f t="shared" si="206"/>
        <v>#REF!</v>
      </c>
      <c r="AI7215" s="43" t="str">
        <f>_xll.BInterpol('Base IPCA'!$C$3:$C$13,'Base IPCA'!$E$3:$E$13,AH7215,"Cubic","Extrapolate=Linear","MultiX=Average","Skip=True","Sort=True")</f>
        <v>#N/A Invalid Parameter: Interpolation value</v>
      </c>
      <c r="AJ7215" s="43" t="str">
        <f>_xll.BInterpol('Base IPCA'!$C$3:$C$13,'Base IPCA'!$D$3:$D$13,AH7215,"Cubic","Extrapolate=Linear","MultiX=Average","Skip=True","Sort=True")</f>
        <v>#N/A Invalid Parameter: Interpolation value</v>
      </c>
    </row>
    <row r="7216" spans="34:36" x14ac:dyDescent="0.25">
      <c r="AH7216" s="42" t="e">
        <f t="shared" si="206"/>
        <v>#REF!</v>
      </c>
      <c r="AI7216" s="43" t="str">
        <f>_xll.BInterpol('Base IPCA'!$C$3:$C$13,'Base IPCA'!$E$3:$E$13,AH7216,"Cubic","Extrapolate=Linear","MultiX=Average","Skip=True","Sort=True")</f>
        <v>#N/A Invalid Parameter: Interpolation value</v>
      </c>
      <c r="AJ7216" s="43" t="str">
        <f>_xll.BInterpol('Base IPCA'!$C$3:$C$13,'Base IPCA'!$D$3:$D$13,AH7216,"Cubic","Extrapolate=Linear","MultiX=Average","Skip=True","Sort=True")</f>
        <v>#N/A Invalid Parameter: Interpolation value</v>
      </c>
    </row>
    <row r="7217" spans="34:36" x14ac:dyDescent="0.25">
      <c r="AH7217" s="42" t="e">
        <f t="shared" si="206"/>
        <v>#REF!</v>
      </c>
      <c r="AI7217" s="43" t="str">
        <f>_xll.BInterpol('Base IPCA'!$C$3:$C$13,'Base IPCA'!$E$3:$E$13,AH7217,"Cubic","Extrapolate=Linear","MultiX=Average","Skip=True","Sort=True")</f>
        <v>#N/A Invalid Parameter: Interpolation value</v>
      </c>
      <c r="AJ7217" s="43" t="str">
        <f>_xll.BInterpol('Base IPCA'!$C$3:$C$13,'Base IPCA'!$D$3:$D$13,AH7217,"Cubic","Extrapolate=Linear","MultiX=Average","Skip=True","Sort=True")</f>
        <v>#N/A Invalid Parameter: Interpolation value</v>
      </c>
    </row>
  </sheetData>
  <mergeCells count="5">
    <mergeCell ref="P170:AC170"/>
    <mergeCell ref="P155:AC155"/>
    <mergeCell ref="AH2:AJ2"/>
    <mergeCell ref="P142:AC142"/>
    <mergeCell ref="P129:AC129"/>
  </mergeCells>
  <conditionalFormatting sqref="F3:F13">
    <cfRule type="colorScale" priority="1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8:L26">
    <cfRule type="cellIs" dxfId="1" priority="3" operator="lessThan">
      <formula>0</formula>
    </cfRule>
    <cfRule type="cellIs" dxfId="0" priority="4" operator="greaterThan">
      <formula>0</formula>
    </cfRule>
  </conditionalFormatting>
  <conditionalFormatting sqref="Q157:AB165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CF33-19AA-4D07-B22B-2FCDEEF99DDE}">
  <dimension ref="A1:M29"/>
  <sheetViews>
    <sheetView topLeftCell="B1" workbookViewId="0">
      <selection activeCell="E4" sqref="E4"/>
    </sheetView>
  </sheetViews>
  <sheetFormatPr defaultColWidth="15.140625" defaultRowHeight="15" x14ac:dyDescent="0.25"/>
  <sheetData>
    <row r="1" spans="1:13" ht="15.75" thickBot="1" x14ac:dyDescent="0.3">
      <c r="A1" s="345" t="s">
        <v>386</v>
      </c>
      <c r="B1" s="347" t="s">
        <v>329</v>
      </c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</row>
    <row r="2" spans="1:13" ht="15.75" thickBot="1" x14ac:dyDescent="0.3">
      <c r="A2" s="345"/>
      <c r="B2" s="48" t="s">
        <v>98</v>
      </c>
      <c r="C2" s="49" t="s">
        <v>106</v>
      </c>
      <c r="D2" s="49" t="s">
        <v>334</v>
      </c>
      <c r="E2" s="49" t="s">
        <v>338</v>
      </c>
      <c r="F2" s="49" t="s">
        <v>104</v>
      </c>
      <c r="G2" s="49" t="s">
        <v>100</v>
      </c>
      <c r="H2" s="49" t="s">
        <v>335</v>
      </c>
      <c r="I2" s="49" t="s">
        <v>339</v>
      </c>
      <c r="J2" s="49" t="s">
        <v>267</v>
      </c>
      <c r="K2" s="49" t="s">
        <v>107</v>
      </c>
      <c r="L2" s="49" t="s">
        <v>105</v>
      </c>
      <c r="M2" s="50" t="s">
        <v>108</v>
      </c>
    </row>
    <row r="3" spans="1:13" ht="15.75" thickBot="1" x14ac:dyDescent="0.3">
      <c r="A3" s="347"/>
      <c r="B3" s="67" t="e">
        <f ca="1">HLOOKUP(RISCO!B2,'Base IPCA'!$P$121:$AC$124,2,0)</f>
        <v>#N/A</v>
      </c>
      <c r="C3" s="67" t="e">
        <f ca="1">HLOOKUP(RISCO!C2,'Base IPCA'!$P$121:$AC$124,2,0)</f>
        <v>#N/A</v>
      </c>
      <c r="D3" s="67" t="e">
        <f ca="1">HLOOKUP(RISCO!D2,'Base IPCA'!$P$121:$AC$124,2,0)</f>
        <v>#N/A</v>
      </c>
      <c r="E3" s="67" t="e">
        <f ca="1">HLOOKUP(RISCO!E2,'Base IPCA'!$P$121:$AC$124,2,0)</f>
        <v>#N/A</v>
      </c>
      <c r="F3" s="67" t="e">
        <f ca="1">HLOOKUP(RISCO!F2,'Base IPCA'!$P$121:$AC$124,2,0)</f>
        <v>#N/A</v>
      </c>
      <c r="G3" s="67" t="e">
        <f ca="1">HLOOKUP(RISCO!G2,'Base IPCA'!$P$121:$AC$124,2,0)</f>
        <v>#N/A</v>
      </c>
      <c r="H3" s="67" t="e">
        <f ca="1">HLOOKUP(RISCO!H2,'Base IPCA'!$P$121:$AC$124,2,0)</f>
        <v>#N/A</v>
      </c>
      <c r="I3" s="67" t="e">
        <f ca="1">HLOOKUP(RISCO!I2,'Base IPCA'!$P$121:$AC$124,2,0)</f>
        <v>#N/A</v>
      </c>
      <c r="J3" s="67" t="e">
        <f ca="1">HLOOKUP(RISCO!J2,'Base IPCA'!$P$121:$AC$124,2,0)</f>
        <v>#N/A</v>
      </c>
      <c r="K3" s="67" t="e">
        <f ca="1">HLOOKUP(RISCO!K2,'Base IPCA'!$P$121:$AC$124,2,0)</f>
        <v>#N/A</v>
      </c>
      <c r="L3" s="67" t="e">
        <f ca="1">HLOOKUP(RISCO!L2,'Base IPCA'!$P$121:$AC$124,2,0)</f>
        <v>#N/A</v>
      </c>
      <c r="M3" s="67" t="e">
        <f ca="1">HLOOKUP(RISCO!M2,'Base IPCA'!$P$121:$AC$124,2,0)</f>
        <v>#N/A</v>
      </c>
    </row>
    <row r="4" spans="1:13" ht="15.75" thickBot="1" x14ac:dyDescent="0.3">
      <c r="A4" s="74" t="s">
        <v>76</v>
      </c>
      <c r="B4" s="152" t="e">
        <f ca="1">HLOOKUP(RISCO!B2,'Base IPCA'!$P$121:$AC$124,3,0)</f>
        <v>#N/A</v>
      </c>
      <c r="C4" s="152" t="e">
        <f ca="1">HLOOKUP(RISCO!C2,'Base IPCA'!$P$121:$AC$124,3,0)</f>
        <v>#N/A</v>
      </c>
      <c r="D4" s="152" t="e">
        <f ca="1">HLOOKUP(RISCO!D2,'Base IPCA'!$P$121:$AC$124,3,0)</f>
        <v>#N/A</v>
      </c>
      <c r="E4" s="152" t="e">
        <f ca="1">HLOOKUP(RISCO!E2,'Base IPCA'!$P$121:$AC$124,3,0)</f>
        <v>#N/A</v>
      </c>
      <c r="F4" s="152" t="e">
        <f ca="1">HLOOKUP(RISCO!F2,'Base IPCA'!$P$121:$AC$124,3,0)</f>
        <v>#N/A</v>
      </c>
      <c r="G4" s="152" t="e">
        <f ca="1">HLOOKUP(RISCO!G2,'Base IPCA'!$P$121:$AC$124,3,0)</f>
        <v>#N/A</v>
      </c>
      <c r="H4" s="152" t="e">
        <f ca="1">HLOOKUP(RISCO!H2,'Base IPCA'!$P$121:$AC$124,3,0)</f>
        <v>#N/A</v>
      </c>
      <c r="I4" s="152" t="e">
        <f ca="1">HLOOKUP(RISCO!I2,'Base IPCA'!$P$121:$AC$124,3,0)</f>
        <v>#N/A</v>
      </c>
      <c r="J4" s="152" t="e">
        <f ca="1">HLOOKUP(RISCO!J2,'Base IPCA'!$P$121:$AC$124,3,0)</f>
        <v>#N/A</v>
      </c>
      <c r="K4" s="152" t="e">
        <f ca="1">HLOOKUP(RISCO!K2,'Base IPCA'!$P$121:$AC$124,3,0)</f>
        <v>#N/A</v>
      </c>
      <c r="L4" s="152" t="e">
        <f ca="1">HLOOKUP(RISCO!L2,'Base IPCA'!$P$121:$AC$124,3,0)</f>
        <v>#N/A</v>
      </c>
      <c r="M4" s="152" t="e">
        <f ca="1">HLOOKUP(RISCO!M2,'Base IPCA'!$P$121:$AC$124,3,0)</f>
        <v>#N/A</v>
      </c>
    </row>
    <row r="5" spans="1:13" ht="15.75" thickBot="1" x14ac:dyDescent="0.3">
      <c r="A5" s="74" t="s">
        <v>207</v>
      </c>
      <c r="B5" s="148" t="e">
        <f ca="1">HLOOKUP(RISCO!B2,'Base IPCA'!$P$121:$AC$124,4,0)</f>
        <v>#N/A</v>
      </c>
      <c r="C5" s="148" t="e">
        <f ca="1">HLOOKUP(RISCO!C2,'Base IPCA'!$P$121:$AC$124,4,0)</f>
        <v>#N/A</v>
      </c>
      <c r="D5" s="148" t="e">
        <f ca="1">HLOOKUP(RISCO!D2,'Base IPCA'!$P$121:$AC$124,4,0)</f>
        <v>#N/A</v>
      </c>
      <c r="E5" s="148" t="e">
        <f ca="1">HLOOKUP(RISCO!E2,'Base IPCA'!$P$121:$AC$124,4,0)</f>
        <v>#N/A</v>
      </c>
      <c r="F5" s="148" t="e">
        <f ca="1">HLOOKUP(RISCO!F2,'Base IPCA'!$P$121:$AC$124,4,0)</f>
        <v>#N/A</v>
      </c>
      <c r="G5" s="148" t="e">
        <f ca="1">HLOOKUP(RISCO!G2,'Base IPCA'!$P$121:$AC$124,4,0)</f>
        <v>#N/A</v>
      </c>
      <c r="H5" s="148" t="e">
        <f ca="1">HLOOKUP(RISCO!H2,'Base IPCA'!$P$121:$AC$124,4,0)</f>
        <v>#N/A</v>
      </c>
      <c r="I5" s="148" t="e">
        <f ca="1">HLOOKUP(RISCO!I2,'Base IPCA'!$P$121:$AC$124,4,0)</f>
        <v>#N/A</v>
      </c>
      <c r="J5" s="148" t="e">
        <f ca="1">HLOOKUP(RISCO!J2,'Base IPCA'!$P$121:$AC$124,4,0)</f>
        <v>#N/A</v>
      </c>
      <c r="K5" s="148" t="e">
        <f ca="1">HLOOKUP(RISCO!K2,'Base IPCA'!$P$121:$AC$124,4,0)</f>
        <v>#N/A</v>
      </c>
      <c r="L5" s="148" t="e">
        <f ca="1">HLOOKUP(RISCO!L2,'Base IPCA'!$P$121:$AC$124,4,0)</f>
        <v>#N/A</v>
      </c>
      <c r="M5" s="148" t="e">
        <f ca="1">HLOOKUP(RISCO!M2,'Base IPCA'!$P$121:$AC$124,4,0)</f>
        <v>#N/A</v>
      </c>
    </row>
    <row r="6" spans="1:13" x14ac:dyDescent="0.25">
      <c r="A6" s="6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</row>
    <row r="7" spans="1:13" ht="15.75" thickBot="1" x14ac:dyDescent="0.3">
      <c r="A7" s="345" t="s">
        <v>387</v>
      </c>
      <c r="B7" s="347" t="s">
        <v>385</v>
      </c>
      <c r="C7" s="347"/>
      <c r="D7" s="347"/>
      <c r="E7" s="347"/>
      <c r="F7" s="347"/>
      <c r="G7" s="347"/>
      <c r="H7" s="347"/>
      <c r="I7" s="347"/>
      <c r="J7" s="347"/>
      <c r="K7" s="347"/>
      <c r="L7" s="347"/>
      <c r="M7" s="347"/>
    </row>
    <row r="8" spans="1:13" ht="15.75" thickBot="1" x14ac:dyDescent="0.3">
      <c r="A8" s="345"/>
      <c r="B8" s="48" t="s">
        <v>98</v>
      </c>
      <c r="C8" s="49" t="s">
        <v>106</v>
      </c>
      <c r="D8" s="49" t="s">
        <v>334</v>
      </c>
      <c r="E8" s="49" t="s">
        <v>338</v>
      </c>
      <c r="F8" s="49" t="s">
        <v>104</v>
      </c>
      <c r="G8" s="49" t="s">
        <v>100</v>
      </c>
      <c r="H8" s="49" t="s">
        <v>335</v>
      </c>
      <c r="I8" s="49" t="s">
        <v>339</v>
      </c>
      <c r="J8" s="49" t="s">
        <v>267</v>
      </c>
      <c r="K8" s="49" t="s">
        <v>107</v>
      </c>
      <c r="L8" s="49" t="s">
        <v>105</v>
      </c>
      <c r="M8" s="50" t="s">
        <v>108</v>
      </c>
    </row>
    <row r="9" spans="1:13" ht="15.75" thickBot="1" x14ac:dyDescent="0.3">
      <c r="A9" s="347"/>
      <c r="B9" s="64">
        <v>0</v>
      </c>
      <c r="C9" s="64">
        <v>0</v>
      </c>
      <c r="D9" s="64">
        <v>0</v>
      </c>
      <c r="E9" s="67" t="str">
        <f ca="1">HLOOKUP(RISCO!E8,Bolsa!$B$10:$H$22,11,0)</f>
        <v/>
      </c>
      <c r="F9" s="67">
        <v>0</v>
      </c>
      <c r="G9" s="67" t="e">
        <f ca="1">HLOOKUP(RISCO!G8,Bolsa!$B$10:$H$22,11,0)</f>
        <v>#N/A</v>
      </c>
      <c r="H9" s="67" t="str">
        <f ca="1">HLOOKUP(RISCO!H8,Bolsa!$B$10:$H$22,11,0)</f>
        <v/>
      </c>
      <c r="I9" s="67" t="str">
        <f ca="1">HLOOKUP(RISCO!I8,Bolsa!$B$10:$H$22,11,0)</f>
        <v/>
      </c>
      <c r="J9" s="67" t="str">
        <f ca="1">HLOOKUP(RISCO!J8,Bolsa!$B$10:$H$22,11,0)</f>
        <v/>
      </c>
      <c r="K9" s="67">
        <v>0</v>
      </c>
      <c r="L9" s="67">
        <v>0</v>
      </c>
      <c r="M9" s="67" t="str">
        <f ca="1">HLOOKUP(RISCO!M8,Bolsa!$B$10:$H$22,11,0)</f>
        <v/>
      </c>
    </row>
    <row r="10" spans="1:13" ht="15.75" thickBot="1" x14ac:dyDescent="0.3">
      <c r="A10" s="74" t="s">
        <v>214</v>
      </c>
      <c r="B10" s="147">
        <f ca="1">IFERROR(HLOOKUP(RISCO!B8,Bolsa!$B$10:$H$22,12,0),0)</f>
        <v>0</v>
      </c>
      <c r="C10" s="147">
        <f ca="1">IFERROR(HLOOKUP(RISCO!C8,Bolsa!$B$10:$H$22,12,0),0)</f>
        <v>0</v>
      </c>
      <c r="D10" s="147">
        <f ca="1">IFERROR(HLOOKUP(RISCO!D8,Bolsa!$B$10:$H$22,12,0),0)</f>
        <v>0</v>
      </c>
      <c r="E10" s="147">
        <f ca="1">IFERROR(HLOOKUP(RISCO!E8,Bolsa!$B$10:$H$22,12,0),0)</f>
        <v>0</v>
      </c>
      <c r="F10" s="147">
        <f ca="1">IFERROR(HLOOKUP(RISCO!F8,Bolsa!$B$10:$H$22,12,0),0)</f>
        <v>0</v>
      </c>
      <c r="G10" s="147">
        <f ca="1">IFERROR(HLOOKUP(RISCO!G8,Bolsa!$B$10:$H$22,12,0),0)</f>
        <v>0</v>
      </c>
      <c r="H10" s="147">
        <f ca="1">IFERROR(HLOOKUP(RISCO!H8,Bolsa!$B$10:$H$22,12,0),0)</f>
        <v>1.3538378877742832E-2</v>
      </c>
      <c r="I10" s="147">
        <f ca="1">IFERROR(HLOOKUP(RISCO!I8,Bolsa!$B$10:$H$22,12,0),0)</f>
        <v>0</v>
      </c>
      <c r="J10" s="147">
        <f ca="1">IFERROR(HLOOKUP(RISCO!J8,Bolsa!$B$10:$H$22,12,0),0)</f>
        <v>1.259191536831368E-2</v>
      </c>
      <c r="K10" s="147">
        <f ca="1">IFERROR(HLOOKUP(RISCO!K8,Bolsa!$B$10:$H$22,12,0),0)</f>
        <v>0</v>
      </c>
      <c r="L10" s="147">
        <f ca="1">IFERROR(HLOOKUP(RISCO!L8,Bolsa!$B$10:$H$22,12,0),0)</f>
        <v>0</v>
      </c>
      <c r="M10" s="147" t="str">
        <f ca="1">IFERROR(HLOOKUP(RISCO!M8,Bolsa!$B$10:$H$22,12,0),0)</f>
        <v/>
      </c>
    </row>
    <row r="11" spans="1:13" ht="15.75" thickBot="1" x14ac:dyDescent="0.3">
      <c r="A11" s="74" t="s">
        <v>212</v>
      </c>
      <c r="B11" s="147">
        <f ca="1">IFERROR(HLOOKUP(RISCO!B8,Bolsa!$B$10:$H$22,13,0),0)</f>
        <v>0</v>
      </c>
      <c r="C11" s="147">
        <f ca="1">IFERROR(HLOOKUP(RISCO!C8,Bolsa!$B$10:$H$22,13,0),0)</f>
        <v>0</v>
      </c>
      <c r="D11" s="147">
        <f ca="1">IFERROR(HLOOKUP(RISCO!D8,Bolsa!$B$10:$H$22,13,0),0)</f>
        <v>0</v>
      </c>
      <c r="E11" s="147">
        <f ca="1">IFERROR(HLOOKUP(RISCO!E8,Bolsa!$B$10:$H$22,13,0),0)</f>
        <v>0</v>
      </c>
      <c r="F11" s="147">
        <f ca="1">IFERROR(HLOOKUP(RISCO!F8,Bolsa!$B$10:$H$22,13,0),0)</f>
        <v>0</v>
      </c>
      <c r="G11" s="147">
        <f ca="1">IFERROR(HLOOKUP(RISCO!G8,Bolsa!$B$10:$H$22,13,0),0)</f>
        <v>0</v>
      </c>
      <c r="H11" s="147">
        <f ca="1">IFERROR(HLOOKUP(RISCO!H8,Bolsa!$B$10:$H$22,13,0),0)</f>
        <v>0</v>
      </c>
      <c r="I11" s="147">
        <f ca="1">IFERROR(HLOOKUP(RISCO!I8,Bolsa!$B$10:$H$22,13,0),0)</f>
        <v>0</v>
      </c>
      <c r="J11" s="147">
        <f ca="1">IFERROR(HLOOKUP(RISCO!J8,Bolsa!$B$10:$H$22,13,0),0)</f>
        <v>0</v>
      </c>
      <c r="K11" s="147">
        <f ca="1">IFERROR(HLOOKUP(RISCO!K8,Bolsa!$B$10:$H$22,13,0),0)</f>
        <v>0</v>
      </c>
      <c r="L11" s="147">
        <f ca="1">IFERROR(HLOOKUP(RISCO!L8,Bolsa!$B$10:$H$22,13,0),0)</f>
        <v>0</v>
      </c>
      <c r="M11" s="147">
        <f ca="1">IFERROR(HLOOKUP(RISCO!M8,Bolsa!$B$10:$H$22,13,0),0)</f>
        <v>0</v>
      </c>
    </row>
    <row r="12" spans="1:13" ht="15.75" thickBot="1" x14ac:dyDescent="0.3">
      <c r="A12" s="74" t="s">
        <v>213</v>
      </c>
      <c r="B12" s="152">
        <f ca="1">SUM(B10:B11)</f>
        <v>0</v>
      </c>
      <c r="C12" s="152">
        <f ca="1">SUM(C10:C11)</f>
        <v>0</v>
      </c>
      <c r="D12" s="152">
        <f ca="1">SUM(D10:D11)</f>
        <v>0</v>
      </c>
      <c r="E12" s="152">
        <f t="shared" ref="E12:M12" ca="1" si="0">SUM(E10:E11)</f>
        <v>0</v>
      </c>
      <c r="F12" s="152">
        <f t="shared" ca="1" si="0"/>
        <v>0</v>
      </c>
      <c r="G12" s="152">
        <f t="shared" ca="1" si="0"/>
        <v>0</v>
      </c>
      <c r="H12" s="152">
        <f t="shared" ca="1" si="0"/>
        <v>1.3538378877742832E-2</v>
      </c>
      <c r="I12" s="152">
        <f t="shared" ca="1" si="0"/>
        <v>0</v>
      </c>
      <c r="J12" s="152">
        <f t="shared" ca="1" si="0"/>
        <v>1.259191536831368E-2</v>
      </c>
      <c r="K12" s="152">
        <f t="shared" ca="1" si="0"/>
        <v>0</v>
      </c>
      <c r="L12" s="152">
        <f t="shared" ca="1" si="0"/>
        <v>0</v>
      </c>
      <c r="M12" s="152">
        <f t="shared" ca="1" si="0"/>
        <v>0</v>
      </c>
    </row>
    <row r="13" spans="1:13" ht="15.75" thickBot="1" x14ac:dyDescent="0.3">
      <c r="A13" s="74" t="s">
        <v>211</v>
      </c>
      <c r="B13" s="75">
        <v>0</v>
      </c>
      <c r="C13" s="75">
        <v>0</v>
      </c>
      <c r="D13" s="75">
        <v>0</v>
      </c>
      <c r="E13" s="147" t="e">
        <f ca="1">HLOOKUP(RISCO!E8,Bolsa!$B$10:$H$22,14,0)</f>
        <v>#REF!</v>
      </c>
      <c r="F13" s="75">
        <v>0</v>
      </c>
      <c r="G13" s="147" t="e">
        <f ca="1">HLOOKUP(RISCO!G8,Bolsa!$B$10:$H$22,14,0)</f>
        <v>#N/A</v>
      </c>
      <c r="H13" s="147" t="e">
        <f ca="1">HLOOKUP(RISCO!H8,Bolsa!$B$10:$H$22,14,0)</f>
        <v>#REF!</v>
      </c>
      <c r="I13" s="147" t="e">
        <f ca="1">HLOOKUP(RISCO!I8,Bolsa!$B$10:$H$22,14,0)</f>
        <v>#REF!</v>
      </c>
      <c r="J13" s="147" t="e">
        <f ca="1">HLOOKUP(RISCO!J8,Bolsa!$B$10:$H$22,14,0)</f>
        <v>#REF!</v>
      </c>
      <c r="K13" s="75">
        <v>0</v>
      </c>
      <c r="L13" s="75">
        <v>0</v>
      </c>
      <c r="M13" s="147" t="e">
        <f ca="1">HLOOKUP(RISCO!M8,Bolsa!$B$10:$H$22,14,0)</f>
        <v>#REF!</v>
      </c>
    </row>
    <row r="15" spans="1:13" ht="15.75" thickBot="1" x14ac:dyDescent="0.3">
      <c r="A15" s="345" t="s">
        <v>408</v>
      </c>
      <c r="B15" s="347" t="s">
        <v>401</v>
      </c>
      <c r="C15" s="347"/>
      <c r="D15" s="347"/>
      <c r="E15" s="347"/>
      <c r="F15" s="347"/>
      <c r="G15" s="347"/>
      <c r="H15" s="347"/>
      <c r="I15" s="347"/>
      <c r="J15" s="347"/>
      <c r="K15" s="347"/>
      <c r="L15" s="347"/>
      <c r="M15" s="347"/>
    </row>
    <row r="16" spans="1:13" ht="15.75" thickBot="1" x14ac:dyDescent="0.3">
      <c r="A16" s="345"/>
      <c r="B16" s="48" t="s">
        <v>98</v>
      </c>
      <c r="C16" s="49" t="s">
        <v>106</v>
      </c>
      <c r="D16" s="49" t="s">
        <v>334</v>
      </c>
      <c r="E16" s="49" t="s">
        <v>338</v>
      </c>
      <c r="F16" s="49" t="s">
        <v>104</v>
      </c>
      <c r="G16" s="49" t="s">
        <v>100</v>
      </c>
      <c r="H16" s="49" t="s">
        <v>335</v>
      </c>
      <c r="I16" s="49" t="s">
        <v>339</v>
      </c>
      <c r="J16" s="49" t="s">
        <v>267</v>
      </c>
      <c r="K16" s="49" t="s">
        <v>107</v>
      </c>
      <c r="L16" s="49" t="s">
        <v>105</v>
      </c>
      <c r="M16" s="50" t="s">
        <v>108</v>
      </c>
    </row>
    <row r="17" spans="1:13" ht="15.75" thickBot="1" x14ac:dyDescent="0.3">
      <c r="A17" s="159" t="s">
        <v>406</v>
      </c>
      <c r="B17" s="67">
        <f>IFERROR(VLOOKUP(B$16,FRC!$L$31:$T$42,2,0),0)</f>
        <v>0</v>
      </c>
      <c r="C17" s="67">
        <f>IFERROR(VLOOKUP(C$16,FRC!$L$31:$T$42,2,0),0)</f>
        <v>0</v>
      </c>
      <c r="D17" s="67">
        <f ca="1">IFERROR(VLOOKUP(D$16,FRC!$L$31:$T$42,2,0),0)</f>
        <v>0</v>
      </c>
      <c r="E17" s="67">
        <f ca="1">IFERROR(VLOOKUP(E$16,FRC!$L$31:$T$42,2,0),0)</f>
        <v>0</v>
      </c>
      <c r="F17" s="67">
        <f ca="1">IFERROR(VLOOKUP(F$16,FRC!$L$31:$T$42,2,0),0)</f>
        <v>0</v>
      </c>
      <c r="G17" s="67">
        <f ca="1">IFERROR(VLOOKUP(G$16,FRC!$L$31:$T$42,2,0),0)</f>
        <v>0</v>
      </c>
      <c r="H17" s="67">
        <f ca="1">IFERROR(VLOOKUP(H$16,FRC!$L$31:$T$42,2,0),0)</f>
        <v>0</v>
      </c>
      <c r="I17" s="67">
        <f ca="1">IFERROR(VLOOKUP(I$16,FRC!$L$31:$T$42,2,0),0)</f>
        <v>0</v>
      </c>
      <c r="J17" s="67">
        <f ca="1">IFERROR(VLOOKUP(J$16,FRC!$L$31:$T$42,2,0),0)</f>
        <v>0</v>
      </c>
      <c r="K17" s="67">
        <f>IFERROR(VLOOKUP(K$16,FRC!$L$31:$T$42,2,0),0)</f>
        <v>0</v>
      </c>
      <c r="L17" s="67">
        <f ca="1">IFERROR(VLOOKUP(L$16,FRC!$L$31:$T$42,2,0),0)</f>
        <v>0</v>
      </c>
      <c r="M17" s="67">
        <f ca="1">IFERROR(VLOOKUP(M$16,FRC!$L$31:$T$42,2,0),0)</f>
        <v>0</v>
      </c>
    </row>
    <row r="18" spans="1:13" ht="15.75" thickBot="1" x14ac:dyDescent="0.3">
      <c r="A18" s="159" t="s">
        <v>405</v>
      </c>
      <c r="B18" s="67">
        <f>IFERROR(VLOOKUP(B$16,FRC!$L$31:$T$42,3,0),0)</f>
        <v>0</v>
      </c>
      <c r="C18" s="67">
        <f>IFERROR(VLOOKUP(C$16,FRC!$L$31:$T$42,3,0),0)</f>
        <v>0</v>
      </c>
      <c r="D18" s="67">
        <f ca="1">IFERROR(VLOOKUP(D$16,FRC!$L$31:$T$42,3,0),0)</f>
        <v>0</v>
      </c>
      <c r="E18" s="67">
        <f ca="1">IFERROR(VLOOKUP(E$16,FRC!$L$31:$T$42,3,0),0)</f>
        <v>0</v>
      </c>
      <c r="F18" s="67">
        <f ca="1">IFERROR(VLOOKUP(F$16,FRC!$L$31:$T$42,3,0),0)</f>
        <v>0</v>
      </c>
      <c r="G18" s="67">
        <f ca="1">IFERROR(VLOOKUP(G$16,FRC!$L$31:$T$42,3,0),0)</f>
        <v>0</v>
      </c>
      <c r="H18" s="67">
        <f ca="1">IFERROR(VLOOKUP(H$16,FRC!$L$31:$T$42,3,0),0)</f>
        <v>0</v>
      </c>
      <c r="I18" s="67">
        <f ca="1">IFERROR(VLOOKUP(I$16,FRC!$L$31:$T$42,3,0),0)</f>
        <v>0</v>
      </c>
      <c r="J18" s="67">
        <f ca="1">IFERROR(VLOOKUP(J$16,FRC!$L$31:$T$42,3,0),0)</f>
        <v>0</v>
      </c>
      <c r="K18" s="67">
        <f>IFERROR(VLOOKUP(K$16,FRC!$L$31:$T$42,3,0),0)</f>
        <v>0</v>
      </c>
      <c r="L18" s="67">
        <f ca="1">IFERROR(VLOOKUP(L$16,FRC!$L$31:$T$42,3,0),0)</f>
        <v>0</v>
      </c>
      <c r="M18" s="67">
        <f ca="1">IFERROR(VLOOKUP(M$16,FRC!$L$31:$T$42,3,0),0)</f>
        <v>0</v>
      </c>
    </row>
    <row r="19" spans="1:13" ht="15.75" thickBot="1" x14ac:dyDescent="0.3">
      <c r="A19" s="159" t="s">
        <v>407</v>
      </c>
      <c r="B19" s="67">
        <f>IFERROR(VLOOKUP(B$16,FRC!$L$31:$T$42,4,0),0)</f>
        <v>0</v>
      </c>
      <c r="C19" s="67">
        <f ca="1">IFERROR(VLOOKUP(C$16,FRC!$L$31:$T$42,4,0),0)</f>
        <v>0</v>
      </c>
      <c r="D19" s="67">
        <f ca="1">IFERROR(VLOOKUP(D$16,FRC!$L$31:$T$42,4,0),0)</f>
        <v>0</v>
      </c>
      <c r="E19" s="67">
        <f ca="1">IFERROR(VLOOKUP(E$16,FRC!$L$31:$T$42,4,0),0)</f>
        <v>0</v>
      </c>
      <c r="F19" s="67">
        <f ca="1">IFERROR(VLOOKUP(F$16,FRC!$L$31:$T$42,4,0),0)</f>
        <v>0</v>
      </c>
      <c r="G19" s="67">
        <f ca="1">IFERROR(VLOOKUP(G$16,FRC!$L$31:$T$42,4,0),0)</f>
        <v>0</v>
      </c>
      <c r="H19" s="67">
        <f ca="1">IFERROR(VLOOKUP(H$16,FRC!$L$31:$T$42,4,0),0)</f>
        <v>0</v>
      </c>
      <c r="I19" s="67">
        <f ca="1">IFERROR(VLOOKUP(I$16,FRC!$L$31:$T$42,4,0),0)</f>
        <v>0</v>
      </c>
      <c r="J19" s="67">
        <f ca="1">IFERROR(VLOOKUP(J$16,FRC!$L$31:$T$42,4,0),0)</f>
        <v>0</v>
      </c>
      <c r="K19" s="67">
        <f>IFERROR(VLOOKUP(K$16,FRC!$L$31:$T$42,4,0),0)</f>
        <v>0</v>
      </c>
      <c r="L19" s="67">
        <f ca="1">IFERROR(VLOOKUP(L$16,FRC!$L$31:$T$42,4,0),0)</f>
        <v>0</v>
      </c>
      <c r="M19" s="67">
        <f ca="1">IFERROR(VLOOKUP(M$16,FRC!$L$31:$T$42,4,0),0)</f>
        <v>0</v>
      </c>
    </row>
    <row r="20" spans="1:13" ht="15.75" thickBot="1" x14ac:dyDescent="0.3">
      <c r="A20" s="74" t="s">
        <v>409</v>
      </c>
      <c r="B20" s="150">
        <f>IFERROR(VLOOKUP(B$16,FRC!$L$31:$T$42,6,0),0)</f>
        <v>0</v>
      </c>
      <c r="C20" s="150">
        <f ca="1">IFERROR(VLOOKUP(C$16,FRC!$L$31:$T$42,6,0),0)</f>
        <v>0</v>
      </c>
      <c r="D20" s="150">
        <f ca="1">IFERROR(VLOOKUP(D$16,FRC!$L$31:$T$42,6,0),0)</f>
        <v>0</v>
      </c>
      <c r="E20" s="150">
        <f ca="1">IFERROR(VLOOKUP(E$16,FRC!$L$31:$T$42,6,0),0)</f>
        <v>0</v>
      </c>
      <c r="F20" s="150">
        <f ca="1">IFERROR(VLOOKUP(F$16,FRC!$L$31:$T$42,6,0),0)</f>
        <v>0</v>
      </c>
      <c r="G20" s="150">
        <f ca="1">IFERROR(VLOOKUP(G$16,FRC!$L$31:$T$42,6,0),0)</f>
        <v>0</v>
      </c>
      <c r="H20" s="150">
        <f ca="1">IFERROR(VLOOKUP(H$16,FRC!$L$31:$T$42,6,0),0)</f>
        <v>0</v>
      </c>
      <c r="I20" s="150">
        <f ca="1">IFERROR(VLOOKUP(I$16,FRC!$L$31:$T$42,6,0),0)</f>
        <v>0</v>
      </c>
      <c r="J20" s="150">
        <f ca="1">IFERROR(VLOOKUP(J$16,FRC!$L$31:$T$42,6,0),0)</f>
        <v>0</v>
      </c>
      <c r="K20" s="150">
        <f>IFERROR(VLOOKUP(K$16,FRC!$L$31:$T$42,6,0),0)</f>
        <v>0</v>
      </c>
      <c r="L20" s="150">
        <f ca="1">IFERROR(VLOOKUP(L$16,FRC!$L$31:$T$42,6,0),0)</f>
        <v>0</v>
      </c>
      <c r="M20" s="150">
        <f ca="1">IFERROR(VLOOKUP(M$16,FRC!$L$31:$T$42,6,0),0)</f>
        <v>0</v>
      </c>
    </row>
    <row r="21" spans="1:13" ht="15.75" thickBot="1" x14ac:dyDescent="0.3">
      <c r="A21" s="74" t="s">
        <v>410</v>
      </c>
      <c r="B21" s="151">
        <f>IFERROR(VLOOKUP(B$16,FRC!$L$31:$T$42,7,0),0)</f>
        <v>0</v>
      </c>
      <c r="C21" s="151">
        <f ca="1">IFERROR(VLOOKUP(C$16,FRC!$L$31:$T$42,7,0),0)</f>
        <v>0</v>
      </c>
      <c r="D21" s="151">
        <f ca="1">IFERROR(VLOOKUP(D$16,FRC!$L$31:$T$42,7,0),0)</f>
        <v>0</v>
      </c>
      <c r="E21" s="151">
        <f ca="1">IFERROR(VLOOKUP(E$16,FRC!$L$31:$T$42,7,0),0)</f>
        <v>0</v>
      </c>
      <c r="F21" s="151">
        <f ca="1">IFERROR(VLOOKUP(F$16,FRC!$L$31:$T$42,7,0),0)</f>
        <v>0</v>
      </c>
      <c r="G21" s="151">
        <f ca="1">IFERROR(VLOOKUP(G$16,FRC!$L$31:$T$42,7,0),0)</f>
        <v>0</v>
      </c>
      <c r="H21" s="151">
        <f ca="1">IFERROR(VLOOKUP(H$16,FRC!$L$31:$T$42,7,0),0)</f>
        <v>0</v>
      </c>
      <c r="I21" s="151">
        <f ca="1">IFERROR(VLOOKUP(I$16,FRC!$L$31:$T$42,7,0),0)</f>
        <v>0</v>
      </c>
      <c r="J21" s="151">
        <f ca="1">IFERROR(VLOOKUP(J$16,FRC!$L$31:$T$42,7,0),0)</f>
        <v>0</v>
      </c>
      <c r="K21" s="151">
        <f>IFERROR(VLOOKUP(K$16,FRC!$L$31:$T$42,7,0),0)</f>
        <v>0</v>
      </c>
      <c r="L21" s="151">
        <f ca="1">IFERROR(VLOOKUP(L$16,FRC!$L$31:$T$42,7,0),0)</f>
        <v>0</v>
      </c>
      <c r="M21" s="151">
        <f ca="1">IFERROR(VLOOKUP(M$16,FRC!$L$31:$T$42,7,0),0)</f>
        <v>0</v>
      </c>
    </row>
    <row r="22" spans="1:13" ht="15.75" thickBot="1" x14ac:dyDescent="0.3">
      <c r="A22" s="74" t="s">
        <v>414</v>
      </c>
      <c r="B22" s="150">
        <f>IFERROR(VLOOKUP(B$16,FRC!$L$31:$T$42,8,0),0)</f>
        <v>0</v>
      </c>
      <c r="C22" s="150">
        <f ca="1">IFERROR(VLOOKUP(C$16,FRC!$L$31:$T$42,8,0),0)</f>
        <v>0</v>
      </c>
      <c r="D22" s="150">
        <f ca="1">IFERROR(VLOOKUP(D$16,FRC!$L$31:$T$42,8,0),0)</f>
        <v>0</v>
      </c>
      <c r="E22" s="150">
        <f ca="1">IFERROR(VLOOKUP(E$16,FRC!$L$31:$T$42,8,0),0)</f>
        <v>0</v>
      </c>
      <c r="F22" s="150">
        <f ca="1">IFERROR(VLOOKUP(F$16,FRC!$L$31:$T$42,8,0),0)</f>
        <v>0</v>
      </c>
      <c r="G22" s="150">
        <f ca="1">IFERROR(VLOOKUP(G$16,FRC!$L$31:$T$42,8,0),0)</f>
        <v>0</v>
      </c>
      <c r="H22" s="150">
        <f ca="1">IFERROR(VLOOKUP(H$16,FRC!$L$31:$T$42,8,0),0)</f>
        <v>0</v>
      </c>
      <c r="I22" s="150">
        <f ca="1">IFERROR(VLOOKUP(I$16,FRC!$L$31:$T$42,8,0),0)</f>
        <v>0</v>
      </c>
      <c r="J22" s="150">
        <f ca="1">IFERROR(VLOOKUP(J$16,FRC!$L$31:$T$42,8,0),0)</f>
        <v>0</v>
      </c>
      <c r="K22" s="150">
        <f>IFERROR(VLOOKUP(K$16,FRC!$L$31:$T$42,8,0),0)</f>
        <v>0</v>
      </c>
      <c r="L22" s="150">
        <f ca="1">IFERROR(VLOOKUP(L$16,FRC!$L$31:$T$42,8,0),0)</f>
        <v>0</v>
      </c>
      <c r="M22" s="150">
        <f ca="1">IFERROR(VLOOKUP(M$16,FRC!$L$31:$T$42,8,0),0)</f>
        <v>0</v>
      </c>
    </row>
    <row r="23" spans="1:13" ht="15.75" thickBot="1" x14ac:dyDescent="0.3">
      <c r="A23" s="74" t="s">
        <v>412</v>
      </c>
      <c r="B23" s="151">
        <f>IFERROR(VLOOKUP(B$16,FRC!$L$31:$T$42,9,0),0)</f>
        <v>0</v>
      </c>
      <c r="C23" s="151">
        <f ca="1">IFERROR(VLOOKUP(C$16,FRC!$L$31:$T$42,9,0),0)</f>
        <v>0</v>
      </c>
      <c r="D23" s="151">
        <f ca="1">IFERROR(VLOOKUP(D$16,FRC!$L$31:$T$42,9,0),0)</f>
        <v>0</v>
      </c>
      <c r="E23" s="151">
        <f ca="1">IFERROR(VLOOKUP(E$16,FRC!$L$31:$T$42,9,0),0)</f>
        <v>0</v>
      </c>
      <c r="F23" s="151">
        <f ca="1">IFERROR(VLOOKUP(F$16,FRC!$L$31:$T$42,9,0),0)</f>
        <v>0</v>
      </c>
      <c r="G23" s="151">
        <f ca="1">IFERROR(VLOOKUP(G$16,FRC!$L$31:$T$42,9,0),0)</f>
        <v>0</v>
      </c>
      <c r="H23" s="151">
        <f ca="1">IFERROR(VLOOKUP(H$16,FRC!$L$31:$T$42,9,0),0)</f>
        <v>0</v>
      </c>
      <c r="I23" s="151">
        <f ca="1">IFERROR(VLOOKUP(I$16,FRC!$L$31:$T$42,9,0),0)</f>
        <v>0</v>
      </c>
      <c r="J23" s="151">
        <f ca="1">IFERROR(VLOOKUP(J$16,FRC!$L$31:$T$42,9,0),0)</f>
        <v>0</v>
      </c>
      <c r="K23" s="151">
        <f>IFERROR(VLOOKUP(K$16,FRC!$L$31:$T$42,9,0),0)</f>
        <v>0</v>
      </c>
      <c r="L23" s="151">
        <f ca="1">IFERROR(VLOOKUP(L$16,FRC!$L$31:$T$42,9,0),0)</f>
        <v>0</v>
      </c>
      <c r="M23" s="151">
        <f ca="1">IFERROR(VLOOKUP(M$16,FRC!$L$31:$T$42,9,0),0)</f>
        <v>0</v>
      </c>
    </row>
    <row r="25" spans="1:13" ht="15.75" thickBot="1" x14ac:dyDescent="0.3">
      <c r="A25" s="345" t="s">
        <v>388</v>
      </c>
      <c r="B25" s="347" t="s">
        <v>155</v>
      </c>
      <c r="C25" s="347"/>
      <c r="D25" s="347"/>
      <c r="E25" s="347"/>
      <c r="F25" s="347"/>
      <c r="G25" s="347"/>
      <c r="H25" s="347"/>
      <c r="I25" s="347"/>
      <c r="J25" s="347"/>
      <c r="K25" s="347"/>
      <c r="L25" s="347"/>
      <c r="M25" s="347"/>
    </row>
    <row r="26" spans="1:13" ht="15.75" thickBot="1" x14ac:dyDescent="0.3">
      <c r="A26" s="345"/>
      <c r="B26" s="49" t="s">
        <v>98</v>
      </c>
      <c r="C26" s="49" t="s">
        <v>106</v>
      </c>
      <c r="D26" s="49" t="s">
        <v>334</v>
      </c>
      <c r="E26" s="49" t="s">
        <v>338</v>
      </c>
      <c r="F26" s="49" t="s">
        <v>104</v>
      </c>
      <c r="G26" s="49" t="s">
        <v>100</v>
      </c>
      <c r="H26" s="49" t="s">
        <v>335</v>
      </c>
      <c r="I26" s="49" t="s">
        <v>339</v>
      </c>
      <c r="J26" s="49" t="s">
        <v>267</v>
      </c>
      <c r="K26" s="49" t="s">
        <v>107</v>
      </c>
      <c r="L26" s="49" t="s">
        <v>105</v>
      </c>
      <c r="M26" s="50" t="s">
        <v>108</v>
      </c>
    </row>
    <row r="27" spans="1:13" ht="15.75" thickBot="1" x14ac:dyDescent="0.3">
      <c r="A27" s="161" t="s">
        <v>438</v>
      </c>
      <c r="B27" s="153" t="e">
        <f t="shared" ref="B27:M27" ca="1" si="1">SUM(B12+B4+B21)</f>
        <v>#N/A</v>
      </c>
      <c r="C27" s="153" t="e">
        <f t="shared" ca="1" si="1"/>
        <v>#N/A</v>
      </c>
      <c r="D27" s="153" t="e">
        <f t="shared" ca="1" si="1"/>
        <v>#N/A</v>
      </c>
      <c r="E27" s="153" t="e">
        <f t="shared" ca="1" si="1"/>
        <v>#N/A</v>
      </c>
      <c r="F27" s="153" t="e">
        <f t="shared" ca="1" si="1"/>
        <v>#N/A</v>
      </c>
      <c r="G27" s="153" t="e">
        <f t="shared" ca="1" si="1"/>
        <v>#N/A</v>
      </c>
      <c r="H27" s="153" t="e">
        <f t="shared" ca="1" si="1"/>
        <v>#N/A</v>
      </c>
      <c r="I27" s="153" t="e">
        <f t="shared" ca="1" si="1"/>
        <v>#N/A</v>
      </c>
      <c r="J27" s="153" t="e">
        <f t="shared" ca="1" si="1"/>
        <v>#N/A</v>
      </c>
      <c r="K27" s="153" t="e">
        <f t="shared" ca="1" si="1"/>
        <v>#N/A</v>
      </c>
      <c r="L27" s="153" t="e">
        <f t="shared" ca="1" si="1"/>
        <v>#N/A</v>
      </c>
      <c r="M27" s="153" t="e">
        <f t="shared" ca="1" si="1"/>
        <v>#N/A</v>
      </c>
    </row>
    <row r="28" spans="1:13" ht="15.75" thickBot="1" x14ac:dyDescent="0.3">
      <c r="A28" s="161" t="s">
        <v>390</v>
      </c>
      <c r="B28" s="153">
        <f t="shared" ref="B28:M28" si="2">B23</f>
        <v>0</v>
      </c>
      <c r="C28" s="153">
        <f t="shared" ca="1" si="2"/>
        <v>0</v>
      </c>
      <c r="D28" s="153">
        <f t="shared" ca="1" si="2"/>
        <v>0</v>
      </c>
      <c r="E28" s="153">
        <f t="shared" ca="1" si="2"/>
        <v>0</v>
      </c>
      <c r="F28" s="153">
        <f t="shared" ca="1" si="2"/>
        <v>0</v>
      </c>
      <c r="G28" s="153">
        <f t="shared" ca="1" si="2"/>
        <v>0</v>
      </c>
      <c r="H28" s="153">
        <f t="shared" ca="1" si="2"/>
        <v>0</v>
      </c>
      <c r="I28" s="153">
        <f t="shared" ca="1" si="2"/>
        <v>0</v>
      </c>
      <c r="J28" s="153">
        <f t="shared" ca="1" si="2"/>
        <v>0</v>
      </c>
      <c r="K28" s="153">
        <f t="shared" si="2"/>
        <v>0</v>
      </c>
      <c r="L28" s="153">
        <f t="shared" ca="1" si="2"/>
        <v>0</v>
      </c>
      <c r="M28" s="153">
        <f t="shared" ca="1" si="2"/>
        <v>0</v>
      </c>
    </row>
    <row r="29" spans="1:13" ht="15.75" thickBot="1" x14ac:dyDescent="0.3">
      <c r="A29" s="161" t="s">
        <v>389</v>
      </c>
      <c r="B29" s="153" t="e">
        <f t="shared" ref="B29:M29" ca="1" si="3">SUM(B27:B28)</f>
        <v>#N/A</v>
      </c>
      <c r="C29" s="153" t="e">
        <f t="shared" ca="1" si="3"/>
        <v>#N/A</v>
      </c>
      <c r="D29" s="153" t="e">
        <f t="shared" ca="1" si="3"/>
        <v>#N/A</v>
      </c>
      <c r="E29" s="153" t="e">
        <f t="shared" ca="1" si="3"/>
        <v>#N/A</v>
      </c>
      <c r="F29" s="153" t="e">
        <f t="shared" ca="1" si="3"/>
        <v>#N/A</v>
      </c>
      <c r="G29" s="153" t="e">
        <f t="shared" ca="1" si="3"/>
        <v>#N/A</v>
      </c>
      <c r="H29" s="153" t="e">
        <f t="shared" ca="1" si="3"/>
        <v>#N/A</v>
      </c>
      <c r="I29" s="153" t="e">
        <f t="shared" ca="1" si="3"/>
        <v>#N/A</v>
      </c>
      <c r="J29" s="153" t="e">
        <f t="shared" ca="1" si="3"/>
        <v>#N/A</v>
      </c>
      <c r="K29" s="153" t="e">
        <f t="shared" ca="1" si="3"/>
        <v>#N/A</v>
      </c>
      <c r="L29" s="153" t="e">
        <f t="shared" ca="1" si="3"/>
        <v>#N/A</v>
      </c>
      <c r="M29" s="153" t="e">
        <f t="shared" ca="1" si="3"/>
        <v>#N/A</v>
      </c>
    </row>
  </sheetData>
  <mergeCells count="8">
    <mergeCell ref="B25:M25"/>
    <mergeCell ref="A25:A26"/>
    <mergeCell ref="B1:M1"/>
    <mergeCell ref="B7:M7"/>
    <mergeCell ref="A1:A3"/>
    <mergeCell ref="B15:M15"/>
    <mergeCell ref="A7:A9"/>
    <mergeCell ref="A15:A16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43959-EC2A-48E5-8E11-F935F4ECF846}">
  <dimension ref="A1:Q33"/>
  <sheetViews>
    <sheetView showGridLines="0" zoomScaleNormal="100" workbookViewId="0">
      <selection activeCell="D13" sqref="D13"/>
    </sheetView>
  </sheetViews>
  <sheetFormatPr defaultRowHeight="15" x14ac:dyDescent="0.25"/>
  <cols>
    <col min="1" max="1" width="14.28515625" bestFit="1" customWidth="1"/>
    <col min="2" max="2" width="38.140625" bestFit="1" customWidth="1"/>
    <col min="3" max="5" width="14.28515625" bestFit="1" customWidth="1"/>
    <col min="6" max="6" width="15.28515625" bestFit="1" customWidth="1"/>
    <col min="7" max="7" width="14.28515625" bestFit="1" customWidth="1"/>
    <col min="8" max="8" width="13.85546875" customWidth="1"/>
    <col min="10" max="10" width="38.140625" bestFit="1" customWidth="1"/>
    <col min="11" max="11" width="11.5703125" bestFit="1" customWidth="1"/>
    <col min="12" max="12" width="8.140625" bestFit="1" customWidth="1"/>
    <col min="13" max="13" width="6.85546875" bestFit="1" customWidth="1"/>
    <col min="14" max="14" width="11" bestFit="1" customWidth="1"/>
    <col min="15" max="15" width="11.7109375" bestFit="1" customWidth="1"/>
    <col min="16" max="16" width="11.7109375" customWidth="1"/>
  </cols>
  <sheetData>
    <row r="1" spans="2:17" ht="15.75" thickBot="1" x14ac:dyDescent="0.3"/>
    <row r="2" spans="2:17" ht="15.75" thickBot="1" x14ac:dyDescent="0.3">
      <c r="B2" s="45" t="s">
        <v>156</v>
      </c>
      <c r="C2" s="49" t="s">
        <v>335</v>
      </c>
      <c r="D2" s="49" t="s">
        <v>339</v>
      </c>
      <c r="E2" s="49" t="s">
        <v>338</v>
      </c>
      <c r="F2" s="49" t="s">
        <v>267</v>
      </c>
      <c r="G2" s="50" t="s">
        <v>108</v>
      </c>
      <c r="H2" s="45" t="s">
        <v>155</v>
      </c>
    </row>
    <row r="3" spans="2:17" x14ac:dyDescent="0.25">
      <c r="B3" s="51" t="s">
        <v>218</v>
      </c>
      <c r="C3" s="58">
        <f ca="1">SUMIFS(Extranet!$H:$H,Extranet!$C:$C,C$2,Extranet!$D:$D,$B3)</f>
        <v>6000</v>
      </c>
      <c r="D3" s="58">
        <f ca="1">SUMIFS(Extranet!$H:$H,Extranet!$C:$C,D$2,Extranet!$D:$D,$B3)</f>
        <v>0</v>
      </c>
      <c r="E3" s="58">
        <f ca="1">SUMIFS(Extranet!$H:$H,Extranet!$C:$C,E$2,Extranet!$D:$D,$B3)</f>
        <v>0</v>
      </c>
      <c r="F3" s="58">
        <f ca="1">SUMIFS(Extranet!$H:$H,Extranet!$C:$C,F$2,Extranet!$D:$D,$B3)</f>
        <v>21411</v>
      </c>
      <c r="G3" s="59">
        <f ca="1">SUMIFS(Extranet!$H:$H,Extranet!$C:$C,G$2,Extranet!$D:$D,$B3)</f>
        <v>0</v>
      </c>
      <c r="H3" s="54">
        <f t="shared" ref="H3:H8" ca="1" si="0">SUM(C3:G3)</f>
        <v>27411</v>
      </c>
    </row>
    <row r="4" spans="2:17" x14ac:dyDescent="0.25">
      <c r="B4" s="52" t="s">
        <v>317</v>
      </c>
      <c r="C4" s="16">
        <f ca="1">SUMIFS(Extranet!$H:$H,Extranet!$C:$C,C$2,Extranet!$D:$D,$B4)</f>
        <v>4007</v>
      </c>
      <c r="D4" s="16">
        <f ca="1">SUMIFS(Extranet!$H:$H,Extranet!$C:$C,D$2,Extranet!$D:$D,$B4)</f>
        <v>0</v>
      </c>
      <c r="E4" s="16">
        <f ca="1">SUMIFS(Extranet!$H:$H,Extranet!$C:$C,E$2,Extranet!$D:$D,$B4)</f>
        <v>0</v>
      </c>
      <c r="F4" s="16">
        <f ca="1">SUMIFS(Extranet!$H:$H,Extranet!$C:$C,F$2,Extranet!$D:$D,$B4)</f>
        <v>14563</v>
      </c>
      <c r="G4" s="31">
        <f ca="1">SUMIFS(Extranet!$H:$H,Extranet!$C:$C,G$2,Extranet!$D:$D,$B4)</f>
        <v>0</v>
      </c>
      <c r="H4" s="55">
        <f t="shared" ca="1" si="0"/>
        <v>18570</v>
      </c>
    </row>
    <row r="5" spans="2:17" x14ac:dyDescent="0.25">
      <c r="B5" s="52" t="s">
        <v>120</v>
      </c>
      <c r="C5" s="16">
        <f ca="1">SUMIFS(Extranet!$H:$H,Extranet!$C:$C,C$2,Extranet!$D:$D,$B5)</f>
        <v>203245</v>
      </c>
      <c r="D5" s="16">
        <f ca="1">SUMIFS(Extranet!$H:$H,Extranet!$C:$C,D$2,Extranet!$D:$D,$B5)</f>
        <v>0</v>
      </c>
      <c r="E5" s="16">
        <f ca="1">SUMIFS(Extranet!$H:$H,Extranet!$C:$C,E$2,Extranet!$D:$D,$B5)</f>
        <v>0</v>
      </c>
      <c r="F5" s="16">
        <f ca="1">SUMIFS(Extranet!$H:$H,Extranet!$C:$C,F$2,Extranet!$D:$D,$B5)</f>
        <v>991120</v>
      </c>
      <c r="G5" s="31">
        <f ca="1">SUMIFS(Extranet!$H:$H,Extranet!$C:$C,G$2,Extranet!$D:$D,$B5)</f>
        <v>0</v>
      </c>
      <c r="H5" s="55">
        <f t="shared" ca="1" si="0"/>
        <v>1194365</v>
      </c>
    </row>
    <row r="6" spans="2:17" x14ac:dyDescent="0.25">
      <c r="B6" s="52" t="s">
        <v>709</v>
      </c>
      <c r="C6" s="16">
        <f ca="1">SUMIFS(Extranet!$H:$H,Extranet!$C:$C,C$2,Extranet!$D:$D,$B6)</f>
        <v>0</v>
      </c>
      <c r="D6" s="16">
        <f ca="1">SUMIFS(Extranet!$H:$H,Extranet!$C:$C,D$2,Extranet!$D:$D,$B6)</f>
        <v>0</v>
      </c>
      <c r="E6" s="16">
        <f ca="1">SUMIFS(Extranet!$H:$H,Extranet!$C:$C,E$2,Extranet!$D:$D,$B6)</f>
        <v>0</v>
      </c>
      <c r="F6" s="16">
        <f ca="1">SUMIFS(Extranet!$H:$H,Extranet!$C:$C,F$2,Extranet!$D:$D,$B6)</f>
        <v>0</v>
      </c>
      <c r="G6" s="16">
        <f ca="1">SUMIFS(Extranet!$H:$H,Extranet!$C:$C,G$2,Extranet!$D:$D,$B6)</f>
        <v>0</v>
      </c>
      <c r="H6" s="55">
        <f t="shared" ca="1" si="0"/>
        <v>0</v>
      </c>
    </row>
    <row r="7" spans="2:17" x14ac:dyDescent="0.25">
      <c r="B7" s="52" t="s">
        <v>765</v>
      </c>
      <c r="C7" s="16">
        <f ca="1">SUMIFS(Extranet!$H:$H,Extranet!$C:$C,C$2,Extranet!$D:$D,$B7)</f>
        <v>0</v>
      </c>
      <c r="D7" s="16">
        <f ca="1">SUMIFS(Extranet!$H:$H,Extranet!$C:$C,D$2,Extranet!$D:$D,$B7)</f>
        <v>0</v>
      </c>
      <c r="E7" s="16">
        <f ca="1">SUMIFS(Extranet!$H:$H,Extranet!$C:$C,E$2,Extranet!$D:$D,$B7)</f>
        <v>0</v>
      </c>
      <c r="F7" s="16">
        <f ca="1">SUMIFS(Extranet!$H:$H,Extranet!$C:$C,F$2,Extranet!$D:$D,$B7)</f>
        <v>0</v>
      </c>
      <c r="G7" s="31">
        <f ca="1">SUMIFS(Extranet!$H:$H,Extranet!$C:$C,G$2,Extranet!$D:$D,$B7)</f>
        <v>0</v>
      </c>
      <c r="H7" s="55">
        <f t="shared" ca="1" si="0"/>
        <v>0</v>
      </c>
    </row>
    <row r="8" spans="2:17" ht="15.75" thickBot="1" x14ac:dyDescent="0.3">
      <c r="B8" s="53" t="s">
        <v>766</v>
      </c>
      <c r="C8" s="61">
        <f ca="1">SUMIFS(Extranet!$H:$H,Extranet!$C:$C,C$2,Extranet!$D:$D,$B8)</f>
        <v>0</v>
      </c>
      <c r="D8" s="61">
        <f ca="1">SUMIFS(Extranet!$H:$H,Extranet!$C:$C,D$2,Extranet!$D:$D,$B8)</f>
        <v>0</v>
      </c>
      <c r="E8" s="61">
        <f ca="1">SUMIFS(Extranet!$H:$H,Extranet!$C:$C,E$2,Extranet!$D:$D,$B8)</f>
        <v>0</v>
      </c>
      <c r="F8" s="61">
        <f ca="1">SUMIFS(Extranet!$H:$H,Extranet!$C:$C,F$2,Extranet!$D:$D,$B8)</f>
        <v>0</v>
      </c>
      <c r="G8" s="62">
        <f ca="1">SUMIFS(Extranet!$H:$H,Extranet!$C:$C,G$2,Extranet!$D:$D,$B8)</f>
        <v>0</v>
      </c>
      <c r="H8" s="56">
        <f t="shared" ca="1" si="0"/>
        <v>0</v>
      </c>
    </row>
    <row r="9" spans="2:17" ht="15.75" thickBot="1" x14ac:dyDescent="0.3"/>
    <row r="10" spans="2:17" ht="15.75" thickBot="1" x14ac:dyDescent="0.3">
      <c r="B10" s="45" t="s">
        <v>72</v>
      </c>
      <c r="C10" s="49" t="str">
        <f ca="1">C2</f>
        <v>REAL FIM</v>
      </c>
      <c r="D10" s="49" t="str">
        <f ca="1">D2</f>
        <v>SANKALPA FIM</v>
      </c>
      <c r="E10" s="49" t="str">
        <f ca="1">E2</f>
        <v>AYA NMK FIM</v>
      </c>
      <c r="F10" s="49" t="str">
        <f ca="1">F2</f>
        <v>JERA2026</v>
      </c>
      <c r="G10" s="50" t="str">
        <f ca="1">G2</f>
        <v>TOPAZIO</v>
      </c>
      <c r="H10" s="45" t="s">
        <v>155</v>
      </c>
      <c r="J10" s="45" t="s">
        <v>47</v>
      </c>
      <c r="K10" s="49" t="e">
        <f ca="1">#REF!</f>
        <v>#REF!</v>
      </c>
      <c r="L10" s="49" t="str">
        <f ca="1">C10</f>
        <v>REAL FIM</v>
      </c>
      <c r="M10" s="49" t="str">
        <f ca="1">D10</f>
        <v>SANKALPA FIM</v>
      </c>
      <c r="N10" s="49" t="str">
        <f ca="1">E10</f>
        <v>AYA NMK FIM</v>
      </c>
      <c r="O10" s="49" t="str">
        <f ca="1">F10</f>
        <v>JERA2026</v>
      </c>
      <c r="P10" s="49" t="str">
        <f ca="1">G10</f>
        <v>TOPAZIO</v>
      </c>
      <c r="Q10" s="45" t="s">
        <v>155</v>
      </c>
    </row>
    <row r="11" spans="2:17" x14ac:dyDescent="0.25">
      <c r="B11" s="51" t="str">
        <f ca="1">B3</f>
        <v>GOLD11</v>
      </c>
      <c r="C11" s="58">
        <f ca="1">SUMIFS(Extranet!$J:$J,Extranet!$C:$C,C$2,Extranet!$D:$D,$B11)</f>
        <v>117840</v>
      </c>
      <c r="D11" s="58">
        <f ca="1">SUMIFS(Extranet!$J:$J,Extranet!$C:$C,D$2,Extranet!$D:$D,$B11)</f>
        <v>0</v>
      </c>
      <c r="E11" s="58">
        <f ca="1">SUMIFS(Extranet!$J:$J,Extranet!$C:$C,E$2,Extranet!$D:$D,$B11)</f>
        <v>0</v>
      </c>
      <c r="F11" s="58">
        <f ca="1">SUMIFS(Extranet!$J:$J,Extranet!$C:$C,F$2,Extranet!$D:$D,$B11)</f>
        <v>420512.04</v>
      </c>
      <c r="G11" s="59">
        <f ca="1">SUMIFS(Extranet!$J:$J,Extranet!$C:$C,G$2,Extranet!$D:$D,$B11)</f>
        <v>0</v>
      </c>
      <c r="H11" s="54">
        <f t="shared" ref="H11:H16" ca="1" si="1">SUM(C11:G11)</f>
        <v>538352.04</v>
      </c>
      <c r="J11" s="51" t="str">
        <f ca="1">B11</f>
        <v>GOLD11</v>
      </c>
      <c r="K11" s="79" t="e">
        <f ca="1">#REF!/VLOOKUP(#REF!,'Base CDI'!$A:$D,3,0)</f>
        <v>#REF!</v>
      </c>
      <c r="L11" s="81">
        <f ca="1">C11/VLOOKUP(C$10,'Base CDI'!$A:$D,3,0)</f>
        <v>3.1465024888172486E-3</v>
      </c>
      <c r="M11" s="81">
        <f ca="1">D11/VLOOKUP(D$10,'Base CDI'!$A:$D,3,0)</f>
        <v>0</v>
      </c>
      <c r="N11" s="81">
        <f ca="1">E11/VLOOKUP(E$10,'Base CDI'!$A:$D,3,0)</f>
        <v>0</v>
      </c>
      <c r="O11" s="81">
        <f ca="1">F11/VLOOKUP(F$10,'Base CDI'!$A:$D,3,0)</f>
        <v>2.141574035886263E-3</v>
      </c>
      <c r="P11" s="81" t="e">
        <f ca="1">G11/VLOOKUP(G$10,'Base CDI'!$A:$D,3,0)</f>
        <v>#N/A</v>
      </c>
      <c r="Q11" s="89" t="e">
        <f ca="1">SUM(K11:P11)</f>
        <v>#REF!</v>
      </c>
    </row>
    <row r="12" spans="2:17" x14ac:dyDescent="0.25">
      <c r="B12" s="52" t="str">
        <f ca="1">B4</f>
        <v>AFHI11</v>
      </c>
      <c r="C12" s="16">
        <f ca="1">SUMIFS(Extranet!$J:$J,Extranet!$C:$C,C$2,Extranet!$D:$D,$B12)</f>
        <v>371609.18</v>
      </c>
      <c r="D12" s="16">
        <f ca="1">SUMIFS(Extranet!$J:$J,Extranet!$C:$C,D$2,Extranet!$D:$D,$B12)</f>
        <v>0</v>
      </c>
      <c r="E12" s="16">
        <f ca="1">SUMIFS(Extranet!$J:$J,Extranet!$C:$C,E$2,Extranet!$D:$D,$B12)</f>
        <v>0</v>
      </c>
      <c r="F12" s="16">
        <f ca="1">SUMIFS(Extranet!$J:$J,Extranet!$C:$C,F$2,Extranet!$D:$D,$B12)</f>
        <v>1350572.62</v>
      </c>
      <c r="G12" s="31">
        <f ca="1">SUMIFS(Extranet!$J:$J,Extranet!$C:$C,G$2,Extranet!$D:$D,$B12)</f>
        <v>0</v>
      </c>
      <c r="H12" s="55">
        <f t="shared" ca="1" si="1"/>
        <v>1722181.8</v>
      </c>
      <c r="J12" s="52" t="str">
        <f ca="1">B12</f>
        <v>AFHI11</v>
      </c>
      <c r="K12" s="80" t="e">
        <f ca="1">#REF!/VLOOKUP(#REF!,'Base CDI'!$A:$D,3,0)</f>
        <v>#REF!</v>
      </c>
      <c r="L12" s="3">
        <f ca="1">C12/VLOOKUP(C$10,'Base CDI'!$A:$D,3,0)</f>
        <v>9.9225153575809317E-3</v>
      </c>
      <c r="M12" s="3">
        <f ca="1">D12/VLOOKUP(D$10,'Base CDI'!$A:$D,3,0)</f>
        <v>0</v>
      </c>
      <c r="N12" s="3">
        <f ca="1">E12/VLOOKUP(E$10,'Base CDI'!$A:$D,3,0)</f>
        <v>0</v>
      </c>
      <c r="O12" s="3">
        <f ca="1">F12/VLOOKUP(F$10,'Base CDI'!$A:$D,3,0)</f>
        <v>6.8781651449763117E-3</v>
      </c>
      <c r="P12" s="3" t="e">
        <f ca="1">G12/VLOOKUP(G$10,'Base CDI'!$A:$D,3,0)</f>
        <v>#N/A</v>
      </c>
      <c r="Q12" s="90" t="e">
        <f ca="1">SUM(K12:P12)</f>
        <v>#REF!</v>
      </c>
    </row>
    <row r="13" spans="2:17" x14ac:dyDescent="0.25">
      <c r="B13" s="52" t="str">
        <f ca="1">B5</f>
        <v>AF MINAS</v>
      </c>
      <c r="C13" s="16">
        <f ca="1">SUMIFS(Extranet!$J:$J,Extranet!$C:$C,C$2,Extranet!$D:$D,$B13)</f>
        <v>507027.27</v>
      </c>
      <c r="D13" s="16">
        <f ca="1">SUMIFS(Extranet!$J:$J,Extranet!$C:$C,D$2,Extranet!$D:$D,$B13)</f>
        <v>0</v>
      </c>
      <c r="E13" s="16">
        <f ca="1">SUMIFS(Extranet!$J:$J,Extranet!$C:$C,E$2,Extranet!$D:$D,$B13)</f>
        <v>0</v>
      </c>
      <c r="F13" s="16">
        <f ca="1">SUMIFS(Extranet!$J:$J,Extranet!$C:$C,F$2,Extranet!$D:$D,$B13)</f>
        <v>2472504.77</v>
      </c>
      <c r="G13" s="16">
        <f ca="1">SUMIFS(Extranet!$J:$J,Extranet!$C:$C,G$2,Extranet!$D:$D,$B13)</f>
        <v>0</v>
      </c>
      <c r="H13" s="55">
        <f t="shared" ca="1" si="1"/>
        <v>2979532.04</v>
      </c>
      <c r="J13" s="52" t="str">
        <f ca="1">B13</f>
        <v>AF MINAS</v>
      </c>
      <c r="K13" s="80" t="e">
        <f ca="1">#REF!/VLOOKUP(#REF!,'Base CDI'!$A:$D,3,0)</f>
        <v>#REF!</v>
      </c>
      <c r="L13" s="3">
        <f ca="1">C13/VLOOKUP(C$10,'Base CDI'!$A:$D,3,0)</f>
        <v>1.3538378877742832E-2</v>
      </c>
      <c r="M13" s="3">
        <f ca="1">D13/VLOOKUP(D$10,'Base CDI'!$A:$D,3,0)</f>
        <v>0</v>
      </c>
      <c r="N13" s="3">
        <f ca="1">E13/VLOOKUP(E$10,'Base CDI'!$A:$D,3,0)</f>
        <v>0</v>
      </c>
      <c r="O13" s="3">
        <f ca="1">F13/VLOOKUP(F$10,'Base CDI'!$A:$D,3,0)</f>
        <v>1.259191536831368E-2</v>
      </c>
      <c r="P13" s="3" t="e">
        <f ca="1">G13/VLOOKUP(G$10,'Base CDI'!$A:$D,3,0)</f>
        <v>#N/A</v>
      </c>
      <c r="Q13" s="90" t="e">
        <f ca="1">SUM(K13:P13)</f>
        <v>#REF!</v>
      </c>
    </row>
    <row r="14" spans="2:17" x14ac:dyDescent="0.25">
      <c r="B14" s="52" t="str">
        <f ca="1">B7</f>
        <v>WINJUN24</v>
      </c>
      <c r="C14" s="16">
        <f ca="1">SUMIFS(Extranet!$K:$K,Extranet!$C:$C,C$2,Extranet!$D:$D,$B14)</f>
        <v>0</v>
      </c>
      <c r="D14" s="16">
        <f ca="1">SUMIFS(Extranet!$K:$K,Extranet!$C:$C,D$2,Extranet!$D:$D,$B14)</f>
        <v>0</v>
      </c>
      <c r="E14" s="16">
        <f ca="1">SUMIFS(Extranet!$K:$K,Extranet!$C:$C,E$2,Extranet!$D:$D,$B14)</f>
        <v>0</v>
      </c>
      <c r="F14" s="16">
        <f ca="1">SUMIFS(Extranet!$K:$K,Extranet!$C:$C,F$2,Extranet!$D:$D,$B14)</f>
        <v>0</v>
      </c>
      <c r="G14" s="16">
        <f ca="1">SUMIFS(Extranet!$K:$K,Extranet!$C:$C,G$2,Extranet!$D:$D,$B14)</f>
        <v>0</v>
      </c>
      <c r="H14" s="55">
        <f t="shared" ca="1" si="1"/>
        <v>0</v>
      </c>
      <c r="J14" s="52" t="str">
        <f ca="1">B14</f>
        <v>WINJUN24</v>
      </c>
      <c r="K14" s="80" t="e">
        <f ca="1">#REF!/VLOOKUP(#REF!,'Base CDI'!$A:$D,3,0)</f>
        <v>#REF!</v>
      </c>
      <c r="L14" s="3">
        <f ca="1">C14/VLOOKUP(C$10,'Base CDI'!$A:$D,3,0)</f>
        <v>0</v>
      </c>
      <c r="M14" s="3">
        <f ca="1">D14/VLOOKUP(D$10,'Base CDI'!$A:$D,3,0)</f>
        <v>0</v>
      </c>
      <c r="N14" s="3">
        <f ca="1">E14/VLOOKUP(E$10,'Base CDI'!$A:$D,3,0)</f>
        <v>0</v>
      </c>
      <c r="O14" s="3">
        <f ca="1">F14/VLOOKUP(F$10,'Base CDI'!$A:$D,3,0)</f>
        <v>0</v>
      </c>
      <c r="P14" s="3" t="e">
        <f ca="1">G14/VLOOKUP(G$10,'Base CDI'!$A:$D,3,0)</f>
        <v>#N/A</v>
      </c>
      <c r="Q14" s="90" t="e">
        <f ca="1">SUM(K14:P14)</f>
        <v>#REF!</v>
      </c>
    </row>
    <row r="15" spans="2:17" ht="15.75" thickBot="1" x14ac:dyDescent="0.3">
      <c r="B15" s="52" t="str">
        <f ca="1">B8</f>
        <v>INDJUN24</v>
      </c>
      <c r="C15" s="16">
        <f ca="1">SUMIFS(Extranet!$K:$K,Extranet!$C:$C,C$2,Extranet!$D:$D,$B15)</f>
        <v>0</v>
      </c>
      <c r="D15" s="16">
        <f ca="1">SUMIFS(Extranet!$K:$K,Extranet!$C:$C,D$2,Extranet!$D:$D,$B15)</f>
        <v>0</v>
      </c>
      <c r="E15" s="16">
        <f ca="1">SUMIFS(Extranet!$K:$K,Extranet!$C:$C,E$2,Extranet!$D:$D,$B15)</f>
        <v>0</v>
      </c>
      <c r="F15" s="16">
        <f ca="1">SUMIFS(Extranet!$K:$K,Extranet!$C:$C,F$2,Extranet!$D:$D,$B15)</f>
        <v>0</v>
      </c>
      <c r="G15" s="16">
        <f ca="1">SUMIFS(Extranet!$K:$K,Extranet!$C:$C,G$2,Extranet!$D:$D,$B15)</f>
        <v>0</v>
      </c>
      <c r="H15" s="56">
        <f t="shared" ca="1" si="1"/>
        <v>0</v>
      </c>
      <c r="J15" s="53" t="str">
        <f ca="1">B15</f>
        <v>INDJUN24</v>
      </c>
      <c r="K15" s="82" t="e">
        <f ca="1">#REF!/VLOOKUP(#REF!,'Base CDI'!$A:$D,3,0)</f>
        <v>#REF!</v>
      </c>
      <c r="L15" s="83">
        <f ca="1">C15/VLOOKUP(C$10,'Base CDI'!$A:$D,3,0)</f>
        <v>0</v>
      </c>
      <c r="M15" s="83">
        <f ca="1">D15/VLOOKUP(D$10,'Base CDI'!$A:$D,3,0)</f>
        <v>0</v>
      </c>
      <c r="N15" s="83">
        <f ca="1">E15/VLOOKUP(E$10,'Base CDI'!$A:$D,3,0)</f>
        <v>0</v>
      </c>
      <c r="O15" s="83">
        <f ca="1">F15/VLOOKUP(F$10,'Base CDI'!$A:$D,3,0)</f>
        <v>0</v>
      </c>
      <c r="P15" s="83" t="e">
        <f ca="1">G15/VLOOKUP(G$10,'Base CDI'!$A:$D,3,0)</f>
        <v>#N/A</v>
      </c>
      <c r="Q15" s="91" t="e">
        <f ca="1">SUM(K15:P15)</f>
        <v>#REF!</v>
      </c>
    </row>
    <row r="16" spans="2:17" ht="15.75" thickBot="1" x14ac:dyDescent="0.3">
      <c r="B16" s="45" t="s">
        <v>380</v>
      </c>
      <c r="C16" s="64">
        <f ca="1">SUM(C13:C15)</f>
        <v>507027.27</v>
      </c>
      <c r="D16" s="64">
        <f ca="1">SUM(D13:D15)</f>
        <v>0</v>
      </c>
      <c r="E16" s="64">
        <f ca="1">SUM(E13:E15)</f>
        <v>0</v>
      </c>
      <c r="F16" s="64">
        <f ca="1">SUM(F13:F15)</f>
        <v>2472504.77</v>
      </c>
      <c r="G16" s="57">
        <f ca="1">SUM(G13:G15)</f>
        <v>0</v>
      </c>
      <c r="H16" s="72">
        <f t="shared" ca="1" si="1"/>
        <v>2979532.04</v>
      </c>
    </row>
    <row r="17" spans="1:11" ht="15.75" thickBot="1" x14ac:dyDescent="0.3">
      <c r="B17" s="74" t="s">
        <v>479</v>
      </c>
      <c r="C17" s="73">
        <f ca="1">IF(SUM(C14:C15)&gt;0,SUM(C14:C15,C13:C13),SUM(C13:C13))/VLOOKUP(C$10,'Base CDI'!$A:$D,3,0)</f>
        <v>1.3538378877742832E-2</v>
      </c>
      <c r="D17" s="73">
        <f ca="1">IF(SUM(D14:D15)&gt;0,SUM(D14:D15,D13:D13),SUM(D13:D13))/VLOOKUP(D$10,'Base CDI'!$A:$D,3,0)</f>
        <v>0</v>
      </c>
      <c r="E17" s="73">
        <f ca="1">IF(SUM(E14:E15)&gt;0,SUM(E14:E15,E13:E13),SUM(E13:E13))/VLOOKUP(E$10,'Base CDI'!$A:$D,3,0)</f>
        <v>0</v>
      </c>
      <c r="F17" s="73">
        <f ca="1">IF(SUM(F14:F15)&gt;0,SUM(F14:F15,F13:F13),SUM(F13:F13))/VLOOKUP(F$10,'Base CDI'!$A:$D,3,0)</f>
        <v>1.259191536831368E-2</v>
      </c>
      <c r="G17" s="73" t="e">
        <f ca="1">IF(SUM(G14:G15)&gt;0,SUM(G14:G15,G13:G13),SUM(G13:G13))/VLOOKUP(G$10,'Base CDI'!$A:$D,3,0)</f>
        <v>#N/A</v>
      </c>
      <c r="H17" s="77" t="b">
        <f ca="1">SUM(C16:G16)=SUM(H13:H15)</f>
        <v>1</v>
      </c>
    </row>
    <row r="18" spans="1:11" ht="15.75" thickBot="1" x14ac:dyDescent="0.3">
      <c r="B18" s="74" t="s">
        <v>478</v>
      </c>
      <c r="C18" s="98">
        <f ca="1">IF(SUM(C14:C15)&gt;0,0,SUM(C14:C15))/VLOOKUP(C$10,'Base CDI'!$A:$D,3,0)</f>
        <v>0</v>
      </c>
      <c r="D18" s="98">
        <f ca="1">IF(SUM(D14:D15)&gt;0,0,SUM(D14:D15))/VLOOKUP(D$10,'Base CDI'!$A:$D,3,0)</f>
        <v>0</v>
      </c>
      <c r="E18" s="98">
        <f ca="1">IF(SUM(E14:E15)&gt;0,0,SUM(E14:E15))/VLOOKUP(E$10,'Base CDI'!$A:$D,3,0)</f>
        <v>0</v>
      </c>
      <c r="F18" s="98">
        <f ca="1">IF(SUM(F14:F15)&gt;0,0,SUM(F14:F15))/VLOOKUP(F$10,'Base CDI'!$A:$D,3,0)</f>
        <v>0</v>
      </c>
      <c r="G18" s="98" t="e">
        <f ca="1">IF(SUM(G14:G15)&gt;0,0,SUM(G14:G15))/VLOOKUP(G$10,'Base CDI'!$A:$D,3,0)</f>
        <v>#N/A</v>
      </c>
      <c r="H18" s="78"/>
    </row>
    <row r="19" spans="1:11" ht="15.75" thickBot="1" x14ac:dyDescent="0.3">
      <c r="B19" s="74" t="s">
        <v>476</v>
      </c>
      <c r="C19" s="75">
        <f ca="1">+C17+C18</f>
        <v>1.3538378877742832E-2</v>
      </c>
      <c r="D19" s="75">
        <f ca="1">+D17+D18</f>
        <v>0</v>
      </c>
      <c r="E19" s="75">
        <f ca="1">+E17+E18</f>
        <v>0</v>
      </c>
      <c r="F19" s="75">
        <f ca="1">+F17+F18</f>
        <v>1.259191536831368E-2</v>
      </c>
      <c r="G19" s="76" t="e">
        <f ca="1">+G17+G18</f>
        <v>#N/A</v>
      </c>
    </row>
    <row r="20" spans="1:11" ht="15.75" thickBot="1" x14ac:dyDescent="0.3">
      <c r="B20" s="74" t="s">
        <v>480</v>
      </c>
      <c r="C20" s="75" t="str">
        <f ca="1">+IFERROR(SUM(#REF!)/VLOOKUP(C$10,'Base CDI'!$A:$D,3,0),"")</f>
        <v/>
      </c>
      <c r="D20" s="75" t="str">
        <f ca="1">+IFERROR(SUM(#REF!)/VLOOKUP(D$10,'Base CDI'!$A:$D,3,0),"")</f>
        <v/>
      </c>
      <c r="E20" s="75" t="str">
        <f ca="1">+IFERROR(SUM(#REF!)/VLOOKUP(E$10,'Base CDI'!$A:$D,3,0),"")</f>
        <v/>
      </c>
      <c r="F20" s="75" t="str">
        <f ca="1">+IFERROR(SUM(#REF!)/VLOOKUP(F$10,'Base CDI'!$A:$D,3,0),"")</f>
        <v/>
      </c>
      <c r="G20" s="76" t="str">
        <f ca="1">+IFERROR(SUM(#REF!)/VLOOKUP(G$10,'Base CDI'!$A:$D,3,0),"")</f>
        <v/>
      </c>
      <c r="K20" s="140"/>
    </row>
    <row r="21" spans="1:11" ht="15.75" thickBot="1" x14ac:dyDescent="0.3">
      <c r="B21" s="74" t="s">
        <v>477</v>
      </c>
      <c r="C21" s="75">
        <f ca="1">+IFERROR(SUM(C16)/VLOOKUP(C$10,'Base CDI'!$A:$D,3,0),"")</f>
        <v>1.3538378877742832E-2</v>
      </c>
      <c r="D21" s="75">
        <f ca="1">+IFERROR(SUM(D16)/VLOOKUP(D$10,'Base CDI'!$A:$D,3,0),"")</f>
        <v>0</v>
      </c>
      <c r="E21" s="75">
        <f ca="1">+IFERROR(SUM(E16)/VLOOKUP(E$10,'Base CDI'!$A:$D,3,0),"")</f>
        <v>0</v>
      </c>
      <c r="F21" s="75">
        <f ca="1">+IFERROR(SUM(F16)/VLOOKUP(F$10,'Base CDI'!$A:$D,3,0),"")</f>
        <v>1.259191536831368E-2</v>
      </c>
      <c r="G21" s="76" t="str">
        <f ca="1">+IFERROR(SUM(G16)/VLOOKUP(G$10,'Base CDI'!$A:$D,3,0),"")</f>
        <v/>
      </c>
      <c r="K21" s="199"/>
    </row>
    <row r="22" spans="1:11" ht="15.75" thickBot="1" x14ac:dyDescent="0.3">
      <c r="B22" s="74" t="s">
        <v>211</v>
      </c>
      <c r="C22" s="75">
        <f ca="1">IF(C20&lt;0,SUM(C20,C18)/C17,C18/C17)</f>
        <v>0</v>
      </c>
      <c r="D22" s="75" t="e">
        <f ca="1">IF(D20&lt;0,SUM(D20,D18)/D17,D18/D17)</f>
        <v>#DIV/0!</v>
      </c>
      <c r="E22" s="75" t="e">
        <f ca="1">IF(E20&lt;0,SUM(E20,E18)/E17,E18/E17)</f>
        <v>#DIV/0!</v>
      </c>
      <c r="F22" s="75">
        <f ca="1">IF(F20&lt;0,SUM(F20,F18)/F17,F18/F17)</f>
        <v>0</v>
      </c>
      <c r="G22" s="76" t="e">
        <f ca="1">IF(G20&lt;0,SUM(G20,G18)/G17,G18/G17)</f>
        <v>#N/A</v>
      </c>
    </row>
    <row r="23" spans="1:11" x14ac:dyDescent="0.25">
      <c r="C23" s="88"/>
      <c r="D23" s="88"/>
      <c r="E23" s="88"/>
      <c r="F23" s="88"/>
      <c r="G23" s="88"/>
      <c r="H23" s="88"/>
    </row>
    <row r="24" spans="1:11" x14ac:dyDescent="0.25">
      <c r="A24" s="88"/>
      <c r="B24" s="69"/>
      <c r="C24" s="140"/>
      <c r="D24" s="140"/>
      <c r="E24" s="140"/>
      <c r="F24" s="140"/>
      <c r="G24" s="140"/>
      <c r="H24" s="210"/>
    </row>
    <row r="25" spans="1:11" x14ac:dyDescent="0.25">
      <c r="A25" s="216"/>
      <c r="B25" s="69"/>
      <c r="C25" s="209"/>
      <c r="D25" s="209"/>
      <c r="E25" s="209"/>
      <c r="F25" s="209"/>
      <c r="G25" s="209"/>
    </row>
    <row r="26" spans="1:11" x14ac:dyDescent="0.25">
      <c r="A26" s="88"/>
      <c r="B26" s="211"/>
      <c r="C26" s="199"/>
      <c r="D26" s="199"/>
      <c r="E26" s="199"/>
      <c r="F26" s="199"/>
      <c r="G26" s="199"/>
      <c r="H26" s="206"/>
    </row>
    <row r="27" spans="1:11" x14ac:dyDescent="0.25">
      <c r="A27" s="216"/>
      <c r="B27" s="211"/>
      <c r="C27" s="209"/>
      <c r="D27" s="209"/>
      <c r="E27" s="209"/>
      <c r="F27" s="209"/>
      <c r="G27" s="209"/>
      <c r="H27" s="215"/>
    </row>
    <row r="28" spans="1:11" x14ac:dyDescent="0.25">
      <c r="A28" s="140"/>
      <c r="B28" s="212"/>
      <c r="C28" s="209"/>
      <c r="D28" s="209"/>
      <c r="E28" s="209"/>
      <c r="F28" s="209"/>
      <c r="G28" s="209"/>
      <c r="H28" s="215"/>
    </row>
    <row r="29" spans="1:11" x14ac:dyDescent="0.25">
      <c r="B29" s="69"/>
      <c r="C29" s="209"/>
      <c r="D29" s="209"/>
      <c r="E29" s="209"/>
      <c r="F29" s="209"/>
      <c r="G29" s="209"/>
      <c r="H29" s="184"/>
    </row>
    <row r="30" spans="1:11" x14ac:dyDescent="0.25">
      <c r="B30" s="69"/>
      <c r="C30" s="209"/>
      <c r="D30" s="209"/>
      <c r="E30" s="209"/>
      <c r="F30" s="209"/>
      <c r="G30" s="209"/>
    </row>
    <row r="31" spans="1:11" x14ac:dyDescent="0.25">
      <c r="B31" s="69"/>
      <c r="C31" s="88"/>
    </row>
    <row r="32" spans="1:11" x14ac:dyDescent="0.25">
      <c r="B32" s="69"/>
      <c r="G32" s="199"/>
    </row>
    <row r="33" spans="2:2" x14ac:dyDescent="0.25">
      <c r="B33" s="88"/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C3:G5 K11:Q13 C8:G13 K14:Q15 C14:G22 C6:G6 E7:G7 C7:D7" emptyCellReferenc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C73D4-8372-41A0-93CC-CFB7E05DFB7C}">
  <dimension ref="A1:AE123"/>
  <sheetViews>
    <sheetView topLeftCell="B1" zoomScale="90" zoomScaleNormal="90" workbookViewId="0">
      <selection activeCell="C17" sqref="C17"/>
    </sheetView>
  </sheetViews>
  <sheetFormatPr defaultRowHeight="15" outlineLevelCol="1" x14ac:dyDescent="0.25"/>
  <cols>
    <col min="1" max="1" width="21.7109375" hidden="1" customWidth="1" outlineLevel="1"/>
    <col min="2" max="2" width="10.7109375" bestFit="1" customWidth="1" collapsed="1"/>
    <col min="3" max="3" width="23.85546875" style="2" bestFit="1" customWidth="1"/>
    <col min="4" max="4" width="19.5703125" style="4" bestFit="1" customWidth="1"/>
    <col min="5" max="5" width="15" style="4" bestFit="1" customWidth="1"/>
    <col min="6" max="6" width="16.85546875" style="2" bestFit="1" customWidth="1"/>
    <col min="7" max="7" width="16.140625" style="2" bestFit="1" customWidth="1"/>
    <col min="8" max="8" width="14" style="2" bestFit="1" customWidth="1"/>
    <col min="9" max="9" width="17.7109375" style="2" bestFit="1" customWidth="1"/>
    <col min="10" max="10" width="12" style="2" bestFit="1" customWidth="1"/>
    <col min="11" max="11" width="14.85546875" style="2" bestFit="1" customWidth="1"/>
    <col min="12" max="12" width="11" bestFit="1" customWidth="1"/>
    <col min="13" max="13" width="15.7109375" customWidth="1"/>
    <col min="14" max="14" width="17.7109375" bestFit="1" customWidth="1"/>
    <col min="15" max="16" width="15.7109375" customWidth="1"/>
    <col min="17" max="18" width="17.7109375" bestFit="1" customWidth="1"/>
    <col min="19" max="19" width="15.7109375" customWidth="1"/>
    <col min="20" max="20" width="29.28515625" bestFit="1" customWidth="1"/>
    <col min="21" max="21" width="17.7109375" bestFit="1" customWidth="1"/>
    <col min="22" max="24" width="15.7109375" customWidth="1"/>
    <col min="25" max="26" width="17.7109375" bestFit="1" customWidth="1"/>
    <col min="27" max="27" width="13.85546875" bestFit="1" customWidth="1"/>
    <col min="28" max="28" width="13.85546875" customWidth="1"/>
  </cols>
  <sheetData>
    <row r="1" spans="1:31" ht="15.75" thickBot="1" x14ac:dyDescent="0.3">
      <c r="B1" s="45" t="s">
        <v>142</v>
      </c>
      <c r="C1" s="45" t="s">
        <v>62</v>
      </c>
      <c r="D1" s="45" t="s">
        <v>61</v>
      </c>
      <c r="E1" s="45" t="s">
        <v>60</v>
      </c>
      <c r="F1" s="45" t="s">
        <v>59</v>
      </c>
      <c r="G1" s="45" t="s">
        <v>64</v>
      </c>
      <c r="H1" s="45" t="s">
        <v>19</v>
      </c>
      <c r="I1" s="45" t="s">
        <v>260</v>
      </c>
      <c r="J1" s="45" t="s">
        <v>261</v>
      </c>
      <c r="K1"/>
      <c r="M1" s="45" t="s">
        <v>156</v>
      </c>
      <c r="N1" s="187" t="s">
        <v>235</v>
      </c>
      <c r="Q1" s="45" t="s">
        <v>64</v>
      </c>
      <c r="R1" s="187" t="str">
        <f>N1</f>
        <v>AF DEB INCENTIVADAS</v>
      </c>
      <c r="T1" s="45" t="s">
        <v>124</v>
      </c>
      <c r="U1" s="232">
        <v>12431</v>
      </c>
      <c r="V1" s="232" t="s">
        <v>72</v>
      </c>
      <c r="W1" s="232" t="s">
        <v>47</v>
      </c>
      <c r="AD1" t="s">
        <v>63</v>
      </c>
      <c r="AE1" t="s">
        <v>750</v>
      </c>
    </row>
    <row r="2" spans="1:31" x14ac:dyDescent="0.25">
      <c r="A2" t="s">
        <v>163</v>
      </c>
      <c r="B2" t="s">
        <v>423</v>
      </c>
      <c r="C2" s="10">
        <v>45792</v>
      </c>
      <c r="D2" s="47" t="str">
        <f ca="1">_xll.BDP(A2,"YLD_CNV_MID",,)</f>
        <v>#N/A N/A</v>
      </c>
      <c r="E2" s="47" t="str">
        <f ca="1">_xll.BDP(A2,"YLD_YTM_MID", "PRICING_SOURCE=ANDE")</f>
        <v>#N/A N/A</v>
      </c>
      <c r="F2" s="4" t="e">
        <f t="shared" ref="F2:F15" ca="1" si="0">+D2-E2</f>
        <v>#VALUE!</v>
      </c>
      <c r="G2" s="71" t="e">
        <f ca="1">_xll.BDP(A2,"RISK_MID",,)/100</f>
        <v>#VALUE!</v>
      </c>
      <c r="H2" s="12" t="str">
        <f ca="1">_xll.BDP(A2,"DUR_MID",,)</f>
        <v>#N/A N/A</v>
      </c>
      <c r="I2" s="12" t="str">
        <f ca="1">_xll.BDP(A2,"px_LAST",,)</f>
        <v>#N/A N/A</v>
      </c>
      <c r="J2" s="3" t="e">
        <f ca="1">_xll.BDP(A2,"PX_LAST",,)/_xll.BDP(A2,"PX_YEST_CLOSE",,)-1</f>
        <v>#VALUE!</v>
      </c>
      <c r="K2" s="12"/>
      <c r="M2" s="169" t="s">
        <v>262</v>
      </c>
      <c r="N2" s="165">
        <f>SUMIFS(Extranet!$H:$H,Extranet!$C:$C,N$1,Extranet!$D:$D,$M2)</f>
        <v>0</v>
      </c>
      <c r="P2" t="s">
        <v>174</v>
      </c>
      <c r="Q2" s="168" t="str">
        <f>$M2</f>
        <v>ALGAB1</v>
      </c>
      <c r="R2" s="166">
        <f ca="1">N2*_xll.BDP(Q2&amp;" Corp","RISK_MTY_MID")/100</f>
        <v>0</v>
      </c>
      <c r="T2" s="51" t="s">
        <v>262</v>
      </c>
      <c r="U2" s="23" t="str">
        <f t="shared" ref="U2:U30" si="1">IFERROR(VLOOKUP(T2,$AD$1:$AE$122,2,0),"Não")</f>
        <v>Sim</v>
      </c>
      <c r="V2" s="238">
        <f>IF(U2="Sim",SUMIFS(Extranet!J:J,Extranet!C:C,'AF INFRA'!$N$1,Extranet!D:D,'AF INFRA'!T2),0)</f>
        <v>0</v>
      </c>
      <c r="W2" s="235">
        <f ca="1">V2/(VLOOKUP($N$1,'Base CDI'!$A$9:$D$23,3,0))</f>
        <v>0</v>
      </c>
      <c r="Y2" s="240"/>
      <c r="Z2" t="s">
        <v>754</v>
      </c>
      <c r="AB2" s="140"/>
      <c r="AD2" t="s">
        <v>365</v>
      </c>
      <c r="AE2" s="233" t="s">
        <v>751</v>
      </c>
    </row>
    <row r="3" spans="1:31" x14ac:dyDescent="0.25">
      <c r="A3" t="s">
        <v>164</v>
      </c>
      <c r="B3" t="s">
        <v>150</v>
      </c>
      <c r="C3" s="10">
        <v>46249</v>
      </c>
      <c r="D3" s="47">
        <f ca="1">_xll.BDP(A3,"YLD_CNV_MID",,)</f>
        <v>10.084099999999999</v>
      </c>
      <c r="E3" s="47">
        <f ca="1">_xll.BDP(A3,"YLD_YTM_MID", "PRICING_SOURCE=ANDE")</f>
        <v>10.0588</v>
      </c>
      <c r="F3" s="4">
        <f t="shared" ca="1" si="0"/>
        <v>2.5299999999999656E-2</v>
      </c>
      <c r="G3" s="71">
        <f ca="1">_xll.BDP(A3,"RISK_MID",,)/100</f>
        <v>0.28084993686024973</v>
      </c>
      <c r="H3" s="12">
        <f ca="1">_xll.BDP(A3,"DUR_MID",,)</f>
        <v>0.68266354522097261</v>
      </c>
      <c r="I3" s="12">
        <f ca="1">_xll.BDP(A3,"px_LAST",,)</f>
        <v>4528.8959960000002</v>
      </c>
      <c r="J3" s="3">
        <f ca="1">_xll.BDP(A3,"PX_LAST",,)/_xll.BDP(A3,"PX_YEST_CLOSE",,)-1</f>
        <v>2.7563891892667947E-4</v>
      </c>
      <c r="K3" s="12"/>
      <c r="M3" s="169" t="s">
        <v>157</v>
      </c>
      <c r="N3" s="166">
        <f>SUMIFS(Extranet!$H:$H,Extranet!$C:$C,N$1,Extranet!$D:$D,$M3)</f>
        <v>194</v>
      </c>
      <c r="P3" t="s">
        <v>113</v>
      </c>
      <c r="Q3" s="169" t="str">
        <f>$M3</f>
        <v>ARTR19</v>
      </c>
      <c r="R3" s="166">
        <f ca="1">N3*_xll.BDP(Q3&amp;" Corp","RISK_MTY_MID")/100</f>
        <v>28.72732600001018</v>
      </c>
      <c r="S3" s="36"/>
      <c r="T3" s="52" t="s">
        <v>157</v>
      </c>
      <c r="U3" s="32" t="str">
        <f t="shared" si="1"/>
        <v>Sim</v>
      </c>
      <c r="V3" s="174">
        <f>IF(U3="Sim",SUMIFS(Extranet!J:J,Extranet!C:C,'AF INFRA'!$N$1,Extranet!D:D,'AF INFRA'!T3),0)</f>
        <v>250590.45</v>
      </c>
      <c r="W3" s="236">
        <f ca="1">V3/(VLOOKUP($N$1,'Base CDI'!$A$9:$D$23,3,0))</f>
        <v>2.1270290752715304E-2</v>
      </c>
      <c r="AB3" s="140"/>
      <c r="AD3" t="s">
        <v>265</v>
      </c>
      <c r="AE3" s="233" t="s">
        <v>751</v>
      </c>
    </row>
    <row r="4" spans="1:31" x14ac:dyDescent="0.25">
      <c r="A4" t="s">
        <v>295</v>
      </c>
      <c r="B4" t="s">
        <v>296</v>
      </c>
      <c r="C4" s="10">
        <v>46522</v>
      </c>
      <c r="D4" s="47">
        <f ca="1">_xll.BDP(A4,"YLD_CNV_MID",,)</f>
        <v>8.6059999999999999</v>
      </c>
      <c r="E4" s="47">
        <f ca="1">_xll.BDP(A4,"YLD_YTM_MID", "PRICING_SOURCE=ANDE")</f>
        <v>8.5703999999999994</v>
      </c>
      <c r="F4" s="4">
        <f t="shared" ca="1" si="0"/>
        <v>3.560000000000052E-2</v>
      </c>
      <c r="G4" s="71">
        <f ca="1">_xll.BDP(A4,"RISK_MID",,)/100</f>
        <v>0.56626653936018556</v>
      </c>
      <c r="H4" s="12">
        <f ca="1">_xll.BDP(A4,"DUR_MID",,)</f>
        <v>1.387541115228635</v>
      </c>
      <c r="I4" s="12">
        <f ca="1">_xll.BDP(A4,"px_LAST",,)</f>
        <v>4432.3032229999999</v>
      </c>
      <c r="J4" s="3">
        <f ca="1">_xll.BDP(A4,"PX_LAST",,)/_xll.BDP(A4,"PX_YEST_CLOSE",,)-1</f>
        <v>-4.0107654657450809E-6</v>
      </c>
      <c r="K4" s="12"/>
      <c r="M4" s="169" t="s">
        <v>263</v>
      </c>
      <c r="N4" s="166">
        <f>SUMIFS(Extranet!$H:$H,Extranet!$C:$C,N$1,Extranet!$D:$D,$M4)</f>
        <v>100</v>
      </c>
      <c r="P4" t="s">
        <v>174</v>
      </c>
      <c r="Q4" s="169" t="str">
        <f t="shared" ref="Q4:Q26" si="2">$M4</f>
        <v>CEEBC3</v>
      </c>
      <c r="R4" s="166">
        <f ca="1">N4*_xll.BDP(Q4&amp;" Corp","RISK_MTY_MID")/100</f>
        <v>46.371050000004743</v>
      </c>
      <c r="T4" s="52" t="s">
        <v>263</v>
      </c>
      <c r="U4" s="32" t="str">
        <f t="shared" si="1"/>
        <v>Sim</v>
      </c>
      <c r="V4" s="174">
        <f>IF(U4="Sim",SUMIFS(Extranet!J:J,Extranet!C:C,'AF INFRA'!$N$1,Extranet!D:D,'AF INFRA'!T4),0)</f>
        <v>120436.75</v>
      </c>
      <c r="W4" s="236">
        <f ca="1">V4/(VLOOKUP($N$1,'Base CDI'!$A$9:$D$23,3,0))</f>
        <v>1.0222754657298732E-2</v>
      </c>
      <c r="AB4" s="140"/>
      <c r="AD4" t="s">
        <v>376</v>
      </c>
      <c r="AE4" s="233" t="s">
        <v>751</v>
      </c>
    </row>
    <row r="5" spans="1:31" x14ac:dyDescent="0.25">
      <c r="A5" t="s">
        <v>165</v>
      </c>
      <c r="B5" t="s">
        <v>176</v>
      </c>
      <c r="C5" s="10">
        <v>46980</v>
      </c>
      <c r="D5" s="47">
        <f ca="1">_xll.BDP(A5,"YLD_CNV_MID",,)</f>
        <v>8.0875000000000004</v>
      </c>
      <c r="E5" s="47">
        <f ca="1">_xll.BDP(A5,"YLD_YTM_MID", "PRICING_SOURCE=ANDE")</f>
        <v>8.0623000000000005</v>
      </c>
      <c r="F5" s="4">
        <f t="shared" ca="1" si="0"/>
        <v>2.5199999999999889E-2</v>
      </c>
      <c r="G5" s="71">
        <f ca="1">_xll.BDP(A5,"RISK_MID",,)/100</f>
        <v>1.0137997720798921</v>
      </c>
      <c r="H5" s="12">
        <f ca="1">_xll.BDP(A5,"DUR_MID",,)</f>
        <v>2.4721854686068196</v>
      </c>
      <c r="I5" s="12">
        <f ca="1">_xll.BDP(A5,"px_LAST",,)</f>
        <v>4432.4790039999998</v>
      </c>
      <c r="J5" s="3">
        <f ca="1">_xll.BDP(A5,"PX_LAST",,)/_xll.BDP(A5,"PX_YEST_CLOSE",,)-1</f>
        <v>-2.255932719974485E-5</v>
      </c>
      <c r="K5" s="12"/>
      <c r="M5" s="169" t="s">
        <v>707</v>
      </c>
      <c r="N5" s="166">
        <f>SUMIFS(Extranet!$H:$H,Extranet!$C:$C,N$1,Extranet!$D:$D,$M5)</f>
        <v>0</v>
      </c>
      <c r="P5" t="s">
        <v>175</v>
      </c>
      <c r="Q5" s="169" t="str">
        <f>$M5</f>
        <v>COCE18</v>
      </c>
      <c r="R5" s="166">
        <f ca="1">N5*_xll.BDP(Q5&amp;" Corp","RISK_MTY_MID")/100</f>
        <v>0</v>
      </c>
      <c r="T5" s="52" t="s">
        <v>707</v>
      </c>
      <c r="U5" s="32" t="str">
        <f t="shared" si="1"/>
        <v>Sim</v>
      </c>
      <c r="V5" s="174">
        <f>IF(U5="Sim",SUMIFS(Extranet!J:J,Extranet!C:C,'AF INFRA'!$N$1,Extranet!D:D,'AF INFRA'!T5),0)</f>
        <v>0</v>
      </c>
      <c r="W5" s="236">
        <f ca="1">V5/(VLOOKUP($N$1,'Base CDI'!$A$9:$D$23,3,0))</f>
        <v>0</v>
      </c>
      <c r="AB5" s="140"/>
      <c r="AD5" t="s">
        <v>42</v>
      </c>
      <c r="AE5" s="233" t="s">
        <v>751</v>
      </c>
    </row>
    <row r="6" spans="1:31" x14ac:dyDescent="0.25">
      <c r="A6" t="s">
        <v>859</v>
      </c>
      <c r="B6" t="s">
        <v>858</v>
      </c>
      <c r="C6" s="10">
        <v>47253</v>
      </c>
      <c r="D6" s="47">
        <f ca="1">_xll.BDP(A6,"YLD_CNV_MID",,)</f>
        <v>7.8578000000000001</v>
      </c>
      <c r="E6" s="47">
        <f ca="1">_xll.BDP(A6,"YLD_YTM_MID", "PRICING_SOURCE=ANDE")</f>
        <v>7.84</v>
      </c>
      <c r="F6" s="4">
        <f t="shared" ref="F6" ca="1" si="3">+D6-E6</f>
        <v>1.780000000000026E-2</v>
      </c>
      <c r="G6" s="71">
        <f ca="1">_xll.BDP(A6,"RISK_MID",,)/100</f>
        <v>1.2581163838194698</v>
      </c>
      <c r="H6" s="12">
        <f ca="1">_xll.BDP(A6,"DUR_MID",,)</f>
        <v>3.1219787126703076</v>
      </c>
      <c r="I6" s="12">
        <f ca="1">_xll.BDP(A6,"px_LAST",,)</f>
        <v>4346.5297849999997</v>
      </c>
      <c r="J6" s="3">
        <f ca="1">_xll.BDP(A6,"PX_LAST",,)/_xll.BDP(A6,"PX_YEST_CLOSE",,)-1</f>
        <v>-1.1116023807611342E-4</v>
      </c>
      <c r="K6" s="12"/>
      <c r="M6" s="169" t="s">
        <v>324</v>
      </c>
      <c r="N6" s="166">
        <f>SUMIFS(Extranet!$H:$H,Extranet!$C:$C,N$1,Extranet!$D:$D,$M6)</f>
        <v>0</v>
      </c>
      <c r="P6" t="s">
        <v>175</v>
      </c>
      <c r="Q6" s="169" t="str">
        <f t="shared" si="2"/>
        <v>CPLD37</v>
      </c>
      <c r="R6" s="166">
        <f ca="1">N6*_xll.BDP(Q6&amp;" Corp","RISK_MTY_MID")/100</f>
        <v>0</v>
      </c>
      <c r="T6" s="52" t="s">
        <v>324</v>
      </c>
      <c r="U6" s="32" t="str">
        <f t="shared" si="1"/>
        <v>Sim</v>
      </c>
      <c r="V6" s="174">
        <f>IF(U6="Sim",SUMIFS(Extranet!J:J,Extranet!C:C,'AF INFRA'!$N$1,Extranet!D:D,'AF INFRA'!T6),0)</f>
        <v>0</v>
      </c>
      <c r="W6" s="236">
        <f ca="1">V6/(VLOOKUP($N$1,'Base CDI'!$A$9:$D$23,3,0))</f>
        <v>0</v>
      </c>
      <c r="AB6" s="140"/>
      <c r="AD6" t="s">
        <v>247</v>
      </c>
      <c r="AE6" s="233" t="s">
        <v>751</v>
      </c>
    </row>
    <row r="7" spans="1:31" x14ac:dyDescent="0.25">
      <c r="A7" t="s">
        <v>166</v>
      </c>
      <c r="B7" t="s">
        <v>177</v>
      </c>
      <c r="C7" s="10">
        <v>47710</v>
      </c>
      <c r="D7" s="47">
        <f ca="1">_xll.BDP(A7,"YLD_CNV_MID",,)</f>
        <v>7.6972000000000005</v>
      </c>
      <c r="E7" s="47">
        <f ca="1">_xll.BDP(A7,"YLD_YTM_MID", "PRICING_SOURCE=ANDE")</f>
        <v>7.6768999999999998</v>
      </c>
      <c r="F7" s="4">
        <f t="shared" ca="1" si="0"/>
        <v>2.0300000000000651E-2</v>
      </c>
      <c r="G7" s="71">
        <f ca="1">_xll.BDP(A7,"RISK_MID",,)/100</f>
        <v>1.6394329647605446</v>
      </c>
      <c r="H7" s="12">
        <f ca="1">_xll.BDP(A7,"DUR_MID",,)</f>
        <v>4.0437370481197039</v>
      </c>
      <c r="I7" s="12">
        <f ca="1">_xll.BDP(A7,"px_LAST",,)</f>
        <v>4366.3178710000002</v>
      </c>
      <c r="J7" s="3">
        <f ca="1">_xll.BDP(A7,"PX_LAST",,)/_xll.BDP(A7,"PX_YEST_CLOSE",,)-1</f>
        <v>-3.4894325389966951E-4</v>
      </c>
      <c r="K7" s="12"/>
      <c r="M7" s="169" t="s">
        <v>159</v>
      </c>
      <c r="N7" s="166">
        <f>SUMIFS(Extranet!$H:$H,Extranet!$C:$C,N$1,Extranet!$D:$D,$M7)</f>
        <v>0</v>
      </c>
      <c r="P7" t="s">
        <v>415</v>
      </c>
      <c r="Q7" s="169" t="str">
        <f t="shared" si="2"/>
        <v>CTEE29</v>
      </c>
      <c r="R7" s="166">
        <f ca="1">N7*_xll.BDP(Q7&amp;" Corp","RISK_MTY_MID")/100</f>
        <v>0</v>
      </c>
      <c r="T7" s="52" t="s">
        <v>159</v>
      </c>
      <c r="U7" s="32" t="str">
        <f t="shared" si="1"/>
        <v>Sim</v>
      </c>
      <c r="V7" s="174">
        <f>IF(U7="Sim",SUMIFS(Extranet!J:J,Extranet!C:C,'AF INFRA'!$N$1,Extranet!D:D,'AF INFRA'!T7),0)</f>
        <v>0</v>
      </c>
      <c r="W7" s="236">
        <f ca="1">V7/(VLOOKUP($N$1,'Base CDI'!$A$9:$D$23,3,0))</f>
        <v>0</v>
      </c>
      <c r="AB7" s="140"/>
      <c r="AD7" t="s">
        <v>125</v>
      </c>
      <c r="AE7" s="233" t="s">
        <v>751</v>
      </c>
    </row>
    <row r="8" spans="1:31" x14ac:dyDescent="0.25">
      <c r="A8" t="s">
        <v>297</v>
      </c>
      <c r="B8" t="s">
        <v>298</v>
      </c>
      <c r="C8" s="10">
        <v>48441</v>
      </c>
      <c r="D8" s="47">
        <f ca="1">_xll.BDP(A8,"YLD_CNV_MID",,)</f>
        <v>7.5547000000000004</v>
      </c>
      <c r="E8" s="47">
        <f ca="1">_xll.BDP(A8,"YLD_YTM_MID", "PRICING_SOURCE=ANDE")</f>
        <v>7.5347999999999997</v>
      </c>
      <c r="F8" s="4">
        <f t="shared" ca="1" si="0"/>
        <v>1.9900000000000695E-2</v>
      </c>
      <c r="G8" s="71">
        <f ca="1">_xll.BDP(A8,"RISK_MID",,)/100</f>
        <v>2.1760161774600419</v>
      </c>
      <c r="H8" s="12">
        <f ca="1">_xll.BDP(A8,"DUR_MID",,)</f>
        <v>5.4424234463488954</v>
      </c>
      <c r="I8" s="12">
        <f ca="1">_xll.BDP(A8,"px_LAST",,)</f>
        <v>4300.3090819999998</v>
      </c>
      <c r="J8" s="3">
        <f ca="1">_xll.BDP(A8,"PX_LAST",,)/_xll.BDP(A8,"PX_YEST_CLOSE",,)-1</f>
        <v>-6.0468784969069933E-4</v>
      </c>
      <c r="K8" s="241"/>
      <c r="M8" s="169" t="s">
        <v>160</v>
      </c>
      <c r="N8" s="166">
        <f>SUMIFS(Extranet!$H:$H,Extranet!$C:$C,N$1,Extranet!$D:$D,$M8)</f>
        <v>0</v>
      </c>
      <c r="P8" t="s">
        <v>300</v>
      </c>
      <c r="Q8" s="169" t="str">
        <f>$M8</f>
        <v>ECHP11</v>
      </c>
      <c r="R8" s="166">
        <f ca="1">N8*_xll.BDP(Q8&amp;" Corp","RISK_MTY_MID")/100</f>
        <v>0</v>
      </c>
      <c r="T8" s="52" t="s">
        <v>160</v>
      </c>
      <c r="U8" s="32" t="str">
        <f t="shared" si="1"/>
        <v>Sim</v>
      </c>
      <c r="V8" s="174">
        <f>IF(U8="Sim",SUMIFS(Extranet!J:J,Extranet!C:C,'AF INFRA'!$N$1,Extranet!D:D,'AF INFRA'!T8),0)</f>
        <v>0</v>
      </c>
      <c r="W8" s="236">
        <f ca="1">V8/(VLOOKUP($N$1,'Base CDI'!$A$9:$D$23,3,0))</f>
        <v>0</v>
      </c>
      <c r="AB8" s="140"/>
      <c r="AD8" t="s">
        <v>39</v>
      </c>
      <c r="AE8" s="233" t="s">
        <v>751</v>
      </c>
    </row>
    <row r="9" spans="1:31" x14ac:dyDescent="0.25">
      <c r="A9" t="s">
        <v>658</v>
      </c>
      <c r="B9" t="s">
        <v>424</v>
      </c>
      <c r="C9" s="10">
        <v>48714</v>
      </c>
      <c r="D9" s="47">
        <f ca="1">_xll.BDP(A9,"YLD_CNV_MID",,)</f>
        <v>7.5316999999999998</v>
      </c>
      <c r="E9" s="47">
        <f ca="1">_xll.BDP(A9,"YLD_YTM_MID", "PRICING_SOURCE=ANDE")</f>
        <v>7.5030000000000001</v>
      </c>
      <c r="F9" s="4">
        <f t="shared" ca="1" si="0"/>
        <v>2.8699999999999726E-2</v>
      </c>
      <c r="G9" s="71">
        <f ca="1">_xll.BDP(A9,"RISK_MID",,)/100</f>
        <v>2.3495494717799374</v>
      </c>
      <c r="H9" s="12">
        <f ca="1">_xll.BDP(A9,"DUR_MID",,)</f>
        <v>6.0009577798430938</v>
      </c>
      <c r="I9" s="12">
        <f ca="1">_xll.BDP(A9,"px_LAST",,)</f>
        <v>4210.1870120000003</v>
      </c>
      <c r="J9" s="3">
        <f ca="1">_xll.BDP(A9,"PX_LAST",,)/_xll.BDP(A9,"PX_YEST_CLOSE",,)-1</f>
        <v>-9.6410701785598629E-4</v>
      </c>
      <c r="K9" s="12"/>
      <c r="M9" s="169" t="s">
        <v>673</v>
      </c>
      <c r="N9" s="166">
        <f>SUMIFS(Extranet!$H:$H,Extranet!$C:$C,N$1,Extranet!$D:$D,$M9)</f>
        <v>0</v>
      </c>
      <c r="P9" t="s">
        <v>174</v>
      </c>
      <c r="Q9" s="169" t="str">
        <f>$M9</f>
        <v>ELET14</v>
      </c>
      <c r="R9" s="166">
        <f ca="1">N9*_xll.BDP(Q9&amp;" Corp","RISK_MTY_MID")/100</f>
        <v>0</v>
      </c>
      <c r="T9" s="52" t="s">
        <v>673</v>
      </c>
      <c r="U9" s="32" t="str">
        <f t="shared" si="1"/>
        <v>Sim</v>
      </c>
      <c r="V9" s="174">
        <f>IF(U9="Sim",SUMIFS(Extranet!J:J,Extranet!C:C,'AF INFRA'!$N$1,Extranet!D:D,'AF INFRA'!T9),0)</f>
        <v>0</v>
      </c>
      <c r="W9" s="236">
        <f ca="1">V9/(VLOOKUP($N$1,'Base CDI'!$A$9:$D$23,3,0))</f>
        <v>0</v>
      </c>
      <c r="AB9" s="140"/>
      <c r="AD9" t="s">
        <v>38</v>
      </c>
      <c r="AE9" s="233" t="s">
        <v>751</v>
      </c>
    </row>
    <row r="10" spans="1:31" x14ac:dyDescent="0.25">
      <c r="A10" t="s">
        <v>167</v>
      </c>
      <c r="B10" t="s">
        <v>424</v>
      </c>
      <c r="C10" s="10">
        <v>49444</v>
      </c>
      <c r="D10" s="47">
        <f ca="1">_xll.BDP(A10,"YLD_CNV_MID",,)</f>
        <v>7.3398000000000003</v>
      </c>
      <c r="E10" s="47">
        <f ca="1">_xll.BDP(A10,"YLD_YTM_MID", "PRICING_SOURCE=ANDE")</f>
        <v>7.3117999999999999</v>
      </c>
      <c r="F10" s="4">
        <f t="shared" ca="1" si="0"/>
        <v>2.8000000000000469E-2</v>
      </c>
      <c r="G10" s="71">
        <f ca="1">_xll.BDP(A10,"RISK_MID",,)/100</f>
        <v>2.8084993686002235</v>
      </c>
      <c r="H10" s="12">
        <f ca="1">_xll.BDP(A10,"DUR_MID",,)</f>
        <v>7.1866199959830634</v>
      </c>
      <c r="I10" s="12">
        <f ca="1">_xll.BDP(A10,"px_LAST",,)</f>
        <v>4194.7939450000003</v>
      </c>
      <c r="J10" s="3">
        <f ca="1">_xll.BDP(A10,"PX_LAST",,)/_xll.BDP(A10,"PX_YEST_CLOSE",,)-1</f>
        <v>-9.4148444762209849E-4</v>
      </c>
      <c r="K10" s="12"/>
      <c r="M10" s="169" t="s">
        <v>38</v>
      </c>
      <c r="N10" s="166">
        <f>SUMIFS(Extranet!$H:$H,Extranet!$C:$C,N$1,Extranet!$D:$D,$M10)</f>
        <v>80</v>
      </c>
      <c r="P10" t="s">
        <v>300</v>
      </c>
      <c r="Q10" s="169" t="str">
        <f t="shared" si="2"/>
        <v>ENEV32</v>
      </c>
      <c r="R10" s="166">
        <f ca="1">N10*_xll.BDP(Q10&amp;" Corp","RISK_MTY_MID")/100</f>
        <v>22.784040000005916</v>
      </c>
      <c r="T10" s="52" t="s">
        <v>38</v>
      </c>
      <c r="U10" s="32" t="str">
        <f t="shared" si="1"/>
        <v>Sim</v>
      </c>
      <c r="V10" s="174">
        <f>IF(U10="Sim",SUMIFS(Extranet!J:J,Extranet!C:C,'AF INFRA'!$N$1,Extranet!D:D,'AF INFRA'!T10),0)</f>
        <v>108966.91</v>
      </c>
      <c r="W10" s="236">
        <f ca="1">V10/(VLOOKUP($N$1,'Base CDI'!$A$9:$D$23,3,0))</f>
        <v>9.2491867033438861E-3</v>
      </c>
      <c r="AB10" s="140"/>
      <c r="AD10" t="s">
        <v>232</v>
      </c>
      <c r="AE10" s="233" t="s">
        <v>751</v>
      </c>
    </row>
    <row r="11" spans="1:31" x14ac:dyDescent="0.25">
      <c r="A11" t="s">
        <v>168</v>
      </c>
      <c r="B11" t="s">
        <v>425</v>
      </c>
      <c r="C11" s="10">
        <v>51363</v>
      </c>
      <c r="D11" s="47">
        <f ca="1">_xll.BDP(A11,"YLD_CNV_MID",,)</f>
        <v>7.1199000000000003</v>
      </c>
      <c r="E11" s="47">
        <f ca="1">_xll.BDP(A11,"YLD_YTM_MID", "PRICING_SOURCE=ANDE")</f>
        <v>7.11</v>
      </c>
      <c r="F11" s="4">
        <f t="shared" ca="1" si="0"/>
        <v>9.9000000000000199E-3</v>
      </c>
      <c r="G11" s="71">
        <f ca="1">_xll.BDP(A11,"RISK_MID",,)/100</f>
        <v>3.7400991591603088</v>
      </c>
      <c r="H11" s="12">
        <f ca="1">_xll.BDP(A11,"DUR_MID",,)</f>
        <v>9.5087186594938835</v>
      </c>
      <c r="I11" s="12">
        <f ca="1">_xll.BDP(A11,"px_LAST",,)</f>
        <v>4213.3930659999996</v>
      </c>
      <c r="J11" s="3">
        <f ca="1">_xll.BDP(A11,"PX_LAST",,)/_xll.BDP(A11,"PX_YEST_CLOSE",,)-1</f>
        <v>-5.0597102235883096E-4</v>
      </c>
      <c r="K11" s="12"/>
      <c r="M11" s="169" t="s">
        <v>39</v>
      </c>
      <c r="N11" s="166">
        <f>SUMIFS(Extranet!$H:$H,Extranet!$C:$C,N$1,Extranet!$D:$D,$M11)</f>
        <v>100</v>
      </c>
      <c r="P11" t="s">
        <v>175</v>
      </c>
      <c r="Q11" s="169" t="str">
        <f t="shared" si="2"/>
        <v>EQTR11</v>
      </c>
      <c r="R11" s="166">
        <f ca="1">N11*_xll.BDP(Q11&amp;" Corp","RISK_MTY_MID")/100</f>
        <v>69.196250000004511</v>
      </c>
      <c r="T11" s="52" t="s">
        <v>39</v>
      </c>
      <c r="U11" s="32" t="str">
        <f t="shared" si="1"/>
        <v>Sim</v>
      </c>
      <c r="V11" s="174">
        <f>IF(U11="Sim",SUMIFS(Extranet!J:J,Extranet!C:C,'AF INFRA'!$N$1,Extranet!D:D,'AF INFRA'!T11),0)</f>
        <v>120819.09</v>
      </c>
      <c r="W11" s="236">
        <f ca="1">V11/(VLOOKUP($N$1,'Base CDI'!$A$9:$D$23,3,0))</f>
        <v>1.0255207940998861E-2</v>
      </c>
      <c r="AB11" s="140"/>
      <c r="AD11" t="s">
        <v>264</v>
      </c>
      <c r="AE11" s="233" t="s">
        <v>751</v>
      </c>
    </row>
    <row r="12" spans="1:31" x14ac:dyDescent="0.25">
      <c r="A12" t="s">
        <v>169</v>
      </c>
      <c r="B12" t="s">
        <v>153</v>
      </c>
      <c r="C12" s="10">
        <v>53097</v>
      </c>
      <c r="D12" s="47">
        <f ca="1">_xll.BDP(A12,"YLD_CNV_MID",,)</f>
        <v>7.0899000000000001</v>
      </c>
      <c r="E12" s="47">
        <f ca="1">_xll.BDP(A12,"YLD_YTM_MID", "PRICING_SOURCE=ANDE")</f>
        <v>7.08</v>
      </c>
      <c r="F12" s="4">
        <f t="shared" ca="1" si="0"/>
        <v>9.9000000000000199E-3</v>
      </c>
      <c r="G12" s="71">
        <f ca="1">_xll.BDP(A12,"RISK_MID",,)/100</f>
        <v>4.2880990359597035</v>
      </c>
      <c r="H12" s="12">
        <f ca="1">_xll.BDP(A12,"DUR_MID",,)</f>
        <v>11.224032457767873</v>
      </c>
      <c r="I12" s="12">
        <f ca="1">_xll.BDP(A12,"px_LAST",,)</f>
        <v>4091.334961</v>
      </c>
      <c r="J12" s="3">
        <f ca="1">_xll.BDP(A12,"PX_LAST",,)/_xll.BDP(A12,"PX_YEST_CLOSE",,)-1</f>
        <v>-2.7672196862155163E-3</v>
      </c>
      <c r="K12" s="12"/>
      <c r="M12" s="239" t="s">
        <v>708</v>
      </c>
      <c r="N12" s="243">
        <f>SUMIFS(Extranet!$H:$H,Extranet!$C:$C,N$1,Extranet!$D:$D,$M12)</f>
        <v>0</v>
      </c>
      <c r="P12" t="s">
        <v>175</v>
      </c>
      <c r="Q12" s="169" t="str">
        <f>$M12</f>
        <v>ERDVC3</v>
      </c>
      <c r="R12" s="166">
        <f ca="1">IFERROR(N12*_xll.BDP(Q12&amp;" Corp","RISK_MTY_MID")/100,(N12*62.814/100))</f>
        <v>0</v>
      </c>
      <c r="T12" s="52" t="s">
        <v>708</v>
      </c>
      <c r="U12" s="32" t="str">
        <f t="shared" si="1"/>
        <v>Sim</v>
      </c>
      <c r="V12" s="174">
        <f>IF(U12="Sim",SUMIFS(Extranet!J:J,Extranet!C:C,'AF INFRA'!$N$1,Extranet!D:D,'AF INFRA'!T12),0)</f>
        <v>0</v>
      </c>
      <c r="W12" s="236">
        <f ca="1">V12/(VLOOKUP($N$1,'Base CDI'!$A$9:$D$23,3,0))</f>
        <v>0</v>
      </c>
      <c r="AB12" s="140"/>
      <c r="AD12" t="s">
        <v>708</v>
      </c>
      <c r="AE12" s="233" t="s">
        <v>751</v>
      </c>
    </row>
    <row r="13" spans="1:31" x14ac:dyDescent="0.25">
      <c r="A13" t="s">
        <v>170</v>
      </c>
      <c r="B13" t="s">
        <v>275</v>
      </c>
      <c r="C13" s="10">
        <v>55015</v>
      </c>
      <c r="D13" s="47">
        <f ca="1">_xll.BDP(A13,"YLD_CNV_MID",,)</f>
        <v>7.0346000000000002</v>
      </c>
      <c r="E13" s="47">
        <f ca="1">_xll.BDP(A13,"YLD_YTM_MID", "PRICING_SOURCE=ANDE")</f>
        <v>7.0209000000000001</v>
      </c>
      <c r="F13" s="4">
        <f t="shared" ca="1" si="0"/>
        <v>1.3700000000000045E-2</v>
      </c>
      <c r="G13" s="71">
        <f ca="1">_xll.BDP(A13,"RISK_MID",,)/100</f>
        <v>4.7333489358602492</v>
      </c>
      <c r="H13" s="12">
        <f ca="1">_xll.BDP(A13,"DUR_MID",,)</f>
        <v>12.266328743424138</v>
      </c>
      <c r="I13" s="12">
        <f ca="1">_xll.BDP(A13,"px_LAST",,)</f>
        <v>4130.2739259999998</v>
      </c>
      <c r="J13" s="3">
        <f ca="1">_xll.BDP(A13,"PX_LAST",,)/_xll.BDP(A13,"PX_YEST_CLOSE",,)-1</f>
        <v>-7.3864806728340948E-4</v>
      </c>
      <c r="K13" s="12"/>
      <c r="M13" s="169" t="s">
        <v>264</v>
      </c>
      <c r="N13" s="166">
        <f>SUMIFS(Extranet!$H:$H,Extranet!$C:$C,N$1,Extranet!$D:$D,$M13)</f>
        <v>0</v>
      </c>
      <c r="P13" t="s">
        <v>174</v>
      </c>
      <c r="Q13" s="169" t="str">
        <f t="shared" si="2"/>
        <v>ESULA6</v>
      </c>
      <c r="R13" s="166">
        <f ca="1">N13*_xll.BDP(Q13&amp;" Corp","RISK_MTY_MID")/100</f>
        <v>0</v>
      </c>
      <c r="T13" s="52" t="s">
        <v>264</v>
      </c>
      <c r="U13" s="32" t="str">
        <f t="shared" si="1"/>
        <v>Sim</v>
      </c>
      <c r="V13" s="174">
        <f>IF(U13="Sim",SUMIFS(Extranet!J:J,Extranet!C:C,'AF INFRA'!$N$1,Extranet!D:D,'AF INFRA'!T13),0)</f>
        <v>0</v>
      </c>
      <c r="W13" s="236">
        <f ca="1">V13/(VLOOKUP($N$1,'Base CDI'!$A$9:$D$23,3,0))</f>
        <v>0</v>
      </c>
      <c r="AB13" s="140"/>
      <c r="AD13" t="s">
        <v>160</v>
      </c>
      <c r="AE13" s="233" t="s">
        <v>751</v>
      </c>
    </row>
    <row r="14" spans="1:31" x14ac:dyDescent="0.25">
      <c r="A14" t="s">
        <v>171</v>
      </c>
      <c r="B14" t="s">
        <v>426</v>
      </c>
      <c r="C14" s="10">
        <v>56749</v>
      </c>
      <c r="D14" s="47">
        <f ca="1">_xll.BDP(A14,"YLD_CNV_MID",,)</f>
        <v>7.0446999999999997</v>
      </c>
      <c r="E14" s="47">
        <f ca="1">_xll.BDP(A14,"YLD_YTM_MID", "PRICING_SOURCE=ANDE")</f>
        <v>7.03</v>
      </c>
      <c r="F14" s="4">
        <f t="shared" ca="1" si="0"/>
        <v>1.4699999999999491E-2</v>
      </c>
      <c r="G14" s="71">
        <f ca="1">_xll.BDP(A14,"RISK_MID",,)/100</f>
        <v>4.9708155491398429</v>
      </c>
      <c r="H14" s="12">
        <f ca="1">_xll.BDP(A14,"DUR_MID",,)</f>
        <v>13.216527550885758</v>
      </c>
      <c r="I14" s="12">
        <f ca="1">_xll.BDP(A14,"px_LAST",,)</f>
        <v>4026.0219729999999</v>
      </c>
      <c r="J14" s="3">
        <f ca="1">_xll.BDP(A14,"PX_LAST",,)/_xll.BDP(A14,"PX_YEST_CLOSE",,)-1</f>
        <v>-2.0642797476668751E-3</v>
      </c>
      <c r="K14" s="12"/>
      <c r="M14" s="169" t="s">
        <v>265</v>
      </c>
      <c r="N14" s="166">
        <f>SUMIFS(Extranet!$H:$H,Extranet!$C:$C,N$1,Extranet!$D:$D,$M14)</f>
        <v>0</v>
      </c>
      <c r="P14" t="s">
        <v>415</v>
      </c>
      <c r="Q14" s="169" t="str">
        <f t="shared" si="2"/>
        <v>GASC23</v>
      </c>
      <c r="R14" s="166">
        <f ca="1">N14*_xll.BDP(Q14&amp;" Corp","RISK_MTY_MID")/100</f>
        <v>0</v>
      </c>
      <c r="S14" s="1"/>
      <c r="T14" s="52" t="s">
        <v>265</v>
      </c>
      <c r="U14" s="32" t="str">
        <f t="shared" si="1"/>
        <v>Sim</v>
      </c>
      <c r="V14" s="174">
        <f>IF(U14="Sim",SUMIFS(Extranet!J:J,Extranet!C:C,'AF INFRA'!$N$1,Extranet!D:D,'AF INFRA'!T14),0)</f>
        <v>0</v>
      </c>
      <c r="W14" s="236">
        <f ca="1">V14/(VLOOKUP($N$1,'Base CDI'!$A$9:$D$23,3,0))</f>
        <v>0</v>
      </c>
      <c r="AB14" s="140"/>
      <c r="AD14" t="s">
        <v>324</v>
      </c>
      <c r="AE14" s="233" t="s">
        <v>751</v>
      </c>
    </row>
    <row r="15" spans="1:31" x14ac:dyDescent="0.25">
      <c r="A15" t="s">
        <v>294</v>
      </c>
      <c r="B15" t="s">
        <v>427</v>
      </c>
      <c r="C15" s="10">
        <v>58668</v>
      </c>
      <c r="D15" s="47">
        <f ca="1">_xll.BDP(A15,"YLD_CNV_MID",,)</f>
        <v>7.0298999999999996</v>
      </c>
      <c r="E15" s="47">
        <f ca="1">_xll.BDP(A15,"YLD_YTM_MID", "PRICING_SOURCE=ANDE")</f>
        <v>7.01</v>
      </c>
      <c r="F15" s="4">
        <f t="shared" ca="1" si="0"/>
        <v>1.9899999999999807E-2</v>
      </c>
      <c r="G15" s="71">
        <f ca="1">_xll.BDP(A15,"RISK_MID",,)/100</f>
        <v>5.1671821716599879</v>
      </c>
      <c r="H15" s="12">
        <f ca="1">_xll.BDP(A15,"DUR_MID",,)</f>
        <v>13.576817673470501</v>
      </c>
      <c r="I15" s="12">
        <f ca="1">_xll.BDP(A15,"px_LAST",,)</f>
        <v>4073.4399410000001</v>
      </c>
      <c r="J15" s="3">
        <f ca="1">_xll.BDP(A15,"PX_LAST",,)/_xll.BDP(A15,"PX_YEST_CLOSE",,)-1</f>
        <v>-5.9740192648907176E-3</v>
      </c>
      <c r="K15" s="12"/>
      <c r="M15" s="169" t="s">
        <v>458</v>
      </c>
      <c r="N15" s="166">
        <f>SUMIFS(Extranet!$H:$H,Extranet!$C:$C,N$1,Extranet!$D:$D,$M15)</f>
        <v>0</v>
      </c>
      <c r="P15" t="s">
        <v>175</v>
      </c>
      <c r="Q15" s="169" t="str">
        <f>$M15</f>
        <v>GSTS14</v>
      </c>
      <c r="R15" s="166">
        <f ca="1">N15*_xll.BDP(Q15&amp;" Corp","RISK_MTY_MID")/100</f>
        <v>0</v>
      </c>
      <c r="S15" s="1"/>
      <c r="T15" s="52" t="s">
        <v>458</v>
      </c>
      <c r="U15" s="32" t="str">
        <f t="shared" si="1"/>
        <v>Sim</v>
      </c>
      <c r="V15" s="174">
        <f>IF(U15="Sim",SUMIFS(Extranet!J:J,Extranet!C:C,'AF INFRA'!$N$1,Extranet!D:D,'AF INFRA'!T15),0)</f>
        <v>0</v>
      </c>
      <c r="W15" s="236">
        <f ca="1">V15/(VLOOKUP($N$1,'Base CDI'!$A$9:$D$23,3,0))</f>
        <v>0</v>
      </c>
      <c r="AB15" s="140"/>
      <c r="AD15" t="s">
        <v>707</v>
      </c>
      <c r="AE15" s="233" t="s">
        <v>751</v>
      </c>
    </row>
    <row r="16" spans="1:31" x14ac:dyDescent="0.25">
      <c r="I16" s="141"/>
      <c r="K16"/>
      <c r="M16" s="169" t="s">
        <v>125</v>
      </c>
      <c r="N16" s="166">
        <f>SUMIFS(Extranet!$H:$H,Extranet!$C:$C,N$1,Extranet!$D:$D,$M16)</f>
        <v>0</v>
      </c>
      <c r="P16" t="s">
        <v>174</v>
      </c>
      <c r="Q16" s="169" t="str">
        <f t="shared" si="2"/>
        <v>IGSN15</v>
      </c>
      <c r="R16" s="166">
        <f ca="1">IFERROR(N16*_xll.BDP(Q16&amp;" Corp","RISK_MTY_MID")/100,(N16*44.84/100))</f>
        <v>0</v>
      </c>
      <c r="S16" s="1"/>
      <c r="T16" s="52" t="s">
        <v>125</v>
      </c>
      <c r="U16" s="32" t="str">
        <f t="shared" si="1"/>
        <v>Sim</v>
      </c>
      <c r="V16" s="174">
        <f>IF(U16="Sim",SUMIFS(Extranet!J:J,Extranet!C:C,'AF INFRA'!$N$1,Extranet!D:D,'AF INFRA'!T16),0)</f>
        <v>0</v>
      </c>
      <c r="W16" s="236">
        <f ca="1">V16/(VLOOKUP($N$1,'Base CDI'!$A$9:$D$23,3,0))</f>
        <v>0</v>
      </c>
      <c r="AB16" s="140"/>
      <c r="AD16" t="s">
        <v>159</v>
      </c>
      <c r="AE16" s="233" t="s">
        <v>751</v>
      </c>
    </row>
    <row r="17" spans="1:31" x14ac:dyDescent="0.25">
      <c r="C17" s="10"/>
      <c r="F17" s="4"/>
      <c r="G17" s="12"/>
      <c r="H17" s="12"/>
      <c r="I17" s="141"/>
      <c r="J17" s="12"/>
      <c r="K17"/>
      <c r="M17" s="239" t="s">
        <v>249</v>
      </c>
      <c r="N17" s="243">
        <f>SUMIFS(Extranet!$H:$H,Extranet!$C:$C,N$1,Extranet!$D:$D,$M17,Extranet!A:A,"Debêntures")</f>
        <v>0</v>
      </c>
      <c r="P17" t="s">
        <v>174</v>
      </c>
      <c r="Q17" s="169" t="str">
        <f>$M17</f>
        <v>JSMLB5</v>
      </c>
      <c r="R17" s="166">
        <f ca="1">IFERROR(N17*_xll.BDP(Q17&amp;" Corp","RISK_MTY_MID")/100,(N17*0.536771))</f>
        <v>0</v>
      </c>
      <c r="T17" s="52" t="s">
        <v>249</v>
      </c>
      <c r="U17" s="32" t="str">
        <f t="shared" si="1"/>
        <v>Não</v>
      </c>
      <c r="V17" s="174">
        <f>IF(U17="Sim",SUMIFS(Extranet!J:J,Extranet!C:C,'AF INFRA'!$N$1,Extranet!D:D,'AF INFRA'!T17),0)</f>
        <v>0</v>
      </c>
      <c r="W17" s="236">
        <f ca="1">V17/(VLOOKUP($N$1,'Base CDI'!$A$9:$D$23,3,0))</f>
        <v>0</v>
      </c>
      <c r="AB17" s="140"/>
      <c r="AD17" t="s">
        <v>263</v>
      </c>
      <c r="AE17" s="233" t="s">
        <v>751</v>
      </c>
    </row>
    <row r="18" spans="1:31" x14ac:dyDescent="0.25">
      <c r="C18" s="10"/>
      <c r="F18" s="4"/>
      <c r="G18" s="12"/>
      <c r="H18" s="12"/>
      <c r="I18" s="12"/>
      <c r="J18" s="12"/>
      <c r="K18" s="12"/>
      <c r="M18" s="239" t="s">
        <v>217</v>
      </c>
      <c r="N18" s="243">
        <f>SUMIFS(Extranet!$H:$H,Extranet!$C:$C,N$1,Extranet!$D:$D,$M18,Extranet!A:A,"Debêntures")</f>
        <v>0</v>
      </c>
      <c r="P18" t="s">
        <v>174</v>
      </c>
      <c r="Q18" s="169" t="str">
        <f>$M18</f>
        <v>MOVI37</v>
      </c>
      <c r="R18" s="166">
        <f ca="1">N18*_xll.BDP(Q18&amp;" Corp","RISK_MTY_MID")/100</f>
        <v>0</v>
      </c>
      <c r="S18" s="1"/>
      <c r="T18" s="52" t="s">
        <v>217</v>
      </c>
      <c r="U18" s="32" t="str">
        <f t="shared" si="1"/>
        <v>Não</v>
      </c>
      <c r="V18" s="174">
        <f>IF(U18="Sim",SUMIFS(Extranet!J:J,Extranet!C:C,'AF INFRA'!$N$1,Extranet!D:D,'AF INFRA'!T18),0)</f>
        <v>0</v>
      </c>
      <c r="W18" s="236">
        <f ca="1">V18/(VLOOKUP($N$1,'Base CDI'!$A$9:$D$23,3,0))</f>
        <v>0</v>
      </c>
      <c r="AB18" s="140"/>
      <c r="AD18" t="s">
        <v>673</v>
      </c>
      <c r="AE18" s="233" t="s">
        <v>751</v>
      </c>
    </row>
    <row r="19" spans="1:31" x14ac:dyDescent="0.25">
      <c r="B19" s="45" t="s">
        <v>143</v>
      </c>
      <c r="C19" s="45" t="s">
        <v>62</v>
      </c>
      <c r="D19" s="45" t="s">
        <v>61</v>
      </c>
      <c r="E19" s="45" t="s">
        <v>60</v>
      </c>
      <c r="F19" s="45" t="s">
        <v>59</v>
      </c>
      <c r="G19" s="45" t="s">
        <v>64</v>
      </c>
      <c r="H19" s="45" t="s">
        <v>19</v>
      </c>
      <c r="I19" s="45" t="s">
        <v>374</v>
      </c>
      <c r="J19"/>
      <c r="K19" s="12"/>
      <c r="L19" s="88"/>
      <c r="M19" s="169" t="s">
        <v>248</v>
      </c>
      <c r="N19" s="166">
        <f>SUMIFS(Extranet!$H:$H,Extranet!$C:$C,N$1,Extranet!$D:$D,$M19)</f>
        <v>0</v>
      </c>
      <c r="P19" t="s">
        <v>174</v>
      </c>
      <c r="Q19" s="169" t="str">
        <f>$M19</f>
        <v>MSGT13</v>
      </c>
      <c r="R19" s="166">
        <f ca="1">N19*_xll.BDP(Q19&amp;" Corp","RISK_MTY_MID")/100</f>
        <v>0</v>
      </c>
      <c r="S19" s="256"/>
      <c r="T19" s="52" t="s">
        <v>248</v>
      </c>
      <c r="U19" s="32" t="str">
        <f t="shared" si="1"/>
        <v>Não</v>
      </c>
      <c r="V19" s="174">
        <f>IF(U19="Sim",SUMIFS(Extranet!J:J,Extranet!C:C,'AF INFRA'!$N$1,Extranet!D:D,'AF INFRA'!T19),0)</f>
        <v>0</v>
      </c>
      <c r="W19" s="236">
        <f ca="1">V19/(VLOOKUP($N$1,'Base CDI'!$A$9:$D$23,3,0))</f>
        <v>0</v>
      </c>
      <c r="AB19" s="140"/>
      <c r="AD19" t="s">
        <v>456</v>
      </c>
      <c r="AE19" s="233" t="s">
        <v>751</v>
      </c>
    </row>
    <row r="20" spans="1:31" x14ac:dyDescent="0.25">
      <c r="A20" t="s">
        <v>144</v>
      </c>
      <c r="B20" t="s">
        <v>172</v>
      </c>
      <c r="C20" s="10">
        <v>45792</v>
      </c>
      <c r="D20" s="43" t="str">
        <f ca="1">_xll.BDP(A20,"LAST_PRICE")</f>
        <v>#N/A Real Time</v>
      </c>
      <c r="E20" s="46" t="str">
        <f ca="1">_xll.BDP(A20,"PX_CLOSE_1D")</f>
        <v>#N/A N/A</v>
      </c>
      <c r="F20" s="4" t="e">
        <f t="shared" ref="F20:F27" ca="1" si="4">+D20-E20</f>
        <v>#VALUE!</v>
      </c>
      <c r="G20" s="12" t="e">
        <f ca="1">VLOOKUP(B20,'Base IPCA'!$B$18:$M$26,12,0)</f>
        <v>#N/A</v>
      </c>
      <c r="H20" s="12" t="e">
        <f ca="1">_xll.BDP(A20,"FUT_BUS_DAYS_VAL")/252</f>
        <v>#VALUE!</v>
      </c>
      <c r="I20" s="4" t="str">
        <f ca="1">_xll.BDP(A20,"CONTRACT_VALUE")</f>
        <v>#N/A N/A</v>
      </c>
      <c r="J20" s="12"/>
      <c r="K20" s="12"/>
      <c r="M20" s="169" t="s">
        <v>247</v>
      </c>
      <c r="N20" s="166">
        <f>SUMIFS(Extranet!$H:$H,Extranet!$C:$C,N$1,Extranet!$D:$D,$M20)</f>
        <v>0</v>
      </c>
      <c r="P20" t="s">
        <v>178</v>
      </c>
      <c r="Q20" s="169" t="str">
        <f t="shared" si="2"/>
        <v>MSGT33</v>
      </c>
      <c r="R20" s="166">
        <f ca="1">N20*_xll.BDP(Q20&amp;" Corp","RISK_MTY_MID")/100</f>
        <v>0</v>
      </c>
      <c r="T20" s="52" t="s">
        <v>247</v>
      </c>
      <c r="U20" s="32" t="str">
        <f t="shared" si="1"/>
        <v>Sim</v>
      </c>
      <c r="V20" s="174">
        <f>IF(U20="Sim",SUMIFS(Extranet!J:J,Extranet!C:C,'AF INFRA'!$N$1,Extranet!D:D,'AF INFRA'!T20),0)</f>
        <v>0</v>
      </c>
      <c r="W20" s="236">
        <f ca="1">V20/(VLOOKUP($N$1,'Base CDI'!$A$9:$D$23,3,0))</f>
        <v>0</v>
      </c>
      <c r="AB20" s="140"/>
      <c r="AD20" t="s">
        <v>157</v>
      </c>
      <c r="AE20" s="233" t="s">
        <v>751</v>
      </c>
    </row>
    <row r="21" spans="1:31" x14ac:dyDescent="0.25">
      <c r="A21" t="s">
        <v>145</v>
      </c>
      <c r="B21" t="s">
        <v>113</v>
      </c>
      <c r="C21" s="10">
        <v>46249</v>
      </c>
      <c r="D21" s="43">
        <f ca="1">_xll.BDP(A21,"LAST_PRICE")</f>
        <v>10.06</v>
      </c>
      <c r="E21" s="46">
        <f ca="1">_xll.BDP(A21,"PX_CLOSE_1D")</f>
        <v>10.01</v>
      </c>
      <c r="F21" s="4">
        <f t="shared" ca="1" si="4"/>
        <v>5.0000000000000711E-2</v>
      </c>
      <c r="G21" s="12">
        <f ca="1">VLOOKUP(B21,'Base IPCA'!$B$18:$M$26,12,0)</f>
        <v>11.007021898578387</v>
      </c>
      <c r="H21" s="12">
        <f ca="1">_xll.BDP(A21,"FUT_BUS_DAYS_VAL")/252</f>
        <v>0.70238095238095233</v>
      </c>
      <c r="I21" s="4">
        <f ca="1">_xll.BDP(A21,"CONTRACT_VALUE")</f>
        <v>172315.30460988969</v>
      </c>
      <c r="J21" s="12"/>
      <c r="K21" s="12"/>
      <c r="M21" s="169" t="s">
        <v>42</v>
      </c>
      <c r="N21" s="166">
        <f>SUMIFS(Extranet!$H:$H,Extranet!$C:$C,N$1,Extranet!$D:$D,$M21)</f>
        <v>0</v>
      </c>
      <c r="P21" t="s">
        <v>300</v>
      </c>
      <c r="Q21" s="169" t="str">
        <f t="shared" si="2"/>
        <v>NEOE26</v>
      </c>
      <c r="R21" s="166">
        <f ca="1">N21*_xll.BDP(Q21&amp;" Corp","RISK_MTY_MID")/100</f>
        <v>0</v>
      </c>
      <c r="T21" s="52" t="s">
        <v>42</v>
      </c>
      <c r="U21" s="32" t="str">
        <f t="shared" si="1"/>
        <v>Sim</v>
      </c>
      <c r="V21" s="174">
        <f>IF(U21="Sim",SUMIFS(Extranet!J:J,Extranet!C:C,'AF INFRA'!$N$1,Extranet!D:D,'AF INFRA'!T21),0)</f>
        <v>0</v>
      </c>
      <c r="W21" s="236">
        <f ca="1">V21/(VLOOKUP($N$1,'Base CDI'!$A$9:$D$23,3,0))</f>
        <v>0</v>
      </c>
      <c r="AB21" s="140"/>
      <c r="AD21" t="s">
        <v>756</v>
      </c>
      <c r="AE21" s="233" t="s">
        <v>751</v>
      </c>
    </row>
    <row r="22" spans="1:31" x14ac:dyDescent="0.25">
      <c r="A22" t="s">
        <v>299</v>
      </c>
      <c r="B22" t="s">
        <v>300</v>
      </c>
      <c r="C22" s="10">
        <v>46249</v>
      </c>
      <c r="D22" s="43">
        <f ca="1">_xll.BDP(A22,"LAST_PRICE")</f>
        <v>8.6999999999999993</v>
      </c>
      <c r="E22" s="46">
        <f ca="1">_xll.BDP(A22,"PX_CLOSE_1D")</f>
        <v>8.68</v>
      </c>
      <c r="F22" s="4">
        <f t="shared" ca="1" si="4"/>
        <v>1.9999999999999574E-2</v>
      </c>
      <c r="G22" s="12">
        <f ca="1">VLOOKUP(B22,'Base IPCA'!$B$18:$M$26,12,0)</f>
        <v>21.672611935122404</v>
      </c>
      <c r="H22" s="12">
        <f ca="1">_xll.BDP(A22,"FUT_BUS_DAYS_VAL")/252</f>
        <v>1.4365079365079365</v>
      </c>
      <c r="I22" s="4">
        <f ca="1">_xll.BDP(A22,"CONTRACT_VALUE")</f>
        <v>163500.69319947276</v>
      </c>
      <c r="J22" s="12"/>
      <c r="K22" s="12"/>
      <c r="M22" s="169" t="s">
        <v>275</v>
      </c>
      <c r="N22" s="166">
        <f>SUMIFS(Extranet!$H:$H,Extranet!$C:$C,N$1,Extranet!$D:$D,$M22)</f>
        <v>0</v>
      </c>
      <c r="P22" t="s">
        <v>179</v>
      </c>
      <c r="Q22" s="169" t="str">
        <f t="shared" si="2"/>
        <v>NTN-B50</v>
      </c>
      <c r="R22" s="166">
        <f ca="1">N22*_xll.BDP(A13,"RISK_MID",,)/100</f>
        <v>0</v>
      </c>
      <c r="T22" s="52" t="s">
        <v>275</v>
      </c>
      <c r="U22" s="32" t="str">
        <f t="shared" si="1"/>
        <v>Não</v>
      </c>
      <c r="V22" s="174">
        <f>IF(U22="Sim",SUMIFS(Extranet!J:J,Extranet!C:C,'AF INFRA'!$N$1,Extranet!D:D,'AF INFRA'!T22),0)</f>
        <v>0</v>
      </c>
      <c r="W22" s="236">
        <f ca="1">V22/(VLOOKUP($N$1,'Base CDI'!$A$9:$D$23,3,0))</f>
        <v>0</v>
      </c>
      <c r="AB22" s="140"/>
      <c r="AD22" t="s">
        <v>126</v>
      </c>
      <c r="AE22" s="233" t="s">
        <v>751</v>
      </c>
    </row>
    <row r="23" spans="1:31" x14ac:dyDescent="0.25">
      <c r="A23" t="s">
        <v>146</v>
      </c>
      <c r="B23" t="s">
        <v>174</v>
      </c>
      <c r="C23" s="10">
        <v>46980</v>
      </c>
      <c r="D23" s="43">
        <f ca="1">_xll.BDP(A23,"LAST_PRICE")</f>
        <v>8.0500000000000007</v>
      </c>
      <c r="E23" s="46">
        <f ca="1">_xll.BDP(A23,"PX_CLOSE_1D")</f>
        <v>8.0150000000000006</v>
      </c>
      <c r="F23" s="4">
        <f t="shared" ca="1" si="4"/>
        <v>3.5000000000000142E-2</v>
      </c>
      <c r="G23" s="12">
        <f ca="1">VLOOKUP(B23,'Base IPCA'!$B$18:$M$26,12,0)</f>
        <v>37.31268370791804</v>
      </c>
      <c r="H23" s="12">
        <f ca="1">_xll.BDP(A23,"FUT_BUS_DAYS_VAL")/252</f>
        <v>2.6865079365079363</v>
      </c>
      <c r="I23" s="4">
        <f ca="1">_xll.BDP(A23,"CONTRACT_VALUE")</f>
        <v>149702.96815401636</v>
      </c>
      <c r="J23" s="12"/>
      <c r="K23" s="12"/>
      <c r="M23" s="169" t="s">
        <v>376</v>
      </c>
      <c r="N23" s="166">
        <f>SUMIFS(Extranet!$H:$H,Extranet!$C:$C,N$1,Extranet!$D:$D,$M23)</f>
        <v>0</v>
      </c>
      <c r="P23" t="s">
        <v>174</v>
      </c>
      <c r="Q23" s="169" t="str">
        <f t="shared" si="2"/>
        <v>PEJA11</v>
      </c>
      <c r="R23" s="166">
        <f ca="1">N23*_xll.BDP(Q23&amp;" Corp","RISK_MTY_MID")/100</f>
        <v>0</v>
      </c>
      <c r="T23" s="52" t="s">
        <v>376</v>
      </c>
      <c r="U23" s="32" t="str">
        <f t="shared" si="1"/>
        <v>Sim</v>
      </c>
      <c r="V23" s="174">
        <f>IF(U23="Sim",SUMIFS(Extranet!J:J,Extranet!C:C,'AF INFRA'!$N$1,Extranet!D:D,'AF INFRA'!T23),0)</f>
        <v>0</v>
      </c>
      <c r="W23" s="236">
        <f ca="1">V23/(VLOOKUP($N$1,'Base CDI'!$A$9:$D$23,3,0))</f>
        <v>0</v>
      </c>
      <c r="AD23" t="s">
        <v>262</v>
      </c>
      <c r="AE23" s="233" t="s">
        <v>751</v>
      </c>
    </row>
    <row r="24" spans="1:31" x14ac:dyDescent="0.25">
      <c r="A24" t="s">
        <v>147</v>
      </c>
      <c r="B24" t="s">
        <v>175</v>
      </c>
      <c r="C24" s="10">
        <v>47710</v>
      </c>
      <c r="D24" s="43">
        <f ca="1">_xll.BDP(A24,"LAST_PRICE")</f>
        <v>7.64</v>
      </c>
      <c r="E24" s="46">
        <f ca="1">_xll.BDP(A24,"PX_CLOSE_1D")</f>
        <v>7.61</v>
      </c>
      <c r="F24" s="4">
        <f t="shared" ca="1" si="4"/>
        <v>2.9999999999999361E-2</v>
      </c>
      <c r="G24" s="12">
        <f ca="1">VLOOKUP(B24,'Base IPCA'!$B$18:$M$26,12,0)</f>
        <v>57.016189940652112</v>
      </c>
      <c r="H24" s="12">
        <f ca="1">_xll.BDP(A24,"FUT_BUS_DAYS_VAL")/252</f>
        <v>4.662698412698413</v>
      </c>
      <c r="I24" s="4">
        <f ca="1">_xll.BDP(A24,"CONTRACT_VALUE")</f>
        <v>130761.51887491567</v>
      </c>
      <c r="J24" s="12"/>
      <c r="K24" s="12"/>
      <c r="M24" s="169" t="s">
        <v>456</v>
      </c>
      <c r="N24" s="166">
        <f>SUMIFS(Extranet!$H:$H,Extranet!$C:$C,N$1,Extranet!$D:$D,$M24)</f>
        <v>0</v>
      </c>
      <c r="P24" t="s">
        <v>178</v>
      </c>
      <c r="Q24" s="169" t="str">
        <f>$M24</f>
        <v>RMSA12</v>
      </c>
      <c r="R24" s="166">
        <f ca="1">IFERROR(N24*_xll.BDP(Q24&amp;" Corp","RISK_MTY_MID")/100,(N24*0.894042))</f>
        <v>0</v>
      </c>
      <c r="T24" s="52" t="s">
        <v>456</v>
      </c>
      <c r="U24" s="32" t="str">
        <f t="shared" si="1"/>
        <v>Sim</v>
      </c>
      <c r="V24" s="174">
        <f>IF(U24="Sim",SUMIFS(Extranet!J:J,Extranet!C:C,'AF INFRA'!$N$1,Extranet!D:D,'AF INFRA'!T24),0)</f>
        <v>0</v>
      </c>
      <c r="W24" s="236">
        <f ca="1">V24/(VLOOKUP($N$1,'Base CDI'!$A$9:$D$23,3,0))</f>
        <v>0</v>
      </c>
      <c r="AD24" t="s">
        <v>458</v>
      </c>
      <c r="AE24" s="233" t="s">
        <v>751</v>
      </c>
    </row>
    <row r="25" spans="1:31" x14ac:dyDescent="0.25">
      <c r="A25" t="s">
        <v>422</v>
      </c>
      <c r="B25" t="s">
        <v>415</v>
      </c>
      <c r="C25" s="10">
        <v>48441</v>
      </c>
      <c r="D25" s="43">
        <f ca="1">_xll.BDP(A25,"LAST_PRICE")</f>
        <v>7.48</v>
      </c>
      <c r="E25" s="46">
        <f ca="1">_xll.BDP(A25,"PX_CLOSE_1D")</f>
        <v>7.47</v>
      </c>
      <c r="F25" s="12">
        <f ca="1">+D25-E25</f>
        <v>1.0000000000000675E-2</v>
      </c>
      <c r="G25" s="12">
        <f ca="1">VLOOKUP(B25,'Base IPCA'!$B$18:$M$26,12,0)</f>
        <v>71.284321345505305</v>
      </c>
      <c r="H25" s="12">
        <f ca="1">_xll.BDP(A25,"FUT_BUS_DAYS_VAL")/252</f>
        <v>6.662698412698413</v>
      </c>
      <c r="I25" s="4">
        <f ca="1">_xll.BDP(A25,"CONTRACT_VALUE")</f>
        <v>113982.16197613493</v>
      </c>
      <c r="J25" s="12"/>
      <c r="K25" s="12"/>
      <c r="M25" s="169" t="s">
        <v>365</v>
      </c>
      <c r="N25" s="166">
        <f>SUMIFS(Extranet!$H:$H,Extranet!$C:$C,N$1,Extranet!$D:$D,$M25)</f>
        <v>0</v>
      </c>
      <c r="P25" t="s">
        <v>174</v>
      </c>
      <c r="Q25" s="169" t="str">
        <f>$M25</f>
        <v>TBCR18</v>
      </c>
      <c r="R25" s="166">
        <f ca="1">IFERROR(N25*_xll.BDP(Q25&amp;" Corp","RISK_MTY_MID")/100,(N25*0.498514))</f>
        <v>0</v>
      </c>
      <c r="T25" s="52" t="s">
        <v>365</v>
      </c>
      <c r="U25" s="32" t="str">
        <f t="shared" si="1"/>
        <v>Sim</v>
      </c>
      <c r="V25" s="174">
        <f>IF(U25="Sim",SUMIFS(Extranet!J:J,Extranet!C:C,'AF INFRA'!$N$1,Extranet!D:D,'AF INFRA'!T25),0)</f>
        <v>0</v>
      </c>
      <c r="W25" s="236">
        <f ca="1">V25/(VLOOKUP($N$1,'Base CDI'!$A$9:$D$23,3,0))</f>
        <v>0</v>
      </c>
      <c r="AD25" t="s">
        <v>45</v>
      </c>
      <c r="AE25" s="233" t="s">
        <v>751</v>
      </c>
    </row>
    <row r="26" spans="1:31" x14ac:dyDescent="0.25">
      <c r="A26" t="s">
        <v>148</v>
      </c>
      <c r="B26" t="s">
        <v>178</v>
      </c>
      <c r="C26" s="10">
        <v>49444</v>
      </c>
      <c r="D26" s="43">
        <f ca="1">_xll.BDP(A26,"LAST_PRICE")</f>
        <v>7.24</v>
      </c>
      <c r="E26" s="46">
        <f ca="1">_xll.BDP(A26,"PX_CLOSE_1D")</f>
        <v>7.24</v>
      </c>
      <c r="F26" s="4">
        <f t="shared" ca="1" si="4"/>
        <v>0</v>
      </c>
      <c r="G26" s="12">
        <f ca="1">VLOOKUP(B26,'Base IPCA'!$B$18:$M$26,12,0)</f>
        <v>84.354784286144422</v>
      </c>
      <c r="H26" s="12">
        <f ca="1">_xll.BDP(A26,"FUT_BUS_DAYS_VAL")/252</f>
        <v>9.3849206349206344</v>
      </c>
      <c r="I26" s="4">
        <f ca="1">_xll.BDP(A26,"CONTRACT_VALUE")</f>
        <v>95646.133279018759</v>
      </c>
      <c r="J26" s="12"/>
      <c r="K26" s="12"/>
      <c r="M26" s="169" t="s">
        <v>45</v>
      </c>
      <c r="N26" s="166">
        <f>SUMIFS(Extranet!$H:$H,Extranet!$C:$C,N$1,Extranet!$D:$D,$M26)</f>
        <v>0</v>
      </c>
      <c r="P26" t="s">
        <v>300</v>
      </c>
      <c r="Q26" s="169" t="str">
        <f t="shared" si="2"/>
        <v>TIET29</v>
      </c>
      <c r="R26" s="166">
        <f ca="1">N26*_xll.BDP(Q26&amp;" Corp","RISK_MTY_MID")/100</f>
        <v>0</v>
      </c>
      <c r="T26" s="52" t="s">
        <v>45</v>
      </c>
      <c r="U26" s="32" t="str">
        <f t="shared" si="1"/>
        <v>Sim</v>
      </c>
      <c r="V26" s="174">
        <f>IF(U26="Sim",SUMIFS(Extranet!J:J,Extranet!C:C,'AF INFRA'!$N$1,Extranet!D:D,'AF INFRA'!T26),0)</f>
        <v>0</v>
      </c>
      <c r="W26" s="236">
        <f ca="1">V26/(VLOOKUP($N$1,'Base CDI'!$A$9:$D$23,3,0))</f>
        <v>0</v>
      </c>
      <c r="AD26" t="s">
        <v>749</v>
      </c>
      <c r="AE26" s="233" t="s">
        <v>751</v>
      </c>
    </row>
    <row r="27" spans="1:31" x14ac:dyDescent="0.25">
      <c r="A27" t="s">
        <v>149</v>
      </c>
      <c r="B27" t="s">
        <v>179</v>
      </c>
      <c r="C27" s="10">
        <v>51363</v>
      </c>
      <c r="D27" s="43">
        <f ca="1">_xll.BDP(A27,"LAST_PRICE")</f>
        <v>7.0250000000000004</v>
      </c>
      <c r="E27" s="46">
        <f ca="1">_xll.BDP(A27,"PX_CLOSE_1D")</f>
        <v>7</v>
      </c>
      <c r="F27" s="4">
        <f t="shared" ca="1" si="4"/>
        <v>2.5000000000000355E-2</v>
      </c>
      <c r="G27" s="12">
        <f ca="1">VLOOKUP(B27,'Base IPCA'!$B$18:$M$26,12,0)</f>
        <v>93.248757567329449</v>
      </c>
      <c r="H27" s="12">
        <f ca="1">_xll.BDP(A27,"FUT_BUS_DAYS_VAL")/252</f>
        <v>14.619047619047619</v>
      </c>
      <c r="I27" s="4">
        <f ca="1">_xll.BDP(A27,"CONTRACT_VALUE")</f>
        <v>68315.23228584732</v>
      </c>
      <c r="J27" s="12"/>
      <c r="K27" s="12"/>
      <c r="M27" s="239" t="s">
        <v>194</v>
      </c>
      <c r="N27" s="243">
        <f>SUMIFS(Extranet!$H:$H,Extranet!$C:$C,N$1,Extranet!$D:$D,$M27,Extranet!A:A,"Debêntures")</f>
        <v>0</v>
      </c>
      <c r="P27" t="s">
        <v>174</v>
      </c>
      <c r="Q27" s="169" t="str">
        <f>$M27</f>
        <v>VAMO33</v>
      </c>
      <c r="R27" s="166">
        <f ca="1">IFERROR(N27*_xll.BDP(Q27&amp;" Corp","RISK_MTY_MID")/100,(N27*0.498514))</f>
        <v>0</v>
      </c>
      <c r="T27" s="52" t="s">
        <v>194</v>
      </c>
      <c r="U27" s="32" t="str">
        <f t="shared" si="1"/>
        <v>Não</v>
      </c>
      <c r="V27" s="174">
        <f>IF(U27="Sim",SUMIFS(Extranet!J:J,Extranet!C:C,'AF INFRA'!$N$1,Extranet!D:D,'AF INFRA'!T27),0)</f>
        <v>0</v>
      </c>
      <c r="W27" s="236">
        <f ca="1">V27/(VLOOKUP($N$1,'Base CDI'!$A$9:$D$23,3,0))</f>
        <v>0</v>
      </c>
      <c r="AD27" t="s">
        <v>825</v>
      </c>
      <c r="AE27" s="233" t="s">
        <v>751</v>
      </c>
    </row>
    <row r="28" spans="1:31" x14ac:dyDescent="0.25">
      <c r="I28" s="12"/>
      <c r="J28" s="12"/>
      <c r="K28" s="12"/>
      <c r="M28" s="169" t="s">
        <v>749</v>
      </c>
      <c r="N28" s="166">
        <f>SUMIFS(Extranet!$H:$H,Extranet!$C:$C,N$1,Extranet!$D:$D,$M28)</f>
        <v>0</v>
      </c>
      <c r="P28" t="s">
        <v>175</v>
      </c>
      <c r="Q28" s="169" t="str">
        <f t="shared" ref="Q28:Q37" si="5">$M28</f>
        <v>VERO13</v>
      </c>
      <c r="R28" s="166">
        <f ca="1">IFERROR(N28*_xll.BDP(Q28&amp;" Corp","RISK_MTY_MID")/100,(N28*0.449935162097789))</f>
        <v>0</v>
      </c>
      <c r="T28" s="52" t="s">
        <v>749</v>
      </c>
      <c r="U28" s="32" t="str">
        <f t="shared" si="1"/>
        <v>Sim</v>
      </c>
      <c r="V28" s="174">
        <f>IF(U28="Sim",SUMIFS(Extranet!J:J,Extranet!C:C,'AF INFRA'!$N$1,Extranet!D:D,'AF INFRA'!T28),0)</f>
        <v>0</v>
      </c>
      <c r="W28" s="236">
        <f ca="1">V28/(VLOOKUP($N$1,'Base CDI'!$A$9:$D$23,3,0))</f>
        <v>0</v>
      </c>
      <c r="AD28" t="s">
        <v>311</v>
      </c>
      <c r="AE28" t="s">
        <v>751</v>
      </c>
    </row>
    <row r="29" spans="1:31" x14ac:dyDescent="0.25">
      <c r="C29" s="45" t="s">
        <v>378</v>
      </c>
      <c r="D29" s="44" t="s">
        <v>419</v>
      </c>
      <c r="E29" s="44" t="s">
        <v>416</v>
      </c>
      <c r="F29" s="44" t="s">
        <v>420</v>
      </c>
      <c r="K29" s="12"/>
      <c r="M29" s="169" t="s">
        <v>825</v>
      </c>
      <c r="N29" s="166">
        <f>SUMIFS(Extranet!$H:$H,Extranet!$C:$C,N$1,Extranet!$D:$D,$M29)</f>
        <v>0</v>
      </c>
      <c r="P29" t="s">
        <v>178</v>
      </c>
      <c r="Q29" s="169" t="str">
        <f>$M29</f>
        <v>CAEC12</v>
      </c>
      <c r="R29" s="166">
        <f ca="1">IFERROR(N29*_xll.BDP(Q29&amp;" Corp","RISK_MTY_MID")/100,(N29*0.68605))</f>
        <v>0</v>
      </c>
      <c r="T29" s="52" t="s">
        <v>825</v>
      </c>
      <c r="U29" s="32" t="str">
        <f t="shared" si="1"/>
        <v>Sim</v>
      </c>
      <c r="V29" s="174">
        <f>IF(U29="Sim",SUMIFS(Extranet!J:J,Extranet!C:C,'AF INFRA'!$N$1,Extranet!D:D,'AF INFRA'!T29),0)</f>
        <v>0</v>
      </c>
      <c r="W29" s="236">
        <f ca="1">V29/(VLOOKUP($N$1,'Base CDI'!$A$9:$D$23,3,0))</f>
        <v>0</v>
      </c>
      <c r="AD29" t="s">
        <v>366</v>
      </c>
      <c r="AE29" t="s">
        <v>752</v>
      </c>
    </row>
    <row r="30" spans="1:31" ht="15.75" thickBot="1" x14ac:dyDescent="0.3">
      <c r="C30" s="52" t="s">
        <v>172</v>
      </c>
      <c r="D30" s="174" t="e">
        <f t="shared" ref="D30:D37" ca="1" si="6">SUMIF($B$41:$F$54,C30,$F$41:$F$54)</f>
        <v>#VALUE!</v>
      </c>
      <c r="E30" s="175" t="e">
        <f t="shared" ref="E30:E37" ca="1" si="7">D30/$D$38</f>
        <v>#VALUE!</v>
      </c>
      <c r="F30" s="176" t="e">
        <f t="shared" ref="F30:F36" ca="1" si="8">V42-E30</f>
        <v>#N/A</v>
      </c>
      <c r="M30" s="169" t="s">
        <v>756</v>
      </c>
      <c r="N30" s="166">
        <f>SUMIFS(Extranet!$H:$H,Extranet!$C:$C,N$1,Extranet!$D:$D,$M30)</f>
        <v>0</v>
      </c>
      <c r="P30" t="s">
        <v>415</v>
      </c>
      <c r="Q30" s="169" t="str">
        <f>$M30</f>
        <v>BHSA11</v>
      </c>
      <c r="R30" s="166">
        <f ca="1">IFERROR(N30*_xll.BDP($M30&amp;" Corp","RISK_MTY_MID")/100,(N30*0.77053))</f>
        <v>0</v>
      </c>
      <c r="T30" s="53" t="s">
        <v>756</v>
      </c>
      <c r="U30" s="237" t="str">
        <f t="shared" si="1"/>
        <v>Sim</v>
      </c>
      <c r="V30" s="227">
        <f>N30*1000</f>
        <v>0</v>
      </c>
      <c r="W30" s="242">
        <f ca="1">V30/(VLOOKUP($N$1,'Base CDI'!$A$9:$D$23,3,0))</f>
        <v>0</v>
      </c>
      <c r="AD30" t="s">
        <v>451</v>
      </c>
      <c r="AE30" t="s">
        <v>752</v>
      </c>
    </row>
    <row r="31" spans="1:31" x14ac:dyDescent="0.25">
      <c r="C31" s="52" t="s">
        <v>113</v>
      </c>
      <c r="D31" s="174">
        <f t="shared" ca="1" si="6"/>
        <v>8.8261226769404058</v>
      </c>
      <c r="E31" s="175" t="e">
        <f t="shared" ca="1" si="7"/>
        <v>#VALUE!</v>
      </c>
      <c r="F31" s="176" t="e">
        <f t="shared" ca="1" si="8"/>
        <v>#N/A</v>
      </c>
      <c r="M31" s="169" t="s">
        <v>172</v>
      </c>
      <c r="N31" s="172">
        <f>SUMIFS(Estratégia!$F:$F,Estratégia!$C:$C,N$1,Estratégia!$D:$D,$M31,Estratégia!$E:$E,"Juros Reais")</f>
        <v>0</v>
      </c>
      <c r="P31" t="s">
        <v>172</v>
      </c>
      <c r="Q31" s="169" t="str">
        <f t="shared" si="5"/>
        <v>DAPMAI25</v>
      </c>
      <c r="R31" s="172" t="e">
        <f t="shared" ref="R31:R37" ca="1" si="9">N31*VLOOKUP($Q31,$B:$G,6,0)</f>
        <v>#N/A</v>
      </c>
      <c r="V31" s="45" t="s">
        <v>155</v>
      </c>
      <c r="W31" s="5">
        <f ca="1">SUM(W2:W30)</f>
        <v>5.0997440054356788E-2</v>
      </c>
      <c r="AD31" t="s">
        <v>733</v>
      </c>
      <c r="AE31" t="s">
        <v>752</v>
      </c>
    </row>
    <row r="32" spans="1:31" x14ac:dyDescent="0.25">
      <c r="C32" s="52" t="s">
        <v>300</v>
      </c>
      <c r="D32" s="174">
        <f t="shared" ca="1" si="6"/>
        <v>8.2043805025804772</v>
      </c>
      <c r="E32" s="175" t="e">
        <f t="shared" ca="1" si="7"/>
        <v>#VALUE!</v>
      </c>
      <c r="F32" s="176" t="e">
        <f t="shared" ca="1" si="8"/>
        <v>#N/A</v>
      </c>
      <c r="M32" s="169" t="s">
        <v>113</v>
      </c>
      <c r="N32" s="172">
        <f>SUMIFS(Estratégia!$F:$F,Estratégia!$C:$C,N$1,Estratégia!$D:$D,$M32,Estratégia!$E:$E,"Juros Reais")</f>
        <v>0</v>
      </c>
      <c r="P32" t="s">
        <v>113</v>
      </c>
      <c r="Q32" s="169" t="str">
        <f t="shared" si="5"/>
        <v>DAPAGO26</v>
      </c>
      <c r="R32" s="172">
        <f t="shared" ca="1" si="9"/>
        <v>0</v>
      </c>
      <c r="W32" s="244"/>
      <c r="AD32" t="s">
        <v>227</v>
      </c>
      <c r="AE32" t="s">
        <v>752</v>
      </c>
    </row>
    <row r="33" spans="2:31" x14ac:dyDescent="0.25">
      <c r="C33" s="52" t="s">
        <v>174</v>
      </c>
      <c r="D33" s="174">
        <f t="shared" ca="1" si="6"/>
        <v>30.857656707685312</v>
      </c>
      <c r="E33" s="175" t="e">
        <f t="shared" ca="1" si="7"/>
        <v>#VALUE!</v>
      </c>
      <c r="F33" s="176" t="e">
        <f t="shared" ca="1" si="8"/>
        <v>#N/A</v>
      </c>
      <c r="M33" s="169" t="s">
        <v>300</v>
      </c>
      <c r="N33" s="172">
        <f>SUMIFS(Estratégia!$F:$F,Estratégia!$C:$C,N$1,Estratégia!$D:$D,$M33,Estratégia!$E:$E,"Juros Reais")</f>
        <v>0</v>
      </c>
      <c r="P33" t="s">
        <v>300</v>
      </c>
      <c r="Q33" s="169" t="str">
        <f>$M33</f>
        <v>DAPMAI27</v>
      </c>
      <c r="R33" s="172">
        <f t="shared" ca="1" si="9"/>
        <v>0</v>
      </c>
      <c r="W33" s="5"/>
      <c r="AD33" t="s">
        <v>244</v>
      </c>
      <c r="AE33" t="s">
        <v>752</v>
      </c>
    </row>
    <row r="34" spans="2:31" x14ac:dyDescent="0.25">
      <c r="C34" s="52" t="s">
        <v>175</v>
      </c>
      <c r="D34" s="174">
        <f t="shared" ca="1" si="6"/>
        <v>28.489443077082132</v>
      </c>
      <c r="E34" s="175" t="e">
        <f t="shared" ca="1" si="7"/>
        <v>#VALUE!</v>
      </c>
      <c r="F34" s="176" t="e">
        <f t="shared" ca="1" si="8"/>
        <v>#N/A</v>
      </c>
      <c r="M34" s="169" t="s">
        <v>174</v>
      </c>
      <c r="N34" s="172">
        <f>SUMIFS(Estratégia!$F:$F,Estratégia!$C:$C,N$1,Estratégia!$D:$D,$M34,Estratégia!$E:$E,"Juros Reais")</f>
        <v>0</v>
      </c>
      <c r="P34" t="s">
        <v>174</v>
      </c>
      <c r="Q34" s="169" t="str">
        <f t="shared" si="5"/>
        <v>DAPAGO28</v>
      </c>
      <c r="R34" s="172">
        <f t="shared" ca="1" si="9"/>
        <v>0</v>
      </c>
      <c r="AD34" t="s">
        <v>369</v>
      </c>
      <c r="AE34" t="s">
        <v>752</v>
      </c>
    </row>
    <row r="35" spans="2:31" x14ac:dyDescent="0.25">
      <c r="C35" s="52" t="s">
        <v>415</v>
      </c>
      <c r="D35" s="174">
        <f t="shared" ca="1" si="6"/>
        <v>32.280713291095104</v>
      </c>
      <c r="E35" s="175" t="e">
        <f t="shared" ca="1" si="7"/>
        <v>#VALUE!</v>
      </c>
      <c r="F35" s="176" t="e">
        <f t="shared" ca="1" si="8"/>
        <v>#N/A</v>
      </c>
      <c r="M35" s="169" t="s">
        <v>175</v>
      </c>
      <c r="N35" s="172">
        <f>SUMIFS(Estratégia!$F:$F,Estratégia!$C:$C,N$1,Estratégia!$D:$D,$M35,Estratégia!$E:$E,"Juros Reais")</f>
        <v>0</v>
      </c>
      <c r="P35" t="s">
        <v>175</v>
      </c>
      <c r="Q35" s="169" t="str">
        <f t="shared" si="5"/>
        <v>DAPAGO30</v>
      </c>
      <c r="R35" s="172">
        <f t="shared" ca="1" si="9"/>
        <v>0</v>
      </c>
      <c r="W35" s="140"/>
      <c r="AD35" t="s">
        <v>194</v>
      </c>
      <c r="AE35" t="s">
        <v>752</v>
      </c>
    </row>
    <row r="36" spans="2:31" x14ac:dyDescent="0.25">
      <c r="C36" s="52" t="s">
        <v>178</v>
      </c>
      <c r="D36" s="174">
        <f t="shared" ca="1" si="6"/>
        <v>63.989164166116772</v>
      </c>
      <c r="E36" s="175" t="e">
        <f t="shared" ca="1" si="7"/>
        <v>#VALUE!</v>
      </c>
      <c r="F36" s="176" t="e">
        <f t="shared" ca="1" si="8"/>
        <v>#N/A</v>
      </c>
      <c r="M36" s="169" t="s">
        <v>415</v>
      </c>
      <c r="N36" s="172">
        <f>SUMIFS(Estratégia!$F:$F,Estratégia!$C:$C,N$1,Estratégia!$D:$D,$M36,Estratégia!$E:$E,"Juros Reais")</f>
        <v>0</v>
      </c>
      <c r="P36" t="s">
        <v>415</v>
      </c>
      <c r="Q36" s="169" t="str">
        <f>$M36</f>
        <v>DAPAGO32</v>
      </c>
      <c r="R36" s="172">
        <f t="shared" ca="1" si="9"/>
        <v>0</v>
      </c>
      <c r="AD36" t="s">
        <v>195</v>
      </c>
      <c r="AE36" t="s">
        <v>752</v>
      </c>
    </row>
    <row r="37" spans="2:31" ht="15.75" thickBot="1" x14ac:dyDescent="0.3">
      <c r="C37" s="52" t="s">
        <v>179</v>
      </c>
      <c r="D37" s="174">
        <f t="shared" ca="1" si="6"/>
        <v>380.96001660016532</v>
      </c>
      <c r="E37" s="175" t="e">
        <f t="shared" ca="1" si="7"/>
        <v>#VALUE!</v>
      </c>
      <c r="F37" s="176" t="e">
        <f ca="1">-E37</f>
        <v>#VALUE!</v>
      </c>
      <c r="M37" s="170" t="s">
        <v>178</v>
      </c>
      <c r="N37" s="229">
        <f>SUMIFS(Estratégia!$F:$F,Estratégia!$C:$C,N$1,Estratégia!$D:$D,$M37,Estratégia!$E:$E,"Juros Reais")</f>
        <v>6</v>
      </c>
      <c r="P37" t="s">
        <v>178</v>
      </c>
      <c r="Q37" s="170" t="str">
        <f t="shared" si="5"/>
        <v>DAPMAI35</v>
      </c>
      <c r="R37" s="172">
        <f t="shared" ca="1" si="9"/>
        <v>506.12870571686653</v>
      </c>
      <c r="AD37" t="s">
        <v>196</v>
      </c>
      <c r="AE37" t="s">
        <v>752</v>
      </c>
    </row>
    <row r="38" spans="2:31" ht="15.75" thickBot="1" x14ac:dyDescent="0.3">
      <c r="C38" s="74" t="s">
        <v>155</v>
      </c>
      <c r="D38" s="177" t="e">
        <f ca="1">SUM(D30:D37)</f>
        <v>#VALUE!</v>
      </c>
      <c r="E38" s="178" t="e">
        <f ca="1">SUM(E30:E37)</f>
        <v>#VALUE!</v>
      </c>
      <c r="F38" s="178" t="e">
        <f ca="1">SUM(F30:F37)</f>
        <v>#N/A</v>
      </c>
      <c r="R38" s="173" t="e">
        <f ca="1">SUM(R2:R37)</f>
        <v>#N/A</v>
      </c>
      <c r="AD38" t="s">
        <v>375</v>
      </c>
      <c r="AE38" t="s">
        <v>752</v>
      </c>
    </row>
    <row r="39" spans="2:31" ht="15.75" thickBot="1" x14ac:dyDescent="0.3">
      <c r="M39" s="345" t="s">
        <v>379</v>
      </c>
      <c r="N39" s="345"/>
      <c r="P39" s="345" t="s">
        <v>377</v>
      </c>
      <c r="Q39" s="345"/>
      <c r="S39" s="183"/>
      <c r="AD39" t="s">
        <v>330</v>
      </c>
      <c r="AE39" t="s">
        <v>752</v>
      </c>
    </row>
    <row r="40" spans="2:31" ht="15.75" thickBot="1" x14ac:dyDescent="0.3">
      <c r="C40" s="45" t="s">
        <v>142</v>
      </c>
      <c r="D40" s="45" t="s">
        <v>685</v>
      </c>
      <c r="E40" s="45" t="s">
        <v>416</v>
      </c>
      <c r="F40" s="45" t="s">
        <v>418</v>
      </c>
      <c r="G40" s="45" t="s">
        <v>417</v>
      </c>
      <c r="M40" s="45" t="s">
        <v>346</v>
      </c>
      <c r="N40" s="187" t="str">
        <f>N1</f>
        <v>AF DEB INCENTIVADAS</v>
      </c>
      <c r="O40" s="187" t="s">
        <v>660</v>
      </c>
      <c r="P40" s="45" t="s">
        <v>378</v>
      </c>
      <c r="Q40" s="187" t="s">
        <v>235</v>
      </c>
      <c r="R40" s="187" t="s">
        <v>659</v>
      </c>
      <c r="T40" s="345" t="s">
        <v>662</v>
      </c>
      <c r="U40" s="345"/>
      <c r="V40" s="345" t="s">
        <v>421</v>
      </c>
      <c r="W40" s="345" t="s">
        <v>663</v>
      </c>
      <c r="AD40" t="s">
        <v>289</v>
      </c>
      <c r="AE40" t="s">
        <v>752</v>
      </c>
    </row>
    <row r="41" spans="2:31" ht="15.75" thickBot="1" x14ac:dyDescent="0.3">
      <c r="B41" s="181" t="s">
        <v>172</v>
      </c>
      <c r="C41" s="52" t="s">
        <v>163</v>
      </c>
      <c r="D41" s="174">
        <v>0.20971215000000001</v>
      </c>
      <c r="E41" s="175">
        <f t="shared" ref="E41:E54" si="10">D41/$D$55</f>
        <v>8.9396886810378481E-2</v>
      </c>
      <c r="F41" s="163" t="e">
        <f t="shared" ref="F41:F54" ca="1" si="11">D41*VLOOKUP(C41,A:H,7,0)*100</f>
        <v>#VALUE!</v>
      </c>
      <c r="G41" s="175" t="e">
        <f t="shared" ref="G41:G54" ca="1" si="12">F41/$F$55</f>
        <v>#VALUE!</v>
      </c>
      <c r="J41"/>
      <c r="M41" s="169" t="s">
        <v>172</v>
      </c>
      <c r="N41" s="166" t="e">
        <f ca="1">SUMIFS(Estratégia!$F:$F,Estratégia!$C:$C,N$40,Estratégia!$D:$D,$M41,Estratégia!$E:$E,"Hedge IPCA")*VLOOKUP($M41,$B$19:$H$27,6,0)</f>
        <v>#N/A</v>
      </c>
      <c r="O41" s="222" t="e">
        <f t="shared" ref="O41:O48" ca="1" si="13">N41/$N$49</f>
        <v>#N/A</v>
      </c>
      <c r="P41" s="169" t="str">
        <f t="shared" ref="P41:P48" si="14">M41</f>
        <v>DAPMAI25</v>
      </c>
      <c r="Q41" s="166" t="e">
        <f t="shared" ref="Q41:Q48" ca="1" si="15">SUMIF($P$2:$R$37,$P41,R$2:R$37)</f>
        <v>#N/A</v>
      </c>
      <c r="R41" s="222" t="e">
        <f t="shared" ref="R41:R48" ca="1" si="16">Q41/$Q$49</f>
        <v>#N/A</v>
      </c>
      <c r="T41" s="45" t="s">
        <v>378</v>
      </c>
      <c r="U41" s="187" t="s">
        <v>235</v>
      </c>
      <c r="V41" s="347"/>
      <c r="W41" s="347"/>
      <c r="AD41" t="s">
        <v>648</v>
      </c>
      <c r="AE41" t="s">
        <v>752</v>
      </c>
    </row>
    <row r="42" spans="2:31" x14ac:dyDescent="0.25">
      <c r="B42" s="181" t="s">
        <v>113</v>
      </c>
      <c r="C42" s="52" t="s">
        <v>164</v>
      </c>
      <c r="D42" s="174">
        <v>0.31426472</v>
      </c>
      <c r="E42" s="175">
        <f t="shared" si="10"/>
        <v>0.13396595095866065</v>
      </c>
      <c r="F42" s="163">
        <f t="shared" ca="1" si="11"/>
        <v>8.8261226769404058</v>
      </c>
      <c r="G42" s="175" t="e">
        <f t="shared" ca="1" si="12"/>
        <v>#VALUE!</v>
      </c>
      <c r="J42"/>
      <c r="M42" s="169" t="s">
        <v>113</v>
      </c>
      <c r="N42" s="166">
        <f ca="1">SUMIFS(Estratégia!$F:$F,Estratégia!$C:$C,N$40,Estratégia!$D:$D,$M42,Estratégia!$E:$E,"Hedge IPCA")*VLOOKUP($M42,$B$19:$H$27,6,0)</f>
        <v>0</v>
      </c>
      <c r="O42" s="222" t="e">
        <f t="shared" ca="1" si="13"/>
        <v>#N/A</v>
      </c>
      <c r="P42" s="169" t="str">
        <f t="shared" si="14"/>
        <v>DAPAGO26</v>
      </c>
      <c r="Q42" s="166">
        <f t="shared" ca="1" si="15"/>
        <v>28.72732600001018</v>
      </c>
      <c r="R42" s="222" t="e">
        <f t="shared" ca="1" si="16"/>
        <v>#N/A</v>
      </c>
      <c r="T42" s="52" t="str">
        <f t="shared" ref="T42:T49" si="17">P41</f>
        <v>DAPMAI25</v>
      </c>
      <c r="U42" s="166" t="e">
        <f t="shared" ref="U42:U49" ca="1" si="18">N41+Q41</f>
        <v>#N/A</v>
      </c>
      <c r="V42" s="222" t="e">
        <f t="shared" ref="V42:V49" ca="1" si="19">U42/$U$50</f>
        <v>#N/A</v>
      </c>
      <c r="W42" s="222" t="e">
        <f t="shared" ref="W42:W49" ca="1" si="20">V42-E30</f>
        <v>#N/A</v>
      </c>
      <c r="AD42" t="s">
        <v>245</v>
      </c>
      <c r="AE42" t="s">
        <v>752</v>
      </c>
    </row>
    <row r="43" spans="2:31" x14ac:dyDescent="0.25">
      <c r="B43" s="181" t="s">
        <v>300</v>
      </c>
      <c r="C43" s="52" t="s">
        <v>295</v>
      </c>
      <c r="D43" s="174">
        <v>0.14488549000000001</v>
      </c>
      <c r="E43" s="175">
        <f t="shared" si="10"/>
        <v>6.1762333512847128E-2</v>
      </c>
      <c r="F43" s="163">
        <f t="shared" ca="1" si="11"/>
        <v>8.2043805025804772</v>
      </c>
      <c r="G43" s="175" t="e">
        <f t="shared" ca="1" si="12"/>
        <v>#VALUE!</v>
      </c>
      <c r="J43"/>
      <c r="M43" s="169" t="s">
        <v>300</v>
      </c>
      <c r="N43" s="166">
        <f ca="1">SUMIFS(Estratégia!$F:$F,Estratégia!$C:$C,N$40,Estratégia!$D:$D,$M43,Estratégia!$E:$E,"Hedge IPCA")*VLOOKUP($M43,$B$19:$H$27,6,0)</f>
        <v>0</v>
      </c>
      <c r="O43" s="222" t="e">
        <f t="shared" ca="1" si="13"/>
        <v>#N/A</v>
      </c>
      <c r="P43" s="169" t="str">
        <f t="shared" si="14"/>
        <v>DAPMAI27</v>
      </c>
      <c r="Q43" s="166">
        <f t="shared" ca="1" si="15"/>
        <v>22.784040000005916</v>
      </c>
      <c r="R43" s="222" t="e">
        <f t="shared" ca="1" si="16"/>
        <v>#N/A</v>
      </c>
      <c r="T43" s="52" t="str">
        <f t="shared" si="17"/>
        <v>DAPAGO26</v>
      </c>
      <c r="U43" s="166">
        <f t="shared" ca="1" si="18"/>
        <v>28.72732600001018</v>
      </c>
      <c r="V43" s="222" t="e">
        <f t="shared" ca="1" si="19"/>
        <v>#N/A</v>
      </c>
      <c r="W43" s="222" t="e">
        <f t="shared" ca="1" si="20"/>
        <v>#N/A</v>
      </c>
      <c r="AD43" t="s">
        <v>439</v>
      </c>
      <c r="AE43" t="s">
        <v>752</v>
      </c>
    </row>
    <row r="44" spans="2:31" x14ac:dyDescent="0.25">
      <c r="B44" s="181" t="s">
        <v>174</v>
      </c>
      <c r="C44" s="52" t="s">
        <v>165</v>
      </c>
      <c r="D44" s="174">
        <v>0.26114744000000001</v>
      </c>
      <c r="E44" s="175">
        <f t="shared" si="10"/>
        <v>0.11132291636178498</v>
      </c>
      <c r="F44" s="163">
        <f t="shared" ca="1" si="11"/>
        <v>26.475121515124734</v>
      </c>
      <c r="G44" s="175" t="e">
        <f t="shared" ca="1" si="12"/>
        <v>#VALUE!</v>
      </c>
      <c r="J44"/>
      <c r="M44" s="169" t="s">
        <v>174</v>
      </c>
      <c r="N44" s="166">
        <f ca="1">SUMIFS(Estratégia!$F:$F,Estratégia!$C:$C,N$40,Estratégia!$D:$D,$M44,Estratégia!$E:$E,"Hedge IPCA")*VLOOKUP($M44,$B$19:$H$27,6,0)</f>
        <v>0</v>
      </c>
      <c r="O44" s="222" t="e">
        <f t="shared" ca="1" si="13"/>
        <v>#N/A</v>
      </c>
      <c r="P44" s="169" t="str">
        <f t="shared" si="14"/>
        <v>DAPAGO28</v>
      </c>
      <c r="Q44" s="166">
        <f t="shared" ca="1" si="15"/>
        <v>46.371050000004743</v>
      </c>
      <c r="R44" s="222" t="e">
        <f t="shared" ca="1" si="16"/>
        <v>#N/A</v>
      </c>
      <c r="T44" s="52" t="str">
        <f t="shared" si="17"/>
        <v>DAPMAI27</v>
      </c>
      <c r="U44" s="166">
        <f t="shared" ca="1" si="18"/>
        <v>22.784040000005916</v>
      </c>
      <c r="V44" s="222" t="e">
        <f t="shared" ca="1" si="19"/>
        <v>#N/A</v>
      </c>
      <c r="W44" s="222" t="e">
        <f t="shared" ca="1" si="20"/>
        <v>#N/A</v>
      </c>
      <c r="AD44" t="s">
        <v>249</v>
      </c>
      <c r="AE44" t="s">
        <v>752</v>
      </c>
    </row>
    <row r="45" spans="2:31" x14ac:dyDescent="0.25">
      <c r="B45" s="181" t="s">
        <v>174</v>
      </c>
      <c r="C45" s="52" t="s">
        <v>859</v>
      </c>
      <c r="D45" s="174">
        <v>3.48341E-2</v>
      </c>
      <c r="E45" s="175">
        <f t="shared" si="10"/>
        <v>1.4849211620983358E-2</v>
      </c>
      <c r="F45" s="163">
        <f t="shared" ca="1" si="11"/>
        <v>4.3825351925605789</v>
      </c>
      <c r="G45" s="175" t="e">
        <f t="shared" ca="1" si="12"/>
        <v>#VALUE!</v>
      </c>
      <c r="J45"/>
      <c r="M45" s="169" t="s">
        <v>175</v>
      </c>
      <c r="N45" s="166">
        <f ca="1">SUMIFS(Estratégia!$F:$F,Estratégia!$C:$C,N$40,Estratégia!$D:$D,$M45,Estratégia!$E:$E,"Hedge IPCA")*VLOOKUP($M45,$B$19:$H$27,6,0)</f>
        <v>0</v>
      </c>
      <c r="O45" s="222" t="e">
        <f t="shared" ca="1" si="13"/>
        <v>#N/A</v>
      </c>
      <c r="P45" s="169" t="str">
        <f t="shared" si="14"/>
        <v>DAPAGO30</v>
      </c>
      <c r="Q45" s="166">
        <f t="shared" ca="1" si="15"/>
        <v>69.196250000004511</v>
      </c>
      <c r="R45" s="222" t="e">
        <f t="shared" ca="1" si="16"/>
        <v>#N/A</v>
      </c>
      <c r="T45" s="52" t="str">
        <f t="shared" si="17"/>
        <v>DAPAGO28</v>
      </c>
      <c r="U45" s="166">
        <f t="shared" ca="1" si="18"/>
        <v>46.371050000004743</v>
      </c>
      <c r="V45" s="222" t="e">
        <f t="shared" ca="1" si="19"/>
        <v>#N/A</v>
      </c>
      <c r="W45" s="222" t="e">
        <f t="shared" ca="1" si="20"/>
        <v>#N/A</v>
      </c>
      <c r="AD45" t="s">
        <v>281</v>
      </c>
      <c r="AE45" t="s">
        <v>752</v>
      </c>
    </row>
    <row r="46" spans="2:31" x14ac:dyDescent="0.25">
      <c r="B46" s="181" t="s">
        <v>175</v>
      </c>
      <c r="C46" s="52" t="s">
        <v>166</v>
      </c>
      <c r="D46" s="174">
        <v>0.17377619999999999</v>
      </c>
      <c r="E46" s="175">
        <f t="shared" si="10"/>
        <v>7.4077974412725692E-2</v>
      </c>
      <c r="F46" s="163">
        <f t="shared" ca="1" si="11"/>
        <v>28.489443077082132</v>
      </c>
      <c r="G46" s="175" t="e">
        <f t="shared" ca="1" si="12"/>
        <v>#VALUE!</v>
      </c>
      <c r="J46"/>
      <c r="M46" s="169" t="s">
        <v>415</v>
      </c>
      <c r="N46" s="166">
        <f ca="1">SUMIFS(Estratégia!$F:$F,Estratégia!$C:$C,N$40,Estratégia!$D:$D,$M46,Estratégia!$E:$E,"Hedge IPCA")*VLOOKUP($M46,$B$19:$H$27,6,0)</f>
        <v>0</v>
      </c>
      <c r="O46" s="222" t="e">
        <f t="shared" ca="1" si="13"/>
        <v>#N/A</v>
      </c>
      <c r="P46" s="169" t="str">
        <f t="shared" si="14"/>
        <v>DAPAGO32</v>
      </c>
      <c r="Q46" s="166">
        <f t="shared" ca="1" si="15"/>
        <v>0</v>
      </c>
      <c r="R46" s="222" t="e">
        <f t="shared" ca="1" si="16"/>
        <v>#N/A</v>
      </c>
      <c r="T46" s="52" t="str">
        <f t="shared" si="17"/>
        <v>DAPAGO30</v>
      </c>
      <c r="U46" s="166">
        <f t="shared" ca="1" si="18"/>
        <v>69.196250000004511</v>
      </c>
      <c r="V46" s="222" t="e">
        <f t="shared" ca="1" si="19"/>
        <v>#N/A</v>
      </c>
      <c r="W46" s="222" t="e">
        <f t="shared" ca="1" si="20"/>
        <v>#N/A</v>
      </c>
      <c r="AD46" t="s">
        <v>469</v>
      </c>
      <c r="AE46" t="s">
        <v>752</v>
      </c>
    </row>
    <row r="47" spans="2:31" x14ac:dyDescent="0.25">
      <c r="B47" s="181" t="s">
        <v>415</v>
      </c>
      <c r="C47" s="52" t="s">
        <v>297</v>
      </c>
      <c r="D47" s="174">
        <v>7.7690350000000005E-2</v>
      </c>
      <c r="E47" s="175">
        <f t="shared" si="10"/>
        <v>3.31181356216542E-2</v>
      </c>
      <c r="F47" s="163">
        <f t="shared" ca="1" si="11"/>
        <v>16.905545843253279</v>
      </c>
      <c r="G47" s="175" t="e">
        <f t="shared" ca="1" si="12"/>
        <v>#VALUE!</v>
      </c>
      <c r="J47"/>
      <c r="M47" s="169" t="s">
        <v>178</v>
      </c>
      <c r="N47" s="166">
        <f ca="1">SUMIFS(Estratégia!$F:$F,Estratégia!$C:$C,N$40,Estratégia!$D:$D,$M47,Estratégia!$E:$E,"Hedge IPCA")*VLOOKUP($M47,$B$19:$H$27,6,0)</f>
        <v>-674.83827428915538</v>
      </c>
      <c r="O47" s="222" t="e">
        <f t="shared" ca="1" si="13"/>
        <v>#N/A</v>
      </c>
      <c r="P47" s="169" t="str">
        <f t="shared" si="14"/>
        <v>DAPMAI35</v>
      </c>
      <c r="Q47" s="166">
        <f t="shared" ca="1" si="15"/>
        <v>506.12870571686653</v>
      </c>
      <c r="R47" s="222" t="e">
        <f t="shared" ca="1" si="16"/>
        <v>#N/A</v>
      </c>
      <c r="T47" s="52" t="str">
        <f t="shared" si="17"/>
        <v>DAPAGO32</v>
      </c>
      <c r="U47" s="166">
        <f t="shared" ca="1" si="18"/>
        <v>0</v>
      </c>
      <c r="V47" s="222" t="e">
        <f t="shared" ca="1" si="19"/>
        <v>#N/A</v>
      </c>
      <c r="W47" s="222" t="e">
        <f t="shared" ca="1" si="20"/>
        <v>#N/A</v>
      </c>
      <c r="AD47" t="s">
        <v>180</v>
      </c>
      <c r="AE47" t="s">
        <v>752</v>
      </c>
    </row>
    <row r="48" spans="2:31" ht="15.75" thickBot="1" x14ac:dyDescent="0.3">
      <c r="B48" s="181" t="s">
        <v>415</v>
      </c>
      <c r="C48" s="52" t="s">
        <v>658</v>
      </c>
      <c r="D48" s="174">
        <v>6.5438789999999997E-2</v>
      </c>
      <c r="E48" s="175">
        <f t="shared" si="10"/>
        <v>2.789549438426971E-2</v>
      </c>
      <c r="F48" s="163">
        <f t="shared" ca="1" si="11"/>
        <v>15.375167447841825</v>
      </c>
      <c r="G48" s="175" t="e">
        <f t="shared" ca="1" si="12"/>
        <v>#VALUE!</v>
      </c>
      <c r="J48"/>
      <c r="M48" s="170" t="s">
        <v>179</v>
      </c>
      <c r="N48" s="171">
        <f ca="1">SUMIFS(Estratégia!$F:$F,Estratégia!$C:$C,N$40,Estratégia!$D:$D,$M48,Estratégia!$E:$E,"Hedge IPCA")*VLOOKUP($M48,$B$19:$H$27,6,0)</f>
        <v>0</v>
      </c>
      <c r="O48" s="223" t="e">
        <f t="shared" ca="1" si="13"/>
        <v>#N/A</v>
      </c>
      <c r="P48" s="169" t="str">
        <f t="shared" si="14"/>
        <v>DAPAGO40</v>
      </c>
      <c r="Q48" s="166">
        <f t="shared" ca="1" si="15"/>
        <v>0</v>
      </c>
      <c r="R48" s="223" t="e">
        <f t="shared" ca="1" si="16"/>
        <v>#N/A</v>
      </c>
      <c r="T48" s="52" t="str">
        <f t="shared" si="17"/>
        <v>DAPMAI35</v>
      </c>
      <c r="U48" s="166">
        <f t="shared" ca="1" si="18"/>
        <v>-168.70956857228884</v>
      </c>
      <c r="V48" s="222" t="e">
        <f t="shared" ca="1" si="19"/>
        <v>#N/A</v>
      </c>
      <c r="W48" s="222" t="e">
        <f t="shared" ca="1" si="20"/>
        <v>#N/A</v>
      </c>
      <c r="AD48" t="s">
        <v>305</v>
      </c>
      <c r="AE48" t="s">
        <v>752</v>
      </c>
    </row>
    <row r="49" spans="2:31" ht="15.75" thickBot="1" x14ac:dyDescent="0.3">
      <c r="B49" s="181" t="s">
        <v>178</v>
      </c>
      <c r="C49" s="52" t="s">
        <v>167</v>
      </c>
      <c r="D49" s="174">
        <v>0.22784112000000001</v>
      </c>
      <c r="E49" s="175">
        <f t="shared" si="10"/>
        <v>9.7124972565442017E-2</v>
      </c>
      <c r="F49" s="163">
        <f t="shared" ca="1" si="11"/>
        <v>63.989164166116772</v>
      </c>
      <c r="G49" s="175" t="e">
        <f t="shared" ca="1" si="12"/>
        <v>#VALUE!</v>
      </c>
      <c r="J49"/>
      <c r="M49" s="188" t="s">
        <v>155</v>
      </c>
      <c r="N49" s="224" t="e">
        <f ca="1">SUM(N41:N48)</f>
        <v>#N/A</v>
      </c>
      <c r="P49" s="188" t="s">
        <v>155</v>
      </c>
      <c r="Q49" s="224" t="e">
        <f ca="1">SUM(Q41:Q48)</f>
        <v>#N/A</v>
      </c>
      <c r="T49" s="52" t="str">
        <f t="shared" si="17"/>
        <v>DAPAGO40</v>
      </c>
      <c r="U49" s="166">
        <f t="shared" ca="1" si="18"/>
        <v>0</v>
      </c>
      <c r="V49" s="223" t="e">
        <f t="shared" ca="1" si="19"/>
        <v>#N/A</v>
      </c>
      <c r="W49" s="223" t="e">
        <f t="shared" ca="1" si="20"/>
        <v>#N/A</v>
      </c>
      <c r="AD49" t="s">
        <v>200</v>
      </c>
      <c r="AE49" t="s">
        <v>752</v>
      </c>
    </row>
    <row r="50" spans="2:31" ht="15.75" thickBot="1" x14ac:dyDescent="0.3">
      <c r="B50" s="181" t="s">
        <v>179</v>
      </c>
      <c r="C50" s="52" t="s">
        <v>168</v>
      </c>
      <c r="D50" s="174">
        <v>0.14433093</v>
      </c>
      <c r="E50" s="175">
        <f t="shared" si="10"/>
        <v>6.1525933582992971E-2</v>
      </c>
      <c r="F50" s="163">
        <f t="shared" ca="1" si="11"/>
        <v>53.981198993382542</v>
      </c>
      <c r="G50" s="175" t="e">
        <f t="shared" ca="1" si="12"/>
        <v>#VALUE!</v>
      </c>
      <c r="J50"/>
      <c r="T50" s="74" t="s">
        <v>155</v>
      </c>
      <c r="U50" s="167" t="e">
        <f ca="1">SUM(U42:U49)</f>
        <v>#N/A</v>
      </c>
      <c r="V50" s="226" t="e">
        <f ca="1">SUM(V42:V49)</f>
        <v>#N/A</v>
      </c>
      <c r="W50" s="226" t="e">
        <f ca="1">SUM(W42:W49)</f>
        <v>#N/A</v>
      </c>
      <c r="AD50" t="s">
        <v>358</v>
      </c>
      <c r="AE50" t="s">
        <v>752</v>
      </c>
    </row>
    <row r="51" spans="2:31" x14ac:dyDescent="0.25">
      <c r="B51" s="181" t="s">
        <v>179</v>
      </c>
      <c r="C51" s="52" t="s">
        <v>169</v>
      </c>
      <c r="D51" s="174">
        <v>0.17439845000000001</v>
      </c>
      <c r="E51" s="175">
        <f t="shared" si="10"/>
        <v>7.4343229491259571E-2</v>
      </c>
      <c r="F51" s="163">
        <f t="shared" ca="1" si="11"/>
        <v>74.783782531786656</v>
      </c>
      <c r="G51" s="175" t="e">
        <f t="shared" ca="1" si="12"/>
        <v>#VALUE!</v>
      </c>
      <c r="J51"/>
      <c r="T51" s="2" t="s">
        <v>76</v>
      </c>
      <c r="U51" s="3" t="e">
        <f ca="1">U50/VLOOKUP(U41,'Base CDI'!$A:$D,4,0)</f>
        <v>#N/A</v>
      </c>
      <c r="V51" s="45" t="s">
        <v>211</v>
      </c>
      <c r="W51" s="225" t="e">
        <f ca="1">ABS(+N49/R38)</f>
        <v>#N/A</v>
      </c>
      <c r="AD51" t="s">
        <v>133</v>
      </c>
      <c r="AE51" t="s">
        <v>752</v>
      </c>
    </row>
    <row r="52" spans="2:31" x14ac:dyDescent="0.25">
      <c r="B52" s="181" t="s">
        <v>179</v>
      </c>
      <c r="C52" s="52" t="s">
        <v>170</v>
      </c>
      <c r="D52" s="174">
        <v>0.27439910000000001</v>
      </c>
      <c r="E52" s="175">
        <f t="shared" si="10"/>
        <v>0.11697188400180784</v>
      </c>
      <c r="F52" s="163">
        <f t="shared" ca="1" si="11"/>
        <v>129.88266879860103</v>
      </c>
      <c r="G52" s="175" t="e">
        <f t="shared" ca="1" si="12"/>
        <v>#VALUE!</v>
      </c>
      <c r="J52"/>
      <c r="T52" s="34" t="s">
        <v>207</v>
      </c>
      <c r="U52" s="70" t="e">
        <f ca="1">+(U50/VLOOKUP(U41,'Base CDI'!$A:$D,3,0))</f>
        <v>#N/A</v>
      </c>
      <c r="AD52" t="s">
        <v>210</v>
      </c>
      <c r="AE52" t="s">
        <v>752</v>
      </c>
    </row>
    <row r="53" spans="2:31" ht="15.75" thickBot="1" x14ac:dyDescent="0.3">
      <c r="B53" s="181" t="s">
        <v>179</v>
      </c>
      <c r="C53" s="52" t="s">
        <v>171</v>
      </c>
      <c r="D53" s="174">
        <v>0.16910256000000001</v>
      </c>
      <c r="E53" s="175">
        <f t="shared" si="10"/>
        <v>7.2085677513988755E-2</v>
      </c>
      <c r="F53" s="163">
        <f t="shared" ca="1" si="11"/>
        <v>84.057763464735331</v>
      </c>
      <c r="G53" s="175" t="e">
        <f t="shared" ca="1" si="12"/>
        <v>#VALUE!</v>
      </c>
      <c r="J53"/>
      <c r="M53" s="345" t="s">
        <v>428</v>
      </c>
      <c r="N53" s="345"/>
      <c r="P53" s="345" t="s">
        <v>377</v>
      </c>
      <c r="Q53" s="345"/>
      <c r="T53" s="345" t="s">
        <v>664</v>
      </c>
      <c r="U53" s="345"/>
      <c r="V53" s="345" t="s">
        <v>421</v>
      </c>
      <c r="W53" s="345" t="s">
        <v>663</v>
      </c>
      <c r="AC53" s="183"/>
      <c r="AD53" t="s">
        <v>246</v>
      </c>
      <c r="AE53" t="s">
        <v>752</v>
      </c>
    </row>
    <row r="54" spans="2:31" ht="15.75" thickBot="1" x14ac:dyDescent="0.3">
      <c r="B54" s="181" t="s">
        <v>179</v>
      </c>
      <c r="C54" s="52" t="s">
        <v>294</v>
      </c>
      <c r="D54" s="227">
        <v>7.4033779999999993E-2</v>
      </c>
      <c r="E54" s="179">
        <f t="shared" si="10"/>
        <v>3.1559399161204829E-2</v>
      </c>
      <c r="F54" s="163">
        <f t="shared" ca="1" si="11"/>
        <v>38.25460281165978</v>
      </c>
      <c r="G54" s="179" t="e">
        <f t="shared" ca="1" si="12"/>
        <v>#VALUE!</v>
      </c>
      <c r="J54"/>
      <c r="L54" s="187" t="s">
        <v>661</v>
      </c>
      <c r="M54" s="45" t="s">
        <v>346</v>
      </c>
      <c r="N54" s="187" t="s">
        <v>235</v>
      </c>
      <c r="O54" s="187" t="s">
        <v>657</v>
      </c>
      <c r="P54" s="45" t="s">
        <v>378</v>
      </c>
      <c r="Q54" s="187" t="s">
        <v>235</v>
      </c>
      <c r="R54" s="187" t="s">
        <v>659</v>
      </c>
      <c r="T54" s="45" t="s">
        <v>378</v>
      </c>
      <c r="U54" s="187" t="s">
        <v>235</v>
      </c>
      <c r="V54" s="347"/>
      <c r="W54" s="347"/>
      <c r="AC54" s="162"/>
      <c r="AD54" t="s">
        <v>327</v>
      </c>
      <c r="AE54" t="s">
        <v>752</v>
      </c>
    </row>
    <row r="55" spans="2:31" ht="15.75" thickBot="1" x14ac:dyDescent="0.3">
      <c r="C55" s="74" t="s">
        <v>155</v>
      </c>
      <c r="D55" s="228">
        <f>SUM(D41:D54)</f>
        <v>2.3458551799999996</v>
      </c>
      <c r="E55" s="164"/>
      <c r="F55" s="180" t="e">
        <f ca="1">SUM(F41:F54)</f>
        <v>#VALUE!</v>
      </c>
      <c r="G55" s="164" t="e">
        <f ca="1">SUM(G41:G54)</f>
        <v>#VALUE!</v>
      </c>
      <c r="J55"/>
      <c r="L55" s="166">
        <f>SUMIFS(Estratégia!$F:$F,Estratégia!$C:$C,N$54,Estratégia!$D:$D,#REF!,Estratégia!$E:$E,"Hedge IPCA")</f>
        <v>0</v>
      </c>
      <c r="M55" s="169" t="s">
        <v>172</v>
      </c>
      <c r="N55" s="166" t="e">
        <f t="shared" ref="N55:N62" ca="1" si="21">L55*VLOOKUP($M41,$B$19:$H$27,6,0)+N41</f>
        <v>#N/A</v>
      </c>
      <c r="O55" s="222" t="e">
        <f t="shared" ref="O55:O62" ca="1" si="22">N55/$N$63</f>
        <v>#N/A</v>
      </c>
      <c r="P55" s="169" t="str">
        <f t="shared" ref="P55:P62" si="23">M55</f>
        <v>DAPMAI25</v>
      </c>
      <c r="Q55" s="166" t="e">
        <f t="shared" ref="Q55:Q62" ca="1" si="24">SUMIF($P$2:$R$37,$P55,R$2:R$37)</f>
        <v>#N/A</v>
      </c>
      <c r="R55" s="222" t="e">
        <f t="shared" ref="R55:R62" ca="1" si="25">Q55/$Q$63</f>
        <v>#N/A</v>
      </c>
      <c r="T55" s="52" t="str">
        <f t="shared" ref="T55:T62" si="26">P55</f>
        <v>DAPMAI25</v>
      </c>
      <c r="U55" s="166" t="e">
        <f t="shared" ref="U55:U62" ca="1" si="27">N55+Q55</f>
        <v>#N/A</v>
      </c>
      <c r="V55" s="222" t="e">
        <f t="shared" ref="V55:V61" ca="1" si="28">U55/$U$63</f>
        <v>#N/A</v>
      </c>
      <c r="W55" s="222" t="e">
        <f t="shared" ref="W55:W62" ca="1" si="29">V55-E30</f>
        <v>#N/A</v>
      </c>
      <c r="AC55" s="182"/>
      <c r="AD55" t="s">
        <v>258</v>
      </c>
      <c r="AE55" t="s">
        <v>752</v>
      </c>
    </row>
    <row r="56" spans="2:31" x14ac:dyDescent="0.25">
      <c r="L56" s="166">
        <v>0</v>
      </c>
      <c r="M56" s="169" t="s">
        <v>113</v>
      </c>
      <c r="N56" s="166">
        <f t="shared" ca="1" si="21"/>
        <v>0</v>
      </c>
      <c r="O56" s="222" t="e">
        <f t="shared" ca="1" si="22"/>
        <v>#N/A</v>
      </c>
      <c r="P56" s="169" t="str">
        <f t="shared" si="23"/>
        <v>DAPAGO26</v>
      </c>
      <c r="Q56" s="166">
        <f t="shared" ca="1" si="24"/>
        <v>28.72732600001018</v>
      </c>
      <c r="R56" s="222" t="e">
        <f t="shared" ca="1" si="25"/>
        <v>#N/A</v>
      </c>
      <c r="S56" s="5"/>
      <c r="T56" s="52" t="str">
        <f t="shared" si="26"/>
        <v>DAPAGO26</v>
      </c>
      <c r="U56" s="166">
        <f t="shared" ca="1" si="27"/>
        <v>28.72732600001018</v>
      </c>
      <c r="V56" s="222" t="e">
        <f t="shared" ca="1" si="28"/>
        <v>#N/A</v>
      </c>
      <c r="W56" s="222" t="e">
        <f t="shared" ca="1" si="29"/>
        <v>#N/A</v>
      </c>
      <c r="AD56" t="s">
        <v>649</v>
      </c>
      <c r="AE56" t="s">
        <v>752</v>
      </c>
    </row>
    <row r="57" spans="2:31" x14ac:dyDescent="0.25">
      <c r="D57" s="2"/>
      <c r="E57" s="2"/>
      <c r="L57" s="166">
        <v>0</v>
      </c>
      <c r="M57" s="169" t="s">
        <v>300</v>
      </c>
      <c r="N57" s="166">
        <f t="shared" ca="1" si="21"/>
        <v>0</v>
      </c>
      <c r="O57" s="222" t="e">
        <f t="shared" ca="1" si="22"/>
        <v>#N/A</v>
      </c>
      <c r="P57" s="169" t="str">
        <f t="shared" si="23"/>
        <v>DAPMAI27</v>
      </c>
      <c r="Q57" s="166">
        <f t="shared" ca="1" si="24"/>
        <v>22.784040000005916</v>
      </c>
      <c r="R57" s="222" t="e">
        <f t="shared" ca="1" si="25"/>
        <v>#N/A</v>
      </c>
      <c r="S57" s="5"/>
      <c r="T57" s="52" t="str">
        <f t="shared" si="26"/>
        <v>DAPMAI27</v>
      </c>
      <c r="U57" s="166">
        <f t="shared" ca="1" si="27"/>
        <v>22.784040000005916</v>
      </c>
      <c r="V57" s="222" t="e">
        <f t="shared" ca="1" si="28"/>
        <v>#N/A</v>
      </c>
      <c r="W57" s="222" t="e">
        <f t="shared" ca="1" si="29"/>
        <v>#N/A</v>
      </c>
      <c r="AD57" t="s">
        <v>460</v>
      </c>
      <c r="AE57" t="s">
        <v>752</v>
      </c>
    </row>
    <row r="58" spans="2:31" x14ac:dyDescent="0.25">
      <c r="D58" s="2"/>
      <c r="E58" s="2"/>
      <c r="L58" s="166">
        <v>0</v>
      </c>
      <c r="M58" s="169" t="s">
        <v>174</v>
      </c>
      <c r="N58" s="166">
        <f t="shared" ca="1" si="21"/>
        <v>0</v>
      </c>
      <c r="O58" s="222" t="e">
        <f t="shared" ca="1" si="22"/>
        <v>#N/A</v>
      </c>
      <c r="P58" s="169" t="str">
        <f t="shared" si="23"/>
        <v>DAPAGO28</v>
      </c>
      <c r="Q58" s="166">
        <f t="shared" ca="1" si="24"/>
        <v>46.371050000004743</v>
      </c>
      <c r="R58" s="222" t="e">
        <f t="shared" ca="1" si="25"/>
        <v>#N/A</v>
      </c>
      <c r="S58" s="5"/>
      <c r="T58" s="52" t="str">
        <f t="shared" si="26"/>
        <v>DAPAGO28</v>
      </c>
      <c r="U58" s="166">
        <f t="shared" ca="1" si="27"/>
        <v>46.371050000004743</v>
      </c>
      <c r="V58" s="222" t="e">
        <f t="shared" ca="1" si="28"/>
        <v>#N/A</v>
      </c>
      <c r="W58" s="222" t="e">
        <f t="shared" ca="1" si="29"/>
        <v>#N/A</v>
      </c>
      <c r="AD58" t="s">
        <v>402</v>
      </c>
      <c r="AE58" t="s">
        <v>752</v>
      </c>
    </row>
    <row r="59" spans="2:31" x14ac:dyDescent="0.25">
      <c r="D59" s="2"/>
      <c r="E59" s="2"/>
      <c r="L59" s="166">
        <v>0</v>
      </c>
      <c r="M59" s="169" t="s">
        <v>175</v>
      </c>
      <c r="N59" s="166">
        <f t="shared" ca="1" si="21"/>
        <v>0</v>
      </c>
      <c r="O59" s="222" t="e">
        <f t="shared" ca="1" si="22"/>
        <v>#N/A</v>
      </c>
      <c r="P59" s="169" t="str">
        <f t="shared" si="23"/>
        <v>DAPAGO30</v>
      </c>
      <c r="Q59" s="166">
        <f t="shared" ca="1" si="24"/>
        <v>69.196250000004511</v>
      </c>
      <c r="R59" s="222" t="e">
        <f t="shared" ca="1" si="25"/>
        <v>#N/A</v>
      </c>
      <c r="S59" s="5"/>
      <c r="T59" s="52" t="str">
        <f t="shared" si="26"/>
        <v>DAPAGO30</v>
      </c>
      <c r="U59" s="166">
        <f t="shared" ca="1" si="27"/>
        <v>69.196250000004511</v>
      </c>
      <c r="V59" s="222" t="e">
        <f t="shared" ca="1" si="28"/>
        <v>#N/A</v>
      </c>
      <c r="W59" s="222" t="e">
        <f t="shared" ca="1" si="29"/>
        <v>#N/A</v>
      </c>
      <c r="AD59" t="s">
        <v>4</v>
      </c>
      <c r="AE59" t="s">
        <v>752</v>
      </c>
    </row>
    <row r="60" spans="2:31" x14ac:dyDescent="0.25">
      <c r="D60" s="2"/>
      <c r="E60" s="2"/>
      <c r="L60" s="166">
        <v>0</v>
      </c>
      <c r="M60" s="169" t="s">
        <v>415</v>
      </c>
      <c r="N60" s="166">
        <f t="shared" ca="1" si="21"/>
        <v>0</v>
      </c>
      <c r="O60" s="222" t="e">
        <f t="shared" ca="1" si="22"/>
        <v>#N/A</v>
      </c>
      <c r="P60" s="169" t="str">
        <f t="shared" si="23"/>
        <v>DAPAGO32</v>
      </c>
      <c r="Q60" s="166">
        <f t="shared" ca="1" si="24"/>
        <v>0</v>
      </c>
      <c r="R60" s="222" t="e">
        <f t="shared" ca="1" si="25"/>
        <v>#N/A</v>
      </c>
      <c r="S60" s="5"/>
      <c r="T60" s="52" t="str">
        <f t="shared" si="26"/>
        <v>DAPAGO32</v>
      </c>
      <c r="U60" s="166">
        <f t="shared" ca="1" si="27"/>
        <v>0</v>
      </c>
      <c r="V60" s="222" t="e">
        <f t="shared" ca="1" si="28"/>
        <v>#N/A</v>
      </c>
      <c r="W60" s="222" t="e">
        <f t="shared" ca="1" si="29"/>
        <v>#N/A</v>
      </c>
      <c r="AD60" t="s">
        <v>347</v>
      </c>
      <c r="AE60" t="s">
        <v>752</v>
      </c>
    </row>
    <row r="61" spans="2:31" x14ac:dyDescent="0.25">
      <c r="D61" s="2"/>
      <c r="E61" s="2"/>
      <c r="L61" s="166">
        <v>0</v>
      </c>
      <c r="M61" s="169" t="s">
        <v>178</v>
      </c>
      <c r="N61" s="166">
        <f t="shared" ca="1" si="21"/>
        <v>-674.83827428915538</v>
      </c>
      <c r="O61" s="222" t="e">
        <f t="shared" ca="1" si="22"/>
        <v>#N/A</v>
      </c>
      <c r="P61" s="169" t="str">
        <f t="shared" si="23"/>
        <v>DAPMAI35</v>
      </c>
      <c r="Q61" s="166">
        <f t="shared" ca="1" si="24"/>
        <v>506.12870571686653</v>
      </c>
      <c r="R61" s="222" t="e">
        <f t="shared" ca="1" si="25"/>
        <v>#N/A</v>
      </c>
      <c r="S61" s="5"/>
      <c r="T61" s="52" t="str">
        <f t="shared" si="26"/>
        <v>DAPMAI35</v>
      </c>
      <c r="U61" s="166">
        <f t="shared" ca="1" si="27"/>
        <v>-168.70956857228884</v>
      </c>
      <c r="V61" s="222" t="e">
        <f t="shared" ca="1" si="28"/>
        <v>#N/A</v>
      </c>
      <c r="W61" s="222" t="e">
        <f t="shared" ca="1" si="29"/>
        <v>#N/A</v>
      </c>
      <c r="AD61" t="s">
        <v>404</v>
      </c>
      <c r="AE61" t="s">
        <v>752</v>
      </c>
    </row>
    <row r="62" spans="2:31" ht="15.75" thickBot="1" x14ac:dyDescent="0.3">
      <c r="D62" s="2"/>
      <c r="E62" s="2"/>
      <c r="L62" s="171">
        <v>0</v>
      </c>
      <c r="M62" s="170" t="s">
        <v>179</v>
      </c>
      <c r="N62" s="166">
        <f t="shared" ca="1" si="21"/>
        <v>0</v>
      </c>
      <c r="O62" s="223" t="e">
        <f t="shared" ca="1" si="22"/>
        <v>#N/A</v>
      </c>
      <c r="P62" s="169" t="str">
        <f t="shared" si="23"/>
        <v>DAPAGO40</v>
      </c>
      <c r="Q62" s="166">
        <f t="shared" ca="1" si="24"/>
        <v>0</v>
      </c>
      <c r="R62" s="223" t="e">
        <f t="shared" ca="1" si="25"/>
        <v>#N/A</v>
      </c>
      <c r="S62" s="5"/>
      <c r="T62" s="52" t="str">
        <f t="shared" si="26"/>
        <v>DAPAGO40</v>
      </c>
      <c r="U62" s="166">
        <f t="shared" ca="1" si="27"/>
        <v>0</v>
      </c>
      <c r="V62" s="222" t="e">
        <f ca="1">U62/$U$63</f>
        <v>#N/A</v>
      </c>
      <c r="W62" s="222" t="e">
        <f t="shared" ca="1" si="29"/>
        <v>#N/A</v>
      </c>
      <c r="AD62" t="s">
        <v>217</v>
      </c>
      <c r="AE62" t="s">
        <v>752</v>
      </c>
    </row>
    <row r="63" spans="2:31" ht="15.75" thickBot="1" x14ac:dyDescent="0.3">
      <c r="D63" s="2"/>
      <c r="E63" s="2"/>
      <c r="M63" s="188" t="s">
        <v>155</v>
      </c>
      <c r="N63" s="224" t="e">
        <f ca="1">SUM(N55:N62)</f>
        <v>#N/A</v>
      </c>
      <c r="P63" s="188" t="s">
        <v>155</v>
      </c>
      <c r="Q63" s="224" t="e">
        <f ca="1">SUM(Q55:Q62)</f>
        <v>#N/A</v>
      </c>
      <c r="R63" s="5"/>
      <c r="S63" s="5"/>
      <c r="T63" s="74" t="s">
        <v>155</v>
      </c>
      <c r="U63" s="167" t="e">
        <f ca="1">SUM(U55:U62)</f>
        <v>#N/A</v>
      </c>
      <c r="V63" s="226" t="e">
        <f ca="1">SUM(V55:V62)</f>
        <v>#N/A</v>
      </c>
      <c r="W63" s="226" t="e">
        <f ca="1">SUM(W55:W62)</f>
        <v>#N/A</v>
      </c>
      <c r="AD63" t="s">
        <v>198</v>
      </c>
      <c r="AE63" t="s">
        <v>752</v>
      </c>
    </row>
    <row r="64" spans="2:31" x14ac:dyDescent="0.25">
      <c r="D64" s="2"/>
      <c r="E64" s="2"/>
      <c r="M64" s="183">
        <v>-1653.5116477424999</v>
      </c>
      <c r="N64" s="183" t="e">
        <f ca="1">N63-M64</f>
        <v>#N/A</v>
      </c>
      <c r="S64" s="5"/>
      <c r="T64" s="2" t="s">
        <v>76</v>
      </c>
      <c r="U64" s="3" t="e">
        <f ca="1">U63/VLOOKUP(U54,'Base CDI'!$A:$D,4,0)</f>
        <v>#N/A</v>
      </c>
      <c r="V64" s="45" t="s">
        <v>211</v>
      </c>
      <c r="W64" s="225" t="e">
        <f ca="1">ABS(+N63/R38)</f>
        <v>#N/A</v>
      </c>
      <c r="AD64" t="s">
        <v>6</v>
      </c>
      <c r="AE64" t="s">
        <v>752</v>
      </c>
    </row>
    <row r="65" spans="4:31" x14ac:dyDescent="0.25">
      <c r="D65" s="2"/>
      <c r="E65" s="2"/>
      <c r="M65" s="69"/>
      <c r="N65" s="231"/>
      <c r="T65" s="34" t="s">
        <v>207</v>
      </c>
      <c r="U65" s="70" t="e">
        <f ca="1">+(U63/VLOOKUP(U54,'Base CDI'!$A:$D,3,0))</f>
        <v>#N/A</v>
      </c>
      <c r="AD65" t="s">
        <v>473</v>
      </c>
      <c r="AE65" t="s">
        <v>752</v>
      </c>
    </row>
    <row r="66" spans="4:31" x14ac:dyDescent="0.25">
      <c r="D66" s="2"/>
      <c r="E66" s="2"/>
      <c r="AD66" t="s">
        <v>248</v>
      </c>
      <c r="AE66" t="s">
        <v>752</v>
      </c>
    </row>
    <row r="67" spans="4:31" x14ac:dyDescent="0.25">
      <c r="D67" s="2"/>
      <c r="E67" s="2"/>
      <c r="T67" s="45" t="s">
        <v>280</v>
      </c>
      <c r="U67" s="45" t="s">
        <v>314</v>
      </c>
      <c r="V67" s="45" t="s">
        <v>795</v>
      </c>
      <c r="W67" s="45" t="s">
        <v>796</v>
      </c>
      <c r="X67" s="45" t="s">
        <v>799</v>
      </c>
      <c r="AD67" t="s">
        <v>134</v>
      </c>
      <c r="AE67" t="s">
        <v>752</v>
      </c>
    </row>
    <row r="68" spans="4:31" x14ac:dyDescent="0.25">
      <c r="D68" s="2"/>
      <c r="E68" s="2"/>
      <c r="T68" s="88" t="s">
        <v>233</v>
      </c>
      <c r="U68" s="246">
        <f>SUMIFS(Extranet!L:L,Extranet!D:D,'AF INFRA'!T68,Extranet!C:C,'AF INFRA'!$T$67)</f>
        <v>0.93589999999999995</v>
      </c>
      <c r="V68" s="247" t="e">
        <f ca="1">'Base IPCA'!S166</f>
        <v>#N/A</v>
      </c>
      <c r="W68" s="248" t="e">
        <f ca="1">V68*U68</f>
        <v>#N/A</v>
      </c>
      <c r="X68" s="221" t="e">
        <f ca="1">W68+585*U68</f>
        <v>#N/A</v>
      </c>
      <c r="AD68" t="s">
        <v>304</v>
      </c>
      <c r="AE68" t="s">
        <v>752</v>
      </c>
    </row>
    <row r="69" spans="4:31" x14ac:dyDescent="0.25">
      <c r="D69" s="2"/>
      <c r="E69" s="2"/>
      <c r="T69" s="88" t="s">
        <v>767</v>
      </c>
      <c r="U69" s="246">
        <f>SUMIFS(Extranet!L:L,Extranet!D:D,'AF INFRA'!T69,Extranet!C:C,'AF INFRA'!$T$67)</f>
        <v>2.3999999999999998E-3</v>
      </c>
      <c r="V69" s="247" t="e">
        <f ca="1">U50</f>
        <v>#N/A</v>
      </c>
      <c r="W69" s="248" t="e">
        <f ca="1">V69*U69</f>
        <v>#N/A</v>
      </c>
      <c r="X69" s="221" t="e">
        <f ca="1">U69*U63</f>
        <v>#N/A</v>
      </c>
      <c r="AD69" t="s">
        <v>309</v>
      </c>
      <c r="AE69" t="s">
        <v>752</v>
      </c>
    </row>
    <row r="70" spans="4:31" x14ac:dyDescent="0.25">
      <c r="D70" s="2"/>
      <c r="E70" s="2"/>
      <c r="T70" s="245" t="s">
        <v>155</v>
      </c>
      <c r="U70" s="249">
        <f>SUM(U68:U69)</f>
        <v>0.93829999999999991</v>
      </c>
      <c r="V70" s="245" t="e">
        <f ca="1">SUM(V68:V69)</f>
        <v>#N/A</v>
      </c>
      <c r="W70" s="250" t="e">
        <f ca="1">SUM(W68:W69)</f>
        <v>#N/A</v>
      </c>
      <c r="X70" s="250" t="e">
        <f ca="1">SUM(X68:X69)</f>
        <v>#N/A</v>
      </c>
      <c r="AD70" t="s">
        <v>151</v>
      </c>
      <c r="AE70" t="s">
        <v>752</v>
      </c>
    </row>
    <row r="71" spans="4:31" x14ac:dyDescent="0.25">
      <c r="D71" s="2"/>
      <c r="E71" s="2"/>
      <c r="V71" s="88" t="s">
        <v>797</v>
      </c>
      <c r="W71" s="251" t="e">
        <f ca="1">W70/VLOOKUP($T$67,'Base CDI'!$A:$D,4,0)</f>
        <v>#N/A</v>
      </c>
      <c r="X71" s="251" t="e">
        <f ca="1">X70/VLOOKUP($T$67,'Base CDI'!$A:$D,4,0)</f>
        <v>#N/A</v>
      </c>
      <c r="AD71" t="s">
        <v>271</v>
      </c>
      <c r="AE71" t="s">
        <v>752</v>
      </c>
    </row>
    <row r="72" spans="4:31" x14ac:dyDescent="0.25">
      <c r="D72" s="2"/>
      <c r="E72" s="2"/>
      <c r="V72" s="245" t="s">
        <v>798</v>
      </c>
      <c r="W72" s="251" t="e">
        <f ca="1">-W71*20</f>
        <v>#N/A</v>
      </c>
      <c r="X72" s="251" t="e">
        <f ca="1">-X71*20</f>
        <v>#N/A</v>
      </c>
      <c r="AD72" t="s">
        <v>199</v>
      </c>
      <c r="AE72" t="s">
        <v>752</v>
      </c>
    </row>
    <row r="73" spans="4:31" x14ac:dyDescent="0.25">
      <c r="D73" s="2"/>
      <c r="E73" s="2"/>
      <c r="AD73" t="s">
        <v>10</v>
      </c>
      <c r="AE73" t="s">
        <v>752</v>
      </c>
    </row>
    <row r="74" spans="4:31" x14ac:dyDescent="0.25">
      <c r="D74" s="2"/>
      <c r="E74" s="2"/>
      <c r="AD74" t="s">
        <v>2</v>
      </c>
      <c r="AE74" t="s">
        <v>752</v>
      </c>
    </row>
    <row r="75" spans="4:31" x14ac:dyDescent="0.25">
      <c r="D75" s="2"/>
      <c r="E75" s="2"/>
      <c r="AD75" t="s">
        <v>250</v>
      </c>
      <c r="AE75" t="s">
        <v>752</v>
      </c>
    </row>
    <row r="76" spans="4:31" x14ac:dyDescent="0.25">
      <c r="D76" s="2"/>
      <c r="E76" s="2"/>
      <c r="AD76" t="s">
        <v>291</v>
      </c>
      <c r="AE76" t="s">
        <v>752</v>
      </c>
    </row>
    <row r="77" spans="4:31" x14ac:dyDescent="0.25">
      <c r="D77" s="2"/>
      <c r="E77" s="2"/>
      <c r="AD77" t="s">
        <v>251</v>
      </c>
      <c r="AE77" t="s">
        <v>752</v>
      </c>
    </row>
    <row r="78" spans="4:31" x14ac:dyDescent="0.25">
      <c r="D78" s="2"/>
      <c r="E78" s="2"/>
      <c r="AD78" t="s">
        <v>433</v>
      </c>
      <c r="AE78" t="s">
        <v>752</v>
      </c>
    </row>
    <row r="79" spans="4:31" x14ac:dyDescent="0.25">
      <c r="D79" s="2"/>
      <c r="E79" s="2"/>
      <c r="AD79" t="s">
        <v>253</v>
      </c>
      <c r="AE79" t="s">
        <v>752</v>
      </c>
    </row>
    <row r="80" spans="4:31" x14ac:dyDescent="0.25">
      <c r="D80" s="2"/>
      <c r="E80" s="2"/>
      <c r="AD80" t="s">
        <v>635</v>
      </c>
      <c r="AE80" t="s">
        <v>752</v>
      </c>
    </row>
    <row r="81" spans="4:31" x14ac:dyDescent="0.25">
      <c r="D81" s="2"/>
      <c r="E81" s="2"/>
      <c r="AD81" t="s">
        <v>391</v>
      </c>
      <c r="AE81" t="s">
        <v>752</v>
      </c>
    </row>
    <row r="82" spans="4:31" x14ac:dyDescent="0.25">
      <c r="AD82" t="s">
        <v>699</v>
      </c>
      <c r="AE82" t="s">
        <v>752</v>
      </c>
    </row>
    <row r="83" spans="4:31" x14ac:dyDescent="0.25">
      <c r="N83" s="5"/>
      <c r="AD83" t="s">
        <v>637</v>
      </c>
      <c r="AE83" t="s">
        <v>752</v>
      </c>
    </row>
    <row r="84" spans="4:31" x14ac:dyDescent="0.25">
      <c r="N84" s="5"/>
      <c r="AD84" t="s">
        <v>13</v>
      </c>
      <c r="AE84" t="s">
        <v>752</v>
      </c>
    </row>
    <row r="85" spans="4:31" x14ac:dyDescent="0.25">
      <c r="N85" s="5"/>
      <c r="AD85" t="s">
        <v>231</v>
      </c>
      <c r="AE85" t="s">
        <v>752</v>
      </c>
    </row>
    <row r="86" spans="4:31" x14ac:dyDescent="0.25">
      <c r="N86" s="5"/>
      <c r="AD86" t="s">
        <v>95</v>
      </c>
      <c r="AE86" t="s">
        <v>752</v>
      </c>
    </row>
    <row r="87" spans="4:31" x14ac:dyDescent="0.25">
      <c r="K87"/>
      <c r="AD87" t="s">
        <v>689</v>
      </c>
      <c r="AE87" t="s">
        <v>752</v>
      </c>
    </row>
    <row r="88" spans="4:31" x14ac:dyDescent="0.25">
      <c r="K88"/>
      <c r="AD88" t="s">
        <v>640</v>
      </c>
      <c r="AE88" t="s">
        <v>752</v>
      </c>
    </row>
    <row r="89" spans="4:31" x14ac:dyDescent="0.25">
      <c r="K89"/>
      <c r="AD89" t="s">
        <v>94</v>
      </c>
      <c r="AE89" t="s">
        <v>752</v>
      </c>
    </row>
    <row r="90" spans="4:31" x14ac:dyDescent="0.25">
      <c r="K90"/>
      <c r="AD90" t="s">
        <v>201</v>
      </c>
      <c r="AE90" t="s">
        <v>752</v>
      </c>
    </row>
    <row r="91" spans="4:31" x14ac:dyDescent="0.25">
      <c r="K91"/>
      <c r="AD91" t="s">
        <v>306</v>
      </c>
      <c r="AE91" t="s">
        <v>752</v>
      </c>
    </row>
    <row r="92" spans="4:31" x14ac:dyDescent="0.25">
      <c r="AD92" t="s">
        <v>14</v>
      </c>
      <c r="AE92" t="s">
        <v>752</v>
      </c>
    </row>
    <row r="93" spans="4:31" x14ac:dyDescent="0.25">
      <c r="AD93" t="s">
        <v>229</v>
      </c>
      <c r="AE93" t="s">
        <v>752</v>
      </c>
    </row>
    <row r="94" spans="4:31" x14ac:dyDescent="0.25">
      <c r="AD94" t="s">
        <v>719</v>
      </c>
      <c r="AE94" t="s">
        <v>752</v>
      </c>
    </row>
    <row r="95" spans="4:31" x14ac:dyDescent="0.25">
      <c r="AD95" t="s">
        <v>692</v>
      </c>
      <c r="AE95" t="s">
        <v>752</v>
      </c>
    </row>
    <row r="96" spans="4:31" x14ac:dyDescent="0.25">
      <c r="AD96" t="s">
        <v>434</v>
      </c>
      <c r="AE96" t="s">
        <v>752</v>
      </c>
    </row>
    <row r="97" spans="13:31" x14ac:dyDescent="0.25">
      <c r="AD97" t="s">
        <v>441</v>
      </c>
      <c r="AE97" t="s">
        <v>752</v>
      </c>
    </row>
    <row r="98" spans="13:31" x14ac:dyDescent="0.25">
      <c r="AD98" t="s">
        <v>308</v>
      </c>
      <c r="AE98" t="s">
        <v>752</v>
      </c>
    </row>
    <row r="99" spans="13:31" x14ac:dyDescent="0.25">
      <c r="AD99" t="s">
        <v>470</v>
      </c>
      <c r="AE99" t="s">
        <v>752</v>
      </c>
    </row>
    <row r="100" spans="13:31" x14ac:dyDescent="0.25">
      <c r="AD100" t="s">
        <v>435</v>
      </c>
      <c r="AE100" t="s">
        <v>752</v>
      </c>
    </row>
    <row r="101" spans="13:31" x14ac:dyDescent="0.25">
      <c r="M101" s="2"/>
      <c r="N101" s="2"/>
      <c r="AD101" t="s">
        <v>442</v>
      </c>
      <c r="AE101" t="s">
        <v>752</v>
      </c>
    </row>
    <row r="102" spans="13:31" x14ac:dyDescent="0.25">
      <c r="AD102" t="s">
        <v>367</v>
      </c>
      <c r="AE102" t="s">
        <v>752</v>
      </c>
    </row>
    <row r="103" spans="13:31" x14ac:dyDescent="0.25">
      <c r="AD103" t="s">
        <v>436</v>
      </c>
      <c r="AE103" t="s">
        <v>752</v>
      </c>
    </row>
    <row r="104" spans="13:31" x14ac:dyDescent="0.25">
      <c r="AD104" t="s">
        <v>37</v>
      </c>
      <c r="AE104" t="s">
        <v>752</v>
      </c>
    </row>
    <row r="105" spans="13:31" x14ac:dyDescent="0.25">
      <c r="P105" s="162"/>
      <c r="AD105" t="s">
        <v>310</v>
      </c>
      <c r="AE105" t="s">
        <v>752</v>
      </c>
    </row>
    <row r="106" spans="13:31" x14ac:dyDescent="0.25">
      <c r="P106" s="162"/>
      <c r="AD106" t="s">
        <v>639</v>
      </c>
      <c r="AE106" t="s">
        <v>752</v>
      </c>
    </row>
    <row r="107" spans="13:31" x14ac:dyDescent="0.25">
      <c r="P107" s="162"/>
      <c r="AD107" t="s">
        <v>638</v>
      </c>
      <c r="AE107" t="s">
        <v>752</v>
      </c>
    </row>
    <row r="108" spans="13:31" x14ac:dyDescent="0.25">
      <c r="P108" s="162"/>
      <c r="AD108" t="s">
        <v>325</v>
      </c>
      <c r="AE108" t="s">
        <v>752</v>
      </c>
    </row>
    <row r="109" spans="13:31" x14ac:dyDescent="0.25">
      <c r="P109" s="162"/>
      <c r="AD109" t="s">
        <v>736</v>
      </c>
      <c r="AE109" t="s">
        <v>752</v>
      </c>
    </row>
    <row r="110" spans="13:31" x14ac:dyDescent="0.25">
      <c r="P110" s="162"/>
      <c r="AD110" t="s">
        <v>96</v>
      </c>
      <c r="AE110" t="s">
        <v>752</v>
      </c>
    </row>
    <row r="111" spans="13:31" x14ac:dyDescent="0.25">
      <c r="P111" s="162"/>
      <c r="AD111" t="s">
        <v>254</v>
      </c>
      <c r="AE111" t="s">
        <v>752</v>
      </c>
    </row>
    <row r="112" spans="13:31" x14ac:dyDescent="0.25">
      <c r="P112" s="162"/>
      <c r="AD112" t="s">
        <v>359</v>
      </c>
      <c r="AE112" t="s">
        <v>752</v>
      </c>
    </row>
    <row r="113" spans="16:31" x14ac:dyDescent="0.25">
      <c r="P113" s="162"/>
      <c r="AD113" t="s">
        <v>7</v>
      </c>
      <c r="AE113" t="s">
        <v>752</v>
      </c>
    </row>
    <row r="114" spans="16:31" x14ac:dyDescent="0.25">
      <c r="P114" s="162"/>
      <c r="AD114" t="s">
        <v>3</v>
      </c>
      <c r="AE114" t="s">
        <v>752</v>
      </c>
    </row>
    <row r="115" spans="16:31" x14ac:dyDescent="0.25">
      <c r="AD115" t="s">
        <v>205</v>
      </c>
      <c r="AE115" t="s">
        <v>752</v>
      </c>
    </row>
    <row r="116" spans="16:31" x14ac:dyDescent="0.25">
      <c r="AD116" s="234" t="s">
        <v>228</v>
      </c>
      <c r="AE116" s="234" t="s">
        <v>752</v>
      </c>
    </row>
    <row r="117" spans="16:31" x14ac:dyDescent="0.25">
      <c r="AD117" s="234" t="s">
        <v>746</v>
      </c>
      <c r="AE117" s="234" t="s">
        <v>752</v>
      </c>
    </row>
    <row r="118" spans="16:31" x14ac:dyDescent="0.25">
      <c r="AD118" s="234" t="s">
        <v>753</v>
      </c>
      <c r="AE118" s="234" t="s">
        <v>752</v>
      </c>
    </row>
    <row r="119" spans="16:31" x14ac:dyDescent="0.25">
      <c r="AD119" s="234" t="s">
        <v>288</v>
      </c>
      <c r="AE119" s="234" t="s">
        <v>752</v>
      </c>
    </row>
    <row r="120" spans="16:31" x14ac:dyDescent="0.25">
      <c r="AD120" s="234" t="s">
        <v>277</v>
      </c>
      <c r="AE120" s="234" t="s">
        <v>752</v>
      </c>
    </row>
    <row r="121" spans="16:31" x14ac:dyDescent="0.25">
      <c r="AD121" s="234" t="s">
        <v>372</v>
      </c>
      <c r="AE121" s="234" t="s">
        <v>752</v>
      </c>
    </row>
    <row r="122" spans="16:31" x14ac:dyDescent="0.25">
      <c r="AD122" s="234" t="s">
        <v>384</v>
      </c>
      <c r="AE122" s="234" t="s">
        <v>752</v>
      </c>
    </row>
    <row r="123" spans="16:31" x14ac:dyDescent="0.25">
      <c r="AD123" t="s">
        <v>727</v>
      </c>
      <c r="AE123" t="s">
        <v>752</v>
      </c>
    </row>
  </sheetData>
  <mergeCells count="10">
    <mergeCell ref="P39:Q39"/>
    <mergeCell ref="M39:N39"/>
    <mergeCell ref="M53:N53"/>
    <mergeCell ref="P53:Q53"/>
    <mergeCell ref="T53:U53"/>
    <mergeCell ref="V40:V41"/>
    <mergeCell ref="W40:W41"/>
    <mergeCell ref="V53:V54"/>
    <mergeCell ref="W53:W54"/>
    <mergeCell ref="T40:U40"/>
  </mergeCells>
  <conditionalFormatting sqref="F2:F15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7:F18 F20:F27">
    <cfRule type="colorScale" priority="1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0:F27">
    <cfRule type="colorScale" priority="1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2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0:F37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42:U49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55:U62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55:W62 W42:W49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U64:U65 F40 N41:N48 V2:V24 V31 N31:N37 N2:N27 V26:V27" emptyCellReference="1"/>
    <ignoredError sqref="R22 R12:R15 R26:R27 R17:R18" formula="1"/>
    <ignoredError sqref="R41:R48" evalError="1"/>
    <ignoredError sqref="R31:R37" formula="1" emptyCellReferenc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L1452"/>
  <sheetViews>
    <sheetView topLeftCell="A1257" zoomScaleNormal="100" workbookViewId="0">
      <selection activeCell="D1288" sqref="D1288"/>
    </sheetView>
  </sheetViews>
  <sheetFormatPr defaultColWidth="8.85546875" defaultRowHeight="15" x14ac:dyDescent="0.25"/>
  <cols>
    <col min="1" max="1" width="23.42578125" style="2" bestFit="1" customWidth="1"/>
    <col min="2" max="2" width="24" style="2" bestFit="1" customWidth="1"/>
    <col min="3" max="3" width="24" style="2" customWidth="1"/>
    <col min="4" max="4" width="22.28515625" style="2" bestFit="1" customWidth="1"/>
    <col min="5" max="5" width="50.85546875" style="2" bestFit="1" customWidth="1"/>
    <col min="6" max="6" width="18.7109375" style="2" bestFit="1" customWidth="1"/>
    <col min="7" max="7" width="20" style="2" bestFit="1" customWidth="1"/>
    <col min="8" max="8" width="19.140625" style="2" bestFit="1" customWidth="1"/>
    <col min="9" max="9" width="24.28515625" style="2" bestFit="1" customWidth="1"/>
    <col min="10" max="10" width="17.85546875" style="2" bestFit="1" customWidth="1"/>
    <col min="11" max="11" width="15" bestFit="1" customWidth="1"/>
    <col min="12" max="12" width="14.42578125" bestFit="1" customWidth="1"/>
  </cols>
  <sheetData>
    <row r="1" spans="1:12" ht="15.95" customHeight="1" x14ac:dyDescent="0.25">
      <c r="A1" s="306" t="s">
        <v>461</v>
      </c>
      <c r="B1" s="307" t="s">
        <v>30</v>
      </c>
      <c r="C1" s="307" t="s">
        <v>373</v>
      </c>
      <c r="D1" s="307" t="s">
        <v>312</v>
      </c>
      <c r="E1" s="307" t="s">
        <v>360</v>
      </c>
      <c r="F1" s="308" t="s">
        <v>481</v>
      </c>
      <c r="G1" s="308" t="s">
        <v>19</v>
      </c>
      <c r="H1" s="308" t="s">
        <v>361</v>
      </c>
      <c r="I1" s="308" t="s">
        <v>362</v>
      </c>
      <c r="J1" s="308" t="s">
        <v>313</v>
      </c>
      <c r="K1" s="308" t="s">
        <v>363</v>
      </c>
      <c r="L1" s="307" t="s">
        <v>314</v>
      </c>
    </row>
    <row r="2" spans="1:12" x14ac:dyDescent="0.25">
      <c r="A2" s="322"/>
      <c r="B2" s="309"/>
      <c r="C2" s="309"/>
      <c r="D2" s="309"/>
      <c r="E2" s="309"/>
      <c r="F2" s="310"/>
      <c r="G2" s="310"/>
      <c r="H2" s="310"/>
      <c r="I2" s="310"/>
      <c r="J2" s="310"/>
      <c r="K2" s="310"/>
      <c r="L2" s="309"/>
    </row>
    <row r="3" spans="1:12" x14ac:dyDescent="0.25">
      <c r="A3" s="323"/>
      <c r="B3" s="311"/>
      <c r="C3" s="311"/>
      <c r="D3" s="311"/>
      <c r="E3" s="311"/>
      <c r="F3" s="312"/>
      <c r="G3" s="312"/>
      <c r="H3" s="312"/>
      <c r="I3" s="312"/>
      <c r="J3" s="312"/>
      <c r="K3" s="312"/>
      <c r="L3" s="311"/>
    </row>
    <row r="4" spans="1:12" ht="15.75" thickBot="1" x14ac:dyDescent="0.3">
      <c r="A4" s="324" t="s">
        <v>97</v>
      </c>
      <c r="B4" s="313" t="s">
        <v>136</v>
      </c>
      <c r="C4" s="313" t="s">
        <v>774</v>
      </c>
      <c r="D4" s="300" t="s">
        <v>1350</v>
      </c>
      <c r="E4" s="313" t="s">
        <v>161</v>
      </c>
      <c r="F4" s="314">
        <v>47543</v>
      </c>
      <c r="G4" s="315" t="s">
        <v>101</v>
      </c>
      <c r="H4" s="315">
        <v>757</v>
      </c>
      <c r="I4" s="316">
        <v>17419.37</v>
      </c>
      <c r="J4" s="316">
        <v>13186465.57</v>
      </c>
      <c r="K4" s="315" t="s">
        <v>101</v>
      </c>
      <c r="L4" s="325">
        <v>0.1016</v>
      </c>
    </row>
    <row r="5" spans="1:12" ht="15.75" thickBot="1" x14ac:dyDescent="0.3">
      <c r="A5" s="326" t="s">
        <v>97</v>
      </c>
      <c r="B5" s="317" t="s">
        <v>136</v>
      </c>
      <c r="C5" s="317" t="s">
        <v>774</v>
      </c>
      <c r="D5" s="138" t="s">
        <v>1351</v>
      </c>
      <c r="E5" s="317" t="s">
        <v>161</v>
      </c>
      <c r="F5" s="318">
        <v>46997</v>
      </c>
      <c r="G5" s="319" t="s">
        <v>101</v>
      </c>
      <c r="H5" s="319">
        <v>417</v>
      </c>
      <c r="I5" s="320">
        <v>17463.5</v>
      </c>
      <c r="J5" s="320">
        <v>7282278.4800000004</v>
      </c>
      <c r="K5" s="319" t="s">
        <v>101</v>
      </c>
      <c r="L5" s="327">
        <v>5.6099999999999997E-2</v>
      </c>
    </row>
    <row r="6" spans="1:12" ht="15.75" thickBot="1" x14ac:dyDescent="0.3">
      <c r="A6" s="326" t="s">
        <v>97</v>
      </c>
      <c r="B6" s="317" t="s">
        <v>136</v>
      </c>
      <c r="C6" s="317" t="s">
        <v>774</v>
      </c>
      <c r="D6" s="138" t="s">
        <v>976</v>
      </c>
      <c r="E6" s="317" t="s">
        <v>161</v>
      </c>
      <c r="F6" s="318">
        <v>47178</v>
      </c>
      <c r="G6" s="319" t="s">
        <v>101</v>
      </c>
      <c r="H6" s="319">
        <v>88</v>
      </c>
      <c r="I6" s="320">
        <v>17449.59</v>
      </c>
      <c r="J6" s="320">
        <v>1535564.04</v>
      </c>
      <c r="K6" s="319" t="s">
        <v>101</v>
      </c>
      <c r="L6" s="327">
        <v>1.18E-2</v>
      </c>
    </row>
    <row r="7" spans="1:12" ht="15.75" thickBot="1" x14ac:dyDescent="0.3">
      <c r="A7" s="326" t="s">
        <v>97</v>
      </c>
      <c r="B7" s="317" t="s">
        <v>136</v>
      </c>
      <c r="C7" s="317" t="s">
        <v>774</v>
      </c>
      <c r="D7" s="138" t="s">
        <v>1352</v>
      </c>
      <c r="E7" s="317" t="s">
        <v>1353</v>
      </c>
      <c r="F7" s="318">
        <v>47362</v>
      </c>
      <c r="G7" s="319" t="s">
        <v>101</v>
      </c>
      <c r="H7" s="319">
        <v>62</v>
      </c>
      <c r="I7" s="320">
        <v>17434.96</v>
      </c>
      <c r="J7" s="320">
        <v>1080967.74</v>
      </c>
      <c r="K7" s="319" t="s">
        <v>101</v>
      </c>
      <c r="L7" s="327">
        <v>8.3000000000000001E-3</v>
      </c>
    </row>
    <row r="8" spans="1:12" ht="15.75" thickBot="1" x14ac:dyDescent="0.3">
      <c r="A8" s="326" t="s">
        <v>97</v>
      </c>
      <c r="B8" s="317" t="s">
        <v>136</v>
      </c>
      <c r="C8" s="317" t="s">
        <v>800</v>
      </c>
      <c r="D8" s="138" t="s">
        <v>1354</v>
      </c>
      <c r="E8" s="317" t="s">
        <v>1010</v>
      </c>
      <c r="F8" s="318">
        <v>47635</v>
      </c>
      <c r="G8" s="319" t="s">
        <v>101</v>
      </c>
      <c r="H8" s="319">
        <v>275</v>
      </c>
      <c r="I8" s="320">
        <v>17414.18</v>
      </c>
      <c r="J8" s="320">
        <v>4788898.55</v>
      </c>
      <c r="K8" s="319" t="s">
        <v>101</v>
      </c>
      <c r="L8" s="327">
        <v>2.24E-2</v>
      </c>
    </row>
    <row r="9" spans="1:12" ht="15.75" thickBot="1" x14ac:dyDescent="0.3">
      <c r="A9" s="326" t="s">
        <v>97</v>
      </c>
      <c r="B9" s="317" t="s">
        <v>136</v>
      </c>
      <c r="C9" s="317" t="s">
        <v>800</v>
      </c>
      <c r="D9" s="138" t="s">
        <v>176</v>
      </c>
      <c r="E9" s="317" t="s">
        <v>161</v>
      </c>
      <c r="F9" s="318">
        <v>46980</v>
      </c>
      <c r="G9" s="319" t="s">
        <v>101</v>
      </c>
      <c r="H9" s="319">
        <v>805</v>
      </c>
      <c r="I9" s="320">
        <v>4340.04</v>
      </c>
      <c r="J9" s="320">
        <v>3493736.14</v>
      </c>
      <c r="K9" s="319" t="s">
        <v>101</v>
      </c>
      <c r="L9" s="327">
        <v>1.6299999999999999E-2</v>
      </c>
    </row>
    <row r="10" spans="1:12" ht="15.75" thickBot="1" x14ac:dyDescent="0.3">
      <c r="A10" s="326" t="s">
        <v>97</v>
      </c>
      <c r="B10" s="317" t="s">
        <v>136</v>
      </c>
      <c r="C10" s="317" t="s">
        <v>800</v>
      </c>
      <c r="D10" s="138" t="s">
        <v>177</v>
      </c>
      <c r="E10" s="317" t="s">
        <v>161</v>
      </c>
      <c r="F10" s="318">
        <v>47710</v>
      </c>
      <c r="G10" s="319" t="s">
        <v>101</v>
      </c>
      <c r="H10" s="319">
        <v>754</v>
      </c>
      <c r="I10" s="320">
        <v>4245.55</v>
      </c>
      <c r="J10" s="320">
        <v>3201144.26</v>
      </c>
      <c r="K10" s="319" t="s">
        <v>101</v>
      </c>
      <c r="L10" s="327">
        <v>1.49E-2</v>
      </c>
    </row>
    <row r="11" spans="1:12" ht="15.75" thickBot="1" x14ac:dyDescent="0.3">
      <c r="A11" s="326" t="s">
        <v>97</v>
      </c>
      <c r="B11" s="317" t="s">
        <v>136</v>
      </c>
      <c r="C11" s="317" t="s">
        <v>800</v>
      </c>
      <c r="D11" s="138" t="s">
        <v>266</v>
      </c>
      <c r="E11" s="317" t="s">
        <v>161</v>
      </c>
      <c r="F11" s="318">
        <v>46447</v>
      </c>
      <c r="G11" s="319" t="s">
        <v>101</v>
      </c>
      <c r="H11" s="319">
        <v>60</v>
      </c>
      <c r="I11" s="320">
        <v>17490.919999999998</v>
      </c>
      <c r="J11" s="320">
        <v>1049455.22</v>
      </c>
      <c r="K11" s="319" t="s">
        <v>101</v>
      </c>
      <c r="L11" s="327">
        <v>4.8999999999999998E-3</v>
      </c>
    </row>
    <row r="12" spans="1:12" ht="15.75" thickBot="1" x14ac:dyDescent="0.3">
      <c r="A12" s="326" t="s">
        <v>97</v>
      </c>
      <c r="B12" s="317" t="s">
        <v>136</v>
      </c>
      <c r="C12" s="317" t="s">
        <v>800</v>
      </c>
      <c r="D12" s="138" t="s">
        <v>298</v>
      </c>
      <c r="E12" s="317" t="s">
        <v>161</v>
      </c>
      <c r="F12" s="318">
        <v>48441</v>
      </c>
      <c r="G12" s="319" t="s">
        <v>101</v>
      </c>
      <c r="H12" s="319">
        <v>52</v>
      </c>
      <c r="I12" s="320">
        <v>4161.3100000000004</v>
      </c>
      <c r="J12" s="320">
        <v>216388.18</v>
      </c>
      <c r="K12" s="319" t="s">
        <v>101</v>
      </c>
      <c r="L12" s="327">
        <v>1E-3</v>
      </c>
    </row>
    <row r="13" spans="1:12" ht="15.75" thickBot="1" x14ac:dyDescent="0.3">
      <c r="A13" s="326" t="s">
        <v>97</v>
      </c>
      <c r="B13" s="317" t="s">
        <v>136</v>
      </c>
      <c r="C13" s="317" t="s">
        <v>781</v>
      </c>
      <c r="D13" s="138" t="s">
        <v>266</v>
      </c>
      <c r="E13" s="317" t="s">
        <v>161</v>
      </c>
      <c r="F13" s="318">
        <v>46447</v>
      </c>
      <c r="G13" s="319" t="s">
        <v>101</v>
      </c>
      <c r="H13" s="321">
        <v>2185</v>
      </c>
      <c r="I13" s="320">
        <v>17490.919999999998</v>
      </c>
      <c r="J13" s="320">
        <v>38217660.939999998</v>
      </c>
      <c r="K13" s="319" t="s">
        <v>101</v>
      </c>
      <c r="L13" s="327">
        <v>0.29909999999999998</v>
      </c>
    </row>
    <row r="14" spans="1:12" ht="15.75" thickBot="1" x14ac:dyDescent="0.3">
      <c r="A14" s="326" t="s">
        <v>97</v>
      </c>
      <c r="B14" s="317" t="s">
        <v>136</v>
      </c>
      <c r="C14" s="317" t="s">
        <v>781</v>
      </c>
      <c r="D14" s="138" t="s">
        <v>237</v>
      </c>
      <c r="E14" s="317" t="s">
        <v>161</v>
      </c>
      <c r="F14" s="318">
        <v>46082</v>
      </c>
      <c r="G14" s="319" t="s">
        <v>101</v>
      </c>
      <c r="H14" s="321">
        <v>1354</v>
      </c>
      <c r="I14" s="320">
        <v>17497.939999999999</v>
      </c>
      <c r="J14" s="320">
        <v>23692206.449999999</v>
      </c>
      <c r="K14" s="319" t="s">
        <v>101</v>
      </c>
      <c r="L14" s="327">
        <v>0.18540000000000001</v>
      </c>
    </row>
    <row r="15" spans="1:12" ht="15.75" thickBot="1" x14ac:dyDescent="0.3">
      <c r="A15" s="326" t="s">
        <v>97</v>
      </c>
      <c r="B15" s="317" t="s">
        <v>136</v>
      </c>
      <c r="C15" s="317" t="s">
        <v>781</v>
      </c>
      <c r="D15" s="138" t="s">
        <v>182</v>
      </c>
      <c r="E15" s="317" t="s">
        <v>161</v>
      </c>
      <c r="F15" s="318">
        <v>46266</v>
      </c>
      <c r="G15" s="319" t="s">
        <v>101</v>
      </c>
      <c r="H15" s="321">
        <v>1293</v>
      </c>
      <c r="I15" s="320">
        <v>17498.36</v>
      </c>
      <c r="J15" s="320">
        <v>22625375.280000001</v>
      </c>
      <c r="K15" s="319" t="s">
        <v>101</v>
      </c>
      <c r="L15" s="327">
        <v>0.17699999999999999</v>
      </c>
    </row>
    <row r="16" spans="1:12" ht="15.75" thickBot="1" x14ac:dyDescent="0.3">
      <c r="A16" s="326" t="s">
        <v>97</v>
      </c>
      <c r="B16" s="317" t="s">
        <v>136</v>
      </c>
      <c r="C16" s="317" t="s">
        <v>781</v>
      </c>
      <c r="D16" s="138" t="s">
        <v>1351</v>
      </c>
      <c r="E16" s="317" t="s">
        <v>161</v>
      </c>
      <c r="F16" s="318">
        <v>46997</v>
      </c>
      <c r="G16" s="319" t="s">
        <v>101</v>
      </c>
      <c r="H16" s="319">
        <v>833</v>
      </c>
      <c r="I16" s="320">
        <v>17463.68</v>
      </c>
      <c r="J16" s="320">
        <v>14547242.779999999</v>
      </c>
      <c r="K16" s="319" t="s">
        <v>101</v>
      </c>
      <c r="L16" s="327">
        <v>0.1138</v>
      </c>
    </row>
    <row r="17" spans="1:12" ht="15.75" thickBot="1" x14ac:dyDescent="0.3">
      <c r="A17" s="326" t="s">
        <v>97</v>
      </c>
      <c r="B17" s="317" t="s">
        <v>136</v>
      </c>
      <c r="C17" s="317" t="s">
        <v>781</v>
      </c>
      <c r="D17" s="138" t="s">
        <v>278</v>
      </c>
      <c r="E17" s="317" t="s">
        <v>161</v>
      </c>
      <c r="F17" s="318">
        <v>46631</v>
      </c>
      <c r="G17" s="319" t="s">
        <v>101</v>
      </c>
      <c r="H17" s="319">
        <v>824</v>
      </c>
      <c r="I17" s="320">
        <v>17484.36</v>
      </c>
      <c r="J17" s="320">
        <v>14407111.640000001</v>
      </c>
      <c r="K17" s="319" t="s">
        <v>101</v>
      </c>
      <c r="L17" s="327">
        <v>0.11269999999999999</v>
      </c>
    </row>
    <row r="18" spans="1:12" ht="15.75" thickBot="1" x14ac:dyDescent="0.3">
      <c r="A18" s="326" t="s">
        <v>97</v>
      </c>
      <c r="B18" s="317" t="s">
        <v>136</v>
      </c>
      <c r="C18" s="317" t="s">
        <v>781</v>
      </c>
      <c r="D18" s="138" t="s">
        <v>177</v>
      </c>
      <c r="E18" s="317" t="s">
        <v>1355</v>
      </c>
      <c r="F18" s="318">
        <v>47710</v>
      </c>
      <c r="G18" s="319" t="s">
        <v>101</v>
      </c>
      <c r="H18" s="319">
        <v>599</v>
      </c>
      <c r="I18" s="320">
        <v>4245.55</v>
      </c>
      <c r="J18" s="320">
        <v>2543084.1</v>
      </c>
      <c r="K18" s="319" t="s">
        <v>101</v>
      </c>
      <c r="L18" s="327">
        <v>1.9900000000000001E-2</v>
      </c>
    </row>
    <row r="19" spans="1:12" ht="15.75" thickBot="1" x14ac:dyDescent="0.3">
      <c r="A19" s="326" t="s">
        <v>97</v>
      </c>
      <c r="B19" s="317" t="s">
        <v>136</v>
      </c>
      <c r="C19" s="317" t="s">
        <v>781</v>
      </c>
      <c r="D19" s="138" t="s">
        <v>1356</v>
      </c>
      <c r="E19" s="317" t="s">
        <v>161</v>
      </c>
      <c r="F19" s="318">
        <v>47253</v>
      </c>
      <c r="G19" s="319" t="s">
        <v>101</v>
      </c>
      <c r="H19" s="319">
        <v>56</v>
      </c>
      <c r="I19" s="320">
        <v>4381.82</v>
      </c>
      <c r="J19" s="320">
        <v>245381.68</v>
      </c>
      <c r="K19" s="319" t="s">
        <v>101</v>
      </c>
      <c r="L19" s="327">
        <v>1.9E-3</v>
      </c>
    </row>
    <row r="20" spans="1:12" ht="15.75" thickBot="1" x14ac:dyDescent="0.3">
      <c r="A20" s="326" t="s">
        <v>97</v>
      </c>
      <c r="B20" s="317" t="s">
        <v>136</v>
      </c>
      <c r="C20" s="317" t="s">
        <v>860</v>
      </c>
      <c r="D20" s="138" t="s">
        <v>266</v>
      </c>
      <c r="E20" s="317" t="s">
        <v>1054</v>
      </c>
      <c r="F20" s="318">
        <v>46447</v>
      </c>
      <c r="G20" s="319" t="s">
        <v>101</v>
      </c>
      <c r="H20" s="319">
        <v>82</v>
      </c>
      <c r="I20" s="320">
        <v>17490.919999999998</v>
      </c>
      <c r="J20" s="320">
        <v>1434255.47</v>
      </c>
      <c r="K20" s="319" t="s">
        <v>101</v>
      </c>
      <c r="L20" s="327">
        <v>2.7300000000000001E-2</v>
      </c>
    </row>
    <row r="21" spans="1:12" ht="15.75" thickBot="1" x14ac:dyDescent="0.3">
      <c r="A21" s="326" t="s">
        <v>97</v>
      </c>
      <c r="B21" s="317" t="s">
        <v>136</v>
      </c>
      <c r="C21" s="317" t="s">
        <v>860</v>
      </c>
      <c r="D21" s="138" t="s">
        <v>1352</v>
      </c>
      <c r="E21" s="317" t="s">
        <v>1194</v>
      </c>
      <c r="F21" s="318">
        <v>47362</v>
      </c>
      <c r="G21" s="319" t="s">
        <v>101</v>
      </c>
      <c r="H21" s="319">
        <v>32</v>
      </c>
      <c r="I21" s="320">
        <v>17434.96</v>
      </c>
      <c r="J21" s="320">
        <v>557918.82999999996</v>
      </c>
      <c r="K21" s="319" t="s">
        <v>101</v>
      </c>
      <c r="L21" s="327">
        <v>1.06E-2</v>
      </c>
    </row>
    <row r="22" spans="1:12" ht="15.75" thickBot="1" x14ac:dyDescent="0.3">
      <c r="A22" s="326" t="s">
        <v>97</v>
      </c>
      <c r="B22" s="317" t="s">
        <v>136</v>
      </c>
      <c r="C22" s="317" t="s">
        <v>98</v>
      </c>
      <c r="D22" s="138" t="s">
        <v>1354</v>
      </c>
      <c r="E22" s="317" t="s">
        <v>956</v>
      </c>
      <c r="F22" s="318">
        <v>47635</v>
      </c>
      <c r="G22" s="319" t="s">
        <v>101</v>
      </c>
      <c r="H22" s="321">
        <v>1250</v>
      </c>
      <c r="I22" s="320">
        <v>17414.18</v>
      </c>
      <c r="J22" s="320">
        <v>21767720.670000002</v>
      </c>
      <c r="K22" s="319" t="s">
        <v>101</v>
      </c>
      <c r="L22" s="327">
        <v>4.0899999999999999E-2</v>
      </c>
    </row>
    <row r="23" spans="1:12" ht="15.75" thickBot="1" x14ac:dyDescent="0.3">
      <c r="A23" s="326" t="s">
        <v>97</v>
      </c>
      <c r="B23" s="317" t="s">
        <v>136</v>
      </c>
      <c r="C23" s="317" t="s">
        <v>98</v>
      </c>
      <c r="D23" s="138" t="s">
        <v>1350</v>
      </c>
      <c r="E23" s="317" t="s">
        <v>161</v>
      </c>
      <c r="F23" s="318">
        <v>47543</v>
      </c>
      <c r="G23" s="319" t="s">
        <v>101</v>
      </c>
      <c r="H23" s="319">
        <v>909</v>
      </c>
      <c r="I23" s="320">
        <v>17409.419999999998</v>
      </c>
      <c r="J23" s="320">
        <v>15825160.26</v>
      </c>
      <c r="K23" s="319" t="s">
        <v>101</v>
      </c>
      <c r="L23" s="327">
        <v>2.98E-2</v>
      </c>
    </row>
    <row r="24" spans="1:12" ht="15.75" thickBot="1" x14ac:dyDescent="0.3">
      <c r="A24" s="326" t="s">
        <v>97</v>
      </c>
      <c r="B24" s="317" t="s">
        <v>136</v>
      </c>
      <c r="C24" s="317" t="s">
        <v>98</v>
      </c>
      <c r="D24" s="138" t="s">
        <v>182</v>
      </c>
      <c r="E24" s="317" t="s">
        <v>760</v>
      </c>
      <c r="F24" s="318">
        <v>46266</v>
      </c>
      <c r="G24" s="319" t="s">
        <v>101</v>
      </c>
      <c r="H24" s="319">
        <v>3</v>
      </c>
      <c r="I24" s="320">
        <v>17495.8</v>
      </c>
      <c r="J24" s="320">
        <v>52487.41</v>
      </c>
      <c r="K24" s="319" t="s">
        <v>101</v>
      </c>
      <c r="L24" s="327">
        <v>1E-4</v>
      </c>
    </row>
    <row r="25" spans="1:12" ht="15.75" thickBot="1" x14ac:dyDescent="0.3">
      <c r="A25" s="326" t="s">
        <v>97</v>
      </c>
      <c r="B25" s="317" t="s">
        <v>136</v>
      </c>
      <c r="C25" s="317" t="s">
        <v>106</v>
      </c>
      <c r="D25" s="138" t="s">
        <v>237</v>
      </c>
      <c r="E25" s="317" t="s">
        <v>482</v>
      </c>
      <c r="F25" s="318">
        <v>46082</v>
      </c>
      <c r="G25" s="319" t="s">
        <v>101</v>
      </c>
      <c r="H25" s="319">
        <v>31</v>
      </c>
      <c r="I25" s="320">
        <v>17497.939999999999</v>
      </c>
      <c r="J25" s="320">
        <v>542436.04</v>
      </c>
      <c r="K25" s="319" t="s">
        <v>101</v>
      </c>
      <c r="L25" s="327">
        <v>1.6999999999999999E-3</v>
      </c>
    </row>
    <row r="26" spans="1:12" ht="15.75" thickBot="1" x14ac:dyDescent="0.3">
      <c r="A26" s="326" t="s">
        <v>97</v>
      </c>
      <c r="B26" s="317" t="s">
        <v>136</v>
      </c>
      <c r="C26" s="317" t="s">
        <v>99</v>
      </c>
      <c r="D26" s="138" t="s">
        <v>1357</v>
      </c>
      <c r="E26" s="317" t="s">
        <v>161</v>
      </c>
      <c r="F26" s="318">
        <v>47727</v>
      </c>
      <c r="G26" s="319" t="s">
        <v>101</v>
      </c>
      <c r="H26" s="319">
        <v>203</v>
      </c>
      <c r="I26" s="320">
        <v>17408.93</v>
      </c>
      <c r="J26" s="320">
        <v>3534012.24</v>
      </c>
      <c r="K26" s="319" t="s">
        <v>101</v>
      </c>
      <c r="L26" s="327">
        <v>0.11509999999999999</v>
      </c>
    </row>
    <row r="27" spans="1:12" ht="15.75" thickBot="1" x14ac:dyDescent="0.3">
      <c r="A27" s="326" t="s">
        <v>97</v>
      </c>
      <c r="B27" s="317" t="s">
        <v>136</v>
      </c>
      <c r="C27" s="317" t="s">
        <v>334</v>
      </c>
      <c r="D27" s="138" t="s">
        <v>182</v>
      </c>
      <c r="E27" s="317" t="s">
        <v>483</v>
      </c>
      <c r="F27" s="318">
        <v>46266</v>
      </c>
      <c r="G27" s="319" t="s">
        <v>101</v>
      </c>
      <c r="H27" s="319">
        <v>90</v>
      </c>
      <c r="I27" s="320">
        <v>17498.36</v>
      </c>
      <c r="J27" s="320">
        <v>1574852.11</v>
      </c>
      <c r="K27" s="319" t="s">
        <v>101</v>
      </c>
      <c r="L27" s="327">
        <v>4.7000000000000002E-3</v>
      </c>
    </row>
    <row r="28" spans="1:12" ht="15.75" thickBot="1" x14ac:dyDescent="0.3">
      <c r="A28" s="326" t="s">
        <v>97</v>
      </c>
      <c r="B28" s="317" t="s">
        <v>136</v>
      </c>
      <c r="C28" s="317" t="s">
        <v>334</v>
      </c>
      <c r="D28" s="138" t="s">
        <v>236</v>
      </c>
      <c r="E28" s="317" t="s">
        <v>484</v>
      </c>
      <c r="F28" s="318">
        <v>46813</v>
      </c>
      <c r="G28" s="319" t="s">
        <v>101</v>
      </c>
      <c r="H28" s="319">
        <v>81</v>
      </c>
      <c r="I28" s="320">
        <v>17476.62</v>
      </c>
      <c r="J28" s="320">
        <v>1415606.62</v>
      </c>
      <c r="K28" s="319" t="s">
        <v>101</v>
      </c>
      <c r="L28" s="327">
        <v>4.1999999999999997E-3</v>
      </c>
    </row>
    <row r="29" spans="1:12" ht="15.75" thickBot="1" x14ac:dyDescent="0.3">
      <c r="A29" s="326" t="s">
        <v>97</v>
      </c>
      <c r="B29" s="317" t="s">
        <v>136</v>
      </c>
      <c r="C29" s="317" t="s">
        <v>267</v>
      </c>
      <c r="D29" s="138" t="s">
        <v>1354</v>
      </c>
      <c r="E29" s="317" t="s">
        <v>1015</v>
      </c>
      <c r="F29" s="318">
        <v>47635</v>
      </c>
      <c r="G29" s="319" t="s">
        <v>101</v>
      </c>
      <c r="H29" s="319">
        <v>426</v>
      </c>
      <c r="I29" s="320">
        <v>17414.18</v>
      </c>
      <c r="J29" s="320">
        <v>7418439.2000000002</v>
      </c>
      <c r="K29" s="319" t="s">
        <v>101</v>
      </c>
      <c r="L29" s="327">
        <v>3.49E-2</v>
      </c>
    </row>
    <row r="30" spans="1:12" ht="15.75" thickBot="1" x14ac:dyDescent="0.3">
      <c r="A30" s="326" t="s">
        <v>97</v>
      </c>
      <c r="B30" s="317" t="s">
        <v>136</v>
      </c>
      <c r="C30" s="317" t="s">
        <v>267</v>
      </c>
      <c r="D30" s="138" t="s">
        <v>236</v>
      </c>
      <c r="E30" s="317" t="s">
        <v>485</v>
      </c>
      <c r="F30" s="318">
        <v>46813</v>
      </c>
      <c r="G30" s="319" t="s">
        <v>101</v>
      </c>
      <c r="H30" s="319">
        <v>249</v>
      </c>
      <c r="I30" s="320">
        <v>17476.62</v>
      </c>
      <c r="J30" s="320">
        <v>4351679.5999999996</v>
      </c>
      <c r="K30" s="319" t="s">
        <v>101</v>
      </c>
      <c r="L30" s="327">
        <v>2.0500000000000001E-2</v>
      </c>
    </row>
    <row r="31" spans="1:12" ht="15.75" thickBot="1" x14ac:dyDescent="0.3">
      <c r="A31" s="326" t="s">
        <v>97</v>
      </c>
      <c r="B31" s="317" t="s">
        <v>136</v>
      </c>
      <c r="C31" s="317" t="s">
        <v>909</v>
      </c>
      <c r="D31" s="138" t="s">
        <v>266</v>
      </c>
      <c r="E31" s="317" t="s">
        <v>978</v>
      </c>
      <c r="F31" s="318">
        <v>46447</v>
      </c>
      <c r="G31" s="319" t="s">
        <v>101</v>
      </c>
      <c r="H31" s="319">
        <v>64</v>
      </c>
      <c r="I31" s="320">
        <v>17490.57</v>
      </c>
      <c r="J31" s="320">
        <v>1119396.19</v>
      </c>
      <c r="K31" s="319" t="s">
        <v>101</v>
      </c>
      <c r="L31" s="327">
        <v>2.4299999999999999E-2</v>
      </c>
    </row>
    <row r="32" spans="1:12" ht="15.75" thickBot="1" x14ac:dyDescent="0.3">
      <c r="A32" s="326" t="s">
        <v>97</v>
      </c>
      <c r="B32" s="317" t="s">
        <v>136</v>
      </c>
      <c r="C32" s="317" t="s">
        <v>909</v>
      </c>
      <c r="D32" s="138" t="s">
        <v>1354</v>
      </c>
      <c r="E32" s="317" t="s">
        <v>977</v>
      </c>
      <c r="F32" s="318">
        <v>47635</v>
      </c>
      <c r="G32" s="319" t="s">
        <v>101</v>
      </c>
      <c r="H32" s="319">
        <v>27</v>
      </c>
      <c r="I32" s="320">
        <v>17414.18</v>
      </c>
      <c r="J32" s="320">
        <v>470182.77</v>
      </c>
      <c r="K32" s="319" t="s">
        <v>101</v>
      </c>
      <c r="L32" s="327">
        <v>1.0200000000000001E-2</v>
      </c>
    </row>
    <row r="33" spans="1:12" ht="15.75" thickBot="1" x14ac:dyDescent="0.3">
      <c r="A33" s="326" t="s">
        <v>97</v>
      </c>
      <c r="B33" s="317" t="s">
        <v>136</v>
      </c>
      <c r="C33" s="317" t="s">
        <v>909</v>
      </c>
      <c r="D33" s="138" t="s">
        <v>1350</v>
      </c>
      <c r="E33" s="317" t="s">
        <v>161</v>
      </c>
      <c r="F33" s="318">
        <v>47543</v>
      </c>
      <c r="G33" s="319" t="s">
        <v>101</v>
      </c>
      <c r="H33" s="319">
        <v>9</v>
      </c>
      <c r="I33" s="320">
        <v>17410.55</v>
      </c>
      <c r="J33" s="320">
        <v>156694.99</v>
      </c>
      <c r="K33" s="319" t="s">
        <v>101</v>
      </c>
      <c r="L33" s="327">
        <v>3.3999999999999998E-3</v>
      </c>
    </row>
    <row r="34" spans="1:12" ht="15.75" thickBot="1" x14ac:dyDescent="0.3">
      <c r="A34" s="326" t="s">
        <v>97</v>
      </c>
      <c r="B34" s="317" t="s">
        <v>136</v>
      </c>
      <c r="C34" s="317" t="s">
        <v>335</v>
      </c>
      <c r="D34" s="138" t="s">
        <v>278</v>
      </c>
      <c r="E34" s="317" t="s">
        <v>486</v>
      </c>
      <c r="F34" s="318">
        <v>46631</v>
      </c>
      <c r="G34" s="319" t="s">
        <v>101</v>
      </c>
      <c r="H34" s="319">
        <v>80</v>
      </c>
      <c r="I34" s="320">
        <v>17484.36</v>
      </c>
      <c r="J34" s="320">
        <v>1398748.7</v>
      </c>
      <c r="K34" s="319" t="s">
        <v>101</v>
      </c>
      <c r="L34" s="327">
        <v>3.4500000000000003E-2</v>
      </c>
    </row>
    <row r="35" spans="1:12" ht="15.75" thickBot="1" x14ac:dyDescent="0.3">
      <c r="A35" s="326" t="s">
        <v>97</v>
      </c>
      <c r="B35" s="317" t="s">
        <v>136</v>
      </c>
      <c r="C35" s="317" t="s">
        <v>861</v>
      </c>
      <c r="D35" s="138" t="s">
        <v>266</v>
      </c>
      <c r="E35" s="317" t="s">
        <v>161</v>
      </c>
      <c r="F35" s="318">
        <v>46447</v>
      </c>
      <c r="G35" s="319" t="s">
        <v>101</v>
      </c>
      <c r="H35" s="319">
        <v>29</v>
      </c>
      <c r="I35" s="320">
        <v>17490.54</v>
      </c>
      <c r="J35" s="320">
        <v>507225.53</v>
      </c>
      <c r="K35" s="319" t="s">
        <v>101</v>
      </c>
      <c r="L35" s="327">
        <v>1.37E-2</v>
      </c>
    </row>
    <row r="36" spans="1:12" ht="15.75" thickBot="1" x14ac:dyDescent="0.3">
      <c r="A36" s="326" t="s">
        <v>97</v>
      </c>
      <c r="B36" s="317" t="s">
        <v>136</v>
      </c>
      <c r="C36" s="317" t="s">
        <v>861</v>
      </c>
      <c r="D36" s="138" t="s">
        <v>1351</v>
      </c>
      <c r="E36" s="317" t="s">
        <v>161</v>
      </c>
      <c r="F36" s="318">
        <v>46997</v>
      </c>
      <c r="G36" s="319" t="s">
        <v>101</v>
      </c>
      <c r="H36" s="319">
        <v>27</v>
      </c>
      <c r="I36" s="320">
        <v>17462.91</v>
      </c>
      <c r="J36" s="320">
        <v>471498.49</v>
      </c>
      <c r="K36" s="319" t="s">
        <v>101</v>
      </c>
      <c r="L36" s="327">
        <v>1.2699999999999999E-2</v>
      </c>
    </row>
    <row r="37" spans="1:12" ht="15.75" thickBot="1" x14ac:dyDescent="0.3">
      <c r="A37" s="326" t="s">
        <v>97</v>
      </c>
      <c r="B37" s="317" t="s">
        <v>136</v>
      </c>
      <c r="C37" s="317" t="s">
        <v>861</v>
      </c>
      <c r="D37" s="138" t="s">
        <v>150</v>
      </c>
      <c r="E37" s="317" t="s">
        <v>1236</v>
      </c>
      <c r="F37" s="318">
        <v>46249</v>
      </c>
      <c r="G37" s="319" t="s">
        <v>101</v>
      </c>
      <c r="H37" s="319">
        <v>48</v>
      </c>
      <c r="I37" s="320">
        <v>4448.91</v>
      </c>
      <c r="J37" s="320">
        <v>213547.83</v>
      </c>
      <c r="K37" s="319" t="s">
        <v>101</v>
      </c>
      <c r="L37" s="327">
        <v>5.7999999999999996E-3</v>
      </c>
    </row>
    <row r="38" spans="1:12" ht="15.75" thickBot="1" x14ac:dyDescent="0.3">
      <c r="A38" s="326" t="s">
        <v>895</v>
      </c>
      <c r="B38" s="317" t="s">
        <v>1358</v>
      </c>
      <c r="C38" s="317" t="s">
        <v>267</v>
      </c>
      <c r="D38" s="138" t="s">
        <v>1359</v>
      </c>
      <c r="E38" s="317" t="s">
        <v>161</v>
      </c>
      <c r="F38" s="318">
        <v>46097</v>
      </c>
      <c r="G38" s="319" t="s">
        <v>101</v>
      </c>
      <c r="H38" s="321">
        <v>1685</v>
      </c>
      <c r="I38" s="320">
        <v>1008.8</v>
      </c>
      <c r="J38" s="320">
        <v>1699832.78</v>
      </c>
      <c r="K38" s="319" t="s">
        <v>101</v>
      </c>
      <c r="L38" s="327">
        <v>8.0000000000000002E-3</v>
      </c>
    </row>
    <row r="39" spans="1:12" ht="15.75" thickBot="1" x14ac:dyDescent="0.3">
      <c r="A39" s="326" t="s">
        <v>895</v>
      </c>
      <c r="B39" s="317" t="s">
        <v>370</v>
      </c>
      <c r="C39" s="317" t="s">
        <v>267</v>
      </c>
      <c r="D39" s="138" t="s">
        <v>1360</v>
      </c>
      <c r="E39" s="317" t="s">
        <v>161</v>
      </c>
      <c r="F39" s="318">
        <v>46083</v>
      </c>
      <c r="G39" s="319" t="s">
        <v>101</v>
      </c>
      <c r="H39" s="319">
        <v>26</v>
      </c>
      <c r="I39" s="320">
        <v>61152.75</v>
      </c>
      <c r="J39" s="320">
        <v>1589971.48</v>
      </c>
      <c r="K39" s="319" t="s">
        <v>101</v>
      </c>
      <c r="L39" s="327">
        <v>7.4999999999999997E-3</v>
      </c>
    </row>
    <row r="40" spans="1:12" ht="15.75" thickBot="1" x14ac:dyDescent="0.3">
      <c r="A40" s="326" t="s">
        <v>895</v>
      </c>
      <c r="B40" s="317" t="s">
        <v>345</v>
      </c>
      <c r="C40" s="317" t="s">
        <v>267</v>
      </c>
      <c r="D40" s="138" t="s">
        <v>1361</v>
      </c>
      <c r="E40" s="317" t="s">
        <v>489</v>
      </c>
      <c r="F40" s="318">
        <v>55071</v>
      </c>
      <c r="G40" s="319" t="s">
        <v>101</v>
      </c>
      <c r="H40" s="319">
        <v>1</v>
      </c>
      <c r="I40" s="320">
        <v>25516798.91</v>
      </c>
      <c r="J40" s="320">
        <v>25516798.91</v>
      </c>
      <c r="K40" s="319" t="s">
        <v>101</v>
      </c>
      <c r="L40" s="327">
        <v>0.11990000000000001</v>
      </c>
    </row>
    <row r="41" spans="1:12" ht="15.75" thickBot="1" x14ac:dyDescent="0.3">
      <c r="A41" s="326" t="s">
        <v>895</v>
      </c>
      <c r="B41" s="317" t="s">
        <v>345</v>
      </c>
      <c r="C41" s="317" t="s">
        <v>267</v>
      </c>
      <c r="D41" s="138" t="s">
        <v>1362</v>
      </c>
      <c r="E41" s="317" t="s">
        <v>489</v>
      </c>
      <c r="F41" s="318">
        <v>55071</v>
      </c>
      <c r="G41" s="319" t="s">
        <v>101</v>
      </c>
      <c r="H41" s="319">
        <v>1</v>
      </c>
      <c r="I41" s="320">
        <v>9092543.4800000004</v>
      </c>
      <c r="J41" s="320">
        <v>9092543.4800000004</v>
      </c>
      <c r="K41" s="319" t="s">
        <v>101</v>
      </c>
      <c r="L41" s="327">
        <v>4.2700000000000002E-2</v>
      </c>
    </row>
    <row r="42" spans="1:12" ht="15.75" thickBot="1" x14ac:dyDescent="0.3">
      <c r="A42" s="326" t="s">
        <v>895</v>
      </c>
      <c r="B42" s="317" t="s">
        <v>345</v>
      </c>
      <c r="C42" s="317" t="s">
        <v>267</v>
      </c>
      <c r="D42" s="138" t="s">
        <v>1363</v>
      </c>
      <c r="E42" s="317" t="s">
        <v>489</v>
      </c>
      <c r="F42" s="318">
        <v>55071</v>
      </c>
      <c r="G42" s="319" t="s">
        <v>101</v>
      </c>
      <c r="H42" s="319">
        <v>1</v>
      </c>
      <c r="I42" s="320">
        <v>2536176.67</v>
      </c>
      <c r="J42" s="320">
        <v>2536176.67</v>
      </c>
      <c r="K42" s="319" t="s">
        <v>101</v>
      </c>
      <c r="L42" s="327">
        <v>1.1900000000000001E-2</v>
      </c>
    </row>
    <row r="43" spans="1:12" ht="15.75" thickBot="1" x14ac:dyDescent="0.3">
      <c r="A43" s="326" t="s">
        <v>895</v>
      </c>
      <c r="B43" s="317" t="s">
        <v>680</v>
      </c>
      <c r="C43" s="317" t="s">
        <v>781</v>
      </c>
      <c r="D43" s="138" t="s">
        <v>1364</v>
      </c>
      <c r="E43" s="317" t="s">
        <v>161</v>
      </c>
      <c r="F43" s="318">
        <v>46454</v>
      </c>
      <c r="G43" s="319" t="s">
        <v>101</v>
      </c>
      <c r="H43" s="319">
        <v>367</v>
      </c>
      <c r="I43" s="320">
        <v>1094.24</v>
      </c>
      <c r="J43" s="320">
        <v>401585.77</v>
      </c>
      <c r="K43" s="319" t="s">
        <v>101</v>
      </c>
      <c r="L43" s="327">
        <v>3.0999999999999999E-3</v>
      </c>
    </row>
    <row r="44" spans="1:12" ht="15.75" thickBot="1" x14ac:dyDescent="0.3">
      <c r="A44" s="326" t="s">
        <v>895</v>
      </c>
      <c r="B44" s="317" t="s">
        <v>680</v>
      </c>
      <c r="C44" s="317" t="s">
        <v>267</v>
      </c>
      <c r="D44" s="138" t="s">
        <v>1364</v>
      </c>
      <c r="E44" s="317" t="s">
        <v>161</v>
      </c>
      <c r="F44" s="318">
        <v>46454</v>
      </c>
      <c r="G44" s="319" t="s">
        <v>101</v>
      </c>
      <c r="H44" s="319">
        <v>630</v>
      </c>
      <c r="I44" s="320">
        <v>1094.24</v>
      </c>
      <c r="J44" s="320">
        <v>689370.66</v>
      </c>
      <c r="K44" s="319" t="s">
        <v>101</v>
      </c>
      <c r="L44" s="327">
        <v>3.2000000000000002E-3</v>
      </c>
    </row>
    <row r="45" spans="1:12" ht="15.75" thickBot="1" x14ac:dyDescent="0.3">
      <c r="A45" s="326" t="s">
        <v>895</v>
      </c>
      <c r="B45" s="317" t="s">
        <v>680</v>
      </c>
      <c r="C45" s="317" t="s">
        <v>335</v>
      </c>
      <c r="D45" s="138" t="s">
        <v>1364</v>
      </c>
      <c r="E45" s="317" t="s">
        <v>161</v>
      </c>
      <c r="F45" s="318">
        <v>46454</v>
      </c>
      <c r="G45" s="319" t="s">
        <v>101</v>
      </c>
      <c r="H45" s="319">
        <v>143</v>
      </c>
      <c r="I45" s="320">
        <v>1094.24</v>
      </c>
      <c r="J45" s="320">
        <v>156476.20000000001</v>
      </c>
      <c r="K45" s="319" t="s">
        <v>101</v>
      </c>
      <c r="L45" s="327">
        <v>3.8999999999999998E-3</v>
      </c>
    </row>
    <row r="46" spans="1:12" ht="15.75" thickBot="1" x14ac:dyDescent="0.3">
      <c r="A46" s="326" t="s">
        <v>103</v>
      </c>
      <c r="B46" s="317" t="s">
        <v>101</v>
      </c>
      <c r="C46" s="317" t="s">
        <v>235</v>
      </c>
      <c r="D46" s="138" t="s">
        <v>103</v>
      </c>
      <c r="E46" s="317" t="s">
        <v>161</v>
      </c>
      <c r="F46" s="319" t="s">
        <v>101</v>
      </c>
      <c r="G46" s="319" t="s">
        <v>101</v>
      </c>
      <c r="H46" s="319" t="s">
        <v>101</v>
      </c>
      <c r="I46" s="319" t="s">
        <v>101</v>
      </c>
      <c r="J46" s="320">
        <v>-7048.91</v>
      </c>
      <c r="K46" s="319" t="s">
        <v>101</v>
      </c>
      <c r="L46" s="327">
        <v>-5.7999999999999996E-3</v>
      </c>
    </row>
    <row r="47" spans="1:12" ht="15.75" thickBot="1" x14ac:dyDescent="0.3">
      <c r="A47" s="326" t="s">
        <v>103</v>
      </c>
      <c r="B47" s="317" t="s">
        <v>101</v>
      </c>
      <c r="C47" s="317" t="s">
        <v>430</v>
      </c>
      <c r="D47" s="138" t="s">
        <v>103</v>
      </c>
      <c r="E47" s="317" t="s">
        <v>161</v>
      </c>
      <c r="F47" s="319" t="s">
        <v>101</v>
      </c>
      <c r="G47" s="319" t="s">
        <v>101</v>
      </c>
      <c r="H47" s="319" t="s">
        <v>101</v>
      </c>
      <c r="I47" s="319" t="s">
        <v>101</v>
      </c>
      <c r="J47" s="320">
        <v>-11934.76</v>
      </c>
      <c r="K47" s="319" t="s">
        <v>101</v>
      </c>
      <c r="L47" s="327">
        <v>-1.49E-2</v>
      </c>
    </row>
    <row r="48" spans="1:12" ht="15.75" thickBot="1" x14ac:dyDescent="0.3">
      <c r="A48" s="326" t="s">
        <v>103</v>
      </c>
      <c r="B48" s="317" t="s">
        <v>101</v>
      </c>
      <c r="C48" s="317" t="s">
        <v>782</v>
      </c>
      <c r="D48" s="138" t="s">
        <v>103</v>
      </c>
      <c r="E48" s="317" t="s">
        <v>161</v>
      </c>
      <c r="F48" s="319" t="s">
        <v>101</v>
      </c>
      <c r="G48" s="319" t="s">
        <v>101</v>
      </c>
      <c r="H48" s="319" t="s">
        <v>101</v>
      </c>
      <c r="I48" s="319" t="s">
        <v>101</v>
      </c>
      <c r="J48" s="320">
        <v>-213301.04</v>
      </c>
      <c r="K48" s="319" t="s">
        <v>101</v>
      </c>
      <c r="L48" s="327">
        <v>-1.9199999999999998E-2</v>
      </c>
    </row>
    <row r="49" spans="1:12" ht="15.75" thickBot="1" x14ac:dyDescent="0.3">
      <c r="A49" s="326" t="s">
        <v>103</v>
      </c>
      <c r="B49" s="317" t="s">
        <v>101</v>
      </c>
      <c r="C49" s="317" t="s">
        <v>774</v>
      </c>
      <c r="D49" s="138" t="s">
        <v>103</v>
      </c>
      <c r="E49" s="317" t="s">
        <v>161</v>
      </c>
      <c r="F49" s="319" t="s">
        <v>101</v>
      </c>
      <c r="G49" s="319" t="s">
        <v>101</v>
      </c>
      <c r="H49" s="319" t="s">
        <v>101</v>
      </c>
      <c r="I49" s="319" t="s">
        <v>101</v>
      </c>
      <c r="J49" s="320">
        <v>-35104.58</v>
      </c>
      <c r="K49" s="319" t="s">
        <v>101</v>
      </c>
      <c r="L49" s="327">
        <v>-2.9999999999999997E-4</v>
      </c>
    </row>
    <row r="50" spans="1:12" ht="15.75" thickBot="1" x14ac:dyDescent="0.3">
      <c r="A50" s="326" t="s">
        <v>103</v>
      </c>
      <c r="B50" s="317" t="s">
        <v>101</v>
      </c>
      <c r="C50" s="317" t="s">
        <v>800</v>
      </c>
      <c r="D50" s="138" t="s">
        <v>103</v>
      </c>
      <c r="E50" s="317" t="s">
        <v>161</v>
      </c>
      <c r="F50" s="319" t="s">
        <v>101</v>
      </c>
      <c r="G50" s="319" t="s">
        <v>101</v>
      </c>
      <c r="H50" s="319" t="s">
        <v>101</v>
      </c>
      <c r="I50" s="319" t="s">
        <v>101</v>
      </c>
      <c r="J50" s="320">
        <v>-28630.69</v>
      </c>
      <c r="K50" s="319" t="s">
        <v>101</v>
      </c>
      <c r="L50" s="327">
        <v>-1E-4</v>
      </c>
    </row>
    <row r="51" spans="1:12" ht="15.75" thickBot="1" x14ac:dyDescent="0.3">
      <c r="A51" s="326" t="s">
        <v>103</v>
      </c>
      <c r="B51" s="317" t="s">
        <v>101</v>
      </c>
      <c r="C51" s="317" t="s">
        <v>781</v>
      </c>
      <c r="D51" s="138" t="s">
        <v>103</v>
      </c>
      <c r="E51" s="317" t="s">
        <v>161</v>
      </c>
      <c r="F51" s="319" t="s">
        <v>101</v>
      </c>
      <c r="G51" s="319" t="s">
        <v>101</v>
      </c>
      <c r="H51" s="319" t="s">
        <v>101</v>
      </c>
      <c r="I51" s="319" t="s">
        <v>101</v>
      </c>
      <c r="J51" s="320">
        <v>-20449.68</v>
      </c>
      <c r="K51" s="319" t="s">
        <v>101</v>
      </c>
      <c r="L51" s="327">
        <v>-2.0000000000000001E-4</v>
      </c>
    </row>
    <row r="52" spans="1:12" ht="15.75" thickBot="1" x14ac:dyDescent="0.3">
      <c r="A52" s="326" t="s">
        <v>103</v>
      </c>
      <c r="B52" s="317" t="s">
        <v>101</v>
      </c>
      <c r="C52" s="317" t="s">
        <v>862</v>
      </c>
      <c r="D52" s="138" t="s">
        <v>103</v>
      </c>
      <c r="E52" s="317" t="s">
        <v>161</v>
      </c>
      <c r="F52" s="319" t="s">
        <v>101</v>
      </c>
      <c r="G52" s="319" t="s">
        <v>101</v>
      </c>
      <c r="H52" s="319" t="s">
        <v>101</v>
      </c>
      <c r="I52" s="319" t="s">
        <v>101</v>
      </c>
      <c r="J52" s="320">
        <v>-304.89999999999998</v>
      </c>
      <c r="K52" s="319" t="s">
        <v>101</v>
      </c>
      <c r="L52" s="327">
        <v>-2.0000000000000001E-4</v>
      </c>
    </row>
    <row r="53" spans="1:12" ht="15.75" thickBot="1" x14ac:dyDescent="0.3">
      <c r="A53" s="326" t="s">
        <v>103</v>
      </c>
      <c r="B53" s="317" t="s">
        <v>101</v>
      </c>
      <c r="C53" s="317" t="s">
        <v>860</v>
      </c>
      <c r="D53" s="138" t="s">
        <v>103</v>
      </c>
      <c r="E53" s="317" t="s">
        <v>161</v>
      </c>
      <c r="F53" s="319" t="s">
        <v>101</v>
      </c>
      <c r="G53" s="319" t="s">
        <v>101</v>
      </c>
      <c r="H53" s="319" t="s">
        <v>101</v>
      </c>
      <c r="I53" s="319" t="s">
        <v>101</v>
      </c>
      <c r="J53" s="320">
        <v>-6685.63</v>
      </c>
      <c r="K53" s="319" t="s">
        <v>101</v>
      </c>
      <c r="L53" s="327">
        <v>-1E-4</v>
      </c>
    </row>
    <row r="54" spans="1:12" ht="15.75" thickBot="1" x14ac:dyDescent="0.3">
      <c r="A54" s="326" t="s">
        <v>103</v>
      </c>
      <c r="B54" s="317" t="s">
        <v>101</v>
      </c>
      <c r="C54" s="317" t="s">
        <v>102</v>
      </c>
      <c r="D54" s="138" t="s">
        <v>103</v>
      </c>
      <c r="E54" s="317" t="s">
        <v>161</v>
      </c>
      <c r="F54" s="319" t="s">
        <v>101</v>
      </c>
      <c r="G54" s="319" t="s">
        <v>101</v>
      </c>
      <c r="H54" s="319" t="s">
        <v>101</v>
      </c>
      <c r="I54" s="319" t="s">
        <v>101</v>
      </c>
      <c r="J54" s="320">
        <v>-388124.96</v>
      </c>
      <c r="K54" s="319" t="s">
        <v>101</v>
      </c>
      <c r="L54" s="327">
        <v>-9.2999999999999992E-3</v>
      </c>
    </row>
    <row r="55" spans="1:12" ht="15.75" thickBot="1" x14ac:dyDescent="0.3">
      <c r="A55" s="326" t="s">
        <v>103</v>
      </c>
      <c r="B55" s="317" t="s">
        <v>101</v>
      </c>
      <c r="C55" s="317" t="s">
        <v>98</v>
      </c>
      <c r="D55" s="138" t="s">
        <v>103</v>
      </c>
      <c r="E55" s="317" t="s">
        <v>161</v>
      </c>
      <c r="F55" s="319" t="s">
        <v>101</v>
      </c>
      <c r="G55" s="319" t="s">
        <v>101</v>
      </c>
      <c r="H55" s="319" t="s">
        <v>101</v>
      </c>
      <c r="I55" s="319" t="s">
        <v>101</v>
      </c>
      <c r="J55" s="320">
        <v>-1398242.55</v>
      </c>
      <c r="K55" s="319" t="s">
        <v>101</v>
      </c>
      <c r="L55" s="327">
        <v>-2.5999999999999999E-3</v>
      </c>
    </row>
    <row r="56" spans="1:12" ht="15.75" thickBot="1" x14ac:dyDescent="0.3">
      <c r="A56" s="326" t="s">
        <v>103</v>
      </c>
      <c r="B56" s="317" t="s">
        <v>101</v>
      </c>
      <c r="C56" s="317" t="s">
        <v>106</v>
      </c>
      <c r="D56" s="138" t="s">
        <v>103</v>
      </c>
      <c r="E56" s="317" t="s">
        <v>161</v>
      </c>
      <c r="F56" s="319" t="s">
        <v>101</v>
      </c>
      <c r="G56" s="319" t="s">
        <v>101</v>
      </c>
      <c r="H56" s="319" t="s">
        <v>101</v>
      </c>
      <c r="I56" s="319" t="s">
        <v>101</v>
      </c>
      <c r="J56" s="320">
        <v>247899.89</v>
      </c>
      <c r="K56" s="319" t="s">
        <v>101</v>
      </c>
      <c r="L56" s="327">
        <v>8.0000000000000004E-4</v>
      </c>
    </row>
    <row r="57" spans="1:12" ht="15.75" thickBot="1" x14ac:dyDescent="0.3">
      <c r="A57" s="326" t="s">
        <v>103</v>
      </c>
      <c r="B57" s="317" t="s">
        <v>101</v>
      </c>
      <c r="C57" s="317" t="s">
        <v>99</v>
      </c>
      <c r="D57" s="138" t="s">
        <v>103</v>
      </c>
      <c r="E57" s="317" t="s">
        <v>161</v>
      </c>
      <c r="F57" s="319" t="s">
        <v>101</v>
      </c>
      <c r="G57" s="319" t="s">
        <v>101</v>
      </c>
      <c r="H57" s="319" t="s">
        <v>101</v>
      </c>
      <c r="I57" s="319" t="s">
        <v>101</v>
      </c>
      <c r="J57" s="320">
        <v>-13164.31</v>
      </c>
      <c r="K57" s="319" t="s">
        <v>101</v>
      </c>
      <c r="L57" s="327">
        <v>-4.0000000000000002E-4</v>
      </c>
    </row>
    <row r="58" spans="1:12" ht="15.75" thickBot="1" x14ac:dyDescent="0.3">
      <c r="A58" s="326" t="s">
        <v>103</v>
      </c>
      <c r="B58" s="317" t="s">
        <v>101</v>
      </c>
      <c r="C58" s="317" t="s">
        <v>334</v>
      </c>
      <c r="D58" s="138" t="s">
        <v>103</v>
      </c>
      <c r="E58" s="317" t="s">
        <v>161</v>
      </c>
      <c r="F58" s="319" t="s">
        <v>101</v>
      </c>
      <c r="G58" s="319" t="s">
        <v>101</v>
      </c>
      <c r="H58" s="319" t="s">
        <v>101</v>
      </c>
      <c r="I58" s="319" t="s">
        <v>101</v>
      </c>
      <c r="J58" s="320">
        <v>-32669.89</v>
      </c>
      <c r="K58" s="319" t="s">
        <v>101</v>
      </c>
      <c r="L58" s="327">
        <v>-1E-4</v>
      </c>
    </row>
    <row r="59" spans="1:12" ht="15.75" thickBot="1" x14ac:dyDescent="0.3">
      <c r="A59" s="326" t="s">
        <v>103</v>
      </c>
      <c r="B59" s="317" t="s">
        <v>101</v>
      </c>
      <c r="C59" s="317" t="s">
        <v>267</v>
      </c>
      <c r="D59" s="138" t="s">
        <v>103</v>
      </c>
      <c r="E59" s="317" t="s">
        <v>161</v>
      </c>
      <c r="F59" s="319" t="s">
        <v>101</v>
      </c>
      <c r="G59" s="319" t="s">
        <v>101</v>
      </c>
      <c r="H59" s="319" t="s">
        <v>101</v>
      </c>
      <c r="I59" s="319" t="s">
        <v>101</v>
      </c>
      <c r="J59" s="320">
        <v>-47474.37</v>
      </c>
      <c r="K59" s="319" t="s">
        <v>101</v>
      </c>
      <c r="L59" s="327">
        <v>-2.0000000000000001E-4</v>
      </c>
    </row>
    <row r="60" spans="1:12" ht="15.75" thickBot="1" x14ac:dyDescent="0.3">
      <c r="A60" s="326" t="s">
        <v>103</v>
      </c>
      <c r="B60" s="317" t="s">
        <v>101</v>
      </c>
      <c r="C60" s="317" t="s">
        <v>909</v>
      </c>
      <c r="D60" s="138" t="s">
        <v>103</v>
      </c>
      <c r="E60" s="317" t="s">
        <v>161</v>
      </c>
      <c r="F60" s="319" t="s">
        <v>101</v>
      </c>
      <c r="G60" s="319" t="s">
        <v>101</v>
      </c>
      <c r="H60" s="319" t="s">
        <v>101</v>
      </c>
      <c r="I60" s="319" t="s">
        <v>101</v>
      </c>
      <c r="J60" s="320">
        <v>18859.28</v>
      </c>
      <c r="K60" s="319" t="s">
        <v>101</v>
      </c>
      <c r="L60" s="327">
        <v>4.0000000000000002E-4</v>
      </c>
    </row>
    <row r="61" spans="1:12" ht="15.75" thickBot="1" x14ac:dyDescent="0.3">
      <c r="A61" s="326" t="s">
        <v>103</v>
      </c>
      <c r="B61" s="317" t="s">
        <v>101</v>
      </c>
      <c r="C61" s="317" t="s">
        <v>1269</v>
      </c>
      <c r="D61" s="138" t="s">
        <v>103</v>
      </c>
      <c r="E61" s="317" t="s">
        <v>161</v>
      </c>
      <c r="F61" s="319" t="s">
        <v>101</v>
      </c>
      <c r="G61" s="319" t="s">
        <v>101</v>
      </c>
      <c r="H61" s="319" t="s">
        <v>101</v>
      </c>
      <c r="I61" s="319" t="s">
        <v>101</v>
      </c>
      <c r="J61" s="320">
        <v>-3318.58</v>
      </c>
      <c r="K61" s="319" t="s">
        <v>101</v>
      </c>
      <c r="L61" s="327">
        <v>-3.0999999999999999E-3</v>
      </c>
    </row>
    <row r="62" spans="1:12" ht="15.75" thickBot="1" x14ac:dyDescent="0.3">
      <c r="A62" s="326" t="s">
        <v>103</v>
      </c>
      <c r="B62" s="317" t="s">
        <v>101</v>
      </c>
      <c r="C62" s="317" t="s">
        <v>668</v>
      </c>
      <c r="D62" s="138" t="s">
        <v>103</v>
      </c>
      <c r="E62" s="317" t="s">
        <v>161</v>
      </c>
      <c r="F62" s="319" t="s">
        <v>101</v>
      </c>
      <c r="G62" s="319" t="s">
        <v>101</v>
      </c>
      <c r="H62" s="319" t="s">
        <v>101</v>
      </c>
      <c r="I62" s="319" t="s">
        <v>101</v>
      </c>
      <c r="J62" s="320">
        <v>-23134.52</v>
      </c>
      <c r="K62" s="319" t="s">
        <v>101</v>
      </c>
      <c r="L62" s="327">
        <v>-5.8999999999999999E-3</v>
      </c>
    </row>
    <row r="63" spans="1:12" ht="15.75" thickBot="1" x14ac:dyDescent="0.3">
      <c r="A63" s="326" t="s">
        <v>103</v>
      </c>
      <c r="B63" s="317" t="s">
        <v>101</v>
      </c>
      <c r="C63" s="317" t="s">
        <v>335</v>
      </c>
      <c r="D63" s="138" t="s">
        <v>103</v>
      </c>
      <c r="E63" s="317" t="s">
        <v>161</v>
      </c>
      <c r="F63" s="319" t="s">
        <v>101</v>
      </c>
      <c r="G63" s="319" t="s">
        <v>101</v>
      </c>
      <c r="H63" s="319" t="s">
        <v>101</v>
      </c>
      <c r="I63" s="319" t="s">
        <v>101</v>
      </c>
      <c r="J63" s="320">
        <v>-11990.46</v>
      </c>
      <c r="K63" s="319" t="s">
        <v>101</v>
      </c>
      <c r="L63" s="327">
        <v>-2.9999999999999997E-4</v>
      </c>
    </row>
    <row r="64" spans="1:12" ht="15.75" thickBot="1" x14ac:dyDescent="0.3">
      <c r="A64" s="326" t="s">
        <v>103</v>
      </c>
      <c r="B64" s="317" t="s">
        <v>101</v>
      </c>
      <c r="C64" s="317" t="s">
        <v>280</v>
      </c>
      <c r="D64" s="138" t="s">
        <v>103</v>
      </c>
      <c r="E64" s="317" t="s">
        <v>161</v>
      </c>
      <c r="F64" s="319" t="s">
        <v>101</v>
      </c>
      <c r="G64" s="319" t="s">
        <v>101</v>
      </c>
      <c r="H64" s="319" t="s">
        <v>101</v>
      </c>
      <c r="I64" s="319" t="s">
        <v>101</v>
      </c>
      <c r="J64" s="320">
        <v>17872.61</v>
      </c>
      <c r="K64" s="319" t="s">
        <v>101</v>
      </c>
      <c r="L64" s="327">
        <v>1E-4</v>
      </c>
    </row>
    <row r="65" spans="1:12" ht="15.75" thickBot="1" x14ac:dyDescent="0.3">
      <c r="A65" s="326" t="s">
        <v>103</v>
      </c>
      <c r="B65" s="317" t="s">
        <v>101</v>
      </c>
      <c r="C65" s="317" t="s">
        <v>861</v>
      </c>
      <c r="D65" s="138" t="s">
        <v>103</v>
      </c>
      <c r="E65" s="317" t="s">
        <v>161</v>
      </c>
      <c r="F65" s="319" t="s">
        <v>101</v>
      </c>
      <c r="G65" s="319" t="s">
        <v>101</v>
      </c>
      <c r="H65" s="319" t="s">
        <v>101</v>
      </c>
      <c r="I65" s="319" t="s">
        <v>101</v>
      </c>
      <c r="J65" s="320">
        <v>-8094.86</v>
      </c>
      <c r="K65" s="319" t="s">
        <v>101</v>
      </c>
      <c r="L65" s="327">
        <v>-2.0000000000000001E-4</v>
      </c>
    </row>
    <row r="66" spans="1:12" ht="15.75" thickBot="1" x14ac:dyDescent="0.3">
      <c r="A66" s="326" t="s">
        <v>131</v>
      </c>
      <c r="B66" s="317" t="s">
        <v>1365</v>
      </c>
      <c r="C66" s="317" t="s">
        <v>98</v>
      </c>
      <c r="D66" s="138" t="s">
        <v>1366</v>
      </c>
      <c r="E66" s="317" t="s">
        <v>498</v>
      </c>
      <c r="F66" s="318">
        <v>49532</v>
      </c>
      <c r="G66" s="319" t="s">
        <v>101</v>
      </c>
      <c r="H66" s="319">
        <v>4</v>
      </c>
      <c r="I66" s="320">
        <v>359912.26</v>
      </c>
      <c r="J66" s="320">
        <v>1439649.04</v>
      </c>
      <c r="K66" s="319" t="s">
        <v>101</v>
      </c>
      <c r="L66" s="327">
        <v>2.7000000000000001E-3</v>
      </c>
    </row>
    <row r="67" spans="1:12" ht="15.75" thickBot="1" x14ac:dyDescent="0.3">
      <c r="A67" s="326" t="s">
        <v>131</v>
      </c>
      <c r="B67" s="317" t="s">
        <v>1365</v>
      </c>
      <c r="C67" s="317" t="s">
        <v>106</v>
      </c>
      <c r="D67" s="138" t="s">
        <v>1366</v>
      </c>
      <c r="E67" s="317" t="s">
        <v>700</v>
      </c>
      <c r="F67" s="318">
        <v>49532</v>
      </c>
      <c r="G67" s="319" t="s">
        <v>101</v>
      </c>
      <c r="H67" s="319">
        <v>5</v>
      </c>
      <c r="I67" s="320">
        <v>359912.26</v>
      </c>
      <c r="J67" s="320">
        <v>1799561.31</v>
      </c>
      <c r="K67" s="319" t="s">
        <v>101</v>
      </c>
      <c r="L67" s="327">
        <v>5.4999999999999997E-3</v>
      </c>
    </row>
    <row r="68" spans="1:12" ht="15.75" thickBot="1" x14ac:dyDescent="0.3">
      <c r="A68" s="326" t="s">
        <v>131</v>
      </c>
      <c r="B68" s="317" t="s">
        <v>1365</v>
      </c>
      <c r="C68" s="317" t="s">
        <v>334</v>
      </c>
      <c r="D68" s="138" t="s">
        <v>1366</v>
      </c>
      <c r="E68" s="317" t="s">
        <v>498</v>
      </c>
      <c r="F68" s="318">
        <v>49532</v>
      </c>
      <c r="G68" s="319" t="s">
        <v>101</v>
      </c>
      <c r="H68" s="319">
        <v>4</v>
      </c>
      <c r="I68" s="320">
        <v>359912.26</v>
      </c>
      <c r="J68" s="320">
        <v>1439649.04</v>
      </c>
      <c r="K68" s="319" t="s">
        <v>101</v>
      </c>
      <c r="L68" s="327">
        <v>4.3E-3</v>
      </c>
    </row>
    <row r="69" spans="1:12" ht="15.75" thickBot="1" x14ac:dyDescent="0.3">
      <c r="A69" s="326" t="s">
        <v>131</v>
      </c>
      <c r="B69" s="317" t="s">
        <v>208</v>
      </c>
      <c r="C69" s="317" t="s">
        <v>98</v>
      </c>
      <c r="D69" s="138" t="s">
        <v>9</v>
      </c>
      <c r="E69" s="317" t="s">
        <v>490</v>
      </c>
      <c r="F69" s="318">
        <v>46395</v>
      </c>
      <c r="G69" s="319" t="s">
        <v>101</v>
      </c>
      <c r="H69" s="319">
        <v>11</v>
      </c>
      <c r="I69" s="320">
        <v>763605.39</v>
      </c>
      <c r="J69" s="320">
        <v>8399659.3100000005</v>
      </c>
      <c r="K69" s="319" t="s">
        <v>101</v>
      </c>
      <c r="L69" s="327">
        <v>1.5800000000000002E-2</v>
      </c>
    </row>
    <row r="70" spans="1:12" ht="15.75" thickBot="1" x14ac:dyDescent="0.3">
      <c r="A70" s="326" t="s">
        <v>131</v>
      </c>
      <c r="B70" s="317" t="s">
        <v>208</v>
      </c>
      <c r="C70" s="317" t="s">
        <v>98</v>
      </c>
      <c r="D70" s="138" t="s">
        <v>1156</v>
      </c>
      <c r="E70" s="317" t="s">
        <v>493</v>
      </c>
      <c r="F70" s="318">
        <v>46332</v>
      </c>
      <c r="G70" s="319" t="s">
        <v>101</v>
      </c>
      <c r="H70" s="319">
        <v>2</v>
      </c>
      <c r="I70" s="320">
        <v>771929.92</v>
      </c>
      <c r="J70" s="320">
        <v>1543859.83</v>
      </c>
      <c r="K70" s="319" t="s">
        <v>101</v>
      </c>
      <c r="L70" s="327">
        <v>2.8999999999999998E-3</v>
      </c>
    </row>
    <row r="71" spans="1:12" ht="15.75" thickBot="1" x14ac:dyDescent="0.3">
      <c r="A71" s="326" t="s">
        <v>131</v>
      </c>
      <c r="B71" s="317" t="s">
        <v>208</v>
      </c>
      <c r="C71" s="317" t="s">
        <v>98</v>
      </c>
      <c r="D71" s="138" t="s">
        <v>783</v>
      </c>
      <c r="E71" s="317" t="s">
        <v>161</v>
      </c>
      <c r="F71" s="318">
        <v>46181</v>
      </c>
      <c r="G71" s="319" t="s">
        <v>101</v>
      </c>
      <c r="H71" s="319">
        <v>1</v>
      </c>
      <c r="I71" s="320">
        <v>725269.25</v>
      </c>
      <c r="J71" s="320">
        <v>725269.25</v>
      </c>
      <c r="K71" s="319" t="s">
        <v>101</v>
      </c>
      <c r="L71" s="327">
        <v>1.4E-3</v>
      </c>
    </row>
    <row r="72" spans="1:12" ht="15.75" thickBot="1" x14ac:dyDescent="0.3">
      <c r="A72" s="326" t="s">
        <v>131</v>
      </c>
      <c r="B72" s="317" t="s">
        <v>208</v>
      </c>
      <c r="C72" s="317" t="s">
        <v>106</v>
      </c>
      <c r="D72" s="138" t="s">
        <v>468</v>
      </c>
      <c r="E72" s="317" t="s">
        <v>489</v>
      </c>
      <c r="F72" s="318">
        <v>47343</v>
      </c>
      <c r="G72" s="319" t="s">
        <v>101</v>
      </c>
      <c r="H72" s="319">
        <v>1</v>
      </c>
      <c r="I72" s="320">
        <v>918556.43</v>
      </c>
      <c r="J72" s="320">
        <v>918556.43</v>
      </c>
      <c r="K72" s="319" t="s">
        <v>101</v>
      </c>
      <c r="L72" s="327">
        <v>2.8E-3</v>
      </c>
    </row>
    <row r="73" spans="1:12" ht="15.75" thickBot="1" x14ac:dyDescent="0.3">
      <c r="A73" s="326" t="s">
        <v>131</v>
      </c>
      <c r="B73" s="317" t="s">
        <v>208</v>
      </c>
      <c r="C73" s="317" t="s">
        <v>267</v>
      </c>
      <c r="D73" s="138" t="s">
        <v>238</v>
      </c>
      <c r="E73" s="317" t="s">
        <v>493</v>
      </c>
      <c r="F73" s="318">
        <v>46251</v>
      </c>
      <c r="G73" s="319" t="s">
        <v>101</v>
      </c>
      <c r="H73" s="319">
        <v>2</v>
      </c>
      <c r="I73" s="320">
        <v>979733.22</v>
      </c>
      <c r="J73" s="320">
        <v>1959466.45</v>
      </c>
      <c r="K73" s="319" t="s">
        <v>101</v>
      </c>
      <c r="L73" s="327">
        <v>9.1999999999999998E-3</v>
      </c>
    </row>
    <row r="74" spans="1:12" ht="15.75" thickBot="1" x14ac:dyDescent="0.3">
      <c r="A74" s="326" t="s">
        <v>131</v>
      </c>
      <c r="B74" s="317" t="s">
        <v>208</v>
      </c>
      <c r="C74" s="317" t="s">
        <v>267</v>
      </c>
      <c r="D74" s="138" t="s">
        <v>784</v>
      </c>
      <c r="E74" s="317" t="s">
        <v>161</v>
      </c>
      <c r="F74" s="318">
        <v>46181</v>
      </c>
      <c r="G74" s="319" t="s">
        <v>101</v>
      </c>
      <c r="H74" s="319">
        <v>2</v>
      </c>
      <c r="I74" s="320">
        <v>727958.95</v>
      </c>
      <c r="J74" s="320">
        <v>1455917.9</v>
      </c>
      <c r="K74" s="319" t="s">
        <v>101</v>
      </c>
      <c r="L74" s="327">
        <v>6.7999999999999996E-3</v>
      </c>
    </row>
    <row r="75" spans="1:12" ht="15.75" thickBot="1" x14ac:dyDescent="0.3">
      <c r="A75" s="326" t="s">
        <v>131</v>
      </c>
      <c r="B75" s="317" t="s">
        <v>900</v>
      </c>
      <c r="C75" s="317" t="s">
        <v>98</v>
      </c>
      <c r="D75" s="138" t="s">
        <v>901</v>
      </c>
      <c r="E75" s="317" t="s">
        <v>161</v>
      </c>
      <c r="F75" s="318">
        <v>49252</v>
      </c>
      <c r="G75" s="319" t="s">
        <v>101</v>
      </c>
      <c r="H75" s="319">
        <v>2</v>
      </c>
      <c r="I75" s="320">
        <v>321120.96999999997</v>
      </c>
      <c r="J75" s="320">
        <v>642241.93000000005</v>
      </c>
      <c r="K75" s="319" t="s">
        <v>101</v>
      </c>
      <c r="L75" s="327">
        <v>1.1999999999999999E-3</v>
      </c>
    </row>
    <row r="76" spans="1:12" ht="15.75" thickBot="1" x14ac:dyDescent="0.3">
      <c r="A76" s="326" t="s">
        <v>131</v>
      </c>
      <c r="B76" s="317" t="s">
        <v>900</v>
      </c>
      <c r="C76" s="317" t="s">
        <v>106</v>
      </c>
      <c r="D76" s="138" t="s">
        <v>901</v>
      </c>
      <c r="E76" s="317" t="s">
        <v>161</v>
      </c>
      <c r="F76" s="318">
        <v>49252</v>
      </c>
      <c r="G76" s="319" t="s">
        <v>101</v>
      </c>
      <c r="H76" s="319">
        <v>1</v>
      </c>
      <c r="I76" s="320">
        <v>321120.96999999997</v>
      </c>
      <c r="J76" s="320">
        <v>321120.96999999997</v>
      </c>
      <c r="K76" s="319" t="s">
        <v>101</v>
      </c>
      <c r="L76" s="327">
        <v>1E-3</v>
      </c>
    </row>
    <row r="77" spans="1:12" ht="15.75" thickBot="1" x14ac:dyDescent="0.3">
      <c r="A77" s="326" t="s">
        <v>131</v>
      </c>
      <c r="B77" s="317" t="s">
        <v>185</v>
      </c>
      <c r="C77" s="317" t="s">
        <v>800</v>
      </c>
      <c r="D77" s="138" t="s">
        <v>801</v>
      </c>
      <c r="E77" s="317" t="s">
        <v>493</v>
      </c>
      <c r="F77" s="318">
        <v>46486</v>
      </c>
      <c r="G77" s="319" t="s">
        <v>101</v>
      </c>
      <c r="H77" s="319">
        <v>2</v>
      </c>
      <c r="I77" s="320">
        <v>553811.06999999995</v>
      </c>
      <c r="J77" s="320">
        <v>1107622.1499999999</v>
      </c>
      <c r="K77" s="319" t="s">
        <v>101</v>
      </c>
      <c r="L77" s="327">
        <v>5.1999999999999998E-3</v>
      </c>
    </row>
    <row r="78" spans="1:12" ht="15.75" thickBot="1" x14ac:dyDescent="0.3">
      <c r="A78" s="326" t="s">
        <v>131</v>
      </c>
      <c r="B78" s="317" t="s">
        <v>185</v>
      </c>
      <c r="C78" s="317" t="s">
        <v>800</v>
      </c>
      <c r="D78" s="138" t="s">
        <v>301</v>
      </c>
      <c r="E78" s="317" t="s">
        <v>494</v>
      </c>
      <c r="F78" s="318">
        <v>48171</v>
      </c>
      <c r="G78" s="319" t="s">
        <v>101</v>
      </c>
      <c r="H78" s="319">
        <v>1</v>
      </c>
      <c r="I78" s="320">
        <v>459579.94</v>
      </c>
      <c r="J78" s="320">
        <v>459579.94</v>
      </c>
      <c r="K78" s="319" t="s">
        <v>101</v>
      </c>
      <c r="L78" s="327">
        <v>2.0999999999999999E-3</v>
      </c>
    </row>
    <row r="79" spans="1:12" ht="15.75" thickBot="1" x14ac:dyDescent="0.3">
      <c r="A79" s="326" t="s">
        <v>131</v>
      </c>
      <c r="B79" s="317" t="s">
        <v>185</v>
      </c>
      <c r="C79" s="317" t="s">
        <v>98</v>
      </c>
      <c r="D79" s="138" t="s">
        <v>186</v>
      </c>
      <c r="E79" s="317" t="s">
        <v>696</v>
      </c>
      <c r="F79" s="318">
        <v>46904</v>
      </c>
      <c r="G79" s="319" t="s">
        <v>101</v>
      </c>
      <c r="H79" s="319">
        <v>35</v>
      </c>
      <c r="I79" s="320">
        <v>549212.92000000004</v>
      </c>
      <c r="J79" s="320">
        <v>19222452.370000001</v>
      </c>
      <c r="K79" s="319" t="s">
        <v>101</v>
      </c>
      <c r="L79" s="327">
        <v>3.6200000000000003E-2</v>
      </c>
    </row>
    <row r="80" spans="1:12" ht="15.75" thickBot="1" x14ac:dyDescent="0.3">
      <c r="A80" s="326" t="s">
        <v>131</v>
      </c>
      <c r="B80" s="317" t="s">
        <v>185</v>
      </c>
      <c r="C80" s="317" t="s">
        <v>106</v>
      </c>
      <c r="D80" s="138" t="s">
        <v>474</v>
      </c>
      <c r="E80" s="317" t="s">
        <v>489</v>
      </c>
      <c r="F80" s="318">
        <v>46904</v>
      </c>
      <c r="G80" s="319" t="s">
        <v>101</v>
      </c>
      <c r="H80" s="319">
        <v>1</v>
      </c>
      <c r="I80" s="320">
        <v>549212.92000000004</v>
      </c>
      <c r="J80" s="320">
        <v>549212.92000000004</v>
      </c>
      <c r="K80" s="319" t="s">
        <v>101</v>
      </c>
      <c r="L80" s="327">
        <v>1.6999999999999999E-3</v>
      </c>
    </row>
    <row r="81" spans="1:12" ht="15.75" thickBot="1" x14ac:dyDescent="0.3">
      <c r="A81" s="326" t="s">
        <v>131</v>
      </c>
      <c r="B81" s="317" t="s">
        <v>185</v>
      </c>
      <c r="C81" s="317" t="s">
        <v>334</v>
      </c>
      <c r="D81" s="138" t="s">
        <v>474</v>
      </c>
      <c r="E81" s="317" t="s">
        <v>493</v>
      </c>
      <c r="F81" s="318">
        <v>46904</v>
      </c>
      <c r="G81" s="319" t="s">
        <v>101</v>
      </c>
      <c r="H81" s="319">
        <v>1</v>
      </c>
      <c r="I81" s="320">
        <v>549212.92000000004</v>
      </c>
      <c r="J81" s="320">
        <v>549212.92000000004</v>
      </c>
      <c r="K81" s="319" t="s">
        <v>101</v>
      </c>
      <c r="L81" s="327">
        <v>1.6000000000000001E-3</v>
      </c>
    </row>
    <row r="82" spans="1:12" ht="15.75" thickBot="1" x14ac:dyDescent="0.3">
      <c r="A82" s="326" t="s">
        <v>131</v>
      </c>
      <c r="B82" s="317" t="s">
        <v>185</v>
      </c>
      <c r="C82" s="317" t="s">
        <v>334</v>
      </c>
      <c r="D82" s="138" t="s">
        <v>301</v>
      </c>
      <c r="E82" s="317" t="s">
        <v>494</v>
      </c>
      <c r="F82" s="318">
        <v>48171</v>
      </c>
      <c r="G82" s="319" t="s">
        <v>101</v>
      </c>
      <c r="H82" s="319">
        <v>1</v>
      </c>
      <c r="I82" s="320">
        <v>459579.94</v>
      </c>
      <c r="J82" s="320">
        <v>459579.94</v>
      </c>
      <c r="K82" s="319" t="s">
        <v>101</v>
      </c>
      <c r="L82" s="327">
        <v>1.4E-3</v>
      </c>
    </row>
    <row r="83" spans="1:12" ht="15.75" thickBot="1" x14ac:dyDescent="0.3">
      <c r="A83" s="326" t="s">
        <v>131</v>
      </c>
      <c r="B83" s="317" t="s">
        <v>185</v>
      </c>
      <c r="C83" s="317" t="s">
        <v>267</v>
      </c>
      <c r="D83" s="138" t="s">
        <v>1157</v>
      </c>
      <c r="E83" s="317" t="s">
        <v>489</v>
      </c>
      <c r="F83" s="318">
        <v>46486</v>
      </c>
      <c r="G83" s="319" t="s">
        <v>101</v>
      </c>
      <c r="H83" s="319">
        <v>1</v>
      </c>
      <c r="I83" s="320">
        <v>552455.42000000004</v>
      </c>
      <c r="J83" s="320">
        <v>552455.42000000004</v>
      </c>
      <c r="K83" s="319" t="s">
        <v>101</v>
      </c>
      <c r="L83" s="327">
        <v>2.5999999999999999E-3</v>
      </c>
    </row>
    <row r="84" spans="1:12" ht="15.75" thickBot="1" x14ac:dyDescent="0.3">
      <c r="A84" s="326" t="s">
        <v>131</v>
      </c>
      <c r="B84" s="317" t="s">
        <v>185</v>
      </c>
      <c r="C84" s="317" t="s">
        <v>909</v>
      </c>
      <c r="D84" s="138" t="s">
        <v>474</v>
      </c>
      <c r="E84" s="317" t="s">
        <v>493</v>
      </c>
      <c r="F84" s="318">
        <v>46904</v>
      </c>
      <c r="G84" s="319" t="s">
        <v>101</v>
      </c>
      <c r="H84" s="319">
        <v>1</v>
      </c>
      <c r="I84" s="320">
        <v>549212.92000000004</v>
      </c>
      <c r="J84" s="320">
        <v>549212.92000000004</v>
      </c>
      <c r="K84" s="319" t="s">
        <v>101</v>
      </c>
      <c r="L84" s="327">
        <v>1.1900000000000001E-2</v>
      </c>
    </row>
    <row r="85" spans="1:12" ht="15.75" thickBot="1" x14ac:dyDescent="0.3">
      <c r="A85" s="326" t="s">
        <v>131</v>
      </c>
      <c r="B85" s="317" t="s">
        <v>185</v>
      </c>
      <c r="C85" s="317" t="s">
        <v>335</v>
      </c>
      <c r="D85" s="138" t="s">
        <v>474</v>
      </c>
      <c r="E85" s="317" t="s">
        <v>489</v>
      </c>
      <c r="F85" s="318">
        <v>46904</v>
      </c>
      <c r="G85" s="319" t="s">
        <v>101</v>
      </c>
      <c r="H85" s="319">
        <v>1</v>
      </c>
      <c r="I85" s="320">
        <v>546842.93999999994</v>
      </c>
      <c r="J85" s="320">
        <v>546842.93999999994</v>
      </c>
      <c r="K85" s="319" t="s">
        <v>101</v>
      </c>
      <c r="L85" s="327">
        <v>1.35E-2</v>
      </c>
    </row>
    <row r="86" spans="1:12" ht="15.75" thickBot="1" x14ac:dyDescent="0.3">
      <c r="A86" s="326" t="s">
        <v>131</v>
      </c>
      <c r="B86" s="317" t="s">
        <v>187</v>
      </c>
      <c r="C86" s="317" t="s">
        <v>98</v>
      </c>
      <c r="D86" s="138" t="s">
        <v>1367</v>
      </c>
      <c r="E86" s="317" t="s">
        <v>493</v>
      </c>
      <c r="F86" s="318">
        <v>46237</v>
      </c>
      <c r="G86" s="319" t="s">
        <v>101</v>
      </c>
      <c r="H86" s="319">
        <v>2</v>
      </c>
      <c r="I86" s="320">
        <v>579101.35</v>
      </c>
      <c r="J86" s="320">
        <v>1158202.7</v>
      </c>
      <c r="K86" s="319" t="s">
        <v>101</v>
      </c>
      <c r="L86" s="327">
        <v>2.2000000000000001E-3</v>
      </c>
    </row>
    <row r="87" spans="1:12" ht="15.75" thickBot="1" x14ac:dyDescent="0.3">
      <c r="A87" s="326" t="s">
        <v>131</v>
      </c>
      <c r="B87" s="317" t="s">
        <v>187</v>
      </c>
      <c r="C87" s="317" t="s">
        <v>267</v>
      </c>
      <c r="D87" s="138" t="s">
        <v>852</v>
      </c>
      <c r="E87" s="317" t="s">
        <v>493</v>
      </c>
      <c r="F87" s="318">
        <v>46237</v>
      </c>
      <c r="G87" s="319" t="s">
        <v>101</v>
      </c>
      <c r="H87" s="319">
        <v>2</v>
      </c>
      <c r="I87" s="320">
        <v>579476.12</v>
      </c>
      <c r="J87" s="320">
        <v>1158952.24</v>
      </c>
      <c r="K87" s="319" t="s">
        <v>101</v>
      </c>
      <c r="L87" s="327">
        <v>5.4000000000000003E-3</v>
      </c>
    </row>
    <row r="88" spans="1:12" ht="15.75" thickBot="1" x14ac:dyDescent="0.3">
      <c r="A88" s="326" t="s">
        <v>131</v>
      </c>
      <c r="B88" s="317" t="s">
        <v>453</v>
      </c>
      <c r="C88" s="317" t="s">
        <v>800</v>
      </c>
      <c r="D88" s="138" t="s">
        <v>454</v>
      </c>
      <c r="E88" s="317" t="s">
        <v>492</v>
      </c>
      <c r="F88" s="318">
        <v>46720</v>
      </c>
      <c r="G88" s="319" t="s">
        <v>101</v>
      </c>
      <c r="H88" s="319">
        <v>1</v>
      </c>
      <c r="I88" s="320">
        <v>774524.31</v>
      </c>
      <c r="J88" s="320">
        <v>774524.31</v>
      </c>
      <c r="K88" s="319" t="s">
        <v>101</v>
      </c>
      <c r="L88" s="327">
        <v>3.5999999999999999E-3</v>
      </c>
    </row>
    <row r="89" spans="1:12" ht="15.75" thickBot="1" x14ac:dyDescent="0.3">
      <c r="A89" s="326" t="s">
        <v>131</v>
      </c>
      <c r="B89" s="317" t="s">
        <v>453</v>
      </c>
      <c r="C89" s="317" t="s">
        <v>98</v>
      </c>
      <c r="D89" s="138" t="s">
        <v>454</v>
      </c>
      <c r="E89" s="317" t="s">
        <v>496</v>
      </c>
      <c r="F89" s="318">
        <v>46720</v>
      </c>
      <c r="G89" s="319" t="s">
        <v>101</v>
      </c>
      <c r="H89" s="319">
        <v>8</v>
      </c>
      <c r="I89" s="320">
        <v>774524.31</v>
      </c>
      <c r="J89" s="320">
        <v>6196194.4800000004</v>
      </c>
      <c r="K89" s="319" t="s">
        <v>101</v>
      </c>
      <c r="L89" s="327">
        <v>1.17E-2</v>
      </c>
    </row>
    <row r="90" spans="1:12" ht="15.75" thickBot="1" x14ac:dyDescent="0.3">
      <c r="A90" s="326" t="s">
        <v>131</v>
      </c>
      <c r="B90" s="317" t="s">
        <v>453</v>
      </c>
      <c r="C90" s="317" t="s">
        <v>106</v>
      </c>
      <c r="D90" s="138" t="s">
        <v>454</v>
      </c>
      <c r="E90" s="317" t="s">
        <v>497</v>
      </c>
      <c r="F90" s="318">
        <v>46720</v>
      </c>
      <c r="G90" s="319" t="s">
        <v>101</v>
      </c>
      <c r="H90" s="319">
        <v>10</v>
      </c>
      <c r="I90" s="320">
        <v>774524.31</v>
      </c>
      <c r="J90" s="320">
        <v>7745243.0999999996</v>
      </c>
      <c r="K90" s="319" t="s">
        <v>101</v>
      </c>
      <c r="L90" s="327">
        <v>2.3599999999999999E-2</v>
      </c>
    </row>
    <row r="91" spans="1:12" ht="15.75" thickBot="1" x14ac:dyDescent="0.3">
      <c r="A91" s="326" t="s">
        <v>131</v>
      </c>
      <c r="B91" s="317" t="s">
        <v>453</v>
      </c>
      <c r="C91" s="317" t="s">
        <v>334</v>
      </c>
      <c r="D91" s="138" t="s">
        <v>454</v>
      </c>
      <c r="E91" s="317" t="s">
        <v>498</v>
      </c>
      <c r="F91" s="318">
        <v>46720</v>
      </c>
      <c r="G91" s="319" t="s">
        <v>101</v>
      </c>
      <c r="H91" s="319">
        <v>4</v>
      </c>
      <c r="I91" s="320">
        <v>774524.31</v>
      </c>
      <c r="J91" s="320">
        <v>3098097.24</v>
      </c>
      <c r="K91" s="319" t="s">
        <v>101</v>
      </c>
      <c r="L91" s="327">
        <v>9.1999999999999998E-3</v>
      </c>
    </row>
    <row r="92" spans="1:12" ht="15.75" thickBot="1" x14ac:dyDescent="0.3">
      <c r="A92" s="326" t="s">
        <v>131</v>
      </c>
      <c r="B92" s="317" t="s">
        <v>453</v>
      </c>
      <c r="C92" s="317" t="s">
        <v>909</v>
      </c>
      <c r="D92" s="138" t="s">
        <v>454</v>
      </c>
      <c r="E92" s="317" t="s">
        <v>492</v>
      </c>
      <c r="F92" s="318">
        <v>46720</v>
      </c>
      <c r="G92" s="319" t="s">
        <v>101</v>
      </c>
      <c r="H92" s="319">
        <v>1</v>
      </c>
      <c r="I92" s="320">
        <v>774524.31</v>
      </c>
      <c r="J92" s="320">
        <v>774524.31</v>
      </c>
      <c r="K92" s="319" t="s">
        <v>101</v>
      </c>
      <c r="L92" s="327">
        <v>1.6799999999999999E-2</v>
      </c>
    </row>
    <row r="93" spans="1:12" ht="15.75" thickBot="1" x14ac:dyDescent="0.3">
      <c r="A93" s="326" t="s">
        <v>131</v>
      </c>
      <c r="B93" s="317" t="s">
        <v>453</v>
      </c>
      <c r="C93" s="317" t="s">
        <v>335</v>
      </c>
      <c r="D93" s="138" t="s">
        <v>454</v>
      </c>
      <c r="E93" s="317" t="s">
        <v>492</v>
      </c>
      <c r="F93" s="318">
        <v>46720</v>
      </c>
      <c r="G93" s="319" t="s">
        <v>101</v>
      </c>
      <c r="H93" s="319">
        <v>1</v>
      </c>
      <c r="I93" s="320">
        <v>780412.85</v>
      </c>
      <c r="J93" s="320">
        <v>780412.85</v>
      </c>
      <c r="K93" s="319" t="s">
        <v>101</v>
      </c>
      <c r="L93" s="327">
        <v>1.9199999999999998E-2</v>
      </c>
    </row>
    <row r="94" spans="1:12" ht="15.75" thickBot="1" x14ac:dyDescent="0.3">
      <c r="A94" s="326" t="s">
        <v>131</v>
      </c>
      <c r="B94" s="317" t="s">
        <v>345</v>
      </c>
      <c r="C94" s="317" t="s">
        <v>800</v>
      </c>
      <c r="D94" s="138" t="s">
        <v>16</v>
      </c>
      <c r="E94" s="317" t="s">
        <v>489</v>
      </c>
      <c r="F94" s="318">
        <v>46195</v>
      </c>
      <c r="G94" s="319" t="s">
        <v>101</v>
      </c>
      <c r="H94" s="319">
        <v>1</v>
      </c>
      <c r="I94" s="320">
        <v>969048.24</v>
      </c>
      <c r="J94" s="320">
        <v>969048.24</v>
      </c>
      <c r="K94" s="319" t="s">
        <v>101</v>
      </c>
      <c r="L94" s="327">
        <v>4.4999999999999997E-3</v>
      </c>
    </row>
    <row r="95" spans="1:12" ht="15.75" thickBot="1" x14ac:dyDescent="0.3">
      <c r="A95" s="326" t="s">
        <v>131</v>
      </c>
      <c r="B95" s="317" t="s">
        <v>345</v>
      </c>
      <c r="C95" s="317" t="s">
        <v>800</v>
      </c>
      <c r="D95" s="138" t="s">
        <v>927</v>
      </c>
      <c r="E95" s="317" t="s">
        <v>489</v>
      </c>
      <c r="F95" s="318">
        <v>46199</v>
      </c>
      <c r="G95" s="319" t="s">
        <v>101</v>
      </c>
      <c r="H95" s="319">
        <v>1</v>
      </c>
      <c r="I95" s="320">
        <v>968174.49</v>
      </c>
      <c r="J95" s="320">
        <v>968174.49</v>
      </c>
      <c r="K95" s="319" t="s">
        <v>101</v>
      </c>
      <c r="L95" s="327">
        <v>4.4999999999999997E-3</v>
      </c>
    </row>
    <row r="96" spans="1:12" ht="15.75" thickBot="1" x14ac:dyDescent="0.3">
      <c r="A96" s="326" t="s">
        <v>131</v>
      </c>
      <c r="B96" s="317" t="s">
        <v>345</v>
      </c>
      <c r="C96" s="317" t="s">
        <v>860</v>
      </c>
      <c r="D96" s="138" t="s">
        <v>16</v>
      </c>
      <c r="E96" s="317" t="s">
        <v>489</v>
      </c>
      <c r="F96" s="318">
        <v>46195</v>
      </c>
      <c r="G96" s="319" t="s">
        <v>101</v>
      </c>
      <c r="H96" s="319">
        <v>1</v>
      </c>
      <c r="I96" s="320">
        <v>969048.24</v>
      </c>
      <c r="J96" s="320">
        <v>969048.24</v>
      </c>
      <c r="K96" s="319" t="s">
        <v>101</v>
      </c>
      <c r="L96" s="327">
        <v>1.84E-2</v>
      </c>
    </row>
    <row r="97" spans="1:12" ht="15.75" thickBot="1" x14ac:dyDescent="0.3">
      <c r="A97" s="326" t="s">
        <v>131</v>
      </c>
      <c r="B97" s="317" t="s">
        <v>345</v>
      </c>
      <c r="C97" s="317" t="s">
        <v>98</v>
      </c>
      <c r="D97" s="138" t="s">
        <v>16</v>
      </c>
      <c r="E97" s="317" t="s">
        <v>1368</v>
      </c>
      <c r="F97" s="318">
        <v>46195</v>
      </c>
      <c r="G97" s="319" t="s">
        <v>101</v>
      </c>
      <c r="H97" s="319">
        <v>4</v>
      </c>
      <c r="I97" s="320">
        <v>969048.24</v>
      </c>
      <c r="J97" s="320">
        <v>3876192.98</v>
      </c>
      <c r="K97" s="319" t="s">
        <v>101</v>
      </c>
      <c r="L97" s="327">
        <v>7.3000000000000001E-3</v>
      </c>
    </row>
    <row r="98" spans="1:12" ht="15.75" thickBot="1" x14ac:dyDescent="0.3">
      <c r="A98" s="326" t="s">
        <v>131</v>
      </c>
      <c r="B98" s="317" t="s">
        <v>345</v>
      </c>
      <c r="C98" s="317" t="s">
        <v>98</v>
      </c>
      <c r="D98" s="138" t="s">
        <v>927</v>
      </c>
      <c r="E98" s="317" t="s">
        <v>489</v>
      </c>
      <c r="F98" s="318">
        <v>46199</v>
      </c>
      <c r="G98" s="319" t="s">
        <v>101</v>
      </c>
      <c r="H98" s="319">
        <v>1</v>
      </c>
      <c r="I98" s="320">
        <v>968174.49</v>
      </c>
      <c r="J98" s="320">
        <v>968174.49</v>
      </c>
      <c r="K98" s="319" t="s">
        <v>101</v>
      </c>
      <c r="L98" s="327">
        <v>1.8E-3</v>
      </c>
    </row>
    <row r="99" spans="1:12" ht="15.75" thickBot="1" x14ac:dyDescent="0.3">
      <c r="A99" s="326" t="s">
        <v>131</v>
      </c>
      <c r="B99" s="317" t="s">
        <v>345</v>
      </c>
      <c r="C99" s="317" t="s">
        <v>106</v>
      </c>
      <c r="D99" s="138" t="s">
        <v>16</v>
      </c>
      <c r="E99" s="317" t="s">
        <v>499</v>
      </c>
      <c r="F99" s="318">
        <v>46195</v>
      </c>
      <c r="G99" s="319" t="s">
        <v>101</v>
      </c>
      <c r="H99" s="319">
        <v>5</v>
      </c>
      <c r="I99" s="320">
        <v>969048.24</v>
      </c>
      <c r="J99" s="320">
        <v>4845241.22</v>
      </c>
      <c r="K99" s="319" t="s">
        <v>101</v>
      </c>
      <c r="L99" s="327">
        <v>1.4800000000000001E-2</v>
      </c>
    </row>
    <row r="100" spans="1:12" ht="15.75" thickBot="1" x14ac:dyDescent="0.3">
      <c r="A100" s="326" t="s">
        <v>131</v>
      </c>
      <c r="B100" s="317" t="s">
        <v>184</v>
      </c>
      <c r="C100" s="317" t="s">
        <v>98</v>
      </c>
      <c r="D100" s="138" t="s">
        <v>466</v>
      </c>
      <c r="E100" s="317" t="s">
        <v>492</v>
      </c>
      <c r="F100" s="318">
        <v>46742</v>
      </c>
      <c r="G100" s="319" t="s">
        <v>101</v>
      </c>
      <c r="H100" s="319">
        <v>1</v>
      </c>
      <c r="I100" s="320">
        <v>463003.34</v>
      </c>
      <c r="J100" s="320">
        <v>463003.34</v>
      </c>
      <c r="K100" s="319" t="s">
        <v>101</v>
      </c>
      <c r="L100" s="327">
        <v>8.9999999999999998E-4</v>
      </c>
    </row>
    <row r="101" spans="1:12" ht="15.75" thickBot="1" x14ac:dyDescent="0.3">
      <c r="A101" s="326" t="s">
        <v>131</v>
      </c>
      <c r="B101" s="317" t="s">
        <v>184</v>
      </c>
      <c r="C101" s="317" t="s">
        <v>106</v>
      </c>
      <c r="D101" s="138" t="s">
        <v>464</v>
      </c>
      <c r="E101" s="317" t="s">
        <v>161</v>
      </c>
      <c r="F101" s="318">
        <v>46742</v>
      </c>
      <c r="G101" s="319" t="s">
        <v>101</v>
      </c>
      <c r="H101" s="319">
        <v>7</v>
      </c>
      <c r="I101" s="320">
        <v>463003.34</v>
      </c>
      <c r="J101" s="320">
        <v>3241023.38</v>
      </c>
      <c r="K101" s="319" t="s">
        <v>101</v>
      </c>
      <c r="L101" s="327">
        <v>9.9000000000000008E-3</v>
      </c>
    </row>
    <row r="102" spans="1:12" ht="15.75" thickBot="1" x14ac:dyDescent="0.3">
      <c r="A102" s="326" t="s">
        <v>131</v>
      </c>
      <c r="B102" s="317" t="s">
        <v>184</v>
      </c>
      <c r="C102" s="317" t="s">
        <v>334</v>
      </c>
      <c r="D102" s="138" t="s">
        <v>465</v>
      </c>
      <c r="E102" s="317" t="s">
        <v>491</v>
      </c>
      <c r="F102" s="318">
        <v>46742</v>
      </c>
      <c r="G102" s="319" t="s">
        <v>101</v>
      </c>
      <c r="H102" s="319">
        <v>1</v>
      </c>
      <c r="I102" s="320">
        <v>463003.34</v>
      </c>
      <c r="J102" s="320">
        <v>463003.34</v>
      </c>
      <c r="K102" s="319" t="s">
        <v>101</v>
      </c>
      <c r="L102" s="327">
        <v>1.4E-3</v>
      </c>
    </row>
    <row r="103" spans="1:12" ht="15.75" thickBot="1" x14ac:dyDescent="0.3">
      <c r="A103" s="326" t="s">
        <v>131</v>
      </c>
      <c r="B103" s="317" t="s">
        <v>184</v>
      </c>
      <c r="C103" s="317" t="s">
        <v>334</v>
      </c>
      <c r="D103" s="138" t="s">
        <v>463</v>
      </c>
      <c r="E103" s="317" t="s">
        <v>491</v>
      </c>
      <c r="F103" s="318">
        <v>46742</v>
      </c>
      <c r="G103" s="319" t="s">
        <v>101</v>
      </c>
      <c r="H103" s="319">
        <v>1</v>
      </c>
      <c r="I103" s="320">
        <v>463003.34</v>
      </c>
      <c r="J103" s="320">
        <v>463003.34</v>
      </c>
      <c r="K103" s="319" t="s">
        <v>101</v>
      </c>
      <c r="L103" s="327">
        <v>1.4E-3</v>
      </c>
    </row>
    <row r="104" spans="1:12" ht="15.75" thickBot="1" x14ac:dyDescent="0.3">
      <c r="A104" s="326" t="s">
        <v>131</v>
      </c>
      <c r="B104" s="317" t="s">
        <v>184</v>
      </c>
      <c r="C104" s="317" t="s">
        <v>909</v>
      </c>
      <c r="D104" s="138" t="s">
        <v>463</v>
      </c>
      <c r="E104" s="317" t="s">
        <v>492</v>
      </c>
      <c r="F104" s="318">
        <v>46742</v>
      </c>
      <c r="G104" s="319" t="s">
        <v>101</v>
      </c>
      <c r="H104" s="319">
        <v>1</v>
      </c>
      <c r="I104" s="320">
        <v>463003.34</v>
      </c>
      <c r="J104" s="320">
        <v>463003.34</v>
      </c>
      <c r="K104" s="319" t="s">
        <v>101</v>
      </c>
      <c r="L104" s="327">
        <v>1.01E-2</v>
      </c>
    </row>
    <row r="105" spans="1:12" ht="15.75" thickBot="1" x14ac:dyDescent="0.3">
      <c r="A105" s="326" t="s">
        <v>131</v>
      </c>
      <c r="B105" s="317" t="s">
        <v>184</v>
      </c>
      <c r="C105" s="317" t="s">
        <v>335</v>
      </c>
      <c r="D105" s="138" t="s">
        <v>465</v>
      </c>
      <c r="E105" s="317" t="s">
        <v>739</v>
      </c>
      <c r="F105" s="318">
        <v>46742</v>
      </c>
      <c r="G105" s="319" t="s">
        <v>101</v>
      </c>
      <c r="H105" s="319">
        <v>1</v>
      </c>
      <c r="I105" s="320">
        <v>463105.81</v>
      </c>
      <c r="J105" s="320">
        <v>463105.81</v>
      </c>
      <c r="K105" s="319" t="s">
        <v>101</v>
      </c>
      <c r="L105" s="327">
        <v>1.14E-2</v>
      </c>
    </row>
    <row r="106" spans="1:12" ht="15.75" thickBot="1" x14ac:dyDescent="0.3">
      <c r="A106" s="326" t="s">
        <v>132</v>
      </c>
      <c r="B106" s="317" t="s">
        <v>370</v>
      </c>
      <c r="C106" s="317" t="s">
        <v>800</v>
      </c>
      <c r="D106" s="138" t="s">
        <v>732</v>
      </c>
      <c r="E106" s="317" t="s">
        <v>161</v>
      </c>
      <c r="F106" s="318">
        <v>47172</v>
      </c>
      <c r="G106" s="319" t="s">
        <v>101</v>
      </c>
      <c r="H106" s="319">
        <v>2</v>
      </c>
      <c r="I106" s="320">
        <v>343022.98</v>
      </c>
      <c r="J106" s="320">
        <v>686045.95</v>
      </c>
      <c r="K106" s="319" t="s">
        <v>101</v>
      </c>
      <c r="L106" s="327">
        <v>3.2000000000000002E-3</v>
      </c>
    </row>
    <row r="107" spans="1:12" ht="15.75" thickBot="1" x14ac:dyDescent="0.3">
      <c r="A107" s="326" t="s">
        <v>132</v>
      </c>
      <c r="B107" s="317" t="s">
        <v>370</v>
      </c>
      <c r="C107" s="317" t="s">
        <v>98</v>
      </c>
      <c r="D107" s="138" t="s">
        <v>732</v>
      </c>
      <c r="E107" s="317" t="s">
        <v>502</v>
      </c>
      <c r="F107" s="318">
        <v>47172</v>
      </c>
      <c r="G107" s="319" t="s">
        <v>101</v>
      </c>
      <c r="H107" s="319">
        <v>7</v>
      </c>
      <c r="I107" s="320">
        <v>343022.98</v>
      </c>
      <c r="J107" s="320">
        <v>2401160.84</v>
      </c>
      <c r="K107" s="319" t="s">
        <v>101</v>
      </c>
      <c r="L107" s="327">
        <v>4.4999999999999997E-3</v>
      </c>
    </row>
    <row r="108" spans="1:12" ht="15.75" thickBot="1" x14ac:dyDescent="0.3">
      <c r="A108" s="326" t="s">
        <v>132</v>
      </c>
      <c r="B108" s="317" t="s">
        <v>370</v>
      </c>
      <c r="C108" s="317" t="s">
        <v>106</v>
      </c>
      <c r="D108" s="138" t="s">
        <v>732</v>
      </c>
      <c r="E108" s="317" t="s">
        <v>496</v>
      </c>
      <c r="F108" s="318">
        <v>47172</v>
      </c>
      <c r="G108" s="319" t="s">
        <v>101</v>
      </c>
      <c r="H108" s="319">
        <v>8</v>
      </c>
      <c r="I108" s="320">
        <v>343022.98</v>
      </c>
      <c r="J108" s="320">
        <v>2744183.82</v>
      </c>
      <c r="K108" s="319" t="s">
        <v>101</v>
      </c>
      <c r="L108" s="327">
        <v>8.3999999999999995E-3</v>
      </c>
    </row>
    <row r="109" spans="1:12" ht="15.75" thickBot="1" x14ac:dyDescent="0.3">
      <c r="A109" s="326" t="s">
        <v>132</v>
      </c>
      <c r="B109" s="317" t="s">
        <v>370</v>
      </c>
      <c r="C109" s="317" t="s">
        <v>334</v>
      </c>
      <c r="D109" s="138" t="s">
        <v>732</v>
      </c>
      <c r="E109" s="317" t="s">
        <v>502</v>
      </c>
      <c r="F109" s="318">
        <v>47172</v>
      </c>
      <c r="G109" s="319" t="s">
        <v>101</v>
      </c>
      <c r="H109" s="319">
        <v>7</v>
      </c>
      <c r="I109" s="320">
        <v>343022.98</v>
      </c>
      <c r="J109" s="320">
        <v>2401160.84</v>
      </c>
      <c r="K109" s="319" t="s">
        <v>101</v>
      </c>
      <c r="L109" s="327">
        <v>7.1000000000000004E-3</v>
      </c>
    </row>
    <row r="110" spans="1:12" ht="15.75" thickBot="1" x14ac:dyDescent="0.3">
      <c r="A110" s="326" t="s">
        <v>132</v>
      </c>
      <c r="B110" s="317" t="s">
        <v>370</v>
      </c>
      <c r="C110" s="317" t="s">
        <v>909</v>
      </c>
      <c r="D110" s="138" t="s">
        <v>732</v>
      </c>
      <c r="E110" s="317" t="s">
        <v>491</v>
      </c>
      <c r="F110" s="318">
        <v>47172</v>
      </c>
      <c r="G110" s="319" t="s">
        <v>101</v>
      </c>
      <c r="H110" s="319">
        <v>2</v>
      </c>
      <c r="I110" s="320">
        <v>343022.98</v>
      </c>
      <c r="J110" s="320">
        <v>686045.96</v>
      </c>
      <c r="K110" s="319" t="s">
        <v>101</v>
      </c>
      <c r="L110" s="327">
        <v>1.49E-2</v>
      </c>
    </row>
    <row r="111" spans="1:12" ht="15.75" thickBot="1" x14ac:dyDescent="0.3">
      <c r="A111" s="326" t="s">
        <v>132</v>
      </c>
      <c r="B111" s="317" t="s">
        <v>370</v>
      </c>
      <c r="C111" s="317" t="s">
        <v>335</v>
      </c>
      <c r="D111" s="138" t="s">
        <v>732</v>
      </c>
      <c r="E111" s="317" t="s">
        <v>492</v>
      </c>
      <c r="F111" s="318">
        <v>47172</v>
      </c>
      <c r="G111" s="319" t="s">
        <v>101</v>
      </c>
      <c r="H111" s="319">
        <v>1</v>
      </c>
      <c r="I111" s="320">
        <v>342854.06</v>
      </c>
      <c r="J111" s="320">
        <v>342854.06</v>
      </c>
      <c r="K111" s="319" t="s">
        <v>101</v>
      </c>
      <c r="L111" s="327">
        <v>8.3999999999999995E-3</v>
      </c>
    </row>
    <row r="112" spans="1:12" ht="15.75" thickBot="1" x14ac:dyDescent="0.3">
      <c r="A112" s="326" t="s">
        <v>132</v>
      </c>
      <c r="B112" s="317" t="s">
        <v>370</v>
      </c>
      <c r="C112" s="317" t="s">
        <v>861</v>
      </c>
      <c r="D112" s="138" t="s">
        <v>732</v>
      </c>
      <c r="E112" s="317" t="s">
        <v>161</v>
      </c>
      <c r="F112" s="318">
        <v>47172</v>
      </c>
      <c r="G112" s="319" t="s">
        <v>101</v>
      </c>
      <c r="H112" s="319">
        <v>1</v>
      </c>
      <c r="I112" s="320">
        <v>343022.98</v>
      </c>
      <c r="J112" s="320">
        <v>343022.98</v>
      </c>
      <c r="K112" s="319" t="s">
        <v>101</v>
      </c>
      <c r="L112" s="327">
        <v>9.2999999999999992E-3</v>
      </c>
    </row>
    <row r="113" spans="1:12" ht="15.75" thickBot="1" x14ac:dyDescent="0.3">
      <c r="A113" s="326" t="s">
        <v>132</v>
      </c>
      <c r="B113" s="317" t="s">
        <v>137</v>
      </c>
      <c r="C113" s="317" t="s">
        <v>98</v>
      </c>
      <c r="D113" s="138" t="s">
        <v>1369</v>
      </c>
      <c r="E113" s="317" t="s">
        <v>504</v>
      </c>
      <c r="F113" s="318">
        <v>46601</v>
      </c>
      <c r="G113" s="319" t="s">
        <v>101</v>
      </c>
      <c r="H113" s="319">
        <v>6</v>
      </c>
      <c r="I113" s="320">
        <v>329673.42</v>
      </c>
      <c r="J113" s="320">
        <v>1978040.51</v>
      </c>
      <c r="K113" s="319" t="s">
        <v>101</v>
      </c>
      <c r="L113" s="327">
        <v>3.7000000000000002E-3</v>
      </c>
    </row>
    <row r="114" spans="1:12" ht="15.75" thickBot="1" x14ac:dyDescent="0.3">
      <c r="A114" s="326" t="s">
        <v>132</v>
      </c>
      <c r="B114" s="317" t="s">
        <v>137</v>
      </c>
      <c r="C114" s="317" t="s">
        <v>106</v>
      </c>
      <c r="D114" s="138" t="s">
        <v>1369</v>
      </c>
      <c r="E114" s="317" t="s">
        <v>502</v>
      </c>
      <c r="F114" s="318">
        <v>46601</v>
      </c>
      <c r="G114" s="319" t="s">
        <v>101</v>
      </c>
      <c r="H114" s="319">
        <v>7</v>
      </c>
      <c r="I114" s="320">
        <v>329673.42</v>
      </c>
      <c r="J114" s="320">
        <v>2307713.9300000002</v>
      </c>
      <c r="K114" s="319" t="s">
        <v>101</v>
      </c>
      <c r="L114" s="327">
        <v>7.0000000000000001E-3</v>
      </c>
    </row>
    <row r="115" spans="1:12" ht="15.75" thickBot="1" x14ac:dyDescent="0.3">
      <c r="A115" s="326" t="s">
        <v>132</v>
      </c>
      <c r="B115" s="317" t="s">
        <v>137</v>
      </c>
      <c r="C115" s="317" t="s">
        <v>334</v>
      </c>
      <c r="D115" s="138" t="s">
        <v>1369</v>
      </c>
      <c r="E115" s="317" t="s">
        <v>498</v>
      </c>
      <c r="F115" s="318">
        <v>46601</v>
      </c>
      <c r="G115" s="319" t="s">
        <v>101</v>
      </c>
      <c r="H115" s="319">
        <v>4</v>
      </c>
      <c r="I115" s="320">
        <v>329673.42</v>
      </c>
      <c r="J115" s="320">
        <v>1318693.67</v>
      </c>
      <c r="K115" s="319" t="s">
        <v>101</v>
      </c>
      <c r="L115" s="327">
        <v>3.8999999999999998E-3</v>
      </c>
    </row>
    <row r="116" spans="1:12" ht="15.75" thickBot="1" x14ac:dyDescent="0.3">
      <c r="A116" s="326" t="s">
        <v>132</v>
      </c>
      <c r="B116" s="317" t="s">
        <v>188</v>
      </c>
      <c r="C116" s="317" t="s">
        <v>800</v>
      </c>
      <c r="D116" s="138" t="s">
        <v>209</v>
      </c>
      <c r="E116" s="317" t="s">
        <v>488</v>
      </c>
      <c r="F116" s="318">
        <v>47417</v>
      </c>
      <c r="G116" s="319" t="s">
        <v>101</v>
      </c>
      <c r="H116" s="319">
        <v>3</v>
      </c>
      <c r="I116" s="320">
        <v>314963.11</v>
      </c>
      <c r="J116" s="320">
        <v>944889.34</v>
      </c>
      <c r="K116" s="319" t="s">
        <v>101</v>
      </c>
      <c r="L116" s="327">
        <v>4.4000000000000003E-3</v>
      </c>
    </row>
    <row r="117" spans="1:12" ht="15.75" thickBot="1" x14ac:dyDescent="0.3">
      <c r="A117" s="326" t="s">
        <v>132</v>
      </c>
      <c r="B117" s="317" t="s">
        <v>188</v>
      </c>
      <c r="C117" s="317" t="s">
        <v>800</v>
      </c>
      <c r="D117" s="138" t="s">
        <v>5</v>
      </c>
      <c r="E117" s="317" t="s">
        <v>489</v>
      </c>
      <c r="F117" s="318">
        <v>47254</v>
      </c>
      <c r="G117" s="319" t="s">
        <v>101</v>
      </c>
      <c r="H117" s="319">
        <v>1</v>
      </c>
      <c r="I117" s="320">
        <v>318088.99</v>
      </c>
      <c r="J117" s="320">
        <v>318088.99</v>
      </c>
      <c r="K117" s="319" t="s">
        <v>101</v>
      </c>
      <c r="L117" s="327">
        <v>1.5E-3</v>
      </c>
    </row>
    <row r="118" spans="1:12" ht="15.75" thickBot="1" x14ac:dyDescent="0.3">
      <c r="A118" s="326" t="s">
        <v>132</v>
      </c>
      <c r="B118" s="317" t="s">
        <v>188</v>
      </c>
      <c r="C118" s="317" t="s">
        <v>98</v>
      </c>
      <c r="D118" s="138" t="s">
        <v>5</v>
      </c>
      <c r="E118" s="317" t="s">
        <v>645</v>
      </c>
      <c r="F118" s="318">
        <v>47254</v>
      </c>
      <c r="G118" s="319" t="s">
        <v>101</v>
      </c>
      <c r="H118" s="319">
        <v>22</v>
      </c>
      <c r="I118" s="320">
        <v>318088.99</v>
      </c>
      <c r="J118" s="320">
        <v>6997957.7699999996</v>
      </c>
      <c r="K118" s="319" t="s">
        <v>101</v>
      </c>
      <c r="L118" s="327">
        <v>1.32E-2</v>
      </c>
    </row>
    <row r="119" spans="1:12" ht="15.75" thickBot="1" x14ac:dyDescent="0.3">
      <c r="A119" s="326" t="s">
        <v>132</v>
      </c>
      <c r="B119" s="317" t="s">
        <v>188</v>
      </c>
      <c r="C119" s="317" t="s">
        <v>106</v>
      </c>
      <c r="D119" s="138" t="s">
        <v>268</v>
      </c>
      <c r="E119" s="317" t="s">
        <v>490</v>
      </c>
      <c r="F119" s="318">
        <v>47315</v>
      </c>
      <c r="G119" s="319" t="s">
        <v>101</v>
      </c>
      <c r="H119" s="319">
        <v>11</v>
      </c>
      <c r="I119" s="320">
        <v>315569.21000000002</v>
      </c>
      <c r="J119" s="320">
        <v>3471261.31</v>
      </c>
      <c r="K119" s="319" t="s">
        <v>101</v>
      </c>
      <c r="L119" s="327">
        <v>1.06E-2</v>
      </c>
    </row>
    <row r="120" spans="1:12" ht="15.75" thickBot="1" x14ac:dyDescent="0.3">
      <c r="A120" s="326" t="s">
        <v>132</v>
      </c>
      <c r="B120" s="317" t="s">
        <v>188</v>
      </c>
      <c r="C120" s="317" t="s">
        <v>106</v>
      </c>
      <c r="D120" s="138" t="s">
        <v>209</v>
      </c>
      <c r="E120" s="317" t="s">
        <v>488</v>
      </c>
      <c r="F120" s="318">
        <v>47417</v>
      </c>
      <c r="G120" s="319" t="s">
        <v>101</v>
      </c>
      <c r="H120" s="319">
        <v>3</v>
      </c>
      <c r="I120" s="320">
        <v>314963.11</v>
      </c>
      <c r="J120" s="320">
        <v>944889.34</v>
      </c>
      <c r="K120" s="319" t="s">
        <v>101</v>
      </c>
      <c r="L120" s="327">
        <v>2.8999999999999998E-3</v>
      </c>
    </row>
    <row r="121" spans="1:12" ht="15.75" thickBot="1" x14ac:dyDescent="0.3">
      <c r="A121" s="326" t="s">
        <v>132</v>
      </c>
      <c r="B121" s="317" t="s">
        <v>188</v>
      </c>
      <c r="C121" s="317" t="s">
        <v>106</v>
      </c>
      <c r="D121" s="138" t="s">
        <v>189</v>
      </c>
      <c r="E121" s="317" t="s">
        <v>489</v>
      </c>
      <c r="F121" s="318">
        <v>47255</v>
      </c>
      <c r="G121" s="319" t="s">
        <v>101</v>
      </c>
      <c r="H121" s="319">
        <v>1</v>
      </c>
      <c r="I121" s="320">
        <v>316940.65999999997</v>
      </c>
      <c r="J121" s="320">
        <v>316940.65999999997</v>
      </c>
      <c r="K121" s="319" t="s">
        <v>101</v>
      </c>
      <c r="L121" s="327">
        <v>1E-3</v>
      </c>
    </row>
    <row r="122" spans="1:12" ht="15.75" thickBot="1" x14ac:dyDescent="0.3">
      <c r="A122" s="326" t="s">
        <v>132</v>
      </c>
      <c r="B122" s="317" t="s">
        <v>188</v>
      </c>
      <c r="C122" s="317" t="s">
        <v>334</v>
      </c>
      <c r="D122" s="138" t="s">
        <v>302</v>
      </c>
      <c r="E122" s="317" t="s">
        <v>500</v>
      </c>
      <c r="F122" s="318">
        <v>47415</v>
      </c>
      <c r="G122" s="319" t="s">
        <v>101</v>
      </c>
      <c r="H122" s="319">
        <v>10</v>
      </c>
      <c r="I122" s="320">
        <v>316529.71999999997</v>
      </c>
      <c r="J122" s="320">
        <v>3165297.21</v>
      </c>
      <c r="K122" s="319" t="s">
        <v>101</v>
      </c>
      <c r="L122" s="327">
        <v>9.4000000000000004E-3</v>
      </c>
    </row>
    <row r="123" spans="1:12" ht="15.75" thickBot="1" x14ac:dyDescent="0.3">
      <c r="A123" s="326" t="s">
        <v>132</v>
      </c>
      <c r="B123" s="317" t="s">
        <v>188</v>
      </c>
      <c r="C123" s="317" t="s">
        <v>334</v>
      </c>
      <c r="D123" s="138" t="s">
        <v>268</v>
      </c>
      <c r="E123" s="317" t="s">
        <v>495</v>
      </c>
      <c r="F123" s="318">
        <v>47315</v>
      </c>
      <c r="G123" s="319" t="s">
        <v>101</v>
      </c>
      <c r="H123" s="319">
        <v>7</v>
      </c>
      <c r="I123" s="320">
        <v>315569.21000000002</v>
      </c>
      <c r="J123" s="320">
        <v>2208984.4700000002</v>
      </c>
      <c r="K123" s="319" t="s">
        <v>101</v>
      </c>
      <c r="L123" s="327">
        <v>6.6E-3</v>
      </c>
    </row>
    <row r="124" spans="1:12" ht="15.75" thickBot="1" x14ac:dyDescent="0.3">
      <c r="A124" s="326" t="s">
        <v>132</v>
      </c>
      <c r="B124" s="317" t="s">
        <v>188</v>
      </c>
      <c r="C124" s="317" t="s">
        <v>334</v>
      </c>
      <c r="D124" s="138" t="s">
        <v>189</v>
      </c>
      <c r="E124" s="317" t="s">
        <v>488</v>
      </c>
      <c r="F124" s="318">
        <v>47255</v>
      </c>
      <c r="G124" s="319" t="s">
        <v>101</v>
      </c>
      <c r="H124" s="319">
        <v>3</v>
      </c>
      <c r="I124" s="320">
        <v>316940.65999999997</v>
      </c>
      <c r="J124" s="320">
        <v>950821.98</v>
      </c>
      <c r="K124" s="319" t="s">
        <v>101</v>
      </c>
      <c r="L124" s="327">
        <v>2.8E-3</v>
      </c>
    </row>
    <row r="125" spans="1:12" ht="15.75" thickBot="1" x14ac:dyDescent="0.3">
      <c r="A125" s="326" t="s">
        <v>132</v>
      </c>
      <c r="B125" s="317" t="s">
        <v>188</v>
      </c>
      <c r="C125" s="317" t="s">
        <v>334</v>
      </c>
      <c r="D125" s="138" t="s">
        <v>303</v>
      </c>
      <c r="E125" s="317" t="s">
        <v>493</v>
      </c>
      <c r="F125" s="318">
        <v>47407</v>
      </c>
      <c r="G125" s="319" t="s">
        <v>101</v>
      </c>
      <c r="H125" s="319">
        <v>2</v>
      </c>
      <c r="I125" s="320">
        <v>319145.76</v>
      </c>
      <c r="J125" s="320">
        <v>638291.53</v>
      </c>
      <c r="K125" s="319" t="s">
        <v>101</v>
      </c>
      <c r="L125" s="327">
        <v>1.9E-3</v>
      </c>
    </row>
    <row r="126" spans="1:12" ht="15.75" thickBot="1" x14ac:dyDescent="0.3">
      <c r="A126" s="326" t="s">
        <v>132</v>
      </c>
      <c r="B126" s="317" t="s">
        <v>188</v>
      </c>
      <c r="C126" s="317" t="s">
        <v>334</v>
      </c>
      <c r="D126" s="138" t="s">
        <v>979</v>
      </c>
      <c r="E126" s="317" t="s">
        <v>489</v>
      </c>
      <c r="F126" s="318">
        <v>47255</v>
      </c>
      <c r="G126" s="319" t="s">
        <v>101</v>
      </c>
      <c r="H126" s="319">
        <v>1</v>
      </c>
      <c r="I126" s="320">
        <v>320110.07</v>
      </c>
      <c r="J126" s="320">
        <v>320110.07</v>
      </c>
      <c r="K126" s="319" t="s">
        <v>101</v>
      </c>
      <c r="L126" s="327">
        <v>1E-3</v>
      </c>
    </row>
    <row r="127" spans="1:12" ht="15.75" thickBot="1" x14ac:dyDescent="0.3">
      <c r="A127" s="326" t="s">
        <v>132</v>
      </c>
      <c r="B127" s="317" t="s">
        <v>188</v>
      </c>
      <c r="C127" s="317" t="s">
        <v>334</v>
      </c>
      <c r="D127" s="138" t="s">
        <v>5</v>
      </c>
      <c r="E127" s="317" t="s">
        <v>489</v>
      </c>
      <c r="F127" s="318">
        <v>47254</v>
      </c>
      <c r="G127" s="319" t="s">
        <v>101</v>
      </c>
      <c r="H127" s="319">
        <v>1</v>
      </c>
      <c r="I127" s="320">
        <v>318088.99</v>
      </c>
      <c r="J127" s="320">
        <v>318088.99</v>
      </c>
      <c r="K127" s="319" t="s">
        <v>101</v>
      </c>
      <c r="L127" s="327">
        <v>8.9999999999999998E-4</v>
      </c>
    </row>
    <row r="128" spans="1:12" ht="15.75" thickBot="1" x14ac:dyDescent="0.3">
      <c r="A128" s="326" t="s">
        <v>132</v>
      </c>
      <c r="B128" s="317" t="s">
        <v>188</v>
      </c>
      <c r="C128" s="317" t="s">
        <v>909</v>
      </c>
      <c r="D128" s="138" t="s">
        <v>5</v>
      </c>
      <c r="E128" s="317" t="s">
        <v>489</v>
      </c>
      <c r="F128" s="318">
        <v>47254</v>
      </c>
      <c r="G128" s="319" t="s">
        <v>101</v>
      </c>
      <c r="H128" s="319">
        <v>1</v>
      </c>
      <c r="I128" s="320">
        <v>318088.99</v>
      </c>
      <c r="J128" s="320">
        <v>318088.99</v>
      </c>
      <c r="K128" s="319" t="s">
        <v>101</v>
      </c>
      <c r="L128" s="327">
        <v>6.8999999999999999E-3</v>
      </c>
    </row>
    <row r="129" spans="1:12" ht="15.75" thickBot="1" x14ac:dyDescent="0.3">
      <c r="A129" s="326" t="s">
        <v>132</v>
      </c>
      <c r="B129" s="317" t="s">
        <v>185</v>
      </c>
      <c r="C129" s="317" t="s">
        <v>98</v>
      </c>
      <c r="D129" s="138" t="s">
        <v>1258</v>
      </c>
      <c r="E129" s="317" t="s">
        <v>498</v>
      </c>
      <c r="F129" s="318">
        <v>47573</v>
      </c>
      <c r="G129" s="319" t="s">
        <v>101</v>
      </c>
      <c r="H129" s="319">
        <v>4</v>
      </c>
      <c r="I129" s="320">
        <v>302577</v>
      </c>
      <c r="J129" s="320">
        <v>1210307.99</v>
      </c>
      <c r="K129" s="319" t="s">
        <v>101</v>
      </c>
      <c r="L129" s="327">
        <v>2.3E-3</v>
      </c>
    </row>
    <row r="130" spans="1:12" ht="15.75" thickBot="1" x14ac:dyDescent="0.3">
      <c r="A130" s="326" t="s">
        <v>132</v>
      </c>
      <c r="B130" s="317" t="s">
        <v>185</v>
      </c>
      <c r="C130" s="317" t="s">
        <v>106</v>
      </c>
      <c r="D130" s="138" t="s">
        <v>1258</v>
      </c>
      <c r="E130" s="317" t="s">
        <v>161</v>
      </c>
      <c r="F130" s="318">
        <v>47573</v>
      </c>
      <c r="G130" s="319" t="s">
        <v>101</v>
      </c>
      <c r="H130" s="319">
        <v>5</v>
      </c>
      <c r="I130" s="320">
        <v>302577</v>
      </c>
      <c r="J130" s="320">
        <v>1512884.99</v>
      </c>
      <c r="K130" s="319" t="s">
        <v>101</v>
      </c>
      <c r="L130" s="327">
        <v>4.5999999999999999E-3</v>
      </c>
    </row>
    <row r="131" spans="1:12" ht="15.75" thickBot="1" x14ac:dyDescent="0.3">
      <c r="A131" s="326" t="s">
        <v>132</v>
      </c>
      <c r="B131" s="317" t="s">
        <v>185</v>
      </c>
      <c r="C131" s="317" t="s">
        <v>334</v>
      </c>
      <c r="D131" s="138" t="s">
        <v>1258</v>
      </c>
      <c r="E131" s="317" t="s">
        <v>161</v>
      </c>
      <c r="F131" s="318">
        <v>47573</v>
      </c>
      <c r="G131" s="319" t="s">
        <v>101</v>
      </c>
      <c r="H131" s="319">
        <v>4</v>
      </c>
      <c r="I131" s="320">
        <v>302577</v>
      </c>
      <c r="J131" s="320">
        <v>1210307.99</v>
      </c>
      <c r="K131" s="319" t="s">
        <v>101</v>
      </c>
      <c r="L131" s="327">
        <v>3.5999999999999999E-3</v>
      </c>
    </row>
    <row r="132" spans="1:12" ht="15.75" thickBot="1" x14ac:dyDescent="0.3">
      <c r="A132" s="326" t="s">
        <v>132</v>
      </c>
      <c r="B132" s="317" t="s">
        <v>184</v>
      </c>
      <c r="C132" s="317" t="s">
        <v>800</v>
      </c>
      <c r="D132" s="138" t="s">
        <v>802</v>
      </c>
      <c r="E132" s="317" t="s">
        <v>161</v>
      </c>
      <c r="F132" s="318">
        <v>47224</v>
      </c>
      <c r="G132" s="319" t="s">
        <v>101</v>
      </c>
      <c r="H132" s="319">
        <v>2</v>
      </c>
      <c r="I132" s="320">
        <v>337501.06</v>
      </c>
      <c r="J132" s="320">
        <v>675002.11</v>
      </c>
      <c r="K132" s="319" t="s">
        <v>101</v>
      </c>
      <c r="L132" s="327">
        <v>3.2000000000000002E-3</v>
      </c>
    </row>
    <row r="133" spans="1:12" ht="15.75" thickBot="1" x14ac:dyDescent="0.3">
      <c r="A133" s="326" t="s">
        <v>132</v>
      </c>
      <c r="B133" s="317" t="s">
        <v>184</v>
      </c>
      <c r="C133" s="317" t="s">
        <v>800</v>
      </c>
      <c r="D133" s="138" t="s">
        <v>980</v>
      </c>
      <c r="E133" s="317" t="s">
        <v>161</v>
      </c>
      <c r="F133" s="318">
        <v>47224</v>
      </c>
      <c r="G133" s="319" t="s">
        <v>101</v>
      </c>
      <c r="H133" s="319">
        <v>1</v>
      </c>
      <c r="I133" s="320">
        <v>337501.06</v>
      </c>
      <c r="J133" s="320">
        <v>337501.06</v>
      </c>
      <c r="K133" s="319" t="s">
        <v>101</v>
      </c>
      <c r="L133" s="327">
        <v>1.6000000000000001E-3</v>
      </c>
    </row>
    <row r="134" spans="1:12" ht="15.75" thickBot="1" x14ac:dyDescent="0.3">
      <c r="A134" s="326" t="s">
        <v>132</v>
      </c>
      <c r="B134" s="317" t="s">
        <v>184</v>
      </c>
      <c r="C134" s="317" t="s">
        <v>98</v>
      </c>
      <c r="D134" s="138" t="s">
        <v>740</v>
      </c>
      <c r="E134" s="317" t="s">
        <v>161</v>
      </c>
      <c r="F134" s="318">
        <v>47224</v>
      </c>
      <c r="G134" s="319" t="s">
        <v>101</v>
      </c>
      <c r="H134" s="319">
        <v>10</v>
      </c>
      <c r="I134" s="320">
        <v>337501.06</v>
      </c>
      <c r="J134" s="320">
        <v>3375010.55</v>
      </c>
      <c r="K134" s="319" t="s">
        <v>101</v>
      </c>
      <c r="L134" s="327">
        <v>6.3E-3</v>
      </c>
    </row>
    <row r="135" spans="1:12" ht="15.75" thickBot="1" x14ac:dyDescent="0.3">
      <c r="A135" s="326" t="s">
        <v>132</v>
      </c>
      <c r="B135" s="317" t="s">
        <v>184</v>
      </c>
      <c r="C135" s="317" t="s">
        <v>98</v>
      </c>
      <c r="D135" s="138" t="s">
        <v>896</v>
      </c>
      <c r="E135" s="317" t="s">
        <v>489</v>
      </c>
      <c r="F135" s="318">
        <v>47408</v>
      </c>
      <c r="G135" s="319" t="s">
        <v>101</v>
      </c>
      <c r="H135" s="319">
        <v>1</v>
      </c>
      <c r="I135" s="320">
        <v>348349.53</v>
      </c>
      <c r="J135" s="320">
        <v>348349.53</v>
      </c>
      <c r="K135" s="319" t="s">
        <v>101</v>
      </c>
      <c r="L135" s="327">
        <v>6.9999999999999999E-4</v>
      </c>
    </row>
    <row r="136" spans="1:12" ht="15.75" thickBot="1" x14ac:dyDescent="0.3">
      <c r="A136" s="326" t="s">
        <v>132</v>
      </c>
      <c r="B136" s="317" t="s">
        <v>184</v>
      </c>
      <c r="C136" s="317" t="s">
        <v>106</v>
      </c>
      <c r="D136" s="138" t="s">
        <v>741</v>
      </c>
      <c r="E136" s="317" t="s">
        <v>161</v>
      </c>
      <c r="F136" s="318">
        <v>47224</v>
      </c>
      <c r="G136" s="319" t="s">
        <v>101</v>
      </c>
      <c r="H136" s="319">
        <v>7</v>
      </c>
      <c r="I136" s="320">
        <v>337501.06</v>
      </c>
      <c r="J136" s="320">
        <v>2362507.39</v>
      </c>
      <c r="K136" s="319" t="s">
        <v>101</v>
      </c>
      <c r="L136" s="327">
        <v>7.1999999999999998E-3</v>
      </c>
    </row>
    <row r="137" spans="1:12" ht="15.75" thickBot="1" x14ac:dyDescent="0.3">
      <c r="A137" s="326" t="s">
        <v>132</v>
      </c>
      <c r="B137" s="317" t="s">
        <v>184</v>
      </c>
      <c r="C137" s="317" t="s">
        <v>106</v>
      </c>
      <c r="D137" s="138" t="s">
        <v>475</v>
      </c>
      <c r="E137" s="317" t="s">
        <v>488</v>
      </c>
      <c r="F137" s="318">
        <v>47408</v>
      </c>
      <c r="G137" s="319" t="s">
        <v>101</v>
      </c>
      <c r="H137" s="319">
        <v>3</v>
      </c>
      <c r="I137" s="320">
        <v>580582.55000000005</v>
      </c>
      <c r="J137" s="320">
        <v>1741747.65</v>
      </c>
      <c r="K137" s="319" t="s">
        <v>101</v>
      </c>
      <c r="L137" s="327">
        <v>5.3E-3</v>
      </c>
    </row>
    <row r="138" spans="1:12" ht="15.75" thickBot="1" x14ac:dyDescent="0.3">
      <c r="A138" s="326" t="s">
        <v>132</v>
      </c>
      <c r="B138" s="317" t="s">
        <v>184</v>
      </c>
      <c r="C138" s="317" t="s">
        <v>106</v>
      </c>
      <c r="D138" s="138" t="s">
        <v>15</v>
      </c>
      <c r="E138" s="317" t="s">
        <v>489</v>
      </c>
      <c r="F138" s="318">
        <v>47408</v>
      </c>
      <c r="G138" s="319" t="s">
        <v>101</v>
      </c>
      <c r="H138" s="319">
        <v>1</v>
      </c>
      <c r="I138" s="320">
        <v>579847.13</v>
      </c>
      <c r="J138" s="320">
        <v>579847.13</v>
      </c>
      <c r="K138" s="319" t="s">
        <v>101</v>
      </c>
      <c r="L138" s="327">
        <v>1.8E-3</v>
      </c>
    </row>
    <row r="139" spans="1:12" ht="15.75" thickBot="1" x14ac:dyDescent="0.3">
      <c r="A139" s="326" t="s">
        <v>132</v>
      </c>
      <c r="B139" s="317" t="s">
        <v>184</v>
      </c>
      <c r="C139" s="317" t="s">
        <v>334</v>
      </c>
      <c r="D139" s="138" t="s">
        <v>742</v>
      </c>
      <c r="E139" s="317" t="s">
        <v>161</v>
      </c>
      <c r="F139" s="318">
        <v>47224</v>
      </c>
      <c r="G139" s="319" t="s">
        <v>101</v>
      </c>
      <c r="H139" s="319">
        <v>14</v>
      </c>
      <c r="I139" s="320">
        <v>337501.06</v>
      </c>
      <c r="J139" s="320">
        <v>4725014.78</v>
      </c>
      <c r="K139" s="319" t="s">
        <v>101</v>
      </c>
      <c r="L139" s="327">
        <v>1.4E-2</v>
      </c>
    </row>
    <row r="140" spans="1:12" ht="15.75" thickBot="1" x14ac:dyDescent="0.3">
      <c r="A140" s="326" t="s">
        <v>132</v>
      </c>
      <c r="B140" s="317" t="s">
        <v>184</v>
      </c>
      <c r="C140" s="317" t="s">
        <v>334</v>
      </c>
      <c r="D140" s="138" t="s">
        <v>239</v>
      </c>
      <c r="E140" s="317" t="s">
        <v>489</v>
      </c>
      <c r="F140" s="318">
        <v>47408</v>
      </c>
      <c r="G140" s="319" t="s">
        <v>101</v>
      </c>
      <c r="H140" s="319">
        <v>1</v>
      </c>
      <c r="I140" s="320">
        <v>580582.55000000005</v>
      </c>
      <c r="J140" s="320">
        <v>580582.55000000005</v>
      </c>
      <c r="K140" s="319" t="s">
        <v>101</v>
      </c>
      <c r="L140" s="327">
        <v>1.6999999999999999E-3</v>
      </c>
    </row>
    <row r="141" spans="1:12" ht="15.75" thickBot="1" x14ac:dyDescent="0.3">
      <c r="A141" s="326" t="s">
        <v>132</v>
      </c>
      <c r="B141" s="317" t="s">
        <v>184</v>
      </c>
      <c r="C141" s="317" t="s">
        <v>267</v>
      </c>
      <c r="D141" s="138" t="s">
        <v>1055</v>
      </c>
      <c r="E141" s="317" t="s">
        <v>492</v>
      </c>
      <c r="F141" s="318">
        <v>47224</v>
      </c>
      <c r="G141" s="319" t="s">
        <v>101</v>
      </c>
      <c r="H141" s="319">
        <v>1</v>
      </c>
      <c r="I141" s="320">
        <v>338116.34</v>
      </c>
      <c r="J141" s="320">
        <v>338116.34</v>
      </c>
      <c r="K141" s="319" t="s">
        <v>101</v>
      </c>
      <c r="L141" s="327">
        <v>1.6000000000000001E-3</v>
      </c>
    </row>
    <row r="142" spans="1:12" ht="15.75" thickBot="1" x14ac:dyDescent="0.3">
      <c r="A142" s="326" t="s">
        <v>132</v>
      </c>
      <c r="B142" s="317" t="s">
        <v>184</v>
      </c>
      <c r="C142" s="317" t="s">
        <v>909</v>
      </c>
      <c r="D142" s="138" t="s">
        <v>981</v>
      </c>
      <c r="E142" s="317" t="s">
        <v>492</v>
      </c>
      <c r="F142" s="318">
        <v>47224</v>
      </c>
      <c r="G142" s="319" t="s">
        <v>101</v>
      </c>
      <c r="H142" s="319">
        <v>1</v>
      </c>
      <c r="I142" s="320">
        <v>337501.06</v>
      </c>
      <c r="J142" s="320">
        <v>337501.06</v>
      </c>
      <c r="K142" s="319" t="s">
        <v>101</v>
      </c>
      <c r="L142" s="327">
        <v>7.3000000000000001E-3</v>
      </c>
    </row>
    <row r="143" spans="1:12" ht="15.75" thickBot="1" x14ac:dyDescent="0.3">
      <c r="A143" s="326" t="s">
        <v>132</v>
      </c>
      <c r="B143" s="317" t="s">
        <v>184</v>
      </c>
      <c r="C143" s="317" t="s">
        <v>335</v>
      </c>
      <c r="D143" s="138" t="s">
        <v>755</v>
      </c>
      <c r="E143" s="317" t="s">
        <v>161</v>
      </c>
      <c r="F143" s="318">
        <v>47224</v>
      </c>
      <c r="G143" s="319" t="s">
        <v>101</v>
      </c>
      <c r="H143" s="319">
        <v>3</v>
      </c>
      <c r="I143" s="320">
        <v>338116.34</v>
      </c>
      <c r="J143" s="320">
        <v>1014349.01</v>
      </c>
      <c r="K143" s="319" t="s">
        <v>101</v>
      </c>
      <c r="L143" s="327">
        <v>2.5000000000000001E-2</v>
      </c>
    </row>
    <row r="144" spans="1:12" ht="15.75" thickBot="1" x14ac:dyDescent="0.3">
      <c r="A144" s="326" t="s">
        <v>132</v>
      </c>
      <c r="B144" s="317" t="s">
        <v>184</v>
      </c>
      <c r="C144" s="317" t="s">
        <v>861</v>
      </c>
      <c r="D144" s="138" t="s">
        <v>969</v>
      </c>
      <c r="E144" s="317" t="s">
        <v>161</v>
      </c>
      <c r="F144" s="318">
        <v>54896</v>
      </c>
      <c r="G144" s="319" t="s">
        <v>101</v>
      </c>
      <c r="H144" s="319">
        <v>1</v>
      </c>
      <c r="I144" s="320">
        <v>337501.06</v>
      </c>
      <c r="J144" s="320">
        <v>337501.06</v>
      </c>
      <c r="K144" s="319" t="s">
        <v>101</v>
      </c>
      <c r="L144" s="327">
        <v>9.1000000000000004E-3</v>
      </c>
    </row>
    <row r="145" spans="1:12" ht="15.75" thickBot="1" x14ac:dyDescent="0.3">
      <c r="A145" s="326" t="s">
        <v>109</v>
      </c>
      <c r="B145" s="317" t="s">
        <v>190</v>
      </c>
      <c r="C145" s="317" t="s">
        <v>800</v>
      </c>
      <c r="D145" s="138" t="s">
        <v>970</v>
      </c>
      <c r="E145" s="317" t="s">
        <v>161</v>
      </c>
      <c r="F145" s="318">
        <v>46238</v>
      </c>
      <c r="G145" s="319" t="s">
        <v>101</v>
      </c>
      <c r="H145" s="319">
        <v>2</v>
      </c>
      <c r="I145" s="320">
        <v>66939.16</v>
      </c>
      <c r="J145" s="320">
        <v>133878.32</v>
      </c>
      <c r="K145" s="319" t="s">
        <v>101</v>
      </c>
      <c r="L145" s="327">
        <v>5.9999999999999995E-4</v>
      </c>
    </row>
    <row r="146" spans="1:12" ht="15.75" thickBot="1" x14ac:dyDescent="0.3">
      <c r="A146" s="326" t="s">
        <v>109</v>
      </c>
      <c r="B146" s="317" t="s">
        <v>190</v>
      </c>
      <c r="C146" s="317" t="s">
        <v>800</v>
      </c>
      <c r="D146" s="138" t="s">
        <v>757</v>
      </c>
      <c r="E146" s="317" t="s">
        <v>161</v>
      </c>
      <c r="F146" s="318">
        <v>46119</v>
      </c>
      <c r="G146" s="319" t="s">
        <v>101</v>
      </c>
      <c r="H146" s="319">
        <v>2</v>
      </c>
      <c r="I146" s="320">
        <v>60711.88</v>
      </c>
      <c r="J146" s="320">
        <v>121423.75</v>
      </c>
      <c r="K146" s="319" t="s">
        <v>101</v>
      </c>
      <c r="L146" s="327">
        <v>5.9999999999999995E-4</v>
      </c>
    </row>
    <row r="147" spans="1:12" ht="15.75" thickBot="1" x14ac:dyDescent="0.3">
      <c r="A147" s="326" t="s">
        <v>109</v>
      </c>
      <c r="B147" s="317" t="s">
        <v>190</v>
      </c>
      <c r="C147" s="317" t="s">
        <v>98</v>
      </c>
      <c r="D147" s="138" t="s">
        <v>757</v>
      </c>
      <c r="E147" s="317" t="s">
        <v>501</v>
      </c>
      <c r="F147" s="318">
        <v>46119</v>
      </c>
      <c r="G147" s="319" t="s">
        <v>101</v>
      </c>
      <c r="H147" s="319">
        <v>17</v>
      </c>
      <c r="I147" s="320">
        <v>60711.88</v>
      </c>
      <c r="J147" s="320">
        <v>1032101.91</v>
      </c>
      <c r="K147" s="319" t="s">
        <v>101</v>
      </c>
      <c r="L147" s="327">
        <v>1.9E-3</v>
      </c>
    </row>
    <row r="148" spans="1:12" ht="15.75" thickBot="1" x14ac:dyDescent="0.3">
      <c r="A148" s="326" t="s">
        <v>109</v>
      </c>
      <c r="B148" s="317" t="s">
        <v>190</v>
      </c>
      <c r="C148" s="317" t="s">
        <v>98</v>
      </c>
      <c r="D148" s="138" t="s">
        <v>803</v>
      </c>
      <c r="E148" s="317" t="s">
        <v>700</v>
      </c>
      <c r="F148" s="318">
        <v>46238</v>
      </c>
      <c r="G148" s="319" t="s">
        <v>101</v>
      </c>
      <c r="H148" s="319">
        <v>5</v>
      </c>
      <c r="I148" s="320">
        <v>66939.16</v>
      </c>
      <c r="J148" s="320">
        <v>334695.8</v>
      </c>
      <c r="K148" s="319" t="s">
        <v>101</v>
      </c>
      <c r="L148" s="327">
        <v>5.9999999999999995E-4</v>
      </c>
    </row>
    <row r="149" spans="1:12" ht="15.75" thickBot="1" x14ac:dyDescent="0.3">
      <c r="A149" s="326" t="s">
        <v>109</v>
      </c>
      <c r="B149" s="317" t="s">
        <v>190</v>
      </c>
      <c r="C149" s="317" t="s">
        <v>98</v>
      </c>
      <c r="D149" s="138" t="s">
        <v>1158</v>
      </c>
      <c r="E149" s="317" t="s">
        <v>686</v>
      </c>
      <c r="F149" s="318">
        <v>46238</v>
      </c>
      <c r="G149" s="319" t="s">
        <v>101</v>
      </c>
      <c r="H149" s="319">
        <v>3</v>
      </c>
      <c r="I149" s="320">
        <v>66939.16</v>
      </c>
      <c r="J149" s="320">
        <v>200817.48</v>
      </c>
      <c r="K149" s="319" t="s">
        <v>101</v>
      </c>
      <c r="L149" s="327">
        <v>4.0000000000000002E-4</v>
      </c>
    </row>
    <row r="150" spans="1:12" ht="15.75" thickBot="1" x14ac:dyDescent="0.3">
      <c r="A150" s="326" t="s">
        <v>109</v>
      </c>
      <c r="B150" s="317" t="s">
        <v>190</v>
      </c>
      <c r="C150" s="317" t="s">
        <v>106</v>
      </c>
      <c r="D150" s="138" t="s">
        <v>757</v>
      </c>
      <c r="E150" s="317" t="s">
        <v>504</v>
      </c>
      <c r="F150" s="318">
        <v>46119</v>
      </c>
      <c r="G150" s="319" t="s">
        <v>101</v>
      </c>
      <c r="H150" s="319">
        <v>6</v>
      </c>
      <c r="I150" s="320">
        <v>60711.88</v>
      </c>
      <c r="J150" s="320">
        <v>364271.26</v>
      </c>
      <c r="K150" s="319" t="s">
        <v>101</v>
      </c>
      <c r="L150" s="327">
        <v>1.1000000000000001E-3</v>
      </c>
    </row>
    <row r="151" spans="1:12" ht="15.75" thickBot="1" x14ac:dyDescent="0.3">
      <c r="A151" s="326" t="s">
        <v>109</v>
      </c>
      <c r="B151" s="317" t="s">
        <v>190</v>
      </c>
      <c r="C151" s="317" t="s">
        <v>334</v>
      </c>
      <c r="D151" s="138" t="s">
        <v>655</v>
      </c>
      <c r="E151" s="317" t="s">
        <v>161</v>
      </c>
      <c r="F151" s="318">
        <v>46238</v>
      </c>
      <c r="G151" s="319" t="s">
        <v>101</v>
      </c>
      <c r="H151" s="319">
        <v>7</v>
      </c>
      <c r="I151" s="320">
        <v>66939.16</v>
      </c>
      <c r="J151" s="320">
        <v>468574.11</v>
      </c>
      <c r="K151" s="319" t="s">
        <v>101</v>
      </c>
      <c r="L151" s="327">
        <v>1.4E-3</v>
      </c>
    </row>
    <row r="152" spans="1:12" ht="15.75" thickBot="1" x14ac:dyDescent="0.3">
      <c r="A152" s="326" t="s">
        <v>109</v>
      </c>
      <c r="B152" s="317" t="s">
        <v>190</v>
      </c>
      <c r="C152" s="317" t="s">
        <v>334</v>
      </c>
      <c r="D152" s="138" t="s">
        <v>757</v>
      </c>
      <c r="E152" s="317" t="s">
        <v>700</v>
      </c>
      <c r="F152" s="318">
        <v>46119</v>
      </c>
      <c r="G152" s="319" t="s">
        <v>101</v>
      </c>
      <c r="H152" s="319">
        <v>5</v>
      </c>
      <c r="I152" s="320">
        <v>60711.88</v>
      </c>
      <c r="J152" s="320">
        <v>303559.39</v>
      </c>
      <c r="K152" s="319" t="s">
        <v>101</v>
      </c>
      <c r="L152" s="327">
        <v>8.9999999999999998E-4</v>
      </c>
    </row>
    <row r="153" spans="1:12" ht="15.75" thickBot="1" x14ac:dyDescent="0.3">
      <c r="A153" s="326" t="s">
        <v>109</v>
      </c>
      <c r="B153" s="317" t="s">
        <v>190</v>
      </c>
      <c r="C153" s="317" t="s">
        <v>267</v>
      </c>
      <c r="D153" s="138" t="s">
        <v>757</v>
      </c>
      <c r="E153" s="317" t="s">
        <v>556</v>
      </c>
      <c r="F153" s="318">
        <v>46119</v>
      </c>
      <c r="G153" s="319" t="s">
        <v>101</v>
      </c>
      <c r="H153" s="319">
        <v>38</v>
      </c>
      <c r="I153" s="320">
        <v>60725.03</v>
      </c>
      <c r="J153" s="320">
        <v>2307551.0299999998</v>
      </c>
      <c r="K153" s="319" t="s">
        <v>101</v>
      </c>
      <c r="L153" s="327">
        <v>1.0800000000000001E-2</v>
      </c>
    </row>
    <row r="154" spans="1:12" ht="15.75" thickBot="1" x14ac:dyDescent="0.3">
      <c r="A154" s="326" t="s">
        <v>109</v>
      </c>
      <c r="B154" s="317" t="s">
        <v>190</v>
      </c>
      <c r="C154" s="317" t="s">
        <v>267</v>
      </c>
      <c r="D154" s="138" t="s">
        <v>652</v>
      </c>
      <c r="E154" s="317" t="s">
        <v>161</v>
      </c>
      <c r="F154" s="318">
        <v>46238</v>
      </c>
      <c r="G154" s="319" t="s">
        <v>101</v>
      </c>
      <c r="H154" s="319">
        <v>11</v>
      </c>
      <c r="I154" s="320">
        <v>66956.63</v>
      </c>
      <c r="J154" s="320">
        <v>736522.96</v>
      </c>
      <c r="K154" s="319" t="s">
        <v>101</v>
      </c>
      <c r="L154" s="327">
        <v>3.5000000000000001E-3</v>
      </c>
    </row>
    <row r="155" spans="1:12" ht="15.75" thickBot="1" x14ac:dyDescent="0.3">
      <c r="A155" s="326" t="s">
        <v>109</v>
      </c>
      <c r="B155" s="317" t="s">
        <v>190</v>
      </c>
      <c r="C155" s="317" t="s">
        <v>267</v>
      </c>
      <c r="D155" s="138" t="s">
        <v>654</v>
      </c>
      <c r="E155" s="317" t="s">
        <v>492</v>
      </c>
      <c r="F155" s="318">
        <v>46238</v>
      </c>
      <c r="G155" s="319" t="s">
        <v>101</v>
      </c>
      <c r="H155" s="319">
        <v>1</v>
      </c>
      <c r="I155" s="320">
        <v>66956.63</v>
      </c>
      <c r="J155" s="320">
        <v>66956.63</v>
      </c>
      <c r="K155" s="319" t="s">
        <v>101</v>
      </c>
      <c r="L155" s="327">
        <v>2.9999999999999997E-4</v>
      </c>
    </row>
    <row r="156" spans="1:12" ht="15.75" thickBot="1" x14ac:dyDescent="0.3">
      <c r="A156" s="326" t="s">
        <v>109</v>
      </c>
      <c r="B156" s="317" t="s">
        <v>190</v>
      </c>
      <c r="C156" s="317" t="s">
        <v>909</v>
      </c>
      <c r="D156" s="138" t="s">
        <v>982</v>
      </c>
      <c r="E156" s="317" t="s">
        <v>491</v>
      </c>
      <c r="F156" s="318">
        <v>46238</v>
      </c>
      <c r="G156" s="319" t="s">
        <v>101</v>
      </c>
      <c r="H156" s="319">
        <v>2</v>
      </c>
      <c r="I156" s="320">
        <v>66939.16</v>
      </c>
      <c r="J156" s="320">
        <v>133878.32</v>
      </c>
      <c r="K156" s="319" t="s">
        <v>101</v>
      </c>
      <c r="L156" s="327">
        <v>2.8999999999999998E-3</v>
      </c>
    </row>
    <row r="157" spans="1:12" ht="15.75" thickBot="1" x14ac:dyDescent="0.3">
      <c r="A157" s="326" t="s">
        <v>109</v>
      </c>
      <c r="B157" s="317" t="s">
        <v>190</v>
      </c>
      <c r="C157" s="317" t="s">
        <v>909</v>
      </c>
      <c r="D157" s="138" t="s">
        <v>757</v>
      </c>
      <c r="E157" s="317" t="s">
        <v>491</v>
      </c>
      <c r="F157" s="318">
        <v>46119</v>
      </c>
      <c r="G157" s="319" t="s">
        <v>101</v>
      </c>
      <c r="H157" s="319">
        <v>2</v>
      </c>
      <c r="I157" s="320">
        <v>60711.88</v>
      </c>
      <c r="J157" s="320">
        <v>121423.75</v>
      </c>
      <c r="K157" s="319" t="s">
        <v>101</v>
      </c>
      <c r="L157" s="327">
        <v>2.5999999999999999E-3</v>
      </c>
    </row>
    <row r="158" spans="1:12" ht="15.75" thickBot="1" x14ac:dyDescent="0.3">
      <c r="A158" s="326" t="s">
        <v>109</v>
      </c>
      <c r="B158" s="317" t="s">
        <v>190</v>
      </c>
      <c r="C158" s="317" t="s">
        <v>335</v>
      </c>
      <c r="D158" s="138" t="s">
        <v>653</v>
      </c>
      <c r="E158" s="317" t="s">
        <v>161</v>
      </c>
      <c r="F158" s="318">
        <v>46238</v>
      </c>
      <c r="G158" s="319" t="s">
        <v>101</v>
      </c>
      <c r="H158" s="319">
        <v>1</v>
      </c>
      <c r="I158" s="320">
        <v>66956.63</v>
      </c>
      <c r="J158" s="320">
        <v>66956.63</v>
      </c>
      <c r="K158" s="319" t="s">
        <v>101</v>
      </c>
      <c r="L158" s="327">
        <v>1.6000000000000001E-3</v>
      </c>
    </row>
    <row r="159" spans="1:12" ht="15.75" thickBot="1" x14ac:dyDescent="0.3">
      <c r="A159" s="326" t="s">
        <v>109</v>
      </c>
      <c r="B159" s="317" t="s">
        <v>1016</v>
      </c>
      <c r="C159" s="317" t="s">
        <v>800</v>
      </c>
      <c r="D159" s="138" t="s">
        <v>1073</v>
      </c>
      <c r="E159" s="317" t="s">
        <v>161</v>
      </c>
      <c r="F159" s="318">
        <v>46134</v>
      </c>
      <c r="G159" s="319" t="s">
        <v>101</v>
      </c>
      <c r="H159" s="319">
        <v>10</v>
      </c>
      <c r="I159" s="320">
        <v>60622.58</v>
      </c>
      <c r="J159" s="320">
        <v>606225.78</v>
      </c>
      <c r="K159" s="319" t="s">
        <v>101</v>
      </c>
      <c r="L159" s="327">
        <v>2.8E-3</v>
      </c>
    </row>
    <row r="160" spans="1:12" ht="15.75" thickBot="1" x14ac:dyDescent="0.3">
      <c r="A160" s="326" t="s">
        <v>109</v>
      </c>
      <c r="B160" s="317" t="s">
        <v>1016</v>
      </c>
      <c r="C160" s="317" t="s">
        <v>98</v>
      </c>
      <c r="D160" s="138" t="s">
        <v>1017</v>
      </c>
      <c r="E160" s="317" t="s">
        <v>556</v>
      </c>
      <c r="F160" s="318">
        <v>46146</v>
      </c>
      <c r="G160" s="319" t="s">
        <v>101</v>
      </c>
      <c r="H160" s="319">
        <v>38</v>
      </c>
      <c r="I160" s="320">
        <v>60405.81</v>
      </c>
      <c r="J160" s="320">
        <v>2295420.62</v>
      </c>
      <c r="K160" s="319" t="s">
        <v>101</v>
      </c>
      <c r="L160" s="327">
        <v>4.3E-3</v>
      </c>
    </row>
    <row r="161" spans="1:12" ht="15.75" thickBot="1" x14ac:dyDescent="0.3">
      <c r="A161" s="326" t="s">
        <v>109</v>
      </c>
      <c r="B161" s="317" t="s">
        <v>1016</v>
      </c>
      <c r="C161" s="317" t="s">
        <v>106</v>
      </c>
      <c r="D161" s="138" t="s">
        <v>1017</v>
      </c>
      <c r="E161" s="317" t="s">
        <v>1018</v>
      </c>
      <c r="F161" s="318">
        <v>46146</v>
      </c>
      <c r="G161" s="319" t="s">
        <v>101</v>
      </c>
      <c r="H161" s="319">
        <v>39</v>
      </c>
      <c r="I161" s="320">
        <v>60405.81</v>
      </c>
      <c r="J161" s="320">
        <v>2355826.4300000002</v>
      </c>
      <c r="K161" s="319" t="s">
        <v>101</v>
      </c>
      <c r="L161" s="327">
        <v>7.1999999999999998E-3</v>
      </c>
    </row>
    <row r="162" spans="1:12" ht="15.75" thickBot="1" x14ac:dyDescent="0.3">
      <c r="A162" s="326" t="s">
        <v>109</v>
      </c>
      <c r="B162" s="317" t="s">
        <v>1016</v>
      </c>
      <c r="C162" s="317" t="s">
        <v>267</v>
      </c>
      <c r="D162" s="138" t="s">
        <v>1017</v>
      </c>
      <c r="E162" s="317" t="s">
        <v>1019</v>
      </c>
      <c r="F162" s="318">
        <v>46146</v>
      </c>
      <c r="G162" s="319" t="s">
        <v>101</v>
      </c>
      <c r="H162" s="319">
        <v>28</v>
      </c>
      <c r="I162" s="320">
        <v>60399.839999999997</v>
      </c>
      <c r="J162" s="320">
        <v>1691195.38</v>
      </c>
      <c r="K162" s="319" t="s">
        <v>101</v>
      </c>
      <c r="L162" s="327">
        <v>7.9000000000000008E-3</v>
      </c>
    </row>
    <row r="163" spans="1:12" ht="15.75" thickBot="1" x14ac:dyDescent="0.3">
      <c r="A163" s="326" t="s">
        <v>109</v>
      </c>
      <c r="B163" s="317" t="s">
        <v>1016</v>
      </c>
      <c r="C163" s="317" t="s">
        <v>335</v>
      </c>
      <c r="D163" s="138" t="s">
        <v>1017</v>
      </c>
      <c r="E163" s="317" t="s">
        <v>700</v>
      </c>
      <c r="F163" s="318">
        <v>46146</v>
      </c>
      <c r="G163" s="319" t="s">
        <v>101</v>
      </c>
      <c r="H163" s="319">
        <v>5</v>
      </c>
      <c r="I163" s="320">
        <v>60399.83</v>
      </c>
      <c r="J163" s="320">
        <v>301999.17</v>
      </c>
      <c r="K163" s="319" t="s">
        <v>101</v>
      </c>
      <c r="L163" s="327">
        <v>7.4000000000000003E-3</v>
      </c>
    </row>
    <row r="164" spans="1:12" ht="15.75" thickBot="1" x14ac:dyDescent="0.3">
      <c r="A164" s="326" t="s">
        <v>109</v>
      </c>
      <c r="B164" s="317" t="s">
        <v>429</v>
      </c>
      <c r="C164" s="317" t="s">
        <v>800</v>
      </c>
      <c r="D164" s="138" t="s">
        <v>849</v>
      </c>
      <c r="E164" s="317" t="s">
        <v>161</v>
      </c>
      <c r="F164" s="318">
        <v>46093</v>
      </c>
      <c r="G164" s="319" t="s">
        <v>101</v>
      </c>
      <c r="H164" s="319">
        <v>4</v>
      </c>
      <c r="I164" s="320">
        <v>61545.81</v>
      </c>
      <c r="J164" s="320">
        <v>246183.25</v>
      </c>
      <c r="K164" s="319" t="s">
        <v>101</v>
      </c>
      <c r="L164" s="327">
        <v>1.1000000000000001E-3</v>
      </c>
    </row>
    <row r="165" spans="1:12" ht="15.75" thickBot="1" x14ac:dyDescent="0.3">
      <c r="A165" s="326" t="s">
        <v>109</v>
      </c>
      <c r="B165" s="317" t="s">
        <v>429</v>
      </c>
      <c r="C165" s="317" t="s">
        <v>98</v>
      </c>
      <c r="D165" s="138" t="s">
        <v>850</v>
      </c>
      <c r="E165" s="317" t="s">
        <v>506</v>
      </c>
      <c r="F165" s="318">
        <v>46195</v>
      </c>
      <c r="G165" s="319" t="s">
        <v>101</v>
      </c>
      <c r="H165" s="319">
        <v>54</v>
      </c>
      <c r="I165" s="320">
        <v>59382.76</v>
      </c>
      <c r="J165" s="320">
        <v>3206668.87</v>
      </c>
      <c r="K165" s="319" t="s">
        <v>101</v>
      </c>
      <c r="L165" s="327">
        <v>6.0000000000000001E-3</v>
      </c>
    </row>
    <row r="166" spans="1:12" ht="15.75" thickBot="1" x14ac:dyDescent="0.3">
      <c r="A166" s="326" t="s">
        <v>109</v>
      </c>
      <c r="B166" s="317" t="s">
        <v>429</v>
      </c>
      <c r="C166" s="317" t="s">
        <v>98</v>
      </c>
      <c r="D166" s="138" t="s">
        <v>849</v>
      </c>
      <c r="E166" s="317" t="s">
        <v>957</v>
      </c>
      <c r="F166" s="318">
        <v>46093</v>
      </c>
      <c r="G166" s="319" t="s">
        <v>101</v>
      </c>
      <c r="H166" s="319">
        <v>21</v>
      </c>
      <c r="I166" s="320">
        <v>61545.81</v>
      </c>
      <c r="J166" s="320">
        <v>1292462.04</v>
      </c>
      <c r="K166" s="319" t="s">
        <v>101</v>
      </c>
      <c r="L166" s="327">
        <v>2.3999999999999998E-3</v>
      </c>
    </row>
    <row r="167" spans="1:12" ht="15.75" thickBot="1" x14ac:dyDescent="0.3">
      <c r="A167" s="326" t="s">
        <v>109</v>
      </c>
      <c r="B167" s="317" t="s">
        <v>429</v>
      </c>
      <c r="C167" s="317" t="s">
        <v>106</v>
      </c>
      <c r="D167" s="138" t="s">
        <v>850</v>
      </c>
      <c r="E167" s="317" t="s">
        <v>550</v>
      </c>
      <c r="F167" s="318">
        <v>46195</v>
      </c>
      <c r="G167" s="319" t="s">
        <v>101</v>
      </c>
      <c r="H167" s="319">
        <v>67</v>
      </c>
      <c r="I167" s="320">
        <v>59382.76</v>
      </c>
      <c r="J167" s="320">
        <v>3978644.71</v>
      </c>
      <c r="K167" s="319" t="s">
        <v>101</v>
      </c>
      <c r="L167" s="327">
        <v>1.21E-2</v>
      </c>
    </row>
    <row r="168" spans="1:12" ht="15.75" thickBot="1" x14ac:dyDescent="0.3">
      <c r="A168" s="326" t="s">
        <v>109</v>
      </c>
      <c r="B168" s="317" t="s">
        <v>429</v>
      </c>
      <c r="C168" s="317" t="s">
        <v>334</v>
      </c>
      <c r="D168" s="138" t="s">
        <v>849</v>
      </c>
      <c r="E168" s="317" t="s">
        <v>851</v>
      </c>
      <c r="F168" s="318">
        <v>46093</v>
      </c>
      <c r="G168" s="319" t="s">
        <v>101</v>
      </c>
      <c r="H168" s="319">
        <v>56</v>
      </c>
      <c r="I168" s="320">
        <v>61545.81</v>
      </c>
      <c r="J168" s="320">
        <v>3446565.45</v>
      </c>
      <c r="K168" s="319" t="s">
        <v>101</v>
      </c>
      <c r="L168" s="327">
        <v>1.0200000000000001E-2</v>
      </c>
    </row>
    <row r="169" spans="1:12" ht="15.75" thickBot="1" x14ac:dyDescent="0.3">
      <c r="A169" s="326" t="s">
        <v>109</v>
      </c>
      <c r="B169" s="317" t="s">
        <v>429</v>
      </c>
      <c r="C169" s="317" t="s">
        <v>267</v>
      </c>
      <c r="D169" s="138" t="s">
        <v>850</v>
      </c>
      <c r="E169" s="317" t="s">
        <v>848</v>
      </c>
      <c r="F169" s="318">
        <v>46195</v>
      </c>
      <c r="G169" s="319" t="s">
        <v>101</v>
      </c>
      <c r="H169" s="319">
        <v>42</v>
      </c>
      <c r="I169" s="320">
        <v>59351.69</v>
      </c>
      <c r="J169" s="320">
        <v>2492771.17</v>
      </c>
      <c r="K169" s="319" t="s">
        <v>101</v>
      </c>
      <c r="L169" s="327">
        <v>1.17E-2</v>
      </c>
    </row>
    <row r="170" spans="1:12" ht="15.75" thickBot="1" x14ac:dyDescent="0.3">
      <c r="A170" s="326" t="s">
        <v>109</v>
      </c>
      <c r="B170" s="317" t="s">
        <v>429</v>
      </c>
      <c r="C170" s="317" t="s">
        <v>267</v>
      </c>
      <c r="D170" s="138" t="s">
        <v>849</v>
      </c>
      <c r="E170" s="317" t="s">
        <v>700</v>
      </c>
      <c r="F170" s="318">
        <v>46093</v>
      </c>
      <c r="G170" s="319" t="s">
        <v>101</v>
      </c>
      <c r="H170" s="319">
        <v>5</v>
      </c>
      <c r="I170" s="320">
        <v>61519.5</v>
      </c>
      <c r="J170" s="320">
        <v>307597.48</v>
      </c>
      <c r="K170" s="319" t="s">
        <v>101</v>
      </c>
      <c r="L170" s="327">
        <v>1.4E-3</v>
      </c>
    </row>
    <row r="171" spans="1:12" ht="15.75" thickBot="1" x14ac:dyDescent="0.3">
      <c r="A171" s="326" t="s">
        <v>109</v>
      </c>
      <c r="B171" s="317" t="s">
        <v>429</v>
      </c>
      <c r="C171" s="317" t="s">
        <v>909</v>
      </c>
      <c r="D171" s="138" t="s">
        <v>849</v>
      </c>
      <c r="E171" s="317" t="s">
        <v>504</v>
      </c>
      <c r="F171" s="318">
        <v>46093</v>
      </c>
      <c r="G171" s="319" t="s">
        <v>101</v>
      </c>
      <c r="H171" s="319">
        <v>6</v>
      </c>
      <c r="I171" s="320">
        <v>61545.81</v>
      </c>
      <c r="J171" s="320">
        <v>369274.87</v>
      </c>
      <c r="K171" s="319" t="s">
        <v>101</v>
      </c>
      <c r="L171" s="327">
        <v>8.0000000000000002E-3</v>
      </c>
    </row>
    <row r="172" spans="1:12" ht="15.75" thickBot="1" x14ac:dyDescent="0.3">
      <c r="A172" s="326" t="s">
        <v>109</v>
      </c>
      <c r="B172" s="317" t="s">
        <v>429</v>
      </c>
      <c r="C172" s="317" t="s">
        <v>335</v>
      </c>
      <c r="D172" s="138" t="s">
        <v>849</v>
      </c>
      <c r="E172" s="317" t="s">
        <v>700</v>
      </c>
      <c r="F172" s="318">
        <v>46093</v>
      </c>
      <c r="G172" s="319" t="s">
        <v>101</v>
      </c>
      <c r="H172" s="319">
        <v>5</v>
      </c>
      <c r="I172" s="320">
        <v>61519.5</v>
      </c>
      <c r="J172" s="320">
        <v>307597.48</v>
      </c>
      <c r="K172" s="319" t="s">
        <v>101</v>
      </c>
      <c r="L172" s="327">
        <v>7.6E-3</v>
      </c>
    </row>
    <row r="173" spans="1:12" ht="15.75" thickBot="1" x14ac:dyDescent="0.3">
      <c r="A173" s="326" t="s">
        <v>109</v>
      </c>
      <c r="B173" s="317" t="s">
        <v>370</v>
      </c>
      <c r="C173" s="317" t="s">
        <v>774</v>
      </c>
      <c r="D173" s="138" t="s">
        <v>1020</v>
      </c>
      <c r="E173" s="317" t="s">
        <v>161</v>
      </c>
      <c r="F173" s="318">
        <v>45992</v>
      </c>
      <c r="G173" s="319" t="s">
        <v>101</v>
      </c>
      <c r="H173" s="319">
        <v>131</v>
      </c>
      <c r="I173" s="320">
        <v>63043.16</v>
      </c>
      <c r="J173" s="320">
        <v>8258653.6500000004</v>
      </c>
      <c r="K173" s="319" t="s">
        <v>101</v>
      </c>
      <c r="L173" s="327">
        <v>6.3600000000000004E-2</v>
      </c>
    </row>
    <row r="174" spans="1:12" ht="15.75" thickBot="1" x14ac:dyDescent="0.3">
      <c r="A174" s="326" t="s">
        <v>109</v>
      </c>
      <c r="B174" s="317" t="s">
        <v>370</v>
      </c>
      <c r="C174" s="317" t="s">
        <v>774</v>
      </c>
      <c r="D174" s="138" t="s">
        <v>1197</v>
      </c>
      <c r="E174" s="317" t="s">
        <v>557</v>
      </c>
      <c r="F174" s="318">
        <v>46248</v>
      </c>
      <c r="G174" s="319" t="s">
        <v>101</v>
      </c>
      <c r="H174" s="319">
        <v>131</v>
      </c>
      <c r="I174" s="320">
        <v>57861.87</v>
      </c>
      <c r="J174" s="320">
        <v>7579905.2000000002</v>
      </c>
      <c r="K174" s="319" t="s">
        <v>101</v>
      </c>
      <c r="L174" s="327">
        <v>5.8400000000000001E-2</v>
      </c>
    </row>
    <row r="175" spans="1:12" ht="15.75" thickBot="1" x14ac:dyDescent="0.3">
      <c r="A175" s="326" t="s">
        <v>109</v>
      </c>
      <c r="B175" s="317" t="s">
        <v>370</v>
      </c>
      <c r="C175" s="317" t="s">
        <v>781</v>
      </c>
      <c r="D175" s="138" t="s">
        <v>1360</v>
      </c>
      <c r="E175" s="317" t="s">
        <v>1370</v>
      </c>
      <c r="F175" s="318">
        <v>46083</v>
      </c>
      <c r="G175" s="319" t="s">
        <v>101</v>
      </c>
      <c r="H175" s="319">
        <v>14</v>
      </c>
      <c r="I175" s="320">
        <v>61152.75</v>
      </c>
      <c r="J175" s="320">
        <v>856138.49</v>
      </c>
      <c r="K175" s="319" t="s">
        <v>101</v>
      </c>
      <c r="L175" s="327">
        <v>6.7000000000000002E-3</v>
      </c>
    </row>
    <row r="176" spans="1:12" ht="15.75" thickBot="1" x14ac:dyDescent="0.3">
      <c r="A176" s="326" t="s">
        <v>109</v>
      </c>
      <c r="B176" s="317" t="s">
        <v>370</v>
      </c>
      <c r="C176" s="317" t="s">
        <v>781</v>
      </c>
      <c r="D176" s="138" t="s">
        <v>1371</v>
      </c>
      <c r="E176" s="317" t="s">
        <v>489</v>
      </c>
      <c r="F176" s="318">
        <v>46104</v>
      </c>
      <c r="G176" s="319" t="s">
        <v>101</v>
      </c>
      <c r="H176" s="319">
        <v>1</v>
      </c>
      <c r="I176" s="320">
        <v>61029.82</v>
      </c>
      <c r="J176" s="320">
        <v>61029.82</v>
      </c>
      <c r="K176" s="319" t="s">
        <v>101</v>
      </c>
      <c r="L176" s="327">
        <v>5.0000000000000001E-4</v>
      </c>
    </row>
    <row r="177" spans="1:12" ht="15.75" thickBot="1" x14ac:dyDescent="0.3">
      <c r="A177" s="326" t="s">
        <v>109</v>
      </c>
      <c r="B177" s="317" t="s">
        <v>370</v>
      </c>
      <c r="C177" s="317" t="s">
        <v>98</v>
      </c>
      <c r="D177" s="138" t="s">
        <v>1371</v>
      </c>
      <c r="E177" s="317" t="s">
        <v>1372</v>
      </c>
      <c r="F177" s="318">
        <v>46104</v>
      </c>
      <c r="G177" s="319" t="s">
        <v>101</v>
      </c>
      <c r="H177" s="319">
        <v>15</v>
      </c>
      <c r="I177" s="320">
        <v>61070.68</v>
      </c>
      <c r="J177" s="320">
        <v>916060.15</v>
      </c>
      <c r="K177" s="319" t="s">
        <v>101</v>
      </c>
      <c r="L177" s="327">
        <v>1.6999999999999999E-3</v>
      </c>
    </row>
    <row r="178" spans="1:12" ht="15.75" thickBot="1" x14ac:dyDescent="0.3">
      <c r="A178" s="326" t="s">
        <v>109</v>
      </c>
      <c r="B178" s="317" t="s">
        <v>370</v>
      </c>
      <c r="C178" s="317" t="s">
        <v>98</v>
      </c>
      <c r="D178" s="138" t="s">
        <v>1373</v>
      </c>
      <c r="E178" s="317" t="s">
        <v>679</v>
      </c>
      <c r="F178" s="318">
        <v>46097</v>
      </c>
      <c r="G178" s="319" t="s">
        <v>101</v>
      </c>
      <c r="H178" s="319">
        <v>8</v>
      </c>
      <c r="I178" s="320">
        <v>60929.95</v>
      </c>
      <c r="J178" s="320">
        <v>487439.59</v>
      </c>
      <c r="K178" s="319" t="s">
        <v>101</v>
      </c>
      <c r="L178" s="327">
        <v>8.9999999999999998E-4</v>
      </c>
    </row>
    <row r="179" spans="1:12" ht="15.75" thickBot="1" x14ac:dyDescent="0.3">
      <c r="A179" s="326" t="s">
        <v>109</v>
      </c>
      <c r="B179" s="317" t="s">
        <v>319</v>
      </c>
      <c r="C179" s="317" t="s">
        <v>267</v>
      </c>
      <c r="D179" s="138" t="s">
        <v>320</v>
      </c>
      <c r="E179" s="317" t="s">
        <v>506</v>
      </c>
      <c r="F179" s="318">
        <v>46182</v>
      </c>
      <c r="G179" s="319" t="s">
        <v>101</v>
      </c>
      <c r="H179" s="319">
        <v>54</v>
      </c>
      <c r="I179" s="320">
        <v>78021.86</v>
      </c>
      <c r="J179" s="320">
        <v>4213180.43</v>
      </c>
      <c r="K179" s="319" t="s">
        <v>101</v>
      </c>
      <c r="L179" s="327">
        <v>1.9800000000000002E-2</v>
      </c>
    </row>
    <row r="180" spans="1:12" ht="15.75" thickBot="1" x14ac:dyDescent="0.3">
      <c r="A180" s="326" t="s">
        <v>109</v>
      </c>
      <c r="B180" s="317" t="s">
        <v>743</v>
      </c>
      <c r="C180" s="317" t="s">
        <v>774</v>
      </c>
      <c r="D180" s="138" t="s">
        <v>1021</v>
      </c>
      <c r="E180" s="317" t="s">
        <v>161</v>
      </c>
      <c r="F180" s="318">
        <v>45971</v>
      </c>
      <c r="G180" s="319" t="s">
        <v>101</v>
      </c>
      <c r="H180" s="319">
        <v>257</v>
      </c>
      <c r="I180" s="320">
        <v>63065.14</v>
      </c>
      <c r="J180" s="320">
        <v>16207740.09</v>
      </c>
      <c r="K180" s="319" t="s">
        <v>101</v>
      </c>
      <c r="L180" s="327">
        <v>0.12479999999999999</v>
      </c>
    </row>
    <row r="181" spans="1:12" ht="15.75" thickBot="1" x14ac:dyDescent="0.3">
      <c r="A181" s="326" t="s">
        <v>109</v>
      </c>
      <c r="B181" s="317" t="s">
        <v>868</v>
      </c>
      <c r="C181" s="317" t="s">
        <v>800</v>
      </c>
      <c r="D181" s="138" t="s">
        <v>971</v>
      </c>
      <c r="E181" s="317" t="s">
        <v>1062</v>
      </c>
      <c r="F181" s="318">
        <v>46290</v>
      </c>
      <c r="G181" s="319" t="s">
        <v>101</v>
      </c>
      <c r="H181" s="319">
        <v>3</v>
      </c>
      <c r="I181" s="320">
        <v>57387.08</v>
      </c>
      <c r="J181" s="320">
        <v>172161.24</v>
      </c>
      <c r="K181" s="319" t="s">
        <v>101</v>
      </c>
      <c r="L181" s="327">
        <v>8.0000000000000004E-4</v>
      </c>
    </row>
    <row r="182" spans="1:12" ht="15.75" thickBot="1" x14ac:dyDescent="0.3">
      <c r="A182" s="326" t="s">
        <v>109</v>
      </c>
      <c r="B182" s="317" t="s">
        <v>868</v>
      </c>
      <c r="C182" s="317" t="s">
        <v>98</v>
      </c>
      <c r="D182" s="138" t="s">
        <v>870</v>
      </c>
      <c r="E182" s="317" t="s">
        <v>502</v>
      </c>
      <c r="F182" s="318">
        <v>46290</v>
      </c>
      <c r="G182" s="319" t="s">
        <v>101</v>
      </c>
      <c r="H182" s="319">
        <v>84</v>
      </c>
      <c r="I182" s="320">
        <v>57387.08</v>
      </c>
      <c r="J182" s="320">
        <v>4820514.76</v>
      </c>
      <c r="K182" s="319" t="s">
        <v>101</v>
      </c>
      <c r="L182" s="327">
        <v>9.1000000000000004E-3</v>
      </c>
    </row>
    <row r="183" spans="1:12" ht="15.75" thickBot="1" x14ac:dyDescent="0.3">
      <c r="A183" s="326" t="s">
        <v>109</v>
      </c>
      <c r="B183" s="317" t="s">
        <v>868</v>
      </c>
      <c r="C183" s="317" t="s">
        <v>98</v>
      </c>
      <c r="D183" s="138" t="s">
        <v>869</v>
      </c>
      <c r="E183" s="317" t="s">
        <v>502</v>
      </c>
      <c r="F183" s="318">
        <v>46290</v>
      </c>
      <c r="G183" s="319" t="s">
        <v>101</v>
      </c>
      <c r="H183" s="319">
        <v>7</v>
      </c>
      <c r="I183" s="320">
        <v>57387.08</v>
      </c>
      <c r="J183" s="320">
        <v>401709.56</v>
      </c>
      <c r="K183" s="319" t="s">
        <v>101</v>
      </c>
      <c r="L183" s="327">
        <v>8.0000000000000004E-4</v>
      </c>
    </row>
    <row r="184" spans="1:12" ht="15.75" thickBot="1" x14ac:dyDescent="0.3">
      <c r="A184" s="326" t="s">
        <v>109</v>
      </c>
      <c r="B184" s="317" t="s">
        <v>868</v>
      </c>
      <c r="C184" s="317" t="s">
        <v>106</v>
      </c>
      <c r="D184" s="138" t="s">
        <v>871</v>
      </c>
      <c r="E184" s="317" t="s">
        <v>161</v>
      </c>
      <c r="F184" s="318">
        <v>46290</v>
      </c>
      <c r="G184" s="319" t="s">
        <v>101</v>
      </c>
      <c r="H184" s="319">
        <v>53</v>
      </c>
      <c r="I184" s="320">
        <v>57387.08</v>
      </c>
      <c r="J184" s="320">
        <v>3041515.27</v>
      </c>
      <c r="K184" s="319" t="s">
        <v>101</v>
      </c>
      <c r="L184" s="327">
        <v>9.2999999999999992E-3</v>
      </c>
    </row>
    <row r="185" spans="1:12" ht="15.75" thickBot="1" x14ac:dyDescent="0.3">
      <c r="A185" s="326" t="s">
        <v>109</v>
      </c>
      <c r="B185" s="317" t="s">
        <v>868</v>
      </c>
      <c r="C185" s="317" t="s">
        <v>335</v>
      </c>
      <c r="D185" s="138" t="s">
        <v>872</v>
      </c>
      <c r="E185" s="317" t="s">
        <v>161</v>
      </c>
      <c r="F185" s="318">
        <v>46290</v>
      </c>
      <c r="G185" s="319" t="s">
        <v>101</v>
      </c>
      <c r="H185" s="319">
        <v>3</v>
      </c>
      <c r="I185" s="320">
        <v>57405.55</v>
      </c>
      <c r="J185" s="320">
        <v>172216.66</v>
      </c>
      <c r="K185" s="319" t="s">
        <v>101</v>
      </c>
      <c r="L185" s="327">
        <v>4.1999999999999997E-3</v>
      </c>
    </row>
    <row r="186" spans="1:12" ht="15.75" thickBot="1" x14ac:dyDescent="0.3">
      <c r="A186" s="326" t="s">
        <v>109</v>
      </c>
      <c r="B186" s="317" t="s">
        <v>678</v>
      </c>
      <c r="C186" s="317" t="s">
        <v>800</v>
      </c>
      <c r="D186" s="138" t="s">
        <v>807</v>
      </c>
      <c r="E186" s="317" t="s">
        <v>974</v>
      </c>
      <c r="F186" s="318">
        <v>46181</v>
      </c>
      <c r="G186" s="319" t="s">
        <v>101</v>
      </c>
      <c r="H186" s="319">
        <v>5</v>
      </c>
      <c r="I186" s="320">
        <v>59452.29</v>
      </c>
      <c r="J186" s="320">
        <v>297261.45</v>
      </c>
      <c r="K186" s="319" t="s">
        <v>101</v>
      </c>
      <c r="L186" s="327">
        <v>1.4E-3</v>
      </c>
    </row>
    <row r="187" spans="1:12" ht="15.75" thickBot="1" x14ac:dyDescent="0.3">
      <c r="A187" s="326" t="s">
        <v>109</v>
      </c>
      <c r="B187" s="317" t="s">
        <v>678</v>
      </c>
      <c r="C187" s="317" t="s">
        <v>98</v>
      </c>
      <c r="D187" s="138" t="s">
        <v>807</v>
      </c>
      <c r="E187" s="317" t="s">
        <v>504</v>
      </c>
      <c r="F187" s="318">
        <v>46181</v>
      </c>
      <c r="G187" s="319" t="s">
        <v>101</v>
      </c>
      <c r="H187" s="319">
        <v>37</v>
      </c>
      <c r="I187" s="320">
        <v>59452.29</v>
      </c>
      <c r="J187" s="320">
        <v>2199734.7599999998</v>
      </c>
      <c r="K187" s="319" t="s">
        <v>101</v>
      </c>
      <c r="L187" s="327">
        <v>4.1000000000000003E-3</v>
      </c>
    </row>
    <row r="188" spans="1:12" ht="15.75" thickBot="1" x14ac:dyDescent="0.3">
      <c r="A188" s="326" t="s">
        <v>109</v>
      </c>
      <c r="B188" s="317" t="s">
        <v>678</v>
      </c>
      <c r="C188" s="317" t="s">
        <v>106</v>
      </c>
      <c r="D188" s="138" t="s">
        <v>807</v>
      </c>
      <c r="E188" s="317" t="s">
        <v>161</v>
      </c>
      <c r="F188" s="318">
        <v>46181</v>
      </c>
      <c r="G188" s="319" t="s">
        <v>101</v>
      </c>
      <c r="H188" s="319">
        <v>41</v>
      </c>
      <c r="I188" s="320">
        <v>59452.29</v>
      </c>
      <c r="J188" s="320">
        <v>2437543.92</v>
      </c>
      <c r="K188" s="319" t="s">
        <v>101</v>
      </c>
      <c r="L188" s="327">
        <v>7.4000000000000003E-3</v>
      </c>
    </row>
    <row r="189" spans="1:12" ht="15.75" thickBot="1" x14ac:dyDescent="0.3">
      <c r="A189" s="326" t="s">
        <v>109</v>
      </c>
      <c r="B189" s="317" t="s">
        <v>678</v>
      </c>
      <c r="C189" s="317" t="s">
        <v>267</v>
      </c>
      <c r="D189" s="138" t="s">
        <v>807</v>
      </c>
      <c r="E189" s="317" t="s">
        <v>161</v>
      </c>
      <c r="F189" s="318">
        <v>46181</v>
      </c>
      <c r="G189" s="319" t="s">
        <v>101</v>
      </c>
      <c r="H189" s="319">
        <v>57</v>
      </c>
      <c r="I189" s="320">
        <v>59436.800000000003</v>
      </c>
      <c r="J189" s="320">
        <v>3387897.44</v>
      </c>
      <c r="K189" s="319" t="s">
        <v>101</v>
      </c>
      <c r="L189" s="327">
        <v>1.5900000000000001E-2</v>
      </c>
    </row>
    <row r="190" spans="1:12" ht="15.75" thickBot="1" x14ac:dyDescent="0.3">
      <c r="A190" s="326" t="s">
        <v>109</v>
      </c>
      <c r="B190" s="317" t="s">
        <v>678</v>
      </c>
      <c r="C190" s="317" t="s">
        <v>909</v>
      </c>
      <c r="D190" s="138" t="s">
        <v>807</v>
      </c>
      <c r="E190" s="317" t="s">
        <v>498</v>
      </c>
      <c r="F190" s="318">
        <v>46181</v>
      </c>
      <c r="G190" s="319" t="s">
        <v>101</v>
      </c>
      <c r="H190" s="319">
        <v>4</v>
      </c>
      <c r="I190" s="320">
        <v>59452.29</v>
      </c>
      <c r="J190" s="320">
        <v>237809.16</v>
      </c>
      <c r="K190" s="319" t="s">
        <v>101</v>
      </c>
      <c r="L190" s="327">
        <v>5.1999999999999998E-3</v>
      </c>
    </row>
    <row r="191" spans="1:12" ht="15.75" thickBot="1" x14ac:dyDescent="0.3">
      <c r="A191" s="326" t="s">
        <v>109</v>
      </c>
      <c r="B191" s="317" t="s">
        <v>678</v>
      </c>
      <c r="C191" s="317" t="s">
        <v>335</v>
      </c>
      <c r="D191" s="138" t="s">
        <v>807</v>
      </c>
      <c r="E191" s="317" t="s">
        <v>161</v>
      </c>
      <c r="F191" s="318">
        <v>46181</v>
      </c>
      <c r="G191" s="319" t="s">
        <v>101</v>
      </c>
      <c r="H191" s="319">
        <v>5</v>
      </c>
      <c r="I191" s="320">
        <v>59436.800000000003</v>
      </c>
      <c r="J191" s="320">
        <v>297183.99</v>
      </c>
      <c r="K191" s="319" t="s">
        <v>101</v>
      </c>
      <c r="L191" s="327">
        <v>7.3000000000000001E-3</v>
      </c>
    </row>
    <row r="192" spans="1:12" ht="15.75" thickBot="1" x14ac:dyDescent="0.3">
      <c r="A192" s="326" t="s">
        <v>109</v>
      </c>
      <c r="B192" s="317" t="s">
        <v>854</v>
      </c>
      <c r="C192" s="317" t="s">
        <v>781</v>
      </c>
      <c r="D192" s="138" t="s">
        <v>1374</v>
      </c>
      <c r="E192" s="317" t="s">
        <v>161</v>
      </c>
      <c r="F192" s="318">
        <v>46246</v>
      </c>
      <c r="G192" s="319" t="s">
        <v>101</v>
      </c>
      <c r="H192" s="319">
        <v>10</v>
      </c>
      <c r="I192" s="320">
        <v>58891.44</v>
      </c>
      <c r="J192" s="320">
        <v>588914.36</v>
      </c>
      <c r="K192" s="319" t="s">
        <v>101</v>
      </c>
      <c r="L192" s="327">
        <v>4.5999999999999999E-3</v>
      </c>
    </row>
    <row r="193" spans="1:12" ht="15.75" thickBot="1" x14ac:dyDescent="0.3">
      <c r="A193" s="326" t="s">
        <v>109</v>
      </c>
      <c r="B193" s="317" t="s">
        <v>854</v>
      </c>
      <c r="C193" s="317" t="s">
        <v>98</v>
      </c>
      <c r="D193" s="138" t="s">
        <v>1057</v>
      </c>
      <c r="E193" s="317" t="s">
        <v>1375</v>
      </c>
      <c r="F193" s="318">
        <v>46234</v>
      </c>
      <c r="G193" s="319" t="s">
        <v>101</v>
      </c>
      <c r="H193" s="319">
        <v>10</v>
      </c>
      <c r="I193" s="320">
        <v>59709.43</v>
      </c>
      <c r="J193" s="320">
        <v>597094.26</v>
      </c>
      <c r="K193" s="319" t="s">
        <v>101</v>
      </c>
      <c r="L193" s="327">
        <v>1.1000000000000001E-3</v>
      </c>
    </row>
    <row r="194" spans="1:12" ht="15.75" thickBot="1" x14ac:dyDescent="0.3">
      <c r="A194" s="326" t="s">
        <v>109</v>
      </c>
      <c r="B194" s="317" t="s">
        <v>854</v>
      </c>
      <c r="C194" s="317" t="s">
        <v>98</v>
      </c>
      <c r="D194" s="138" t="s">
        <v>1376</v>
      </c>
      <c r="E194" s="317" t="s">
        <v>161</v>
      </c>
      <c r="F194" s="318">
        <v>46246</v>
      </c>
      <c r="G194" s="319" t="s">
        <v>101</v>
      </c>
      <c r="H194" s="319">
        <v>8</v>
      </c>
      <c r="I194" s="320">
        <v>58880.29</v>
      </c>
      <c r="J194" s="320">
        <v>471042.31</v>
      </c>
      <c r="K194" s="319" t="s">
        <v>101</v>
      </c>
      <c r="L194" s="327">
        <v>8.9999999999999998E-4</v>
      </c>
    </row>
    <row r="195" spans="1:12" ht="15.75" thickBot="1" x14ac:dyDescent="0.3">
      <c r="A195" s="326" t="s">
        <v>109</v>
      </c>
      <c r="B195" s="317" t="s">
        <v>854</v>
      </c>
      <c r="C195" s="317" t="s">
        <v>98</v>
      </c>
      <c r="D195" s="138" t="s">
        <v>1058</v>
      </c>
      <c r="E195" s="317" t="s">
        <v>1375</v>
      </c>
      <c r="F195" s="318">
        <v>46234</v>
      </c>
      <c r="G195" s="319" t="s">
        <v>101</v>
      </c>
      <c r="H195" s="319">
        <v>7</v>
      </c>
      <c r="I195" s="320">
        <v>59709.43</v>
      </c>
      <c r="J195" s="320">
        <v>417965.98</v>
      </c>
      <c r="K195" s="319" t="s">
        <v>101</v>
      </c>
      <c r="L195" s="327">
        <v>8.0000000000000004E-4</v>
      </c>
    </row>
    <row r="196" spans="1:12" ht="15.75" thickBot="1" x14ac:dyDescent="0.3">
      <c r="A196" s="326" t="s">
        <v>109</v>
      </c>
      <c r="B196" s="317" t="s">
        <v>854</v>
      </c>
      <c r="C196" s="317" t="s">
        <v>98</v>
      </c>
      <c r="D196" s="138" t="s">
        <v>1377</v>
      </c>
      <c r="E196" s="317" t="s">
        <v>161</v>
      </c>
      <c r="F196" s="318">
        <v>46246</v>
      </c>
      <c r="G196" s="319" t="s">
        <v>101</v>
      </c>
      <c r="H196" s="319">
        <v>5</v>
      </c>
      <c r="I196" s="320">
        <v>58880.29</v>
      </c>
      <c r="J196" s="320">
        <v>294401.44</v>
      </c>
      <c r="K196" s="319" t="s">
        <v>101</v>
      </c>
      <c r="L196" s="327">
        <v>5.9999999999999995E-4</v>
      </c>
    </row>
    <row r="197" spans="1:12" ht="15.75" thickBot="1" x14ac:dyDescent="0.3">
      <c r="A197" s="326" t="s">
        <v>109</v>
      </c>
      <c r="B197" s="317" t="s">
        <v>854</v>
      </c>
      <c r="C197" s="317" t="s">
        <v>98</v>
      </c>
      <c r="D197" s="138" t="s">
        <v>1378</v>
      </c>
      <c r="E197" s="317" t="s">
        <v>161</v>
      </c>
      <c r="F197" s="318">
        <v>46246</v>
      </c>
      <c r="G197" s="319" t="s">
        <v>101</v>
      </c>
      <c r="H197" s="319">
        <v>3</v>
      </c>
      <c r="I197" s="320">
        <v>58880.29</v>
      </c>
      <c r="J197" s="320">
        <v>176640.87</v>
      </c>
      <c r="K197" s="319" t="s">
        <v>101</v>
      </c>
      <c r="L197" s="327">
        <v>2.9999999999999997E-4</v>
      </c>
    </row>
    <row r="198" spans="1:12" ht="15.75" thickBot="1" x14ac:dyDescent="0.3">
      <c r="A198" s="326" t="s">
        <v>109</v>
      </c>
      <c r="B198" s="317" t="s">
        <v>854</v>
      </c>
      <c r="C198" s="317" t="s">
        <v>106</v>
      </c>
      <c r="D198" s="138" t="s">
        <v>1376</v>
      </c>
      <c r="E198" s="317" t="s">
        <v>161</v>
      </c>
      <c r="F198" s="318">
        <v>46246</v>
      </c>
      <c r="G198" s="319" t="s">
        <v>101</v>
      </c>
      <c r="H198" s="319">
        <v>23</v>
      </c>
      <c r="I198" s="320">
        <v>58880.29</v>
      </c>
      <c r="J198" s="320">
        <v>1354246.64</v>
      </c>
      <c r="K198" s="319" t="s">
        <v>101</v>
      </c>
      <c r="L198" s="327">
        <v>4.1000000000000003E-3</v>
      </c>
    </row>
    <row r="199" spans="1:12" ht="15.75" thickBot="1" x14ac:dyDescent="0.3">
      <c r="A199" s="326" t="s">
        <v>109</v>
      </c>
      <c r="B199" s="317" t="s">
        <v>854</v>
      </c>
      <c r="C199" s="317" t="s">
        <v>106</v>
      </c>
      <c r="D199" s="138" t="s">
        <v>1059</v>
      </c>
      <c r="E199" s="317" t="s">
        <v>1379</v>
      </c>
      <c r="F199" s="318">
        <v>46234</v>
      </c>
      <c r="G199" s="319" t="s">
        <v>101</v>
      </c>
      <c r="H199" s="319">
        <v>12</v>
      </c>
      <c r="I199" s="320">
        <v>59709.43</v>
      </c>
      <c r="J199" s="320">
        <v>716513.11</v>
      </c>
      <c r="K199" s="319" t="s">
        <v>101</v>
      </c>
      <c r="L199" s="327">
        <v>2.2000000000000001E-3</v>
      </c>
    </row>
    <row r="200" spans="1:12" ht="15.75" thickBot="1" x14ac:dyDescent="0.3">
      <c r="A200" s="326" t="s">
        <v>109</v>
      </c>
      <c r="B200" s="317" t="s">
        <v>854</v>
      </c>
      <c r="C200" s="317" t="s">
        <v>106</v>
      </c>
      <c r="D200" s="138" t="s">
        <v>1056</v>
      </c>
      <c r="E200" s="317" t="s">
        <v>1379</v>
      </c>
      <c r="F200" s="318">
        <v>46234</v>
      </c>
      <c r="G200" s="319" t="s">
        <v>101</v>
      </c>
      <c r="H200" s="319">
        <v>1</v>
      </c>
      <c r="I200" s="320">
        <v>59709.43</v>
      </c>
      <c r="J200" s="320">
        <v>59709.43</v>
      </c>
      <c r="K200" s="319" t="s">
        <v>101</v>
      </c>
      <c r="L200" s="327">
        <v>2.0000000000000001E-4</v>
      </c>
    </row>
    <row r="201" spans="1:12" ht="15.75" thickBot="1" x14ac:dyDescent="0.3">
      <c r="A201" s="326" t="s">
        <v>109</v>
      </c>
      <c r="B201" s="317" t="s">
        <v>854</v>
      </c>
      <c r="C201" s="317" t="s">
        <v>267</v>
      </c>
      <c r="D201" s="138" t="s">
        <v>1068</v>
      </c>
      <c r="E201" s="317" t="s">
        <v>1375</v>
      </c>
      <c r="F201" s="318">
        <v>46234</v>
      </c>
      <c r="G201" s="319" t="s">
        <v>101</v>
      </c>
      <c r="H201" s="319">
        <v>17</v>
      </c>
      <c r="I201" s="320">
        <v>59547.45</v>
      </c>
      <c r="J201" s="320">
        <v>1012306.66</v>
      </c>
      <c r="K201" s="319" t="s">
        <v>101</v>
      </c>
      <c r="L201" s="327">
        <v>4.7999999999999996E-3</v>
      </c>
    </row>
    <row r="202" spans="1:12" ht="15.75" thickBot="1" x14ac:dyDescent="0.3">
      <c r="A202" s="326" t="s">
        <v>109</v>
      </c>
      <c r="B202" s="317" t="s">
        <v>854</v>
      </c>
      <c r="C202" s="317" t="s">
        <v>909</v>
      </c>
      <c r="D202" s="138" t="s">
        <v>1159</v>
      </c>
      <c r="E202" s="317" t="s">
        <v>1368</v>
      </c>
      <c r="F202" s="318">
        <v>46234</v>
      </c>
      <c r="G202" s="319" t="s">
        <v>101</v>
      </c>
      <c r="H202" s="319">
        <v>4</v>
      </c>
      <c r="I202" s="320">
        <v>59709.42</v>
      </c>
      <c r="J202" s="320">
        <v>238837.7</v>
      </c>
      <c r="K202" s="319" t="s">
        <v>101</v>
      </c>
      <c r="L202" s="327">
        <v>5.1999999999999998E-3</v>
      </c>
    </row>
    <row r="203" spans="1:12" ht="15.75" thickBot="1" x14ac:dyDescent="0.3">
      <c r="A203" s="326" t="s">
        <v>109</v>
      </c>
      <c r="B203" s="317" t="s">
        <v>854</v>
      </c>
      <c r="C203" s="317" t="s">
        <v>335</v>
      </c>
      <c r="D203" s="138" t="s">
        <v>1069</v>
      </c>
      <c r="E203" s="317" t="s">
        <v>488</v>
      </c>
      <c r="F203" s="318">
        <v>46234</v>
      </c>
      <c r="G203" s="319" t="s">
        <v>101</v>
      </c>
      <c r="H203" s="319">
        <v>3</v>
      </c>
      <c r="I203" s="320">
        <v>59547.45</v>
      </c>
      <c r="J203" s="320">
        <v>178642.35</v>
      </c>
      <c r="K203" s="319" t="s">
        <v>101</v>
      </c>
      <c r="L203" s="327">
        <v>4.4000000000000003E-3</v>
      </c>
    </row>
    <row r="204" spans="1:12" ht="15.75" thickBot="1" x14ac:dyDescent="0.3">
      <c r="A204" s="326" t="s">
        <v>109</v>
      </c>
      <c r="B204" s="317" t="s">
        <v>854</v>
      </c>
      <c r="C204" s="317" t="s">
        <v>335</v>
      </c>
      <c r="D204" s="138" t="s">
        <v>1380</v>
      </c>
      <c r="E204" s="317" t="s">
        <v>161</v>
      </c>
      <c r="F204" s="318">
        <v>46246</v>
      </c>
      <c r="G204" s="319" t="s">
        <v>101</v>
      </c>
      <c r="H204" s="319">
        <v>3</v>
      </c>
      <c r="I204" s="320">
        <v>58891.44</v>
      </c>
      <c r="J204" s="320">
        <v>176674.31</v>
      </c>
      <c r="K204" s="319" t="s">
        <v>101</v>
      </c>
      <c r="L204" s="327">
        <v>4.4000000000000003E-3</v>
      </c>
    </row>
    <row r="205" spans="1:12" ht="15.75" thickBot="1" x14ac:dyDescent="0.3">
      <c r="A205" s="326" t="s">
        <v>109</v>
      </c>
      <c r="B205" s="317" t="s">
        <v>854</v>
      </c>
      <c r="C205" s="317" t="s">
        <v>861</v>
      </c>
      <c r="D205" s="138" t="s">
        <v>873</v>
      </c>
      <c r="E205" s="317" t="s">
        <v>488</v>
      </c>
      <c r="F205" s="318">
        <v>46234</v>
      </c>
      <c r="G205" s="319" t="s">
        <v>101</v>
      </c>
      <c r="H205" s="319">
        <v>3</v>
      </c>
      <c r="I205" s="320">
        <v>59709.43</v>
      </c>
      <c r="J205" s="320">
        <v>179128.28</v>
      </c>
      <c r="K205" s="319" t="s">
        <v>101</v>
      </c>
      <c r="L205" s="327">
        <v>4.7999999999999996E-3</v>
      </c>
    </row>
    <row r="206" spans="1:12" ht="15.75" thickBot="1" x14ac:dyDescent="0.3">
      <c r="A206" s="326" t="s">
        <v>109</v>
      </c>
      <c r="B206" s="317" t="s">
        <v>337</v>
      </c>
      <c r="C206" s="317" t="s">
        <v>98</v>
      </c>
      <c r="D206" s="138" t="s">
        <v>847</v>
      </c>
      <c r="E206" s="317" t="s">
        <v>848</v>
      </c>
      <c r="F206" s="318">
        <v>46562</v>
      </c>
      <c r="G206" s="319" t="s">
        <v>101</v>
      </c>
      <c r="H206" s="319">
        <v>42</v>
      </c>
      <c r="I206" s="320">
        <v>59673.75</v>
      </c>
      <c r="J206" s="320">
        <v>2506297.54</v>
      </c>
      <c r="K206" s="319" t="s">
        <v>101</v>
      </c>
      <c r="L206" s="327">
        <v>4.7000000000000002E-3</v>
      </c>
    </row>
    <row r="207" spans="1:12" ht="15.75" thickBot="1" x14ac:dyDescent="0.3">
      <c r="A207" s="326" t="s">
        <v>109</v>
      </c>
      <c r="B207" s="317" t="s">
        <v>337</v>
      </c>
      <c r="C207" s="317" t="s">
        <v>98</v>
      </c>
      <c r="D207" s="138" t="s">
        <v>761</v>
      </c>
      <c r="E207" s="317" t="s">
        <v>504</v>
      </c>
      <c r="F207" s="318">
        <v>46127</v>
      </c>
      <c r="G207" s="319" t="s">
        <v>101</v>
      </c>
      <c r="H207" s="319">
        <v>31</v>
      </c>
      <c r="I207" s="320">
        <v>60349.19</v>
      </c>
      <c r="J207" s="320">
        <v>1870824.9</v>
      </c>
      <c r="K207" s="319" t="s">
        <v>101</v>
      </c>
      <c r="L207" s="327">
        <v>3.5000000000000001E-3</v>
      </c>
    </row>
    <row r="208" spans="1:12" ht="15.75" thickBot="1" x14ac:dyDescent="0.3">
      <c r="A208" s="326" t="s">
        <v>109</v>
      </c>
      <c r="B208" s="317" t="s">
        <v>337</v>
      </c>
      <c r="C208" s="317" t="s">
        <v>98</v>
      </c>
      <c r="D208" s="138" t="s">
        <v>846</v>
      </c>
      <c r="E208" s="317" t="s">
        <v>509</v>
      </c>
      <c r="F208" s="318">
        <v>46475</v>
      </c>
      <c r="G208" s="319" t="s">
        <v>101</v>
      </c>
      <c r="H208" s="319">
        <v>22</v>
      </c>
      <c r="I208" s="320">
        <v>61179.28</v>
      </c>
      <c r="J208" s="320">
        <v>1345944.06</v>
      </c>
      <c r="K208" s="319" t="s">
        <v>101</v>
      </c>
      <c r="L208" s="327">
        <v>2.5000000000000001E-3</v>
      </c>
    </row>
    <row r="209" spans="1:12" ht="15.75" thickBot="1" x14ac:dyDescent="0.3">
      <c r="A209" s="326" t="s">
        <v>109</v>
      </c>
      <c r="B209" s="317" t="s">
        <v>337</v>
      </c>
      <c r="C209" s="317" t="s">
        <v>98</v>
      </c>
      <c r="D209" s="138" t="s">
        <v>804</v>
      </c>
      <c r="E209" s="317" t="s">
        <v>504</v>
      </c>
      <c r="F209" s="318">
        <v>46127</v>
      </c>
      <c r="G209" s="319" t="s">
        <v>101</v>
      </c>
      <c r="H209" s="319">
        <v>5</v>
      </c>
      <c r="I209" s="320">
        <v>60349.19</v>
      </c>
      <c r="J209" s="320">
        <v>301745.95</v>
      </c>
      <c r="K209" s="319" t="s">
        <v>101</v>
      </c>
      <c r="L209" s="327">
        <v>5.9999999999999995E-4</v>
      </c>
    </row>
    <row r="210" spans="1:12" ht="15.75" thickBot="1" x14ac:dyDescent="0.3">
      <c r="A210" s="326" t="s">
        <v>109</v>
      </c>
      <c r="B210" s="317" t="s">
        <v>337</v>
      </c>
      <c r="C210" s="317" t="s">
        <v>98</v>
      </c>
      <c r="D210" s="138" t="s">
        <v>983</v>
      </c>
      <c r="E210" s="317" t="s">
        <v>504</v>
      </c>
      <c r="F210" s="318">
        <v>46127</v>
      </c>
      <c r="G210" s="319" t="s">
        <v>101</v>
      </c>
      <c r="H210" s="319">
        <v>1</v>
      </c>
      <c r="I210" s="320">
        <v>60349.19</v>
      </c>
      <c r="J210" s="320">
        <v>60349.19</v>
      </c>
      <c r="K210" s="319" t="s">
        <v>101</v>
      </c>
      <c r="L210" s="327">
        <v>1E-4</v>
      </c>
    </row>
    <row r="211" spans="1:12" ht="15.75" thickBot="1" x14ac:dyDescent="0.3">
      <c r="A211" s="326" t="s">
        <v>109</v>
      </c>
      <c r="B211" s="317" t="s">
        <v>337</v>
      </c>
      <c r="C211" s="317" t="s">
        <v>106</v>
      </c>
      <c r="D211" s="138" t="s">
        <v>847</v>
      </c>
      <c r="E211" s="317" t="s">
        <v>506</v>
      </c>
      <c r="F211" s="318">
        <v>46562</v>
      </c>
      <c r="G211" s="319" t="s">
        <v>101</v>
      </c>
      <c r="H211" s="319">
        <v>54</v>
      </c>
      <c r="I211" s="320">
        <v>59673.75</v>
      </c>
      <c r="J211" s="320">
        <v>3222382.55</v>
      </c>
      <c r="K211" s="319" t="s">
        <v>101</v>
      </c>
      <c r="L211" s="327">
        <v>9.7999999999999997E-3</v>
      </c>
    </row>
    <row r="212" spans="1:12" ht="15.75" thickBot="1" x14ac:dyDescent="0.3">
      <c r="A212" s="326" t="s">
        <v>109</v>
      </c>
      <c r="B212" s="317" t="s">
        <v>337</v>
      </c>
      <c r="C212" s="317" t="s">
        <v>106</v>
      </c>
      <c r="D212" s="138" t="s">
        <v>762</v>
      </c>
      <c r="E212" s="317" t="s">
        <v>161</v>
      </c>
      <c r="F212" s="318">
        <v>46127</v>
      </c>
      <c r="G212" s="319" t="s">
        <v>101</v>
      </c>
      <c r="H212" s="319">
        <v>37</v>
      </c>
      <c r="I212" s="320">
        <v>60349.19</v>
      </c>
      <c r="J212" s="320">
        <v>2232920.04</v>
      </c>
      <c r="K212" s="319" t="s">
        <v>101</v>
      </c>
      <c r="L212" s="327">
        <v>6.7999999999999996E-3</v>
      </c>
    </row>
    <row r="213" spans="1:12" ht="15.75" thickBot="1" x14ac:dyDescent="0.3">
      <c r="A213" s="326" t="s">
        <v>109</v>
      </c>
      <c r="B213" s="317" t="s">
        <v>337</v>
      </c>
      <c r="C213" s="317" t="s">
        <v>334</v>
      </c>
      <c r="D213" s="138" t="s">
        <v>847</v>
      </c>
      <c r="E213" s="317" t="s">
        <v>791</v>
      </c>
      <c r="F213" s="318">
        <v>46562</v>
      </c>
      <c r="G213" s="319" t="s">
        <v>101</v>
      </c>
      <c r="H213" s="319">
        <v>44</v>
      </c>
      <c r="I213" s="320">
        <v>59673.75</v>
      </c>
      <c r="J213" s="320">
        <v>2625645.04</v>
      </c>
      <c r="K213" s="319" t="s">
        <v>101</v>
      </c>
      <c r="L213" s="327">
        <v>7.7999999999999996E-3</v>
      </c>
    </row>
    <row r="214" spans="1:12" ht="15.75" thickBot="1" x14ac:dyDescent="0.3">
      <c r="A214" s="326" t="s">
        <v>109</v>
      </c>
      <c r="B214" s="317" t="s">
        <v>337</v>
      </c>
      <c r="C214" s="317" t="s">
        <v>334</v>
      </c>
      <c r="D214" s="138" t="s">
        <v>846</v>
      </c>
      <c r="E214" s="317" t="s">
        <v>556</v>
      </c>
      <c r="F214" s="318">
        <v>46475</v>
      </c>
      <c r="G214" s="319" t="s">
        <v>101</v>
      </c>
      <c r="H214" s="319">
        <v>38</v>
      </c>
      <c r="I214" s="320">
        <v>61179.28</v>
      </c>
      <c r="J214" s="320">
        <v>2324812.4500000002</v>
      </c>
      <c r="K214" s="319" t="s">
        <v>101</v>
      </c>
      <c r="L214" s="327">
        <v>6.8999999999999999E-3</v>
      </c>
    </row>
    <row r="215" spans="1:12" ht="15.75" thickBot="1" x14ac:dyDescent="0.3">
      <c r="A215" s="326" t="s">
        <v>109</v>
      </c>
      <c r="B215" s="317" t="s">
        <v>337</v>
      </c>
      <c r="C215" s="317" t="s">
        <v>267</v>
      </c>
      <c r="D215" s="138" t="s">
        <v>763</v>
      </c>
      <c r="E215" s="317" t="s">
        <v>161</v>
      </c>
      <c r="F215" s="318">
        <v>46127</v>
      </c>
      <c r="G215" s="319" t="s">
        <v>101</v>
      </c>
      <c r="H215" s="319">
        <v>15</v>
      </c>
      <c r="I215" s="320">
        <v>60354.92</v>
      </c>
      <c r="J215" s="320">
        <v>905323.86</v>
      </c>
      <c r="K215" s="319" t="s">
        <v>101</v>
      </c>
      <c r="L215" s="327">
        <v>4.3E-3</v>
      </c>
    </row>
    <row r="216" spans="1:12" ht="15.75" thickBot="1" x14ac:dyDescent="0.3">
      <c r="A216" s="326" t="s">
        <v>109</v>
      </c>
      <c r="B216" s="317" t="s">
        <v>337</v>
      </c>
      <c r="C216" s="317" t="s">
        <v>909</v>
      </c>
      <c r="D216" s="138" t="s">
        <v>846</v>
      </c>
      <c r="E216" s="317" t="s">
        <v>505</v>
      </c>
      <c r="F216" s="318">
        <v>46475</v>
      </c>
      <c r="G216" s="319" t="s">
        <v>101</v>
      </c>
      <c r="H216" s="319">
        <v>13</v>
      </c>
      <c r="I216" s="320">
        <v>61179.28</v>
      </c>
      <c r="J216" s="320">
        <v>795330.58</v>
      </c>
      <c r="K216" s="319" t="s">
        <v>101</v>
      </c>
      <c r="L216" s="327">
        <v>1.7299999999999999E-2</v>
      </c>
    </row>
    <row r="217" spans="1:12" ht="15.75" thickBot="1" x14ac:dyDescent="0.3">
      <c r="A217" s="326" t="s">
        <v>109</v>
      </c>
      <c r="B217" s="317" t="s">
        <v>337</v>
      </c>
      <c r="C217" s="317" t="s">
        <v>909</v>
      </c>
      <c r="D217" s="138" t="s">
        <v>1160</v>
      </c>
      <c r="E217" s="317" t="s">
        <v>700</v>
      </c>
      <c r="F217" s="318">
        <v>46127</v>
      </c>
      <c r="G217" s="319" t="s">
        <v>101</v>
      </c>
      <c r="H217" s="319">
        <v>3</v>
      </c>
      <c r="I217" s="320">
        <v>60349.19</v>
      </c>
      <c r="J217" s="320">
        <v>181047.57</v>
      </c>
      <c r="K217" s="319" t="s">
        <v>101</v>
      </c>
      <c r="L217" s="327">
        <v>3.8999999999999998E-3</v>
      </c>
    </row>
    <row r="218" spans="1:12" ht="15.75" thickBot="1" x14ac:dyDescent="0.3">
      <c r="A218" s="326" t="s">
        <v>109</v>
      </c>
      <c r="B218" s="317" t="s">
        <v>337</v>
      </c>
      <c r="C218" s="317" t="s">
        <v>909</v>
      </c>
      <c r="D218" s="138" t="s">
        <v>984</v>
      </c>
      <c r="E218" s="317" t="s">
        <v>700</v>
      </c>
      <c r="F218" s="318">
        <v>46127</v>
      </c>
      <c r="G218" s="319" t="s">
        <v>101</v>
      </c>
      <c r="H218" s="319">
        <v>2</v>
      </c>
      <c r="I218" s="320">
        <v>60349.19</v>
      </c>
      <c r="J218" s="320">
        <v>120698.38</v>
      </c>
      <c r="K218" s="319" t="s">
        <v>101</v>
      </c>
      <c r="L218" s="327">
        <v>2.5999999999999999E-3</v>
      </c>
    </row>
    <row r="219" spans="1:12" ht="15.75" thickBot="1" x14ac:dyDescent="0.3">
      <c r="A219" s="326" t="s">
        <v>109</v>
      </c>
      <c r="B219" s="317" t="s">
        <v>337</v>
      </c>
      <c r="C219" s="317" t="s">
        <v>335</v>
      </c>
      <c r="D219" s="138" t="s">
        <v>846</v>
      </c>
      <c r="E219" s="317" t="s">
        <v>497</v>
      </c>
      <c r="F219" s="318">
        <v>46475</v>
      </c>
      <c r="G219" s="319" t="s">
        <v>101</v>
      </c>
      <c r="H219" s="319">
        <v>10</v>
      </c>
      <c r="I219" s="320">
        <v>61167.38</v>
      </c>
      <c r="J219" s="320">
        <v>611673.84</v>
      </c>
      <c r="K219" s="319" t="s">
        <v>101</v>
      </c>
      <c r="L219" s="327">
        <v>1.5100000000000001E-2</v>
      </c>
    </row>
    <row r="220" spans="1:12" ht="15.75" thickBot="1" x14ac:dyDescent="0.3">
      <c r="A220" s="326" t="s">
        <v>109</v>
      </c>
      <c r="B220" s="317" t="s">
        <v>337</v>
      </c>
      <c r="C220" s="317" t="s">
        <v>335</v>
      </c>
      <c r="D220" s="138" t="s">
        <v>764</v>
      </c>
      <c r="E220" s="317" t="s">
        <v>161</v>
      </c>
      <c r="F220" s="318">
        <v>46127</v>
      </c>
      <c r="G220" s="319" t="s">
        <v>101</v>
      </c>
      <c r="H220" s="319">
        <v>2</v>
      </c>
      <c r="I220" s="320">
        <v>60354.92</v>
      </c>
      <c r="J220" s="320">
        <v>120709.85</v>
      </c>
      <c r="K220" s="319" t="s">
        <v>101</v>
      </c>
      <c r="L220" s="327">
        <v>3.0000000000000001E-3</v>
      </c>
    </row>
    <row r="221" spans="1:12" ht="15.75" thickBot="1" x14ac:dyDescent="0.3">
      <c r="A221" s="326" t="s">
        <v>109</v>
      </c>
      <c r="B221" s="317" t="s">
        <v>337</v>
      </c>
      <c r="C221" s="317" t="s">
        <v>861</v>
      </c>
      <c r="D221" s="138" t="s">
        <v>846</v>
      </c>
      <c r="E221" s="317" t="s">
        <v>161</v>
      </c>
      <c r="F221" s="318">
        <v>46475</v>
      </c>
      <c r="G221" s="319" t="s">
        <v>101</v>
      </c>
      <c r="H221" s="319">
        <v>7</v>
      </c>
      <c r="I221" s="320">
        <v>61179.28</v>
      </c>
      <c r="J221" s="320">
        <v>428254.93</v>
      </c>
      <c r="K221" s="319" t="s">
        <v>101</v>
      </c>
      <c r="L221" s="327">
        <v>1.1599999999999999E-2</v>
      </c>
    </row>
    <row r="222" spans="1:12" ht="15.75" thickBot="1" x14ac:dyDescent="0.3">
      <c r="A222" s="326" t="s">
        <v>109</v>
      </c>
      <c r="B222" s="317" t="s">
        <v>337</v>
      </c>
      <c r="C222" s="317" t="s">
        <v>861</v>
      </c>
      <c r="D222" s="138" t="s">
        <v>972</v>
      </c>
      <c r="E222" s="317" t="s">
        <v>161</v>
      </c>
      <c r="F222" s="318">
        <v>46127</v>
      </c>
      <c r="G222" s="319" t="s">
        <v>101</v>
      </c>
      <c r="H222" s="319">
        <v>4</v>
      </c>
      <c r="I222" s="320">
        <v>60349.19</v>
      </c>
      <c r="J222" s="320">
        <v>241396.76</v>
      </c>
      <c r="K222" s="319" t="s">
        <v>101</v>
      </c>
      <c r="L222" s="327">
        <v>6.4999999999999997E-3</v>
      </c>
    </row>
    <row r="223" spans="1:12" ht="15.75" thickBot="1" x14ac:dyDescent="0.3">
      <c r="A223" s="326" t="s">
        <v>109</v>
      </c>
      <c r="B223" s="317" t="s">
        <v>910</v>
      </c>
      <c r="C223" s="317" t="s">
        <v>98</v>
      </c>
      <c r="D223" s="138" t="s">
        <v>897</v>
      </c>
      <c r="E223" s="317" t="s">
        <v>161</v>
      </c>
      <c r="F223" s="318">
        <v>46332</v>
      </c>
      <c r="G223" s="319" t="s">
        <v>101</v>
      </c>
      <c r="H223" s="319">
        <v>47</v>
      </c>
      <c r="I223" s="320">
        <v>56996.31</v>
      </c>
      <c r="J223" s="320">
        <v>2678826.4700000002</v>
      </c>
      <c r="K223" s="319" t="s">
        <v>101</v>
      </c>
      <c r="L223" s="327">
        <v>5.0000000000000001E-3</v>
      </c>
    </row>
    <row r="224" spans="1:12" ht="15.75" thickBot="1" x14ac:dyDescent="0.3">
      <c r="A224" s="326" t="s">
        <v>109</v>
      </c>
      <c r="B224" s="317" t="s">
        <v>910</v>
      </c>
      <c r="C224" s="317" t="s">
        <v>106</v>
      </c>
      <c r="D224" s="138" t="s">
        <v>898</v>
      </c>
      <c r="E224" s="317" t="s">
        <v>161</v>
      </c>
      <c r="F224" s="318">
        <v>46332</v>
      </c>
      <c r="G224" s="319" t="s">
        <v>101</v>
      </c>
      <c r="H224" s="319">
        <v>56</v>
      </c>
      <c r="I224" s="320">
        <v>56996.31</v>
      </c>
      <c r="J224" s="320">
        <v>3191793.24</v>
      </c>
      <c r="K224" s="319" t="s">
        <v>101</v>
      </c>
      <c r="L224" s="327">
        <v>9.7000000000000003E-3</v>
      </c>
    </row>
    <row r="225" spans="1:12" ht="15.75" thickBot="1" x14ac:dyDescent="0.3">
      <c r="A225" s="326" t="s">
        <v>109</v>
      </c>
      <c r="B225" s="317" t="s">
        <v>910</v>
      </c>
      <c r="C225" s="317" t="s">
        <v>335</v>
      </c>
      <c r="D225" s="138" t="s">
        <v>899</v>
      </c>
      <c r="E225" s="317" t="s">
        <v>161</v>
      </c>
      <c r="F225" s="318">
        <v>46332</v>
      </c>
      <c r="G225" s="319" t="s">
        <v>101</v>
      </c>
      <c r="H225" s="319">
        <v>3</v>
      </c>
      <c r="I225" s="320">
        <v>57014.82</v>
      </c>
      <c r="J225" s="320">
        <v>171044.45</v>
      </c>
      <c r="K225" s="319" t="s">
        <v>101</v>
      </c>
      <c r="L225" s="327">
        <v>4.1999999999999997E-3</v>
      </c>
    </row>
    <row r="226" spans="1:12" ht="15.75" thickBot="1" x14ac:dyDescent="0.3">
      <c r="A226" s="326" t="s">
        <v>109</v>
      </c>
      <c r="B226" s="317" t="s">
        <v>185</v>
      </c>
      <c r="C226" s="317" t="s">
        <v>267</v>
      </c>
      <c r="D226" s="138" t="s">
        <v>701</v>
      </c>
      <c r="E226" s="317" t="s">
        <v>161</v>
      </c>
      <c r="F226" s="318">
        <v>45996</v>
      </c>
      <c r="G226" s="319" t="s">
        <v>101</v>
      </c>
      <c r="H226" s="319">
        <v>60</v>
      </c>
      <c r="I226" s="320">
        <v>62868.07</v>
      </c>
      <c r="J226" s="320">
        <v>3772084.49</v>
      </c>
      <c r="K226" s="319" t="s">
        <v>101</v>
      </c>
      <c r="L226" s="327">
        <v>1.77E-2</v>
      </c>
    </row>
    <row r="227" spans="1:12" ht="15.75" thickBot="1" x14ac:dyDescent="0.3">
      <c r="A227" s="326" t="s">
        <v>109</v>
      </c>
      <c r="B227" s="317" t="s">
        <v>187</v>
      </c>
      <c r="C227" s="317" t="s">
        <v>774</v>
      </c>
      <c r="D227" s="138" t="s">
        <v>1237</v>
      </c>
      <c r="E227" s="317" t="s">
        <v>1238</v>
      </c>
      <c r="F227" s="318">
        <v>46475</v>
      </c>
      <c r="G227" s="319" t="s">
        <v>101</v>
      </c>
      <c r="H227" s="319">
        <v>240</v>
      </c>
      <c r="I227" s="320">
        <v>53881.91</v>
      </c>
      <c r="J227" s="320">
        <v>12931657.289999999</v>
      </c>
      <c r="K227" s="319" t="s">
        <v>101</v>
      </c>
      <c r="L227" s="327">
        <v>9.9599999999999994E-2</v>
      </c>
    </row>
    <row r="228" spans="1:12" ht="15.75" thickBot="1" x14ac:dyDescent="0.3">
      <c r="A228" s="326" t="s">
        <v>109</v>
      </c>
      <c r="B228" s="317" t="s">
        <v>187</v>
      </c>
      <c r="C228" s="317" t="s">
        <v>774</v>
      </c>
      <c r="D228" s="138" t="s">
        <v>1022</v>
      </c>
      <c r="E228" s="317" t="s">
        <v>540</v>
      </c>
      <c r="F228" s="318">
        <v>46020</v>
      </c>
      <c r="G228" s="319" t="s">
        <v>101</v>
      </c>
      <c r="H228" s="319">
        <v>134</v>
      </c>
      <c r="I228" s="320">
        <v>85092.58</v>
      </c>
      <c r="J228" s="320">
        <v>11402405.949999999</v>
      </c>
      <c r="K228" s="319" t="s">
        <v>101</v>
      </c>
      <c r="L228" s="327">
        <v>8.7800000000000003E-2</v>
      </c>
    </row>
    <row r="229" spans="1:12" ht="15.75" thickBot="1" x14ac:dyDescent="0.3">
      <c r="A229" s="326" t="s">
        <v>109</v>
      </c>
      <c r="B229" s="317" t="s">
        <v>345</v>
      </c>
      <c r="C229" s="317" t="s">
        <v>800</v>
      </c>
      <c r="D229" s="138" t="s">
        <v>1381</v>
      </c>
      <c r="E229" s="317" t="s">
        <v>1382</v>
      </c>
      <c r="F229" s="318">
        <v>46559</v>
      </c>
      <c r="G229" s="319" t="s">
        <v>101</v>
      </c>
      <c r="H229" s="319">
        <v>32</v>
      </c>
      <c r="I229" s="320">
        <v>52659.41</v>
      </c>
      <c r="J229" s="320">
        <v>1685101.05</v>
      </c>
      <c r="K229" s="319" t="s">
        <v>101</v>
      </c>
      <c r="L229" s="327">
        <v>7.9000000000000008E-3</v>
      </c>
    </row>
    <row r="230" spans="1:12" ht="15.75" thickBot="1" x14ac:dyDescent="0.3">
      <c r="A230" s="326" t="s">
        <v>109</v>
      </c>
      <c r="B230" s="317" t="s">
        <v>345</v>
      </c>
      <c r="C230" s="317" t="s">
        <v>800</v>
      </c>
      <c r="D230" s="138" t="s">
        <v>450</v>
      </c>
      <c r="E230" s="317" t="s">
        <v>1383</v>
      </c>
      <c r="F230" s="318">
        <v>45984</v>
      </c>
      <c r="G230" s="319" t="s">
        <v>101</v>
      </c>
      <c r="H230" s="319">
        <v>8</v>
      </c>
      <c r="I230" s="320">
        <v>149229.26</v>
      </c>
      <c r="J230" s="320">
        <v>1193834.1000000001</v>
      </c>
      <c r="K230" s="319" t="s">
        <v>101</v>
      </c>
      <c r="L230" s="327">
        <v>5.5999999999999999E-3</v>
      </c>
    </row>
    <row r="231" spans="1:12" ht="15.75" thickBot="1" x14ac:dyDescent="0.3">
      <c r="A231" s="326" t="s">
        <v>109</v>
      </c>
      <c r="B231" s="317" t="s">
        <v>345</v>
      </c>
      <c r="C231" s="317" t="s">
        <v>98</v>
      </c>
      <c r="D231" s="138" t="s">
        <v>1381</v>
      </c>
      <c r="E231" s="317" t="s">
        <v>565</v>
      </c>
      <c r="F231" s="318">
        <v>46559</v>
      </c>
      <c r="G231" s="319" t="s">
        <v>101</v>
      </c>
      <c r="H231" s="319">
        <v>90</v>
      </c>
      <c r="I231" s="320">
        <v>52659.41</v>
      </c>
      <c r="J231" s="320">
        <v>4739346.7</v>
      </c>
      <c r="K231" s="319" t="s">
        <v>101</v>
      </c>
      <c r="L231" s="327">
        <v>8.8999999999999999E-3</v>
      </c>
    </row>
    <row r="232" spans="1:12" ht="15.75" thickBot="1" x14ac:dyDescent="0.3">
      <c r="A232" s="326" t="s">
        <v>109</v>
      </c>
      <c r="B232" s="317" t="s">
        <v>345</v>
      </c>
      <c r="C232" s="317" t="s">
        <v>98</v>
      </c>
      <c r="D232" s="138" t="s">
        <v>450</v>
      </c>
      <c r="E232" s="317" t="s">
        <v>501</v>
      </c>
      <c r="F232" s="318">
        <v>45984</v>
      </c>
      <c r="G232" s="319" t="s">
        <v>101</v>
      </c>
      <c r="H232" s="319">
        <v>17</v>
      </c>
      <c r="I232" s="320">
        <v>149229.26</v>
      </c>
      <c r="J232" s="320">
        <v>2536897.4700000002</v>
      </c>
      <c r="K232" s="319" t="s">
        <v>101</v>
      </c>
      <c r="L232" s="327">
        <v>4.7999999999999996E-3</v>
      </c>
    </row>
    <row r="233" spans="1:12" ht="15.75" thickBot="1" x14ac:dyDescent="0.3">
      <c r="A233" s="326" t="s">
        <v>109</v>
      </c>
      <c r="B233" s="317" t="s">
        <v>345</v>
      </c>
      <c r="C233" s="317" t="s">
        <v>98</v>
      </c>
      <c r="D233" s="138" t="s">
        <v>775</v>
      </c>
      <c r="E233" s="317" t="s">
        <v>1384</v>
      </c>
      <c r="F233" s="318">
        <v>46152</v>
      </c>
      <c r="G233" s="319" t="s">
        <v>101</v>
      </c>
      <c r="H233" s="319">
        <v>15</v>
      </c>
      <c r="I233" s="320">
        <v>122415.27</v>
      </c>
      <c r="J233" s="320">
        <v>1836229.1</v>
      </c>
      <c r="K233" s="319" t="s">
        <v>101</v>
      </c>
      <c r="L233" s="327">
        <v>3.5000000000000001E-3</v>
      </c>
    </row>
    <row r="234" spans="1:12" ht="15.75" thickBot="1" x14ac:dyDescent="0.3">
      <c r="A234" s="326" t="s">
        <v>109</v>
      </c>
      <c r="B234" s="317" t="s">
        <v>345</v>
      </c>
      <c r="C234" s="317" t="s">
        <v>106</v>
      </c>
      <c r="D234" s="138" t="s">
        <v>450</v>
      </c>
      <c r="E234" s="317" t="s">
        <v>505</v>
      </c>
      <c r="F234" s="318">
        <v>45984</v>
      </c>
      <c r="G234" s="319" t="s">
        <v>101</v>
      </c>
      <c r="H234" s="319">
        <v>13</v>
      </c>
      <c r="I234" s="320">
        <v>149229.26</v>
      </c>
      <c r="J234" s="320">
        <v>1939980.42</v>
      </c>
      <c r="K234" s="319" t="s">
        <v>101</v>
      </c>
      <c r="L234" s="327">
        <v>5.8999999999999999E-3</v>
      </c>
    </row>
    <row r="235" spans="1:12" ht="15.75" thickBot="1" x14ac:dyDescent="0.3">
      <c r="A235" s="326" t="s">
        <v>109</v>
      </c>
      <c r="B235" s="317" t="s">
        <v>345</v>
      </c>
      <c r="C235" s="317" t="s">
        <v>106</v>
      </c>
      <c r="D235" s="138" t="s">
        <v>1381</v>
      </c>
      <c r="E235" s="317" t="s">
        <v>548</v>
      </c>
      <c r="F235" s="318">
        <v>46559</v>
      </c>
      <c r="G235" s="319" t="s">
        <v>101</v>
      </c>
      <c r="H235" s="319">
        <v>35</v>
      </c>
      <c r="I235" s="320">
        <v>52659.41</v>
      </c>
      <c r="J235" s="320">
        <v>1843079.27</v>
      </c>
      <c r="K235" s="319" t="s">
        <v>101</v>
      </c>
      <c r="L235" s="327">
        <v>5.5999999999999999E-3</v>
      </c>
    </row>
    <row r="236" spans="1:12" ht="15.75" thickBot="1" x14ac:dyDescent="0.3">
      <c r="A236" s="326" t="s">
        <v>109</v>
      </c>
      <c r="B236" s="317" t="s">
        <v>345</v>
      </c>
      <c r="C236" s="317" t="s">
        <v>106</v>
      </c>
      <c r="D236" s="138" t="s">
        <v>775</v>
      </c>
      <c r="E236" s="317" t="s">
        <v>1385</v>
      </c>
      <c r="F236" s="318">
        <v>46152</v>
      </c>
      <c r="G236" s="319" t="s">
        <v>101</v>
      </c>
      <c r="H236" s="319">
        <v>7</v>
      </c>
      <c r="I236" s="320">
        <v>122415.27</v>
      </c>
      <c r="J236" s="320">
        <v>856906.91</v>
      </c>
      <c r="K236" s="319" t="s">
        <v>101</v>
      </c>
      <c r="L236" s="327">
        <v>2.5999999999999999E-3</v>
      </c>
    </row>
    <row r="237" spans="1:12" ht="15.75" thickBot="1" x14ac:dyDescent="0.3">
      <c r="A237" s="326" t="s">
        <v>109</v>
      </c>
      <c r="B237" s="317" t="s">
        <v>345</v>
      </c>
      <c r="C237" s="317" t="s">
        <v>334</v>
      </c>
      <c r="D237" s="138" t="s">
        <v>1381</v>
      </c>
      <c r="E237" s="317" t="s">
        <v>1386</v>
      </c>
      <c r="F237" s="318">
        <v>46559</v>
      </c>
      <c r="G237" s="319" t="s">
        <v>101</v>
      </c>
      <c r="H237" s="319">
        <v>215</v>
      </c>
      <c r="I237" s="320">
        <v>52659.41</v>
      </c>
      <c r="J237" s="320">
        <v>11321772.66</v>
      </c>
      <c r="K237" s="319" t="s">
        <v>101</v>
      </c>
      <c r="L237" s="327">
        <v>3.3599999999999998E-2</v>
      </c>
    </row>
    <row r="238" spans="1:12" ht="15.75" thickBot="1" x14ac:dyDescent="0.3">
      <c r="A238" s="326" t="s">
        <v>109</v>
      </c>
      <c r="B238" s="317" t="s">
        <v>345</v>
      </c>
      <c r="C238" s="317" t="s">
        <v>334</v>
      </c>
      <c r="D238" s="138" t="s">
        <v>450</v>
      </c>
      <c r="E238" s="317" t="s">
        <v>503</v>
      </c>
      <c r="F238" s="318">
        <v>45984</v>
      </c>
      <c r="G238" s="319" t="s">
        <v>101</v>
      </c>
      <c r="H238" s="319">
        <v>41</v>
      </c>
      <c r="I238" s="320">
        <v>149229.26</v>
      </c>
      <c r="J238" s="320">
        <v>6118399.7800000003</v>
      </c>
      <c r="K238" s="319" t="s">
        <v>101</v>
      </c>
      <c r="L238" s="327">
        <v>1.8200000000000001E-2</v>
      </c>
    </row>
    <row r="239" spans="1:12" ht="15.75" thickBot="1" x14ac:dyDescent="0.3">
      <c r="A239" s="326" t="s">
        <v>109</v>
      </c>
      <c r="B239" s="317" t="s">
        <v>345</v>
      </c>
      <c r="C239" s="317" t="s">
        <v>334</v>
      </c>
      <c r="D239" s="138" t="s">
        <v>775</v>
      </c>
      <c r="E239" s="317" t="s">
        <v>1387</v>
      </c>
      <c r="F239" s="318">
        <v>46152</v>
      </c>
      <c r="G239" s="319" t="s">
        <v>101</v>
      </c>
      <c r="H239" s="319">
        <v>35</v>
      </c>
      <c r="I239" s="320">
        <v>122415.27</v>
      </c>
      <c r="J239" s="320">
        <v>4284534.5599999996</v>
      </c>
      <c r="K239" s="319" t="s">
        <v>101</v>
      </c>
      <c r="L239" s="327">
        <v>1.2699999999999999E-2</v>
      </c>
    </row>
    <row r="240" spans="1:12" ht="15.75" thickBot="1" x14ac:dyDescent="0.3">
      <c r="A240" s="326" t="s">
        <v>109</v>
      </c>
      <c r="B240" s="317" t="s">
        <v>345</v>
      </c>
      <c r="C240" s="317" t="s">
        <v>909</v>
      </c>
      <c r="D240" s="138" t="s">
        <v>450</v>
      </c>
      <c r="E240" s="317" t="s">
        <v>686</v>
      </c>
      <c r="F240" s="318">
        <v>45984</v>
      </c>
      <c r="G240" s="319" t="s">
        <v>101</v>
      </c>
      <c r="H240" s="319">
        <v>3</v>
      </c>
      <c r="I240" s="320">
        <v>149229.26</v>
      </c>
      <c r="J240" s="320">
        <v>447687.79</v>
      </c>
      <c r="K240" s="319" t="s">
        <v>101</v>
      </c>
      <c r="L240" s="327">
        <v>9.7000000000000003E-3</v>
      </c>
    </row>
    <row r="241" spans="1:12" ht="15.75" thickBot="1" x14ac:dyDescent="0.3">
      <c r="A241" s="326" t="s">
        <v>109</v>
      </c>
      <c r="B241" s="317" t="s">
        <v>345</v>
      </c>
      <c r="C241" s="317" t="s">
        <v>909</v>
      </c>
      <c r="D241" s="138" t="s">
        <v>775</v>
      </c>
      <c r="E241" s="317" t="s">
        <v>686</v>
      </c>
      <c r="F241" s="318">
        <v>46152</v>
      </c>
      <c r="G241" s="319" t="s">
        <v>101</v>
      </c>
      <c r="H241" s="319">
        <v>3</v>
      </c>
      <c r="I241" s="320">
        <v>122415.27</v>
      </c>
      <c r="J241" s="320">
        <v>367245.82</v>
      </c>
      <c r="K241" s="319" t="s">
        <v>101</v>
      </c>
      <c r="L241" s="327">
        <v>8.0000000000000002E-3</v>
      </c>
    </row>
    <row r="242" spans="1:12" ht="15.75" thickBot="1" x14ac:dyDescent="0.3">
      <c r="A242" s="326" t="s">
        <v>109</v>
      </c>
      <c r="B242" s="317" t="s">
        <v>345</v>
      </c>
      <c r="C242" s="317" t="s">
        <v>909</v>
      </c>
      <c r="D242" s="138" t="s">
        <v>1381</v>
      </c>
      <c r="E242" s="317" t="s">
        <v>700</v>
      </c>
      <c r="F242" s="318">
        <v>46559</v>
      </c>
      <c r="G242" s="319" t="s">
        <v>101</v>
      </c>
      <c r="H242" s="319">
        <v>5</v>
      </c>
      <c r="I242" s="320">
        <v>52659.41</v>
      </c>
      <c r="J242" s="320">
        <v>263297.03999999998</v>
      </c>
      <c r="K242" s="319" t="s">
        <v>101</v>
      </c>
      <c r="L242" s="327">
        <v>5.7000000000000002E-3</v>
      </c>
    </row>
    <row r="243" spans="1:12" ht="15.75" thickBot="1" x14ac:dyDescent="0.3">
      <c r="A243" s="326" t="s">
        <v>109</v>
      </c>
      <c r="B243" s="317" t="s">
        <v>345</v>
      </c>
      <c r="C243" s="317" t="s">
        <v>335</v>
      </c>
      <c r="D243" s="138" t="s">
        <v>1381</v>
      </c>
      <c r="E243" s="317" t="s">
        <v>497</v>
      </c>
      <c r="F243" s="318">
        <v>46559</v>
      </c>
      <c r="G243" s="319" t="s">
        <v>101</v>
      </c>
      <c r="H243" s="319">
        <v>10</v>
      </c>
      <c r="I243" s="320">
        <v>52641.26</v>
      </c>
      <c r="J243" s="320">
        <v>526412.59</v>
      </c>
      <c r="K243" s="319" t="s">
        <v>101</v>
      </c>
      <c r="L243" s="327">
        <v>1.2999999999999999E-2</v>
      </c>
    </row>
    <row r="244" spans="1:12" ht="15.75" thickBot="1" x14ac:dyDescent="0.3">
      <c r="A244" s="326" t="s">
        <v>109</v>
      </c>
      <c r="B244" s="317" t="s">
        <v>345</v>
      </c>
      <c r="C244" s="317" t="s">
        <v>335</v>
      </c>
      <c r="D244" s="138" t="s">
        <v>450</v>
      </c>
      <c r="E244" s="317" t="s">
        <v>161</v>
      </c>
      <c r="F244" s="318">
        <v>45984</v>
      </c>
      <c r="G244" s="319" t="s">
        <v>101</v>
      </c>
      <c r="H244" s="319">
        <v>2</v>
      </c>
      <c r="I244" s="320">
        <v>149157.74</v>
      </c>
      <c r="J244" s="320">
        <v>298315.49</v>
      </c>
      <c r="K244" s="319" t="s">
        <v>101</v>
      </c>
      <c r="L244" s="327">
        <v>7.4000000000000003E-3</v>
      </c>
    </row>
    <row r="245" spans="1:12" ht="15.75" thickBot="1" x14ac:dyDescent="0.3">
      <c r="A245" s="326" t="s">
        <v>109</v>
      </c>
      <c r="B245" s="317" t="s">
        <v>345</v>
      </c>
      <c r="C245" s="317" t="s">
        <v>861</v>
      </c>
      <c r="D245" s="138" t="s">
        <v>1381</v>
      </c>
      <c r="E245" s="317" t="s">
        <v>496</v>
      </c>
      <c r="F245" s="318">
        <v>46559</v>
      </c>
      <c r="G245" s="319" t="s">
        <v>101</v>
      </c>
      <c r="H245" s="319">
        <v>8</v>
      </c>
      <c r="I245" s="320">
        <v>52659.41</v>
      </c>
      <c r="J245" s="320">
        <v>421275.26</v>
      </c>
      <c r="K245" s="319" t="s">
        <v>101</v>
      </c>
      <c r="L245" s="327">
        <v>1.14E-2</v>
      </c>
    </row>
    <row r="246" spans="1:12" ht="15.75" thickBot="1" x14ac:dyDescent="0.3">
      <c r="A246" s="326" t="s">
        <v>109</v>
      </c>
      <c r="B246" s="317" t="s">
        <v>345</v>
      </c>
      <c r="C246" s="317" t="s">
        <v>861</v>
      </c>
      <c r="D246" s="138" t="s">
        <v>450</v>
      </c>
      <c r="E246" s="317" t="s">
        <v>161</v>
      </c>
      <c r="F246" s="318">
        <v>45984</v>
      </c>
      <c r="G246" s="319" t="s">
        <v>101</v>
      </c>
      <c r="H246" s="319">
        <v>2</v>
      </c>
      <c r="I246" s="320">
        <v>149229.26999999999</v>
      </c>
      <c r="J246" s="320">
        <v>298458.53000000003</v>
      </c>
      <c r="K246" s="319" t="s">
        <v>101</v>
      </c>
      <c r="L246" s="327">
        <v>8.0999999999999996E-3</v>
      </c>
    </row>
    <row r="247" spans="1:12" ht="15.75" thickBot="1" x14ac:dyDescent="0.3">
      <c r="A247" s="326" t="s">
        <v>109</v>
      </c>
      <c r="B247" s="317" t="s">
        <v>680</v>
      </c>
      <c r="C247" s="317" t="s">
        <v>781</v>
      </c>
      <c r="D247" s="138" t="s">
        <v>1388</v>
      </c>
      <c r="E247" s="317" t="s">
        <v>1382</v>
      </c>
      <c r="F247" s="318">
        <v>46151</v>
      </c>
      <c r="G247" s="319" t="s">
        <v>101</v>
      </c>
      <c r="H247" s="319">
        <v>14</v>
      </c>
      <c r="I247" s="320">
        <v>61162.93</v>
      </c>
      <c r="J247" s="320">
        <v>856281.04</v>
      </c>
      <c r="K247" s="319" t="s">
        <v>101</v>
      </c>
      <c r="L247" s="327">
        <v>6.7000000000000002E-3</v>
      </c>
    </row>
    <row r="248" spans="1:12" ht="15.75" thickBot="1" x14ac:dyDescent="0.3">
      <c r="A248" s="326" t="s">
        <v>109</v>
      </c>
      <c r="B248" s="317" t="s">
        <v>680</v>
      </c>
      <c r="C248" s="317" t="s">
        <v>98</v>
      </c>
      <c r="D248" s="138" t="s">
        <v>1388</v>
      </c>
      <c r="E248" s="317" t="s">
        <v>506</v>
      </c>
      <c r="F248" s="318">
        <v>46151</v>
      </c>
      <c r="G248" s="319" t="s">
        <v>101</v>
      </c>
      <c r="H248" s="319">
        <v>54</v>
      </c>
      <c r="I248" s="320">
        <v>61136.65</v>
      </c>
      <c r="J248" s="320">
        <v>3301379.33</v>
      </c>
      <c r="K248" s="319" t="s">
        <v>101</v>
      </c>
      <c r="L248" s="327">
        <v>6.1999999999999998E-3</v>
      </c>
    </row>
    <row r="249" spans="1:12" ht="15.75" thickBot="1" x14ac:dyDescent="0.3">
      <c r="A249" s="326" t="s">
        <v>109</v>
      </c>
      <c r="B249" s="317" t="s">
        <v>680</v>
      </c>
      <c r="C249" s="317" t="s">
        <v>98</v>
      </c>
      <c r="D249" s="138" t="s">
        <v>681</v>
      </c>
      <c r="E249" s="317" t="s">
        <v>548</v>
      </c>
      <c r="F249" s="318">
        <v>45939</v>
      </c>
      <c r="G249" s="319" t="s">
        <v>101</v>
      </c>
      <c r="H249" s="319">
        <v>35</v>
      </c>
      <c r="I249" s="320">
        <v>66010.25</v>
      </c>
      <c r="J249" s="320">
        <v>2310358.63</v>
      </c>
      <c r="K249" s="319" t="s">
        <v>101</v>
      </c>
      <c r="L249" s="327">
        <v>4.3E-3</v>
      </c>
    </row>
    <row r="250" spans="1:12" ht="15.75" thickBot="1" x14ac:dyDescent="0.3">
      <c r="A250" s="326" t="s">
        <v>109</v>
      </c>
      <c r="B250" s="317" t="s">
        <v>680</v>
      </c>
      <c r="C250" s="317" t="s">
        <v>106</v>
      </c>
      <c r="D250" s="138" t="s">
        <v>681</v>
      </c>
      <c r="E250" s="317" t="s">
        <v>503</v>
      </c>
      <c r="F250" s="318">
        <v>45939</v>
      </c>
      <c r="G250" s="319" t="s">
        <v>101</v>
      </c>
      <c r="H250" s="319">
        <v>41</v>
      </c>
      <c r="I250" s="320">
        <v>66010.25</v>
      </c>
      <c r="J250" s="320">
        <v>2706420.1</v>
      </c>
      <c r="K250" s="319" t="s">
        <v>101</v>
      </c>
      <c r="L250" s="327">
        <v>8.2000000000000007E-3</v>
      </c>
    </row>
    <row r="251" spans="1:12" ht="15.75" thickBot="1" x14ac:dyDescent="0.3">
      <c r="A251" s="326" t="s">
        <v>109</v>
      </c>
      <c r="B251" s="317" t="s">
        <v>680</v>
      </c>
      <c r="C251" s="317" t="s">
        <v>106</v>
      </c>
      <c r="D251" s="138" t="s">
        <v>1388</v>
      </c>
      <c r="E251" s="317" t="s">
        <v>1226</v>
      </c>
      <c r="F251" s="318">
        <v>46151</v>
      </c>
      <c r="G251" s="319" t="s">
        <v>101</v>
      </c>
      <c r="H251" s="319">
        <v>37</v>
      </c>
      <c r="I251" s="320">
        <v>61136.65</v>
      </c>
      <c r="J251" s="320">
        <v>2262056.21</v>
      </c>
      <c r="K251" s="319" t="s">
        <v>101</v>
      </c>
      <c r="L251" s="327">
        <v>6.8999999999999999E-3</v>
      </c>
    </row>
    <row r="252" spans="1:12" ht="15.75" thickBot="1" x14ac:dyDescent="0.3">
      <c r="A252" s="326" t="s">
        <v>109</v>
      </c>
      <c r="B252" s="317" t="s">
        <v>680</v>
      </c>
      <c r="C252" s="317" t="s">
        <v>334</v>
      </c>
      <c r="D252" s="138" t="s">
        <v>681</v>
      </c>
      <c r="E252" s="317" t="s">
        <v>508</v>
      </c>
      <c r="F252" s="318">
        <v>45939</v>
      </c>
      <c r="G252" s="319" t="s">
        <v>101</v>
      </c>
      <c r="H252" s="319">
        <v>34</v>
      </c>
      <c r="I252" s="320">
        <v>66010.25</v>
      </c>
      <c r="J252" s="320">
        <v>2244348.37</v>
      </c>
      <c r="K252" s="319" t="s">
        <v>101</v>
      </c>
      <c r="L252" s="327">
        <v>6.7000000000000002E-3</v>
      </c>
    </row>
    <row r="253" spans="1:12" ht="15.75" thickBot="1" x14ac:dyDescent="0.3">
      <c r="A253" s="326" t="s">
        <v>109</v>
      </c>
      <c r="B253" s="317" t="s">
        <v>680</v>
      </c>
      <c r="C253" s="317" t="s">
        <v>267</v>
      </c>
      <c r="D253" s="138" t="s">
        <v>681</v>
      </c>
      <c r="E253" s="317" t="s">
        <v>548</v>
      </c>
      <c r="F253" s="318">
        <v>45939</v>
      </c>
      <c r="G253" s="319" t="s">
        <v>101</v>
      </c>
      <c r="H253" s="319">
        <v>35</v>
      </c>
      <c r="I253" s="320">
        <v>66010</v>
      </c>
      <c r="J253" s="320">
        <v>2310349.85</v>
      </c>
      <c r="K253" s="319" t="s">
        <v>101</v>
      </c>
      <c r="L253" s="327">
        <v>1.09E-2</v>
      </c>
    </row>
    <row r="254" spans="1:12" ht="15.75" thickBot="1" x14ac:dyDescent="0.3">
      <c r="A254" s="326" t="s">
        <v>109</v>
      </c>
      <c r="B254" s="317" t="s">
        <v>680</v>
      </c>
      <c r="C254" s="317" t="s">
        <v>267</v>
      </c>
      <c r="D254" s="138" t="s">
        <v>1388</v>
      </c>
      <c r="E254" s="317" t="s">
        <v>988</v>
      </c>
      <c r="F254" s="318">
        <v>46151</v>
      </c>
      <c r="G254" s="319" t="s">
        <v>101</v>
      </c>
      <c r="H254" s="319">
        <v>23</v>
      </c>
      <c r="I254" s="320">
        <v>61162.93</v>
      </c>
      <c r="J254" s="320">
        <v>1406747.42</v>
      </c>
      <c r="K254" s="319" t="s">
        <v>101</v>
      </c>
      <c r="L254" s="327">
        <v>6.6E-3</v>
      </c>
    </row>
    <row r="255" spans="1:12" ht="15.75" thickBot="1" x14ac:dyDescent="0.3">
      <c r="A255" s="326" t="s">
        <v>109</v>
      </c>
      <c r="B255" s="317" t="s">
        <v>680</v>
      </c>
      <c r="C255" s="317" t="s">
        <v>909</v>
      </c>
      <c r="D255" s="138" t="s">
        <v>681</v>
      </c>
      <c r="E255" s="317" t="s">
        <v>491</v>
      </c>
      <c r="F255" s="318">
        <v>45939</v>
      </c>
      <c r="G255" s="319" t="s">
        <v>101</v>
      </c>
      <c r="H255" s="319">
        <v>2</v>
      </c>
      <c r="I255" s="320">
        <v>66010.240000000005</v>
      </c>
      <c r="J255" s="320">
        <v>132020.49</v>
      </c>
      <c r="K255" s="319" t="s">
        <v>101</v>
      </c>
      <c r="L255" s="327">
        <v>2.8999999999999998E-3</v>
      </c>
    </row>
    <row r="256" spans="1:12" ht="15.75" thickBot="1" x14ac:dyDescent="0.3">
      <c r="A256" s="326" t="s">
        <v>109</v>
      </c>
      <c r="B256" s="317" t="s">
        <v>680</v>
      </c>
      <c r="C256" s="317" t="s">
        <v>335</v>
      </c>
      <c r="D256" s="138" t="s">
        <v>1388</v>
      </c>
      <c r="E256" s="317" t="s">
        <v>498</v>
      </c>
      <c r="F256" s="318">
        <v>46151</v>
      </c>
      <c r="G256" s="319" t="s">
        <v>101</v>
      </c>
      <c r="H256" s="319">
        <v>4</v>
      </c>
      <c r="I256" s="320">
        <v>61162.93</v>
      </c>
      <c r="J256" s="320">
        <v>244651.72</v>
      </c>
      <c r="K256" s="319" t="s">
        <v>101</v>
      </c>
      <c r="L256" s="327">
        <v>6.0000000000000001E-3</v>
      </c>
    </row>
    <row r="257" spans="1:12" ht="15.75" thickBot="1" x14ac:dyDescent="0.3">
      <c r="A257" s="326" t="s">
        <v>109</v>
      </c>
      <c r="B257" s="317" t="s">
        <v>680</v>
      </c>
      <c r="C257" s="317" t="s">
        <v>335</v>
      </c>
      <c r="D257" s="138" t="s">
        <v>681</v>
      </c>
      <c r="E257" s="317" t="s">
        <v>491</v>
      </c>
      <c r="F257" s="318">
        <v>45939</v>
      </c>
      <c r="G257" s="319" t="s">
        <v>101</v>
      </c>
      <c r="H257" s="319">
        <v>2</v>
      </c>
      <c r="I257" s="320">
        <v>66010</v>
      </c>
      <c r="J257" s="320">
        <v>132019.99</v>
      </c>
      <c r="K257" s="319" t="s">
        <v>101</v>
      </c>
      <c r="L257" s="327">
        <v>3.3E-3</v>
      </c>
    </row>
    <row r="258" spans="1:12" ht="15.75" thickBot="1" x14ac:dyDescent="0.3">
      <c r="A258" s="326" t="s">
        <v>109</v>
      </c>
      <c r="B258" s="317" t="s">
        <v>680</v>
      </c>
      <c r="C258" s="317" t="s">
        <v>861</v>
      </c>
      <c r="D258" s="138" t="s">
        <v>681</v>
      </c>
      <c r="E258" s="317" t="s">
        <v>161</v>
      </c>
      <c r="F258" s="318">
        <v>45939</v>
      </c>
      <c r="G258" s="319" t="s">
        <v>101</v>
      </c>
      <c r="H258" s="319">
        <v>2</v>
      </c>
      <c r="I258" s="320">
        <v>66010.240000000005</v>
      </c>
      <c r="J258" s="320">
        <v>132020.49</v>
      </c>
      <c r="K258" s="319" t="s">
        <v>101</v>
      </c>
      <c r="L258" s="327">
        <v>3.5999999999999999E-3</v>
      </c>
    </row>
    <row r="259" spans="1:12" ht="15.75" thickBot="1" x14ac:dyDescent="0.3">
      <c r="A259" s="326" t="s">
        <v>110</v>
      </c>
      <c r="B259" s="317" t="s">
        <v>111</v>
      </c>
      <c r="C259" s="317" t="s">
        <v>235</v>
      </c>
      <c r="D259" s="138" t="s">
        <v>175</v>
      </c>
      <c r="E259" s="317" t="s">
        <v>161</v>
      </c>
      <c r="F259" s="318">
        <v>47710</v>
      </c>
      <c r="G259" s="319" t="s">
        <v>101</v>
      </c>
      <c r="H259" s="319">
        <v>0</v>
      </c>
      <c r="I259" s="319" t="s">
        <v>101</v>
      </c>
      <c r="J259" s="320">
        <v>0</v>
      </c>
      <c r="K259" s="319" t="s">
        <v>101</v>
      </c>
      <c r="L259" s="317" t="s">
        <v>101</v>
      </c>
    </row>
    <row r="260" spans="1:12" ht="15.75" thickBot="1" x14ac:dyDescent="0.3">
      <c r="A260" s="326" t="s">
        <v>110</v>
      </c>
      <c r="B260" s="317" t="s">
        <v>111</v>
      </c>
      <c r="C260" s="317" t="s">
        <v>235</v>
      </c>
      <c r="D260" s="138" t="s">
        <v>174</v>
      </c>
      <c r="E260" s="317" t="s">
        <v>161</v>
      </c>
      <c r="F260" s="318">
        <v>46980</v>
      </c>
      <c r="G260" s="319" t="s">
        <v>101</v>
      </c>
      <c r="H260" s="319">
        <v>0</v>
      </c>
      <c r="I260" s="319" t="s">
        <v>101</v>
      </c>
      <c r="J260" s="320">
        <v>0</v>
      </c>
      <c r="K260" s="319" t="s">
        <v>101</v>
      </c>
      <c r="L260" s="317" t="s">
        <v>101</v>
      </c>
    </row>
    <row r="261" spans="1:12" ht="15.75" thickBot="1" x14ac:dyDescent="0.3">
      <c r="A261" s="326" t="s">
        <v>110</v>
      </c>
      <c r="B261" s="317" t="s">
        <v>111</v>
      </c>
      <c r="C261" s="317" t="s">
        <v>235</v>
      </c>
      <c r="D261" s="138" t="s">
        <v>178</v>
      </c>
      <c r="E261" s="317" t="s">
        <v>1389</v>
      </c>
      <c r="F261" s="318">
        <v>49444</v>
      </c>
      <c r="G261" s="319" t="s">
        <v>101</v>
      </c>
      <c r="H261" s="319">
        <v>0</v>
      </c>
      <c r="I261" s="319" t="s">
        <v>101</v>
      </c>
      <c r="J261" s="320">
        <v>0</v>
      </c>
      <c r="K261" s="319" t="s">
        <v>101</v>
      </c>
      <c r="L261" s="317" t="s">
        <v>101</v>
      </c>
    </row>
    <row r="262" spans="1:12" ht="15.75" thickBot="1" x14ac:dyDescent="0.3">
      <c r="A262" s="326" t="s">
        <v>110</v>
      </c>
      <c r="B262" s="317" t="s">
        <v>111</v>
      </c>
      <c r="C262" s="317" t="s">
        <v>235</v>
      </c>
      <c r="D262" s="138" t="s">
        <v>300</v>
      </c>
      <c r="E262" s="317" t="s">
        <v>161</v>
      </c>
      <c r="F262" s="318">
        <v>46524</v>
      </c>
      <c r="G262" s="319" t="s">
        <v>101</v>
      </c>
      <c r="H262" s="319">
        <v>0</v>
      </c>
      <c r="I262" s="319" t="s">
        <v>101</v>
      </c>
      <c r="J262" s="320">
        <v>0</v>
      </c>
      <c r="K262" s="319" t="s">
        <v>101</v>
      </c>
      <c r="L262" s="317" t="s">
        <v>101</v>
      </c>
    </row>
    <row r="263" spans="1:12" ht="15.75" thickBot="1" x14ac:dyDescent="0.3">
      <c r="A263" s="326" t="s">
        <v>110</v>
      </c>
      <c r="B263" s="317" t="s">
        <v>111</v>
      </c>
      <c r="C263" s="317" t="s">
        <v>800</v>
      </c>
      <c r="D263" s="138" t="s">
        <v>175</v>
      </c>
      <c r="E263" s="317" t="s">
        <v>1390</v>
      </c>
      <c r="F263" s="318">
        <v>47710</v>
      </c>
      <c r="G263" s="319" t="s">
        <v>101</v>
      </c>
      <c r="H263" s="319">
        <v>-175</v>
      </c>
      <c r="I263" s="319" t="s">
        <v>101</v>
      </c>
      <c r="J263" s="320">
        <v>34744.5</v>
      </c>
      <c r="K263" s="319" t="s">
        <v>101</v>
      </c>
      <c r="L263" s="317" t="s">
        <v>101</v>
      </c>
    </row>
    <row r="264" spans="1:12" ht="15.75" thickBot="1" x14ac:dyDescent="0.3">
      <c r="A264" s="326" t="s">
        <v>110</v>
      </c>
      <c r="B264" s="317" t="s">
        <v>111</v>
      </c>
      <c r="C264" s="317" t="s">
        <v>800</v>
      </c>
      <c r="D264" s="138" t="s">
        <v>415</v>
      </c>
      <c r="E264" s="317" t="s">
        <v>1391</v>
      </c>
      <c r="F264" s="318">
        <v>48442</v>
      </c>
      <c r="G264" s="319" t="s">
        <v>101</v>
      </c>
      <c r="H264" s="319">
        <v>-104</v>
      </c>
      <c r="I264" s="319" t="s">
        <v>101</v>
      </c>
      <c r="J264" s="320">
        <v>21718.32</v>
      </c>
      <c r="K264" s="319" t="s">
        <v>101</v>
      </c>
      <c r="L264" s="317" t="s">
        <v>101</v>
      </c>
    </row>
    <row r="265" spans="1:12" ht="15.75" thickBot="1" x14ac:dyDescent="0.3">
      <c r="A265" s="326" t="s">
        <v>110</v>
      </c>
      <c r="B265" s="317" t="s">
        <v>111</v>
      </c>
      <c r="C265" s="317" t="s">
        <v>800</v>
      </c>
      <c r="D265" s="138" t="s">
        <v>179</v>
      </c>
      <c r="E265" s="317" t="s">
        <v>1392</v>
      </c>
      <c r="F265" s="318">
        <v>51363</v>
      </c>
      <c r="G265" s="319" t="s">
        <v>101</v>
      </c>
      <c r="H265" s="319">
        <v>-48</v>
      </c>
      <c r="I265" s="319" t="s">
        <v>101</v>
      </c>
      <c r="J265" s="320">
        <v>8558.8799999999992</v>
      </c>
      <c r="K265" s="319" t="s">
        <v>101</v>
      </c>
      <c r="L265" s="317" t="s">
        <v>101</v>
      </c>
    </row>
    <row r="266" spans="1:12" ht="15.75" thickBot="1" x14ac:dyDescent="0.3">
      <c r="A266" s="326" t="s">
        <v>110</v>
      </c>
      <c r="B266" s="317" t="s">
        <v>111</v>
      </c>
      <c r="C266" s="317" t="s">
        <v>800</v>
      </c>
      <c r="D266" s="138" t="s">
        <v>1007</v>
      </c>
      <c r="E266" s="317" t="s">
        <v>1393</v>
      </c>
      <c r="F266" s="318">
        <v>47253</v>
      </c>
      <c r="G266" s="319" t="s">
        <v>101</v>
      </c>
      <c r="H266" s="319">
        <v>-88</v>
      </c>
      <c r="I266" s="319" t="s">
        <v>101</v>
      </c>
      <c r="J266" s="320">
        <v>8081.04</v>
      </c>
      <c r="K266" s="319" t="s">
        <v>101</v>
      </c>
      <c r="L266" s="317" t="s">
        <v>101</v>
      </c>
    </row>
    <row r="267" spans="1:12" ht="15.75" thickBot="1" x14ac:dyDescent="0.3">
      <c r="A267" s="326" t="s">
        <v>110</v>
      </c>
      <c r="B267" s="317" t="s">
        <v>111</v>
      </c>
      <c r="C267" s="317" t="s">
        <v>800</v>
      </c>
      <c r="D267" s="138" t="s">
        <v>174</v>
      </c>
      <c r="E267" s="317" t="s">
        <v>1394</v>
      </c>
      <c r="F267" s="318">
        <v>46980</v>
      </c>
      <c r="G267" s="319" t="s">
        <v>101</v>
      </c>
      <c r="H267" s="319">
        <v>-71</v>
      </c>
      <c r="I267" s="319" t="s">
        <v>101</v>
      </c>
      <c r="J267" s="320">
        <v>5361.92</v>
      </c>
      <c r="K267" s="319" t="s">
        <v>101</v>
      </c>
      <c r="L267" s="317" t="s">
        <v>101</v>
      </c>
    </row>
    <row r="268" spans="1:12" ht="15.75" thickBot="1" x14ac:dyDescent="0.3">
      <c r="A268" s="326" t="s">
        <v>110</v>
      </c>
      <c r="B268" s="317" t="s">
        <v>111</v>
      </c>
      <c r="C268" s="317" t="s">
        <v>800</v>
      </c>
      <c r="D268" s="138" t="s">
        <v>178</v>
      </c>
      <c r="E268" s="317" t="s">
        <v>1395</v>
      </c>
      <c r="F268" s="318">
        <v>49444</v>
      </c>
      <c r="G268" s="319" t="s">
        <v>101</v>
      </c>
      <c r="H268" s="319">
        <v>-98</v>
      </c>
      <c r="I268" s="319" t="s">
        <v>101</v>
      </c>
      <c r="J268" s="320">
        <v>4089.54</v>
      </c>
      <c r="K268" s="319" t="s">
        <v>101</v>
      </c>
      <c r="L268" s="317" t="s">
        <v>101</v>
      </c>
    </row>
    <row r="269" spans="1:12" ht="15.75" thickBot="1" x14ac:dyDescent="0.3">
      <c r="A269" s="326" t="s">
        <v>110</v>
      </c>
      <c r="B269" s="317" t="s">
        <v>111</v>
      </c>
      <c r="C269" s="317" t="s">
        <v>800</v>
      </c>
      <c r="D269" s="138" t="s">
        <v>283</v>
      </c>
      <c r="E269" s="317" t="s">
        <v>1396</v>
      </c>
      <c r="F269" s="318">
        <v>46755</v>
      </c>
      <c r="G269" s="319" t="s">
        <v>101</v>
      </c>
      <c r="H269" s="319">
        <v>3</v>
      </c>
      <c r="I269" s="320">
        <v>75480.160000000003</v>
      </c>
      <c r="J269" s="320">
        <v>224.43</v>
      </c>
      <c r="K269" s="320">
        <v>226440.48</v>
      </c>
      <c r="L269" s="327">
        <v>1.1000000000000001E-3</v>
      </c>
    </row>
    <row r="270" spans="1:12" ht="15.75" thickBot="1" x14ac:dyDescent="0.3">
      <c r="A270" s="326" t="s">
        <v>110</v>
      </c>
      <c r="B270" s="317" t="s">
        <v>111</v>
      </c>
      <c r="C270" s="317" t="s">
        <v>800</v>
      </c>
      <c r="D270" s="138" t="s">
        <v>443</v>
      </c>
      <c r="E270" s="317" t="s">
        <v>1397</v>
      </c>
      <c r="F270" s="318">
        <v>46024</v>
      </c>
      <c r="G270" s="319" t="s">
        <v>101</v>
      </c>
      <c r="H270" s="319">
        <v>-6</v>
      </c>
      <c r="I270" s="320">
        <v>96694.23</v>
      </c>
      <c r="J270" s="320">
        <v>-1.2</v>
      </c>
      <c r="K270" s="320">
        <v>-580165.38</v>
      </c>
      <c r="L270" s="327">
        <v>-2.7000000000000001E-3</v>
      </c>
    </row>
    <row r="271" spans="1:12" ht="15.75" thickBot="1" x14ac:dyDescent="0.3">
      <c r="A271" s="326" t="s">
        <v>110</v>
      </c>
      <c r="B271" s="317" t="s">
        <v>111</v>
      </c>
      <c r="C271" s="317" t="s">
        <v>800</v>
      </c>
      <c r="D271" s="138" t="s">
        <v>113</v>
      </c>
      <c r="E271" s="317" t="s">
        <v>1398</v>
      </c>
      <c r="F271" s="318">
        <v>46251</v>
      </c>
      <c r="G271" s="319" t="s">
        <v>101</v>
      </c>
      <c r="H271" s="319">
        <v>-42</v>
      </c>
      <c r="I271" s="319" t="s">
        <v>101</v>
      </c>
      <c r="J271" s="320">
        <v>-228.9</v>
      </c>
      <c r="K271" s="319" t="s">
        <v>101</v>
      </c>
      <c r="L271" s="317" t="s">
        <v>101</v>
      </c>
    </row>
    <row r="272" spans="1:12" ht="15.75" thickBot="1" x14ac:dyDescent="0.3">
      <c r="A272" s="326" t="s">
        <v>110</v>
      </c>
      <c r="B272" s="317" t="s">
        <v>111</v>
      </c>
      <c r="C272" s="317" t="s">
        <v>800</v>
      </c>
      <c r="D272" s="138" t="s">
        <v>139</v>
      </c>
      <c r="E272" s="317" t="s">
        <v>1399</v>
      </c>
      <c r="F272" s="318">
        <v>46391</v>
      </c>
      <c r="G272" s="319" t="s">
        <v>101</v>
      </c>
      <c r="H272" s="319">
        <v>-18</v>
      </c>
      <c r="I272" s="320">
        <v>85036.33</v>
      </c>
      <c r="J272" s="320">
        <v>-652.14</v>
      </c>
      <c r="K272" s="320">
        <v>-1530653.94</v>
      </c>
      <c r="L272" s="327">
        <v>-7.1000000000000004E-3</v>
      </c>
    </row>
    <row r="273" spans="1:12" ht="15.75" thickBot="1" x14ac:dyDescent="0.3">
      <c r="A273" s="326" t="s">
        <v>110</v>
      </c>
      <c r="B273" s="317" t="s">
        <v>111</v>
      </c>
      <c r="C273" s="317" t="s">
        <v>800</v>
      </c>
      <c r="D273" s="138" t="s">
        <v>300</v>
      </c>
      <c r="E273" s="317" t="s">
        <v>1299</v>
      </c>
      <c r="F273" s="318">
        <v>46524</v>
      </c>
      <c r="G273" s="319" t="s">
        <v>101</v>
      </c>
      <c r="H273" s="319">
        <v>-55</v>
      </c>
      <c r="I273" s="319" t="s">
        <v>101</v>
      </c>
      <c r="J273" s="320">
        <v>-943.8</v>
      </c>
      <c r="K273" s="319" t="s">
        <v>101</v>
      </c>
      <c r="L273" s="317" t="s">
        <v>101</v>
      </c>
    </row>
    <row r="274" spans="1:12" ht="15.75" thickBot="1" x14ac:dyDescent="0.3">
      <c r="A274" s="326" t="s">
        <v>110</v>
      </c>
      <c r="B274" s="317" t="s">
        <v>111</v>
      </c>
      <c r="C274" s="317" t="s">
        <v>800</v>
      </c>
      <c r="D274" s="138" t="s">
        <v>191</v>
      </c>
      <c r="E274" s="317" t="s">
        <v>1400</v>
      </c>
      <c r="F274" s="318">
        <v>47120</v>
      </c>
      <c r="G274" s="319" t="s">
        <v>101</v>
      </c>
      <c r="H274" s="319">
        <v>-30</v>
      </c>
      <c r="I274" s="320">
        <v>66850.570000000007</v>
      </c>
      <c r="J274" s="320">
        <v>-3584.7</v>
      </c>
      <c r="K274" s="320">
        <v>-2005517.1</v>
      </c>
      <c r="L274" s="327">
        <v>-9.4000000000000004E-3</v>
      </c>
    </row>
    <row r="275" spans="1:12" ht="15.75" thickBot="1" x14ac:dyDescent="0.3">
      <c r="A275" s="326" t="s">
        <v>110</v>
      </c>
      <c r="B275" s="317" t="s">
        <v>111</v>
      </c>
      <c r="C275" s="317" t="s">
        <v>800</v>
      </c>
      <c r="D275" s="138" t="s">
        <v>444</v>
      </c>
      <c r="E275" s="317" t="s">
        <v>1401</v>
      </c>
      <c r="F275" s="318">
        <v>47485</v>
      </c>
      <c r="G275" s="319" t="s">
        <v>101</v>
      </c>
      <c r="H275" s="319">
        <v>-62</v>
      </c>
      <c r="I275" s="320">
        <v>58834.879999999997</v>
      </c>
      <c r="J275" s="320">
        <v>-8317.92</v>
      </c>
      <c r="K275" s="320">
        <v>-3647762.56</v>
      </c>
      <c r="L275" s="327">
        <v>-1.7000000000000001E-2</v>
      </c>
    </row>
    <row r="276" spans="1:12" ht="15.75" thickBot="1" x14ac:dyDescent="0.3">
      <c r="A276" s="326" t="s">
        <v>110</v>
      </c>
      <c r="B276" s="317" t="s">
        <v>111</v>
      </c>
      <c r="C276" s="317" t="s">
        <v>860</v>
      </c>
      <c r="D276" s="138" t="s">
        <v>175</v>
      </c>
      <c r="E276" s="317" t="s">
        <v>1402</v>
      </c>
      <c r="F276" s="318">
        <v>47710</v>
      </c>
      <c r="G276" s="319" t="s">
        <v>101</v>
      </c>
      <c r="H276" s="319">
        <v>-72</v>
      </c>
      <c r="I276" s="319" t="s">
        <v>101</v>
      </c>
      <c r="J276" s="320">
        <v>14294.88</v>
      </c>
      <c r="K276" s="319" t="s">
        <v>101</v>
      </c>
      <c r="L276" s="317" t="s">
        <v>101</v>
      </c>
    </row>
    <row r="277" spans="1:12" ht="15.75" thickBot="1" x14ac:dyDescent="0.3">
      <c r="A277" s="326" t="s">
        <v>110</v>
      </c>
      <c r="B277" s="317" t="s">
        <v>111</v>
      </c>
      <c r="C277" s="317" t="s">
        <v>860</v>
      </c>
      <c r="D277" s="138" t="s">
        <v>415</v>
      </c>
      <c r="E277" s="317" t="s">
        <v>1403</v>
      </c>
      <c r="F277" s="318">
        <v>48442</v>
      </c>
      <c r="G277" s="319" t="s">
        <v>101</v>
      </c>
      <c r="H277" s="319">
        <v>-45</v>
      </c>
      <c r="I277" s="319" t="s">
        <v>101</v>
      </c>
      <c r="J277" s="320">
        <v>9397.35</v>
      </c>
      <c r="K277" s="319" t="s">
        <v>101</v>
      </c>
      <c r="L277" s="317" t="s">
        <v>101</v>
      </c>
    </row>
    <row r="278" spans="1:12" ht="15.75" thickBot="1" x14ac:dyDescent="0.3">
      <c r="A278" s="326" t="s">
        <v>110</v>
      </c>
      <c r="B278" s="317" t="s">
        <v>111</v>
      </c>
      <c r="C278" s="317" t="s">
        <v>860</v>
      </c>
      <c r="D278" s="138" t="s">
        <v>179</v>
      </c>
      <c r="E278" s="317" t="s">
        <v>1404</v>
      </c>
      <c r="F278" s="318">
        <v>51363</v>
      </c>
      <c r="G278" s="319" t="s">
        <v>101</v>
      </c>
      <c r="H278" s="319">
        <v>-24</v>
      </c>
      <c r="I278" s="319" t="s">
        <v>101</v>
      </c>
      <c r="J278" s="320">
        <v>4279.4399999999996</v>
      </c>
      <c r="K278" s="319" t="s">
        <v>101</v>
      </c>
      <c r="L278" s="317" t="s">
        <v>101</v>
      </c>
    </row>
    <row r="279" spans="1:12" ht="15.75" thickBot="1" x14ac:dyDescent="0.3">
      <c r="A279" s="326" t="s">
        <v>110</v>
      </c>
      <c r="B279" s="317" t="s">
        <v>111</v>
      </c>
      <c r="C279" s="317" t="s">
        <v>860</v>
      </c>
      <c r="D279" s="138" t="s">
        <v>1007</v>
      </c>
      <c r="E279" s="317" t="s">
        <v>1405</v>
      </c>
      <c r="F279" s="318">
        <v>47253</v>
      </c>
      <c r="G279" s="319" t="s">
        <v>101</v>
      </c>
      <c r="H279" s="319">
        <v>-36</v>
      </c>
      <c r="I279" s="319" t="s">
        <v>101</v>
      </c>
      <c r="J279" s="320">
        <v>3305.88</v>
      </c>
      <c r="K279" s="319" t="s">
        <v>101</v>
      </c>
      <c r="L279" s="317" t="s">
        <v>101</v>
      </c>
    </row>
    <row r="280" spans="1:12" ht="15.75" thickBot="1" x14ac:dyDescent="0.3">
      <c r="A280" s="326" t="s">
        <v>110</v>
      </c>
      <c r="B280" s="317" t="s">
        <v>111</v>
      </c>
      <c r="C280" s="317" t="s">
        <v>860</v>
      </c>
      <c r="D280" s="138" t="s">
        <v>174</v>
      </c>
      <c r="E280" s="317" t="s">
        <v>1305</v>
      </c>
      <c r="F280" s="318">
        <v>46980</v>
      </c>
      <c r="G280" s="319" t="s">
        <v>101</v>
      </c>
      <c r="H280" s="319">
        <v>-32</v>
      </c>
      <c r="I280" s="319" t="s">
        <v>101</v>
      </c>
      <c r="J280" s="320">
        <v>2416.64</v>
      </c>
      <c r="K280" s="319" t="s">
        <v>101</v>
      </c>
      <c r="L280" s="317" t="s">
        <v>101</v>
      </c>
    </row>
    <row r="281" spans="1:12" ht="15.75" thickBot="1" x14ac:dyDescent="0.3">
      <c r="A281" s="326" t="s">
        <v>110</v>
      </c>
      <c r="B281" s="317" t="s">
        <v>111</v>
      </c>
      <c r="C281" s="317" t="s">
        <v>860</v>
      </c>
      <c r="D281" s="138" t="s">
        <v>178</v>
      </c>
      <c r="E281" s="317" t="s">
        <v>1406</v>
      </c>
      <c r="F281" s="318">
        <v>49444</v>
      </c>
      <c r="G281" s="319" t="s">
        <v>101</v>
      </c>
      <c r="H281" s="319">
        <v>-44</v>
      </c>
      <c r="I281" s="319" t="s">
        <v>101</v>
      </c>
      <c r="J281" s="320">
        <v>1836.12</v>
      </c>
      <c r="K281" s="319" t="s">
        <v>101</v>
      </c>
      <c r="L281" s="317" t="s">
        <v>101</v>
      </c>
    </row>
    <row r="282" spans="1:12" ht="15.75" thickBot="1" x14ac:dyDescent="0.3">
      <c r="A282" s="326" t="s">
        <v>110</v>
      </c>
      <c r="B282" s="317" t="s">
        <v>111</v>
      </c>
      <c r="C282" s="317" t="s">
        <v>860</v>
      </c>
      <c r="D282" s="138" t="s">
        <v>113</v>
      </c>
      <c r="E282" s="317" t="s">
        <v>1162</v>
      </c>
      <c r="F282" s="318">
        <v>46251</v>
      </c>
      <c r="G282" s="319" t="s">
        <v>101</v>
      </c>
      <c r="H282" s="319">
        <v>-12</v>
      </c>
      <c r="I282" s="319" t="s">
        <v>101</v>
      </c>
      <c r="J282" s="320">
        <v>-65.400000000000006</v>
      </c>
      <c r="K282" s="319" t="s">
        <v>101</v>
      </c>
      <c r="L282" s="317" t="s">
        <v>101</v>
      </c>
    </row>
    <row r="283" spans="1:12" ht="15.75" thickBot="1" x14ac:dyDescent="0.3">
      <c r="A283" s="326" t="s">
        <v>110</v>
      </c>
      <c r="B283" s="317" t="s">
        <v>111</v>
      </c>
      <c r="C283" s="317" t="s">
        <v>860</v>
      </c>
      <c r="D283" s="138" t="s">
        <v>139</v>
      </c>
      <c r="E283" s="317" t="s">
        <v>1407</v>
      </c>
      <c r="F283" s="318">
        <v>46391</v>
      </c>
      <c r="G283" s="319" t="s">
        <v>101</v>
      </c>
      <c r="H283" s="319">
        <v>-5</v>
      </c>
      <c r="I283" s="320">
        <v>85036.33</v>
      </c>
      <c r="J283" s="320">
        <v>-181.15</v>
      </c>
      <c r="K283" s="320">
        <v>-425181.65</v>
      </c>
      <c r="L283" s="327">
        <v>-8.0999999999999996E-3</v>
      </c>
    </row>
    <row r="284" spans="1:12" ht="15.75" thickBot="1" x14ac:dyDescent="0.3">
      <c r="A284" s="326" t="s">
        <v>110</v>
      </c>
      <c r="B284" s="317" t="s">
        <v>111</v>
      </c>
      <c r="C284" s="317" t="s">
        <v>860</v>
      </c>
      <c r="D284" s="138" t="s">
        <v>300</v>
      </c>
      <c r="E284" s="317" t="s">
        <v>1239</v>
      </c>
      <c r="F284" s="318">
        <v>46524</v>
      </c>
      <c r="G284" s="319" t="s">
        <v>101</v>
      </c>
      <c r="H284" s="319">
        <v>-17</v>
      </c>
      <c r="I284" s="319" t="s">
        <v>101</v>
      </c>
      <c r="J284" s="320">
        <v>-291.72000000000003</v>
      </c>
      <c r="K284" s="319" t="s">
        <v>101</v>
      </c>
      <c r="L284" s="317" t="s">
        <v>101</v>
      </c>
    </row>
    <row r="285" spans="1:12" ht="15.75" thickBot="1" x14ac:dyDescent="0.3">
      <c r="A285" s="326" t="s">
        <v>110</v>
      </c>
      <c r="B285" s="317" t="s">
        <v>111</v>
      </c>
      <c r="C285" s="317" t="s">
        <v>860</v>
      </c>
      <c r="D285" s="138" t="s">
        <v>191</v>
      </c>
      <c r="E285" s="317" t="s">
        <v>1408</v>
      </c>
      <c r="F285" s="318">
        <v>47120</v>
      </c>
      <c r="G285" s="319" t="s">
        <v>101</v>
      </c>
      <c r="H285" s="319">
        <v>-8</v>
      </c>
      <c r="I285" s="320">
        <v>66850.570000000007</v>
      </c>
      <c r="J285" s="320">
        <v>-955.92</v>
      </c>
      <c r="K285" s="320">
        <v>-534804.56000000006</v>
      </c>
      <c r="L285" s="327">
        <v>-1.0200000000000001E-2</v>
      </c>
    </row>
    <row r="286" spans="1:12" ht="15.75" thickBot="1" x14ac:dyDescent="0.3">
      <c r="A286" s="326" t="s">
        <v>110</v>
      </c>
      <c r="B286" s="317" t="s">
        <v>111</v>
      </c>
      <c r="C286" s="317" t="s">
        <v>860</v>
      </c>
      <c r="D286" s="138" t="s">
        <v>444</v>
      </c>
      <c r="E286" s="317" t="s">
        <v>1409</v>
      </c>
      <c r="F286" s="318">
        <v>47485</v>
      </c>
      <c r="G286" s="319" t="s">
        <v>101</v>
      </c>
      <c r="H286" s="319">
        <v>-16</v>
      </c>
      <c r="I286" s="320">
        <v>58834.879999999997</v>
      </c>
      <c r="J286" s="320">
        <v>-2146.56</v>
      </c>
      <c r="K286" s="320">
        <v>-941358.07999999996</v>
      </c>
      <c r="L286" s="327">
        <v>-1.7899999999999999E-2</v>
      </c>
    </row>
    <row r="287" spans="1:12" ht="15.75" thickBot="1" x14ac:dyDescent="0.3">
      <c r="A287" s="326" t="s">
        <v>110</v>
      </c>
      <c r="B287" s="317" t="s">
        <v>111</v>
      </c>
      <c r="C287" s="317" t="s">
        <v>98</v>
      </c>
      <c r="D287" s="138" t="s">
        <v>191</v>
      </c>
      <c r="E287" s="317" t="s">
        <v>1410</v>
      </c>
      <c r="F287" s="318">
        <v>47120</v>
      </c>
      <c r="G287" s="319" t="s">
        <v>101</v>
      </c>
      <c r="H287" s="319">
        <v>27</v>
      </c>
      <c r="I287" s="320">
        <v>66850.570000000007</v>
      </c>
      <c r="J287" s="320">
        <v>3226.23</v>
      </c>
      <c r="K287" s="320">
        <v>1804965.39</v>
      </c>
      <c r="L287" s="327">
        <v>3.3999999999999998E-3</v>
      </c>
    </row>
    <row r="288" spans="1:12" ht="15.75" thickBot="1" x14ac:dyDescent="0.3">
      <c r="A288" s="326" t="s">
        <v>110</v>
      </c>
      <c r="B288" s="317" t="s">
        <v>111</v>
      </c>
      <c r="C288" s="317" t="s">
        <v>98</v>
      </c>
      <c r="D288" s="138" t="s">
        <v>175</v>
      </c>
      <c r="E288" s="317" t="s">
        <v>973</v>
      </c>
      <c r="F288" s="318">
        <v>47710</v>
      </c>
      <c r="G288" s="319" t="s">
        <v>101</v>
      </c>
      <c r="H288" s="319">
        <v>-6</v>
      </c>
      <c r="I288" s="319" t="s">
        <v>101</v>
      </c>
      <c r="J288" s="320">
        <v>1191.24</v>
      </c>
      <c r="K288" s="319" t="s">
        <v>101</v>
      </c>
      <c r="L288" s="317" t="s">
        <v>101</v>
      </c>
    </row>
    <row r="289" spans="1:12" ht="15.75" thickBot="1" x14ac:dyDescent="0.3">
      <c r="A289" s="326" t="s">
        <v>110</v>
      </c>
      <c r="B289" s="317" t="s">
        <v>111</v>
      </c>
      <c r="C289" s="317" t="s">
        <v>98</v>
      </c>
      <c r="D289" s="138" t="s">
        <v>1007</v>
      </c>
      <c r="E289" s="317" t="s">
        <v>958</v>
      </c>
      <c r="F289" s="318">
        <v>47253</v>
      </c>
      <c r="G289" s="319" t="s">
        <v>101</v>
      </c>
      <c r="H289" s="319">
        <v>-4</v>
      </c>
      <c r="I289" s="319" t="s">
        <v>101</v>
      </c>
      <c r="J289" s="320">
        <v>367.32</v>
      </c>
      <c r="K289" s="319" t="s">
        <v>101</v>
      </c>
      <c r="L289" s="317" t="s">
        <v>101</v>
      </c>
    </row>
    <row r="290" spans="1:12" ht="15.75" thickBot="1" x14ac:dyDescent="0.3">
      <c r="A290" s="326" t="s">
        <v>110</v>
      </c>
      <c r="B290" s="317" t="s">
        <v>111</v>
      </c>
      <c r="C290" s="317" t="s">
        <v>98</v>
      </c>
      <c r="D290" s="138" t="s">
        <v>174</v>
      </c>
      <c r="E290" s="317" t="s">
        <v>958</v>
      </c>
      <c r="F290" s="318">
        <v>46980</v>
      </c>
      <c r="G290" s="319" t="s">
        <v>101</v>
      </c>
      <c r="H290" s="319">
        <v>-4</v>
      </c>
      <c r="I290" s="319" t="s">
        <v>101</v>
      </c>
      <c r="J290" s="320">
        <v>302.08</v>
      </c>
      <c r="K290" s="319" t="s">
        <v>101</v>
      </c>
      <c r="L290" s="317" t="s">
        <v>101</v>
      </c>
    </row>
    <row r="291" spans="1:12" ht="15.75" thickBot="1" x14ac:dyDescent="0.3">
      <c r="A291" s="326" t="s">
        <v>110</v>
      </c>
      <c r="B291" s="317" t="s">
        <v>111</v>
      </c>
      <c r="C291" s="317" t="s">
        <v>98</v>
      </c>
      <c r="D291" s="138" t="s">
        <v>139</v>
      </c>
      <c r="E291" s="317" t="s">
        <v>1411</v>
      </c>
      <c r="F291" s="318">
        <v>46391</v>
      </c>
      <c r="G291" s="319" t="s">
        <v>101</v>
      </c>
      <c r="H291" s="319">
        <v>6</v>
      </c>
      <c r="I291" s="320">
        <v>85036.33</v>
      </c>
      <c r="J291" s="320">
        <v>217.38</v>
      </c>
      <c r="K291" s="320">
        <v>510217.98</v>
      </c>
      <c r="L291" s="327">
        <v>1E-3</v>
      </c>
    </row>
    <row r="292" spans="1:12" ht="15.75" thickBot="1" x14ac:dyDescent="0.3">
      <c r="A292" s="326" t="s">
        <v>110</v>
      </c>
      <c r="B292" s="317" t="s">
        <v>111</v>
      </c>
      <c r="C292" s="317" t="s">
        <v>98</v>
      </c>
      <c r="D292" s="138" t="s">
        <v>443</v>
      </c>
      <c r="E292" s="317" t="s">
        <v>1212</v>
      </c>
      <c r="F292" s="318">
        <v>46024</v>
      </c>
      <c r="G292" s="319" t="s">
        <v>101</v>
      </c>
      <c r="H292" s="319">
        <v>5</v>
      </c>
      <c r="I292" s="320">
        <v>96694.23</v>
      </c>
      <c r="J292" s="320">
        <v>1</v>
      </c>
      <c r="K292" s="320">
        <v>483471.15</v>
      </c>
      <c r="L292" s="327">
        <v>8.9999999999999998E-4</v>
      </c>
    </row>
    <row r="293" spans="1:12" ht="15.75" thickBot="1" x14ac:dyDescent="0.3">
      <c r="A293" s="326" t="s">
        <v>110</v>
      </c>
      <c r="B293" s="317" t="s">
        <v>111</v>
      </c>
      <c r="C293" s="317" t="s">
        <v>98</v>
      </c>
      <c r="D293" s="138" t="s">
        <v>113</v>
      </c>
      <c r="E293" s="317" t="s">
        <v>510</v>
      </c>
      <c r="F293" s="318">
        <v>46251</v>
      </c>
      <c r="G293" s="319" t="s">
        <v>101</v>
      </c>
      <c r="H293" s="319">
        <v>-7</v>
      </c>
      <c r="I293" s="319" t="s">
        <v>101</v>
      </c>
      <c r="J293" s="320">
        <v>-38.15</v>
      </c>
      <c r="K293" s="319" t="s">
        <v>101</v>
      </c>
      <c r="L293" s="317" t="s">
        <v>101</v>
      </c>
    </row>
    <row r="294" spans="1:12" ht="15.75" thickBot="1" x14ac:dyDescent="0.3">
      <c r="A294" s="326" t="s">
        <v>110</v>
      </c>
      <c r="B294" s="317" t="s">
        <v>111</v>
      </c>
      <c r="C294" s="317" t="s">
        <v>98</v>
      </c>
      <c r="D294" s="138" t="s">
        <v>785</v>
      </c>
      <c r="E294" s="317" t="s">
        <v>786</v>
      </c>
      <c r="F294" s="318">
        <v>46204</v>
      </c>
      <c r="G294" s="319" t="s">
        <v>101</v>
      </c>
      <c r="H294" s="319">
        <v>-7</v>
      </c>
      <c r="I294" s="320">
        <v>90556.35</v>
      </c>
      <c r="J294" s="320">
        <v>-79.03</v>
      </c>
      <c r="K294" s="320">
        <v>-633894.44999999995</v>
      </c>
      <c r="L294" s="327">
        <v>-1.1999999999999999E-3</v>
      </c>
    </row>
    <row r="295" spans="1:12" ht="15.75" thickBot="1" x14ac:dyDescent="0.3">
      <c r="A295" s="326" t="s">
        <v>110</v>
      </c>
      <c r="B295" s="317" t="s">
        <v>111</v>
      </c>
      <c r="C295" s="317" t="s">
        <v>98</v>
      </c>
      <c r="D295" s="138" t="s">
        <v>300</v>
      </c>
      <c r="E295" s="317" t="s">
        <v>1199</v>
      </c>
      <c r="F295" s="318">
        <v>46524</v>
      </c>
      <c r="G295" s="319" t="s">
        <v>101</v>
      </c>
      <c r="H295" s="319">
        <v>-5</v>
      </c>
      <c r="I295" s="319" t="s">
        <v>101</v>
      </c>
      <c r="J295" s="320">
        <v>-85.8</v>
      </c>
      <c r="K295" s="319" t="s">
        <v>101</v>
      </c>
      <c r="L295" s="317" t="s">
        <v>101</v>
      </c>
    </row>
    <row r="296" spans="1:12" ht="15.75" thickBot="1" x14ac:dyDescent="0.3">
      <c r="A296" s="326" t="s">
        <v>110</v>
      </c>
      <c r="B296" s="317" t="s">
        <v>111</v>
      </c>
      <c r="C296" s="317" t="s">
        <v>106</v>
      </c>
      <c r="D296" s="138" t="s">
        <v>175</v>
      </c>
      <c r="E296" s="317" t="s">
        <v>973</v>
      </c>
      <c r="F296" s="318">
        <v>47710</v>
      </c>
      <c r="G296" s="319" t="s">
        <v>101</v>
      </c>
      <c r="H296" s="319">
        <v>-6</v>
      </c>
      <c r="I296" s="319" t="s">
        <v>101</v>
      </c>
      <c r="J296" s="320">
        <v>1191.24</v>
      </c>
      <c r="K296" s="319" t="s">
        <v>101</v>
      </c>
      <c r="L296" s="317" t="s">
        <v>101</v>
      </c>
    </row>
    <row r="297" spans="1:12" ht="15.75" thickBot="1" x14ac:dyDescent="0.3">
      <c r="A297" s="326" t="s">
        <v>110</v>
      </c>
      <c r="B297" s="317" t="s">
        <v>111</v>
      </c>
      <c r="C297" s="317" t="s">
        <v>106</v>
      </c>
      <c r="D297" s="138" t="s">
        <v>191</v>
      </c>
      <c r="E297" s="317" t="s">
        <v>1411</v>
      </c>
      <c r="F297" s="318">
        <v>47120</v>
      </c>
      <c r="G297" s="319" t="s">
        <v>101</v>
      </c>
      <c r="H297" s="319">
        <v>6</v>
      </c>
      <c r="I297" s="320">
        <v>66850.570000000007</v>
      </c>
      <c r="J297" s="320">
        <v>716.94</v>
      </c>
      <c r="K297" s="320">
        <v>401103.42</v>
      </c>
      <c r="L297" s="327">
        <v>1.1999999999999999E-3</v>
      </c>
    </row>
    <row r="298" spans="1:12" ht="15.75" thickBot="1" x14ac:dyDescent="0.3">
      <c r="A298" s="326" t="s">
        <v>110</v>
      </c>
      <c r="B298" s="317" t="s">
        <v>111</v>
      </c>
      <c r="C298" s="317" t="s">
        <v>106</v>
      </c>
      <c r="D298" s="138" t="s">
        <v>1007</v>
      </c>
      <c r="E298" s="317" t="s">
        <v>958</v>
      </c>
      <c r="F298" s="318">
        <v>47253</v>
      </c>
      <c r="G298" s="319" t="s">
        <v>101</v>
      </c>
      <c r="H298" s="319">
        <v>-4</v>
      </c>
      <c r="I298" s="319" t="s">
        <v>101</v>
      </c>
      <c r="J298" s="320">
        <v>367.32</v>
      </c>
      <c r="K298" s="319" t="s">
        <v>101</v>
      </c>
      <c r="L298" s="317" t="s">
        <v>101</v>
      </c>
    </row>
    <row r="299" spans="1:12" ht="15.75" thickBot="1" x14ac:dyDescent="0.3">
      <c r="A299" s="326" t="s">
        <v>110</v>
      </c>
      <c r="B299" s="317" t="s">
        <v>111</v>
      </c>
      <c r="C299" s="317" t="s">
        <v>106</v>
      </c>
      <c r="D299" s="138" t="s">
        <v>174</v>
      </c>
      <c r="E299" s="317" t="s">
        <v>958</v>
      </c>
      <c r="F299" s="318">
        <v>46980</v>
      </c>
      <c r="G299" s="319" t="s">
        <v>101</v>
      </c>
      <c r="H299" s="319">
        <v>-4</v>
      </c>
      <c r="I299" s="319" t="s">
        <v>101</v>
      </c>
      <c r="J299" s="320">
        <v>302.08</v>
      </c>
      <c r="K299" s="319" t="s">
        <v>101</v>
      </c>
      <c r="L299" s="317" t="s">
        <v>101</v>
      </c>
    </row>
    <row r="300" spans="1:12" ht="15.75" thickBot="1" x14ac:dyDescent="0.3">
      <c r="A300" s="326" t="s">
        <v>110</v>
      </c>
      <c r="B300" s="317" t="s">
        <v>111</v>
      </c>
      <c r="C300" s="317" t="s">
        <v>106</v>
      </c>
      <c r="D300" s="138" t="s">
        <v>139</v>
      </c>
      <c r="E300" s="317" t="s">
        <v>161</v>
      </c>
      <c r="F300" s="318">
        <v>46391</v>
      </c>
      <c r="G300" s="319" t="s">
        <v>101</v>
      </c>
      <c r="H300" s="319">
        <v>0</v>
      </c>
      <c r="I300" s="320">
        <v>85036.33</v>
      </c>
      <c r="J300" s="320">
        <v>0</v>
      </c>
      <c r="K300" s="320">
        <v>0</v>
      </c>
      <c r="L300" s="327">
        <v>0</v>
      </c>
    </row>
    <row r="301" spans="1:12" ht="15.75" thickBot="1" x14ac:dyDescent="0.3">
      <c r="A301" s="326" t="s">
        <v>110</v>
      </c>
      <c r="B301" s="317" t="s">
        <v>111</v>
      </c>
      <c r="C301" s="317" t="s">
        <v>106</v>
      </c>
      <c r="D301" s="138" t="s">
        <v>443</v>
      </c>
      <c r="E301" s="317" t="s">
        <v>1412</v>
      </c>
      <c r="F301" s="318">
        <v>46024</v>
      </c>
      <c r="G301" s="319" t="s">
        <v>101</v>
      </c>
      <c r="H301" s="319">
        <v>-5</v>
      </c>
      <c r="I301" s="320">
        <v>96694.23</v>
      </c>
      <c r="J301" s="320">
        <v>-1</v>
      </c>
      <c r="K301" s="320">
        <v>-483471.15</v>
      </c>
      <c r="L301" s="327">
        <v>-1.5E-3</v>
      </c>
    </row>
    <row r="302" spans="1:12" ht="15.75" thickBot="1" x14ac:dyDescent="0.3">
      <c r="A302" s="326" t="s">
        <v>110</v>
      </c>
      <c r="B302" s="317" t="s">
        <v>111</v>
      </c>
      <c r="C302" s="317" t="s">
        <v>106</v>
      </c>
      <c r="D302" s="138" t="s">
        <v>113</v>
      </c>
      <c r="E302" s="317" t="s">
        <v>510</v>
      </c>
      <c r="F302" s="318">
        <v>46251</v>
      </c>
      <c r="G302" s="319" t="s">
        <v>101</v>
      </c>
      <c r="H302" s="319">
        <v>-7</v>
      </c>
      <c r="I302" s="319" t="s">
        <v>101</v>
      </c>
      <c r="J302" s="320">
        <v>-38.15</v>
      </c>
      <c r="K302" s="319" t="s">
        <v>101</v>
      </c>
      <c r="L302" s="317" t="s">
        <v>101</v>
      </c>
    </row>
    <row r="303" spans="1:12" ht="15.75" thickBot="1" x14ac:dyDescent="0.3">
      <c r="A303" s="326" t="s">
        <v>110</v>
      </c>
      <c r="B303" s="317" t="s">
        <v>111</v>
      </c>
      <c r="C303" s="317" t="s">
        <v>106</v>
      </c>
      <c r="D303" s="138" t="s">
        <v>300</v>
      </c>
      <c r="E303" s="317" t="s">
        <v>1199</v>
      </c>
      <c r="F303" s="318">
        <v>46524</v>
      </c>
      <c r="G303" s="319" t="s">
        <v>101</v>
      </c>
      <c r="H303" s="319">
        <v>-5</v>
      </c>
      <c r="I303" s="319" t="s">
        <v>101</v>
      </c>
      <c r="J303" s="320">
        <v>-85.8</v>
      </c>
      <c r="K303" s="319" t="s">
        <v>101</v>
      </c>
      <c r="L303" s="317" t="s">
        <v>101</v>
      </c>
    </row>
    <row r="304" spans="1:12" ht="15.75" thickBot="1" x14ac:dyDescent="0.3">
      <c r="A304" s="326" t="s">
        <v>110</v>
      </c>
      <c r="B304" s="317" t="s">
        <v>111</v>
      </c>
      <c r="C304" s="317" t="s">
        <v>99</v>
      </c>
      <c r="D304" s="138" t="s">
        <v>1413</v>
      </c>
      <c r="E304" s="317" t="s">
        <v>1023</v>
      </c>
      <c r="F304" s="318">
        <v>45964</v>
      </c>
      <c r="G304" s="319" t="s">
        <v>101</v>
      </c>
      <c r="H304" s="319">
        <v>-70</v>
      </c>
      <c r="I304" s="320">
        <v>267282.15000000002</v>
      </c>
      <c r="J304" s="320">
        <v>93922.5</v>
      </c>
      <c r="K304" s="320">
        <v>-18709750.5</v>
      </c>
      <c r="L304" s="327">
        <v>-0.60950000000000004</v>
      </c>
    </row>
    <row r="305" spans="1:12" ht="15.75" thickBot="1" x14ac:dyDescent="0.3">
      <c r="A305" s="326" t="s">
        <v>110</v>
      </c>
      <c r="B305" s="317" t="s">
        <v>111</v>
      </c>
      <c r="C305" s="317" t="s">
        <v>334</v>
      </c>
      <c r="D305" s="138" t="s">
        <v>1413</v>
      </c>
      <c r="E305" s="317" t="s">
        <v>1023</v>
      </c>
      <c r="F305" s="318">
        <v>45964</v>
      </c>
      <c r="G305" s="319" t="s">
        <v>101</v>
      </c>
      <c r="H305" s="319">
        <v>-70</v>
      </c>
      <c r="I305" s="320">
        <v>267282.15000000002</v>
      </c>
      <c r="J305" s="320">
        <v>93922.5</v>
      </c>
      <c r="K305" s="320">
        <v>-18709750.5</v>
      </c>
      <c r="L305" s="327">
        <v>-5.5599999999999997E-2</v>
      </c>
    </row>
    <row r="306" spans="1:12" ht="15.75" thickBot="1" x14ac:dyDescent="0.3">
      <c r="A306" s="326" t="s">
        <v>110</v>
      </c>
      <c r="B306" s="317" t="s">
        <v>111</v>
      </c>
      <c r="C306" s="317" t="s">
        <v>334</v>
      </c>
      <c r="D306" s="138" t="s">
        <v>1414</v>
      </c>
      <c r="E306" s="317" t="s">
        <v>161</v>
      </c>
      <c r="F306" s="318">
        <v>47120</v>
      </c>
      <c r="G306" s="319" t="s">
        <v>101</v>
      </c>
      <c r="H306" s="319">
        <v>-10</v>
      </c>
      <c r="I306" s="320">
        <v>85556.47</v>
      </c>
      <c r="J306" s="320">
        <v>12146.7</v>
      </c>
      <c r="K306" s="320">
        <v>-2271994.84</v>
      </c>
      <c r="L306" s="327">
        <v>-6.7000000000000002E-3</v>
      </c>
    </row>
    <row r="307" spans="1:12" ht="15.75" thickBot="1" x14ac:dyDescent="0.3">
      <c r="A307" s="326" t="s">
        <v>110</v>
      </c>
      <c r="B307" s="317" t="s">
        <v>111</v>
      </c>
      <c r="C307" s="317" t="s">
        <v>334</v>
      </c>
      <c r="D307" s="138" t="s">
        <v>240</v>
      </c>
      <c r="E307" s="317" t="s">
        <v>1415</v>
      </c>
      <c r="F307" s="318">
        <v>47850</v>
      </c>
      <c r="G307" s="319" t="s">
        <v>101</v>
      </c>
      <c r="H307" s="319">
        <v>-10</v>
      </c>
      <c r="I307" s="320">
        <v>77796.88</v>
      </c>
      <c r="J307" s="320">
        <v>12125.3</v>
      </c>
      <c r="K307" s="320">
        <v>-2065935.05</v>
      </c>
      <c r="L307" s="327">
        <v>-6.1000000000000004E-3</v>
      </c>
    </row>
    <row r="308" spans="1:12" ht="15.75" thickBot="1" x14ac:dyDescent="0.3">
      <c r="A308" s="326" t="s">
        <v>110</v>
      </c>
      <c r="B308" s="317" t="s">
        <v>111</v>
      </c>
      <c r="C308" s="317" t="s">
        <v>334</v>
      </c>
      <c r="D308" s="138" t="s">
        <v>191</v>
      </c>
      <c r="E308" s="317" t="s">
        <v>1416</v>
      </c>
      <c r="F308" s="318">
        <v>47120</v>
      </c>
      <c r="G308" s="319" t="s">
        <v>101</v>
      </c>
      <c r="H308" s="319">
        <v>30</v>
      </c>
      <c r="I308" s="320">
        <v>66850.570000000007</v>
      </c>
      <c r="J308" s="320">
        <v>3584.7</v>
      </c>
      <c r="K308" s="320">
        <v>2005517.1</v>
      </c>
      <c r="L308" s="327">
        <v>6.0000000000000001E-3</v>
      </c>
    </row>
    <row r="309" spans="1:12" ht="15.75" thickBot="1" x14ac:dyDescent="0.3">
      <c r="A309" s="326" t="s">
        <v>110</v>
      </c>
      <c r="B309" s="317" t="s">
        <v>111</v>
      </c>
      <c r="C309" s="317" t="s">
        <v>334</v>
      </c>
      <c r="D309" s="138" t="s">
        <v>175</v>
      </c>
      <c r="E309" s="317" t="s">
        <v>1304</v>
      </c>
      <c r="F309" s="318">
        <v>47710</v>
      </c>
      <c r="G309" s="319" t="s">
        <v>101</v>
      </c>
      <c r="H309" s="319">
        <v>-10</v>
      </c>
      <c r="I309" s="319" t="s">
        <v>101</v>
      </c>
      <c r="J309" s="320">
        <v>1985.4</v>
      </c>
      <c r="K309" s="319" t="s">
        <v>101</v>
      </c>
      <c r="L309" s="317" t="s">
        <v>101</v>
      </c>
    </row>
    <row r="310" spans="1:12" ht="15.75" thickBot="1" x14ac:dyDescent="0.3">
      <c r="A310" s="326" t="s">
        <v>110</v>
      </c>
      <c r="B310" s="317" t="s">
        <v>111</v>
      </c>
      <c r="C310" s="317" t="s">
        <v>334</v>
      </c>
      <c r="D310" s="138" t="s">
        <v>1007</v>
      </c>
      <c r="E310" s="317" t="s">
        <v>973</v>
      </c>
      <c r="F310" s="318">
        <v>47253</v>
      </c>
      <c r="G310" s="319" t="s">
        <v>101</v>
      </c>
      <c r="H310" s="319">
        <v>-6</v>
      </c>
      <c r="I310" s="319" t="s">
        <v>101</v>
      </c>
      <c r="J310" s="320">
        <v>550.98</v>
      </c>
      <c r="K310" s="319" t="s">
        <v>101</v>
      </c>
      <c r="L310" s="317" t="s">
        <v>101</v>
      </c>
    </row>
    <row r="311" spans="1:12" ht="15.75" thickBot="1" x14ac:dyDescent="0.3">
      <c r="A311" s="326" t="s">
        <v>110</v>
      </c>
      <c r="B311" s="317" t="s">
        <v>111</v>
      </c>
      <c r="C311" s="317" t="s">
        <v>334</v>
      </c>
      <c r="D311" s="138" t="s">
        <v>174</v>
      </c>
      <c r="E311" s="317" t="s">
        <v>973</v>
      </c>
      <c r="F311" s="318">
        <v>46980</v>
      </c>
      <c r="G311" s="319" t="s">
        <v>101</v>
      </c>
      <c r="H311" s="319">
        <v>-6</v>
      </c>
      <c r="I311" s="319" t="s">
        <v>101</v>
      </c>
      <c r="J311" s="320">
        <v>453.12</v>
      </c>
      <c r="K311" s="319" t="s">
        <v>101</v>
      </c>
      <c r="L311" s="317" t="s">
        <v>101</v>
      </c>
    </row>
    <row r="312" spans="1:12" ht="15.75" thickBot="1" x14ac:dyDescent="0.3">
      <c r="A312" s="326" t="s">
        <v>110</v>
      </c>
      <c r="B312" s="317" t="s">
        <v>111</v>
      </c>
      <c r="C312" s="317" t="s">
        <v>334</v>
      </c>
      <c r="D312" s="138" t="s">
        <v>443</v>
      </c>
      <c r="E312" s="317" t="s">
        <v>845</v>
      </c>
      <c r="F312" s="318">
        <v>46024</v>
      </c>
      <c r="G312" s="319" t="s">
        <v>101</v>
      </c>
      <c r="H312" s="319">
        <v>3</v>
      </c>
      <c r="I312" s="320">
        <v>96694.23</v>
      </c>
      <c r="J312" s="320">
        <v>0.6</v>
      </c>
      <c r="K312" s="320">
        <v>290082.69</v>
      </c>
      <c r="L312" s="327">
        <v>8.9999999999999998E-4</v>
      </c>
    </row>
    <row r="313" spans="1:12" ht="15.75" thickBot="1" x14ac:dyDescent="0.3">
      <c r="A313" s="326" t="s">
        <v>110</v>
      </c>
      <c r="B313" s="317" t="s">
        <v>111</v>
      </c>
      <c r="C313" s="317" t="s">
        <v>334</v>
      </c>
      <c r="D313" s="138" t="s">
        <v>230</v>
      </c>
      <c r="E313" s="317" t="s">
        <v>161</v>
      </c>
      <c r="F313" s="318">
        <v>46391</v>
      </c>
      <c r="G313" s="319" t="s">
        <v>101</v>
      </c>
      <c r="H313" s="319">
        <v>0</v>
      </c>
      <c r="I313" s="320">
        <v>93439.69</v>
      </c>
      <c r="J313" s="320">
        <v>0</v>
      </c>
      <c r="K313" s="320">
        <v>0</v>
      </c>
      <c r="L313" s="327">
        <v>0</v>
      </c>
    </row>
    <row r="314" spans="1:12" ht="15.75" thickBot="1" x14ac:dyDescent="0.3">
      <c r="A314" s="326" t="s">
        <v>110</v>
      </c>
      <c r="B314" s="317" t="s">
        <v>111</v>
      </c>
      <c r="C314" s="317" t="s">
        <v>334</v>
      </c>
      <c r="D314" s="138" t="s">
        <v>113</v>
      </c>
      <c r="E314" s="317" t="s">
        <v>1417</v>
      </c>
      <c r="F314" s="318">
        <v>46251</v>
      </c>
      <c r="G314" s="319" t="s">
        <v>101</v>
      </c>
      <c r="H314" s="319">
        <v>-16</v>
      </c>
      <c r="I314" s="319" t="s">
        <v>101</v>
      </c>
      <c r="J314" s="320">
        <v>-87.2</v>
      </c>
      <c r="K314" s="319" t="s">
        <v>101</v>
      </c>
      <c r="L314" s="317" t="s">
        <v>101</v>
      </c>
    </row>
    <row r="315" spans="1:12" ht="15.75" thickBot="1" x14ac:dyDescent="0.3">
      <c r="A315" s="326" t="s">
        <v>110</v>
      </c>
      <c r="B315" s="317" t="s">
        <v>111</v>
      </c>
      <c r="C315" s="317" t="s">
        <v>334</v>
      </c>
      <c r="D315" s="138" t="s">
        <v>300</v>
      </c>
      <c r="E315" s="317" t="s">
        <v>510</v>
      </c>
      <c r="F315" s="318">
        <v>46524</v>
      </c>
      <c r="G315" s="319" t="s">
        <v>101</v>
      </c>
      <c r="H315" s="319">
        <v>-7</v>
      </c>
      <c r="I315" s="319" t="s">
        <v>101</v>
      </c>
      <c r="J315" s="320">
        <v>-120.12</v>
      </c>
      <c r="K315" s="319" t="s">
        <v>101</v>
      </c>
      <c r="L315" s="317" t="s">
        <v>101</v>
      </c>
    </row>
    <row r="316" spans="1:12" ht="15.75" thickBot="1" x14ac:dyDescent="0.3">
      <c r="A316" s="326" t="s">
        <v>110</v>
      </c>
      <c r="B316" s="317" t="s">
        <v>111</v>
      </c>
      <c r="C316" s="317" t="s">
        <v>334</v>
      </c>
      <c r="D316" s="138" t="s">
        <v>178</v>
      </c>
      <c r="E316" s="317" t="s">
        <v>1270</v>
      </c>
      <c r="F316" s="318">
        <v>49444</v>
      </c>
      <c r="G316" s="319" t="s">
        <v>101</v>
      </c>
      <c r="H316" s="319">
        <v>9</v>
      </c>
      <c r="I316" s="319" t="s">
        <v>101</v>
      </c>
      <c r="J316" s="320">
        <v>-375.57</v>
      </c>
      <c r="K316" s="319" t="s">
        <v>101</v>
      </c>
      <c r="L316" s="317" t="s">
        <v>101</v>
      </c>
    </row>
    <row r="317" spans="1:12" ht="15.75" thickBot="1" x14ac:dyDescent="0.3">
      <c r="A317" s="326" t="s">
        <v>110</v>
      </c>
      <c r="B317" s="317" t="s">
        <v>111</v>
      </c>
      <c r="C317" s="317" t="s">
        <v>334</v>
      </c>
      <c r="D317" s="138" t="s">
        <v>139</v>
      </c>
      <c r="E317" s="317" t="s">
        <v>1418</v>
      </c>
      <c r="F317" s="318">
        <v>46391</v>
      </c>
      <c r="G317" s="319" t="s">
        <v>101</v>
      </c>
      <c r="H317" s="319">
        <v>-34</v>
      </c>
      <c r="I317" s="320">
        <v>85036.33</v>
      </c>
      <c r="J317" s="320">
        <v>-1231.82</v>
      </c>
      <c r="K317" s="320">
        <v>-2891235.22</v>
      </c>
      <c r="L317" s="327">
        <v>-8.6E-3</v>
      </c>
    </row>
    <row r="318" spans="1:12" ht="15.75" thickBot="1" x14ac:dyDescent="0.3">
      <c r="A318" s="326" t="s">
        <v>110</v>
      </c>
      <c r="B318" s="317" t="s">
        <v>111</v>
      </c>
      <c r="C318" s="317" t="s">
        <v>334</v>
      </c>
      <c r="D318" s="138" t="s">
        <v>1419</v>
      </c>
      <c r="E318" s="317" t="s">
        <v>1420</v>
      </c>
      <c r="F318" s="318">
        <v>45989</v>
      </c>
      <c r="G318" s="319" t="s">
        <v>101</v>
      </c>
      <c r="H318" s="319">
        <v>8</v>
      </c>
      <c r="I318" s="320">
        <v>112.39</v>
      </c>
      <c r="J318" s="320">
        <v>-11973.68</v>
      </c>
      <c r="K318" s="320">
        <v>4775341.7300000004</v>
      </c>
      <c r="L318" s="327">
        <v>1.4200000000000001E-2</v>
      </c>
    </row>
    <row r="319" spans="1:12" ht="15.75" thickBot="1" x14ac:dyDescent="0.3">
      <c r="A319" s="326" t="s">
        <v>110</v>
      </c>
      <c r="B319" s="317" t="s">
        <v>111</v>
      </c>
      <c r="C319" s="317" t="s">
        <v>334</v>
      </c>
      <c r="D319" s="138" t="s">
        <v>1421</v>
      </c>
      <c r="E319" s="317" t="s">
        <v>161</v>
      </c>
      <c r="F319" s="318">
        <v>45964</v>
      </c>
      <c r="G319" s="319" t="s">
        <v>101</v>
      </c>
      <c r="H319" s="319">
        <v>19</v>
      </c>
      <c r="I319" s="320">
        <v>98826.5</v>
      </c>
      <c r="J319" s="320">
        <v>-25201.599999999999</v>
      </c>
      <c r="K319" s="320">
        <v>4986335.53</v>
      </c>
      <c r="L319" s="327">
        <v>1.4800000000000001E-2</v>
      </c>
    </row>
    <row r="320" spans="1:12" ht="15.75" thickBot="1" x14ac:dyDescent="0.3">
      <c r="A320" s="326" t="s">
        <v>110</v>
      </c>
      <c r="B320" s="317" t="s">
        <v>111</v>
      </c>
      <c r="C320" s="317" t="s">
        <v>267</v>
      </c>
      <c r="D320" s="138" t="s">
        <v>191</v>
      </c>
      <c r="E320" s="317" t="s">
        <v>1422</v>
      </c>
      <c r="F320" s="318">
        <v>47120</v>
      </c>
      <c r="G320" s="319" t="s">
        <v>101</v>
      </c>
      <c r="H320" s="319">
        <v>25</v>
      </c>
      <c r="I320" s="320">
        <v>66850.570000000007</v>
      </c>
      <c r="J320" s="320">
        <v>2987.25</v>
      </c>
      <c r="K320" s="320">
        <v>1671264.25</v>
      </c>
      <c r="L320" s="327">
        <v>7.9000000000000008E-3</v>
      </c>
    </row>
    <row r="321" spans="1:12" ht="15.75" thickBot="1" x14ac:dyDescent="0.3">
      <c r="A321" s="326" t="s">
        <v>110</v>
      </c>
      <c r="B321" s="317" t="s">
        <v>111</v>
      </c>
      <c r="C321" s="317" t="s">
        <v>267</v>
      </c>
      <c r="D321" s="138" t="s">
        <v>283</v>
      </c>
      <c r="E321" s="317" t="s">
        <v>161</v>
      </c>
      <c r="F321" s="318">
        <v>46755</v>
      </c>
      <c r="G321" s="319" t="s">
        <v>101</v>
      </c>
      <c r="H321" s="319">
        <v>7</v>
      </c>
      <c r="I321" s="320">
        <v>75480.160000000003</v>
      </c>
      <c r="J321" s="320">
        <v>523.66999999999996</v>
      </c>
      <c r="K321" s="320">
        <v>528361.12</v>
      </c>
      <c r="L321" s="327">
        <v>2.5000000000000001E-3</v>
      </c>
    </row>
    <row r="322" spans="1:12" ht="15.75" thickBot="1" x14ac:dyDescent="0.3">
      <c r="A322" s="326" t="s">
        <v>110</v>
      </c>
      <c r="B322" s="317" t="s">
        <v>111</v>
      </c>
      <c r="C322" s="317" t="s">
        <v>267</v>
      </c>
      <c r="D322" s="138" t="s">
        <v>175</v>
      </c>
      <c r="E322" s="317" t="s">
        <v>511</v>
      </c>
      <c r="F322" s="318">
        <v>47710</v>
      </c>
      <c r="G322" s="319" t="s">
        <v>101</v>
      </c>
      <c r="H322" s="319">
        <v>-2</v>
      </c>
      <c r="I322" s="319" t="s">
        <v>101</v>
      </c>
      <c r="J322" s="320">
        <v>397.08</v>
      </c>
      <c r="K322" s="319" t="s">
        <v>101</v>
      </c>
      <c r="L322" s="317" t="s">
        <v>101</v>
      </c>
    </row>
    <row r="323" spans="1:12" ht="15.75" thickBot="1" x14ac:dyDescent="0.3">
      <c r="A323" s="326" t="s">
        <v>110</v>
      </c>
      <c r="B323" s="317" t="s">
        <v>111</v>
      </c>
      <c r="C323" s="317" t="s">
        <v>267</v>
      </c>
      <c r="D323" s="138" t="s">
        <v>1007</v>
      </c>
      <c r="E323" s="317" t="s">
        <v>511</v>
      </c>
      <c r="F323" s="318">
        <v>47253</v>
      </c>
      <c r="G323" s="319" t="s">
        <v>101</v>
      </c>
      <c r="H323" s="319">
        <v>-2</v>
      </c>
      <c r="I323" s="319" t="s">
        <v>101</v>
      </c>
      <c r="J323" s="320">
        <v>183.66</v>
      </c>
      <c r="K323" s="319" t="s">
        <v>101</v>
      </c>
      <c r="L323" s="317" t="s">
        <v>101</v>
      </c>
    </row>
    <row r="324" spans="1:12" ht="15.75" thickBot="1" x14ac:dyDescent="0.3">
      <c r="A324" s="326" t="s">
        <v>110</v>
      </c>
      <c r="B324" s="317" t="s">
        <v>111</v>
      </c>
      <c r="C324" s="317" t="s">
        <v>267</v>
      </c>
      <c r="D324" s="138" t="s">
        <v>174</v>
      </c>
      <c r="E324" s="317" t="s">
        <v>511</v>
      </c>
      <c r="F324" s="318">
        <v>46980</v>
      </c>
      <c r="G324" s="319" t="s">
        <v>101</v>
      </c>
      <c r="H324" s="319">
        <v>-2</v>
      </c>
      <c r="I324" s="319" t="s">
        <v>101</v>
      </c>
      <c r="J324" s="320">
        <v>151.04</v>
      </c>
      <c r="K324" s="319" t="s">
        <v>101</v>
      </c>
      <c r="L324" s="317" t="s">
        <v>101</v>
      </c>
    </row>
    <row r="325" spans="1:12" ht="15.75" thickBot="1" x14ac:dyDescent="0.3">
      <c r="A325" s="326" t="s">
        <v>110</v>
      </c>
      <c r="B325" s="317" t="s">
        <v>111</v>
      </c>
      <c r="C325" s="317" t="s">
        <v>267</v>
      </c>
      <c r="D325" s="138" t="s">
        <v>300</v>
      </c>
      <c r="E325" s="317" t="s">
        <v>511</v>
      </c>
      <c r="F325" s="318">
        <v>46524</v>
      </c>
      <c r="G325" s="319" t="s">
        <v>101</v>
      </c>
      <c r="H325" s="319">
        <v>-2</v>
      </c>
      <c r="I325" s="319" t="s">
        <v>101</v>
      </c>
      <c r="J325" s="320">
        <v>-34.32</v>
      </c>
      <c r="K325" s="319" t="s">
        <v>101</v>
      </c>
      <c r="L325" s="317" t="s">
        <v>101</v>
      </c>
    </row>
    <row r="326" spans="1:12" ht="15.75" thickBot="1" x14ac:dyDescent="0.3">
      <c r="A326" s="326" t="s">
        <v>110</v>
      </c>
      <c r="B326" s="317" t="s">
        <v>111</v>
      </c>
      <c r="C326" s="317" t="s">
        <v>267</v>
      </c>
      <c r="D326" s="138" t="s">
        <v>113</v>
      </c>
      <c r="E326" s="317" t="s">
        <v>510</v>
      </c>
      <c r="F326" s="318">
        <v>46251</v>
      </c>
      <c r="G326" s="319" t="s">
        <v>101</v>
      </c>
      <c r="H326" s="319">
        <v>-14</v>
      </c>
      <c r="I326" s="319" t="s">
        <v>101</v>
      </c>
      <c r="J326" s="320">
        <v>-76.3</v>
      </c>
      <c r="K326" s="319" t="s">
        <v>101</v>
      </c>
      <c r="L326" s="317" t="s">
        <v>101</v>
      </c>
    </row>
    <row r="327" spans="1:12" ht="15.75" thickBot="1" x14ac:dyDescent="0.3">
      <c r="A327" s="326" t="s">
        <v>110</v>
      </c>
      <c r="B327" s="317" t="s">
        <v>111</v>
      </c>
      <c r="C327" s="317" t="s">
        <v>267</v>
      </c>
      <c r="D327" s="138" t="s">
        <v>785</v>
      </c>
      <c r="E327" s="317" t="s">
        <v>787</v>
      </c>
      <c r="F327" s="318">
        <v>46204</v>
      </c>
      <c r="G327" s="319" t="s">
        <v>101</v>
      </c>
      <c r="H327" s="319">
        <v>-8</v>
      </c>
      <c r="I327" s="320">
        <v>90556.35</v>
      </c>
      <c r="J327" s="320">
        <v>-90.32</v>
      </c>
      <c r="K327" s="320">
        <v>-724450.8</v>
      </c>
      <c r="L327" s="327">
        <v>-3.3999999999999998E-3</v>
      </c>
    </row>
    <row r="328" spans="1:12" ht="15.75" thickBot="1" x14ac:dyDescent="0.3">
      <c r="A328" s="326" t="s">
        <v>110</v>
      </c>
      <c r="B328" s="317" t="s">
        <v>111</v>
      </c>
      <c r="C328" s="317" t="s">
        <v>267</v>
      </c>
      <c r="D328" s="138" t="s">
        <v>178</v>
      </c>
      <c r="E328" s="317" t="s">
        <v>1423</v>
      </c>
      <c r="F328" s="318">
        <v>49444</v>
      </c>
      <c r="G328" s="319" t="s">
        <v>101</v>
      </c>
      <c r="H328" s="319">
        <v>8</v>
      </c>
      <c r="I328" s="319" t="s">
        <v>101</v>
      </c>
      <c r="J328" s="320">
        <v>-333.84</v>
      </c>
      <c r="K328" s="319" t="s">
        <v>101</v>
      </c>
      <c r="L328" s="317" t="s">
        <v>101</v>
      </c>
    </row>
    <row r="329" spans="1:12" ht="15.75" thickBot="1" x14ac:dyDescent="0.3">
      <c r="A329" s="326" t="s">
        <v>110</v>
      </c>
      <c r="B329" s="317" t="s">
        <v>111</v>
      </c>
      <c r="C329" s="317" t="s">
        <v>267</v>
      </c>
      <c r="D329" s="138" t="s">
        <v>139</v>
      </c>
      <c r="E329" s="317" t="s">
        <v>1424</v>
      </c>
      <c r="F329" s="318">
        <v>46391</v>
      </c>
      <c r="G329" s="319" t="s">
        <v>101</v>
      </c>
      <c r="H329" s="319">
        <v>-14</v>
      </c>
      <c r="I329" s="320">
        <v>85036.33</v>
      </c>
      <c r="J329" s="320">
        <v>-507.22</v>
      </c>
      <c r="K329" s="320">
        <v>-1190508.6200000001</v>
      </c>
      <c r="L329" s="327">
        <v>-5.5999999999999999E-3</v>
      </c>
    </row>
    <row r="330" spans="1:12" ht="15.75" thickBot="1" x14ac:dyDescent="0.3">
      <c r="A330" s="326" t="s">
        <v>110</v>
      </c>
      <c r="B330" s="317" t="s">
        <v>111</v>
      </c>
      <c r="C330" s="317" t="s">
        <v>909</v>
      </c>
      <c r="D330" s="138" t="s">
        <v>175</v>
      </c>
      <c r="E330" s="317" t="s">
        <v>1425</v>
      </c>
      <c r="F330" s="318">
        <v>47710</v>
      </c>
      <c r="G330" s="319" t="s">
        <v>101</v>
      </c>
      <c r="H330" s="319">
        <v>-64</v>
      </c>
      <c r="I330" s="319" t="s">
        <v>101</v>
      </c>
      <c r="J330" s="320">
        <v>12706.56</v>
      </c>
      <c r="K330" s="319" t="s">
        <v>101</v>
      </c>
      <c r="L330" s="317" t="s">
        <v>101</v>
      </c>
    </row>
    <row r="331" spans="1:12" ht="15.75" thickBot="1" x14ac:dyDescent="0.3">
      <c r="A331" s="326" t="s">
        <v>110</v>
      </c>
      <c r="B331" s="317" t="s">
        <v>111</v>
      </c>
      <c r="C331" s="317" t="s">
        <v>909</v>
      </c>
      <c r="D331" s="138" t="s">
        <v>415</v>
      </c>
      <c r="E331" s="317" t="s">
        <v>1426</v>
      </c>
      <c r="F331" s="318">
        <v>48442</v>
      </c>
      <c r="G331" s="319" t="s">
        <v>101</v>
      </c>
      <c r="H331" s="319">
        <v>-48</v>
      </c>
      <c r="I331" s="319" t="s">
        <v>101</v>
      </c>
      <c r="J331" s="320">
        <v>10023.84</v>
      </c>
      <c r="K331" s="319" t="s">
        <v>101</v>
      </c>
      <c r="L331" s="317" t="s">
        <v>101</v>
      </c>
    </row>
    <row r="332" spans="1:12" ht="15.75" thickBot="1" x14ac:dyDescent="0.3">
      <c r="A332" s="326" t="s">
        <v>110</v>
      </c>
      <c r="B332" s="317" t="s">
        <v>111</v>
      </c>
      <c r="C332" s="317" t="s">
        <v>909</v>
      </c>
      <c r="D332" s="138" t="s">
        <v>1007</v>
      </c>
      <c r="E332" s="317" t="s">
        <v>1298</v>
      </c>
      <c r="F332" s="318">
        <v>47253</v>
      </c>
      <c r="G332" s="319" t="s">
        <v>101</v>
      </c>
      <c r="H332" s="319">
        <v>-35</v>
      </c>
      <c r="I332" s="319" t="s">
        <v>101</v>
      </c>
      <c r="J332" s="320">
        <v>3214.05</v>
      </c>
      <c r="K332" s="319" t="s">
        <v>101</v>
      </c>
      <c r="L332" s="317" t="s">
        <v>101</v>
      </c>
    </row>
    <row r="333" spans="1:12" ht="15.75" thickBot="1" x14ac:dyDescent="0.3">
      <c r="A333" s="326" t="s">
        <v>110</v>
      </c>
      <c r="B333" s="317" t="s">
        <v>111</v>
      </c>
      <c r="C333" s="317" t="s">
        <v>909</v>
      </c>
      <c r="D333" s="138" t="s">
        <v>179</v>
      </c>
      <c r="E333" s="317" t="s">
        <v>720</v>
      </c>
      <c r="F333" s="318">
        <v>51363</v>
      </c>
      <c r="G333" s="319" t="s">
        <v>101</v>
      </c>
      <c r="H333" s="319">
        <v>-14</v>
      </c>
      <c r="I333" s="319" t="s">
        <v>101</v>
      </c>
      <c r="J333" s="320">
        <v>2496.34</v>
      </c>
      <c r="K333" s="319" t="s">
        <v>101</v>
      </c>
      <c r="L333" s="317" t="s">
        <v>101</v>
      </c>
    </row>
    <row r="334" spans="1:12" ht="15.75" thickBot="1" x14ac:dyDescent="0.3">
      <c r="A334" s="326" t="s">
        <v>110</v>
      </c>
      <c r="B334" s="317" t="s">
        <v>111</v>
      </c>
      <c r="C334" s="317" t="s">
        <v>909</v>
      </c>
      <c r="D334" s="138" t="s">
        <v>174</v>
      </c>
      <c r="E334" s="317" t="s">
        <v>1303</v>
      </c>
      <c r="F334" s="318">
        <v>46980</v>
      </c>
      <c r="G334" s="319" t="s">
        <v>101</v>
      </c>
      <c r="H334" s="319">
        <v>-26</v>
      </c>
      <c r="I334" s="319" t="s">
        <v>101</v>
      </c>
      <c r="J334" s="320">
        <v>1963.52</v>
      </c>
      <c r="K334" s="319" t="s">
        <v>101</v>
      </c>
      <c r="L334" s="317" t="s">
        <v>101</v>
      </c>
    </row>
    <row r="335" spans="1:12" ht="15.75" thickBot="1" x14ac:dyDescent="0.3">
      <c r="A335" s="326" t="s">
        <v>110</v>
      </c>
      <c r="B335" s="317" t="s">
        <v>111</v>
      </c>
      <c r="C335" s="317" t="s">
        <v>909</v>
      </c>
      <c r="D335" s="138" t="s">
        <v>178</v>
      </c>
      <c r="E335" s="317" t="s">
        <v>1427</v>
      </c>
      <c r="F335" s="318">
        <v>49444</v>
      </c>
      <c r="G335" s="319" t="s">
        <v>101</v>
      </c>
      <c r="H335" s="319">
        <v>-47</v>
      </c>
      <c r="I335" s="319" t="s">
        <v>101</v>
      </c>
      <c r="J335" s="320">
        <v>1961.31</v>
      </c>
      <c r="K335" s="319" t="s">
        <v>101</v>
      </c>
      <c r="L335" s="317" t="s">
        <v>101</v>
      </c>
    </row>
    <row r="336" spans="1:12" ht="15.75" thickBot="1" x14ac:dyDescent="0.3">
      <c r="A336" s="326" t="s">
        <v>110</v>
      </c>
      <c r="B336" s="317" t="s">
        <v>111</v>
      </c>
      <c r="C336" s="317" t="s">
        <v>909</v>
      </c>
      <c r="D336" s="138" t="s">
        <v>191</v>
      </c>
      <c r="E336" s="317" t="s">
        <v>1428</v>
      </c>
      <c r="F336" s="318">
        <v>47120</v>
      </c>
      <c r="G336" s="319" t="s">
        <v>101</v>
      </c>
      <c r="H336" s="319">
        <v>4</v>
      </c>
      <c r="I336" s="320">
        <v>66850.570000000007</v>
      </c>
      <c r="J336" s="320">
        <v>477.96</v>
      </c>
      <c r="K336" s="320">
        <v>267402.28000000003</v>
      </c>
      <c r="L336" s="327">
        <v>5.7999999999999996E-3</v>
      </c>
    </row>
    <row r="337" spans="1:12" ht="15.75" thickBot="1" x14ac:dyDescent="0.3">
      <c r="A337" s="326" t="s">
        <v>110</v>
      </c>
      <c r="B337" s="317" t="s">
        <v>111</v>
      </c>
      <c r="C337" s="317" t="s">
        <v>909</v>
      </c>
      <c r="D337" s="138" t="s">
        <v>443</v>
      </c>
      <c r="E337" s="317" t="s">
        <v>1302</v>
      </c>
      <c r="F337" s="318">
        <v>46024</v>
      </c>
      <c r="G337" s="319" t="s">
        <v>101</v>
      </c>
      <c r="H337" s="319">
        <v>-3</v>
      </c>
      <c r="I337" s="320">
        <v>96694.23</v>
      </c>
      <c r="J337" s="320">
        <v>-0.6</v>
      </c>
      <c r="K337" s="320">
        <v>-290082.69</v>
      </c>
      <c r="L337" s="327">
        <v>-6.3E-3</v>
      </c>
    </row>
    <row r="338" spans="1:12" ht="15.75" thickBot="1" x14ac:dyDescent="0.3">
      <c r="A338" s="326" t="s">
        <v>110</v>
      </c>
      <c r="B338" s="317" t="s">
        <v>111</v>
      </c>
      <c r="C338" s="317" t="s">
        <v>909</v>
      </c>
      <c r="D338" s="138" t="s">
        <v>113</v>
      </c>
      <c r="E338" s="317" t="s">
        <v>1162</v>
      </c>
      <c r="F338" s="318">
        <v>46251</v>
      </c>
      <c r="G338" s="319" t="s">
        <v>101</v>
      </c>
      <c r="H338" s="319">
        <v>-12</v>
      </c>
      <c r="I338" s="319" t="s">
        <v>101</v>
      </c>
      <c r="J338" s="320">
        <v>-65.400000000000006</v>
      </c>
      <c r="K338" s="319" t="s">
        <v>101</v>
      </c>
      <c r="L338" s="317" t="s">
        <v>101</v>
      </c>
    </row>
    <row r="339" spans="1:12" ht="15.75" thickBot="1" x14ac:dyDescent="0.3">
      <c r="A339" s="326" t="s">
        <v>110</v>
      </c>
      <c r="B339" s="317" t="s">
        <v>111</v>
      </c>
      <c r="C339" s="317" t="s">
        <v>909</v>
      </c>
      <c r="D339" s="138" t="s">
        <v>283</v>
      </c>
      <c r="E339" s="317" t="s">
        <v>1429</v>
      </c>
      <c r="F339" s="318">
        <v>46755</v>
      </c>
      <c r="G339" s="319" t="s">
        <v>101</v>
      </c>
      <c r="H339" s="319">
        <v>-1</v>
      </c>
      <c r="I339" s="320">
        <v>75480.160000000003</v>
      </c>
      <c r="J339" s="320">
        <v>-74.81</v>
      </c>
      <c r="K339" s="320">
        <v>-75480.160000000003</v>
      </c>
      <c r="L339" s="327">
        <v>-1.6000000000000001E-3</v>
      </c>
    </row>
    <row r="340" spans="1:12" ht="15.75" thickBot="1" x14ac:dyDescent="0.3">
      <c r="A340" s="326" t="s">
        <v>110</v>
      </c>
      <c r="B340" s="317" t="s">
        <v>111</v>
      </c>
      <c r="C340" s="317" t="s">
        <v>909</v>
      </c>
      <c r="D340" s="138" t="s">
        <v>139</v>
      </c>
      <c r="E340" s="317" t="s">
        <v>1407</v>
      </c>
      <c r="F340" s="318">
        <v>46391</v>
      </c>
      <c r="G340" s="319" t="s">
        <v>101</v>
      </c>
      <c r="H340" s="319">
        <v>-5</v>
      </c>
      <c r="I340" s="320">
        <v>85036.33</v>
      </c>
      <c r="J340" s="320">
        <v>-181.15</v>
      </c>
      <c r="K340" s="320">
        <v>-425181.65</v>
      </c>
      <c r="L340" s="327">
        <v>-9.1999999999999998E-3</v>
      </c>
    </row>
    <row r="341" spans="1:12" ht="15.75" thickBot="1" x14ac:dyDescent="0.3">
      <c r="A341" s="326" t="s">
        <v>110</v>
      </c>
      <c r="B341" s="317" t="s">
        <v>111</v>
      </c>
      <c r="C341" s="317" t="s">
        <v>909</v>
      </c>
      <c r="D341" s="138" t="s">
        <v>300</v>
      </c>
      <c r="E341" s="317" t="s">
        <v>1300</v>
      </c>
      <c r="F341" s="318">
        <v>46524</v>
      </c>
      <c r="G341" s="319" t="s">
        <v>101</v>
      </c>
      <c r="H341" s="319">
        <v>-20</v>
      </c>
      <c r="I341" s="319" t="s">
        <v>101</v>
      </c>
      <c r="J341" s="320">
        <v>-343.2</v>
      </c>
      <c r="K341" s="319" t="s">
        <v>101</v>
      </c>
      <c r="L341" s="317" t="s">
        <v>101</v>
      </c>
    </row>
    <row r="342" spans="1:12" ht="15.75" thickBot="1" x14ac:dyDescent="0.3">
      <c r="A342" s="326" t="s">
        <v>110</v>
      </c>
      <c r="B342" s="317" t="s">
        <v>111</v>
      </c>
      <c r="C342" s="317" t="s">
        <v>909</v>
      </c>
      <c r="D342" s="138" t="s">
        <v>444</v>
      </c>
      <c r="E342" s="317" t="s">
        <v>1161</v>
      </c>
      <c r="F342" s="318">
        <v>47485</v>
      </c>
      <c r="G342" s="319" t="s">
        <v>101</v>
      </c>
      <c r="H342" s="319">
        <v>-12</v>
      </c>
      <c r="I342" s="320">
        <v>58834.879999999997</v>
      </c>
      <c r="J342" s="320">
        <v>-1609.92</v>
      </c>
      <c r="K342" s="320">
        <v>-706018.56</v>
      </c>
      <c r="L342" s="327">
        <v>-1.5299999999999999E-2</v>
      </c>
    </row>
    <row r="343" spans="1:12" ht="15.75" thickBot="1" x14ac:dyDescent="0.3">
      <c r="A343" s="326" t="s">
        <v>110</v>
      </c>
      <c r="B343" s="317" t="s">
        <v>111</v>
      </c>
      <c r="C343" s="317" t="s">
        <v>335</v>
      </c>
      <c r="D343" s="138" t="s">
        <v>191</v>
      </c>
      <c r="E343" s="317" t="s">
        <v>1430</v>
      </c>
      <c r="F343" s="318">
        <v>47120</v>
      </c>
      <c r="G343" s="319" t="s">
        <v>101</v>
      </c>
      <c r="H343" s="319">
        <v>5</v>
      </c>
      <c r="I343" s="320">
        <v>66850.570000000007</v>
      </c>
      <c r="J343" s="320">
        <v>597.45000000000005</v>
      </c>
      <c r="K343" s="320">
        <v>334252.84999999998</v>
      </c>
      <c r="L343" s="327">
        <v>8.2000000000000007E-3</v>
      </c>
    </row>
    <row r="344" spans="1:12" ht="15.75" thickBot="1" x14ac:dyDescent="0.3">
      <c r="A344" s="326" t="s">
        <v>110</v>
      </c>
      <c r="B344" s="317" t="s">
        <v>111</v>
      </c>
      <c r="C344" s="317" t="s">
        <v>335</v>
      </c>
      <c r="D344" s="138" t="s">
        <v>1007</v>
      </c>
      <c r="E344" s="317" t="s">
        <v>511</v>
      </c>
      <c r="F344" s="318">
        <v>47253</v>
      </c>
      <c r="G344" s="319" t="s">
        <v>101</v>
      </c>
      <c r="H344" s="319">
        <v>-1</v>
      </c>
      <c r="I344" s="319" t="s">
        <v>101</v>
      </c>
      <c r="J344" s="320">
        <v>91.83</v>
      </c>
      <c r="K344" s="319" t="s">
        <v>101</v>
      </c>
      <c r="L344" s="317" t="s">
        <v>101</v>
      </c>
    </row>
    <row r="345" spans="1:12" ht="15.75" thickBot="1" x14ac:dyDescent="0.3">
      <c r="A345" s="326" t="s">
        <v>110</v>
      </c>
      <c r="B345" s="317" t="s">
        <v>111</v>
      </c>
      <c r="C345" s="317" t="s">
        <v>335</v>
      </c>
      <c r="D345" s="138" t="s">
        <v>174</v>
      </c>
      <c r="E345" s="317" t="s">
        <v>511</v>
      </c>
      <c r="F345" s="318">
        <v>46980</v>
      </c>
      <c r="G345" s="319" t="s">
        <v>101</v>
      </c>
      <c r="H345" s="319">
        <v>-1</v>
      </c>
      <c r="I345" s="319" t="s">
        <v>101</v>
      </c>
      <c r="J345" s="320">
        <v>75.52</v>
      </c>
      <c r="K345" s="319" t="s">
        <v>101</v>
      </c>
      <c r="L345" s="317" t="s">
        <v>101</v>
      </c>
    </row>
    <row r="346" spans="1:12" ht="15.75" thickBot="1" x14ac:dyDescent="0.3">
      <c r="A346" s="326" t="s">
        <v>110</v>
      </c>
      <c r="B346" s="317" t="s">
        <v>111</v>
      </c>
      <c r="C346" s="317" t="s">
        <v>335</v>
      </c>
      <c r="D346" s="138" t="s">
        <v>113</v>
      </c>
      <c r="E346" s="317" t="s">
        <v>511</v>
      </c>
      <c r="F346" s="318">
        <v>46251</v>
      </c>
      <c r="G346" s="319" t="s">
        <v>101</v>
      </c>
      <c r="H346" s="319">
        <v>-1</v>
      </c>
      <c r="I346" s="319" t="s">
        <v>101</v>
      </c>
      <c r="J346" s="320">
        <v>-5.45</v>
      </c>
      <c r="K346" s="319" t="s">
        <v>101</v>
      </c>
      <c r="L346" s="317" t="s">
        <v>101</v>
      </c>
    </row>
    <row r="347" spans="1:12" ht="15.75" thickBot="1" x14ac:dyDescent="0.3">
      <c r="A347" s="326" t="s">
        <v>110</v>
      </c>
      <c r="B347" s="317" t="s">
        <v>111</v>
      </c>
      <c r="C347" s="317" t="s">
        <v>335</v>
      </c>
      <c r="D347" s="138" t="s">
        <v>300</v>
      </c>
      <c r="E347" s="317" t="s">
        <v>511</v>
      </c>
      <c r="F347" s="318">
        <v>46524</v>
      </c>
      <c r="G347" s="319" t="s">
        <v>101</v>
      </c>
      <c r="H347" s="319">
        <v>-1</v>
      </c>
      <c r="I347" s="319" t="s">
        <v>101</v>
      </c>
      <c r="J347" s="320">
        <v>-17.16</v>
      </c>
      <c r="K347" s="319" t="s">
        <v>101</v>
      </c>
      <c r="L347" s="317" t="s">
        <v>101</v>
      </c>
    </row>
    <row r="348" spans="1:12" ht="15.75" thickBot="1" x14ac:dyDescent="0.3">
      <c r="A348" s="326" t="s">
        <v>110</v>
      </c>
      <c r="B348" s="317" t="s">
        <v>111</v>
      </c>
      <c r="C348" s="317" t="s">
        <v>335</v>
      </c>
      <c r="D348" s="138" t="s">
        <v>178</v>
      </c>
      <c r="E348" s="317" t="s">
        <v>1198</v>
      </c>
      <c r="F348" s="318">
        <v>49444</v>
      </c>
      <c r="G348" s="319" t="s">
        <v>101</v>
      </c>
      <c r="H348" s="319">
        <v>1</v>
      </c>
      <c r="I348" s="319" t="s">
        <v>101</v>
      </c>
      <c r="J348" s="320">
        <v>-41.73</v>
      </c>
      <c r="K348" s="319" t="s">
        <v>101</v>
      </c>
      <c r="L348" s="317" t="s">
        <v>101</v>
      </c>
    </row>
    <row r="349" spans="1:12" ht="15.75" thickBot="1" x14ac:dyDescent="0.3">
      <c r="A349" s="326" t="s">
        <v>110</v>
      </c>
      <c r="B349" s="317" t="s">
        <v>111</v>
      </c>
      <c r="C349" s="317" t="s">
        <v>335</v>
      </c>
      <c r="D349" s="138" t="s">
        <v>139</v>
      </c>
      <c r="E349" s="317" t="s">
        <v>856</v>
      </c>
      <c r="F349" s="318">
        <v>46391</v>
      </c>
      <c r="G349" s="319" t="s">
        <v>101</v>
      </c>
      <c r="H349" s="319">
        <v>-4</v>
      </c>
      <c r="I349" s="320">
        <v>85036.33</v>
      </c>
      <c r="J349" s="320">
        <v>-144.91999999999999</v>
      </c>
      <c r="K349" s="320">
        <v>-340145.32</v>
      </c>
      <c r="L349" s="327">
        <v>-8.3999999999999995E-3</v>
      </c>
    </row>
    <row r="350" spans="1:12" ht="15.75" thickBot="1" x14ac:dyDescent="0.3">
      <c r="A350" s="326" t="s">
        <v>110</v>
      </c>
      <c r="B350" s="317" t="s">
        <v>111</v>
      </c>
      <c r="C350" s="317" t="s">
        <v>861</v>
      </c>
      <c r="D350" s="138" t="s">
        <v>175</v>
      </c>
      <c r="E350" s="317" t="s">
        <v>1297</v>
      </c>
      <c r="F350" s="318">
        <v>47710</v>
      </c>
      <c r="G350" s="319" t="s">
        <v>101</v>
      </c>
      <c r="H350" s="319">
        <v>-53</v>
      </c>
      <c r="I350" s="319" t="s">
        <v>101</v>
      </c>
      <c r="J350" s="320">
        <v>10522.62</v>
      </c>
      <c r="K350" s="319" t="s">
        <v>101</v>
      </c>
      <c r="L350" s="317" t="s">
        <v>101</v>
      </c>
    </row>
    <row r="351" spans="1:12" ht="15.75" thickBot="1" x14ac:dyDescent="0.3">
      <c r="A351" s="326" t="s">
        <v>110</v>
      </c>
      <c r="B351" s="317" t="s">
        <v>111</v>
      </c>
      <c r="C351" s="317" t="s">
        <v>861</v>
      </c>
      <c r="D351" s="138" t="s">
        <v>415</v>
      </c>
      <c r="E351" s="317" t="s">
        <v>1301</v>
      </c>
      <c r="F351" s="318">
        <v>48442</v>
      </c>
      <c r="G351" s="319" t="s">
        <v>101</v>
      </c>
      <c r="H351" s="319">
        <v>-44</v>
      </c>
      <c r="I351" s="319" t="s">
        <v>101</v>
      </c>
      <c r="J351" s="320">
        <v>9188.52</v>
      </c>
      <c r="K351" s="319" t="s">
        <v>101</v>
      </c>
      <c r="L351" s="317" t="s">
        <v>101</v>
      </c>
    </row>
    <row r="352" spans="1:12" ht="15.75" thickBot="1" x14ac:dyDescent="0.3">
      <c r="A352" s="326" t="s">
        <v>110</v>
      </c>
      <c r="B352" s="317" t="s">
        <v>111</v>
      </c>
      <c r="C352" s="317" t="s">
        <v>861</v>
      </c>
      <c r="D352" s="138" t="s">
        <v>179</v>
      </c>
      <c r="E352" s="317" t="s">
        <v>1162</v>
      </c>
      <c r="F352" s="318">
        <v>51363</v>
      </c>
      <c r="G352" s="319" t="s">
        <v>101</v>
      </c>
      <c r="H352" s="319">
        <v>-18</v>
      </c>
      <c r="I352" s="319" t="s">
        <v>101</v>
      </c>
      <c r="J352" s="320">
        <v>3209.58</v>
      </c>
      <c r="K352" s="319" t="s">
        <v>101</v>
      </c>
      <c r="L352" s="317" t="s">
        <v>101</v>
      </c>
    </row>
    <row r="353" spans="1:12" ht="15.75" thickBot="1" x14ac:dyDescent="0.3">
      <c r="A353" s="326" t="s">
        <v>110</v>
      </c>
      <c r="B353" s="317" t="s">
        <v>111</v>
      </c>
      <c r="C353" s="317" t="s">
        <v>861</v>
      </c>
      <c r="D353" s="138" t="s">
        <v>1007</v>
      </c>
      <c r="E353" s="317" t="s">
        <v>1240</v>
      </c>
      <c r="F353" s="318">
        <v>47253</v>
      </c>
      <c r="G353" s="319" t="s">
        <v>101</v>
      </c>
      <c r="H353" s="319">
        <v>-25</v>
      </c>
      <c r="I353" s="319" t="s">
        <v>101</v>
      </c>
      <c r="J353" s="320">
        <v>2295.75</v>
      </c>
      <c r="K353" s="319" t="s">
        <v>101</v>
      </c>
      <c r="L353" s="317" t="s">
        <v>101</v>
      </c>
    </row>
    <row r="354" spans="1:12" ht="15.75" thickBot="1" x14ac:dyDescent="0.3">
      <c r="A354" s="326" t="s">
        <v>110</v>
      </c>
      <c r="B354" s="317" t="s">
        <v>111</v>
      </c>
      <c r="C354" s="317" t="s">
        <v>861</v>
      </c>
      <c r="D354" s="138" t="s">
        <v>174</v>
      </c>
      <c r="E354" s="317" t="s">
        <v>1431</v>
      </c>
      <c r="F354" s="318">
        <v>46980</v>
      </c>
      <c r="G354" s="319" t="s">
        <v>101</v>
      </c>
      <c r="H354" s="319">
        <v>-22</v>
      </c>
      <c r="I354" s="319" t="s">
        <v>101</v>
      </c>
      <c r="J354" s="320">
        <v>1661.44</v>
      </c>
      <c r="K354" s="319" t="s">
        <v>101</v>
      </c>
      <c r="L354" s="317" t="s">
        <v>101</v>
      </c>
    </row>
    <row r="355" spans="1:12" ht="15.75" thickBot="1" x14ac:dyDescent="0.3">
      <c r="A355" s="326" t="s">
        <v>110</v>
      </c>
      <c r="B355" s="317" t="s">
        <v>111</v>
      </c>
      <c r="C355" s="317" t="s">
        <v>861</v>
      </c>
      <c r="D355" s="138" t="s">
        <v>178</v>
      </c>
      <c r="E355" s="317" t="s">
        <v>1432</v>
      </c>
      <c r="F355" s="318">
        <v>49444</v>
      </c>
      <c r="G355" s="319" t="s">
        <v>101</v>
      </c>
      <c r="H355" s="319">
        <v>-37</v>
      </c>
      <c r="I355" s="319" t="s">
        <v>101</v>
      </c>
      <c r="J355" s="320">
        <v>1544.01</v>
      </c>
      <c r="K355" s="319" t="s">
        <v>101</v>
      </c>
      <c r="L355" s="317" t="s">
        <v>101</v>
      </c>
    </row>
    <row r="356" spans="1:12" ht="15.75" thickBot="1" x14ac:dyDescent="0.3">
      <c r="A356" s="326" t="s">
        <v>110</v>
      </c>
      <c r="B356" s="317" t="s">
        <v>111</v>
      </c>
      <c r="C356" s="317" t="s">
        <v>861</v>
      </c>
      <c r="D356" s="138" t="s">
        <v>191</v>
      </c>
      <c r="E356" s="317" t="s">
        <v>1396</v>
      </c>
      <c r="F356" s="318">
        <v>47120</v>
      </c>
      <c r="G356" s="319" t="s">
        <v>101</v>
      </c>
      <c r="H356" s="319">
        <v>3</v>
      </c>
      <c r="I356" s="320">
        <v>66850.570000000007</v>
      </c>
      <c r="J356" s="320">
        <v>358.47</v>
      </c>
      <c r="K356" s="320">
        <v>200551.71</v>
      </c>
      <c r="L356" s="327">
        <v>5.4000000000000003E-3</v>
      </c>
    </row>
    <row r="357" spans="1:12" ht="15.75" thickBot="1" x14ac:dyDescent="0.3">
      <c r="A357" s="326" t="s">
        <v>110</v>
      </c>
      <c r="B357" s="317" t="s">
        <v>111</v>
      </c>
      <c r="C357" s="317" t="s">
        <v>861</v>
      </c>
      <c r="D357" s="138" t="s">
        <v>443</v>
      </c>
      <c r="E357" s="317" t="s">
        <v>687</v>
      </c>
      <c r="F357" s="318">
        <v>46024</v>
      </c>
      <c r="G357" s="319" t="s">
        <v>101</v>
      </c>
      <c r="H357" s="319">
        <v>1</v>
      </c>
      <c r="I357" s="320">
        <v>96694.23</v>
      </c>
      <c r="J357" s="320">
        <v>0.2</v>
      </c>
      <c r="K357" s="320">
        <v>96694.23</v>
      </c>
      <c r="L357" s="327">
        <v>2.5999999999999999E-3</v>
      </c>
    </row>
    <row r="358" spans="1:12" ht="15.75" thickBot="1" x14ac:dyDescent="0.3">
      <c r="A358" s="326" t="s">
        <v>110</v>
      </c>
      <c r="B358" s="317" t="s">
        <v>111</v>
      </c>
      <c r="C358" s="317" t="s">
        <v>861</v>
      </c>
      <c r="D358" s="138" t="s">
        <v>113</v>
      </c>
      <c r="E358" s="317" t="s">
        <v>1304</v>
      </c>
      <c r="F358" s="318">
        <v>46251</v>
      </c>
      <c r="G358" s="319" t="s">
        <v>101</v>
      </c>
      <c r="H358" s="319">
        <v>-10</v>
      </c>
      <c r="I358" s="319" t="s">
        <v>101</v>
      </c>
      <c r="J358" s="320">
        <v>-54.5</v>
      </c>
      <c r="K358" s="319" t="s">
        <v>101</v>
      </c>
      <c r="L358" s="317" t="s">
        <v>101</v>
      </c>
    </row>
    <row r="359" spans="1:12" ht="15.75" thickBot="1" x14ac:dyDescent="0.3">
      <c r="A359" s="326" t="s">
        <v>110</v>
      </c>
      <c r="B359" s="317" t="s">
        <v>111</v>
      </c>
      <c r="C359" s="317" t="s">
        <v>861</v>
      </c>
      <c r="D359" s="138" t="s">
        <v>139</v>
      </c>
      <c r="E359" s="317" t="s">
        <v>856</v>
      </c>
      <c r="F359" s="318">
        <v>46391</v>
      </c>
      <c r="G359" s="319" t="s">
        <v>101</v>
      </c>
      <c r="H359" s="319">
        <v>-4</v>
      </c>
      <c r="I359" s="320">
        <v>85036.33</v>
      </c>
      <c r="J359" s="320">
        <v>-144.91999999999999</v>
      </c>
      <c r="K359" s="320">
        <v>-340145.32</v>
      </c>
      <c r="L359" s="327">
        <v>-9.1999999999999998E-3</v>
      </c>
    </row>
    <row r="360" spans="1:12" ht="15.75" thickBot="1" x14ac:dyDescent="0.3">
      <c r="A360" s="326" t="s">
        <v>110</v>
      </c>
      <c r="B360" s="317" t="s">
        <v>111</v>
      </c>
      <c r="C360" s="317" t="s">
        <v>861</v>
      </c>
      <c r="D360" s="138" t="s">
        <v>300</v>
      </c>
      <c r="E360" s="317" t="s">
        <v>1433</v>
      </c>
      <c r="F360" s="318">
        <v>46524</v>
      </c>
      <c r="G360" s="319" t="s">
        <v>101</v>
      </c>
      <c r="H360" s="319">
        <v>-13</v>
      </c>
      <c r="I360" s="319" t="s">
        <v>101</v>
      </c>
      <c r="J360" s="320">
        <v>-223.08</v>
      </c>
      <c r="K360" s="319" t="s">
        <v>101</v>
      </c>
      <c r="L360" s="317" t="s">
        <v>101</v>
      </c>
    </row>
    <row r="361" spans="1:12" ht="15.75" thickBot="1" x14ac:dyDescent="0.3">
      <c r="A361" s="326" t="s">
        <v>110</v>
      </c>
      <c r="B361" s="317" t="s">
        <v>111</v>
      </c>
      <c r="C361" s="317" t="s">
        <v>861</v>
      </c>
      <c r="D361" s="138" t="s">
        <v>444</v>
      </c>
      <c r="E361" s="317" t="s">
        <v>1434</v>
      </c>
      <c r="F361" s="318">
        <v>47485</v>
      </c>
      <c r="G361" s="319" t="s">
        <v>101</v>
      </c>
      <c r="H361" s="319">
        <v>-2</v>
      </c>
      <c r="I361" s="320">
        <v>58834.879999999997</v>
      </c>
      <c r="J361" s="320">
        <v>-268.32</v>
      </c>
      <c r="K361" s="320">
        <v>-117669.75999999999</v>
      </c>
      <c r="L361" s="327">
        <v>-3.2000000000000002E-3</v>
      </c>
    </row>
    <row r="362" spans="1:12" ht="15.75" thickBot="1" x14ac:dyDescent="0.3">
      <c r="A362" s="326" t="s">
        <v>315</v>
      </c>
      <c r="B362" s="317" t="s">
        <v>316</v>
      </c>
      <c r="C362" s="317" t="s">
        <v>267</v>
      </c>
      <c r="D362" s="138" t="s">
        <v>317</v>
      </c>
      <c r="E362" s="317" t="s">
        <v>161</v>
      </c>
      <c r="F362" s="319" t="s">
        <v>101</v>
      </c>
      <c r="G362" s="319" t="s">
        <v>101</v>
      </c>
      <c r="H362" s="321">
        <v>14563</v>
      </c>
      <c r="I362" s="320">
        <v>94.77</v>
      </c>
      <c r="J362" s="320">
        <v>1380135.51</v>
      </c>
      <c r="K362" s="319" t="s">
        <v>101</v>
      </c>
      <c r="L362" s="327">
        <v>6.4999999999999997E-3</v>
      </c>
    </row>
    <row r="363" spans="1:12" ht="15.75" thickBot="1" x14ac:dyDescent="0.3">
      <c r="A363" s="326" t="s">
        <v>315</v>
      </c>
      <c r="B363" s="317" t="s">
        <v>316</v>
      </c>
      <c r="C363" s="317" t="s">
        <v>335</v>
      </c>
      <c r="D363" s="138" t="s">
        <v>317</v>
      </c>
      <c r="E363" s="317" t="s">
        <v>512</v>
      </c>
      <c r="F363" s="319" t="s">
        <v>101</v>
      </c>
      <c r="G363" s="319" t="s">
        <v>101</v>
      </c>
      <c r="H363" s="321">
        <v>4007</v>
      </c>
      <c r="I363" s="320">
        <v>94.77</v>
      </c>
      <c r="J363" s="320">
        <v>379743.39</v>
      </c>
      <c r="K363" s="319" t="s">
        <v>101</v>
      </c>
      <c r="L363" s="327">
        <v>9.4000000000000004E-3</v>
      </c>
    </row>
    <row r="364" spans="1:12" ht="15.75" thickBot="1" x14ac:dyDescent="0.3">
      <c r="A364" s="326" t="s">
        <v>1074</v>
      </c>
      <c r="B364" s="317" t="s">
        <v>959</v>
      </c>
      <c r="C364" s="317" t="s">
        <v>862</v>
      </c>
      <c r="D364" s="138" t="s">
        <v>105</v>
      </c>
      <c r="E364" s="317" t="s">
        <v>161</v>
      </c>
      <c r="F364" s="319" t="s">
        <v>101</v>
      </c>
      <c r="G364" s="319" t="s">
        <v>101</v>
      </c>
      <c r="H364" s="321">
        <v>1547401</v>
      </c>
      <c r="I364" s="320">
        <v>1.18</v>
      </c>
      <c r="J364" s="320">
        <v>1821104.6</v>
      </c>
      <c r="K364" s="319" t="s">
        <v>101</v>
      </c>
      <c r="L364" s="327">
        <v>0.98219999999999996</v>
      </c>
    </row>
    <row r="365" spans="1:12" ht="15.75" thickBot="1" x14ac:dyDescent="0.3">
      <c r="A365" s="326" t="s">
        <v>114</v>
      </c>
      <c r="B365" s="317" t="s">
        <v>349</v>
      </c>
      <c r="C365" s="317" t="s">
        <v>267</v>
      </c>
      <c r="D365" s="138" t="s">
        <v>269</v>
      </c>
      <c r="E365" s="317" t="s">
        <v>513</v>
      </c>
      <c r="F365" s="319" t="s">
        <v>101</v>
      </c>
      <c r="G365" s="319" t="s">
        <v>101</v>
      </c>
      <c r="H365" s="321">
        <v>838254</v>
      </c>
      <c r="I365" s="320">
        <v>2.36</v>
      </c>
      <c r="J365" s="320">
        <v>1976974.49</v>
      </c>
      <c r="K365" s="319" t="s">
        <v>101</v>
      </c>
      <c r="L365" s="327">
        <v>9.2999999999999992E-3</v>
      </c>
    </row>
    <row r="366" spans="1:12" ht="15.75" thickBot="1" x14ac:dyDescent="0.3">
      <c r="A366" s="326" t="s">
        <v>114</v>
      </c>
      <c r="B366" s="317" t="s">
        <v>710</v>
      </c>
      <c r="C366" s="317" t="s">
        <v>267</v>
      </c>
      <c r="D366" s="138" t="s">
        <v>233</v>
      </c>
      <c r="E366" s="317" t="s">
        <v>514</v>
      </c>
      <c r="F366" s="319" t="s">
        <v>101</v>
      </c>
      <c r="G366" s="319" t="s">
        <v>101</v>
      </c>
      <c r="H366" s="321">
        <v>10187885</v>
      </c>
      <c r="I366" s="320">
        <v>1.63</v>
      </c>
      <c r="J366" s="320">
        <v>16577552.98</v>
      </c>
      <c r="K366" s="319" t="s">
        <v>101</v>
      </c>
      <c r="L366" s="327">
        <v>7.7899999999999997E-2</v>
      </c>
    </row>
    <row r="367" spans="1:12" ht="15.75" thickBot="1" x14ac:dyDescent="0.3">
      <c r="A367" s="326" t="s">
        <v>114</v>
      </c>
      <c r="B367" s="317" t="s">
        <v>710</v>
      </c>
      <c r="C367" s="317" t="s">
        <v>335</v>
      </c>
      <c r="D367" s="138" t="s">
        <v>233</v>
      </c>
      <c r="E367" s="317" t="s">
        <v>515</v>
      </c>
      <c r="F367" s="319" t="s">
        <v>101</v>
      </c>
      <c r="G367" s="319" t="s">
        <v>101</v>
      </c>
      <c r="H367" s="321">
        <v>1747105</v>
      </c>
      <c r="I367" s="320">
        <v>1.63</v>
      </c>
      <c r="J367" s="320">
        <v>2842859.4</v>
      </c>
      <c r="K367" s="319" t="s">
        <v>101</v>
      </c>
      <c r="L367" s="327">
        <v>7.0099999999999996E-2</v>
      </c>
    </row>
    <row r="368" spans="1:12" ht="15.75" thickBot="1" x14ac:dyDescent="0.3">
      <c r="A368" s="326" t="s">
        <v>114</v>
      </c>
      <c r="B368" s="317" t="s">
        <v>710</v>
      </c>
      <c r="C368" s="317" t="s">
        <v>280</v>
      </c>
      <c r="D368" s="138" t="s">
        <v>233</v>
      </c>
      <c r="E368" s="317" t="s">
        <v>161</v>
      </c>
      <c r="F368" s="319" t="s">
        <v>101</v>
      </c>
      <c r="G368" s="319" t="s">
        <v>101</v>
      </c>
      <c r="H368" s="321">
        <v>136424638</v>
      </c>
      <c r="I368" s="320">
        <v>1.63</v>
      </c>
      <c r="J368" s="320">
        <v>221987852.22999999</v>
      </c>
      <c r="K368" s="319" t="s">
        <v>101</v>
      </c>
      <c r="L368" s="327">
        <v>0.93589999999999995</v>
      </c>
    </row>
    <row r="369" spans="1:12" ht="15.75" thickBot="1" x14ac:dyDescent="0.3">
      <c r="A369" s="326" t="s">
        <v>114</v>
      </c>
      <c r="B369" s="317" t="s">
        <v>270</v>
      </c>
      <c r="C369" s="317" t="s">
        <v>267</v>
      </c>
      <c r="D369" s="138" t="s">
        <v>270</v>
      </c>
      <c r="E369" s="317" t="s">
        <v>516</v>
      </c>
      <c r="F369" s="319" t="s">
        <v>101</v>
      </c>
      <c r="G369" s="319" t="s">
        <v>101</v>
      </c>
      <c r="H369" s="321">
        <v>666223</v>
      </c>
      <c r="I369" s="320">
        <v>2.1</v>
      </c>
      <c r="J369" s="320">
        <v>1401672.36</v>
      </c>
      <c r="K369" s="319" t="s">
        <v>101</v>
      </c>
      <c r="L369" s="327">
        <v>6.6E-3</v>
      </c>
    </row>
    <row r="370" spans="1:12" ht="15.75" thickBot="1" x14ac:dyDescent="0.3">
      <c r="A370" s="326" t="s">
        <v>114</v>
      </c>
      <c r="B370" s="317" t="s">
        <v>805</v>
      </c>
      <c r="C370" s="317" t="s">
        <v>800</v>
      </c>
      <c r="D370" s="138" t="s">
        <v>806</v>
      </c>
      <c r="E370" s="317" t="s">
        <v>161</v>
      </c>
      <c r="F370" s="319" t="s">
        <v>101</v>
      </c>
      <c r="G370" s="319" t="s">
        <v>101</v>
      </c>
      <c r="H370" s="319">
        <v>267</v>
      </c>
      <c r="I370" s="320">
        <v>2183.27</v>
      </c>
      <c r="J370" s="320">
        <v>582932.29</v>
      </c>
      <c r="K370" s="319" t="s">
        <v>101</v>
      </c>
      <c r="L370" s="327">
        <v>2.7000000000000001E-3</v>
      </c>
    </row>
    <row r="371" spans="1:12" ht="15.75" thickBot="1" x14ac:dyDescent="0.3">
      <c r="A371" s="326" t="s">
        <v>115</v>
      </c>
      <c r="B371" s="317" t="s">
        <v>24</v>
      </c>
      <c r="C371" s="317" t="s">
        <v>860</v>
      </c>
      <c r="D371" s="138" t="s">
        <v>117</v>
      </c>
      <c r="E371" s="317" t="s">
        <v>161</v>
      </c>
      <c r="F371" s="319" t="s">
        <v>101</v>
      </c>
      <c r="G371" s="319" t="s">
        <v>101</v>
      </c>
      <c r="H371" s="321">
        <v>2260775</v>
      </c>
      <c r="I371" s="320">
        <v>1.92</v>
      </c>
      <c r="J371" s="320">
        <v>4351244.8600000003</v>
      </c>
      <c r="K371" s="319" t="s">
        <v>101</v>
      </c>
      <c r="L371" s="327">
        <v>8.2799999999999999E-2</v>
      </c>
    </row>
    <row r="372" spans="1:12" ht="15.75" thickBot="1" x14ac:dyDescent="0.3">
      <c r="A372" s="326" t="s">
        <v>115</v>
      </c>
      <c r="B372" s="317" t="s">
        <v>24</v>
      </c>
      <c r="C372" s="317" t="s">
        <v>267</v>
      </c>
      <c r="D372" s="138" t="s">
        <v>117</v>
      </c>
      <c r="E372" s="317" t="s">
        <v>519</v>
      </c>
      <c r="F372" s="319" t="s">
        <v>101</v>
      </c>
      <c r="G372" s="319" t="s">
        <v>101</v>
      </c>
      <c r="H372" s="321">
        <v>8608267</v>
      </c>
      <c r="I372" s="320">
        <v>1.92</v>
      </c>
      <c r="J372" s="320">
        <v>16568067.26</v>
      </c>
      <c r="K372" s="319" t="s">
        <v>101</v>
      </c>
      <c r="L372" s="327">
        <v>7.7899999999999997E-2</v>
      </c>
    </row>
    <row r="373" spans="1:12" ht="15.75" thickBot="1" x14ac:dyDescent="0.3">
      <c r="A373" s="326" t="s">
        <v>115</v>
      </c>
      <c r="B373" s="317" t="s">
        <v>24</v>
      </c>
      <c r="C373" s="317" t="s">
        <v>335</v>
      </c>
      <c r="D373" s="138" t="s">
        <v>117</v>
      </c>
      <c r="E373" s="317" t="s">
        <v>522</v>
      </c>
      <c r="F373" s="319" t="s">
        <v>101</v>
      </c>
      <c r="G373" s="319" t="s">
        <v>101</v>
      </c>
      <c r="H373" s="321">
        <v>2924749</v>
      </c>
      <c r="I373" s="320">
        <v>1.92</v>
      </c>
      <c r="J373" s="320">
        <v>5629175.2599999998</v>
      </c>
      <c r="K373" s="319" t="s">
        <v>101</v>
      </c>
      <c r="L373" s="327">
        <v>0.13869999999999999</v>
      </c>
    </row>
    <row r="374" spans="1:12" ht="15.75" thickBot="1" x14ac:dyDescent="0.3">
      <c r="A374" s="326" t="s">
        <v>115</v>
      </c>
      <c r="B374" s="317" t="s">
        <v>24</v>
      </c>
      <c r="C374" s="317" t="s">
        <v>280</v>
      </c>
      <c r="D374" s="138" t="s">
        <v>117</v>
      </c>
      <c r="E374" s="317" t="s">
        <v>161</v>
      </c>
      <c r="F374" s="319" t="s">
        <v>101</v>
      </c>
      <c r="G374" s="319" t="s">
        <v>101</v>
      </c>
      <c r="H374" s="321">
        <v>6260915</v>
      </c>
      <c r="I374" s="320">
        <v>1.92</v>
      </c>
      <c r="J374" s="320">
        <v>12050191.58</v>
      </c>
      <c r="K374" s="319" t="s">
        <v>101</v>
      </c>
      <c r="L374" s="327">
        <v>5.0799999999999998E-2</v>
      </c>
    </row>
    <row r="375" spans="1:12" ht="15.75" thickBot="1" x14ac:dyDescent="0.3">
      <c r="A375" s="326" t="s">
        <v>115</v>
      </c>
      <c r="B375" s="317" t="s">
        <v>24</v>
      </c>
      <c r="C375" s="317" t="s">
        <v>861</v>
      </c>
      <c r="D375" s="138" t="s">
        <v>117</v>
      </c>
      <c r="E375" s="317" t="s">
        <v>161</v>
      </c>
      <c r="F375" s="319" t="s">
        <v>101</v>
      </c>
      <c r="G375" s="319" t="s">
        <v>101</v>
      </c>
      <c r="H375" s="321">
        <v>1626525</v>
      </c>
      <c r="I375" s="320">
        <v>1.92</v>
      </c>
      <c r="J375" s="320">
        <v>3130522.01</v>
      </c>
      <c r="K375" s="319" t="s">
        <v>101</v>
      </c>
      <c r="L375" s="327">
        <v>8.4500000000000006E-2</v>
      </c>
    </row>
    <row r="376" spans="1:12" ht="15.75" thickBot="1" x14ac:dyDescent="0.3">
      <c r="A376" s="326" t="s">
        <v>115</v>
      </c>
      <c r="B376" s="317" t="s">
        <v>23</v>
      </c>
      <c r="C376" s="317" t="s">
        <v>106</v>
      </c>
      <c r="D376" s="138" t="s">
        <v>116</v>
      </c>
      <c r="E376" s="317" t="s">
        <v>517</v>
      </c>
      <c r="F376" s="319" t="s">
        <v>101</v>
      </c>
      <c r="G376" s="319" t="s">
        <v>101</v>
      </c>
      <c r="H376" s="321">
        <v>1019625</v>
      </c>
      <c r="I376" s="320">
        <v>5.0999999999999996</v>
      </c>
      <c r="J376" s="320">
        <v>5201873.2699999996</v>
      </c>
      <c r="K376" s="319" t="s">
        <v>101</v>
      </c>
      <c r="L376" s="327">
        <v>1.5900000000000001E-2</v>
      </c>
    </row>
    <row r="377" spans="1:12" ht="15.75" thickBot="1" x14ac:dyDescent="0.3">
      <c r="A377" s="326" t="s">
        <v>115</v>
      </c>
      <c r="B377" s="317" t="s">
        <v>23</v>
      </c>
      <c r="C377" s="317" t="s">
        <v>99</v>
      </c>
      <c r="D377" s="138" t="s">
        <v>116</v>
      </c>
      <c r="E377" s="317" t="s">
        <v>1024</v>
      </c>
      <c r="F377" s="319" t="s">
        <v>101</v>
      </c>
      <c r="G377" s="319" t="s">
        <v>101</v>
      </c>
      <c r="H377" s="321">
        <v>506233</v>
      </c>
      <c r="I377" s="320">
        <v>5.0999999999999996</v>
      </c>
      <c r="J377" s="320">
        <v>2581752.35</v>
      </c>
      <c r="K377" s="319" t="s">
        <v>101</v>
      </c>
      <c r="L377" s="327">
        <v>8.4099999999999994E-2</v>
      </c>
    </row>
    <row r="378" spans="1:12" ht="15.75" thickBot="1" x14ac:dyDescent="0.3">
      <c r="A378" s="326" t="s">
        <v>115</v>
      </c>
      <c r="B378" s="317" t="s">
        <v>23</v>
      </c>
      <c r="C378" s="317" t="s">
        <v>267</v>
      </c>
      <c r="D378" s="138" t="s">
        <v>116</v>
      </c>
      <c r="E378" s="317" t="s">
        <v>520</v>
      </c>
      <c r="F378" s="319" t="s">
        <v>101</v>
      </c>
      <c r="G378" s="319" t="s">
        <v>101</v>
      </c>
      <c r="H378" s="321">
        <v>3240699</v>
      </c>
      <c r="I378" s="320">
        <v>5.0999999999999996</v>
      </c>
      <c r="J378" s="320">
        <v>16533233.59</v>
      </c>
      <c r="K378" s="319" t="s">
        <v>101</v>
      </c>
      <c r="L378" s="327">
        <v>7.7700000000000005E-2</v>
      </c>
    </row>
    <row r="379" spans="1:12" ht="15.75" thickBot="1" x14ac:dyDescent="0.3">
      <c r="A379" s="326" t="s">
        <v>115</v>
      </c>
      <c r="B379" s="317" t="s">
        <v>23</v>
      </c>
      <c r="C379" s="317" t="s">
        <v>335</v>
      </c>
      <c r="D379" s="138" t="s">
        <v>116</v>
      </c>
      <c r="E379" s="317" t="s">
        <v>523</v>
      </c>
      <c r="F379" s="319" t="s">
        <v>101</v>
      </c>
      <c r="G379" s="319" t="s">
        <v>101</v>
      </c>
      <c r="H379" s="321">
        <v>489530</v>
      </c>
      <c r="I379" s="320">
        <v>5.0999999999999996</v>
      </c>
      <c r="J379" s="320">
        <v>2497460.19</v>
      </c>
      <c r="K379" s="319" t="s">
        <v>101</v>
      </c>
      <c r="L379" s="327">
        <v>6.1499999999999999E-2</v>
      </c>
    </row>
    <row r="380" spans="1:12" ht="15.75" thickBot="1" x14ac:dyDescent="0.3">
      <c r="A380" s="326" t="s">
        <v>115</v>
      </c>
      <c r="B380" s="317" t="s">
        <v>23</v>
      </c>
      <c r="C380" s="317" t="s">
        <v>280</v>
      </c>
      <c r="D380" s="138" t="s">
        <v>116</v>
      </c>
      <c r="E380" s="317" t="s">
        <v>161</v>
      </c>
      <c r="F380" s="319" t="s">
        <v>101</v>
      </c>
      <c r="G380" s="319" t="s">
        <v>101</v>
      </c>
      <c r="H380" s="321">
        <v>496337</v>
      </c>
      <c r="I380" s="320">
        <v>5.0999999999999996</v>
      </c>
      <c r="J380" s="320">
        <v>2532185.12</v>
      </c>
      <c r="K380" s="319" t="s">
        <v>101</v>
      </c>
      <c r="L380" s="327">
        <v>1.0699999999999999E-2</v>
      </c>
    </row>
    <row r="381" spans="1:12" ht="15.75" thickBot="1" x14ac:dyDescent="0.3">
      <c r="A381" s="326" t="s">
        <v>115</v>
      </c>
      <c r="B381" s="317" t="s">
        <v>959</v>
      </c>
      <c r="C381" s="317" t="s">
        <v>280</v>
      </c>
      <c r="D381" s="138" t="s">
        <v>767</v>
      </c>
      <c r="E381" s="317" t="s">
        <v>161</v>
      </c>
      <c r="F381" s="319" t="s">
        <v>101</v>
      </c>
      <c r="G381" s="319" t="s">
        <v>101</v>
      </c>
      <c r="H381" s="321">
        <v>422014</v>
      </c>
      <c r="I381" s="320">
        <v>1.37</v>
      </c>
      <c r="J381" s="320">
        <v>578782.22</v>
      </c>
      <c r="K381" s="319" t="s">
        <v>101</v>
      </c>
      <c r="L381" s="327">
        <v>2.3999999999999998E-3</v>
      </c>
    </row>
    <row r="382" spans="1:12" ht="15.75" thickBot="1" x14ac:dyDescent="0.3">
      <c r="A382" s="326" t="s">
        <v>115</v>
      </c>
      <c r="B382" s="317" t="s">
        <v>141</v>
      </c>
      <c r="C382" s="317" t="s">
        <v>800</v>
      </c>
      <c r="D382" s="138" t="s">
        <v>118</v>
      </c>
      <c r="E382" s="317" t="s">
        <v>161</v>
      </c>
      <c r="F382" s="319" t="s">
        <v>101</v>
      </c>
      <c r="G382" s="319" t="s">
        <v>101</v>
      </c>
      <c r="H382" s="321">
        <v>1631679</v>
      </c>
      <c r="I382" s="320">
        <v>1.62</v>
      </c>
      <c r="J382" s="320">
        <v>2649562.1</v>
      </c>
      <c r="K382" s="319" t="s">
        <v>101</v>
      </c>
      <c r="L382" s="327">
        <v>1.24E-2</v>
      </c>
    </row>
    <row r="383" spans="1:12" ht="15.75" thickBot="1" x14ac:dyDescent="0.3">
      <c r="A383" s="326" t="s">
        <v>115</v>
      </c>
      <c r="B383" s="317" t="s">
        <v>141</v>
      </c>
      <c r="C383" s="317" t="s">
        <v>860</v>
      </c>
      <c r="D383" s="138" t="s">
        <v>118</v>
      </c>
      <c r="E383" s="317" t="s">
        <v>161</v>
      </c>
      <c r="F383" s="319" t="s">
        <v>101</v>
      </c>
      <c r="G383" s="319" t="s">
        <v>101</v>
      </c>
      <c r="H383" s="321">
        <v>1110602</v>
      </c>
      <c r="I383" s="320">
        <v>1.62</v>
      </c>
      <c r="J383" s="320">
        <v>1803424.08</v>
      </c>
      <c r="K383" s="319" t="s">
        <v>101</v>
      </c>
      <c r="L383" s="327">
        <v>3.4299999999999997E-2</v>
      </c>
    </row>
    <row r="384" spans="1:12" ht="15.75" thickBot="1" x14ac:dyDescent="0.3">
      <c r="A384" s="326" t="s">
        <v>115</v>
      </c>
      <c r="B384" s="317" t="s">
        <v>141</v>
      </c>
      <c r="C384" s="317" t="s">
        <v>106</v>
      </c>
      <c r="D384" s="138" t="s">
        <v>118</v>
      </c>
      <c r="E384" s="317" t="s">
        <v>518</v>
      </c>
      <c r="F384" s="319" t="s">
        <v>101</v>
      </c>
      <c r="G384" s="319" t="s">
        <v>101</v>
      </c>
      <c r="H384" s="321">
        <v>8501727</v>
      </c>
      <c r="I384" s="320">
        <v>1.62</v>
      </c>
      <c r="J384" s="320">
        <v>13805318.439999999</v>
      </c>
      <c r="K384" s="319" t="s">
        <v>101</v>
      </c>
      <c r="L384" s="327">
        <v>4.2099999999999999E-2</v>
      </c>
    </row>
    <row r="385" spans="1:12" ht="15.75" thickBot="1" x14ac:dyDescent="0.3">
      <c r="A385" s="326" t="s">
        <v>115</v>
      </c>
      <c r="B385" s="317" t="s">
        <v>141</v>
      </c>
      <c r="C385" s="317" t="s">
        <v>267</v>
      </c>
      <c r="D385" s="138" t="s">
        <v>118</v>
      </c>
      <c r="E385" s="317" t="s">
        <v>521</v>
      </c>
      <c r="F385" s="319" t="s">
        <v>101</v>
      </c>
      <c r="G385" s="319" t="s">
        <v>101</v>
      </c>
      <c r="H385" s="321">
        <v>3772553</v>
      </c>
      <c r="I385" s="320">
        <v>1.62</v>
      </c>
      <c r="J385" s="320">
        <v>6125966.71</v>
      </c>
      <c r="K385" s="319" t="s">
        <v>101</v>
      </c>
      <c r="L385" s="327">
        <v>2.8799999999999999E-2</v>
      </c>
    </row>
    <row r="386" spans="1:12" ht="15.75" thickBot="1" x14ac:dyDescent="0.3">
      <c r="A386" s="326" t="s">
        <v>115</v>
      </c>
      <c r="B386" s="317" t="s">
        <v>141</v>
      </c>
      <c r="C386" s="317" t="s">
        <v>335</v>
      </c>
      <c r="D386" s="138" t="s">
        <v>118</v>
      </c>
      <c r="E386" s="317" t="s">
        <v>524</v>
      </c>
      <c r="F386" s="319" t="s">
        <v>101</v>
      </c>
      <c r="G386" s="319" t="s">
        <v>101</v>
      </c>
      <c r="H386" s="321">
        <v>573750</v>
      </c>
      <c r="I386" s="320">
        <v>1.62</v>
      </c>
      <c r="J386" s="320">
        <v>931669.82</v>
      </c>
      <c r="K386" s="319" t="s">
        <v>101</v>
      </c>
      <c r="L386" s="327">
        <v>2.3E-2</v>
      </c>
    </row>
    <row r="387" spans="1:12" ht="15.75" thickBot="1" x14ac:dyDescent="0.3">
      <c r="A387" s="326" t="s">
        <v>115</v>
      </c>
      <c r="B387" s="317" t="s">
        <v>141</v>
      </c>
      <c r="C387" s="317" t="s">
        <v>861</v>
      </c>
      <c r="D387" s="138" t="s">
        <v>118</v>
      </c>
      <c r="E387" s="317" t="s">
        <v>161</v>
      </c>
      <c r="F387" s="319" t="s">
        <v>101</v>
      </c>
      <c r="G387" s="319" t="s">
        <v>101</v>
      </c>
      <c r="H387" s="321">
        <v>694734</v>
      </c>
      <c r="I387" s="320">
        <v>1.62</v>
      </c>
      <c r="J387" s="320">
        <v>1128127.3700000001</v>
      </c>
      <c r="K387" s="319" t="s">
        <v>101</v>
      </c>
      <c r="L387" s="327">
        <v>3.0499999999999999E-2</v>
      </c>
    </row>
    <row r="388" spans="1:12" ht="15.75" thickBot="1" x14ac:dyDescent="0.3">
      <c r="A388" s="326" t="s">
        <v>119</v>
      </c>
      <c r="B388" s="317" t="s">
        <v>718</v>
      </c>
      <c r="C388" s="317" t="s">
        <v>267</v>
      </c>
      <c r="D388" s="138" t="s">
        <v>120</v>
      </c>
      <c r="E388" s="317" t="s">
        <v>525</v>
      </c>
      <c r="F388" s="319" t="s">
        <v>101</v>
      </c>
      <c r="G388" s="319" t="s">
        <v>101</v>
      </c>
      <c r="H388" s="321">
        <v>991120</v>
      </c>
      <c r="I388" s="320">
        <v>3.1</v>
      </c>
      <c r="J388" s="320">
        <v>3076686.11</v>
      </c>
      <c r="K388" s="319" t="s">
        <v>101</v>
      </c>
      <c r="L388" s="327">
        <v>1.4500000000000001E-2</v>
      </c>
    </row>
    <row r="389" spans="1:12" ht="15.75" thickBot="1" x14ac:dyDescent="0.3">
      <c r="A389" s="326" t="s">
        <v>119</v>
      </c>
      <c r="B389" s="317" t="s">
        <v>718</v>
      </c>
      <c r="C389" s="317" t="s">
        <v>335</v>
      </c>
      <c r="D389" s="138" t="s">
        <v>120</v>
      </c>
      <c r="E389" s="317" t="s">
        <v>161</v>
      </c>
      <c r="F389" s="319" t="s">
        <v>101</v>
      </c>
      <c r="G389" s="319" t="s">
        <v>101</v>
      </c>
      <c r="H389" s="321">
        <v>203245</v>
      </c>
      <c r="I389" s="320">
        <v>3.1</v>
      </c>
      <c r="J389" s="320">
        <v>630924.46</v>
      </c>
      <c r="K389" s="319" t="s">
        <v>101</v>
      </c>
      <c r="L389" s="327">
        <v>1.55E-2</v>
      </c>
    </row>
    <row r="390" spans="1:12" ht="15.75" thickBot="1" x14ac:dyDescent="0.3">
      <c r="A390" s="326" t="s">
        <v>121</v>
      </c>
      <c r="B390" s="317" t="s">
        <v>711</v>
      </c>
      <c r="C390" s="317" t="s">
        <v>99</v>
      </c>
      <c r="D390" s="138" t="s">
        <v>318</v>
      </c>
      <c r="E390" s="317" t="s">
        <v>526</v>
      </c>
      <c r="F390" s="319" t="s">
        <v>101</v>
      </c>
      <c r="G390" s="319" t="s">
        <v>101</v>
      </c>
      <c r="H390" s="321">
        <v>177989</v>
      </c>
      <c r="I390" s="320">
        <v>16.14</v>
      </c>
      <c r="J390" s="320">
        <v>2873271.31</v>
      </c>
      <c r="K390" s="319" t="s">
        <v>101</v>
      </c>
      <c r="L390" s="327">
        <v>9.3600000000000003E-2</v>
      </c>
    </row>
    <row r="391" spans="1:12" ht="15.75" thickBot="1" x14ac:dyDescent="0.3">
      <c r="A391" s="326" t="s">
        <v>121</v>
      </c>
      <c r="B391" s="317" t="s">
        <v>712</v>
      </c>
      <c r="C391" s="317" t="s">
        <v>99</v>
      </c>
      <c r="D391" s="138" t="s">
        <v>122</v>
      </c>
      <c r="E391" s="317" t="s">
        <v>527</v>
      </c>
      <c r="F391" s="319" t="s">
        <v>101</v>
      </c>
      <c r="G391" s="319" t="s">
        <v>101</v>
      </c>
      <c r="H391" s="321">
        <v>403291</v>
      </c>
      <c r="I391" s="320">
        <v>4.16</v>
      </c>
      <c r="J391" s="320">
        <v>1677504.49</v>
      </c>
      <c r="K391" s="319" t="s">
        <v>101</v>
      </c>
      <c r="L391" s="327">
        <v>5.4600000000000003E-2</v>
      </c>
    </row>
    <row r="392" spans="1:12" ht="15.75" thickBot="1" x14ac:dyDescent="0.3">
      <c r="A392" s="326" t="s">
        <v>121</v>
      </c>
      <c r="B392" s="317" t="s">
        <v>717</v>
      </c>
      <c r="C392" s="317" t="s">
        <v>430</v>
      </c>
      <c r="D392" s="138" t="s">
        <v>215</v>
      </c>
      <c r="E392" s="317" t="s">
        <v>161</v>
      </c>
      <c r="F392" s="319" t="s">
        <v>101</v>
      </c>
      <c r="G392" s="319" t="s">
        <v>101</v>
      </c>
      <c r="H392" s="321">
        <v>50629</v>
      </c>
      <c r="I392" s="320">
        <v>16</v>
      </c>
      <c r="J392" s="320">
        <v>809925.36</v>
      </c>
      <c r="K392" s="319" t="s">
        <v>101</v>
      </c>
      <c r="L392" s="327">
        <v>1.0124</v>
      </c>
    </row>
    <row r="393" spans="1:12" ht="15.75" thickBot="1" x14ac:dyDescent="0.3">
      <c r="A393" s="326" t="s">
        <v>121</v>
      </c>
      <c r="B393" s="317" t="s">
        <v>717</v>
      </c>
      <c r="C393" s="317" t="s">
        <v>781</v>
      </c>
      <c r="D393" s="138" t="s">
        <v>215</v>
      </c>
      <c r="E393" s="317" t="s">
        <v>161</v>
      </c>
      <c r="F393" s="319" t="s">
        <v>101</v>
      </c>
      <c r="G393" s="319" t="s">
        <v>101</v>
      </c>
      <c r="H393" s="321">
        <v>325285</v>
      </c>
      <c r="I393" s="320">
        <v>16</v>
      </c>
      <c r="J393" s="320">
        <v>5203637.6100000003</v>
      </c>
      <c r="K393" s="319" t="s">
        <v>101</v>
      </c>
      <c r="L393" s="327">
        <v>4.07E-2</v>
      </c>
    </row>
    <row r="394" spans="1:12" ht="15.75" thickBot="1" x14ac:dyDescent="0.3">
      <c r="A394" s="326" t="s">
        <v>121</v>
      </c>
      <c r="B394" s="317" t="s">
        <v>717</v>
      </c>
      <c r="C394" s="317" t="s">
        <v>267</v>
      </c>
      <c r="D394" s="138" t="s">
        <v>215</v>
      </c>
      <c r="E394" s="317" t="s">
        <v>528</v>
      </c>
      <c r="F394" s="319" t="s">
        <v>101</v>
      </c>
      <c r="G394" s="319" t="s">
        <v>101</v>
      </c>
      <c r="H394" s="321">
        <v>2793174</v>
      </c>
      <c r="I394" s="320">
        <v>16</v>
      </c>
      <c r="J394" s="320">
        <v>44682810.450000003</v>
      </c>
      <c r="K394" s="319" t="s">
        <v>101</v>
      </c>
      <c r="L394" s="327">
        <v>0.21</v>
      </c>
    </row>
    <row r="395" spans="1:12" ht="15.75" thickBot="1" x14ac:dyDescent="0.3">
      <c r="A395" s="326" t="s">
        <v>121</v>
      </c>
      <c r="B395" s="317" t="s">
        <v>717</v>
      </c>
      <c r="C395" s="317" t="s">
        <v>335</v>
      </c>
      <c r="D395" s="138" t="s">
        <v>215</v>
      </c>
      <c r="E395" s="317" t="s">
        <v>529</v>
      </c>
      <c r="F395" s="319" t="s">
        <v>101</v>
      </c>
      <c r="G395" s="319" t="s">
        <v>101</v>
      </c>
      <c r="H395" s="321">
        <v>294886</v>
      </c>
      <c r="I395" s="320">
        <v>16</v>
      </c>
      <c r="J395" s="320">
        <v>4717328.21</v>
      </c>
      <c r="K395" s="319" t="s">
        <v>101</v>
      </c>
      <c r="L395" s="327">
        <v>0.1162</v>
      </c>
    </row>
    <row r="396" spans="1:12" ht="15.75" thickBot="1" x14ac:dyDescent="0.3">
      <c r="A396" s="326" t="s">
        <v>121</v>
      </c>
      <c r="B396" s="317" t="s">
        <v>1163</v>
      </c>
      <c r="C396" s="317" t="s">
        <v>267</v>
      </c>
      <c r="D396" s="138" t="s">
        <v>744</v>
      </c>
      <c r="E396" s="317" t="s">
        <v>161</v>
      </c>
      <c r="F396" s="319" t="s">
        <v>101</v>
      </c>
      <c r="G396" s="319" t="s">
        <v>101</v>
      </c>
      <c r="H396" s="319" t="s">
        <v>101</v>
      </c>
      <c r="I396" s="319" t="s">
        <v>101</v>
      </c>
      <c r="J396" s="320">
        <v>0</v>
      </c>
      <c r="K396" s="319" t="s">
        <v>101</v>
      </c>
      <c r="L396" s="327">
        <v>0</v>
      </c>
    </row>
    <row r="397" spans="1:12" ht="15.75" thickBot="1" x14ac:dyDescent="0.3">
      <c r="A397" s="326" t="s">
        <v>121</v>
      </c>
      <c r="B397" s="317" t="s">
        <v>1163</v>
      </c>
      <c r="C397" s="317" t="s">
        <v>335</v>
      </c>
      <c r="D397" s="138" t="s">
        <v>744</v>
      </c>
      <c r="E397" s="317" t="s">
        <v>161</v>
      </c>
      <c r="F397" s="319" t="s">
        <v>101</v>
      </c>
      <c r="G397" s="319" t="s">
        <v>101</v>
      </c>
      <c r="H397" s="319" t="s">
        <v>101</v>
      </c>
      <c r="I397" s="319" t="s">
        <v>101</v>
      </c>
      <c r="J397" s="320">
        <v>0</v>
      </c>
      <c r="K397" s="319" t="s">
        <v>101</v>
      </c>
      <c r="L397" s="327">
        <v>0</v>
      </c>
    </row>
    <row r="398" spans="1:12" ht="15.75" thickBot="1" x14ac:dyDescent="0.3">
      <c r="A398" s="326" t="s">
        <v>123</v>
      </c>
      <c r="B398" s="317" t="s">
        <v>1435</v>
      </c>
      <c r="C398" s="317" t="s">
        <v>800</v>
      </c>
      <c r="D398" s="138" t="s">
        <v>1436</v>
      </c>
      <c r="E398" s="317" t="s">
        <v>161</v>
      </c>
      <c r="F398" s="318">
        <v>47363</v>
      </c>
      <c r="G398" s="319" t="s">
        <v>101</v>
      </c>
      <c r="H398" s="319">
        <v>867</v>
      </c>
      <c r="I398" s="320">
        <v>1183.94</v>
      </c>
      <c r="J398" s="320">
        <v>1026474.22</v>
      </c>
      <c r="K398" s="319" t="s">
        <v>101</v>
      </c>
      <c r="L398" s="327">
        <v>4.7999999999999996E-3</v>
      </c>
    </row>
    <row r="399" spans="1:12" ht="15.75" thickBot="1" x14ac:dyDescent="0.3">
      <c r="A399" s="326" t="s">
        <v>123</v>
      </c>
      <c r="B399" s="317" t="s">
        <v>1435</v>
      </c>
      <c r="C399" s="317" t="s">
        <v>334</v>
      </c>
      <c r="D399" s="138" t="s">
        <v>1436</v>
      </c>
      <c r="E399" s="317" t="s">
        <v>161</v>
      </c>
      <c r="F399" s="318">
        <v>47363</v>
      </c>
      <c r="G399" s="319" t="s">
        <v>101</v>
      </c>
      <c r="H399" s="321">
        <v>1127</v>
      </c>
      <c r="I399" s="320">
        <v>1184.04</v>
      </c>
      <c r="J399" s="320">
        <v>1334416.48</v>
      </c>
      <c r="K399" s="319" t="s">
        <v>101</v>
      </c>
      <c r="L399" s="327">
        <v>4.0000000000000001E-3</v>
      </c>
    </row>
    <row r="400" spans="1:12" ht="15.75" thickBot="1" x14ac:dyDescent="0.3">
      <c r="A400" s="326" t="s">
        <v>123</v>
      </c>
      <c r="B400" s="317" t="s">
        <v>1435</v>
      </c>
      <c r="C400" s="317" t="s">
        <v>335</v>
      </c>
      <c r="D400" s="138" t="s">
        <v>1436</v>
      </c>
      <c r="E400" s="317" t="s">
        <v>161</v>
      </c>
      <c r="F400" s="318">
        <v>47363</v>
      </c>
      <c r="G400" s="319" t="s">
        <v>101</v>
      </c>
      <c r="H400" s="319">
        <v>87</v>
      </c>
      <c r="I400" s="320">
        <v>1179.8599999999999</v>
      </c>
      <c r="J400" s="320">
        <v>102647.42</v>
      </c>
      <c r="K400" s="319" t="s">
        <v>101</v>
      </c>
      <c r="L400" s="327">
        <v>2.5000000000000001E-3</v>
      </c>
    </row>
    <row r="401" spans="1:12" ht="15.75" thickBot="1" x14ac:dyDescent="0.3">
      <c r="A401" s="326" t="s">
        <v>123</v>
      </c>
      <c r="B401" s="317" t="s">
        <v>902</v>
      </c>
      <c r="C401" s="317" t="s">
        <v>800</v>
      </c>
      <c r="D401" s="138" t="s">
        <v>471</v>
      </c>
      <c r="E401" s="317" t="s">
        <v>161</v>
      </c>
      <c r="F401" s="319" t="s">
        <v>101</v>
      </c>
      <c r="G401" s="319" t="s">
        <v>101</v>
      </c>
      <c r="H401" s="319">
        <v>7</v>
      </c>
      <c r="I401" s="320">
        <v>73704.929999999993</v>
      </c>
      <c r="J401" s="320">
        <v>515934.53</v>
      </c>
      <c r="K401" s="319" t="s">
        <v>101</v>
      </c>
      <c r="L401" s="327">
        <v>2.3999999999999998E-3</v>
      </c>
    </row>
    <row r="402" spans="1:12" ht="15.75" thickBot="1" x14ac:dyDescent="0.3">
      <c r="A402" s="326" t="s">
        <v>123</v>
      </c>
      <c r="B402" s="317" t="s">
        <v>902</v>
      </c>
      <c r="C402" s="317" t="s">
        <v>860</v>
      </c>
      <c r="D402" s="138" t="s">
        <v>471</v>
      </c>
      <c r="E402" s="317" t="s">
        <v>161</v>
      </c>
      <c r="F402" s="319" t="s">
        <v>101</v>
      </c>
      <c r="G402" s="319" t="s">
        <v>101</v>
      </c>
      <c r="H402" s="319">
        <v>9</v>
      </c>
      <c r="I402" s="320">
        <v>74045.119999999995</v>
      </c>
      <c r="J402" s="320">
        <v>666406.12</v>
      </c>
      <c r="K402" s="319" t="s">
        <v>101</v>
      </c>
      <c r="L402" s="327">
        <v>1.2699999999999999E-2</v>
      </c>
    </row>
    <row r="403" spans="1:12" ht="15.75" thickBot="1" x14ac:dyDescent="0.3">
      <c r="A403" s="326" t="s">
        <v>123</v>
      </c>
      <c r="B403" s="317" t="s">
        <v>902</v>
      </c>
      <c r="C403" s="317" t="s">
        <v>334</v>
      </c>
      <c r="D403" s="138" t="s">
        <v>471</v>
      </c>
      <c r="E403" s="317" t="s">
        <v>161</v>
      </c>
      <c r="F403" s="319" t="s">
        <v>101</v>
      </c>
      <c r="G403" s="319" t="s">
        <v>101</v>
      </c>
      <c r="H403" s="319">
        <v>61</v>
      </c>
      <c r="I403" s="320">
        <v>73734.77</v>
      </c>
      <c r="J403" s="320">
        <v>4497820.79</v>
      </c>
      <c r="K403" s="319" t="s">
        <v>101</v>
      </c>
      <c r="L403" s="327">
        <v>1.34E-2</v>
      </c>
    </row>
    <row r="404" spans="1:12" ht="15.75" thickBot="1" x14ac:dyDescent="0.3">
      <c r="A404" s="326" t="s">
        <v>123</v>
      </c>
      <c r="B404" s="317" t="s">
        <v>902</v>
      </c>
      <c r="C404" s="317" t="s">
        <v>267</v>
      </c>
      <c r="D404" s="138" t="s">
        <v>471</v>
      </c>
      <c r="E404" s="317" t="s">
        <v>161</v>
      </c>
      <c r="F404" s="319" t="s">
        <v>101</v>
      </c>
      <c r="G404" s="319" t="s">
        <v>101</v>
      </c>
      <c r="H404" s="319">
        <v>61</v>
      </c>
      <c r="I404" s="320">
        <v>73734.77</v>
      </c>
      <c r="J404" s="320">
        <v>4497820.79</v>
      </c>
      <c r="K404" s="319" t="s">
        <v>101</v>
      </c>
      <c r="L404" s="327">
        <v>2.1100000000000001E-2</v>
      </c>
    </row>
    <row r="405" spans="1:12" ht="15.75" thickBot="1" x14ac:dyDescent="0.3">
      <c r="A405" s="326" t="s">
        <v>123</v>
      </c>
      <c r="B405" s="317" t="s">
        <v>902</v>
      </c>
      <c r="C405" s="317" t="s">
        <v>335</v>
      </c>
      <c r="D405" s="138" t="s">
        <v>471</v>
      </c>
      <c r="E405" s="317" t="s">
        <v>161</v>
      </c>
      <c r="F405" s="319" t="s">
        <v>101</v>
      </c>
      <c r="G405" s="319" t="s">
        <v>101</v>
      </c>
      <c r="H405" s="319">
        <v>14</v>
      </c>
      <c r="I405" s="320">
        <v>72282.009999999995</v>
      </c>
      <c r="J405" s="320">
        <v>1011948.21</v>
      </c>
      <c r="K405" s="319" t="s">
        <v>101</v>
      </c>
      <c r="L405" s="327">
        <v>2.4899999999999999E-2</v>
      </c>
    </row>
    <row r="406" spans="1:12" ht="15.75" thickBot="1" x14ac:dyDescent="0.3">
      <c r="A406" s="326" t="s">
        <v>123</v>
      </c>
      <c r="B406" s="317" t="s">
        <v>902</v>
      </c>
      <c r="C406" s="317" t="s">
        <v>861</v>
      </c>
      <c r="D406" s="138" t="s">
        <v>471</v>
      </c>
      <c r="E406" s="317" t="s">
        <v>161</v>
      </c>
      <c r="F406" s="319" t="s">
        <v>101</v>
      </c>
      <c r="G406" s="319" t="s">
        <v>101</v>
      </c>
      <c r="H406" s="319">
        <v>6</v>
      </c>
      <c r="I406" s="320">
        <v>76720.639999999999</v>
      </c>
      <c r="J406" s="320">
        <v>460323.85</v>
      </c>
      <c r="K406" s="319" t="s">
        <v>101</v>
      </c>
      <c r="L406" s="327">
        <v>1.24E-2</v>
      </c>
    </row>
    <row r="407" spans="1:12" ht="15.75" thickBot="1" x14ac:dyDescent="0.3">
      <c r="A407" s="326" t="s">
        <v>123</v>
      </c>
      <c r="B407" s="317" t="s">
        <v>1271</v>
      </c>
      <c r="C407" s="317" t="s">
        <v>800</v>
      </c>
      <c r="D407" s="138" t="s">
        <v>1272</v>
      </c>
      <c r="E407" s="317" t="s">
        <v>161</v>
      </c>
      <c r="F407" s="319" t="s">
        <v>101</v>
      </c>
      <c r="G407" s="319" t="s">
        <v>101</v>
      </c>
      <c r="H407" s="319">
        <v>300</v>
      </c>
      <c r="I407" s="320">
        <v>441.83</v>
      </c>
      <c r="J407" s="320">
        <v>132549.96</v>
      </c>
      <c r="K407" s="319" t="s">
        <v>101</v>
      </c>
      <c r="L407" s="327">
        <v>5.9999999999999995E-4</v>
      </c>
    </row>
    <row r="408" spans="1:12" ht="15.75" thickBot="1" x14ac:dyDescent="0.3">
      <c r="A408" s="326" t="s">
        <v>123</v>
      </c>
      <c r="B408" s="317" t="s">
        <v>241</v>
      </c>
      <c r="C408" s="317" t="s">
        <v>800</v>
      </c>
      <c r="D408" s="138" t="s">
        <v>242</v>
      </c>
      <c r="E408" s="317" t="s">
        <v>161</v>
      </c>
      <c r="F408" s="318">
        <v>45976</v>
      </c>
      <c r="G408" s="319" t="s">
        <v>101</v>
      </c>
      <c r="H408" s="319">
        <v>322</v>
      </c>
      <c r="I408" s="320">
        <v>147.49</v>
      </c>
      <c r="J408" s="320">
        <v>47492.4</v>
      </c>
      <c r="K408" s="319" t="s">
        <v>101</v>
      </c>
      <c r="L408" s="327">
        <v>2.0000000000000001E-4</v>
      </c>
    </row>
    <row r="409" spans="1:12" ht="15.75" thickBot="1" x14ac:dyDescent="0.3">
      <c r="A409" s="326" t="s">
        <v>123</v>
      </c>
      <c r="B409" s="317" t="s">
        <v>241</v>
      </c>
      <c r="C409" s="317" t="s">
        <v>860</v>
      </c>
      <c r="D409" s="138" t="s">
        <v>242</v>
      </c>
      <c r="E409" s="317" t="s">
        <v>161</v>
      </c>
      <c r="F409" s="318">
        <v>45976</v>
      </c>
      <c r="G409" s="319" t="s">
        <v>101</v>
      </c>
      <c r="H409" s="319">
        <v>218</v>
      </c>
      <c r="I409" s="320">
        <v>147.5</v>
      </c>
      <c r="J409" s="320">
        <v>32154.85</v>
      </c>
      <c r="K409" s="319" t="s">
        <v>101</v>
      </c>
      <c r="L409" s="327">
        <v>5.9999999999999995E-4</v>
      </c>
    </row>
    <row r="410" spans="1:12" ht="15.75" thickBot="1" x14ac:dyDescent="0.3">
      <c r="A410" s="326" t="s">
        <v>123</v>
      </c>
      <c r="B410" s="317" t="s">
        <v>241</v>
      </c>
      <c r="C410" s="317" t="s">
        <v>98</v>
      </c>
      <c r="D410" s="138" t="s">
        <v>242</v>
      </c>
      <c r="E410" s="317" t="s">
        <v>530</v>
      </c>
      <c r="F410" s="318">
        <v>45976</v>
      </c>
      <c r="G410" s="319" t="s">
        <v>101</v>
      </c>
      <c r="H410" s="319">
        <v>765</v>
      </c>
      <c r="I410" s="320">
        <v>147.49</v>
      </c>
      <c r="J410" s="320">
        <v>112832.35</v>
      </c>
      <c r="K410" s="319" t="s">
        <v>101</v>
      </c>
      <c r="L410" s="327">
        <v>2.0000000000000001E-4</v>
      </c>
    </row>
    <row r="411" spans="1:12" ht="15.75" thickBot="1" x14ac:dyDescent="0.3">
      <c r="A411" s="326" t="s">
        <v>123</v>
      </c>
      <c r="B411" s="317" t="s">
        <v>241</v>
      </c>
      <c r="C411" s="317" t="s">
        <v>106</v>
      </c>
      <c r="D411" s="138" t="s">
        <v>242</v>
      </c>
      <c r="E411" s="317" t="s">
        <v>531</v>
      </c>
      <c r="F411" s="318">
        <v>45976</v>
      </c>
      <c r="G411" s="319" t="s">
        <v>101</v>
      </c>
      <c r="H411" s="319">
        <v>755</v>
      </c>
      <c r="I411" s="320">
        <v>147.49</v>
      </c>
      <c r="J411" s="320">
        <v>111356.41</v>
      </c>
      <c r="K411" s="319" t="s">
        <v>101</v>
      </c>
      <c r="L411" s="327">
        <v>2.9999999999999997E-4</v>
      </c>
    </row>
    <row r="412" spans="1:12" ht="15.75" thickBot="1" x14ac:dyDescent="0.3">
      <c r="A412" s="326" t="s">
        <v>123</v>
      </c>
      <c r="B412" s="317" t="s">
        <v>241</v>
      </c>
      <c r="C412" s="317" t="s">
        <v>334</v>
      </c>
      <c r="D412" s="138" t="s">
        <v>242</v>
      </c>
      <c r="E412" s="317" t="s">
        <v>532</v>
      </c>
      <c r="F412" s="318">
        <v>45976</v>
      </c>
      <c r="G412" s="319" t="s">
        <v>101</v>
      </c>
      <c r="H412" s="319">
        <v>97</v>
      </c>
      <c r="I412" s="320">
        <v>147.49</v>
      </c>
      <c r="J412" s="320">
        <v>14306.72</v>
      </c>
      <c r="K412" s="319" t="s">
        <v>101</v>
      </c>
      <c r="L412" s="327">
        <v>0</v>
      </c>
    </row>
    <row r="413" spans="1:12" ht="15.75" thickBot="1" x14ac:dyDescent="0.3">
      <c r="A413" s="326" t="s">
        <v>123</v>
      </c>
      <c r="B413" s="317" t="s">
        <v>241</v>
      </c>
      <c r="C413" s="317" t="s">
        <v>861</v>
      </c>
      <c r="D413" s="138" t="s">
        <v>242</v>
      </c>
      <c r="E413" s="317" t="s">
        <v>161</v>
      </c>
      <c r="F413" s="318">
        <v>45976</v>
      </c>
      <c r="G413" s="319" t="s">
        <v>101</v>
      </c>
      <c r="H413" s="319">
        <v>97</v>
      </c>
      <c r="I413" s="320">
        <v>147.5</v>
      </c>
      <c r="J413" s="320">
        <v>14307.43</v>
      </c>
      <c r="K413" s="319" t="s">
        <v>101</v>
      </c>
      <c r="L413" s="327">
        <v>4.0000000000000002E-4</v>
      </c>
    </row>
    <row r="414" spans="1:12" ht="15.75" thickBot="1" x14ac:dyDescent="0.3">
      <c r="A414" s="326" t="s">
        <v>123</v>
      </c>
      <c r="B414" s="317" t="s">
        <v>725</v>
      </c>
      <c r="C414" s="317" t="s">
        <v>860</v>
      </c>
      <c r="D414" s="138" t="s">
        <v>1437</v>
      </c>
      <c r="E414" s="317" t="s">
        <v>161</v>
      </c>
      <c r="F414" s="318">
        <v>46077</v>
      </c>
      <c r="G414" s="319" t="s">
        <v>101</v>
      </c>
      <c r="H414" s="319">
        <v>195</v>
      </c>
      <c r="I414" s="320">
        <v>769.9</v>
      </c>
      <c r="J414" s="320">
        <v>150131.1</v>
      </c>
      <c r="K414" s="319" t="s">
        <v>101</v>
      </c>
      <c r="L414" s="327">
        <v>2.8999999999999998E-3</v>
      </c>
    </row>
    <row r="415" spans="1:12" ht="15.75" thickBot="1" x14ac:dyDescent="0.3">
      <c r="A415" s="326" t="s">
        <v>123</v>
      </c>
      <c r="B415" s="317" t="s">
        <v>725</v>
      </c>
      <c r="C415" s="317" t="s">
        <v>98</v>
      </c>
      <c r="D415" s="138" t="s">
        <v>1437</v>
      </c>
      <c r="E415" s="317" t="s">
        <v>161</v>
      </c>
      <c r="F415" s="318">
        <v>46077</v>
      </c>
      <c r="G415" s="319" t="s">
        <v>101</v>
      </c>
      <c r="H415" s="321">
        <v>2136</v>
      </c>
      <c r="I415" s="320">
        <v>769.9</v>
      </c>
      <c r="J415" s="320">
        <v>1644512.94</v>
      </c>
      <c r="K415" s="319" t="s">
        <v>101</v>
      </c>
      <c r="L415" s="327">
        <v>3.0999999999999999E-3</v>
      </c>
    </row>
    <row r="416" spans="1:12" ht="15.75" thickBot="1" x14ac:dyDescent="0.3">
      <c r="A416" s="326" t="s">
        <v>123</v>
      </c>
      <c r="B416" s="317" t="s">
        <v>725</v>
      </c>
      <c r="C416" s="317" t="s">
        <v>106</v>
      </c>
      <c r="D416" s="138" t="s">
        <v>1437</v>
      </c>
      <c r="E416" s="317" t="s">
        <v>161</v>
      </c>
      <c r="F416" s="318">
        <v>46077</v>
      </c>
      <c r="G416" s="319" t="s">
        <v>101</v>
      </c>
      <c r="H416" s="321">
        <v>2350</v>
      </c>
      <c r="I416" s="320">
        <v>769.9</v>
      </c>
      <c r="J416" s="320">
        <v>1809272.19</v>
      </c>
      <c r="K416" s="319" t="s">
        <v>101</v>
      </c>
      <c r="L416" s="327">
        <v>5.4999999999999997E-3</v>
      </c>
    </row>
    <row r="417" spans="1:12" ht="15.75" thickBot="1" x14ac:dyDescent="0.3">
      <c r="A417" s="326" t="s">
        <v>123</v>
      </c>
      <c r="B417" s="317" t="s">
        <v>725</v>
      </c>
      <c r="C417" s="317" t="s">
        <v>334</v>
      </c>
      <c r="D417" s="138" t="s">
        <v>1437</v>
      </c>
      <c r="E417" s="317" t="s">
        <v>161</v>
      </c>
      <c r="F417" s="318">
        <v>46077</v>
      </c>
      <c r="G417" s="319" t="s">
        <v>101</v>
      </c>
      <c r="H417" s="321">
        <v>2051</v>
      </c>
      <c r="I417" s="320">
        <v>769.9</v>
      </c>
      <c r="J417" s="320">
        <v>1579071.18</v>
      </c>
      <c r="K417" s="319" t="s">
        <v>101</v>
      </c>
      <c r="L417" s="327">
        <v>4.7000000000000002E-3</v>
      </c>
    </row>
    <row r="418" spans="1:12" ht="15.75" thickBot="1" x14ac:dyDescent="0.3">
      <c r="A418" s="326" t="s">
        <v>123</v>
      </c>
      <c r="B418" s="317" t="s">
        <v>725</v>
      </c>
      <c r="C418" s="317" t="s">
        <v>267</v>
      </c>
      <c r="D418" s="138" t="s">
        <v>1437</v>
      </c>
      <c r="E418" s="317" t="s">
        <v>161</v>
      </c>
      <c r="F418" s="318">
        <v>46077</v>
      </c>
      <c r="G418" s="319" t="s">
        <v>101</v>
      </c>
      <c r="H418" s="321">
        <v>1649</v>
      </c>
      <c r="I418" s="320">
        <v>769.9</v>
      </c>
      <c r="J418" s="320">
        <v>1269570.1499999999</v>
      </c>
      <c r="K418" s="319" t="s">
        <v>101</v>
      </c>
      <c r="L418" s="327">
        <v>6.0000000000000001E-3</v>
      </c>
    </row>
    <row r="419" spans="1:12" ht="15.75" thickBot="1" x14ac:dyDescent="0.3">
      <c r="A419" s="326" t="s">
        <v>123</v>
      </c>
      <c r="B419" s="317" t="s">
        <v>725</v>
      </c>
      <c r="C419" s="317" t="s">
        <v>909</v>
      </c>
      <c r="D419" s="138" t="s">
        <v>1437</v>
      </c>
      <c r="E419" s="317" t="s">
        <v>161</v>
      </c>
      <c r="F419" s="318">
        <v>46077</v>
      </c>
      <c r="G419" s="319" t="s">
        <v>101</v>
      </c>
      <c r="H419" s="319">
        <v>174</v>
      </c>
      <c r="I419" s="320">
        <v>769.9</v>
      </c>
      <c r="J419" s="320">
        <v>133963.13</v>
      </c>
      <c r="K419" s="319" t="s">
        <v>101</v>
      </c>
      <c r="L419" s="327">
        <v>2.8999999999999998E-3</v>
      </c>
    </row>
    <row r="420" spans="1:12" ht="15.75" thickBot="1" x14ac:dyDescent="0.3">
      <c r="A420" s="326" t="s">
        <v>123</v>
      </c>
      <c r="B420" s="317" t="s">
        <v>725</v>
      </c>
      <c r="C420" s="317" t="s">
        <v>335</v>
      </c>
      <c r="D420" s="138" t="s">
        <v>1437</v>
      </c>
      <c r="E420" s="317" t="s">
        <v>161</v>
      </c>
      <c r="F420" s="318">
        <v>46077</v>
      </c>
      <c r="G420" s="319" t="s">
        <v>101</v>
      </c>
      <c r="H420" s="319">
        <v>314</v>
      </c>
      <c r="I420" s="320">
        <v>769.9</v>
      </c>
      <c r="J420" s="320">
        <v>241749.56</v>
      </c>
      <c r="K420" s="319" t="s">
        <v>101</v>
      </c>
      <c r="L420" s="327">
        <v>6.0000000000000001E-3</v>
      </c>
    </row>
    <row r="421" spans="1:12" ht="15.75" thickBot="1" x14ac:dyDescent="0.3">
      <c r="A421" s="326" t="s">
        <v>123</v>
      </c>
      <c r="B421" s="317" t="s">
        <v>725</v>
      </c>
      <c r="C421" s="317" t="s">
        <v>861</v>
      </c>
      <c r="D421" s="138" t="s">
        <v>1437</v>
      </c>
      <c r="E421" s="317" t="s">
        <v>161</v>
      </c>
      <c r="F421" s="318">
        <v>46077</v>
      </c>
      <c r="G421" s="319" t="s">
        <v>101</v>
      </c>
      <c r="H421" s="319">
        <v>131</v>
      </c>
      <c r="I421" s="320">
        <v>769.9</v>
      </c>
      <c r="J421" s="320">
        <v>100857.3</v>
      </c>
      <c r="K421" s="319" t="s">
        <v>101</v>
      </c>
      <c r="L421" s="327">
        <v>2.7000000000000001E-3</v>
      </c>
    </row>
    <row r="422" spans="1:12" ht="15.75" thickBot="1" x14ac:dyDescent="0.3">
      <c r="A422" s="326" t="s">
        <v>123</v>
      </c>
      <c r="B422" s="317" t="s">
        <v>844</v>
      </c>
      <c r="C422" s="317" t="s">
        <v>860</v>
      </c>
      <c r="D422" s="138" t="s">
        <v>864</v>
      </c>
      <c r="E422" s="317" t="s">
        <v>161</v>
      </c>
      <c r="F422" s="318">
        <v>49878</v>
      </c>
      <c r="G422" s="319" t="s">
        <v>101</v>
      </c>
      <c r="H422" s="319">
        <v>265</v>
      </c>
      <c r="I422" s="320">
        <v>859.06</v>
      </c>
      <c r="J422" s="320">
        <v>227650.38</v>
      </c>
      <c r="K422" s="319" t="s">
        <v>101</v>
      </c>
      <c r="L422" s="327">
        <v>4.3E-3</v>
      </c>
    </row>
    <row r="423" spans="1:12" ht="15.75" thickBot="1" x14ac:dyDescent="0.3">
      <c r="A423" s="326" t="s">
        <v>123</v>
      </c>
      <c r="B423" s="317" t="s">
        <v>844</v>
      </c>
      <c r="C423" s="317" t="s">
        <v>98</v>
      </c>
      <c r="D423" s="138" t="s">
        <v>864</v>
      </c>
      <c r="E423" s="317" t="s">
        <v>161</v>
      </c>
      <c r="F423" s="318">
        <v>49878</v>
      </c>
      <c r="G423" s="319" t="s">
        <v>101</v>
      </c>
      <c r="H423" s="321">
        <v>1227</v>
      </c>
      <c r="I423" s="320">
        <v>859.02</v>
      </c>
      <c r="J423" s="320">
        <v>1054011.52</v>
      </c>
      <c r="K423" s="319" t="s">
        <v>101</v>
      </c>
      <c r="L423" s="327">
        <v>2E-3</v>
      </c>
    </row>
    <row r="424" spans="1:12" ht="15.75" thickBot="1" x14ac:dyDescent="0.3">
      <c r="A424" s="326" t="s">
        <v>123</v>
      </c>
      <c r="B424" s="317" t="s">
        <v>844</v>
      </c>
      <c r="C424" s="317" t="s">
        <v>106</v>
      </c>
      <c r="D424" s="138" t="s">
        <v>864</v>
      </c>
      <c r="E424" s="317" t="s">
        <v>161</v>
      </c>
      <c r="F424" s="318">
        <v>49878</v>
      </c>
      <c r="G424" s="319" t="s">
        <v>101</v>
      </c>
      <c r="H424" s="321">
        <v>1508</v>
      </c>
      <c r="I424" s="320">
        <v>859.02</v>
      </c>
      <c r="J424" s="320">
        <v>1295394.77</v>
      </c>
      <c r="K424" s="319" t="s">
        <v>101</v>
      </c>
      <c r="L424" s="327">
        <v>3.8999999999999998E-3</v>
      </c>
    </row>
    <row r="425" spans="1:12" ht="15.75" thickBot="1" x14ac:dyDescent="0.3">
      <c r="A425" s="326" t="s">
        <v>123</v>
      </c>
      <c r="B425" s="317" t="s">
        <v>844</v>
      </c>
      <c r="C425" s="317" t="s">
        <v>334</v>
      </c>
      <c r="D425" s="138" t="s">
        <v>875</v>
      </c>
      <c r="E425" s="317" t="s">
        <v>161</v>
      </c>
      <c r="F425" s="318">
        <v>49878</v>
      </c>
      <c r="G425" s="319" t="s">
        <v>101</v>
      </c>
      <c r="H425" s="321">
        <v>2300</v>
      </c>
      <c r="I425" s="320">
        <v>884.73</v>
      </c>
      <c r="J425" s="320">
        <v>2034873.6</v>
      </c>
      <c r="K425" s="319" t="s">
        <v>101</v>
      </c>
      <c r="L425" s="327">
        <v>6.0000000000000001E-3</v>
      </c>
    </row>
    <row r="426" spans="1:12" ht="15.75" thickBot="1" x14ac:dyDescent="0.3">
      <c r="A426" s="326" t="s">
        <v>123</v>
      </c>
      <c r="B426" s="317" t="s">
        <v>844</v>
      </c>
      <c r="C426" s="317" t="s">
        <v>335</v>
      </c>
      <c r="D426" s="138" t="s">
        <v>864</v>
      </c>
      <c r="E426" s="317" t="s">
        <v>161</v>
      </c>
      <c r="F426" s="318">
        <v>49878</v>
      </c>
      <c r="G426" s="319" t="s">
        <v>101</v>
      </c>
      <c r="H426" s="319">
        <v>211</v>
      </c>
      <c r="I426" s="320">
        <v>859.02</v>
      </c>
      <c r="J426" s="320">
        <v>181252.19</v>
      </c>
      <c r="K426" s="319" t="s">
        <v>101</v>
      </c>
      <c r="L426" s="327">
        <v>4.4999999999999997E-3</v>
      </c>
    </row>
    <row r="427" spans="1:12" ht="15.75" thickBot="1" x14ac:dyDescent="0.3">
      <c r="A427" s="326" t="s">
        <v>123</v>
      </c>
      <c r="B427" s="317" t="s">
        <v>844</v>
      </c>
      <c r="C427" s="317" t="s">
        <v>861</v>
      </c>
      <c r="D427" s="138" t="s">
        <v>864</v>
      </c>
      <c r="E427" s="317" t="s">
        <v>161</v>
      </c>
      <c r="F427" s="318">
        <v>49878</v>
      </c>
      <c r="G427" s="319" t="s">
        <v>101</v>
      </c>
      <c r="H427" s="319">
        <v>189</v>
      </c>
      <c r="I427" s="320">
        <v>859.06</v>
      </c>
      <c r="J427" s="320">
        <v>162361.97</v>
      </c>
      <c r="K427" s="319" t="s">
        <v>101</v>
      </c>
      <c r="L427" s="327">
        <v>4.4000000000000003E-3</v>
      </c>
    </row>
    <row r="428" spans="1:12" ht="15.75" thickBot="1" x14ac:dyDescent="0.3">
      <c r="A428" s="326" t="s">
        <v>123</v>
      </c>
      <c r="B428" s="317" t="s">
        <v>903</v>
      </c>
      <c r="C428" s="317" t="s">
        <v>800</v>
      </c>
      <c r="D428" s="138" t="s">
        <v>904</v>
      </c>
      <c r="E428" s="317" t="s">
        <v>161</v>
      </c>
      <c r="F428" s="318">
        <v>47911</v>
      </c>
      <c r="G428" s="319" t="s">
        <v>101</v>
      </c>
      <c r="H428" s="319">
        <v>260</v>
      </c>
      <c r="I428" s="320">
        <v>900.54</v>
      </c>
      <c r="J428" s="320">
        <v>234139.99</v>
      </c>
      <c r="K428" s="319" t="s">
        <v>101</v>
      </c>
      <c r="L428" s="327">
        <v>1.1000000000000001E-3</v>
      </c>
    </row>
    <row r="429" spans="1:12" ht="15.75" thickBot="1" x14ac:dyDescent="0.3">
      <c r="A429" s="326" t="s">
        <v>123</v>
      </c>
      <c r="B429" s="317" t="s">
        <v>903</v>
      </c>
      <c r="C429" s="317" t="s">
        <v>860</v>
      </c>
      <c r="D429" s="138" t="s">
        <v>904</v>
      </c>
      <c r="E429" s="317" t="s">
        <v>161</v>
      </c>
      <c r="F429" s="318">
        <v>47911</v>
      </c>
      <c r="G429" s="319" t="s">
        <v>101</v>
      </c>
      <c r="H429" s="319">
        <v>156</v>
      </c>
      <c r="I429" s="320">
        <v>900.58</v>
      </c>
      <c r="J429" s="320">
        <v>140491.01</v>
      </c>
      <c r="K429" s="319" t="s">
        <v>101</v>
      </c>
      <c r="L429" s="327">
        <v>2.7000000000000001E-3</v>
      </c>
    </row>
    <row r="430" spans="1:12" ht="15.75" thickBot="1" x14ac:dyDescent="0.3">
      <c r="A430" s="326" t="s">
        <v>123</v>
      </c>
      <c r="B430" s="317" t="s">
        <v>903</v>
      </c>
      <c r="C430" s="317" t="s">
        <v>98</v>
      </c>
      <c r="D430" s="138" t="s">
        <v>904</v>
      </c>
      <c r="E430" s="317" t="s">
        <v>161</v>
      </c>
      <c r="F430" s="318">
        <v>47911</v>
      </c>
      <c r="G430" s="319" t="s">
        <v>101</v>
      </c>
      <c r="H430" s="319">
        <v>710</v>
      </c>
      <c r="I430" s="320">
        <v>900.54</v>
      </c>
      <c r="J430" s="320">
        <v>639382.28</v>
      </c>
      <c r="K430" s="319" t="s">
        <v>101</v>
      </c>
      <c r="L430" s="327">
        <v>1.1999999999999999E-3</v>
      </c>
    </row>
    <row r="431" spans="1:12" ht="15.75" thickBot="1" x14ac:dyDescent="0.3">
      <c r="A431" s="326" t="s">
        <v>123</v>
      </c>
      <c r="B431" s="317" t="s">
        <v>903</v>
      </c>
      <c r="C431" s="317" t="s">
        <v>106</v>
      </c>
      <c r="D431" s="138" t="s">
        <v>904</v>
      </c>
      <c r="E431" s="317" t="s">
        <v>161</v>
      </c>
      <c r="F431" s="318">
        <v>47911</v>
      </c>
      <c r="G431" s="319" t="s">
        <v>101</v>
      </c>
      <c r="H431" s="319">
        <v>902</v>
      </c>
      <c r="I431" s="320">
        <v>900.54</v>
      </c>
      <c r="J431" s="320">
        <v>812285.66</v>
      </c>
      <c r="K431" s="319" t="s">
        <v>101</v>
      </c>
      <c r="L431" s="327">
        <v>2.5000000000000001E-3</v>
      </c>
    </row>
    <row r="432" spans="1:12" ht="15.75" thickBot="1" x14ac:dyDescent="0.3">
      <c r="A432" s="326" t="s">
        <v>123</v>
      </c>
      <c r="B432" s="317" t="s">
        <v>903</v>
      </c>
      <c r="C432" s="317" t="s">
        <v>334</v>
      </c>
      <c r="D432" s="138" t="s">
        <v>904</v>
      </c>
      <c r="E432" s="317" t="s">
        <v>161</v>
      </c>
      <c r="F432" s="318">
        <v>47911</v>
      </c>
      <c r="G432" s="319" t="s">
        <v>101</v>
      </c>
      <c r="H432" s="321">
        <v>1562</v>
      </c>
      <c r="I432" s="320">
        <v>900.54</v>
      </c>
      <c r="J432" s="320">
        <v>1406641.01</v>
      </c>
      <c r="K432" s="319" t="s">
        <v>101</v>
      </c>
      <c r="L432" s="327">
        <v>4.1999999999999997E-3</v>
      </c>
    </row>
    <row r="433" spans="1:12" ht="15.75" thickBot="1" x14ac:dyDescent="0.3">
      <c r="A433" s="326" t="s">
        <v>123</v>
      </c>
      <c r="B433" s="317" t="s">
        <v>903</v>
      </c>
      <c r="C433" s="317" t="s">
        <v>909</v>
      </c>
      <c r="D433" s="138" t="s">
        <v>904</v>
      </c>
      <c r="E433" s="317" t="s">
        <v>161</v>
      </c>
      <c r="F433" s="318">
        <v>47911</v>
      </c>
      <c r="G433" s="319" t="s">
        <v>101</v>
      </c>
      <c r="H433" s="319">
        <v>43</v>
      </c>
      <c r="I433" s="320">
        <v>900.54</v>
      </c>
      <c r="J433" s="320">
        <v>38723.15</v>
      </c>
      <c r="K433" s="319" t="s">
        <v>101</v>
      </c>
      <c r="L433" s="327">
        <v>8.0000000000000004E-4</v>
      </c>
    </row>
    <row r="434" spans="1:12" ht="15.75" thickBot="1" x14ac:dyDescent="0.3">
      <c r="A434" s="326" t="s">
        <v>123</v>
      </c>
      <c r="B434" s="317" t="s">
        <v>903</v>
      </c>
      <c r="C434" s="317" t="s">
        <v>335</v>
      </c>
      <c r="D434" s="138" t="s">
        <v>904</v>
      </c>
      <c r="E434" s="317" t="s">
        <v>161</v>
      </c>
      <c r="F434" s="318">
        <v>47911</v>
      </c>
      <c r="G434" s="319" t="s">
        <v>101</v>
      </c>
      <c r="H434" s="319">
        <v>124</v>
      </c>
      <c r="I434" s="320">
        <v>900.54</v>
      </c>
      <c r="J434" s="320">
        <v>111666.76</v>
      </c>
      <c r="K434" s="319" t="s">
        <v>101</v>
      </c>
      <c r="L434" s="327">
        <v>2.8E-3</v>
      </c>
    </row>
    <row r="435" spans="1:12" ht="15.75" thickBot="1" x14ac:dyDescent="0.3">
      <c r="A435" s="326" t="s">
        <v>123</v>
      </c>
      <c r="B435" s="317" t="s">
        <v>903</v>
      </c>
      <c r="C435" s="317" t="s">
        <v>861</v>
      </c>
      <c r="D435" s="138" t="s">
        <v>904</v>
      </c>
      <c r="E435" s="317" t="s">
        <v>161</v>
      </c>
      <c r="F435" s="318">
        <v>47911</v>
      </c>
      <c r="G435" s="319" t="s">
        <v>101</v>
      </c>
      <c r="H435" s="319">
        <v>112</v>
      </c>
      <c r="I435" s="320">
        <v>900.54</v>
      </c>
      <c r="J435" s="320">
        <v>100860.3</v>
      </c>
      <c r="K435" s="319" t="s">
        <v>101</v>
      </c>
      <c r="L435" s="327">
        <v>2.7000000000000001E-3</v>
      </c>
    </row>
    <row r="436" spans="1:12" ht="15.75" thickBot="1" x14ac:dyDescent="0.3">
      <c r="A436" s="326" t="s">
        <v>123</v>
      </c>
      <c r="B436" s="317" t="s">
        <v>1220</v>
      </c>
      <c r="C436" s="317" t="s">
        <v>800</v>
      </c>
      <c r="D436" s="138" t="s">
        <v>1220</v>
      </c>
      <c r="E436" s="317" t="s">
        <v>161</v>
      </c>
      <c r="F436" s="319" t="s">
        <v>101</v>
      </c>
      <c r="G436" s="319" t="s">
        <v>101</v>
      </c>
      <c r="H436" s="319">
        <v>200</v>
      </c>
      <c r="I436" s="320">
        <v>1058.42</v>
      </c>
      <c r="J436" s="320">
        <v>211683.11</v>
      </c>
      <c r="K436" s="319" t="s">
        <v>101</v>
      </c>
      <c r="L436" s="327">
        <v>1E-3</v>
      </c>
    </row>
    <row r="437" spans="1:12" ht="15.75" thickBot="1" x14ac:dyDescent="0.3">
      <c r="A437" s="326" t="s">
        <v>123</v>
      </c>
      <c r="B437" s="317" t="s">
        <v>286</v>
      </c>
      <c r="C437" s="317" t="s">
        <v>334</v>
      </c>
      <c r="D437" s="138" t="s">
        <v>287</v>
      </c>
      <c r="E437" s="317" t="s">
        <v>533</v>
      </c>
      <c r="F437" s="318">
        <v>46126</v>
      </c>
      <c r="G437" s="319" t="s">
        <v>101</v>
      </c>
      <c r="H437" s="321">
        <v>2500</v>
      </c>
      <c r="I437" s="320">
        <v>253.2</v>
      </c>
      <c r="J437" s="320">
        <v>633001.06000000006</v>
      </c>
      <c r="K437" s="319" t="s">
        <v>101</v>
      </c>
      <c r="L437" s="327">
        <v>1.9E-3</v>
      </c>
    </row>
    <row r="438" spans="1:12" ht="15.75" thickBot="1" x14ac:dyDescent="0.3">
      <c r="A438" s="326" t="s">
        <v>123</v>
      </c>
      <c r="B438" s="317" t="s">
        <v>1259</v>
      </c>
      <c r="C438" s="317" t="s">
        <v>800</v>
      </c>
      <c r="D438" s="138" t="s">
        <v>1273</v>
      </c>
      <c r="E438" s="317" t="s">
        <v>161</v>
      </c>
      <c r="F438" s="319" t="s">
        <v>101</v>
      </c>
      <c r="G438" s="319" t="s">
        <v>101</v>
      </c>
      <c r="H438" s="319">
        <v>900</v>
      </c>
      <c r="I438" s="320">
        <v>1073.3</v>
      </c>
      <c r="J438" s="320">
        <v>965971.68</v>
      </c>
      <c r="K438" s="319" t="s">
        <v>101</v>
      </c>
      <c r="L438" s="327">
        <v>4.4999999999999997E-3</v>
      </c>
    </row>
    <row r="439" spans="1:12" ht="15.75" thickBot="1" x14ac:dyDescent="0.3">
      <c r="A439" s="326" t="s">
        <v>123</v>
      </c>
      <c r="B439" s="317" t="s">
        <v>1259</v>
      </c>
      <c r="C439" s="317" t="s">
        <v>860</v>
      </c>
      <c r="D439" s="138" t="s">
        <v>1273</v>
      </c>
      <c r="E439" s="317" t="s">
        <v>161</v>
      </c>
      <c r="F439" s="319" t="s">
        <v>101</v>
      </c>
      <c r="G439" s="319" t="s">
        <v>101</v>
      </c>
      <c r="H439" s="319">
        <v>159</v>
      </c>
      <c r="I439" s="320">
        <v>1073.3</v>
      </c>
      <c r="J439" s="320">
        <v>170655</v>
      </c>
      <c r="K439" s="319" t="s">
        <v>101</v>
      </c>
      <c r="L439" s="327">
        <v>3.2000000000000002E-3</v>
      </c>
    </row>
    <row r="440" spans="1:12" ht="15.75" thickBot="1" x14ac:dyDescent="0.3">
      <c r="A440" s="326" t="s">
        <v>123</v>
      </c>
      <c r="B440" s="317" t="s">
        <v>1259</v>
      </c>
      <c r="C440" s="317" t="s">
        <v>98</v>
      </c>
      <c r="D440" s="138" t="s">
        <v>1273</v>
      </c>
      <c r="E440" s="317" t="s">
        <v>161</v>
      </c>
      <c r="F440" s="319" t="s">
        <v>101</v>
      </c>
      <c r="G440" s="319" t="s">
        <v>101</v>
      </c>
      <c r="H440" s="321">
        <v>3383</v>
      </c>
      <c r="I440" s="320">
        <v>1073.3</v>
      </c>
      <c r="J440" s="320">
        <v>3630980.22</v>
      </c>
      <c r="K440" s="319" t="s">
        <v>101</v>
      </c>
      <c r="L440" s="327">
        <v>6.7999999999999996E-3</v>
      </c>
    </row>
    <row r="441" spans="1:12" ht="15.75" thickBot="1" x14ac:dyDescent="0.3">
      <c r="A441" s="326" t="s">
        <v>123</v>
      </c>
      <c r="B441" s="317" t="s">
        <v>1259</v>
      </c>
      <c r="C441" s="317" t="s">
        <v>106</v>
      </c>
      <c r="D441" s="138" t="s">
        <v>1273</v>
      </c>
      <c r="E441" s="317" t="s">
        <v>161</v>
      </c>
      <c r="F441" s="319" t="s">
        <v>101</v>
      </c>
      <c r="G441" s="319" t="s">
        <v>101</v>
      </c>
      <c r="H441" s="321">
        <v>1793</v>
      </c>
      <c r="I441" s="320">
        <v>1073.3</v>
      </c>
      <c r="J441" s="320">
        <v>1924430.25</v>
      </c>
      <c r="K441" s="319" t="s">
        <v>101</v>
      </c>
      <c r="L441" s="327">
        <v>5.8999999999999999E-3</v>
      </c>
    </row>
    <row r="442" spans="1:12" ht="15.75" thickBot="1" x14ac:dyDescent="0.3">
      <c r="A442" s="326" t="s">
        <v>123</v>
      </c>
      <c r="B442" s="317" t="s">
        <v>1259</v>
      </c>
      <c r="C442" s="317" t="s">
        <v>334</v>
      </c>
      <c r="D442" s="138" t="s">
        <v>1273</v>
      </c>
      <c r="E442" s="317" t="s">
        <v>161</v>
      </c>
      <c r="F442" s="319" t="s">
        <v>101</v>
      </c>
      <c r="G442" s="319" t="s">
        <v>101</v>
      </c>
      <c r="H442" s="321">
        <v>2510</v>
      </c>
      <c r="I442" s="320">
        <v>1073.3</v>
      </c>
      <c r="J442" s="320">
        <v>2693987.69</v>
      </c>
      <c r="K442" s="319" t="s">
        <v>101</v>
      </c>
      <c r="L442" s="327">
        <v>8.0000000000000002E-3</v>
      </c>
    </row>
    <row r="443" spans="1:12" ht="15.75" thickBot="1" x14ac:dyDescent="0.3">
      <c r="A443" s="326" t="s">
        <v>123</v>
      </c>
      <c r="B443" s="317" t="s">
        <v>1259</v>
      </c>
      <c r="C443" s="317" t="s">
        <v>909</v>
      </c>
      <c r="D443" s="138" t="s">
        <v>1273</v>
      </c>
      <c r="E443" s="317" t="s">
        <v>161</v>
      </c>
      <c r="F443" s="319" t="s">
        <v>101</v>
      </c>
      <c r="G443" s="319" t="s">
        <v>101</v>
      </c>
      <c r="H443" s="319">
        <v>281</v>
      </c>
      <c r="I443" s="320">
        <v>1073.3</v>
      </c>
      <c r="J443" s="320">
        <v>301597.83</v>
      </c>
      <c r="K443" s="319" t="s">
        <v>101</v>
      </c>
      <c r="L443" s="327">
        <v>6.4999999999999997E-3</v>
      </c>
    </row>
    <row r="444" spans="1:12" ht="15.75" thickBot="1" x14ac:dyDescent="0.3">
      <c r="A444" s="326" t="s">
        <v>123</v>
      </c>
      <c r="B444" s="317" t="s">
        <v>1259</v>
      </c>
      <c r="C444" s="317" t="s">
        <v>335</v>
      </c>
      <c r="D444" s="138" t="s">
        <v>1273</v>
      </c>
      <c r="E444" s="317" t="s">
        <v>161</v>
      </c>
      <c r="F444" s="319" t="s">
        <v>101</v>
      </c>
      <c r="G444" s="319" t="s">
        <v>101</v>
      </c>
      <c r="H444" s="319">
        <v>255</v>
      </c>
      <c r="I444" s="320">
        <v>1073.3</v>
      </c>
      <c r="J444" s="320">
        <v>273691.98</v>
      </c>
      <c r="K444" s="319" t="s">
        <v>101</v>
      </c>
      <c r="L444" s="327">
        <v>6.7000000000000002E-3</v>
      </c>
    </row>
    <row r="445" spans="1:12" ht="15.75" thickBot="1" x14ac:dyDescent="0.3">
      <c r="A445" s="326" t="s">
        <v>123</v>
      </c>
      <c r="B445" s="317" t="s">
        <v>1259</v>
      </c>
      <c r="C445" s="317" t="s">
        <v>861</v>
      </c>
      <c r="D445" s="138" t="s">
        <v>1273</v>
      </c>
      <c r="E445" s="317" t="s">
        <v>161</v>
      </c>
      <c r="F445" s="319" t="s">
        <v>101</v>
      </c>
      <c r="G445" s="319" t="s">
        <v>101</v>
      </c>
      <c r="H445" s="319">
        <v>107</v>
      </c>
      <c r="I445" s="320">
        <v>1073.3</v>
      </c>
      <c r="J445" s="320">
        <v>114843.3</v>
      </c>
      <c r="K445" s="319" t="s">
        <v>101</v>
      </c>
      <c r="L445" s="327">
        <v>3.0999999999999999E-3</v>
      </c>
    </row>
    <row r="446" spans="1:12" ht="15.75" thickBot="1" x14ac:dyDescent="0.3">
      <c r="A446" s="326" t="s">
        <v>123</v>
      </c>
      <c r="B446" s="317" t="s">
        <v>431</v>
      </c>
      <c r="C446" s="317" t="s">
        <v>800</v>
      </c>
      <c r="D446" s="138" t="s">
        <v>432</v>
      </c>
      <c r="E446" s="317" t="s">
        <v>161</v>
      </c>
      <c r="F446" s="318">
        <v>46198</v>
      </c>
      <c r="G446" s="319" t="s">
        <v>101</v>
      </c>
      <c r="H446" s="319">
        <v>364</v>
      </c>
      <c r="I446" s="320">
        <v>1036.7</v>
      </c>
      <c r="J446" s="320">
        <v>377360.32</v>
      </c>
      <c r="K446" s="319" t="s">
        <v>101</v>
      </c>
      <c r="L446" s="327">
        <v>1.8E-3</v>
      </c>
    </row>
    <row r="447" spans="1:12" ht="15.75" thickBot="1" x14ac:dyDescent="0.3">
      <c r="A447" s="326" t="s">
        <v>123</v>
      </c>
      <c r="B447" s="317" t="s">
        <v>431</v>
      </c>
      <c r="C447" s="317" t="s">
        <v>860</v>
      </c>
      <c r="D447" s="138" t="s">
        <v>432</v>
      </c>
      <c r="E447" s="317" t="s">
        <v>161</v>
      </c>
      <c r="F447" s="318">
        <v>46198</v>
      </c>
      <c r="G447" s="319" t="s">
        <v>101</v>
      </c>
      <c r="H447" s="319">
        <v>157</v>
      </c>
      <c r="I447" s="320">
        <v>1036.76</v>
      </c>
      <c r="J447" s="320">
        <v>162770.69</v>
      </c>
      <c r="K447" s="319" t="s">
        <v>101</v>
      </c>
      <c r="L447" s="327">
        <v>3.0999999999999999E-3</v>
      </c>
    </row>
    <row r="448" spans="1:12" ht="15.75" thickBot="1" x14ac:dyDescent="0.3">
      <c r="A448" s="326" t="s">
        <v>123</v>
      </c>
      <c r="B448" s="317" t="s">
        <v>431</v>
      </c>
      <c r="C448" s="317" t="s">
        <v>98</v>
      </c>
      <c r="D448" s="138" t="s">
        <v>432</v>
      </c>
      <c r="E448" s="317" t="s">
        <v>534</v>
      </c>
      <c r="F448" s="318">
        <v>46198</v>
      </c>
      <c r="G448" s="319" t="s">
        <v>101</v>
      </c>
      <c r="H448" s="321">
        <v>2085</v>
      </c>
      <c r="I448" s="320">
        <v>1036.7</v>
      </c>
      <c r="J448" s="320">
        <v>2161528.21</v>
      </c>
      <c r="K448" s="319" t="s">
        <v>101</v>
      </c>
      <c r="L448" s="327">
        <v>4.1000000000000003E-3</v>
      </c>
    </row>
    <row r="449" spans="1:12" ht="15.75" thickBot="1" x14ac:dyDescent="0.3">
      <c r="A449" s="326" t="s">
        <v>123</v>
      </c>
      <c r="B449" s="317" t="s">
        <v>431</v>
      </c>
      <c r="C449" s="317" t="s">
        <v>106</v>
      </c>
      <c r="D449" s="138" t="s">
        <v>432</v>
      </c>
      <c r="E449" s="317" t="s">
        <v>535</v>
      </c>
      <c r="F449" s="318">
        <v>46198</v>
      </c>
      <c r="G449" s="319" t="s">
        <v>101</v>
      </c>
      <c r="H449" s="321">
        <v>2555</v>
      </c>
      <c r="I449" s="320">
        <v>1036.7</v>
      </c>
      <c r="J449" s="320">
        <v>2648779.17</v>
      </c>
      <c r="K449" s="319" t="s">
        <v>101</v>
      </c>
      <c r="L449" s="327">
        <v>8.0999999999999996E-3</v>
      </c>
    </row>
    <row r="450" spans="1:12" ht="15.75" thickBot="1" x14ac:dyDescent="0.3">
      <c r="A450" s="326" t="s">
        <v>123</v>
      </c>
      <c r="B450" s="317" t="s">
        <v>431</v>
      </c>
      <c r="C450" s="317" t="s">
        <v>334</v>
      </c>
      <c r="D450" s="138" t="s">
        <v>432</v>
      </c>
      <c r="E450" s="317" t="s">
        <v>536</v>
      </c>
      <c r="F450" s="318">
        <v>46198</v>
      </c>
      <c r="G450" s="319" t="s">
        <v>101</v>
      </c>
      <c r="H450" s="321">
        <v>2580</v>
      </c>
      <c r="I450" s="320">
        <v>1036.7</v>
      </c>
      <c r="J450" s="320">
        <v>2674696.7799999998</v>
      </c>
      <c r="K450" s="319" t="s">
        <v>101</v>
      </c>
      <c r="L450" s="327">
        <v>7.9000000000000008E-3</v>
      </c>
    </row>
    <row r="451" spans="1:12" ht="15.75" thickBot="1" x14ac:dyDescent="0.3">
      <c r="A451" s="326" t="s">
        <v>123</v>
      </c>
      <c r="B451" s="317" t="s">
        <v>431</v>
      </c>
      <c r="C451" s="317" t="s">
        <v>909</v>
      </c>
      <c r="D451" s="138" t="s">
        <v>432</v>
      </c>
      <c r="E451" s="317" t="s">
        <v>161</v>
      </c>
      <c r="F451" s="318">
        <v>46198</v>
      </c>
      <c r="G451" s="319" t="s">
        <v>101</v>
      </c>
      <c r="H451" s="319">
        <v>124</v>
      </c>
      <c r="I451" s="320">
        <v>1036.7</v>
      </c>
      <c r="J451" s="320">
        <v>128551.32</v>
      </c>
      <c r="K451" s="319" t="s">
        <v>101</v>
      </c>
      <c r="L451" s="327">
        <v>2.8E-3</v>
      </c>
    </row>
    <row r="452" spans="1:12" ht="15.75" thickBot="1" x14ac:dyDescent="0.3">
      <c r="A452" s="326" t="s">
        <v>123</v>
      </c>
      <c r="B452" s="317" t="s">
        <v>431</v>
      </c>
      <c r="C452" s="317" t="s">
        <v>335</v>
      </c>
      <c r="D452" s="138" t="s">
        <v>432</v>
      </c>
      <c r="E452" s="317" t="s">
        <v>161</v>
      </c>
      <c r="F452" s="318">
        <v>46198</v>
      </c>
      <c r="G452" s="319" t="s">
        <v>101</v>
      </c>
      <c r="H452" s="319">
        <v>227</v>
      </c>
      <c r="I452" s="320">
        <v>1036.7</v>
      </c>
      <c r="J452" s="320">
        <v>235331.85</v>
      </c>
      <c r="K452" s="319" t="s">
        <v>101</v>
      </c>
      <c r="L452" s="327">
        <v>5.7999999999999996E-3</v>
      </c>
    </row>
    <row r="453" spans="1:12" ht="15.75" thickBot="1" x14ac:dyDescent="0.3">
      <c r="A453" s="326" t="s">
        <v>123</v>
      </c>
      <c r="B453" s="317" t="s">
        <v>431</v>
      </c>
      <c r="C453" s="317" t="s">
        <v>861</v>
      </c>
      <c r="D453" s="138" t="s">
        <v>432</v>
      </c>
      <c r="E453" s="317" t="s">
        <v>161</v>
      </c>
      <c r="F453" s="318">
        <v>46198</v>
      </c>
      <c r="G453" s="319" t="s">
        <v>101</v>
      </c>
      <c r="H453" s="319">
        <v>146</v>
      </c>
      <c r="I453" s="320">
        <v>1036.76</v>
      </c>
      <c r="J453" s="320">
        <v>151366.37</v>
      </c>
      <c r="K453" s="319" t="s">
        <v>101</v>
      </c>
      <c r="L453" s="327">
        <v>4.1000000000000003E-3</v>
      </c>
    </row>
    <row r="454" spans="1:12" ht="15.75" thickBot="1" x14ac:dyDescent="0.3">
      <c r="A454" s="326" t="s">
        <v>123</v>
      </c>
      <c r="B454" s="317" t="s">
        <v>381</v>
      </c>
      <c r="C454" s="317" t="s">
        <v>800</v>
      </c>
      <c r="D454" s="138" t="s">
        <v>382</v>
      </c>
      <c r="E454" s="317" t="s">
        <v>161</v>
      </c>
      <c r="F454" s="318">
        <v>46260</v>
      </c>
      <c r="G454" s="319" t="s">
        <v>101</v>
      </c>
      <c r="H454" s="319">
        <v>337</v>
      </c>
      <c r="I454" s="320">
        <v>598.28</v>
      </c>
      <c r="J454" s="320">
        <v>201619.16</v>
      </c>
      <c r="K454" s="319" t="s">
        <v>101</v>
      </c>
      <c r="L454" s="327">
        <v>8.9999999999999998E-4</v>
      </c>
    </row>
    <row r="455" spans="1:12" ht="15.75" thickBot="1" x14ac:dyDescent="0.3">
      <c r="A455" s="326" t="s">
        <v>123</v>
      </c>
      <c r="B455" s="317" t="s">
        <v>381</v>
      </c>
      <c r="C455" s="317" t="s">
        <v>860</v>
      </c>
      <c r="D455" s="138" t="s">
        <v>382</v>
      </c>
      <c r="E455" s="317" t="s">
        <v>161</v>
      </c>
      <c r="F455" s="318">
        <v>46260</v>
      </c>
      <c r="G455" s="319" t="s">
        <v>101</v>
      </c>
      <c r="H455" s="319">
        <v>115</v>
      </c>
      <c r="I455" s="320">
        <v>598.30999999999995</v>
      </c>
      <c r="J455" s="320">
        <v>68805.23</v>
      </c>
      <c r="K455" s="319" t="s">
        <v>101</v>
      </c>
      <c r="L455" s="327">
        <v>1.2999999999999999E-3</v>
      </c>
    </row>
    <row r="456" spans="1:12" ht="15.75" thickBot="1" x14ac:dyDescent="0.3">
      <c r="A456" s="326" t="s">
        <v>123</v>
      </c>
      <c r="B456" s="317" t="s">
        <v>381</v>
      </c>
      <c r="C456" s="317" t="s">
        <v>98</v>
      </c>
      <c r="D456" s="138" t="s">
        <v>382</v>
      </c>
      <c r="E456" s="317" t="s">
        <v>537</v>
      </c>
      <c r="F456" s="318">
        <v>46260</v>
      </c>
      <c r="G456" s="319" t="s">
        <v>101</v>
      </c>
      <c r="H456" s="321">
        <v>1923</v>
      </c>
      <c r="I456" s="320">
        <v>598.28</v>
      </c>
      <c r="J456" s="320">
        <v>1150485.5900000001</v>
      </c>
      <c r="K456" s="319" t="s">
        <v>101</v>
      </c>
      <c r="L456" s="327">
        <v>2.2000000000000001E-3</v>
      </c>
    </row>
    <row r="457" spans="1:12" ht="15.75" thickBot="1" x14ac:dyDescent="0.3">
      <c r="A457" s="326" t="s">
        <v>123</v>
      </c>
      <c r="B457" s="317" t="s">
        <v>381</v>
      </c>
      <c r="C457" s="317" t="s">
        <v>106</v>
      </c>
      <c r="D457" s="138" t="s">
        <v>382</v>
      </c>
      <c r="E457" s="317" t="s">
        <v>538</v>
      </c>
      <c r="F457" s="318">
        <v>46260</v>
      </c>
      <c r="G457" s="319" t="s">
        <v>101</v>
      </c>
      <c r="H457" s="321">
        <v>2130</v>
      </c>
      <c r="I457" s="320">
        <v>598.28</v>
      </c>
      <c r="J457" s="320">
        <v>1274328.82</v>
      </c>
      <c r="K457" s="319" t="s">
        <v>101</v>
      </c>
      <c r="L457" s="327">
        <v>3.8999999999999998E-3</v>
      </c>
    </row>
    <row r="458" spans="1:12" ht="15.75" thickBot="1" x14ac:dyDescent="0.3">
      <c r="A458" s="326" t="s">
        <v>123</v>
      </c>
      <c r="B458" s="317" t="s">
        <v>381</v>
      </c>
      <c r="C458" s="317" t="s">
        <v>334</v>
      </c>
      <c r="D458" s="138" t="s">
        <v>382</v>
      </c>
      <c r="E458" s="317" t="s">
        <v>539</v>
      </c>
      <c r="F458" s="318">
        <v>46260</v>
      </c>
      <c r="G458" s="319" t="s">
        <v>101</v>
      </c>
      <c r="H458" s="321">
        <v>2246</v>
      </c>
      <c r="I458" s="320">
        <v>598.28</v>
      </c>
      <c r="J458" s="320">
        <v>1343728.88</v>
      </c>
      <c r="K458" s="319" t="s">
        <v>101</v>
      </c>
      <c r="L458" s="327">
        <v>4.0000000000000001E-3</v>
      </c>
    </row>
    <row r="459" spans="1:12" ht="15.75" thickBot="1" x14ac:dyDescent="0.3">
      <c r="A459" s="326" t="s">
        <v>123</v>
      </c>
      <c r="B459" s="317" t="s">
        <v>381</v>
      </c>
      <c r="C459" s="317" t="s">
        <v>909</v>
      </c>
      <c r="D459" s="138" t="s">
        <v>382</v>
      </c>
      <c r="E459" s="317" t="s">
        <v>161</v>
      </c>
      <c r="F459" s="318">
        <v>46260</v>
      </c>
      <c r="G459" s="319" t="s">
        <v>101</v>
      </c>
      <c r="H459" s="319">
        <v>85</v>
      </c>
      <c r="I459" s="320">
        <v>598.28</v>
      </c>
      <c r="J459" s="320">
        <v>50853.5</v>
      </c>
      <c r="K459" s="319" t="s">
        <v>101</v>
      </c>
      <c r="L459" s="327">
        <v>1.1000000000000001E-3</v>
      </c>
    </row>
    <row r="460" spans="1:12" ht="15.75" thickBot="1" x14ac:dyDescent="0.3">
      <c r="A460" s="326" t="s">
        <v>123</v>
      </c>
      <c r="B460" s="317" t="s">
        <v>381</v>
      </c>
      <c r="C460" s="317" t="s">
        <v>335</v>
      </c>
      <c r="D460" s="138" t="s">
        <v>382</v>
      </c>
      <c r="E460" s="317" t="s">
        <v>161</v>
      </c>
      <c r="F460" s="318">
        <v>46260</v>
      </c>
      <c r="G460" s="319" t="s">
        <v>101</v>
      </c>
      <c r="H460" s="319">
        <v>59</v>
      </c>
      <c r="I460" s="320">
        <v>598.28</v>
      </c>
      <c r="J460" s="320">
        <v>35298.31</v>
      </c>
      <c r="K460" s="319" t="s">
        <v>101</v>
      </c>
      <c r="L460" s="327">
        <v>8.9999999999999998E-4</v>
      </c>
    </row>
    <row r="461" spans="1:12" ht="15.75" thickBot="1" x14ac:dyDescent="0.3">
      <c r="A461" s="326" t="s">
        <v>123</v>
      </c>
      <c r="B461" s="317" t="s">
        <v>381</v>
      </c>
      <c r="C461" s="317" t="s">
        <v>861</v>
      </c>
      <c r="D461" s="138" t="s">
        <v>382</v>
      </c>
      <c r="E461" s="317" t="s">
        <v>161</v>
      </c>
      <c r="F461" s="318">
        <v>46260</v>
      </c>
      <c r="G461" s="319" t="s">
        <v>101</v>
      </c>
      <c r="H461" s="319">
        <v>72</v>
      </c>
      <c r="I461" s="320">
        <v>598.30999999999995</v>
      </c>
      <c r="J461" s="320">
        <v>43078.05</v>
      </c>
      <c r="K461" s="319" t="s">
        <v>101</v>
      </c>
      <c r="L461" s="327">
        <v>1.1999999999999999E-3</v>
      </c>
    </row>
    <row r="462" spans="1:12" ht="15.75" thickBot="1" x14ac:dyDescent="0.3">
      <c r="A462" s="326" t="s">
        <v>123</v>
      </c>
      <c r="B462" s="317" t="s">
        <v>1274</v>
      </c>
      <c r="C462" s="317" t="s">
        <v>800</v>
      </c>
      <c r="D462" s="138" t="s">
        <v>1275</v>
      </c>
      <c r="E462" s="317" t="s">
        <v>161</v>
      </c>
      <c r="F462" s="318">
        <v>46713</v>
      </c>
      <c r="G462" s="319" t="s">
        <v>101</v>
      </c>
      <c r="H462" s="319">
        <v>500</v>
      </c>
      <c r="I462" s="320">
        <v>1096.2</v>
      </c>
      <c r="J462" s="320">
        <v>548102.36</v>
      </c>
      <c r="K462" s="319" t="s">
        <v>101</v>
      </c>
      <c r="L462" s="327">
        <v>2.5999999999999999E-3</v>
      </c>
    </row>
    <row r="463" spans="1:12" ht="15.75" thickBot="1" x14ac:dyDescent="0.3">
      <c r="A463" s="326" t="s">
        <v>123</v>
      </c>
      <c r="B463" s="317" t="s">
        <v>905</v>
      </c>
      <c r="C463" s="317" t="s">
        <v>800</v>
      </c>
      <c r="D463" s="138" t="s">
        <v>906</v>
      </c>
      <c r="E463" s="317" t="s">
        <v>161</v>
      </c>
      <c r="F463" s="318">
        <v>46314</v>
      </c>
      <c r="G463" s="319" t="s">
        <v>101</v>
      </c>
      <c r="H463" s="319">
        <v>376</v>
      </c>
      <c r="I463" s="320">
        <v>1200.17</v>
      </c>
      <c r="J463" s="320">
        <v>451264.25</v>
      </c>
      <c r="K463" s="319" t="s">
        <v>101</v>
      </c>
      <c r="L463" s="327">
        <v>2.0999999999999999E-3</v>
      </c>
    </row>
    <row r="464" spans="1:12" ht="15.75" thickBot="1" x14ac:dyDescent="0.3">
      <c r="A464" s="326" t="s">
        <v>123</v>
      </c>
      <c r="B464" s="317" t="s">
        <v>905</v>
      </c>
      <c r="C464" s="317" t="s">
        <v>860</v>
      </c>
      <c r="D464" s="138" t="s">
        <v>906</v>
      </c>
      <c r="E464" s="317" t="s">
        <v>161</v>
      </c>
      <c r="F464" s="318">
        <v>46314</v>
      </c>
      <c r="G464" s="319" t="s">
        <v>101</v>
      </c>
      <c r="H464" s="319">
        <v>109</v>
      </c>
      <c r="I464" s="320">
        <v>1193.82</v>
      </c>
      <c r="J464" s="320">
        <v>130126.46</v>
      </c>
      <c r="K464" s="319" t="s">
        <v>101</v>
      </c>
      <c r="L464" s="327">
        <v>2.5000000000000001E-3</v>
      </c>
    </row>
    <row r="465" spans="1:12" ht="15.75" thickBot="1" x14ac:dyDescent="0.3">
      <c r="A465" s="326" t="s">
        <v>123</v>
      </c>
      <c r="B465" s="317" t="s">
        <v>905</v>
      </c>
      <c r="C465" s="317" t="s">
        <v>334</v>
      </c>
      <c r="D465" s="138" t="s">
        <v>906</v>
      </c>
      <c r="E465" s="317" t="s">
        <v>161</v>
      </c>
      <c r="F465" s="318">
        <v>46314</v>
      </c>
      <c r="G465" s="319" t="s">
        <v>101</v>
      </c>
      <c r="H465" s="321">
        <v>2337</v>
      </c>
      <c r="I465" s="320">
        <v>1198.93</v>
      </c>
      <c r="J465" s="320">
        <v>2801897.35</v>
      </c>
      <c r="K465" s="319" t="s">
        <v>101</v>
      </c>
      <c r="L465" s="327">
        <v>8.3000000000000001E-3</v>
      </c>
    </row>
    <row r="466" spans="1:12" ht="15.75" thickBot="1" x14ac:dyDescent="0.3">
      <c r="A466" s="326" t="s">
        <v>123</v>
      </c>
      <c r="B466" s="317" t="s">
        <v>905</v>
      </c>
      <c r="C466" s="317" t="s">
        <v>335</v>
      </c>
      <c r="D466" s="138" t="s">
        <v>906</v>
      </c>
      <c r="E466" s="317" t="s">
        <v>161</v>
      </c>
      <c r="F466" s="318">
        <v>46314</v>
      </c>
      <c r="G466" s="319" t="s">
        <v>101</v>
      </c>
      <c r="H466" s="319">
        <v>89</v>
      </c>
      <c r="I466" s="320">
        <v>1205.71</v>
      </c>
      <c r="J466" s="320">
        <v>107307.97</v>
      </c>
      <c r="K466" s="319" t="s">
        <v>101</v>
      </c>
      <c r="L466" s="327">
        <v>2.5999999999999999E-3</v>
      </c>
    </row>
    <row r="467" spans="1:12" ht="15.75" thickBot="1" x14ac:dyDescent="0.3">
      <c r="A467" s="326" t="s">
        <v>123</v>
      </c>
      <c r="B467" s="317" t="s">
        <v>905</v>
      </c>
      <c r="C467" s="317" t="s">
        <v>861</v>
      </c>
      <c r="D467" s="138" t="s">
        <v>906</v>
      </c>
      <c r="E467" s="317" t="s">
        <v>161</v>
      </c>
      <c r="F467" s="318">
        <v>46314</v>
      </c>
      <c r="G467" s="319" t="s">
        <v>101</v>
      </c>
      <c r="H467" s="319">
        <v>76</v>
      </c>
      <c r="I467" s="320">
        <v>1193.82</v>
      </c>
      <c r="J467" s="320">
        <v>90730.38</v>
      </c>
      <c r="K467" s="319" t="s">
        <v>101</v>
      </c>
      <c r="L467" s="327">
        <v>2.3999999999999998E-3</v>
      </c>
    </row>
    <row r="468" spans="1:12" ht="15.75" thickBot="1" x14ac:dyDescent="0.3">
      <c r="A468" s="326" t="s">
        <v>123</v>
      </c>
      <c r="B468" s="317" t="s">
        <v>1438</v>
      </c>
      <c r="C468" s="317" t="s">
        <v>334</v>
      </c>
      <c r="D468" s="138" t="s">
        <v>1439</v>
      </c>
      <c r="E468" s="317" t="s">
        <v>161</v>
      </c>
      <c r="F468" s="318">
        <v>49193</v>
      </c>
      <c r="G468" s="319" t="s">
        <v>101</v>
      </c>
      <c r="H468" s="321">
        <v>2263</v>
      </c>
      <c r="I468" s="320">
        <v>1163.46</v>
      </c>
      <c r="J468" s="320">
        <v>2632908.9700000002</v>
      </c>
      <c r="K468" s="319" t="s">
        <v>101</v>
      </c>
      <c r="L468" s="327">
        <v>7.7999999999999996E-3</v>
      </c>
    </row>
    <row r="469" spans="1:12" ht="15.75" thickBot="1" x14ac:dyDescent="0.3">
      <c r="A469" s="326" t="s">
        <v>123</v>
      </c>
      <c r="B469" s="317" t="s">
        <v>960</v>
      </c>
      <c r="C469" s="317" t="s">
        <v>800</v>
      </c>
      <c r="D469" s="138" t="s">
        <v>961</v>
      </c>
      <c r="E469" s="317" t="s">
        <v>161</v>
      </c>
      <c r="F469" s="318">
        <v>47834</v>
      </c>
      <c r="G469" s="319" t="s">
        <v>101</v>
      </c>
      <c r="H469" s="321">
        <v>1171</v>
      </c>
      <c r="I469" s="320">
        <v>1123.75</v>
      </c>
      <c r="J469" s="320">
        <v>1315913.98</v>
      </c>
      <c r="K469" s="319" t="s">
        <v>101</v>
      </c>
      <c r="L469" s="327">
        <v>6.1000000000000004E-3</v>
      </c>
    </row>
    <row r="470" spans="1:12" ht="15.75" thickBot="1" x14ac:dyDescent="0.3">
      <c r="A470" s="326" t="s">
        <v>123</v>
      </c>
      <c r="B470" s="317" t="s">
        <v>960</v>
      </c>
      <c r="C470" s="317" t="s">
        <v>98</v>
      </c>
      <c r="D470" s="138" t="s">
        <v>961</v>
      </c>
      <c r="E470" s="317" t="s">
        <v>161</v>
      </c>
      <c r="F470" s="318">
        <v>47834</v>
      </c>
      <c r="G470" s="319" t="s">
        <v>101</v>
      </c>
      <c r="H470" s="321">
        <v>5105</v>
      </c>
      <c r="I470" s="320">
        <v>1123.75</v>
      </c>
      <c r="J470" s="320">
        <v>5736755.6600000001</v>
      </c>
      <c r="K470" s="319" t="s">
        <v>101</v>
      </c>
      <c r="L470" s="327">
        <v>1.0800000000000001E-2</v>
      </c>
    </row>
    <row r="471" spans="1:12" ht="15.75" thickBot="1" x14ac:dyDescent="0.3">
      <c r="A471" s="326" t="s">
        <v>123</v>
      </c>
      <c r="B471" s="317" t="s">
        <v>960</v>
      </c>
      <c r="C471" s="317" t="s">
        <v>106</v>
      </c>
      <c r="D471" s="138" t="s">
        <v>961</v>
      </c>
      <c r="E471" s="317" t="s">
        <v>161</v>
      </c>
      <c r="F471" s="318">
        <v>47834</v>
      </c>
      <c r="G471" s="319" t="s">
        <v>101</v>
      </c>
      <c r="H471" s="321">
        <v>2880</v>
      </c>
      <c r="I471" s="320">
        <v>1123.75</v>
      </c>
      <c r="J471" s="320">
        <v>3236406.72</v>
      </c>
      <c r="K471" s="319" t="s">
        <v>101</v>
      </c>
      <c r="L471" s="327">
        <v>9.9000000000000008E-3</v>
      </c>
    </row>
    <row r="472" spans="1:12" ht="15.75" thickBot="1" x14ac:dyDescent="0.3">
      <c r="A472" s="326" t="s">
        <v>123</v>
      </c>
      <c r="B472" s="317" t="s">
        <v>960</v>
      </c>
      <c r="C472" s="317" t="s">
        <v>334</v>
      </c>
      <c r="D472" s="138" t="s">
        <v>961</v>
      </c>
      <c r="E472" s="317" t="s">
        <v>161</v>
      </c>
      <c r="F472" s="318">
        <v>47834</v>
      </c>
      <c r="G472" s="319" t="s">
        <v>101</v>
      </c>
      <c r="H472" s="321">
        <v>1204</v>
      </c>
      <c r="I472" s="320">
        <v>1123.75</v>
      </c>
      <c r="J472" s="320">
        <v>1352997.81</v>
      </c>
      <c r="K472" s="319" t="s">
        <v>101</v>
      </c>
      <c r="L472" s="327">
        <v>4.0000000000000001E-3</v>
      </c>
    </row>
    <row r="473" spans="1:12" ht="15.75" thickBot="1" x14ac:dyDescent="0.3">
      <c r="A473" s="326" t="s">
        <v>123</v>
      </c>
      <c r="B473" s="317" t="s">
        <v>960</v>
      </c>
      <c r="C473" s="317" t="s">
        <v>909</v>
      </c>
      <c r="D473" s="138" t="s">
        <v>961</v>
      </c>
      <c r="E473" s="317" t="s">
        <v>161</v>
      </c>
      <c r="F473" s="318">
        <v>47834</v>
      </c>
      <c r="G473" s="319" t="s">
        <v>101</v>
      </c>
      <c r="H473" s="319">
        <v>598</v>
      </c>
      <c r="I473" s="320">
        <v>1123.75</v>
      </c>
      <c r="J473" s="320">
        <v>672003.9</v>
      </c>
      <c r="K473" s="319" t="s">
        <v>101</v>
      </c>
      <c r="L473" s="327">
        <v>1.46E-2</v>
      </c>
    </row>
    <row r="474" spans="1:12" ht="15.75" thickBot="1" x14ac:dyDescent="0.3">
      <c r="A474" s="326" t="s">
        <v>123</v>
      </c>
      <c r="B474" s="317" t="s">
        <v>960</v>
      </c>
      <c r="C474" s="317" t="s">
        <v>335</v>
      </c>
      <c r="D474" s="138" t="s">
        <v>961</v>
      </c>
      <c r="E474" s="317" t="s">
        <v>161</v>
      </c>
      <c r="F474" s="318">
        <v>47834</v>
      </c>
      <c r="G474" s="319" t="s">
        <v>101</v>
      </c>
      <c r="H474" s="319">
        <v>542</v>
      </c>
      <c r="I474" s="320">
        <v>1123.75</v>
      </c>
      <c r="J474" s="320">
        <v>609073.76</v>
      </c>
      <c r="K474" s="319" t="s">
        <v>101</v>
      </c>
      <c r="L474" s="327">
        <v>1.4999999999999999E-2</v>
      </c>
    </row>
    <row r="475" spans="1:12" ht="15.75" thickBot="1" x14ac:dyDescent="0.3">
      <c r="A475" s="326" t="s">
        <v>123</v>
      </c>
      <c r="B475" s="317" t="s">
        <v>1440</v>
      </c>
      <c r="C475" s="317" t="s">
        <v>334</v>
      </c>
      <c r="D475" s="138" t="s">
        <v>1441</v>
      </c>
      <c r="E475" s="317" t="s">
        <v>161</v>
      </c>
      <c r="F475" s="319" t="s">
        <v>101</v>
      </c>
      <c r="G475" s="319" t="s">
        <v>101</v>
      </c>
      <c r="H475" s="319">
        <v>987</v>
      </c>
      <c r="I475" s="320">
        <v>1010.69</v>
      </c>
      <c r="J475" s="320">
        <v>997547.13</v>
      </c>
      <c r="K475" s="319" t="s">
        <v>101</v>
      </c>
      <c r="L475" s="327">
        <v>3.0000000000000001E-3</v>
      </c>
    </row>
    <row r="476" spans="1:12" ht="15.75" thickBot="1" x14ac:dyDescent="0.3">
      <c r="A476" s="326" t="s">
        <v>123</v>
      </c>
      <c r="B476" s="317" t="s">
        <v>907</v>
      </c>
      <c r="C476" s="317" t="s">
        <v>800</v>
      </c>
      <c r="D476" s="138" t="s">
        <v>874</v>
      </c>
      <c r="E476" s="317" t="s">
        <v>161</v>
      </c>
      <c r="F476" s="318">
        <v>46613</v>
      </c>
      <c r="G476" s="319" t="s">
        <v>101</v>
      </c>
      <c r="H476" s="319">
        <v>206</v>
      </c>
      <c r="I476" s="320">
        <v>967.65</v>
      </c>
      <c r="J476" s="320">
        <v>199336.69</v>
      </c>
      <c r="K476" s="319" t="s">
        <v>101</v>
      </c>
      <c r="L476" s="327">
        <v>8.9999999999999998E-4</v>
      </c>
    </row>
    <row r="477" spans="1:12" ht="15.75" thickBot="1" x14ac:dyDescent="0.3">
      <c r="A477" s="326" t="s">
        <v>123</v>
      </c>
      <c r="B477" s="317" t="s">
        <v>907</v>
      </c>
      <c r="C477" s="317" t="s">
        <v>860</v>
      </c>
      <c r="D477" s="138" t="s">
        <v>874</v>
      </c>
      <c r="E477" s="317" t="s">
        <v>161</v>
      </c>
      <c r="F477" s="318">
        <v>46613</v>
      </c>
      <c r="G477" s="319" t="s">
        <v>101</v>
      </c>
      <c r="H477" s="319">
        <v>123</v>
      </c>
      <c r="I477" s="320">
        <v>967.7</v>
      </c>
      <c r="J477" s="320">
        <v>119027.37</v>
      </c>
      <c r="K477" s="319" t="s">
        <v>101</v>
      </c>
      <c r="L477" s="327">
        <v>2.3E-3</v>
      </c>
    </row>
    <row r="478" spans="1:12" ht="15.75" thickBot="1" x14ac:dyDescent="0.3">
      <c r="A478" s="326" t="s">
        <v>123</v>
      </c>
      <c r="B478" s="317" t="s">
        <v>907</v>
      </c>
      <c r="C478" s="317" t="s">
        <v>98</v>
      </c>
      <c r="D478" s="138" t="s">
        <v>874</v>
      </c>
      <c r="E478" s="317" t="s">
        <v>161</v>
      </c>
      <c r="F478" s="318">
        <v>46613</v>
      </c>
      <c r="G478" s="319" t="s">
        <v>101</v>
      </c>
      <c r="H478" s="321">
        <v>1176</v>
      </c>
      <c r="I478" s="320">
        <v>967.65</v>
      </c>
      <c r="J478" s="320">
        <v>1137960.8999999999</v>
      </c>
      <c r="K478" s="319" t="s">
        <v>101</v>
      </c>
      <c r="L478" s="327">
        <v>2.0999999999999999E-3</v>
      </c>
    </row>
    <row r="479" spans="1:12" ht="15.75" thickBot="1" x14ac:dyDescent="0.3">
      <c r="A479" s="326" t="s">
        <v>123</v>
      </c>
      <c r="B479" s="317" t="s">
        <v>907</v>
      </c>
      <c r="C479" s="317" t="s">
        <v>106</v>
      </c>
      <c r="D479" s="138" t="s">
        <v>874</v>
      </c>
      <c r="E479" s="317" t="s">
        <v>161</v>
      </c>
      <c r="F479" s="318">
        <v>46613</v>
      </c>
      <c r="G479" s="319" t="s">
        <v>101</v>
      </c>
      <c r="H479" s="321">
        <v>1401</v>
      </c>
      <c r="I479" s="320">
        <v>967.65</v>
      </c>
      <c r="J479" s="320">
        <v>1355683.01</v>
      </c>
      <c r="K479" s="319" t="s">
        <v>101</v>
      </c>
      <c r="L479" s="327">
        <v>4.1000000000000003E-3</v>
      </c>
    </row>
    <row r="480" spans="1:12" ht="15.75" thickBot="1" x14ac:dyDescent="0.3">
      <c r="A480" s="326" t="s">
        <v>123</v>
      </c>
      <c r="B480" s="317" t="s">
        <v>907</v>
      </c>
      <c r="C480" s="317" t="s">
        <v>334</v>
      </c>
      <c r="D480" s="138" t="s">
        <v>874</v>
      </c>
      <c r="E480" s="317" t="s">
        <v>161</v>
      </c>
      <c r="F480" s="318">
        <v>46613</v>
      </c>
      <c r="G480" s="319" t="s">
        <v>101</v>
      </c>
      <c r="H480" s="321">
        <v>1908</v>
      </c>
      <c r="I480" s="320">
        <v>967.65</v>
      </c>
      <c r="J480" s="320">
        <v>1846283.49</v>
      </c>
      <c r="K480" s="319" t="s">
        <v>101</v>
      </c>
      <c r="L480" s="327">
        <v>5.4999999999999997E-3</v>
      </c>
    </row>
    <row r="481" spans="1:12" ht="15.75" thickBot="1" x14ac:dyDescent="0.3">
      <c r="A481" s="326" t="s">
        <v>123</v>
      </c>
      <c r="B481" s="317" t="s">
        <v>907</v>
      </c>
      <c r="C481" s="317" t="s">
        <v>335</v>
      </c>
      <c r="D481" s="138" t="s">
        <v>874</v>
      </c>
      <c r="E481" s="317" t="s">
        <v>161</v>
      </c>
      <c r="F481" s="318">
        <v>46613</v>
      </c>
      <c r="G481" s="319" t="s">
        <v>101</v>
      </c>
      <c r="H481" s="319">
        <v>98</v>
      </c>
      <c r="I481" s="320">
        <v>967.65</v>
      </c>
      <c r="J481" s="320">
        <v>94830.07</v>
      </c>
      <c r="K481" s="319" t="s">
        <v>101</v>
      </c>
      <c r="L481" s="327">
        <v>2.3E-3</v>
      </c>
    </row>
    <row r="482" spans="1:12" ht="15.75" thickBot="1" x14ac:dyDescent="0.3">
      <c r="A482" s="326" t="s">
        <v>123</v>
      </c>
      <c r="B482" s="317" t="s">
        <v>907</v>
      </c>
      <c r="C482" s="317" t="s">
        <v>861</v>
      </c>
      <c r="D482" s="138" t="s">
        <v>874</v>
      </c>
      <c r="E482" s="317" t="s">
        <v>161</v>
      </c>
      <c r="F482" s="318">
        <v>46613</v>
      </c>
      <c r="G482" s="319" t="s">
        <v>101</v>
      </c>
      <c r="H482" s="319">
        <v>88</v>
      </c>
      <c r="I482" s="320">
        <v>967.7</v>
      </c>
      <c r="J482" s="320">
        <v>85157.79</v>
      </c>
      <c r="K482" s="319" t="s">
        <v>101</v>
      </c>
      <c r="L482" s="327">
        <v>2.3E-3</v>
      </c>
    </row>
    <row r="483" spans="1:12" ht="15.75" thickBot="1" x14ac:dyDescent="0.3">
      <c r="A483" s="326" t="s">
        <v>123</v>
      </c>
      <c r="B483" s="317" t="s">
        <v>1025</v>
      </c>
      <c r="C483" s="317" t="s">
        <v>98</v>
      </c>
      <c r="D483" s="138" t="s">
        <v>1026</v>
      </c>
      <c r="E483" s="317" t="s">
        <v>161</v>
      </c>
      <c r="F483" s="319" t="s">
        <v>101</v>
      </c>
      <c r="G483" s="319" t="s">
        <v>101</v>
      </c>
      <c r="H483" s="321">
        <v>1250</v>
      </c>
      <c r="I483" s="320">
        <v>867.09</v>
      </c>
      <c r="J483" s="320">
        <v>1083866.97</v>
      </c>
      <c r="K483" s="319" t="s">
        <v>101</v>
      </c>
      <c r="L483" s="327">
        <v>2E-3</v>
      </c>
    </row>
    <row r="484" spans="1:12" ht="15.75" thickBot="1" x14ac:dyDescent="0.3">
      <c r="A484" s="326" t="s">
        <v>123</v>
      </c>
      <c r="B484" s="317" t="s">
        <v>1025</v>
      </c>
      <c r="C484" s="317" t="s">
        <v>106</v>
      </c>
      <c r="D484" s="138" t="s">
        <v>1026</v>
      </c>
      <c r="E484" s="317" t="s">
        <v>161</v>
      </c>
      <c r="F484" s="319" t="s">
        <v>101</v>
      </c>
      <c r="G484" s="319" t="s">
        <v>101</v>
      </c>
      <c r="H484" s="321">
        <v>1327</v>
      </c>
      <c r="I484" s="320">
        <v>867.09</v>
      </c>
      <c r="J484" s="320">
        <v>1150633.18</v>
      </c>
      <c r="K484" s="319" t="s">
        <v>101</v>
      </c>
      <c r="L484" s="327">
        <v>3.5000000000000001E-3</v>
      </c>
    </row>
    <row r="485" spans="1:12" ht="15.75" thickBot="1" x14ac:dyDescent="0.3">
      <c r="A485" s="326" t="s">
        <v>123</v>
      </c>
      <c r="B485" s="317" t="s">
        <v>1025</v>
      </c>
      <c r="C485" s="317" t="s">
        <v>909</v>
      </c>
      <c r="D485" s="138" t="s">
        <v>1026</v>
      </c>
      <c r="E485" s="317" t="s">
        <v>161</v>
      </c>
      <c r="F485" s="319" t="s">
        <v>101</v>
      </c>
      <c r="G485" s="319" t="s">
        <v>101</v>
      </c>
      <c r="H485" s="319">
        <v>98</v>
      </c>
      <c r="I485" s="320">
        <v>867.09</v>
      </c>
      <c r="J485" s="320">
        <v>84975.17</v>
      </c>
      <c r="K485" s="319" t="s">
        <v>101</v>
      </c>
      <c r="L485" s="327">
        <v>1.8E-3</v>
      </c>
    </row>
    <row r="486" spans="1:12" ht="15.75" thickBot="1" x14ac:dyDescent="0.3">
      <c r="A486" s="326" t="s">
        <v>123</v>
      </c>
      <c r="B486" s="317" t="s">
        <v>1025</v>
      </c>
      <c r="C486" s="317" t="s">
        <v>335</v>
      </c>
      <c r="D486" s="138" t="s">
        <v>1026</v>
      </c>
      <c r="E486" s="317" t="s">
        <v>161</v>
      </c>
      <c r="F486" s="319" t="s">
        <v>101</v>
      </c>
      <c r="G486" s="319" t="s">
        <v>101</v>
      </c>
      <c r="H486" s="319">
        <v>175</v>
      </c>
      <c r="I486" s="320">
        <v>867.09</v>
      </c>
      <c r="J486" s="320">
        <v>151741.38</v>
      </c>
      <c r="K486" s="319" t="s">
        <v>101</v>
      </c>
      <c r="L486" s="327">
        <v>3.7000000000000002E-3</v>
      </c>
    </row>
    <row r="487" spans="1:12" ht="15.75" thickBot="1" x14ac:dyDescent="0.3">
      <c r="A487" s="326" t="s">
        <v>123</v>
      </c>
      <c r="B487" s="317" t="s">
        <v>1276</v>
      </c>
      <c r="C487" s="317" t="s">
        <v>800</v>
      </c>
      <c r="D487" s="138" t="s">
        <v>1224</v>
      </c>
      <c r="E487" s="317" t="s">
        <v>161</v>
      </c>
      <c r="F487" s="319" t="s">
        <v>101</v>
      </c>
      <c r="G487" s="319" t="s">
        <v>101</v>
      </c>
      <c r="H487" s="319">
        <v>283</v>
      </c>
      <c r="I487" s="320">
        <v>326.47000000000003</v>
      </c>
      <c r="J487" s="320">
        <v>92392.3</v>
      </c>
      <c r="K487" s="319" t="s">
        <v>101</v>
      </c>
      <c r="L487" s="327">
        <v>4.0000000000000002E-4</v>
      </c>
    </row>
    <row r="488" spans="1:12" ht="15.75" thickBot="1" x14ac:dyDescent="0.3">
      <c r="A488" s="326" t="s">
        <v>123</v>
      </c>
      <c r="B488" s="317" t="s">
        <v>1221</v>
      </c>
      <c r="C488" s="317" t="s">
        <v>98</v>
      </c>
      <c r="D488" s="138" t="s">
        <v>745</v>
      </c>
      <c r="E488" s="317" t="s">
        <v>161</v>
      </c>
      <c r="F488" s="319" t="s">
        <v>101</v>
      </c>
      <c r="G488" s="319" t="s">
        <v>101</v>
      </c>
      <c r="H488" s="321">
        <v>2338</v>
      </c>
      <c r="I488" s="320">
        <v>1306.33</v>
      </c>
      <c r="J488" s="320">
        <v>3054191.91</v>
      </c>
      <c r="K488" s="319" t="s">
        <v>101</v>
      </c>
      <c r="L488" s="327">
        <v>5.7000000000000002E-3</v>
      </c>
    </row>
    <row r="489" spans="1:12" ht="15.75" thickBot="1" x14ac:dyDescent="0.3">
      <c r="A489" s="326" t="s">
        <v>123</v>
      </c>
      <c r="B489" s="317" t="s">
        <v>1221</v>
      </c>
      <c r="C489" s="317" t="s">
        <v>106</v>
      </c>
      <c r="D489" s="138" t="s">
        <v>745</v>
      </c>
      <c r="E489" s="317" t="s">
        <v>161</v>
      </c>
      <c r="F489" s="319" t="s">
        <v>101</v>
      </c>
      <c r="G489" s="319" t="s">
        <v>101</v>
      </c>
      <c r="H489" s="319">
        <v>796</v>
      </c>
      <c r="I489" s="320">
        <v>1306.33</v>
      </c>
      <c r="J489" s="320">
        <v>1039836.08</v>
      </c>
      <c r="K489" s="319" t="s">
        <v>101</v>
      </c>
      <c r="L489" s="327">
        <v>3.2000000000000002E-3</v>
      </c>
    </row>
    <row r="490" spans="1:12" ht="15.75" thickBot="1" x14ac:dyDescent="0.3">
      <c r="A490" s="326" t="s">
        <v>123</v>
      </c>
      <c r="B490" s="317" t="s">
        <v>1221</v>
      </c>
      <c r="C490" s="317" t="s">
        <v>267</v>
      </c>
      <c r="D490" s="138" t="s">
        <v>745</v>
      </c>
      <c r="E490" s="317" t="s">
        <v>161</v>
      </c>
      <c r="F490" s="319" t="s">
        <v>101</v>
      </c>
      <c r="G490" s="319" t="s">
        <v>101</v>
      </c>
      <c r="H490" s="321">
        <v>1799</v>
      </c>
      <c r="I490" s="320">
        <v>1306.33</v>
      </c>
      <c r="J490" s="320">
        <v>2350081.7999999998</v>
      </c>
      <c r="K490" s="319" t="s">
        <v>101</v>
      </c>
      <c r="L490" s="327">
        <v>1.0999999999999999E-2</v>
      </c>
    </row>
    <row r="491" spans="1:12" ht="15.75" thickBot="1" x14ac:dyDescent="0.3">
      <c r="A491" s="326" t="s">
        <v>123</v>
      </c>
      <c r="B491" s="317" t="s">
        <v>1221</v>
      </c>
      <c r="C491" s="317" t="s">
        <v>335</v>
      </c>
      <c r="D491" s="138" t="s">
        <v>745</v>
      </c>
      <c r="E491" s="317" t="s">
        <v>161</v>
      </c>
      <c r="F491" s="319" t="s">
        <v>101</v>
      </c>
      <c r="G491" s="319" t="s">
        <v>101</v>
      </c>
      <c r="H491" s="319">
        <v>62</v>
      </c>
      <c r="I491" s="320">
        <v>1306.33</v>
      </c>
      <c r="J491" s="320">
        <v>80992.25</v>
      </c>
      <c r="K491" s="319" t="s">
        <v>101</v>
      </c>
      <c r="L491" s="327">
        <v>2E-3</v>
      </c>
    </row>
    <row r="492" spans="1:12" ht="15.75" thickBot="1" x14ac:dyDescent="0.3">
      <c r="A492" s="326" t="s">
        <v>123</v>
      </c>
      <c r="B492" s="317" t="s">
        <v>1277</v>
      </c>
      <c r="C492" s="317" t="s">
        <v>800</v>
      </c>
      <c r="D492" s="138" t="s">
        <v>1222</v>
      </c>
      <c r="E492" s="317" t="s">
        <v>161</v>
      </c>
      <c r="F492" s="319" t="s">
        <v>101</v>
      </c>
      <c r="G492" s="319" t="s">
        <v>101</v>
      </c>
      <c r="H492" s="319">
        <v>266</v>
      </c>
      <c r="I492" s="320">
        <v>1061.8800000000001</v>
      </c>
      <c r="J492" s="320">
        <v>282459.82</v>
      </c>
      <c r="K492" s="319" t="s">
        <v>101</v>
      </c>
      <c r="L492" s="327">
        <v>1.2999999999999999E-3</v>
      </c>
    </row>
    <row r="493" spans="1:12" ht="15.75" thickBot="1" x14ac:dyDescent="0.3">
      <c r="A493" s="326" t="s">
        <v>123</v>
      </c>
      <c r="B493" s="317" t="s">
        <v>1164</v>
      </c>
      <c r="C493" s="317" t="s">
        <v>800</v>
      </c>
      <c r="D493" s="138" t="s">
        <v>1165</v>
      </c>
      <c r="E493" s="317" t="s">
        <v>161</v>
      </c>
      <c r="F493" s="319" t="s">
        <v>101</v>
      </c>
      <c r="G493" s="319" t="s">
        <v>101</v>
      </c>
      <c r="H493" s="319">
        <v>36</v>
      </c>
      <c r="I493" s="320">
        <v>4211.6499999999996</v>
      </c>
      <c r="J493" s="320">
        <v>151619.54</v>
      </c>
      <c r="K493" s="319" t="s">
        <v>101</v>
      </c>
      <c r="L493" s="327">
        <v>6.9999999999999999E-4</v>
      </c>
    </row>
    <row r="494" spans="1:12" ht="15.75" thickBot="1" x14ac:dyDescent="0.3">
      <c r="A494" s="326" t="s">
        <v>123</v>
      </c>
      <c r="B494" s="317" t="s">
        <v>224</v>
      </c>
      <c r="C494" s="317" t="s">
        <v>800</v>
      </c>
      <c r="D494" s="138" t="s">
        <v>632</v>
      </c>
      <c r="E494" s="317" t="s">
        <v>161</v>
      </c>
      <c r="F494" s="318">
        <v>46611</v>
      </c>
      <c r="G494" s="319" t="s">
        <v>101</v>
      </c>
      <c r="H494" s="321">
        <v>731461</v>
      </c>
      <c r="I494" s="320">
        <v>0.48</v>
      </c>
      <c r="J494" s="320">
        <v>353838.9</v>
      </c>
      <c r="K494" s="319" t="s">
        <v>101</v>
      </c>
      <c r="L494" s="327">
        <v>1.6999999999999999E-3</v>
      </c>
    </row>
    <row r="495" spans="1:12" ht="15.75" thickBot="1" x14ac:dyDescent="0.3">
      <c r="A495" s="326" t="s">
        <v>123</v>
      </c>
      <c r="B495" s="317" t="s">
        <v>224</v>
      </c>
      <c r="C495" s="317" t="s">
        <v>106</v>
      </c>
      <c r="D495" s="138" t="s">
        <v>632</v>
      </c>
      <c r="E495" s="317" t="s">
        <v>161</v>
      </c>
      <c r="F495" s="318">
        <v>46611</v>
      </c>
      <c r="G495" s="319" t="s">
        <v>101</v>
      </c>
      <c r="H495" s="321">
        <v>1251783</v>
      </c>
      <c r="I495" s="320">
        <v>0.48</v>
      </c>
      <c r="J495" s="320">
        <v>605540.85</v>
      </c>
      <c r="K495" s="319" t="s">
        <v>101</v>
      </c>
      <c r="L495" s="327">
        <v>1.8E-3</v>
      </c>
    </row>
    <row r="496" spans="1:12" ht="15.75" thickBot="1" x14ac:dyDescent="0.3">
      <c r="A496" s="326" t="s">
        <v>123</v>
      </c>
      <c r="B496" s="317" t="s">
        <v>768</v>
      </c>
      <c r="C496" s="317" t="s">
        <v>800</v>
      </c>
      <c r="D496" s="138" t="s">
        <v>769</v>
      </c>
      <c r="E496" s="317" t="s">
        <v>161</v>
      </c>
      <c r="F496" s="318">
        <v>46496</v>
      </c>
      <c r="G496" s="319" t="s">
        <v>101</v>
      </c>
      <c r="H496" s="319">
        <v>291</v>
      </c>
      <c r="I496" s="320">
        <v>1006.74</v>
      </c>
      <c r="J496" s="320">
        <v>292959.95</v>
      </c>
      <c r="K496" s="319" t="s">
        <v>101</v>
      </c>
      <c r="L496" s="327">
        <v>1.4E-3</v>
      </c>
    </row>
    <row r="497" spans="1:12" ht="15.75" thickBot="1" x14ac:dyDescent="0.3">
      <c r="A497" s="326" t="s">
        <v>123</v>
      </c>
      <c r="B497" s="317" t="s">
        <v>768</v>
      </c>
      <c r="C497" s="317" t="s">
        <v>860</v>
      </c>
      <c r="D497" s="138" t="s">
        <v>769</v>
      </c>
      <c r="E497" s="317" t="s">
        <v>161</v>
      </c>
      <c r="F497" s="318">
        <v>46496</v>
      </c>
      <c r="G497" s="319" t="s">
        <v>101</v>
      </c>
      <c r="H497" s="319">
        <v>87</v>
      </c>
      <c r="I497" s="320">
        <v>1006.79</v>
      </c>
      <c r="J497" s="320">
        <v>87590.34</v>
      </c>
      <c r="K497" s="319" t="s">
        <v>101</v>
      </c>
      <c r="L497" s="327">
        <v>1.6999999999999999E-3</v>
      </c>
    </row>
    <row r="498" spans="1:12" ht="15.75" thickBot="1" x14ac:dyDescent="0.3">
      <c r="A498" s="326" t="s">
        <v>123</v>
      </c>
      <c r="B498" s="317" t="s">
        <v>768</v>
      </c>
      <c r="C498" s="317" t="s">
        <v>98</v>
      </c>
      <c r="D498" s="138" t="s">
        <v>769</v>
      </c>
      <c r="E498" s="317" t="s">
        <v>161</v>
      </c>
      <c r="F498" s="318">
        <v>46496</v>
      </c>
      <c r="G498" s="319" t="s">
        <v>101</v>
      </c>
      <c r="H498" s="319">
        <v>703</v>
      </c>
      <c r="I498" s="320">
        <v>1006.74</v>
      </c>
      <c r="J498" s="320">
        <v>707734.86</v>
      </c>
      <c r="K498" s="319" t="s">
        <v>101</v>
      </c>
      <c r="L498" s="327">
        <v>1.2999999999999999E-3</v>
      </c>
    </row>
    <row r="499" spans="1:12" ht="15.75" thickBot="1" x14ac:dyDescent="0.3">
      <c r="A499" s="326" t="s">
        <v>123</v>
      </c>
      <c r="B499" s="317" t="s">
        <v>768</v>
      </c>
      <c r="C499" s="317" t="s">
        <v>106</v>
      </c>
      <c r="D499" s="138" t="s">
        <v>769</v>
      </c>
      <c r="E499" s="317" t="s">
        <v>161</v>
      </c>
      <c r="F499" s="318">
        <v>46496</v>
      </c>
      <c r="G499" s="319" t="s">
        <v>101</v>
      </c>
      <c r="H499" s="319">
        <v>890</v>
      </c>
      <c r="I499" s="320">
        <v>1006.74</v>
      </c>
      <c r="J499" s="320">
        <v>895994.35</v>
      </c>
      <c r="K499" s="319" t="s">
        <v>101</v>
      </c>
      <c r="L499" s="327">
        <v>2.7000000000000001E-3</v>
      </c>
    </row>
    <row r="500" spans="1:12" ht="15.75" thickBot="1" x14ac:dyDescent="0.3">
      <c r="A500" s="326" t="s">
        <v>123</v>
      </c>
      <c r="B500" s="317" t="s">
        <v>768</v>
      </c>
      <c r="C500" s="317" t="s">
        <v>909</v>
      </c>
      <c r="D500" s="138" t="s">
        <v>769</v>
      </c>
      <c r="E500" s="317" t="s">
        <v>161</v>
      </c>
      <c r="F500" s="318">
        <v>46496</v>
      </c>
      <c r="G500" s="319" t="s">
        <v>101</v>
      </c>
      <c r="H500" s="319">
        <v>51</v>
      </c>
      <c r="I500" s="320">
        <v>1006.74</v>
      </c>
      <c r="J500" s="320">
        <v>51343.5</v>
      </c>
      <c r="K500" s="319" t="s">
        <v>101</v>
      </c>
      <c r="L500" s="327">
        <v>1.1000000000000001E-3</v>
      </c>
    </row>
    <row r="501" spans="1:12" ht="15.75" thickBot="1" x14ac:dyDescent="0.3">
      <c r="A501" s="326" t="s">
        <v>123</v>
      </c>
      <c r="B501" s="317" t="s">
        <v>768</v>
      </c>
      <c r="C501" s="317" t="s">
        <v>335</v>
      </c>
      <c r="D501" s="138" t="s">
        <v>769</v>
      </c>
      <c r="E501" s="317" t="s">
        <v>161</v>
      </c>
      <c r="F501" s="318">
        <v>46496</v>
      </c>
      <c r="G501" s="319" t="s">
        <v>101</v>
      </c>
      <c r="H501" s="319">
        <v>71</v>
      </c>
      <c r="I501" s="320">
        <v>1006.74</v>
      </c>
      <c r="J501" s="320">
        <v>71478.2</v>
      </c>
      <c r="K501" s="319" t="s">
        <v>101</v>
      </c>
      <c r="L501" s="327">
        <v>1.8E-3</v>
      </c>
    </row>
    <row r="502" spans="1:12" ht="15.75" thickBot="1" x14ac:dyDescent="0.3">
      <c r="A502" s="326" t="s">
        <v>123</v>
      </c>
      <c r="B502" s="317" t="s">
        <v>768</v>
      </c>
      <c r="C502" s="317" t="s">
        <v>861</v>
      </c>
      <c r="D502" s="138" t="s">
        <v>769</v>
      </c>
      <c r="E502" s="317" t="s">
        <v>161</v>
      </c>
      <c r="F502" s="318">
        <v>46496</v>
      </c>
      <c r="G502" s="319" t="s">
        <v>101</v>
      </c>
      <c r="H502" s="319">
        <v>63</v>
      </c>
      <c r="I502" s="320">
        <v>1006.79</v>
      </c>
      <c r="J502" s="320">
        <v>63427.48</v>
      </c>
      <c r="K502" s="319" t="s">
        <v>101</v>
      </c>
      <c r="L502" s="327">
        <v>1.6999999999999999E-3</v>
      </c>
    </row>
    <row r="503" spans="1:12" ht="15.75" thickBot="1" x14ac:dyDescent="0.3">
      <c r="A503" s="326" t="s">
        <v>123</v>
      </c>
      <c r="B503" s="317" t="s">
        <v>1278</v>
      </c>
      <c r="C503" s="317" t="s">
        <v>800</v>
      </c>
      <c r="D503" s="138" t="s">
        <v>1223</v>
      </c>
      <c r="E503" s="317" t="s">
        <v>161</v>
      </c>
      <c r="F503" s="319" t="s">
        <v>101</v>
      </c>
      <c r="G503" s="319" t="s">
        <v>101</v>
      </c>
      <c r="H503" s="319">
        <v>300</v>
      </c>
      <c r="I503" s="320">
        <v>852.65</v>
      </c>
      <c r="J503" s="320">
        <v>255795.33</v>
      </c>
      <c r="K503" s="319" t="s">
        <v>101</v>
      </c>
      <c r="L503" s="327">
        <v>1.1999999999999999E-3</v>
      </c>
    </row>
    <row r="504" spans="1:12" ht="15.75" thickBot="1" x14ac:dyDescent="0.3">
      <c r="A504" s="326" t="s">
        <v>123</v>
      </c>
      <c r="B504" s="317" t="s">
        <v>876</v>
      </c>
      <c r="C504" s="317" t="s">
        <v>800</v>
      </c>
      <c r="D504" s="138" t="s">
        <v>877</v>
      </c>
      <c r="E504" s="317" t="s">
        <v>161</v>
      </c>
      <c r="F504" s="319" t="s">
        <v>101</v>
      </c>
      <c r="G504" s="319" t="s">
        <v>101</v>
      </c>
      <c r="H504" s="319">
        <v>10</v>
      </c>
      <c r="I504" s="320">
        <v>43709.88</v>
      </c>
      <c r="J504" s="320">
        <v>437098.77</v>
      </c>
      <c r="K504" s="319" t="s">
        <v>101</v>
      </c>
      <c r="L504" s="327">
        <v>2E-3</v>
      </c>
    </row>
    <row r="505" spans="1:12" ht="15.75" thickBot="1" x14ac:dyDescent="0.3">
      <c r="A505" s="326" t="s">
        <v>123</v>
      </c>
      <c r="B505" s="317" t="s">
        <v>876</v>
      </c>
      <c r="C505" s="317" t="s">
        <v>860</v>
      </c>
      <c r="D505" s="138" t="s">
        <v>877</v>
      </c>
      <c r="E505" s="317" t="s">
        <v>161</v>
      </c>
      <c r="F505" s="319" t="s">
        <v>101</v>
      </c>
      <c r="G505" s="319" t="s">
        <v>101</v>
      </c>
      <c r="H505" s="319">
        <v>3</v>
      </c>
      <c r="I505" s="320">
        <v>42021.18</v>
      </c>
      <c r="J505" s="320">
        <v>126063.53</v>
      </c>
      <c r="K505" s="319" t="s">
        <v>101</v>
      </c>
      <c r="L505" s="327">
        <v>2.3999999999999998E-3</v>
      </c>
    </row>
    <row r="506" spans="1:12" ht="15.75" thickBot="1" x14ac:dyDescent="0.3">
      <c r="A506" s="326" t="s">
        <v>123</v>
      </c>
      <c r="B506" s="317" t="s">
        <v>876</v>
      </c>
      <c r="C506" s="317" t="s">
        <v>106</v>
      </c>
      <c r="D506" s="138" t="s">
        <v>877</v>
      </c>
      <c r="E506" s="317" t="s">
        <v>161</v>
      </c>
      <c r="F506" s="319" t="s">
        <v>101</v>
      </c>
      <c r="G506" s="319" t="s">
        <v>101</v>
      </c>
      <c r="H506" s="319">
        <v>9</v>
      </c>
      <c r="I506" s="320">
        <v>43199.34</v>
      </c>
      <c r="J506" s="320">
        <v>388794.04</v>
      </c>
      <c r="K506" s="319" t="s">
        <v>101</v>
      </c>
      <c r="L506" s="327">
        <v>1.1999999999999999E-3</v>
      </c>
    </row>
    <row r="507" spans="1:12" ht="15.75" thickBot="1" x14ac:dyDescent="0.3">
      <c r="A507" s="326" t="s">
        <v>123</v>
      </c>
      <c r="B507" s="317" t="s">
        <v>876</v>
      </c>
      <c r="C507" s="317" t="s">
        <v>334</v>
      </c>
      <c r="D507" s="138" t="s">
        <v>877</v>
      </c>
      <c r="E507" s="317" t="s">
        <v>161</v>
      </c>
      <c r="F507" s="319" t="s">
        <v>101</v>
      </c>
      <c r="G507" s="319" t="s">
        <v>101</v>
      </c>
      <c r="H507" s="319">
        <v>32</v>
      </c>
      <c r="I507" s="320">
        <v>42929.34</v>
      </c>
      <c r="J507" s="320">
        <v>1373738.99</v>
      </c>
      <c r="K507" s="319" t="s">
        <v>101</v>
      </c>
      <c r="L507" s="327">
        <v>4.1000000000000003E-3</v>
      </c>
    </row>
    <row r="508" spans="1:12" ht="15.75" thickBot="1" x14ac:dyDescent="0.3">
      <c r="A508" s="326" t="s">
        <v>123</v>
      </c>
      <c r="B508" s="317" t="s">
        <v>876</v>
      </c>
      <c r="C508" s="317" t="s">
        <v>267</v>
      </c>
      <c r="D508" s="138" t="s">
        <v>877</v>
      </c>
      <c r="E508" s="317" t="s">
        <v>161</v>
      </c>
      <c r="F508" s="319" t="s">
        <v>101</v>
      </c>
      <c r="G508" s="319" t="s">
        <v>101</v>
      </c>
      <c r="H508" s="319">
        <v>12</v>
      </c>
      <c r="I508" s="320">
        <v>43886.6</v>
      </c>
      <c r="J508" s="320">
        <v>526639.21</v>
      </c>
      <c r="K508" s="319" t="s">
        <v>101</v>
      </c>
      <c r="L508" s="327">
        <v>2.5000000000000001E-3</v>
      </c>
    </row>
    <row r="509" spans="1:12" ht="15.75" thickBot="1" x14ac:dyDescent="0.3">
      <c r="A509" s="326" t="s">
        <v>123</v>
      </c>
      <c r="B509" s="317" t="s">
        <v>876</v>
      </c>
      <c r="C509" s="317" t="s">
        <v>861</v>
      </c>
      <c r="D509" s="138" t="s">
        <v>877</v>
      </c>
      <c r="E509" s="317" t="s">
        <v>161</v>
      </c>
      <c r="F509" s="319" t="s">
        <v>101</v>
      </c>
      <c r="G509" s="319" t="s">
        <v>101</v>
      </c>
      <c r="H509" s="319">
        <v>2</v>
      </c>
      <c r="I509" s="320">
        <v>46537.47</v>
      </c>
      <c r="J509" s="320">
        <v>93074.94</v>
      </c>
      <c r="K509" s="319" t="s">
        <v>101</v>
      </c>
      <c r="L509" s="327">
        <v>2.5000000000000001E-3</v>
      </c>
    </row>
    <row r="510" spans="1:12" ht="15.75" thickBot="1" x14ac:dyDescent="0.3">
      <c r="A510" s="326" t="s">
        <v>124</v>
      </c>
      <c r="B510" s="317" t="s">
        <v>1075</v>
      </c>
      <c r="C510" s="317" t="s">
        <v>800</v>
      </c>
      <c r="D510" s="138" t="s">
        <v>1076</v>
      </c>
      <c r="E510" s="317" t="s">
        <v>161</v>
      </c>
      <c r="F510" s="318">
        <v>50754</v>
      </c>
      <c r="G510" s="319" t="s">
        <v>1442</v>
      </c>
      <c r="H510" s="319">
        <v>286</v>
      </c>
      <c r="I510" s="320">
        <v>1125.72</v>
      </c>
      <c r="J510" s="320">
        <v>321955.68</v>
      </c>
      <c r="K510" s="319" t="s">
        <v>101</v>
      </c>
      <c r="L510" s="327">
        <v>1.5E-3</v>
      </c>
    </row>
    <row r="511" spans="1:12" ht="15.75" thickBot="1" x14ac:dyDescent="0.3">
      <c r="A511" s="326" t="s">
        <v>124</v>
      </c>
      <c r="B511" s="317" t="s">
        <v>1443</v>
      </c>
      <c r="C511" s="317" t="s">
        <v>98</v>
      </c>
      <c r="D511" s="138" t="s">
        <v>746</v>
      </c>
      <c r="E511" s="317" t="s">
        <v>1200</v>
      </c>
      <c r="F511" s="318">
        <v>47257</v>
      </c>
      <c r="G511" s="319" t="s">
        <v>1444</v>
      </c>
      <c r="H511" s="321">
        <v>1405</v>
      </c>
      <c r="I511" s="320">
        <v>1077.42</v>
      </c>
      <c r="J511" s="320">
        <v>1513777.43</v>
      </c>
      <c r="K511" s="319" t="s">
        <v>101</v>
      </c>
      <c r="L511" s="327">
        <v>2.8E-3</v>
      </c>
    </row>
    <row r="512" spans="1:12" ht="15.75" thickBot="1" x14ac:dyDescent="0.3">
      <c r="A512" s="326" t="s">
        <v>124</v>
      </c>
      <c r="B512" s="317" t="s">
        <v>1443</v>
      </c>
      <c r="C512" s="317" t="s">
        <v>106</v>
      </c>
      <c r="D512" s="138" t="s">
        <v>746</v>
      </c>
      <c r="E512" s="317" t="s">
        <v>1445</v>
      </c>
      <c r="F512" s="318">
        <v>47257</v>
      </c>
      <c r="G512" s="319" t="s">
        <v>1444</v>
      </c>
      <c r="H512" s="321">
        <v>1517</v>
      </c>
      <c r="I512" s="320">
        <v>1077.42</v>
      </c>
      <c r="J512" s="320">
        <v>1634448.66</v>
      </c>
      <c r="K512" s="319" t="s">
        <v>101</v>
      </c>
      <c r="L512" s="327">
        <v>5.0000000000000001E-3</v>
      </c>
    </row>
    <row r="513" spans="1:12" ht="15.75" thickBot="1" x14ac:dyDescent="0.3">
      <c r="A513" s="326" t="s">
        <v>124</v>
      </c>
      <c r="B513" s="317" t="s">
        <v>1443</v>
      </c>
      <c r="C513" s="317" t="s">
        <v>334</v>
      </c>
      <c r="D513" s="138" t="s">
        <v>746</v>
      </c>
      <c r="E513" s="317" t="s">
        <v>1446</v>
      </c>
      <c r="F513" s="318">
        <v>47257</v>
      </c>
      <c r="G513" s="319" t="s">
        <v>1444</v>
      </c>
      <c r="H513" s="321">
        <v>1773</v>
      </c>
      <c r="I513" s="320">
        <v>1077.42</v>
      </c>
      <c r="J513" s="320">
        <v>1910268.6</v>
      </c>
      <c r="K513" s="319" t="s">
        <v>101</v>
      </c>
      <c r="L513" s="327">
        <v>5.7000000000000002E-3</v>
      </c>
    </row>
    <row r="514" spans="1:12" ht="15.75" thickBot="1" x14ac:dyDescent="0.3">
      <c r="A514" s="326" t="s">
        <v>124</v>
      </c>
      <c r="B514" s="317" t="s">
        <v>1443</v>
      </c>
      <c r="C514" s="317" t="s">
        <v>335</v>
      </c>
      <c r="D514" s="138" t="s">
        <v>746</v>
      </c>
      <c r="E514" s="317" t="s">
        <v>555</v>
      </c>
      <c r="F514" s="318">
        <v>47257</v>
      </c>
      <c r="G514" s="319" t="s">
        <v>1444</v>
      </c>
      <c r="H514" s="319">
        <v>69</v>
      </c>
      <c r="I514" s="320">
        <v>1077.42</v>
      </c>
      <c r="J514" s="320">
        <v>74342.09</v>
      </c>
      <c r="K514" s="319" t="s">
        <v>101</v>
      </c>
      <c r="L514" s="327">
        <v>1.8E-3</v>
      </c>
    </row>
    <row r="515" spans="1:12" ht="15.75" thickBot="1" x14ac:dyDescent="0.3">
      <c r="A515" s="326" t="s">
        <v>124</v>
      </c>
      <c r="B515" s="317" t="s">
        <v>36</v>
      </c>
      <c r="C515" s="317" t="s">
        <v>800</v>
      </c>
      <c r="D515" s="138" t="s">
        <v>227</v>
      </c>
      <c r="E515" s="317" t="s">
        <v>808</v>
      </c>
      <c r="F515" s="318">
        <v>46096</v>
      </c>
      <c r="G515" s="319" t="s">
        <v>1447</v>
      </c>
      <c r="H515" s="319">
        <v>418</v>
      </c>
      <c r="I515" s="320">
        <v>339.27</v>
      </c>
      <c r="J515" s="320">
        <v>141816.41</v>
      </c>
      <c r="K515" s="319" t="s">
        <v>101</v>
      </c>
      <c r="L515" s="327">
        <v>6.9999999999999999E-4</v>
      </c>
    </row>
    <row r="516" spans="1:12" ht="15.75" thickBot="1" x14ac:dyDescent="0.3">
      <c r="A516" s="326" t="s">
        <v>124</v>
      </c>
      <c r="B516" s="317" t="s">
        <v>36</v>
      </c>
      <c r="C516" s="317" t="s">
        <v>98</v>
      </c>
      <c r="D516" s="138" t="s">
        <v>227</v>
      </c>
      <c r="E516" s="317" t="s">
        <v>541</v>
      </c>
      <c r="F516" s="318">
        <v>46096</v>
      </c>
      <c r="G516" s="319" t="s">
        <v>1447</v>
      </c>
      <c r="H516" s="321">
        <v>3319</v>
      </c>
      <c r="I516" s="320">
        <v>339.27</v>
      </c>
      <c r="J516" s="320">
        <v>1126049.45</v>
      </c>
      <c r="K516" s="319" t="s">
        <v>101</v>
      </c>
      <c r="L516" s="327">
        <v>2.0999999999999999E-3</v>
      </c>
    </row>
    <row r="517" spans="1:12" ht="15.75" thickBot="1" x14ac:dyDescent="0.3">
      <c r="A517" s="326" t="s">
        <v>124</v>
      </c>
      <c r="B517" s="317" t="s">
        <v>36</v>
      </c>
      <c r="C517" s="317" t="s">
        <v>106</v>
      </c>
      <c r="D517" s="138" t="s">
        <v>227</v>
      </c>
      <c r="E517" s="317" t="s">
        <v>702</v>
      </c>
      <c r="F517" s="318">
        <v>46096</v>
      </c>
      <c r="G517" s="319" t="s">
        <v>1447</v>
      </c>
      <c r="H517" s="321">
        <v>1827</v>
      </c>
      <c r="I517" s="320">
        <v>339.27</v>
      </c>
      <c r="J517" s="320">
        <v>619853.07999999996</v>
      </c>
      <c r="K517" s="319" t="s">
        <v>101</v>
      </c>
      <c r="L517" s="327">
        <v>1.9E-3</v>
      </c>
    </row>
    <row r="518" spans="1:12" ht="15.75" thickBot="1" x14ac:dyDescent="0.3">
      <c r="A518" s="326" t="s">
        <v>124</v>
      </c>
      <c r="B518" s="317" t="s">
        <v>36</v>
      </c>
      <c r="C518" s="317" t="s">
        <v>334</v>
      </c>
      <c r="D518" s="138" t="s">
        <v>227</v>
      </c>
      <c r="E518" s="317" t="s">
        <v>726</v>
      </c>
      <c r="F518" s="318">
        <v>46096</v>
      </c>
      <c r="G518" s="319" t="s">
        <v>1447</v>
      </c>
      <c r="H518" s="319">
        <v>663</v>
      </c>
      <c r="I518" s="320">
        <v>339.27</v>
      </c>
      <c r="J518" s="320">
        <v>224938.47</v>
      </c>
      <c r="K518" s="319" t="s">
        <v>101</v>
      </c>
      <c r="L518" s="327">
        <v>6.9999999999999999E-4</v>
      </c>
    </row>
    <row r="519" spans="1:12" ht="15.75" thickBot="1" x14ac:dyDescent="0.3">
      <c r="A519" s="326" t="s">
        <v>124</v>
      </c>
      <c r="B519" s="317" t="s">
        <v>36</v>
      </c>
      <c r="C519" s="317" t="s">
        <v>267</v>
      </c>
      <c r="D519" s="138" t="s">
        <v>227</v>
      </c>
      <c r="E519" s="317" t="s">
        <v>867</v>
      </c>
      <c r="F519" s="318">
        <v>46096</v>
      </c>
      <c r="G519" s="319" t="s">
        <v>1447</v>
      </c>
      <c r="H519" s="321">
        <v>1886</v>
      </c>
      <c r="I519" s="320">
        <v>339.27</v>
      </c>
      <c r="J519" s="320">
        <v>639870.24</v>
      </c>
      <c r="K519" s="319" t="s">
        <v>101</v>
      </c>
      <c r="L519" s="327">
        <v>3.0000000000000001E-3</v>
      </c>
    </row>
    <row r="520" spans="1:12" ht="15.75" thickBot="1" x14ac:dyDescent="0.3">
      <c r="A520" s="326" t="s">
        <v>124</v>
      </c>
      <c r="B520" s="317" t="s">
        <v>36</v>
      </c>
      <c r="C520" s="317" t="s">
        <v>335</v>
      </c>
      <c r="D520" s="138" t="s">
        <v>227</v>
      </c>
      <c r="E520" s="317" t="s">
        <v>1166</v>
      </c>
      <c r="F520" s="318">
        <v>46096</v>
      </c>
      <c r="G520" s="319" t="s">
        <v>1447</v>
      </c>
      <c r="H520" s="319">
        <v>676</v>
      </c>
      <c r="I520" s="320">
        <v>339.27</v>
      </c>
      <c r="J520" s="320">
        <v>229349.04</v>
      </c>
      <c r="K520" s="319" t="s">
        <v>101</v>
      </c>
      <c r="L520" s="327">
        <v>5.7000000000000002E-3</v>
      </c>
    </row>
    <row r="521" spans="1:12" ht="15.75" thickBot="1" x14ac:dyDescent="0.3">
      <c r="A521" s="326" t="s">
        <v>124</v>
      </c>
      <c r="B521" s="317" t="s">
        <v>243</v>
      </c>
      <c r="C521" s="317" t="s">
        <v>800</v>
      </c>
      <c r="D521" s="138" t="s">
        <v>244</v>
      </c>
      <c r="E521" s="317" t="s">
        <v>572</v>
      </c>
      <c r="F521" s="318">
        <v>48168</v>
      </c>
      <c r="G521" s="319" t="s">
        <v>1448</v>
      </c>
      <c r="H521" s="319">
        <v>170</v>
      </c>
      <c r="I521" s="320">
        <v>1167.8399999999999</v>
      </c>
      <c r="J521" s="320">
        <v>198533.49</v>
      </c>
      <c r="K521" s="319" t="s">
        <v>101</v>
      </c>
      <c r="L521" s="327">
        <v>8.9999999999999998E-4</v>
      </c>
    </row>
    <row r="522" spans="1:12" ht="15.75" thickBot="1" x14ac:dyDescent="0.3">
      <c r="A522" s="326" t="s">
        <v>124</v>
      </c>
      <c r="B522" s="317" t="s">
        <v>243</v>
      </c>
      <c r="C522" s="317" t="s">
        <v>98</v>
      </c>
      <c r="D522" s="138" t="s">
        <v>244</v>
      </c>
      <c r="E522" s="317" t="s">
        <v>1449</v>
      </c>
      <c r="F522" s="318">
        <v>48168</v>
      </c>
      <c r="G522" s="319" t="s">
        <v>1448</v>
      </c>
      <c r="H522" s="319">
        <v>497</v>
      </c>
      <c r="I522" s="320">
        <v>1167.8399999999999</v>
      </c>
      <c r="J522" s="320">
        <v>580418.49</v>
      </c>
      <c r="K522" s="319" t="s">
        <v>101</v>
      </c>
      <c r="L522" s="327">
        <v>1.1000000000000001E-3</v>
      </c>
    </row>
    <row r="523" spans="1:12" ht="15.75" thickBot="1" x14ac:dyDescent="0.3">
      <c r="A523" s="326" t="s">
        <v>124</v>
      </c>
      <c r="B523" s="317" t="s">
        <v>243</v>
      </c>
      <c r="C523" s="317" t="s">
        <v>106</v>
      </c>
      <c r="D523" s="138" t="s">
        <v>244</v>
      </c>
      <c r="E523" s="317" t="s">
        <v>1260</v>
      </c>
      <c r="F523" s="318">
        <v>48168</v>
      </c>
      <c r="G523" s="319" t="s">
        <v>1448</v>
      </c>
      <c r="H523" s="319">
        <v>385</v>
      </c>
      <c r="I523" s="320">
        <v>1167.8399999999999</v>
      </c>
      <c r="J523" s="320">
        <v>449619.96</v>
      </c>
      <c r="K523" s="319" t="s">
        <v>101</v>
      </c>
      <c r="L523" s="327">
        <v>1.4E-3</v>
      </c>
    </row>
    <row r="524" spans="1:12" ht="15.75" thickBot="1" x14ac:dyDescent="0.3">
      <c r="A524" s="326" t="s">
        <v>124</v>
      </c>
      <c r="B524" s="317" t="s">
        <v>243</v>
      </c>
      <c r="C524" s="317" t="s">
        <v>334</v>
      </c>
      <c r="D524" s="138" t="s">
        <v>244</v>
      </c>
      <c r="E524" s="317" t="s">
        <v>682</v>
      </c>
      <c r="F524" s="318">
        <v>48168</v>
      </c>
      <c r="G524" s="319" t="s">
        <v>1448</v>
      </c>
      <c r="H524" s="319">
        <v>490</v>
      </c>
      <c r="I524" s="320">
        <v>1167.8399999999999</v>
      </c>
      <c r="J524" s="320">
        <v>572243.57999999996</v>
      </c>
      <c r="K524" s="319" t="s">
        <v>101</v>
      </c>
      <c r="L524" s="327">
        <v>1.6999999999999999E-3</v>
      </c>
    </row>
    <row r="525" spans="1:12" ht="15.75" thickBot="1" x14ac:dyDescent="0.3">
      <c r="A525" s="326" t="s">
        <v>124</v>
      </c>
      <c r="B525" s="317" t="s">
        <v>243</v>
      </c>
      <c r="C525" s="317" t="s">
        <v>335</v>
      </c>
      <c r="D525" s="138" t="s">
        <v>244</v>
      </c>
      <c r="E525" s="317" t="s">
        <v>503</v>
      </c>
      <c r="F525" s="318">
        <v>48168</v>
      </c>
      <c r="G525" s="319" t="s">
        <v>1448</v>
      </c>
      <c r="H525" s="319">
        <v>41</v>
      </c>
      <c r="I525" s="320">
        <v>1167.8399999999999</v>
      </c>
      <c r="J525" s="320">
        <v>47881.61</v>
      </c>
      <c r="K525" s="319" t="s">
        <v>101</v>
      </c>
      <c r="L525" s="327">
        <v>1.1999999999999999E-3</v>
      </c>
    </row>
    <row r="526" spans="1:12" ht="15.75" thickBot="1" x14ac:dyDescent="0.3">
      <c r="A526" s="326" t="s">
        <v>124</v>
      </c>
      <c r="B526" s="317" t="s">
        <v>878</v>
      </c>
      <c r="C526" s="317" t="s">
        <v>800</v>
      </c>
      <c r="D526" s="138" t="s">
        <v>879</v>
      </c>
      <c r="E526" s="317" t="s">
        <v>579</v>
      </c>
      <c r="F526" s="318">
        <v>47373</v>
      </c>
      <c r="G526" s="319" t="s">
        <v>101</v>
      </c>
      <c r="H526" s="319">
        <v>148</v>
      </c>
      <c r="I526" s="320">
        <v>1009.62</v>
      </c>
      <c r="J526" s="320">
        <v>149424.04</v>
      </c>
      <c r="K526" s="319" t="s">
        <v>101</v>
      </c>
      <c r="L526" s="327">
        <v>6.9999999999999999E-4</v>
      </c>
    </row>
    <row r="527" spans="1:12" ht="15.75" thickBot="1" x14ac:dyDescent="0.3">
      <c r="A527" s="326" t="s">
        <v>124</v>
      </c>
      <c r="B527" s="317" t="s">
        <v>878</v>
      </c>
      <c r="C527" s="317" t="s">
        <v>98</v>
      </c>
      <c r="D527" s="138" t="s">
        <v>879</v>
      </c>
      <c r="E527" s="317" t="s">
        <v>1201</v>
      </c>
      <c r="F527" s="318">
        <v>47373</v>
      </c>
      <c r="G527" s="319" t="s">
        <v>101</v>
      </c>
      <c r="H527" s="321">
        <v>1313</v>
      </c>
      <c r="I527" s="320">
        <v>1009.62</v>
      </c>
      <c r="J527" s="320">
        <v>1325633.51</v>
      </c>
      <c r="K527" s="319" t="s">
        <v>101</v>
      </c>
      <c r="L527" s="327">
        <v>2.5000000000000001E-3</v>
      </c>
    </row>
    <row r="528" spans="1:12" ht="15.75" thickBot="1" x14ac:dyDescent="0.3">
      <c r="A528" s="326" t="s">
        <v>124</v>
      </c>
      <c r="B528" s="317" t="s">
        <v>878</v>
      </c>
      <c r="C528" s="317" t="s">
        <v>106</v>
      </c>
      <c r="D528" s="138" t="s">
        <v>879</v>
      </c>
      <c r="E528" s="317" t="s">
        <v>1450</v>
      </c>
      <c r="F528" s="318">
        <v>47373</v>
      </c>
      <c r="G528" s="319" t="s">
        <v>101</v>
      </c>
      <c r="H528" s="319">
        <v>399</v>
      </c>
      <c r="I528" s="320">
        <v>1009.62</v>
      </c>
      <c r="J528" s="320">
        <v>402839.13</v>
      </c>
      <c r="K528" s="319" t="s">
        <v>101</v>
      </c>
      <c r="L528" s="327">
        <v>1.1999999999999999E-3</v>
      </c>
    </row>
    <row r="529" spans="1:12" ht="15.75" thickBot="1" x14ac:dyDescent="0.3">
      <c r="A529" s="326" t="s">
        <v>124</v>
      </c>
      <c r="B529" s="317" t="s">
        <v>878</v>
      </c>
      <c r="C529" s="317" t="s">
        <v>335</v>
      </c>
      <c r="D529" s="138" t="s">
        <v>879</v>
      </c>
      <c r="E529" s="317" t="s">
        <v>857</v>
      </c>
      <c r="F529" s="318">
        <v>47373</v>
      </c>
      <c r="G529" s="319" t="s">
        <v>101</v>
      </c>
      <c r="H529" s="319">
        <v>140</v>
      </c>
      <c r="I529" s="320">
        <v>1011.06</v>
      </c>
      <c r="J529" s="320">
        <v>141548</v>
      </c>
      <c r="K529" s="319" t="s">
        <v>101</v>
      </c>
      <c r="L529" s="327">
        <v>3.5000000000000001E-3</v>
      </c>
    </row>
    <row r="530" spans="1:12" ht="15.75" thickBot="1" x14ac:dyDescent="0.3">
      <c r="A530" s="326" t="s">
        <v>124</v>
      </c>
      <c r="B530" s="317" t="s">
        <v>226</v>
      </c>
      <c r="C530" s="317" t="s">
        <v>98</v>
      </c>
      <c r="D530" s="138" t="s">
        <v>865</v>
      </c>
      <c r="E530" s="317" t="s">
        <v>1451</v>
      </c>
      <c r="F530" s="318">
        <v>47011</v>
      </c>
      <c r="G530" s="319" t="s">
        <v>101</v>
      </c>
      <c r="H530" s="321">
        <v>4982</v>
      </c>
      <c r="I530" s="320">
        <v>673.8</v>
      </c>
      <c r="J530" s="320">
        <v>3356882.32</v>
      </c>
      <c r="K530" s="319" t="s">
        <v>101</v>
      </c>
      <c r="L530" s="327">
        <v>6.3E-3</v>
      </c>
    </row>
    <row r="531" spans="1:12" ht="15.75" thickBot="1" x14ac:dyDescent="0.3">
      <c r="A531" s="326" t="s">
        <v>124</v>
      </c>
      <c r="B531" s="317" t="s">
        <v>226</v>
      </c>
      <c r="C531" s="317" t="s">
        <v>106</v>
      </c>
      <c r="D531" s="138" t="s">
        <v>865</v>
      </c>
      <c r="E531" s="317" t="s">
        <v>1452</v>
      </c>
      <c r="F531" s="318">
        <v>47011</v>
      </c>
      <c r="G531" s="319" t="s">
        <v>101</v>
      </c>
      <c r="H531" s="321">
        <v>3897</v>
      </c>
      <c r="I531" s="320">
        <v>673.8</v>
      </c>
      <c r="J531" s="320">
        <v>2625806.9700000002</v>
      </c>
      <c r="K531" s="319" t="s">
        <v>101</v>
      </c>
      <c r="L531" s="327">
        <v>8.0000000000000002E-3</v>
      </c>
    </row>
    <row r="532" spans="1:12" ht="15.75" thickBot="1" x14ac:dyDescent="0.3">
      <c r="A532" s="326" t="s">
        <v>124</v>
      </c>
      <c r="B532" s="317" t="s">
        <v>226</v>
      </c>
      <c r="C532" s="317" t="s">
        <v>334</v>
      </c>
      <c r="D532" s="138" t="s">
        <v>865</v>
      </c>
      <c r="E532" s="317" t="s">
        <v>1453</v>
      </c>
      <c r="F532" s="318">
        <v>47011</v>
      </c>
      <c r="G532" s="319" t="s">
        <v>101</v>
      </c>
      <c r="H532" s="321">
        <v>1647</v>
      </c>
      <c r="I532" s="320">
        <v>673.8</v>
      </c>
      <c r="J532" s="320">
        <v>1109752.1399999999</v>
      </c>
      <c r="K532" s="319" t="s">
        <v>101</v>
      </c>
      <c r="L532" s="327">
        <v>3.3E-3</v>
      </c>
    </row>
    <row r="533" spans="1:12" ht="15.75" thickBot="1" x14ac:dyDescent="0.3">
      <c r="A533" s="326" t="s">
        <v>124</v>
      </c>
      <c r="B533" s="317" t="s">
        <v>226</v>
      </c>
      <c r="C533" s="317" t="s">
        <v>267</v>
      </c>
      <c r="D533" s="138" t="s">
        <v>865</v>
      </c>
      <c r="E533" s="317" t="s">
        <v>1167</v>
      </c>
      <c r="F533" s="318">
        <v>47011</v>
      </c>
      <c r="G533" s="319" t="s">
        <v>101</v>
      </c>
      <c r="H533" s="321">
        <v>1169</v>
      </c>
      <c r="I533" s="320">
        <v>674.7</v>
      </c>
      <c r="J533" s="320">
        <v>788719.44</v>
      </c>
      <c r="K533" s="319" t="s">
        <v>101</v>
      </c>
      <c r="L533" s="327">
        <v>3.7000000000000002E-3</v>
      </c>
    </row>
    <row r="534" spans="1:12" ht="15.75" thickBot="1" x14ac:dyDescent="0.3">
      <c r="A534" s="326" t="s">
        <v>124</v>
      </c>
      <c r="B534" s="317" t="s">
        <v>226</v>
      </c>
      <c r="C534" s="317" t="s">
        <v>335</v>
      </c>
      <c r="D534" s="138" t="s">
        <v>865</v>
      </c>
      <c r="E534" s="317" t="s">
        <v>1454</v>
      </c>
      <c r="F534" s="318">
        <v>47011</v>
      </c>
      <c r="G534" s="319" t="s">
        <v>101</v>
      </c>
      <c r="H534" s="319">
        <v>484</v>
      </c>
      <c r="I534" s="320">
        <v>674.7</v>
      </c>
      <c r="J534" s="320">
        <v>326552.8</v>
      </c>
      <c r="K534" s="319" t="s">
        <v>101</v>
      </c>
      <c r="L534" s="327">
        <v>8.0000000000000002E-3</v>
      </c>
    </row>
    <row r="535" spans="1:12" ht="15.75" thickBot="1" x14ac:dyDescent="0.3">
      <c r="A535" s="326" t="s">
        <v>124</v>
      </c>
      <c r="B535" s="317" t="s">
        <v>193</v>
      </c>
      <c r="C535" s="317" t="s">
        <v>800</v>
      </c>
      <c r="D535" s="138" t="s">
        <v>194</v>
      </c>
      <c r="E535" s="317" t="s">
        <v>1455</v>
      </c>
      <c r="F535" s="318">
        <v>48014</v>
      </c>
      <c r="G535" s="319" t="s">
        <v>1328</v>
      </c>
      <c r="H535" s="319">
        <v>907</v>
      </c>
      <c r="I535" s="320">
        <v>1018.48</v>
      </c>
      <c r="J535" s="320">
        <v>923758.28</v>
      </c>
      <c r="K535" s="319" t="s">
        <v>101</v>
      </c>
      <c r="L535" s="327">
        <v>4.3E-3</v>
      </c>
    </row>
    <row r="536" spans="1:12" ht="15.75" thickBot="1" x14ac:dyDescent="0.3">
      <c r="A536" s="326" t="s">
        <v>124</v>
      </c>
      <c r="B536" s="317" t="s">
        <v>193</v>
      </c>
      <c r="C536" s="317" t="s">
        <v>800</v>
      </c>
      <c r="D536" s="138" t="s">
        <v>195</v>
      </c>
      <c r="E536" s="317" t="s">
        <v>809</v>
      </c>
      <c r="F536" s="318">
        <v>48014</v>
      </c>
      <c r="G536" s="319" t="s">
        <v>1456</v>
      </c>
      <c r="H536" s="319">
        <v>596</v>
      </c>
      <c r="I536" s="320">
        <v>1040.83</v>
      </c>
      <c r="J536" s="320">
        <v>620335.87</v>
      </c>
      <c r="K536" s="319" t="s">
        <v>101</v>
      </c>
      <c r="L536" s="327">
        <v>2.8999999999999998E-3</v>
      </c>
    </row>
    <row r="537" spans="1:12" ht="15.75" thickBot="1" x14ac:dyDescent="0.3">
      <c r="A537" s="326" t="s">
        <v>124</v>
      </c>
      <c r="B537" s="317" t="s">
        <v>193</v>
      </c>
      <c r="C537" s="317" t="s">
        <v>860</v>
      </c>
      <c r="D537" s="138" t="s">
        <v>194</v>
      </c>
      <c r="E537" s="317" t="s">
        <v>161</v>
      </c>
      <c r="F537" s="318">
        <v>48014</v>
      </c>
      <c r="G537" s="319" t="s">
        <v>1328</v>
      </c>
      <c r="H537" s="319">
        <v>235</v>
      </c>
      <c r="I537" s="320">
        <v>1018.48</v>
      </c>
      <c r="J537" s="320">
        <v>239342</v>
      </c>
      <c r="K537" s="319" t="s">
        <v>101</v>
      </c>
      <c r="L537" s="327">
        <v>4.5999999999999999E-3</v>
      </c>
    </row>
    <row r="538" spans="1:12" ht="15.75" thickBot="1" x14ac:dyDescent="0.3">
      <c r="A538" s="326" t="s">
        <v>124</v>
      </c>
      <c r="B538" s="317" t="s">
        <v>193</v>
      </c>
      <c r="C538" s="317" t="s">
        <v>98</v>
      </c>
      <c r="D538" s="138" t="s">
        <v>195</v>
      </c>
      <c r="E538" s="317" t="s">
        <v>630</v>
      </c>
      <c r="F538" s="318">
        <v>48014</v>
      </c>
      <c r="G538" s="319" t="s">
        <v>1456</v>
      </c>
      <c r="H538" s="321">
        <v>2309</v>
      </c>
      <c r="I538" s="320">
        <v>1040.83</v>
      </c>
      <c r="J538" s="320">
        <v>2403281.0699999998</v>
      </c>
      <c r="K538" s="319" t="s">
        <v>101</v>
      </c>
      <c r="L538" s="327">
        <v>4.4999999999999997E-3</v>
      </c>
    </row>
    <row r="539" spans="1:12" ht="15.75" thickBot="1" x14ac:dyDescent="0.3">
      <c r="A539" s="326" t="s">
        <v>124</v>
      </c>
      <c r="B539" s="317" t="s">
        <v>193</v>
      </c>
      <c r="C539" s="317" t="s">
        <v>98</v>
      </c>
      <c r="D539" s="138" t="s">
        <v>196</v>
      </c>
      <c r="E539" s="317" t="s">
        <v>544</v>
      </c>
      <c r="F539" s="318">
        <v>47284</v>
      </c>
      <c r="G539" s="319" t="s">
        <v>1457</v>
      </c>
      <c r="H539" s="321">
        <v>1306</v>
      </c>
      <c r="I539" s="320">
        <v>1061.57</v>
      </c>
      <c r="J539" s="320">
        <v>1386406.81</v>
      </c>
      <c r="K539" s="319" t="s">
        <v>101</v>
      </c>
      <c r="L539" s="327">
        <v>2.5999999999999999E-3</v>
      </c>
    </row>
    <row r="540" spans="1:12" ht="15.75" thickBot="1" x14ac:dyDescent="0.3">
      <c r="A540" s="326" t="s">
        <v>124</v>
      </c>
      <c r="B540" s="317" t="s">
        <v>193</v>
      </c>
      <c r="C540" s="317" t="s">
        <v>106</v>
      </c>
      <c r="D540" s="138" t="s">
        <v>195</v>
      </c>
      <c r="E540" s="317" t="s">
        <v>1458</v>
      </c>
      <c r="F540" s="318">
        <v>48014</v>
      </c>
      <c r="G540" s="319" t="s">
        <v>1456</v>
      </c>
      <c r="H540" s="321">
        <v>1276</v>
      </c>
      <c r="I540" s="320">
        <v>1040.83</v>
      </c>
      <c r="J540" s="320">
        <v>1328101.6200000001</v>
      </c>
      <c r="K540" s="319" t="s">
        <v>101</v>
      </c>
      <c r="L540" s="327">
        <v>4.0000000000000001E-3</v>
      </c>
    </row>
    <row r="541" spans="1:12" ht="15.75" thickBot="1" x14ac:dyDescent="0.3">
      <c r="A541" s="326" t="s">
        <v>124</v>
      </c>
      <c r="B541" s="317" t="s">
        <v>193</v>
      </c>
      <c r="C541" s="317" t="s">
        <v>106</v>
      </c>
      <c r="D541" s="138" t="s">
        <v>196</v>
      </c>
      <c r="E541" s="317" t="s">
        <v>546</v>
      </c>
      <c r="F541" s="318">
        <v>47284</v>
      </c>
      <c r="G541" s="319" t="s">
        <v>1457</v>
      </c>
      <c r="H541" s="321">
        <v>1000</v>
      </c>
      <c r="I541" s="320">
        <v>1061.57</v>
      </c>
      <c r="J541" s="320">
        <v>1061567.23</v>
      </c>
      <c r="K541" s="319" t="s">
        <v>101</v>
      </c>
      <c r="L541" s="327">
        <v>3.2000000000000002E-3</v>
      </c>
    </row>
    <row r="542" spans="1:12" ht="15.75" thickBot="1" x14ac:dyDescent="0.3">
      <c r="A542" s="326" t="s">
        <v>124</v>
      </c>
      <c r="B542" s="317" t="s">
        <v>193</v>
      </c>
      <c r="C542" s="317" t="s">
        <v>267</v>
      </c>
      <c r="D542" s="138" t="s">
        <v>375</v>
      </c>
      <c r="E542" s="317" t="s">
        <v>545</v>
      </c>
      <c r="F542" s="318">
        <v>46254</v>
      </c>
      <c r="G542" s="319" t="s">
        <v>1459</v>
      </c>
      <c r="H542" s="321">
        <v>1340</v>
      </c>
      <c r="I542" s="320">
        <v>342.57</v>
      </c>
      <c r="J542" s="320">
        <v>459040.36</v>
      </c>
      <c r="K542" s="319" t="s">
        <v>101</v>
      </c>
      <c r="L542" s="327">
        <v>2.2000000000000001E-3</v>
      </c>
    </row>
    <row r="543" spans="1:12" ht="15.75" thickBot="1" x14ac:dyDescent="0.3">
      <c r="A543" s="326" t="s">
        <v>124</v>
      </c>
      <c r="B543" s="317" t="s">
        <v>193</v>
      </c>
      <c r="C543" s="317" t="s">
        <v>909</v>
      </c>
      <c r="D543" s="138" t="s">
        <v>196</v>
      </c>
      <c r="E543" s="317" t="s">
        <v>985</v>
      </c>
      <c r="F543" s="318">
        <v>47284</v>
      </c>
      <c r="G543" s="319" t="s">
        <v>1457</v>
      </c>
      <c r="H543" s="319">
        <v>32</v>
      </c>
      <c r="I543" s="320">
        <v>1061.57</v>
      </c>
      <c r="J543" s="320">
        <v>33970.15</v>
      </c>
      <c r="K543" s="319" t="s">
        <v>101</v>
      </c>
      <c r="L543" s="327">
        <v>6.9999999999999999E-4</v>
      </c>
    </row>
    <row r="544" spans="1:12" ht="15.75" thickBot="1" x14ac:dyDescent="0.3">
      <c r="A544" s="326" t="s">
        <v>124</v>
      </c>
      <c r="B544" s="317" t="s">
        <v>193</v>
      </c>
      <c r="C544" s="317" t="s">
        <v>335</v>
      </c>
      <c r="D544" s="138" t="s">
        <v>195</v>
      </c>
      <c r="E544" s="317" t="s">
        <v>547</v>
      </c>
      <c r="F544" s="318">
        <v>48014</v>
      </c>
      <c r="G544" s="319" t="s">
        <v>1456</v>
      </c>
      <c r="H544" s="319">
        <v>84</v>
      </c>
      <c r="I544" s="320">
        <v>1040.83</v>
      </c>
      <c r="J544" s="320">
        <v>87429.89</v>
      </c>
      <c r="K544" s="319" t="s">
        <v>101</v>
      </c>
      <c r="L544" s="327">
        <v>2.2000000000000001E-3</v>
      </c>
    </row>
    <row r="545" spans="1:12" ht="15.75" thickBot="1" x14ac:dyDescent="0.3">
      <c r="A545" s="326" t="s">
        <v>124</v>
      </c>
      <c r="B545" s="317" t="s">
        <v>193</v>
      </c>
      <c r="C545" s="317" t="s">
        <v>335</v>
      </c>
      <c r="D545" s="138" t="s">
        <v>196</v>
      </c>
      <c r="E545" s="317" t="s">
        <v>548</v>
      </c>
      <c r="F545" s="318">
        <v>47284</v>
      </c>
      <c r="G545" s="319" t="s">
        <v>1457</v>
      </c>
      <c r="H545" s="319">
        <v>35</v>
      </c>
      <c r="I545" s="320">
        <v>1061.57</v>
      </c>
      <c r="J545" s="320">
        <v>37154.85</v>
      </c>
      <c r="K545" s="319" t="s">
        <v>101</v>
      </c>
      <c r="L545" s="327">
        <v>8.9999999999999998E-4</v>
      </c>
    </row>
    <row r="546" spans="1:12" ht="15.75" thickBot="1" x14ac:dyDescent="0.3">
      <c r="A546" s="326" t="s">
        <v>124</v>
      </c>
      <c r="B546" s="317" t="s">
        <v>193</v>
      </c>
      <c r="C546" s="317" t="s">
        <v>861</v>
      </c>
      <c r="D546" s="138" t="s">
        <v>195</v>
      </c>
      <c r="E546" s="317" t="s">
        <v>161</v>
      </c>
      <c r="F546" s="318">
        <v>48014</v>
      </c>
      <c r="G546" s="319" t="s">
        <v>1456</v>
      </c>
      <c r="H546" s="319">
        <v>185</v>
      </c>
      <c r="I546" s="320">
        <v>1040.83</v>
      </c>
      <c r="J546" s="320">
        <v>192553.92</v>
      </c>
      <c r="K546" s="319" t="s">
        <v>101</v>
      </c>
      <c r="L546" s="327">
        <v>5.1999999999999998E-3</v>
      </c>
    </row>
    <row r="547" spans="1:12" ht="15.75" thickBot="1" x14ac:dyDescent="0.3">
      <c r="A547" s="326" t="s">
        <v>124</v>
      </c>
      <c r="B547" s="317" t="s">
        <v>331</v>
      </c>
      <c r="C547" s="317" t="s">
        <v>98</v>
      </c>
      <c r="D547" s="138" t="s">
        <v>776</v>
      </c>
      <c r="E547" s="317" t="s">
        <v>1460</v>
      </c>
      <c r="F547" s="318">
        <v>47234</v>
      </c>
      <c r="G547" s="319" t="s">
        <v>1461</v>
      </c>
      <c r="H547" s="321">
        <v>1838</v>
      </c>
      <c r="I547" s="320">
        <v>1089.1099999999999</v>
      </c>
      <c r="J547" s="320">
        <v>2001786.44</v>
      </c>
      <c r="K547" s="319" t="s">
        <v>101</v>
      </c>
      <c r="L547" s="327">
        <v>3.8E-3</v>
      </c>
    </row>
    <row r="548" spans="1:12" ht="15.75" thickBot="1" x14ac:dyDescent="0.3">
      <c r="A548" s="326" t="s">
        <v>124</v>
      </c>
      <c r="B548" s="317" t="s">
        <v>331</v>
      </c>
      <c r="C548" s="317" t="s">
        <v>106</v>
      </c>
      <c r="D548" s="138" t="s">
        <v>776</v>
      </c>
      <c r="E548" s="317" t="s">
        <v>1462</v>
      </c>
      <c r="F548" s="318">
        <v>47234</v>
      </c>
      <c r="G548" s="319" t="s">
        <v>1461</v>
      </c>
      <c r="H548" s="321">
        <v>1953</v>
      </c>
      <c r="I548" s="320">
        <v>1089.1099999999999</v>
      </c>
      <c r="J548" s="320">
        <v>2127034.2200000002</v>
      </c>
      <c r="K548" s="319" t="s">
        <v>101</v>
      </c>
      <c r="L548" s="327">
        <v>6.4999999999999997E-3</v>
      </c>
    </row>
    <row r="549" spans="1:12" ht="15.75" thickBot="1" x14ac:dyDescent="0.3">
      <c r="A549" s="326" t="s">
        <v>124</v>
      </c>
      <c r="B549" s="317" t="s">
        <v>331</v>
      </c>
      <c r="C549" s="317" t="s">
        <v>334</v>
      </c>
      <c r="D549" s="138" t="s">
        <v>776</v>
      </c>
      <c r="E549" s="317" t="s">
        <v>777</v>
      </c>
      <c r="F549" s="318">
        <v>47234</v>
      </c>
      <c r="G549" s="319" t="s">
        <v>1461</v>
      </c>
      <c r="H549" s="321">
        <v>3078</v>
      </c>
      <c r="I549" s="320">
        <v>1089.1099999999999</v>
      </c>
      <c r="J549" s="320">
        <v>3352284.35</v>
      </c>
      <c r="K549" s="319" t="s">
        <v>101</v>
      </c>
      <c r="L549" s="327">
        <v>0.01</v>
      </c>
    </row>
    <row r="550" spans="1:12" ht="15.75" thickBot="1" x14ac:dyDescent="0.3">
      <c r="A550" s="326" t="s">
        <v>124</v>
      </c>
      <c r="B550" s="317" t="s">
        <v>331</v>
      </c>
      <c r="C550" s="317" t="s">
        <v>335</v>
      </c>
      <c r="D550" s="138" t="s">
        <v>776</v>
      </c>
      <c r="E550" s="317" t="s">
        <v>1168</v>
      </c>
      <c r="F550" s="318">
        <v>47234</v>
      </c>
      <c r="G550" s="319" t="s">
        <v>1461</v>
      </c>
      <c r="H550" s="319">
        <v>277</v>
      </c>
      <c r="I550" s="320">
        <v>1089.1099999999999</v>
      </c>
      <c r="J550" s="320">
        <v>301683.81</v>
      </c>
      <c r="K550" s="319" t="s">
        <v>101</v>
      </c>
      <c r="L550" s="327">
        <v>7.4000000000000003E-3</v>
      </c>
    </row>
    <row r="551" spans="1:12" ht="15.75" thickBot="1" x14ac:dyDescent="0.3">
      <c r="A551" s="326" t="s">
        <v>124</v>
      </c>
      <c r="B551" s="317" t="s">
        <v>46</v>
      </c>
      <c r="C551" s="317" t="s">
        <v>800</v>
      </c>
      <c r="D551" s="138" t="s">
        <v>1008</v>
      </c>
      <c r="E551" s="317" t="s">
        <v>1241</v>
      </c>
      <c r="F551" s="318">
        <v>51058</v>
      </c>
      <c r="G551" s="319" t="s">
        <v>1463</v>
      </c>
      <c r="H551" s="321">
        <v>2250</v>
      </c>
      <c r="I551" s="320">
        <v>1064.8499999999999</v>
      </c>
      <c r="J551" s="320">
        <v>2395901.56</v>
      </c>
      <c r="K551" s="319" t="s">
        <v>101</v>
      </c>
      <c r="L551" s="327">
        <v>1.12E-2</v>
      </c>
    </row>
    <row r="552" spans="1:12" ht="15.75" thickBot="1" x14ac:dyDescent="0.3">
      <c r="A552" s="326" t="s">
        <v>124</v>
      </c>
      <c r="B552" s="317" t="s">
        <v>46</v>
      </c>
      <c r="C552" s="317" t="s">
        <v>800</v>
      </c>
      <c r="D552" s="138" t="s">
        <v>1464</v>
      </c>
      <c r="E552" s="317" t="s">
        <v>1465</v>
      </c>
      <c r="F552" s="318">
        <v>48349</v>
      </c>
      <c r="G552" s="319" t="s">
        <v>1466</v>
      </c>
      <c r="H552" s="321">
        <v>1859</v>
      </c>
      <c r="I552" s="320">
        <v>1038.4100000000001</v>
      </c>
      <c r="J552" s="320">
        <v>1930403.13</v>
      </c>
      <c r="K552" s="319" t="s">
        <v>101</v>
      </c>
      <c r="L552" s="327">
        <v>8.9999999999999993E-3</v>
      </c>
    </row>
    <row r="553" spans="1:12" ht="15.75" thickBot="1" x14ac:dyDescent="0.3">
      <c r="A553" s="326" t="s">
        <v>124</v>
      </c>
      <c r="B553" s="317" t="s">
        <v>46</v>
      </c>
      <c r="C553" s="317" t="s">
        <v>860</v>
      </c>
      <c r="D553" s="138" t="s">
        <v>1008</v>
      </c>
      <c r="E553" s="317" t="s">
        <v>1060</v>
      </c>
      <c r="F553" s="318">
        <v>51058</v>
      </c>
      <c r="G553" s="319" t="s">
        <v>1463</v>
      </c>
      <c r="H553" s="319">
        <v>620</v>
      </c>
      <c r="I553" s="320">
        <v>1064.8499999999999</v>
      </c>
      <c r="J553" s="320">
        <v>660203.98</v>
      </c>
      <c r="K553" s="319" t="s">
        <v>101</v>
      </c>
      <c r="L553" s="327">
        <v>1.26E-2</v>
      </c>
    </row>
    <row r="554" spans="1:12" ht="15.75" thickBot="1" x14ac:dyDescent="0.3">
      <c r="A554" s="326" t="s">
        <v>124</v>
      </c>
      <c r="B554" s="317" t="s">
        <v>46</v>
      </c>
      <c r="C554" s="317" t="s">
        <v>860</v>
      </c>
      <c r="D554" s="138" t="s">
        <v>1464</v>
      </c>
      <c r="E554" s="317" t="s">
        <v>1467</v>
      </c>
      <c r="F554" s="318">
        <v>48349</v>
      </c>
      <c r="G554" s="319" t="s">
        <v>1466</v>
      </c>
      <c r="H554" s="319">
        <v>379</v>
      </c>
      <c r="I554" s="320">
        <v>1038.4100000000001</v>
      </c>
      <c r="J554" s="320">
        <v>393557.18</v>
      </c>
      <c r="K554" s="319" t="s">
        <v>101</v>
      </c>
      <c r="L554" s="327">
        <v>7.4999999999999997E-3</v>
      </c>
    </row>
    <row r="555" spans="1:12" ht="15.75" thickBot="1" x14ac:dyDescent="0.3">
      <c r="A555" s="326" t="s">
        <v>124</v>
      </c>
      <c r="B555" s="317" t="s">
        <v>46</v>
      </c>
      <c r="C555" s="317" t="s">
        <v>99</v>
      </c>
      <c r="D555" s="138" t="s">
        <v>277</v>
      </c>
      <c r="E555" s="317" t="s">
        <v>1027</v>
      </c>
      <c r="F555" s="318">
        <v>73051</v>
      </c>
      <c r="G555" s="319" t="s">
        <v>101</v>
      </c>
      <c r="H555" s="321">
        <v>9224</v>
      </c>
      <c r="I555" s="320">
        <v>36.47</v>
      </c>
      <c r="J555" s="320">
        <v>336365.28</v>
      </c>
      <c r="K555" s="319" t="s">
        <v>101</v>
      </c>
      <c r="L555" s="327">
        <v>1.0999999999999999E-2</v>
      </c>
    </row>
    <row r="556" spans="1:12" ht="15.75" thickBot="1" x14ac:dyDescent="0.3">
      <c r="A556" s="326" t="s">
        <v>124</v>
      </c>
      <c r="B556" s="317" t="s">
        <v>46</v>
      </c>
      <c r="C556" s="317" t="s">
        <v>334</v>
      </c>
      <c r="D556" s="138" t="s">
        <v>277</v>
      </c>
      <c r="E556" s="317" t="s">
        <v>703</v>
      </c>
      <c r="F556" s="318">
        <v>73051</v>
      </c>
      <c r="G556" s="319" t="s">
        <v>101</v>
      </c>
      <c r="H556" s="321">
        <v>29528</v>
      </c>
      <c r="I556" s="320">
        <v>40.28</v>
      </c>
      <c r="J556" s="320">
        <v>1189322.3400000001</v>
      </c>
      <c r="K556" s="319" t="s">
        <v>101</v>
      </c>
      <c r="L556" s="327">
        <v>3.5000000000000001E-3</v>
      </c>
    </row>
    <row r="557" spans="1:12" ht="15.75" thickBot="1" x14ac:dyDescent="0.3">
      <c r="A557" s="326" t="s">
        <v>124</v>
      </c>
      <c r="B557" s="317" t="s">
        <v>46</v>
      </c>
      <c r="C557" s="317" t="s">
        <v>909</v>
      </c>
      <c r="D557" s="138" t="s">
        <v>1464</v>
      </c>
      <c r="E557" s="317" t="s">
        <v>1468</v>
      </c>
      <c r="F557" s="318">
        <v>48349</v>
      </c>
      <c r="G557" s="319" t="s">
        <v>1466</v>
      </c>
      <c r="H557" s="319">
        <v>888</v>
      </c>
      <c r="I557" s="320">
        <v>1038.4100000000001</v>
      </c>
      <c r="J557" s="320">
        <v>922107.57</v>
      </c>
      <c r="K557" s="319" t="s">
        <v>101</v>
      </c>
      <c r="L557" s="327">
        <v>0.02</v>
      </c>
    </row>
    <row r="558" spans="1:12" ht="15.75" thickBot="1" x14ac:dyDescent="0.3">
      <c r="A558" s="326" t="s">
        <v>124</v>
      </c>
      <c r="B558" s="317" t="s">
        <v>46</v>
      </c>
      <c r="C558" s="317" t="s">
        <v>861</v>
      </c>
      <c r="D558" s="138" t="s">
        <v>1464</v>
      </c>
      <c r="E558" s="317" t="s">
        <v>1469</v>
      </c>
      <c r="F558" s="318">
        <v>48349</v>
      </c>
      <c r="G558" s="319" t="s">
        <v>1466</v>
      </c>
      <c r="H558" s="319">
        <v>374</v>
      </c>
      <c r="I558" s="320">
        <v>1038.4100000000001</v>
      </c>
      <c r="J558" s="320">
        <v>388365.12</v>
      </c>
      <c r="K558" s="319" t="s">
        <v>101</v>
      </c>
      <c r="L558" s="327">
        <v>1.0500000000000001E-2</v>
      </c>
    </row>
    <row r="559" spans="1:12" ht="15.75" thickBot="1" x14ac:dyDescent="0.3">
      <c r="A559" s="326" t="s">
        <v>124</v>
      </c>
      <c r="B559" s="317" t="s">
        <v>46</v>
      </c>
      <c r="C559" s="317" t="s">
        <v>861</v>
      </c>
      <c r="D559" s="138" t="s">
        <v>1008</v>
      </c>
      <c r="E559" s="317" t="s">
        <v>1242</v>
      </c>
      <c r="F559" s="318">
        <v>51058</v>
      </c>
      <c r="G559" s="319" t="s">
        <v>1463</v>
      </c>
      <c r="H559" s="319">
        <v>334</v>
      </c>
      <c r="I559" s="320">
        <v>1064.8499999999999</v>
      </c>
      <c r="J559" s="320">
        <v>355658.28</v>
      </c>
      <c r="K559" s="319" t="s">
        <v>101</v>
      </c>
      <c r="L559" s="327">
        <v>9.5999999999999992E-3</v>
      </c>
    </row>
    <row r="560" spans="1:12" ht="15.75" thickBot="1" x14ac:dyDescent="0.3">
      <c r="A560" s="326" t="s">
        <v>124</v>
      </c>
      <c r="B560" s="317" t="s">
        <v>368</v>
      </c>
      <c r="C560" s="317" t="s">
        <v>800</v>
      </c>
      <c r="D560" s="138" t="s">
        <v>1028</v>
      </c>
      <c r="E560" s="317" t="s">
        <v>161</v>
      </c>
      <c r="F560" s="318">
        <v>47123</v>
      </c>
      <c r="G560" s="319" t="s">
        <v>101</v>
      </c>
      <c r="H560" s="319">
        <v>105</v>
      </c>
      <c r="I560" s="320">
        <v>393.71</v>
      </c>
      <c r="J560" s="320">
        <v>41339.65</v>
      </c>
      <c r="K560" s="319" t="s">
        <v>101</v>
      </c>
      <c r="L560" s="327">
        <v>2.0000000000000001E-4</v>
      </c>
    </row>
    <row r="561" spans="1:12" ht="15.75" thickBot="1" x14ac:dyDescent="0.3">
      <c r="A561" s="326" t="s">
        <v>124</v>
      </c>
      <c r="B561" s="317" t="s">
        <v>368</v>
      </c>
      <c r="C561" s="317" t="s">
        <v>800</v>
      </c>
      <c r="D561" s="138" t="s">
        <v>1029</v>
      </c>
      <c r="E561" s="317" t="s">
        <v>161</v>
      </c>
      <c r="F561" s="318">
        <v>52967</v>
      </c>
      <c r="G561" s="319" t="s">
        <v>101</v>
      </c>
      <c r="H561" s="319">
        <v>155</v>
      </c>
      <c r="I561" s="320">
        <v>50.51</v>
      </c>
      <c r="J561" s="320">
        <v>7828.79</v>
      </c>
      <c r="K561" s="319" t="s">
        <v>101</v>
      </c>
      <c r="L561" s="327">
        <v>0</v>
      </c>
    </row>
    <row r="562" spans="1:12" ht="15.75" thickBot="1" x14ac:dyDescent="0.3">
      <c r="A562" s="326" t="s">
        <v>124</v>
      </c>
      <c r="B562" s="317" t="s">
        <v>368</v>
      </c>
      <c r="C562" s="317" t="s">
        <v>860</v>
      </c>
      <c r="D562" s="138" t="s">
        <v>1028</v>
      </c>
      <c r="E562" s="317" t="s">
        <v>161</v>
      </c>
      <c r="F562" s="318">
        <v>47123</v>
      </c>
      <c r="G562" s="319" t="s">
        <v>101</v>
      </c>
      <c r="H562" s="319">
        <v>44</v>
      </c>
      <c r="I562" s="320">
        <v>393.71</v>
      </c>
      <c r="J562" s="320">
        <v>17323.28</v>
      </c>
      <c r="K562" s="319" t="s">
        <v>101</v>
      </c>
      <c r="L562" s="327">
        <v>2.9999999999999997E-4</v>
      </c>
    </row>
    <row r="563" spans="1:12" ht="15.75" thickBot="1" x14ac:dyDescent="0.3">
      <c r="A563" s="326" t="s">
        <v>124</v>
      </c>
      <c r="B563" s="317" t="s">
        <v>368</v>
      </c>
      <c r="C563" s="317" t="s">
        <v>860</v>
      </c>
      <c r="D563" s="138" t="s">
        <v>1029</v>
      </c>
      <c r="E563" s="317" t="s">
        <v>161</v>
      </c>
      <c r="F563" s="318">
        <v>52967</v>
      </c>
      <c r="G563" s="319" t="s">
        <v>101</v>
      </c>
      <c r="H563" s="319">
        <v>66</v>
      </c>
      <c r="I563" s="320">
        <v>50.51</v>
      </c>
      <c r="J563" s="320">
        <v>3333.55</v>
      </c>
      <c r="K563" s="319" t="s">
        <v>101</v>
      </c>
      <c r="L563" s="327">
        <v>1E-4</v>
      </c>
    </row>
    <row r="564" spans="1:12" ht="15.75" thickBot="1" x14ac:dyDescent="0.3">
      <c r="A564" s="326" t="s">
        <v>124</v>
      </c>
      <c r="B564" s="317" t="s">
        <v>368</v>
      </c>
      <c r="C564" s="317" t="s">
        <v>98</v>
      </c>
      <c r="D564" s="138" t="s">
        <v>1028</v>
      </c>
      <c r="E564" s="317" t="s">
        <v>161</v>
      </c>
      <c r="F564" s="318">
        <v>47123</v>
      </c>
      <c r="G564" s="319" t="s">
        <v>101</v>
      </c>
      <c r="H564" s="319">
        <v>488</v>
      </c>
      <c r="I564" s="320">
        <v>393.71</v>
      </c>
      <c r="J564" s="320">
        <v>192130.93</v>
      </c>
      <c r="K564" s="319" t="s">
        <v>101</v>
      </c>
      <c r="L564" s="327">
        <v>4.0000000000000002E-4</v>
      </c>
    </row>
    <row r="565" spans="1:12" ht="15.75" thickBot="1" x14ac:dyDescent="0.3">
      <c r="A565" s="326" t="s">
        <v>124</v>
      </c>
      <c r="B565" s="317" t="s">
        <v>368</v>
      </c>
      <c r="C565" s="317" t="s">
        <v>98</v>
      </c>
      <c r="D565" s="138" t="s">
        <v>1029</v>
      </c>
      <c r="E565" s="317" t="s">
        <v>161</v>
      </c>
      <c r="F565" s="318">
        <v>52967</v>
      </c>
      <c r="G565" s="319" t="s">
        <v>101</v>
      </c>
      <c r="H565" s="319">
        <v>722</v>
      </c>
      <c r="I565" s="320">
        <v>50.51</v>
      </c>
      <c r="J565" s="320">
        <v>36467.01</v>
      </c>
      <c r="K565" s="319" t="s">
        <v>101</v>
      </c>
      <c r="L565" s="327">
        <v>1E-4</v>
      </c>
    </row>
    <row r="566" spans="1:12" ht="15.75" thickBot="1" x14ac:dyDescent="0.3">
      <c r="A566" s="326" t="s">
        <v>124</v>
      </c>
      <c r="B566" s="317" t="s">
        <v>368</v>
      </c>
      <c r="C566" s="317" t="s">
        <v>106</v>
      </c>
      <c r="D566" s="138" t="s">
        <v>1028</v>
      </c>
      <c r="E566" s="317" t="s">
        <v>161</v>
      </c>
      <c r="F566" s="318">
        <v>47123</v>
      </c>
      <c r="G566" s="319" t="s">
        <v>101</v>
      </c>
      <c r="H566" s="319">
        <v>687</v>
      </c>
      <c r="I566" s="320">
        <v>393.71</v>
      </c>
      <c r="J566" s="320">
        <v>270479.40000000002</v>
      </c>
      <c r="K566" s="319" t="s">
        <v>101</v>
      </c>
      <c r="L566" s="327">
        <v>8.0000000000000004E-4</v>
      </c>
    </row>
    <row r="567" spans="1:12" ht="15.75" thickBot="1" x14ac:dyDescent="0.3">
      <c r="A567" s="326" t="s">
        <v>124</v>
      </c>
      <c r="B567" s="317" t="s">
        <v>368</v>
      </c>
      <c r="C567" s="317" t="s">
        <v>106</v>
      </c>
      <c r="D567" s="138" t="s">
        <v>1029</v>
      </c>
      <c r="E567" s="317" t="s">
        <v>161</v>
      </c>
      <c r="F567" s="318">
        <v>52967</v>
      </c>
      <c r="G567" s="319" t="s">
        <v>101</v>
      </c>
      <c r="H567" s="321">
        <v>1015</v>
      </c>
      <c r="I567" s="320">
        <v>50.51</v>
      </c>
      <c r="J567" s="320">
        <v>51265.94</v>
      </c>
      <c r="K567" s="319" t="s">
        <v>101</v>
      </c>
      <c r="L567" s="327">
        <v>2.0000000000000001E-4</v>
      </c>
    </row>
    <row r="568" spans="1:12" ht="15.75" thickBot="1" x14ac:dyDescent="0.3">
      <c r="A568" s="326" t="s">
        <v>124</v>
      </c>
      <c r="B568" s="317" t="s">
        <v>368</v>
      </c>
      <c r="C568" s="317" t="s">
        <v>335</v>
      </c>
      <c r="D568" s="138" t="s">
        <v>1028</v>
      </c>
      <c r="E568" s="317" t="s">
        <v>161</v>
      </c>
      <c r="F568" s="318">
        <v>47123</v>
      </c>
      <c r="G568" s="319" t="s">
        <v>101</v>
      </c>
      <c r="H568" s="319">
        <v>61</v>
      </c>
      <c r="I568" s="320">
        <v>245.62</v>
      </c>
      <c r="J568" s="320">
        <v>14982.54</v>
      </c>
      <c r="K568" s="319" t="s">
        <v>101</v>
      </c>
      <c r="L568" s="327">
        <v>4.0000000000000002E-4</v>
      </c>
    </row>
    <row r="569" spans="1:12" ht="15.75" thickBot="1" x14ac:dyDescent="0.3">
      <c r="A569" s="326" t="s">
        <v>124</v>
      </c>
      <c r="B569" s="317" t="s">
        <v>368</v>
      </c>
      <c r="C569" s="317" t="s">
        <v>335</v>
      </c>
      <c r="D569" s="138" t="s">
        <v>1029</v>
      </c>
      <c r="E569" s="317" t="s">
        <v>161</v>
      </c>
      <c r="F569" s="318">
        <v>52967</v>
      </c>
      <c r="G569" s="319" t="s">
        <v>101</v>
      </c>
      <c r="H569" s="319">
        <v>91</v>
      </c>
      <c r="I569" s="320">
        <v>65.5</v>
      </c>
      <c r="J569" s="320">
        <v>5960.67</v>
      </c>
      <c r="K569" s="319" t="s">
        <v>101</v>
      </c>
      <c r="L569" s="327">
        <v>1E-4</v>
      </c>
    </row>
    <row r="570" spans="1:12" ht="15.75" thickBot="1" x14ac:dyDescent="0.3">
      <c r="A570" s="326" t="s">
        <v>124</v>
      </c>
      <c r="B570" s="317" t="s">
        <v>368</v>
      </c>
      <c r="C570" s="317" t="s">
        <v>861</v>
      </c>
      <c r="D570" s="138" t="s">
        <v>1028</v>
      </c>
      <c r="E570" s="317" t="s">
        <v>161</v>
      </c>
      <c r="F570" s="318">
        <v>47123</v>
      </c>
      <c r="G570" s="319" t="s">
        <v>101</v>
      </c>
      <c r="H570" s="319">
        <v>30</v>
      </c>
      <c r="I570" s="320">
        <v>393.71</v>
      </c>
      <c r="J570" s="320">
        <v>11811.33</v>
      </c>
      <c r="K570" s="319" t="s">
        <v>101</v>
      </c>
      <c r="L570" s="327">
        <v>2.9999999999999997E-4</v>
      </c>
    </row>
    <row r="571" spans="1:12" ht="15.75" thickBot="1" x14ac:dyDescent="0.3">
      <c r="A571" s="326" t="s">
        <v>124</v>
      </c>
      <c r="B571" s="317" t="s">
        <v>368</v>
      </c>
      <c r="C571" s="317" t="s">
        <v>861</v>
      </c>
      <c r="D571" s="138" t="s">
        <v>1029</v>
      </c>
      <c r="E571" s="317" t="s">
        <v>161</v>
      </c>
      <c r="F571" s="318">
        <v>52967</v>
      </c>
      <c r="G571" s="319" t="s">
        <v>101</v>
      </c>
      <c r="H571" s="319">
        <v>45</v>
      </c>
      <c r="I571" s="320">
        <v>50.51</v>
      </c>
      <c r="J571" s="320">
        <v>2272.87</v>
      </c>
      <c r="K571" s="319" t="s">
        <v>101</v>
      </c>
      <c r="L571" s="327">
        <v>1E-4</v>
      </c>
    </row>
    <row r="572" spans="1:12" ht="15.75" thickBot="1" x14ac:dyDescent="0.3">
      <c r="A572" s="326" t="s">
        <v>124</v>
      </c>
      <c r="B572" s="317" t="s">
        <v>1077</v>
      </c>
      <c r="C572" s="317" t="s">
        <v>800</v>
      </c>
      <c r="D572" s="138" t="s">
        <v>1078</v>
      </c>
      <c r="E572" s="317" t="s">
        <v>161</v>
      </c>
      <c r="F572" s="318">
        <v>49963</v>
      </c>
      <c r="G572" s="319" t="s">
        <v>1470</v>
      </c>
      <c r="H572" s="319">
        <v>92</v>
      </c>
      <c r="I572" s="320">
        <v>1171.95</v>
      </c>
      <c r="J572" s="320">
        <v>107819.85</v>
      </c>
      <c r="K572" s="319" t="s">
        <v>101</v>
      </c>
      <c r="L572" s="327">
        <v>5.0000000000000001E-4</v>
      </c>
    </row>
    <row r="573" spans="1:12" ht="15.75" thickBot="1" x14ac:dyDescent="0.3">
      <c r="A573" s="326" t="s">
        <v>124</v>
      </c>
      <c r="B573" s="317" t="s">
        <v>1471</v>
      </c>
      <c r="C573" s="317" t="s">
        <v>334</v>
      </c>
      <c r="D573" s="138" t="s">
        <v>1472</v>
      </c>
      <c r="E573" s="317" t="s">
        <v>161</v>
      </c>
      <c r="F573" s="318">
        <v>49232</v>
      </c>
      <c r="G573" s="319" t="s">
        <v>1279</v>
      </c>
      <c r="H573" s="321">
        <v>1953</v>
      </c>
      <c r="I573" s="320">
        <v>1090.8900000000001</v>
      </c>
      <c r="J573" s="320">
        <v>2130517.2599999998</v>
      </c>
      <c r="K573" s="319" t="s">
        <v>101</v>
      </c>
      <c r="L573" s="327">
        <v>6.3E-3</v>
      </c>
    </row>
    <row r="574" spans="1:12" ht="15.75" thickBot="1" x14ac:dyDescent="0.3">
      <c r="A574" s="326" t="s">
        <v>124</v>
      </c>
      <c r="B574" s="317" t="s">
        <v>1471</v>
      </c>
      <c r="C574" s="317" t="s">
        <v>335</v>
      </c>
      <c r="D574" s="138" t="s">
        <v>1472</v>
      </c>
      <c r="E574" s="317" t="s">
        <v>161</v>
      </c>
      <c r="F574" s="318">
        <v>49232</v>
      </c>
      <c r="G574" s="319" t="s">
        <v>1279</v>
      </c>
      <c r="H574" s="319">
        <v>147</v>
      </c>
      <c r="I574" s="320">
        <v>1090.8900000000001</v>
      </c>
      <c r="J574" s="320">
        <v>160361.51</v>
      </c>
      <c r="K574" s="319" t="s">
        <v>101</v>
      </c>
      <c r="L574" s="327">
        <v>4.0000000000000001E-3</v>
      </c>
    </row>
    <row r="575" spans="1:12" ht="15.75" thickBot="1" x14ac:dyDescent="0.3">
      <c r="A575" s="326" t="s">
        <v>124</v>
      </c>
      <c r="B575" s="317" t="s">
        <v>1169</v>
      </c>
      <c r="C575" s="317" t="s">
        <v>800</v>
      </c>
      <c r="D575" s="138" t="s">
        <v>1147</v>
      </c>
      <c r="E575" s="317" t="s">
        <v>161</v>
      </c>
      <c r="F575" s="318">
        <v>48594</v>
      </c>
      <c r="G575" s="319" t="s">
        <v>1262</v>
      </c>
      <c r="H575" s="321">
        <v>1752</v>
      </c>
      <c r="I575" s="320">
        <v>1100.17</v>
      </c>
      <c r="J575" s="320">
        <v>1927500.36</v>
      </c>
      <c r="K575" s="319" t="s">
        <v>101</v>
      </c>
      <c r="L575" s="327">
        <v>8.9999999999999993E-3</v>
      </c>
    </row>
    <row r="576" spans="1:12" ht="15.75" thickBot="1" x14ac:dyDescent="0.3">
      <c r="A576" s="326" t="s">
        <v>124</v>
      </c>
      <c r="B576" s="317" t="s">
        <v>1473</v>
      </c>
      <c r="C576" s="317" t="s">
        <v>861</v>
      </c>
      <c r="D576" s="138" t="s">
        <v>1474</v>
      </c>
      <c r="E576" s="317" t="s">
        <v>1338</v>
      </c>
      <c r="F576" s="318">
        <v>48928</v>
      </c>
      <c r="G576" s="319" t="s">
        <v>1475</v>
      </c>
      <c r="H576" s="319">
        <v>72</v>
      </c>
      <c r="I576" s="320">
        <v>1057.2</v>
      </c>
      <c r="J576" s="320">
        <v>76118.75</v>
      </c>
      <c r="K576" s="319" t="s">
        <v>101</v>
      </c>
      <c r="L576" s="327">
        <v>2.0999999999999999E-3</v>
      </c>
    </row>
    <row r="577" spans="1:12" ht="15.75" thickBot="1" x14ac:dyDescent="0.3">
      <c r="A577" s="326" t="s">
        <v>124</v>
      </c>
      <c r="B577" s="317" t="s">
        <v>364</v>
      </c>
      <c r="C577" s="317" t="s">
        <v>800</v>
      </c>
      <c r="D577" s="138" t="s">
        <v>365</v>
      </c>
      <c r="E577" s="317" t="s">
        <v>1476</v>
      </c>
      <c r="F577" s="318">
        <v>48482</v>
      </c>
      <c r="G577" s="319" t="s">
        <v>101</v>
      </c>
      <c r="H577" s="319">
        <v>732</v>
      </c>
      <c r="I577" s="320">
        <v>1180.3800000000001</v>
      </c>
      <c r="J577" s="320">
        <v>864038.55</v>
      </c>
      <c r="K577" s="319" t="s">
        <v>101</v>
      </c>
      <c r="L577" s="327">
        <v>4.0000000000000001E-3</v>
      </c>
    </row>
    <row r="578" spans="1:12" ht="15.75" thickBot="1" x14ac:dyDescent="0.3">
      <c r="A578" s="326" t="s">
        <v>124</v>
      </c>
      <c r="B578" s="317" t="s">
        <v>364</v>
      </c>
      <c r="C578" s="317" t="s">
        <v>860</v>
      </c>
      <c r="D578" s="138" t="s">
        <v>365</v>
      </c>
      <c r="E578" s="317" t="s">
        <v>590</v>
      </c>
      <c r="F578" s="318">
        <v>48482</v>
      </c>
      <c r="G578" s="319" t="s">
        <v>101</v>
      </c>
      <c r="H578" s="319">
        <v>300</v>
      </c>
      <c r="I578" s="320">
        <v>1180.3800000000001</v>
      </c>
      <c r="J578" s="320">
        <v>354114.16</v>
      </c>
      <c r="K578" s="319" t="s">
        <v>101</v>
      </c>
      <c r="L578" s="327">
        <v>6.7000000000000002E-3</v>
      </c>
    </row>
    <row r="579" spans="1:12" ht="15.75" thickBot="1" x14ac:dyDescent="0.3">
      <c r="A579" s="326" t="s">
        <v>124</v>
      </c>
      <c r="B579" s="317" t="s">
        <v>364</v>
      </c>
      <c r="C579" s="317" t="s">
        <v>334</v>
      </c>
      <c r="D579" s="138" t="s">
        <v>365</v>
      </c>
      <c r="E579" s="317" t="s">
        <v>713</v>
      </c>
      <c r="F579" s="318">
        <v>48482</v>
      </c>
      <c r="G579" s="319" t="s">
        <v>101</v>
      </c>
      <c r="H579" s="319">
        <v>370</v>
      </c>
      <c r="I579" s="320">
        <v>1180.3800000000001</v>
      </c>
      <c r="J579" s="320">
        <v>436740.8</v>
      </c>
      <c r="K579" s="319" t="s">
        <v>101</v>
      </c>
      <c r="L579" s="327">
        <v>1.2999999999999999E-3</v>
      </c>
    </row>
    <row r="580" spans="1:12" ht="15.75" thickBot="1" x14ac:dyDescent="0.3">
      <c r="A580" s="326" t="s">
        <v>124</v>
      </c>
      <c r="B580" s="317" t="s">
        <v>364</v>
      </c>
      <c r="C580" s="317" t="s">
        <v>909</v>
      </c>
      <c r="D580" s="138" t="s">
        <v>365</v>
      </c>
      <c r="E580" s="317" t="s">
        <v>1477</v>
      </c>
      <c r="F580" s="318">
        <v>48482</v>
      </c>
      <c r="G580" s="319" t="s">
        <v>101</v>
      </c>
      <c r="H580" s="319">
        <v>314</v>
      </c>
      <c r="I580" s="320">
        <v>1180.3800000000001</v>
      </c>
      <c r="J580" s="320">
        <v>370639.49</v>
      </c>
      <c r="K580" s="319" t="s">
        <v>101</v>
      </c>
      <c r="L580" s="327">
        <v>8.0000000000000002E-3</v>
      </c>
    </row>
    <row r="581" spans="1:12" ht="15.75" thickBot="1" x14ac:dyDescent="0.3">
      <c r="A581" s="326" t="s">
        <v>124</v>
      </c>
      <c r="B581" s="317" t="s">
        <v>364</v>
      </c>
      <c r="C581" s="317" t="s">
        <v>861</v>
      </c>
      <c r="D581" s="138" t="s">
        <v>365</v>
      </c>
      <c r="E581" s="317" t="s">
        <v>1478</v>
      </c>
      <c r="F581" s="318">
        <v>48482</v>
      </c>
      <c r="G581" s="319" t="s">
        <v>101</v>
      </c>
      <c r="H581" s="319">
        <v>200</v>
      </c>
      <c r="I581" s="320">
        <v>1180.3800000000001</v>
      </c>
      <c r="J581" s="320">
        <v>236076.11</v>
      </c>
      <c r="K581" s="319" t="s">
        <v>101</v>
      </c>
      <c r="L581" s="327">
        <v>6.4000000000000003E-3</v>
      </c>
    </row>
    <row r="582" spans="1:12" ht="15.75" thickBot="1" x14ac:dyDescent="0.3">
      <c r="A582" s="326" t="s">
        <v>124</v>
      </c>
      <c r="B582" s="317" t="s">
        <v>1294</v>
      </c>
      <c r="C582" s="317" t="s">
        <v>800</v>
      </c>
      <c r="D582" s="138" t="s">
        <v>1479</v>
      </c>
      <c r="E582" s="317" t="s">
        <v>1480</v>
      </c>
      <c r="F582" s="318">
        <v>46919</v>
      </c>
      <c r="G582" s="319" t="s">
        <v>1481</v>
      </c>
      <c r="H582" s="321">
        <v>1802</v>
      </c>
      <c r="I582" s="320">
        <v>1233.06</v>
      </c>
      <c r="J582" s="320">
        <v>2221979.38</v>
      </c>
      <c r="K582" s="319" t="s">
        <v>101</v>
      </c>
      <c r="L582" s="327">
        <v>1.04E-2</v>
      </c>
    </row>
    <row r="583" spans="1:12" ht="15.75" thickBot="1" x14ac:dyDescent="0.3">
      <c r="A583" s="326" t="s">
        <v>124</v>
      </c>
      <c r="B583" s="317" t="s">
        <v>1294</v>
      </c>
      <c r="C583" s="317" t="s">
        <v>860</v>
      </c>
      <c r="D583" s="138" t="s">
        <v>1479</v>
      </c>
      <c r="E583" s="317" t="s">
        <v>1482</v>
      </c>
      <c r="F583" s="318">
        <v>46919</v>
      </c>
      <c r="G583" s="319" t="s">
        <v>1481</v>
      </c>
      <c r="H583" s="319">
        <v>439</v>
      </c>
      <c r="I583" s="320">
        <v>1233.06</v>
      </c>
      <c r="J583" s="320">
        <v>541314.62</v>
      </c>
      <c r="K583" s="319" t="s">
        <v>101</v>
      </c>
      <c r="L583" s="327">
        <v>1.03E-2</v>
      </c>
    </row>
    <row r="584" spans="1:12" ht="15.75" thickBot="1" x14ac:dyDescent="0.3">
      <c r="A584" s="326" t="s">
        <v>124</v>
      </c>
      <c r="B584" s="317" t="s">
        <v>1294</v>
      </c>
      <c r="C584" s="317" t="s">
        <v>909</v>
      </c>
      <c r="D584" s="138" t="s">
        <v>1479</v>
      </c>
      <c r="E584" s="317" t="s">
        <v>1483</v>
      </c>
      <c r="F584" s="318">
        <v>46919</v>
      </c>
      <c r="G584" s="319" t="s">
        <v>1481</v>
      </c>
      <c r="H584" s="319">
        <v>386</v>
      </c>
      <c r="I584" s="320">
        <v>1233.06</v>
      </c>
      <c r="J584" s="320">
        <v>475962.28</v>
      </c>
      <c r="K584" s="319" t="s">
        <v>101</v>
      </c>
      <c r="L584" s="327">
        <v>1.03E-2</v>
      </c>
    </row>
    <row r="585" spans="1:12" ht="15.75" thickBot="1" x14ac:dyDescent="0.3">
      <c r="A585" s="326" t="s">
        <v>124</v>
      </c>
      <c r="B585" s="317" t="s">
        <v>1294</v>
      </c>
      <c r="C585" s="317" t="s">
        <v>861</v>
      </c>
      <c r="D585" s="138" t="s">
        <v>1479</v>
      </c>
      <c r="E585" s="317" t="s">
        <v>1484</v>
      </c>
      <c r="F585" s="318">
        <v>46919</v>
      </c>
      <c r="G585" s="319" t="s">
        <v>1481</v>
      </c>
      <c r="H585" s="319">
        <v>310</v>
      </c>
      <c r="I585" s="320">
        <v>1233.06</v>
      </c>
      <c r="J585" s="320">
        <v>382249.5</v>
      </c>
      <c r="K585" s="319" t="s">
        <v>101</v>
      </c>
      <c r="L585" s="327">
        <v>1.03E-2</v>
      </c>
    </row>
    <row r="586" spans="1:12" ht="15.75" thickBot="1" x14ac:dyDescent="0.3">
      <c r="A586" s="326" t="s">
        <v>124</v>
      </c>
      <c r="B586" s="317" t="s">
        <v>647</v>
      </c>
      <c r="C586" s="317" t="s">
        <v>98</v>
      </c>
      <c r="D586" s="138" t="s">
        <v>1485</v>
      </c>
      <c r="E586" s="317" t="s">
        <v>1206</v>
      </c>
      <c r="F586" s="318">
        <v>48418</v>
      </c>
      <c r="G586" s="319" t="s">
        <v>1486</v>
      </c>
      <c r="H586" s="319">
        <v>428</v>
      </c>
      <c r="I586" s="320">
        <v>1044.1199999999999</v>
      </c>
      <c r="J586" s="320">
        <v>446881.36</v>
      </c>
      <c r="K586" s="319" t="s">
        <v>101</v>
      </c>
      <c r="L586" s="327">
        <v>8.0000000000000004E-4</v>
      </c>
    </row>
    <row r="587" spans="1:12" ht="15.75" thickBot="1" x14ac:dyDescent="0.3">
      <c r="A587" s="326" t="s">
        <v>124</v>
      </c>
      <c r="B587" s="317" t="s">
        <v>1079</v>
      </c>
      <c r="C587" s="317" t="s">
        <v>800</v>
      </c>
      <c r="D587" s="138" t="s">
        <v>1487</v>
      </c>
      <c r="E587" s="317" t="s">
        <v>1488</v>
      </c>
      <c r="F587" s="318">
        <v>49810</v>
      </c>
      <c r="G587" s="319" t="s">
        <v>1489</v>
      </c>
      <c r="H587" s="321">
        <v>2897</v>
      </c>
      <c r="I587" s="320">
        <v>1045.52</v>
      </c>
      <c r="J587" s="320">
        <v>3028866.93</v>
      </c>
      <c r="K587" s="319" t="s">
        <v>101</v>
      </c>
      <c r="L587" s="327">
        <v>1.41E-2</v>
      </c>
    </row>
    <row r="588" spans="1:12" ht="15.75" thickBot="1" x14ac:dyDescent="0.3">
      <c r="A588" s="326" t="s">
        <v>124</v>
      </c>
      <c r="B588" s="317" t="s">
        <v>1079</v>
      </c>
      <c r="C588" s="317" t="s">
        <v>800</v>
      </c>
      <c r="D588" s="138" t="s">
        <v>1080</v>
      </c>
      <c r="E588" s="317" t="s">
        <v>161</v>
      </c>
      <c r="F588" s="318">
        <v>50663</v>
      </c>
      <c r="G588" s="319" t="s">
        <v>1490</v>
      </c>
      <c r="H588" s="319">
        <v>696</v>
      </c>
      <c r="I588" s="320">
        <v>1068.04</v>
      </c>
      <c r="J588" s="320">
        <v>743357.87</v>
      </c>
      <c r="K588" s="319" t="s">
        <v>101</v>
      </c>
      <c r="L588" s="327">
        <v>3.5000000000000001E-3</v>
      </c>
    </row>
    <row r="589" spans="1:12" ht="15.75" thickBot="1" x14ac:dyDescent="0.3">
      <c r="A589" s="326" t="s">
        <v>124</v>
      </c>
      <c r="B589" s="317" t="s">
        <v>1079</v>
      </c>
      <c r="C589" s="317" t="s">
        <v>860</v>
      </c>
      <c r="D589" s="138" t="s">
        <v>1080</v>
      </c>
      <c r="E589" s="317" t="s">
        <v>1202</v>
      </c>
      <c r="F589" s="318">
        <v>50663</v>
      </c>
      <c r="G589" s="319" t="s">
        <v>1490</v>
      </c>
      <c r="H589" s="321">
        <v>1250</v>
      </c>
      <c r="I589" s="320">
        <v>1068.04</v>
      </c>
      <c r="J589" s="320">
        <v>1335053.6399999999</v>
      </c>
      <c r="K589" s="319" t="s">
        <v>101</v>
      </c>
      <c r="L589" s="327">
        <v>2.5399999999999999E-2</v>
      </c>
    </row>
    <row r="590" spans="1:12" ht="15.75" thickBot="1" x14ac:dyDescent="0.3">
      <c r="A590" s="326" t="s">
        <v>124</v>
      </c>
      <c r="B590" s="317" t="s">
        <v>1079</v>
      </c>
      <c r="C590" s="317" t="s">
        <v>909</v>
      </c>
      <c r="D590" s="138" t="s">
        <v>1487</v>
      </c>
      <c r="E590" s="317" t="s">
        <v>1491</v>
      </c>
      <c r="F590" s="318">
        <v>49810</v>
      </c>
      <c r="G590" s="319" t="s">
        <v>1489</v>
      </c>
      <c r="H590" s="319">
        <v>953</v>
      </c>
      <c r="I590" s="320">
        <v>1045.52</v>
      </c>
      <c r="J590" s="320">
        <v>996379.08</v>
      </c>
      <c r="K590" s="319" t="s">
        <v>101</v>
      </c>
      <c r="L590" s="327">
        <v>2.1600000000000001E-2</v>
      </c>
    </row>
    <row r="591" spans="1:12" ht="15.75" thickBot="1" x14ac:dyDescent="0.3">
      <c r="A591" s="326" t="s">
        <v>124</v>
      </c>
      <c r="B591" s="317" t="s">
        <v>1079</v>
      </c>
      <c r="C591" s="317" t="s">
        <v>861</v>
      </c>
      <c r="D591" s="138" t="s">
        <v>1080</v>
      </c>
      <c r="E591" s="317" t="s">
        <v>1309</v>
      </c>
      <c r="F591" s="318">
        <v>50663</v>
      </c>
      <c r="G591" s="319" t="s">
        <v>1490</v>
      </c>
      <c r="H591" s="319">
        <v>750</v>
      </c>
      <c r="I591" s="320">
        <v>1068.04</v>
      </c>
      <c r="J591" s="320">
        <v>801032.18</v>
      </c>
      <c r="K591" s="319" t="s">
        <v>101</v>
      </c>
      <c r="L591" s="327">
        <v>2.1600000000000001E-2</v>
      </c>
    </row>
    <row r="592" spans="1:12" ht="15.75" thickBot="1" x14ac:dyDescent="0.3">
      <c r="A592" s="326" t="s">
        <v>124</v>
      </c>
      <c r="B592" s="317" t="s">
        <v>35</v>
      </c>
      <c r="C592" s="317" t="s">
        <v>800</v>
      </c>
      <c r="D592" s="138" t="s">
        <v>245</v>
      </c>
      <c r="E592" s="317" t="s">
        <v>161</v>
      </c>
      <c r="F592" s="318">
        <v>47065</v>
      </c>
      <c r="G592" s="319" t="s">
        <v>1492</v>
      </c>
      <c r="H592" s="319">
        <v>257</v>
      </c>
      <c r="I592" s="320">
        <v>1077.95</v>
      </c>
      <c r="J592" s="320">
        <v>277031.96000000002</v>
      </c>
      <c r="K592" s="319" t="s">
        <v>101</v>
      </c>
      <c r="L592" s="327">
        <v>1.2999999999999999E-3</v>
      </c>
    </row>
    <row r="593" spans="1:12" ht="15.75" thickBot="1" x14ac:dyDescent="0.3">
      <c r="A593" s="326" t="s">
        <v>124</v>
      </c>
      <c r="B593" s="317" t="s">
        <v>35</v>
      </c>
      <c r="C593" s="317" t="s">
        <v>98</v>
      </c>
      <c r="D593" s="138" t="s">
        <v>245</v>
      </c>
      <c r="E593" s="317" t="s">
        <v>1493</v>
      </c>
      <c r="F593" s="318">
        <v>47065</v>
      </c>
      <c r="G593" s="319" t="s">
        <v>1492</v>
      </c>
      <c r="H593" s="319">
        <v>252</v>
      </c>
      <c r="I593" s="320">
        <v>1077.95</v>
      </c>
      <c r="J593" s="320">
        <v>271642.23</v>
      </c>
      <c r="K593" s="319" t="s">
        <v>101</v>
      </c>
      <c r="L593" s="327">
        <v>5.0000000000000001E-4</v>
      </c>
    </row>
    <row r="594" spans="1:12" ht="15.75" thickBot="1" x14ac:dyDescent="0.3">
      <c r="A594" s="326" t="s">
        <v>124</v>
      </c>
      <c r="B594" s="317" t="s">
        <v>35</v>
      </c>
      <c r="C594" s="317" t="s">
        <v>334</v>
      </c>
      <c r="D594" s="138" t="s">
        <v>245</v>
      </c>
      <c r="E594" s="317" t="s">
        <v>811</v>
      </c>
      <c r="F594" s="318">
        <v>47065</v>
      </c>
      <c r="G594" s="319" t="s">
        <v>1492</v>
      </c>
      <c r="H594" s="321">
        <v>2949</v>
      </c>
      <c r="I594" s="320">
        <v>1077.95</v>
      </c>
      <c r="J594" s="320">
        <v>3178860.85</v>
      </c>
      <c r="K594" s="319" t="s">
        <v>101</v>
      </c>
      <c r="L594" s="327">
        <v>9.4000000000000004E-3</v>
      </c>
    </row>
    <row r="595" spans="1:12" ht="15.75" thickBot="1" x14ac:dyDescent="0.3">
      <c r="A595" s="326" t="s">
        <v>124</v>
      </c>
      <c r="B595" s="317" t="s">
        <v>35</v>
      </c>
      <c r="C595" s="317" t="s">
        <v>335</v>
      </c>
      <c r="D595" s="138" t="s">
        <v>245</v>
      </c>
      <c r="E595" s="317" t="s">
        <v>555</v>
      </c>
      <c r="F595" s="318">
        <v>47065</v>
      </c>
      <c r="G595" s="319" t="s">
        <v>1492</v>
      </c>
      <c r="H595" s="319">
        <v>69</v>
      </c>
      <c r="I595" s="320">
        <v>1077.95</v>
      </c>
      <c r="J595" s="320">
        <v>74378.23</v>
      </c>
      <c r="K595" s="319" t="s">
        <v>101</v>
      </c>
      <c r="L595" s="327">
        <v>1.8E-3</v>
      </c>
    </row>
    <row r="596" spans="1:12" ht="15.75" thickBot="1" x14ac:dyDescent="0.3">
      <c r="A596" s="326" t="s">
        <v>124</v>
      </c>
      <c r="B596" s="317" t="s">
        <v>998</v>
      </c>
      <c r="C596" s="317" t="s">
        <v>800</v>
      </c>
      <c r="D596" s="138" t="s">
        <v>995</v>
      </c>
      <c r="E596" s="317" t="s">
        <v>1494</v>
      </c>
      <c r="F596" s="318">
        <v>48959</v>
      </c>
      <c r="G596" s="319" t="s">
        <v>1343</v>
      </c>
      <c r="H596" s="321">
        <v>97689</v>
      </c>
      <c r="I596" s="320">
        <v>10.8</v>
      </c>
      <c r="J596" s="320">
        <v>1054567.51</v>
      </c>
      <c r="K596" s="319" t="s">
        <v>101</v>
      </c>
      <c r="L596" s="327">
        <v>4.8999999999999998E-3</v>
      </c>
    </row>
    <row r="597" spans="1:12" ht="15.75" thickBot="1" x14ac:dyDescent="0.3">
      <c r="A597" s="326" t="s">
        <v>124</v>
      </c>
      <c r="B597" s="317" t="s">
        <v>998</v>
      </c>
      <c r="C597" s="317" t="s">
        <v>860</v>
      </c>
      <c r="D597" s="138" t="s">
        <v>995</v>
      </c>
      <c r="E597" s="317" t="s">
        <v>1061</v>
      </c>
      <c r="F597" s="318">
        <v>48959</v>
      </c>
      <c r="G597" s="319" t="s">
        <v>1343</v>
      </c>
      <c r="H597" s="321">
        <v>40234</v>
      </c>
      <c r="I597" s="320">
        <v>10.8</v>
      </c>
      <c r="J597" s="320">
        <v>434332.11</v>
      </c>
      <c r="K597" s="319" t="s">
        <v>101</v>
      </c>
      <c r="L597" s="327">
        <v>8.3000000000000001E-3</v>
      </c>
    </row>
    <row r="598" spans="1:12" ht="15.75" thickBot="1" x14ac:dyDescent="0.3">
      <c r="A598" s="326" t="s">
        <v>124</v>
      </c>
      <c r="B598" s="317" t="s">
        <v>998</v>
      </c>
      <c r="C598" s="317" t="s">
        <v>909</v>
      </c>
      <c r="D598" s="138" t="s">
        <v>995</v>
      </c>
      <c r="E598" s="317" t="s">
        <v>1495</v>
      </c>
      <c r="F598" s="318">
        <v>48959</v>
      </c>
      <c r="G598" s="319" t="s">
        <v>1343</v>
      </c>
      <c r="H598" s="321">
        <v>66470</v>
      </c>
      <c r="I598" s="320">
        <v>10.8</v>
      </c>
      <c r="J598" s="320">
        <v>717553.69</v>
      </c>
      <c r="K598" s="319" t="s">
        <v>101</v>
      </c>
      <c r="L598" s="327">
        <v>1.5599999999999999E-2</v>
      </c>
    </row>
    <row r="599" spans="1:12" ht="15.75" thickBot="1" x14ac:dyDescent="0.3">
      <c r="A599" s="326" t="s">
        <v>124</v>
      </c>
      <c r="B599" s="317" t="s">
        <v>998</v>
      </c>
      <c r="C599" s="317" t="s">
        <v>861</v>
      </c>
      <c r="D599" s="138" t="s">
        <v>995</v>
      </c>
      <c r="E599" s="317" t="s">
        <v>1496</v>
      </c>
      <c r="F599" s="318">
        <v>48959</v>
      </c>
      <c r="G599" s="319" t="s">
        <v>1343</v>
      </c>
      <c r="H599" s="321">
        <v>49794</v>
      </c>
      <c r="I599" s="320">
        <v>10.8</v>
      </c>
      <c r="J599" s="320">
        <v>537533.75</v>
      </c>
      <c r="K599" s="319" t="s">
        <v>101</v>
      </c>
      <c r="L599" s="327">
        <v>1.4500000000000001E-2</v>
      </c>
    </row>
    <row r="600" spans="1:12" ht="15.75" thickBot="1" x14ac:dyDescent="0.3">
      <c r="A600" s="326" t="s">
        <v>124</v>
      </c>
      <c r="B600" s="317" t="s">
        <v>276</v>
      </c>
      <c r="C600" s="317" t="s">
        <v>800</v>
      </c>
      <c r="D600" s="138" t="s">
        <v>281</v>
      </c>
      <c r="E600" s="317" t="s">
        <v>968</v>
      </c>
      <c r="F600" s="318">
        <v>47863</v>
      </c>
      <c r="G600" s="319" t="s">
        <v>1497</v>
      </c>
      <c r="H600" s="319">
        <v>468</v>
      </c>
      <c r="I600" s="320">
        <v>1028.4100000000001</v>
      </c>
      <c r="J600" s="320">
        <v>481294.31</v>
      </c>
      <c r="K600" s="319" t="s">
        <v>101</v>
      </c>
      <c r="L600" s="327">
        <v>2.2000000000000001E-3</v>
      </c>
    </row>
    <row r="601" spans="1:12" ht="15.75" thickBot="1" x14ac:dyDescent="0.3">
      <c r="A601" s="326" t="s">
        <v>124</v>
      </c>
      <c r="B601" s="317" t="s">
        <v>276</v>
      </c>
      <c r="C601" s="317" t="s">
        <v>800</v>
      </c>
      <c r="D601" s="138" t="s">
        <v>249</v>
      </c>
      <c r="E601" s="317" t="s">
        <v>558</v>
      </c>
      <c r="F601" s="318">
        <v>48106</v>
      </c>
      <c r="G601" s="319" t="s">
        <v>1498</v>
      </c>
      <c r="H601" s="319">
        <v>174</v>
      </c>
      <c r="I601" s="320">
        <v>1035.44</v>
      </c>
      <c r="J601" s="320">
        <v>180166.79</v>
      </c>
      <c r="K601" s="319" t="s">
        <v>101</v>
      </c>
      <c r="L601" s="327">
        <v>8.0000000000000004E-4</v>
      </c>
    </row>
    <row r="602" spans="1:12" ht="15.75" thickBot="1" x14ac:dyDescent="0.3">
      <c r="A602" s="326" t="s">
        <v>124</v>
      </c>
      <c r="B602" s="317" t="s">
        <v>276</v>
      </c>
      <c r="C602" s="317" t="s">
        <v>98</v>
      </c>
      <c r="D602" s="138" t="s">
        <v>469</v>
      </c>
      <c r="E602" s="317" t="s">
        <v>559</v>
      </c>
      <c r="F602" s="318">
        <v>47472</v>
      </c>
      <c r="G602" s="319" t="s">
        <v>1499</v>
      </c>
      <c r="H602" s="321">
        <v>5019</v>
      </c>
      <c r="I602" s="320">
        <v>1026.9100000000001</v>
      </c>
      <c r="J602" s="320">
        <v>5154077.8099999996</v>
      </c>
      <c r="K602" s="319" t="s">
        <v>101</v>
      </c>
      <c r="L602" s="327">
        <v>9.7000000000000003E-3</v>
      </c>
    </row>
    <row r="603" spans="1:12" ht="15.75" thickBot="1" x14ac:dyDescent="0.3">
      <c r="A603" s="326" t="s">
        <v>124</v>
      </c>
      <c r="B603" s="317" t="s">
        <v>276</v>
      </c>
      <c r="C603" s="317" t="s">
        <v>98</v>
      </c>
      <c r="D603" s="138" t="s">
        <v>281</v>
      </c>
      <c r="E603" s="317" t="s">
        <v>962</v>
      </c>
      <c r="F603" s="318">
        <v>47863</v>
      </c>
      <c r="G603" s="319" t="s">
        <v>1497</v>
      </c>
      <c r="H603" s="321">
        <v>1177</v>
      </c>
      <c r="I603" s="320">
        <v>1028.4100000000001</v>
      </c>
      <c r="J603" s="320">
        <v>1210434.6399999999</v>
      </c>
      <c r="K603" s="319" t="s">
        <v>101</v>
      </c>
      <c r="L603" s="327">
        <v>2.3E-3</v>
      </c>
    </row>
    <row r="604" spans="1:12" ht="15.75" thickBot="1" x14ac:dyDescent="0.3">
      <c r="A604" s="326" t="s">
        <v>124</v>
      </c>
      <c r="B604" s="317" t="s">
        <v>276</v>
      </c>
      <c r="C604" s="317" t="s">
        <v>106</v>
      </c>
      <c r="D604" s="138" t="s">
        <v>469</v>
      </c>
      <c r="E604" s="317" t="s">
        <v>560</v>
      </c>
      <c r="F604" s="318">
        <v>47472</v>
      </c>
      <c r="G604" s="319" t="s">
        <v>1499</v>
      </c>
      <c r="H604" s="321">
        <v>2376</v>
      </c>
      <c r="I604" s="320">
        <v>1026.9100000000001</v>
      </c>
      <c r="J604" s="320">
        <v>2439945.98</v>
      </c>
      <c r="K604" s="319" t="s">
        <v>101</v>
      </c>
      <c r="L604" s="327">
        <v>7.4000000000000003E-3</v>
      </c>
    </row>
    <row r="605" spans="1:12" ht="15.75" thickBot="1" x14ac:dyDescent="0.3">
      <c r="A605" s="326" t="s">
        <v>124</v>
      </c>
      <c r="B605" s="317" t="s">
        <v>276</v>
      </c>
      <c r="C605" s="317" t="s">
        <v>106</v>
      </c>
      <c r="D605" s="138" t="s">
        <v>281</v>
      </c>
      <c r="E605" s="317" t="s">
        <v>986</v>
      </c>
      <c r="F605" s="318">
        <v>47863</v>
      </c>
      <c r="G605" s="319" t="s">
        <v>1497</v>
      </c>
      <c r="H605" s="319">
        <v>81</v>
      </c>
      <c r="I605" s="320">
        <v>1028.4100000000001</v>
      </c>
      <c r="J605" s="320">
        <v>83300.94</v>
      </c>
      <c r="K605" s="319" t="s">
        <v>101</v>
      </c>
      <c r="L605" s="327">
        <v>2.9999999999999997E-4</v>
      </c>
    </row>
    <row r="606" spans="1:12" ht="15.75" thickBot="1" x14ac:dyDescent="0.3">
      <c r="A606" s="326" t="s">
        <v>124</v>
      </c>
      <c r="B606" s="317" t="s">
        <v>276</v>
      </c>
      <c r="C606" s="317" t="s">
        <v>334</v>
      </c>
      <c r="D606" s="138" t="s">
        <v>281</v>
      </c>
      <c r="E606" s="317" t="s">
        <v>916</v>
      </c>
      <c r="F606" s="318">
        <v>47863</v>
      </c>
      <c r="G606" s="319" t="s">
        <v>1497</v>
      </c>
      <c r="H606" s="321">
        <v>2847</v>
      </c>
      <c r="I606" s="320">
        <v>1028.4100000000001</v>
      </c>
      <c r="J606" s="320">
        <v>2927873.75</v>
      </c>
      <c r="K606" s="319" t="s">
        <v>101</v>
      </c>
      <c r="L606" s="327">
        <v>8.6999999999999994E-3</v>
      </c>
    </row>
    <row r="607" spans="1:12" ht="15.75" thickBot="1" x14ac:dyDescent="0.3">
      <c r="A607" s="326" t="s">
        <v>124</v>
      </c>
      <c r="B607" s="317" t="s">
        <v>276</v>
      </c>
      <c r="C607" s="317" t="s">
        <v>334</v>
      </c>
      <c r="D607" s="138" t="s">
        <v>469</v>
      </c>
      <c r="E607" s="317" t="s">
        <v>843</v>
      </c>
      <c r="F607" s="318">
        <v>47472</v>
      </c>
      <c r="G607" s="319" t="s">
        <v>1499</v>
      </c>
      <c r="H607" s="319">
        <v>583</v>
      </c>
      <c r="I607" s="320">
        <v>1026.9100000000001</v>
      </c>
      <c r="J607" s="320">
        <v>598690.43999999994</v>
      </c>
      <c r="K607" s="319" t="s">
        <v>101</v>
      </c>
      <c r="L607" s="327">
        <v>1.8E-3</v>
      </c>
    </row>
    <row r="608" spans="1:12" ht="15.75" thickBot="1" x14ac:dyDescent="0.3">
      <c r="A608" s="326" t="s">
        <v>124</v>
      </c>
      <c r="B608" s="317" t="s">
        <v>276</v>
      </c>
      <c r="C608" s="317" t="s">
        <v>267</v>
      </c>
      <c r="D608" s="138" t="s">
        <v>469</v>
      </c>
      <c r="E608" s="317" t="s">
        <v>1213</v>
      </c>
      <c r="F608" s="318">
        <v>47472</v>
      </c>
      <c r="G608" s="319" t="s">
        <v>1499</v>
      </c>
      <c r="H608" s="319">
        <v>203</v>
      </c>
      <c r="I608" s="320">
        <v>1026.9100000000001</v>
      </c>
      <c r="J608" s="320">
        <v>208463.4</v>
      </c>
      <c r="K608" s="319" t="s">
        <v>101</v>
      </c>
      <c r="L608" s="327">
        <v>1E-3</v>
      </c>
    </row>
    <row r="609" spans="1:12" ht="15.75" thickBot="1" x14ac:dyDescent="0.3">
      <c r="A609" s="326" t="s">
        <v>124</v>
      </c>
      <c r="B609" s="317" t="s">
        <v>276</v>
      </c>
      <c r="C609" s="317" t="s">
        <v>335</v>
      </c>
      <c r="D609" s="138" t="s">
        <v>281</v>
      </c>
      <c r="E609" s="317" t="s">
        <v>561</v>
      </c>
      <c r="F609" s="318">
        <v>47863</v>
      </c>
      <c r="G609" s="319" t="s">
        <v>1497</v>
      </c>
      <c r="H609" s="319">
        <v>187</v>
      </c>
      <c r="I609" s="320">
        <v>1028.4100000000001</v>
      </c>
      <c r="J609" s="320">
        <v>192312.04</v>
      </c>
      <c r="K609" s="319" t="s">
        <v>101</v>
      </c>
      <c r="L609" s="327">
        <v>4.7000000000000002E-3</v>
      </c>
    </row>
    <row r="610" spans="1:12" ht="15.75" thickBot="1" x14ac:dyDescent="0.3">
      <c r="A610" s="326" t="s">
        <v>124</v>
      </c>
      <c r="B610" s="317" t="s">
        <v>276</v>
      </c>
      <c r="C610" s="317" t="s">
        <v>335</v>
      </c>
      <c r="D610" s="138" t="s">
        <v>469</v>
      </c>
      <c r="E610" s="317" t="s">
        <v>562</v>
      </c>
      <c r="F610" s="318">
        <v>47472</v>
      </c>
      <c r="G610" s="319" t="s">
        <v>1499</v>
      </c>
      <c r="H610" s="319">
        <v>83</v>
      </c>
      <c r="I610" s="320">
        <v>1026.9100000000001</v>
      </c>
      <c r="J610" s="320">
        <v>85233.8</v>
      </c>
      <c r="K610" s="319" t="s">
        <v>101</v>
      </c>
      <c r="L610" s="327">
        <v>2.0999999999999999E-3</v>
      </c>
    </row>
    <row r="611" spans="1:12" ht="15.75" thickBot="1" x14ac:dyDescent="0.3">
      <c r="A611" s="326" t="s">
        <v>124</v>
      </c>
      <c r="B611" s="317" t="s">
        <v>276</v>
      </c>
      <c r="C611" s="317" t="s">
        <v>861</v>
      </c>
      <c r="D611" s="138" t="s">
        <v>469</v>
      </c>
      <c r="E611" s="317" t="s">
        <v>161</v>
      </c>
      <c r="F611" s="318">
        <v>47472</v>
      </c>
      <c r="G611" s="319" t="s">
        <v>1499</v>
      </c>
      <c r="H611" s="319">
        <v>185</v>
      </c>
      <c r="I611" s="320">
        <v>1026.9100000000001</v>
      </c>
      <c r="J611" s="320">
        <v>189978.96</v>
      </c>
      <c r="K611" s="319" t="s">
        <v>101</v>
      </c>
      <c r="L611" s="327">
        <v>5.1000000000000004E-3</v>
      </c>
    </row>
    <row r="612" spans="1:12" ht="15.75" thickBot="1" x14ac:dyDescent="0.3">
      <c r="A612" s="326" t="s">
        <v>124</v>
      </c>
      <c r="B612" s="317" t="s">
        <v>197</v>
      </c>
      <c r="C612" s="317" t="s">
        <v>98</v>
      </c>
      <c r="D612" s="138" t="s">
        <v>180</v>
      </c>
      <c r="E612" s="317" t="s">
        <v>1500</v>
      </c>
      <c r="F612" s="318">
        <v>46893</v>
      </c>
      <c r="G612" s="319" t="s">
        <v>1501</v>
      </c>
      <c r="H612" s="321">
        <v>3240</v>
      </c>
      <c r="I612" s="320">
        <v>1074.4000000000001</v>
      </c>
      <c r="J612" s="320">
        <v>3481040.82</v>
      </c>
      <c r="K612" s="319" t="s">
        <v>101</v>
      </c>
      <c r="L612" s="327">
        <v>6.4999999999999997E-3</v>
      </c>
    </row>
    <row r="613" spans="1:12" ht="15.75" thickBot="1" x14ac:dyDescent="0.3">
      <c r="A613" s="326" t="s">
        <v>124</v>
      </c>
      <c r="B613" s="317" t="s">
        <v>197</v>
      </c>
      <c r="C613" s="317" t="s">
        <v>98</v>
      </c>
      <c r="D613" s="138" t="s">
        <v>812</v>
      </c>
      <c r="E613" s="317" t="s">
        <v>1502</v>
      </c>
      <c r="F613" s="318">
        <v>47289</v>
      </c>
      <c r="G613" s="319" t="s">
        <v>1316</v>
      </c>
      <c r="H613" s="321">
        <v>1416</v>
      </c>
      <c r="I613" s="320">
        <v>1049.97</v>
      </c>
      <c r="J613" s="320">
        <v>1486760.87</v>
      </c>
      <c r="K613" s="319" t="s">
        <v>101</v>
      </c>
      <c r="L613" s="327">
        <v>2.8E-3</v>
      </c>
    </row>
    <row r="614" spans="1:12" ht="15.75" thickBot="1" x14ac:dyDescent="0.3">
      <c r="A614" s="326" t="s">
        <v>124</v>
      </c>
      <c r="B614" s="317" t="s">
        <v>197</v>
      </c>
      <c r="C614" s="317" t="s">
        <v>106</v>
      </c>
      <c r="D614" s="138" t="s">
        <v>812</v>
      </c>
      <c r="E614" s="317" t="s">
        <v>1311</v>
      </c>
      <c r="F614" s="318">
        <v>47289</v>
      </c>
      <c r="G614" s="319" t="s">
        <v>1316</v>
      </c>
      <c r="H614" s="321">
        <v>1898</v>
      </c>
      <c r="I614" s="320">
        <v>1049.97</v>
      </c>
      <c r="J614" s="320">
        <v>1992847.56</v>
      </c>
      <c r="K614" s="319" t="s">
        <v>101</v>
      </c>
      <c r="L614" s="327">
        <v>6.1000000000000004E-3</v>
      </c>
    </row>
    <row r="615" spans="1:12" ht="15.75" thickBot="1" x14ac:dyDescent="0.3">
      <c r="A615" s="326" t="s">
        <v>124</v>
      </c>
      <c r="B615" s="317" t="s">
        <v>197</v>
      </c>
      <c r="C615" s="317" t="s">
        <v>106</v>
      </c>
      <c r="D615" s="138" t="s">
        <v>180</v>
      </c>
      <c r="E615" s="317" t="s">
        <v>1312</v>
      </c>
      <c r="F615" s="318">
        <v>46893</v>
      </c>
      <c r="G615" s="319" t="s">
        <v>1501</v>
      </c>
      <c r="H615" s="321">
        <v>1098</v>
      </c>
      <c r="I615" s="320">
        <v>1074.4000000000001</v>
      </c>
      <c r="J615" s="320">
        <v>1179686.05</v>
      </c>
      <c r="K615" s="319" t="s">
        <v>101</v>
      </c>
      <c r="L615" s="327">
        <v>3.5999999999999999E-3</v>
      </c>
    </row>
    <row r="616" spans="1:12" ht="15.75" thickBot="1" x14ac:dyDescent="0.3">
      <c r="A616" s="326" t="s">
        <v>124</v>
      </c>
      <c r="B616" s="317" t="s">
        <v>197</v>
      </c>
      <c r="C616" s="317" t="s">
        <v>334</v>
      </c>
      <c r="D616" s="138" t="s">
        <v>180</v>
      </c>
      <c r="E616" s="317" t="s">
        <v>1503</v>
      </c>
      <c r="F616" s="318">
        <v>46893</v>
      </c>
      <c r="G616" s="319" t="s">
        <v>1501</v>
      </c>
      <c r="H616" s="321">
        <v>2757</v>
      </c>
      <c r="I616" s="320">
        <v>1074.4000000000001</v>
      </c>
      <c r="J616" s="320">
        <v>2962107.88</v>
      </c>
      <c r="K616" s="319" t="s">
        <v>101</v>
      </c>
      <c r="L616" s="327">
        <v>8.8000000000000005E-3</v>
      </c>
    </row>
    <row r="617" spans="1:12" ht="15.75" thickBot="1" x14ac:dyDescent="0.3">
      <c r="A617" s="326" t="s">
        <v>124</v>
      </c>
      <c r="B617" s="317" t="s">
        <v>197</v>
      </c>
      <c r="C617" s="317" t="s">
        <v>334</v>
      </c>
      <c r="D617" s="138" t="s">
        <v>812</v>
      </c>
      <c r="E617" s="317" t="s">
        <v>1504</v>
      </c>
      <c r="F617" s="318">
        <v>47289</v>
      </c>
      <c r="G617" s="319" t="s">
        <v>1316</v>
      </c>
      <c r="H617" s="319">
        <v>564</v>
      </c>
      <c r="I617" s="320">
        <v>1049.97</v>
      </c>
      <c r="J617" s="320">
        <v>592184.41</v>
      </c>
      <c r="K617" s="319" t="s">
        <v>101</v>
      </c>
      <c r="L617" s="327">
        <v>1.8E-3</v>
      </c>
    </row>
    <row r="618" spans="1:12" ht="15.75" thickBot="1" x14ac:dyDescent="0.3">
      <c r="A618" s="326" t="s">
        <v>124</v>
      </c>
      <c r="B618" s="317" t="s">
        <v>197</v>
      </c>
      <c r="C618" s="317" t="s">
        <v>335</v>
      </c>
      <c r="D618" s="138" t="s">
        <v>180</v>
      </c>
      <c r="E618" s="317" t="s">
        <v>770</v>
      </c>
      <c r="F618" s="318">
        <v>46893</v>
      </c>
      <c r="G618" s="319" t="s">
        <v>1501</v>
      </c>
      <c r="H618" s="319">
        <v>184</v>
      </c>
      <c r="I618" s="320">
        <v>1074.4000000000001</v>
      </c>
      <c r="J618" s="320">
        <v>197688.74</v>
      </c>
      <c r="K618" s="319" t="s">
        <v>101</v>
      </c>
      <c r="L618" s="327">
        <v>4.8999999999999998E-3</v>
      </c>
    </row>
    <row r="619" spans="1:12" ht="15.75" thickBot="1" x14ac:dyDescent="0.3">
      <c r="A619" s="326" t="s">
        <v>124</v>
      </c>
      <c r="B619" s="317" t="s">
        <v>197</v>
      </c>
      <c r="C619" s="317" t="s">
        <v>335</v>
      </c>
      <c r="D619" s="138" t="s">
        <v>812</v>
      </c>
      <c r="E619" s="317" t="s">
        <v>549</v>
      </c>
      <c r="F619" s="318">
        <v>47289</v>
      </c>
      <c r="G619" s="319" t="s">
        <v>1316</v>
      </c>
      <c r="H619" s="319">
        <v>185</v>
      </c>
      <c r="I619" s="320">
        <v>1049.97</v>
      </c>
      <c r="J619" s="320">
        <v>194244.89</v>
      </c>
      <c r="K619" s="319" t="s">
        <v>101</v>
      </c>
      <c r="L619" s="327">
        <v>4.7999999999999996E-3</v>
      </c>
    </row>
    <row r="620" spans="1:12" ht="15.75" thickBot="1" x14ac:dyDescent="0.3">
      <c r="A620" s="326" t="s">
        <v>124</v>
      </c>
      <c r="B620" s="317" t="s">
        <v>219</v>
      </c>
      <c r="C620" s="317" t="s">
        <v>98</v>
      </c>
      <c r="D620" s="138" t="s">
        <v>305</v>
      </c>
      <c r="E620" s="317" t="s">
        <v>1505</v>
      </c>
      <c r="F620" s="318">
        <v>46506</v>
      </c>
      <c r="G620" s="319" t="s">
        <v>1506</v>
      </c>
      <c r="H620" s="319">
        <v>623</v>
      </c>
      <c r="I620" s="320">
        <v>722.94</v>
      </c>
      <c r="J620" s="320">
        <v>450394.63</v>
      </c>
      <c r="K620" s="319" t="s">
        <v>101</v>
      </c>
      <c r="L620" s="327">
        <v>8.0000000000000004E-4</v>
      </c>
    </row>
    <row r="621" spans="1:12" ht="15.75" thickBot="1" x14ac:dyDescent="0.3">
      <c r="A621" s="326" t="s">
        <v>124</v>
      </c>
      <c r="B621" s="317" t="s">
        <v>219</v>
      </c>
      <c r="C621" s="317" t="s">
        <v>106</v>
      </c>
      <c r="D621" s="138" t="s">
        <v>305</v>
      </c>
      <c r="E621" s="317" t="s">
        <v>1314</v>
      </c>
      <c r="F621" s="318">
        <v>46506</v>
      </c>
      <c r="G621" s="319" t="s">
        <v>1506</v>
      </c>
      <c r="H621" s="319">
        <v>361</v>
      </c>
      <c r="I621" s="320">
        <v>722.94</v>
      </c>
      <c r="J621" s="320">
        <v>260983.08</v>
      </c>
      <c r="K621" s="319" t="s">
        <v>101</v>
      </c>
      <c r="L621" s="327">
        <v>8.0000000000000004E-4</v>
      </c>
    </row>
    <row r="622" spans="1:12" ht="15.75" thickBot="1" x14ac:dyDescent="0.3">
      <c r="A622" s="326" t="s">
        <v>124</v>
      </c>
      <c r="B622" s="317" t="s">
        <v>219</v>
      </c>
      <c r="C622" s="317" t="s">
        <v>334</v>
      </c>
      <c r="D622" s="138" t="s">
        <v>305</v>
      </c>
      <c r="E622" s="317" t="s">
        <v>566</v>
      </c>
      <c r="F622" s="318">
        <v>46506</v>
      </c>
      <c r="G622" s="319" t="s">
        <v>1506</v>
      </c>
      <c r="H622" s="321">
        <v>1522</v>
      </c>
      <c r="I622" s="320">
        <v>722.94</v>
      </c>
      <c r="J622" s="320">
        <v>1100322.03</v>
      </c>
      <c r="K622" s="319" t="s">
        <v>101</v>
      </c>
      <c r="L622" s="327">
        <v>3.3E-3</v>
      </c>
    </row>
    <row r="623" spans="1:12" ht="15.75" thickBot="1" x14ac:dyDescent="0.3">
      <c r="A623" s="326" t="s">
        <v>124</v>
      </c>
      <c r="B623" s="317" t="s">
        <v>219</v>
      </c>
      <c r="C623" s="317" t="s">
        <v>267</v>
      </c>
      <c r="D623" s="138" t="s">
        <v>305</v>
      </c>
      <c r="E623" s="317" t="s">
        <v>1170</v>
      </c>
      <c r="F623" s="318">
        <v>46506</v>
      </c>
      <c r="G623" s="319" t="s">
        <v>1506</v>
      </c>
      <c r="H623" s="319">
        <v>95</v>
      </c>
      <c r="I623" s="320">
        <v>722.94</v>
      </c>
      <c r="J623" s="320">
        <v>68679.759999999995</v>
      </c>
      <c r="K623" s="319" t="s">
        <v>101</v>
      </c>
      <c r="L623" s="327">
        <v>2.9999999999999997E-4</v>
      </c>
    </row>
    <row r="624" spans="1:12" ht="15.75" thickBot="1" x14ac:dyDescent="0.3">
      <c r="A624" s="326" t="s">
        <v>124</v>
      </c>
      <c r="B624" s="317" t="s">
        <v>219</v>
      </c>
      <c r="C624" s="317" t="s">
        <v>335</v>
      </c>
      <c r="D624" s="138" t="s">
        <v>305</v>
      </c>
      <c r="E624" s="317" t="s">
        <v>567</v>
      </c>
      <c r="F624" s="318">
        <v>46506</v>
      </c>
      <c r="G624" s="319" t="s">
        <v>1506</v>
      </c>
      <c r="H624" s="319">
        <v>152</v>
      </c>
      <c r="I624" s="320">
        <v>722.94</v>
      </c>
      <c r="J624" s="320">
        <v>109887.61</v>
      </c>
      <c r="K624" s="319" t="s">
        <v>101</v>
      </c>
      <c r="L624" s="327">
        <v>2.7000000000000001E-3</v>
      </c>
    </row>
    <row r="625" spans="1:12" ht="15.75" thickBot="1" x14ac:dyDescent="0.3">
      <c r="A625" s="326" t="s">
        <v>124</v>
      </c>
      <c r="B625" s="317" t="s">
        <v>321</v>
      </c>
      <c r="C625" s="317" t="s">
        <v>800</v>
      </c>
      <c r="D625" s="138" t="s">
        <v>1081</v>
      </c>
      <c r="E625" s="317" t="s">
        <v>161</v>
      </c>
      <c r="F625" s="318">
        <v>49902</v>
      </c>
      <c r="G625" s="319" t="s">
        <v>1507</v>
      </c>
      <c r="H625" s="321">
        <v>1956</v>
      </c>
      <c r="I625" s="320">
        <v>994.93</v>
      </c>
      <c r="J625" s="320">
        <v>1946088.88</v>
      </c>
      <c r="K625" s="319" t="s">
        <v>101</v>
      </c>
      <c r="L625" s="327">
        <v>9.1000000000000004E-3</v>
      </c>
    </row>
    <row r="626" spans="1:12" ht="15.75" thickBot="1" x14ac:dyDescent="0.3">
      <c r="A626" s="326" t="s">
        <v>124</v>
      </c>
      <c r="B626" s="317" t="s">
        <v>321</v>
      </c>
      <c r="C626" s="317" t="s">
        <v>800</v>
      </c>
      <c r="D626" s="138" t="s">
        <v>1082</v>
      </c>
      <c r="E626" s="317" t="s">
        <v>161</v>
      </c>
      <c r="F626" s="318">
        <v>50844</v>
      </c>
      <c r="G626" s="319" t="s">
        <v>1508</v>
      </c>
      <c r="H626" s="319">
        <v>302</v>
      </c>
      <c r="I626" s="320">
        <v>1001.16</v>
      </c>
      <c r="J626" s="320">
        <v>302350.67</v>
      </c>
      <c r="K626" s="319" t="s">
        <v>101</v>
      </c>
      <c r="L626" s="327">
        <v>1.4E-3</v>
      </c>
    </row>
    <row r="627" spans="1:12" ht="15.75" thickBot="1" x14ac:dyDescent="0.3">
      <c r="A627" s="326" t="s">
        <v>124</v>
      </c>
      <c r="B627" s="317" t="s">
        <v>321</v>
      </c>
      <c r="C627" s="317" t="s">
        <v>860</v>
      </c>
      <c r="D627" s="138" t="s">
        <v>265</v>
      </c>
      <c r="E627" s="317" t="s">
        <v>1509</v>
      </c>
      <c r="F627" s="318">
        <v>48867</v>
      </c>
      <c r="G627" s="319" t="s">
        <v>1510</v>
      </c>
      <c r="H627" s="319">
        <v>275</v>
      </c>
      <c r="I627" s="320">
        <v>1166.81</v>
      </c>
      <c r="J627" s="320">
        <v>320872.28000000003</v>
      </c>
      <c r="K627" s="319" t="s">
        <v>101</v>
      </c>
      <c r="L627" s="327">
        <v>6.1000000000000004E-3</v>
      </c>
    </row>
    <row r="628" spans="1:12" ht="15.75" thickBot="1" x14ac:dyDescent="0.3">
      <c r="A628" s="326" t="s">
        <v>124</v>
      </c>
      <c r="B628" s="317" t="s">
        <v>321</v>
      </c>
      <c r="C628" s="317" t="s">
        <v>909</v>
      </c>
      <c r="D628" s="138" t="s">
        <v>265</v>
      </c>
      <c r="E628" s="317" t="s">
        <v>1511</v>
      </c>
      <c r="F628" s="318">
        <v>48867</v>
      </c>
      <c r="G628" s="319" t="s">
        <v>1510</v>
      </c>
      <c r="H628" s="319">
        <v>245</v>
      </c>
      <c r="I628" s="320">
        <v>1166.81</v>
      </c>
      <c r="J628" s="320">
        <v>285868.03000000003</v>
      </c>
      <c r="K628" s="319" t="s">
        <v>101</v>
      </c>
      <c r="L628" s="327">
        <v>6.1999999999999998E-3</v>
      </c>
    </row>
    <row r="629" spans="1:12" ht="15.75" thickBot="1" x14ac:dyDescent="0.3">
      <c r="A629" s="326" t="s">
        <v>124</v>
      </c>
      <c r="B629" s="317" t="s">
        <v>321</v>
      </c>
      <c r="C629" s="317" t="s">
        <v>861</v>
      </c>
      <c r="D629" s="138" t="s">
        <v>265</v>
      </c>
      <c r="E629" s="317" t="s">
        <v>1478</v>
      </c>
      <c r="F629" s="318">
        <v>48867</v>
      </c>
      <c r="G629" s="319" t="s">
        <v>1510</v>
      </c>
      <c r="H629" s="319">
        <v>200</v>
      </c>
      <c r="I629" s="320">
        <v>1166.81</v>
      </c>
      <c r="J629" s="320">
        <v>233361.66</v>
      </c>
      <c r="K629" s="319" t="s">
        <v>101</v>
      </c>
      <c r="L629" s="327">
        <v>6.3E-3</v>
      </c>
    </row>
    <row r="630" spans="1:12" ht="15.75" thickBot="1" x14ac:dyDescent="0.3">
      <c r="A630" s="326" t="s">
        <v>124</v>
      </c>
      <c r="B630" s="317" t="s">
        <v>1083</v>
      </c>
      <c r="C630" s="317" t="s">
        <v>800</v>
      </c>
      <c r="D630" s="138" t="s">
        <v>1084</v>
      </c>
      <c r="E630" s="317" t="s">
        <v>161</v>
      </c>
      <c r="F630" s="318">
        <v>48014</v>
      </c>
      <c r="G630" s="319" t="s">
        <v>1512</v>
      </c>
      <c r="H630" s="321">
        <v>1007</v>
      </c>
      <c r="I630" s="320">
        <v>1183.48</v>
      </c>
      <c r="J630" s="320">
        <v>1191763.58</v>
      </c>
      <c r="K630" s="319" t="s">
        <v>101</v>
      </c>
      <c r="L630" s="327">
        <v>5.5999999999999999E-3</v>
      </c>
    </row>
    <row r="631" spans="1:12" ht="15.75" thickBot="1" x14ac:dyDescent="0.3">
      <c r="A631" s="326" t="s">
        <v>124</v>
      </c>
      <c r="B631" s="317" t="s">
        <v>1513</v>
      </c>
      <c r="C631" s="317" t="s">
        <v>800</v>
      </c>
      <c r="D631" s="138" t="s">
        <v>1514</v>
      </c>
      <c r="E631" s="317" t="s">
        <v>1515</v>
      </c>
      <c r="F631" s="318">
        <v>54407</v>
      </c>
      <c r="G631" s="319" t="s">
        <v>1516</v>
      </c>
      <c r="H631" s="321">
        <v>4181</v>
      </c>
      <c r="I631" s="320">
        <v>1053.42</v>
      </c>
      <c r="J631" s="320">
        <v>4404354.3600000003</v>
      </c>
      <c r="K631" s="319" t="s">
        <v>101</v>
      </c>
      <c r="L631" s="327">
        <v>2.06E-2</v>
      </c>
    </row>
    <row r="632" spans="1:12" ht="15.75" thickBot="1" x14ac:dyDescent="0.3">
      <c r="A632" s="326" t="s">
        <v>124</v>
      </c>
      <c r="B632" s="317" t="s">
        <v>1513</v>
      </c>
      <c r="C632" s="317" t="s">
        <v>860</v>
      </c>
      <c r="D632" s="138" t="s">
        <v>1514</v>
      </c>
      <c r="E632" s="317" t="s">
        <v>1517</v>
      </c>
      <c r="F632" s="318">
        <v>54407</v>
      </c>
      <c r="G632" s="319" t="s">
        <v>1516</v>
      </c>
      <c r="H632" s="321">
        <v>1017</v>
      </c>
      <c r="I632" s="320">
        <v>1053.42</v>
      </c>
      <c r="J632" s="320">
        <v>1071329.44</v>
      </c>
      <c r="K632" s="319" t="s">
        <v>101</v>
      </c>
      <c r="L632" s="327">
        <v>2.0400000000000001E-2</v>
      </c>
    </row>
    <row r="633" spans="1:12" ht="15.75" thickBot="1" x14ac:dyDescent="0.3">
      <c r="A633" s="326" t="s">
        <v>124</v>
      </c>
      <c r="B633" s="317" t="s">
        <v>1513</v>
      </c>
      <c r="C633" s="317" t="s">
        <v>909</v>
      </c>
      <c r="D633" s="138" t="s">
        <v>1514</v>
      </c>
      <c r="E633" s="317" t="s">
        <v>1518</v>
      </c>
      <c r="F633" s="318">
        <v>54407</v>
      </c>
      <c r="G633" s="319" t="s">
        <v>1516</v>
      </c>
      <c r="H633" s="319">
        <v>896</v>
      </c>
      <c r="I633" s="320">
        <v>1053.42</v>
      </c>
      <c r="J633" s="320">
        <v>943865.46</v>
      </c>
      <c r="K633" s="319" t="s">
        <v>101</v>
      </c>
      <c r="L633" s="327">
        <v>2.0500000000000001E-2</v>
      </c>
    </row>
    <row r="634" spans="1:12" ht="15.75" thickBot="1" x14ac:dyDescent="0.3">
      <c r="A634" s="326" t="s">
        <v>124</v>
      </c>
      <c r="B634" s="317" t="s">
        <v>1513</v>
      </c>
      <c r="C634" s="317" t="s">
        <v>861</v>
      </c>
      <c r="D634" s="138" t="s">
        <v>1514</v>
      </c>
      <c r="E634" s="317" t="s">
        <v>568</v>
      </c>
      <c r="F634" s="318">
        <v>54407</v>
      </c>
      <c r="G634" s="319" t="s">
        <v>1516</v>
      </c>
      <c r="H634" s="319">
        <v>720</v>
      </c>
      <c r="I634" s="320">
        <v>1053.42</v>
      </c>
      <c r="J634" s="320">
        <v>758463.32</v>
      </c>
      <c r="K634" s="319" t="s">
        <v>101</v>
      </c>
      <c r="L634" s="327">
        <v>2.0500000000000001E-2</v>
      </c>
    </row>
    <row r="635" spans="1:12" ht="15.75" thickBot="1" x14ac:dyDescent="0.3">
      <c r="A635" s="326" t="s">
        <v>124</v>
      </c>
      <c r="B635" s="317" t="s">
        <v>1519</v>
      </c>
      <c r="C635" s="317" t="s">
        <v>800</v>
      </c>
      <c r="D635" s="138" t="s">
        <v>1520</v>
      </c>
      <c r="E635" s="317" t="s">
        <v>1521</v>
      </c>
      <c r="F635" s="318">
        <v>49444</v>
      </c>
      <c r="G635" s="319" t="s">
        <v>1522</v>
      </c>
      <c r="H635" s="321">
        <v>2475</v>
      </c>
      <c r="I635" s="320">
        <v>1036.3499999999999</v>
      </c>
      <c r="J635" s="320">
        <v>2564957.27</v>
      </c>
      <c r="K635" s="319" t="s">
        <v>101</v>
      </c>
      <c r="L635" s="327">
        <v>1.2E-2</v>
      </c>
    </row>
    <row r="636" spans="1:12" ht="15.75" thickBot="1" x14ac:dyDescent="0.3">
      <c r="A636" s="326" t="s">
        <v>124</v>
      </c>
      <c r="B636" s="317" t="s">
        <v>1519</v>
      </c>
      <c r="C636" s="317" t="s">
        <v>860</v>
      </c>
      <c r="D636" s="138" t="s">
        <v>1520</v>
      </c>
      <c r="E636" s="317" t="s">
        <v>1523</v>
      </c>
      <c r="F636" s="318">
        <v>49444</v>
      </c>
      <c r="G636" s="319" t="s">
        <v>1522</v>
      </c>
      <c r="H636" s="321">
        <v>1102</v>
      </c>
      <c r="I636" s="320">
        <v>1036.3499999999999</v>
      </c>
      <c r="J636" s="320">
        <v>1142053.7</v>
      </c>
      <c r="K636" s="319" t="s">
        <v>101</v>
      </c>
      <c r="L636" s="327">
        <v>2.1700000000000001E-2</v>
      </c>
    </row>
    <row r="637" spans="1:12" ht="15.75" thickBot="1" x14ac:dyDescent="0.3">
      <c r="A637" s="326" t="s">
        <v>124</v>
      </c>
      <c r="B637" s="317" t="s">
        <v>1519</v>
      </c>
      <c r="C637" s="317" t="s">
        <v>909</v>
      </c>
      <c r="D637" s="138" t="s">
        <v>1520</v>
      </c>
      <c r="E637" s="317" t="s">
        <v>1524</v>
      </c>
      <c r="F637" s="318">
        <v>49444</v>
      </c>
      <c r="G637" s="319" t="s">
        <v>1522</v>
      </c>
      <c r="H637" s="319">
        <v>845</v>
      </c>
      <c r="I637" s="320">
        <v>1036.3499999999999</v>
      </c>
      <c r="J637" s="320">
        <v>875712.69</v>
      </c>
      <c r="K637" s="319" t="s">
        <v>101</v>
      </c>
      <c r="L637" s="327">
        <v>1.9E-2</v>
      </c>
    </row>
    <row r="638" spans="1:12" ht="15.75" thickBot="1" x14ac:dyDescent="0.3">
      <c r="A638" s="326" t="s">
        <v>124</v>
      </c>
      <c r="B638" s="317" t="s">
        <v>1519</v>
      </c>
      <c r="C638" s="317" t="s">
        <v>861</v>
      </c>
      <c r="D638" s="138" t="s">
        <v>1520</v>
      </c>
      <c r="E638" s="317" t="s">
        <v>1525</v>
      </c>
      <c r="F638" s="318">
        <v>49444</v>
      </c>
      <c r="G638" s="319" t="s">
        <v>1522</v>
      </c>
      <c r="H638" s="319">
        <v>778</v>
      </c>
      <c r="I638" s="320">
        <v>1036.3499999999999</v>
      </c>
      <c r="J638" s="320">
        <v>806277.48</v>
      </c>
      <c r="K638" s="319" t="s">
        <v>101</v>
      </c>
      <c r="L638" s="327">
        <v>2.18E-2</v>
      </c>
    </row>
    <row r="639" spans="1:12" ht="15.75" thickBot="1" x14ac:dyDescent="0.3">
      <c r="A639" s="326" t="s">
        <v>124</v>
      </c>
      <c r="B639" s="317" t="s">
        <v>220</v>
      </c>
      <c r="C639" s="317" t="s">
        <v>98</v>
      </c>
      <c r="D639" s="138" t="s">
        <v>210</v>
      </c>
      <c r="E639" s="317" t="s">
        <v>1526</v>
      </c>
      <c r="F639" s="318">
        <v>48080</v>
      </c>
      <c r="G639" s="319" t="s">
        <v>1280</v>
      </c>
      <c r="H639" s="321">
        <v>2940</v>
      </c>
      <c r="I639" s="320">
        <v>1055.43</v>
      </c>
      <c r="J639" s="320">
        <v>3102970.23</v>
      </c>
      <c r="K639" s="319" t="s">
        <v>101</v>
      </c>
      <c r="L639" s="327">
        <v>5.7999999999999996E-3</v>
      </c>
    </row>
    <row r="640" spans="1:12" ht="15.75" thickBot="1" x14ac:dyDescent="0.3">
      <c r="A640" s="326" t="s">
        <v>124</v>
      </c>
      <c r="B640" s="317" t="s">
        <v>220</v>
      </c>
      <c r="C640" s="317" t="s">
        <v>106</v>
      </c>
      <c r="D640" s="138" t="s">
        <v>210</v>
      </c>
      <c r="E640" s="317" t="s">
        <v>1527</v>
      </c>
      <c r="F640" s="318">
        <v>48080</v>
      </c>
      <c r="G640" s="319" t="s">
        <v>1280</v>
      </c>
      <c r="H640" s="321">
        <v>1666</v>
      </c>
      <c r="I640" s="320">
        <v>1055.43</v>
      </c>
      <c r="J640" s="320">
        <v>1758349.8</v>
      </c>
      <c r="K640" s="319" t="s">
        <v>101</v>
      </c>
      <c r="L640" s="327">
        <v>5.4000000000000003E-3</v>
      </c>
    </row>
    <row r="641" spans="1:12" ht="15.75" thickBot="1" x14ac:dyDescent="0.3">
      <c r="A641" s="326" t="s">
        <v>124</v>
      </c>
      <c r="B641" s="317" t="s">
        <v>220</v>
      </c>
      <c r="C641" s="317" t="s">
        <v>106</v>
      </c>
      <c r="D641" s="138" t="s">
        <v>246</v>
      </c>
      <c r="E641" s="317" t="s">
        <v>551</v>
      </c>
      <c r="F641" s="318">
        <v>48080</v>
      </c>
      <c r="G641" s="319" t="s">
        <v>1280</v>
      </c>
      <c r="H641" s="319">
        <v>483</v>
      </c>
      <c r="I641" s="320">
        <v>1055.6099999999999</v>
      </c>
      <c r="J641" s="320">
        <v>509857.39</v>
      </c>
      <c r="K641" s="319" t="s">
        <v>101</v>
      </c>
      <c r="L641" s="327">
        <v>1.6000000000000001E-3</v>
      </c>
    </row>
    <row r="642" spans="1:12" ht="15.75" thickBot="1" x14ac:dyDescent="0.3">
      <c r="A642" s="326" t="s">
        <v>124</v>
      </c>
      <c r="B642" s="317" t="s">
        <v>220</v>
      </c>
      <c r="C642" s="317" t="s">
        <v>334</v>
      </c>
      <c r="D642" s="138" t="s">
        <v>210</v>
      </c>
      <c r="E642" s="317" t="s">
        <v>569</v>
      </c>
      <c r="F642" s="318">
        <v>48080</v>
      </c>
      <c r="G642" s="319" t="s">
        <v>1280</v>
      </c>
      <c r="H642" s="321">
        <v>1822</v>
      </c>
      <c r="I642" s="320">
        <v>1055.43</v>
      </c>
      <c r="J642" s="320">
        <v>1922997.2</v>
      </c>
      <c r="K642" s="319" t="s">
        <v>101</v>
      </c>
      <c r="L642" s="327">
        <v>5.7000000000000002E-3</v>
      </c>
    </row>
    <row r="643" spans="1:12" ht="15.75" thickBot="1" x14ac:dyDescent="0.3">
      <c r="A643" s="326" t="s">
        <v>124</v>
      </c>
      <c r="B643" s="317" t="s">
        <v>220</v>
      </c>
      <c r="C643" s="317" t="s">
        <v>334</v>
      </c>
      <c r="D643" s="138" t="s">
        <v>246</v>
      </c>
      <c r="E643" s="317" t="s">
        <v>570</v>
      </c>
      <c r="F643" s="318">
        <v>48080</v>
      </c>
      <c r="G643" s="319" t="s">
        <v>1280</v>
      </c>
      <c r="H643" s="321">
        <v>1447</v>
      </c>
      <c r="I643" s="320">
        <v>1055.6099999999999</v>
      </c>
      <c r="J643" s="320">
        <v>1527460.97</v>
      </c>
      <c r="K643" s="319" t="s">
        <v>101</v>
      </c>
      <c r="L643" s="327">
        <v>4.4999999999999997E-3</v>
      </c>
    </row>
    <row r="644" spans="1:12" ht="15.75" thickBot="1" x14ac:dyDescent="0.3">
      <c r="A644" s="326" t="s">
        <v>124</v>
      </c>
      <c r="B644" s="317" t="s">
        <v>220</v>
      </c>
      <c r="C644" s="317" t="s">
        <v>267</v>
      </c>
      <c r="D644" s="138" t="s">
        <v>210</v>
      </c>
      <c r="E644" s="317" t="s">
        <v>1063</v>
      </c>
      <c r="F644" s="318">
        <v>48080</v>
      </c>
      <c r="G644" s="319" t="s">
        <v>1280</v>
      </c>
      <c r="H644" s="319">
        <v>130</v>
      </c>
      <c r="I644" s="320">
        <v>1055.43</v>
      </c>
      <c r="J644" s="320">
        <v>137206.17000000001</v>
      </c>
      <c r="K644" s="319" t="s">
        <v>101</v>
      </c>
      <c r="L644" s="327">
        <v>5.9999999999999995E-4</v>
      </c>
    </row>
    <row r="645" spans="1:12" ht="15.75" thickBot="1" x14ac:dyDescent="0.3">
      <c r="A645" s="326" t="s">
        <v>124</v>
      </c>
      <c r="B645" s="317" t="s">
        <v>220</v>
      </c>
      <c r="C645" s="317" t="s">
        <v>335</v>
      </c>
      <c r="D645" s="138" t="s">
        <v>210</v>
      </c>
      <c r="E645" s="317" t="s">
        <v>1342</v>
      </c>
      <c r="F645" s="318">
        <v>48080</v>
      </c>
      <c r="G645" s="319" t="s">
        <v>1280</v>
      </c>
      <c r="H645" s="319">
        <v>225</v>
      </c>
      <c r="I645" s="320">
        <v>1055.43</v>
      </c>
      <c r="J645" s="320">
        <v>237472.21</v>
      </c>
      <c r="K645" s="319" t="s">
        <v>101</v>
      </c>
      <c r="L645" s="327">
        <v>5.8999999999999999E-3</v>
      </c>
    </row>
    <row r="646" spans="1:12" ht="15.75" thickBot="1" x14ac:dyDescent="0.3">
      <c r="A646" s="326" t="s">
        <v>124</v>
      </c>
      <c r="B646" s="317" t="s">
        <v>1085</v>
      </c>
      <c r="C646" s="317" t="s">
        <v>800</v>
      </c>
      <c r="D646" s="138" t="s">
        <v>1086</v>
      </c>
      <c r="E646" s="317" t="s">
        <v>161</v>
      </c>
      <c r="F646" s="318">
        <v>50510</v>
      </c>
      <c r="G646" s="319" t="s">
        <v>1326</v>
      </c>
      <c r="H646" s="319">
        <v>576</v>
      </c>
      <c r="I646" s="320">
        <v>1180.71</v>
      </c>
      <c r="J646" s="320">
        <v>680088.51</v>
      </c>
      <c r="K646" s="319" t="s">
        <v>101</v>
      </c>
      <c r="L646" s="327">
        <v>3.2000000000000002E-3</v>
      </c>
    </row>
    <row r="647" spans="1:12" ht="15.75" thickBot="1" x14ac:dyDescent="0.3">
      <c r="A647" s="326" t="s">
        <v>124</v>
      </c>
      <c r="B647" s="317" t="s">
        <v>1087</v>
      </c>
      <c r="C647" s="317" t="s">
        <v>800</v>
      </c>
      <c r="D647" s="138" t="s">
        <v>1088</v>
      </c>
      <c r="E647" s="317" t="s">
        <v>161</v>
      </c>
      <c r="F647" s="318">
        <v>51028</v>
      </c>
      <c r="G647" s="319" t="s">
        <v>1528</v>
      </c>
      <c r="H647" s="321">
        <v>2250</v>
      </c>
      <c r="I647" s="320">
        <v>916.74</v>
      </c>
      <c r="J647" s="320">
        <v>2062674.1</v>
      </c>
      <c r="K647" s="319" t="s">
        <v>101</v>
      </c>
      <c r="L647" s="327">
        <v>9.5999999999999992E-3</v>
      </c>
    </row>
    <row r="648" spans="1:12" ht="15.75" thickBot="1" x14ac:dyDescent="0.3">
      <c r="A648" s="326" t="s">
        <v>124</v>
      </c>
      <c r="B648" s="317" t="s">
        <v>393</v>
      </c>
      <c r="C648" s="317" t="s">
        <v>800</v>
      </c>
      <c r="D648" s="138" t="s">
        <v>327</v>
      </c>
      <c r="E648" s="317" t="s">
        <v>880</v>
      </c>
      <c r="F648" s="318">
        <v>46541</v>
      </c>
      <c r="G648" s="319" t="s">
        <v>1529</v>
      </c>
      <c r="H648" s="319">
        <v>847</v>
      </c>
      <c r="I648" s="320">
        <v>527.67999999999995</v>
      </c>
      <c r="J648" s="320">
        <v>446941.87</v>
      </c>
      <c r="K648" s="319" t="s">
        <v>101</v>
      </c>
      <c r="L648" s="327">
        <v>2.0999999999999999E-3</v>
      </c>
    </row>
    <row r="649" spans="1:12" ht="15.75" thickBot="1" x14ac:dyDescent="0.3">
      <c r="A649" s="326" t="s">
        <v>124</v>
      </c>
      <c r="B649" s="317" t="s">
        <v>393</v>
      </c>
      <c r="C649" s="317" t="s">
        <v>860</v>
      </c>
      <c r="D649" s="138" t="s">
        <v>327</v>
      </c>
      <c r="E649" s="317" t="s">
        <v>1062</v>
      </c>
      <c r="F649" s="318">
        <v>46541</v>
      </c>
      <c r="G649" s="319" t="s">
        <v>1529</v>
      </c>
      <c r="H649" s="319">
        <v>289</v>
      </c>
      <c r="I649" s="320">
        <v>527.67999999999995</v>
      </c>
      <c r="J649" s="320">
        <v>152498.46</v>
      </c>
      <c r="K649" s="319" t="s">
        <v>101</v>
      </c>
      <c r="L649" s="327">
        <v>2.8999999999999998E-3</v>
      </c>
    </row>
    <row r="650" spans="1:12" ht="15.75" thickBot="1" x14ac:dyDescent="0.3">
      <c r="A650" s="326" t="s">
        <v>124</v>
      </c>
      <c r="B650" s="317" t="s">
        <v>393</v>
      </c>
      <c r="C650" s="317" t="s">
        <v>98</v>
      </c>
      <c r="D650" s="138" t="s">
        <v>327</v>
      </c>
      <c r="E650" s="317" t="s">
        <v>881</v>
      </c>
      <c r="F650" s="318">
        <v>46541</v>
      </c>
      <c r="G650" s="319" t="s">
        <v>1529</v>
      </c>
      <c r="H650" s="321">
        <v>3948</v>
      </c>
      <c r="I650" s="320">
        <v>527.67999999999995</v>
      </c>
      <c r="J650" s="320">
        <v>2083266.21</v>
      </c>
      <c r="K650" s="319" t="s">
        <v>101</v>
      </c>
      <c r="L650" s="327">
        <v>3.8999999999999998E-3</v>
      </c>
    </row>
    <row r="651" spans="1:12" ht="15.75" thickBot="1" x14ac:dyDescent="0.3">
      <c r="A651" s="326" t="s">
        <v>124</v>
      </c>
      <c r="B651" s="317" t="s">
        <v>393</v>
      </c>
      <c r="C651" s="317" t="s">
        <v>106</v>
      </c>
      <c r="D651" s="138" t="s">
        <v>327</v>
      </c>
      <c r="E651" s="317" t="s">
        <v>882</v>
      </c>
      <c r="F651" s="318">
        <v>46541</v>
      </c>
      <c r="G651" s="319" t="s">
        <v>1529</v>
      </c>
      <c r="H651" s="321">
        <v>4745</v>
      </c>
      <c r="I651" s="320">
        <v>527.67999999999995</v>
      </c>
      <c r="J651" s="320">
        <v>2503824.2599999998</v>
      </c>
      <c r="K651" s="319" t="s">
        <v>101</v>
      </c>
      <c r="L651" s="327">
        <v>7.6E-3</v>
      </c>
    </row>
    <row r="652" spans="1:12" ht="15.75" thickBot="1" x14ac:dyDescent="0.3">
      <c r="A652" s="326" t="s">
        <v>124</v>
      </c>
      <c r="B652" s="317" t="s">
        <v>393</v>
      </c>
      <c r="C652" s="317" t="s">
        <v>334</v>
      </c>
      <c r="D652" s="138" t="s">
        <v>327</v>
      </c>
      <c r="E652" s="317" t="s">
        <v>1530</v>
      </c>
      <c r="F652" s="318">
        <v>46541</v>
      </c>
      <c r="G652" s="319" t="s">
        <v>1529</v>
      </c>
      <c r="H652" s="321">
        <v>4900</v>
      </c>
      <c r="I652" s="320">
        <v>527.67999999999995</v>
      </c>
      <c r="J652" s="320">
        <v>2585614.1</v>
      </c>
      <c r="K652" s="319" t="s">
        <v>101</v>
      </c>
      <c r="L652" s="327">
        <v>7.7000000000000002E-3</v>
      </c>
    </row>
    <row r="653" spans="1:12" ht="15.75" thickBot="1" x14ac:dyDescent="0.3">
      <c r="A653" s="326" t="s">
        <v>124</v>
      </c>
      <c r="B653" s="317" t="s">
        <v>393</v>
      </c>
      <c r="C653" s="317" t="s">
        <v>335</v>
      </c>
      <c r="D653" s="138" t="s">
        <v>327</v>
      </c>
      <c r="E653" s="317" t="s">
        <v>574</v>
      </c>
      <c r="F653" s="318">
        <v>46541</v>
      </c>
      <c r="G653" s="319" t="s">
        <v>1529</v>
      </c>
      <c r="H653" s="319">
        <v>305</v>
      </c>
      <c r="I653" s="320">
        <v>527.67999999999995</v>
      </c>
      <c r="J653" s="320">
        <v>160941.29</v>
      </c>
      <c r="K653" s="319" t="s">
        <v>101</v>
      </c>
      <c r="L653" s="327">
        <v>4.0000000000000001E-3</v>
      </c>
    </row>
    <row r="654" spans="1:12" ht="15.75" thickBot="1" x14ac:dyDescent="0.3">
      <c r="A654" s="326" t="s">
        <v>124</v>
      </c>
      <c r="B654" s="317" t="s">
        <v>393</v>
      </c>
      <c r="C654" s="317" t="s">
        <v>861</v>
      </c>
      <c r="D654" s="138" t="s">
        <v>327</v>
      </c>
      <c r="E654" s="317" t="s">
        <v>974</v>
      </c>
      <c r="F654" s="318">
        <v>46541</v>
      </c>
      <c r="G654" s="319" t="s">
        <v>1529</v>
      </c>
      <c r="H654" s="319">
        <v>180</v>
      </c>
      <c r="I654" s="320">
        <v>527.67999999999995</v>
      </c>
      <c r="J654" s="320">
        <v>94981.74</v>
      </c>
      <c r="K654" s="319" t="s">
        <v>101</v>
      </c>
      <c r="L654" s="327">
        <v>2.5999999999999999E-3</v>
      </c>
    </row>
    <row r="655" spans="1:12" ht="15.75" thickBot="1" x14ac:dyDescent="0.3">
      <c r="A655" s="326" t="s">
        <v>124</v>
      </c>
      <c r="B655" s="317" t="s">
        <v>1531</v>
      </c>
      <c r="C655" s="317" t="s">
        <v>800</v>
      </c>
      <c r="D655" s="138" t="s">
        <v>1532</v>
      </c>
      <c r="E655" s="317" t="s">
        <v>1533</v>
      </c>
      <c r="F655" s="318">
        <v>49536</v>
      </c>
      <c r="G655" s="319" t="s">
        <v>101</v>
      </c>
      <c r="H655" s="321">
        <v>1840</v>
      </c>
      <c r="I655" s="320">
        <v>998.37</v>
      </c>
      <c r="J655" s="320">
        <v>1837004.09</v>
      </c>
      <c r="K655" s="319" t="s">
        <v>101</v>
      </c>
      <c r="L655" s="327">
        <v>8.6E-3</v>
      </c>
    </row>
    <row r="656" spans="1:12" ht="15.75" thickBot="1" x14ac:dyDescent="0.3">
      <c r="A656" s="326" t="s">
        <v>124</v>
      </c>
      <c r="B656" s="317" t="s">
        <v>1531</v>
      </c>
      <c r="C656" s="317" t="s">
        <v>860</v>
      </c>
      <c r="D656" s="138" t="s">
        <v>1532</v>
      </c>
      <c r="E656" s="317" t="s">
        <v>1534</v>
      </c>
      <c r="F656" s="318">
        <v>49536</v>
      </c>
      <c r="G656" s="319" t="s">
        <v>101</v>
      </c>
      <c r="H656" s="319">
        <v>448</v>
      </c>
      <c r="I656" s="320">
        <v>998.37</v>
      </c>
      <c r="J656" s="320">
        <v>447270.56</v>
      </c>
      <c r="K656" s="319" t="s">
        <v>101</v>
      </c>
      <c r="L656" s="327">
        <v>8.5000000000000006E-3</v>
      </c>
    </row>
    <row r="657" spans="1:12" ht="15.75" thickBot="1" x14ac:dyDescent="0.3">
      <c r="A657" s="326" t="s">
        <v>124</v>
      </c>
      <c r="B657" s="317" t="s">
        <v>1531</v>
      </c>
      <c r="C657" s="317" t="s">
        <v>909</v>
      </c>
      <c r="D657" s="138" t="s">
        <v>1532</v>
      </c>
      <c r="E657" s="317" t="s">
        <v>1535</v>
      </c>
      <c r="F657" s="318">
        <v>49536</v>
      </c>
      <c r="G657" s="319" t="s">
        <v>101</v>
      </c>
      <c r="H657" s="319">
        <v>395</v>
      </c>
      <c r="I657" s="320">
        <v>998.37</v>
      </c>
      <c r="J657" s="320">
        <v>394356.86</v>
      </c>
      <c r="K657" s="319" t="s">
        <v>101</v>
      </c>
      <c r="L657" s="327">
        <v>8.6E-3</v>
      </c>
    </row>
    <row r="658" spans="1:12" ht="15.75" thickBot="1" x14ac:dyDescent="0.3">
      <c r="A658" s="326" t="s">
        <v>124</v>
      </c>
      <c r="B658" s="317" t="s">
        <v>1531</v>
      </c>
      <c r="C658" s="317" t="s">
        <v>861</v>
      </c>
      <c r="D658" s="138" t="s">
        <v>1532</v>
      </c>
      <c r="E658" s="317" t="s">
        <v>1536</v>
      </c>
      <c r="F658" s="318">
        <v>49536</v>
      </c>
      <c r="G658" s="319" t="s">
        <v>101</v>
      </c>
      <c r="H658" s="319">
        <v>317</v>
      </c>
      <c r="I658" s="320">
        <v>998.37</v>
      </c>
      <c r="J658" s="320">
        <v>316483.86</v>
      </c>
      <c r="K658" s="319" t="s">
        <v>101</v>
      </c>
      <c r="L658" s="327">
        <v>8.5000000000000006E-3</v>
      </c>
    </row>
    <row r="659" spans="1:12" ht="15.75" thickBot="1" x14ac:dyDescent="0.3">
      <c r="A659" s="326" t="s">
        <v>124</v>
      </c>
      <c r="B659" s="317" t="s">
        <v>1537</v>
      </c>
      <c r="C659" s="317" t="s">
        <v>800</v>
      </c>
      <c r="D659" s="138" t="s">
        <v>376</v>
      </c>
      <c r="E659" s="317" t="s">
        <v>1538</v>
      </c>
      <c r="F659" s="318">
        <v>48441</v>
      </c>
      <c r="G659" s="319" t="s">
        <v>1288</v>
      </c>
      <c r="H659" s="321">
        <v>3551</v>
      </c>
      <c r="I659" s="320">
        <v>1162.69</v>
      </c>
      <c r="J659" s="320">
        <v>4128706.75</v>
      </c>
      <c r="K659" s="319" t="s">
        <v>101</v>
      </c>
      <c r="L659" s="327">
        <v>1.9300000000000001E-2</v>
      </c>
    </row>
    <row r="660" spans="1:12" ht="15.75" thickBot="1" x14ac:dyDescent="0.3">
      <c r="A660" s="326" t="s">
        <v>124</v>
      </c>
      <c r="B660" s="317" t="s">
        <v>1537</v>
      </c>
      <c r="C660" s="317" t="s">
        <v>800</v>
      </c>
      <c r="D660" s="138" t="s">
        <v>1089</v>
      </c>
      <c r="E660" s="317" t="s">
        <v>161</v>
      </c>
      <c r="F660" s="318">
        <v>48990</v>
      </c>
      <c r="G660" s="319" t="s">
        <v>1539</v>
      </c>
      <c r="H660" s="321">
        <v>1245</v>
      </c>
      <c r="I660" s="320">
        <v>1040.98</v>
      </c>
      <c r="J660" s="320">
        <v>1296020.8700000001</v>
      </c>
      <c r="K660" s="319" t="s">
        <v>101</v>
      </c>
      <c r="L660" s="327">
        <v>6.0000000000000001E-3</v>
      </c>
    </row>
    <row r="661" spans="1:12" ht="15.75" thickBot="1" x14ac:dyDescent="0.3">
      <c r="A661" s="326" t="s">
        <v>124</v>
      </c>
      <c r="B661" s="317" t="s">
        <v>1537</v>
      </c>
      <c r="C661" s="317" t="s">
        <v>860</v>
      </c>
      <c r="D661" s="138" t="s">
        <v>376</v>
      </c>
      <c r="E661" s="317" t="s">
        <v>1071</v>
      </c>
      <c r="F661" s="318">
        <v>48441</v>
      </c>
      <c r="G661" s="319" t="s">
        <v>1288</v>
      </c>
      <c r="H661" s="321">
        <v>1213</v>
      </c>
      <c r="I661" s="320">
        <v>1162.69</v>
      </c>
      <c r="J661" s="320">
        <v>1410341.11</v>
      </c>
      <c r="K661" s="319" t="s">
        <v>101</v>
      </c>
      <c r="L661" s="327">
        <v>2.6800000000000001E-2</v>
      </c>
    </row>
    <row r="662" spans="1:12" ht="15.75" thickBot="1" x14ac:dyDescent="0.3">
      <c r="A662" s="326" t="s">
        <v>124</v>
      </c>
      <c r="B662" s="317" t="s">
        <v>1537</v>
      </c>
      <c r="C662" s="317" t="s">
        <v>98</v>
      </c>
      <c r="D662" s="138" t="s">
        <v>649</v>
      </c>
      <c r="E662" s="317" t="s">
        <v>650</v>
      </c>
      <c r="F662" s="318">
        <v>46614</v>
      </c>
      <c r="G662" s="319" t="s">
        <v>1540</v>
      </c>
      <c r="H662" s="321">
        <v>1397</v>
      </c>
      <c r="I662" s="320">
        <v>1039.28</v>
      </c>
      <c r="J662" s="320">
        <v>1451872.83</v>
      </c>
      <c r="K662" s="319" t="s">
        <v>101</v>
      </c>
      <c r="L662" s="327">
        <v>2.7000000000000001E-3</v>
      </c>
    </row>
    <row r="663" spans="1:12" ht="15.75" thickBot="1" x14ac:dyDescent="0.3">
      <c r="A663" s="326" t="s">
        <v>124</v>
      </c>
      <c r="B663" s="317" t="s">
        <v>1537</v>
      </c>
      <c r="C663" s="317" t="s">
        <v>106</v>
      </c>
      <c r="D663" s="138" t="s">
        <v>649</v>
      </c>
      <c r="E663" s="317" t="s">
        <v>1541</v>
      </c>
      <c r="F663" s="318">
        <v>46614</v>
      </c>
      <c r="G663" s="319" t="s">
        <v>1540</v>
      </c>
      <c r="H663" s="319">
        <v>748</v>
      </c>
      <c r="I663" s="320">
        <v>1039.28</v>
      </c>
      <c r="J663" s="320">
        <v>777380.72</v>
      </c>
      <c r="K663" s="319" t="s">
        <v>101</v>
      </c>
      <c r="L663" s="327">
        <v>2.3999999999999998E-3</v>
      </c>
    </row>
    <row r="664" spans="1:12" ht="15.75" thickBot="1" x14ac:dyDescent="0.3">
      <c r="A664" s="326" t="s">
        <v>124</v>
      </c>
      <c r="B664" s="317" t="s">
        <v>1537</v>
      </c>
      <c r="C664" s="317" t="s">
        <v>334</v>
      </c>
      <c r="D664" s="138" t="s">
        <v>649</v>
      </c>
      <c r="E664" s="317" t="s">
        <v>651</v>
      </c>
      <c r="F664" s="318">
        <v>46614</v>
      </c>
      <c r="G664" s="319" t="s">
        <v>1540</v>
      </c>
      <c r="H664" s="321">
        <v>1373</v>
      </c>
      <c r="I664" s="320">
        <v>1039.28</v>
      </c>
      <c r="J664" s="320">
        <v>1426930.13</v>
      </c>
      <c r="K664" s="319" t="s">
        <v>101</v>
      </c>
      <c r="L664" s="327">
        <v>4.1999999999999997E-3</v>
      </c>
    </row>
    <row r="665" spans="1:12" ht="15.75" thickBot="1" x14ac:dyDescent="0.3">
      <c r="A665" s="326" t="s">
        <v>124</v>
      </c>
      <c r="B665" s="317" t="s">
        <v>1537</v>
      </c>
      <c r="C665" s="317" t="s">
        <v>909</v>
      </c>
      <c r="D665" s="138" t="s">
        <v>376</v>
      </c>
      <c r="E665" s="317" t="s">
        <v>1542</v>
      </c>
      <c r="F665" s="318">
        <v>48441</v>
      </c>
      <c r="G665" s="319" t="s">
        <v>1288</v>
      </c>
      <c r="H665" s="319">
        <v>919</v>
      </c>
      <c r="I665" s="320">
        <v>1162.69</v>
      </c>
      <c r="J665" s="320">
        <v>1068510.7</v>
      </c>
      <c r="K665" s="319" t="s">
        <v>101</v>
      </c>
      <c r="L665" s="327">
        <v>2.3199999999999998E-2</v>
      </c>
    </row>
    <row r="666" spans="1:12" ht="15.75" thickBot="1" x14ac:dyDescent="0.3">
      <c r="A666" s="326" t="s">
        <v>124</v>
      </c>
      <c r="B666" s="317" t="s">
        <v>1537</v>
      </c>
      <c r="C666" s="317" t="s">
        <v>335</v>
      </c>
      <c r="D666" s="138" t="s">
        <v>649</v>
      </c>
      <c r="E666" s="317" t="s">
        <v>591</v>
      </c>
      <c r="F666" s="318">
        <v>46614</v>
      </c>
      <c r="G666" s="319" t="s">
        <v>1540</v>
      </c>
      <c r="H666" s="319">
        <v>112</v>
      </c>
      <c r="I666" s="320">
        <v>1039.28</v>
      </c>
      <c r="J666" s="320">
        <v>116399.25</v>
      </c>
      <c r="K666" s="319" t="s">
        <v>101</v>
      </c>
      <c r="L666" s="327">
        <v>2.8999999999999998E-3</v>
      </c>
    </row>
    <row r="667" spans="1:12" ht="15.75" thickBot="1" x14ac:dyDescent="0.3">
      <c r="A667" s="326" t="s">
        <v>124</v>
      </c>
      <c r="B667" s="317" t="s">
        <v>1537</v>
      </c>
      <c r="C667" s="317" t="s">
        <v>861</v>
      </c>
      <c r="D667" s="138" t="s">
        <v>376</v>
      </c>
      <c r="E667" s="317" t="s">
        <v>1244</v>
      </c>
      <c r="F667" s="318">
        <v>48441</v>
      </c>
      <c r="G667" s="319" t="s">
        <v>1288</v>
      </c>
      <c r="H667" s="319">
        <v>820</v>
      </c>
      <c r="I667" s="320">
        <v>1162.69</v>
      </c>
      <c r="J667" s="320">
        <v>953404.54</v>
      </c>
      <c r="K667" s="319" t="s">
        <v>101</v>
      </c>
      <c r="L667" s="327">
        <v>2.5700000000000001E-2</v>
      </c>
    </row>
    <row r="668" spans="1:12" ht="15.75" thickBot="1" x14ac:dyDescent="0.3">
      <c r="A668" s="326" t="s">
        <v>124</v>
      </c>
      <c r="B668" s="317" t="s">
        <v>1543</v>
      </c>
      <c r="C668" s="317" t="s">
        <v>334</v>
      </c>
      <c r="D668" s="138" t="s">
        <v>1225</v>
      </c>
      <c r="E668" s="317" t="s">
        <v>161</v>
      </c>
      <c r="F668" s="318">
        <v>47560</v>
      </c>
      <c r="G668" s="319" t="s">
        <v>1544</v>
      </c>
      <c r="H668" s="319">
        <v>840</v>
      </c>
      <c r="I668" s="320">
        <v>1029.26</v>
      </c>
      <c r="J668" s="320">
        <v>864580.63</v>
      </c>
      <c r="K668" s="319" t="s">
        <v>101</v>
      </c>
      <c r="L668" s="327">
        <v>2.5999999999999999E-3</v>
      </c>
    </row>
    <row r="669" spans="1:12" ht="15.75" thickBot="1" x14ac:dyDescent="0.3">
      <c r="A669" s="326" t="s">
        <v>124</v>
      </c>
      <c r="B669" s="317" t="s">
        <v>1171</v>
      </c>
      <c r="C669" s="317" t="s">
        <v>800</v>
      </c>
      <c r="D669" s="138" t="s">
        <v>1150</v>
      </c>
      <c r="E669" s="317" t="s">
        <v>161</v>
      </c>
      <c r="F669" s="318">
        <v>49629</v>
      </c>
      <c r="G669" s="319" t="s">
        <v>101</v>
      </c>
      <c r="H669" s="319">
        <v>906</v>
      </c>
      <c r="I669" s="320">
        <v>1118.58</v>
      </c>
      <c r="J669" s="320">
        <v>1013430</v>
      </c>
      <c r="K669" s="319" t="s">
        <v>101</v>
      </c>
      <c r="L669" s="327">
        <v>4.7000000000000002E-3</v>
      </c>
    </row>
    <row r="670" spans="1:12" ht="15.75" thickBot="1" x14ac:dyDescent="0.3">
      <c r="A670" s="326" t="s">
        <v>124</v>
      </c>
      <c r="B670" s="317" t="s">
        <v>459</v>
      </c>
      <c r="C670" s="317" t="s">
        <v>860</v>
      </c>
      <c r="D670" s="138" t="s">
        <v>460</v>
      </c>
      <c r="E670" s="317" t="s">
        <v>161</v>
      </c>
      <c r="F670" s="318">
        <v>46716</v>
      </c>
      <c r="G670" s="319" t="s">
        <v>101</v>
      </c>
      <c r="H670" s="319">
        <v>254</v>
      </c>
      <c r="I670" s="320">
        <v>728.65</v>
      </c>
      <c r="J670" s="320">
        <v>185077.62</v>
      </c>
      <c r="K670" s="319" t="s">
        <v>101</v>
      </c>
      <c r="L670" s="327">
        <v>3.5000000000000001E-3</v>
      </c>
    </row>
    <row r="671" spans="1:12" ht="15.75" thickBot="1" x14ac:dyDescent="0.3">
      <c r="A671" s="326" t="s">
        <v>124</v>
      </c>
      <c r="B671" s="317" t="s">
        <v>459</v>
      </c>
      <c r="C671" s="317" t="s">
        <v>98</v>
      </c>
      <c r="D671" s="138" t="s">
        <v>460</v>
      </c>
      <c r="E671" s="317" t="s">
        <v>963</v>
      </c>
      <c r="F671" s="318">
        <v>46716</v>
      </c>
      <c r="G671" s="319" t="s">
        <v>101</v>
      </c>
      <c r="H671" s="321">
        <v>2711</v>
      </c>
      <c r="I671" s="320">
        <v>728.65</v>
      </c>
      <c r="J671" s="320">
        <v>1975375.69</v>
      </c>
      <c r="K671" s="319" t="s">
        <v>101</v>
      </c>
      <c r="L671" s="327">
        <v>3.7000000000000002E-3</v>
      </c>
    </row>
    <row r="672" spans="1:12" ht="15.75" thickBot="1" x14ac:dyDescent="0.3">
      <c r="A672" s="326" t="s">
        <v>124</v>
      </c>
      <c r="B672" s="317" t="s">
        <v>459</v>
      </c>
      <c r="C672" s="317" t="s">
        <v>106</v>
      </c>
      <c r="D672" s="138" t="s">
        <v>460</v>
      </c>
      <c r="E672" s="317" t="s">
        <v>1545</v>
      </c>
      <c r="F672" s="318">
        <v>46716</v>
      </c>
      <c r="G672" s="319" t="s">
        <v>101</v>
      </c>
      <c r="H672" s="321">
        <v>2964</v>
      </c>
      <c r="I672" s="320">
        <v>728.65</v>
      </c>
      <c r="J672" s="320">
        <v>2159724.66</v>
      </c>
      <c r="K672" s="319" t="s">
        <v>101</v>
      </c>
      <c r="L672" s="327">
        <v>6.6E-3</v>
      </c>
    </row>
    <row r="673" spans="1:12" ht="15.75" thickBot="1" x14ac:dyDescent="0.3">
      <c r="A673" s="326" t="s">
        <v>124</v>
      </c>
      <c r="B673" s="317" t="s">
        <v>459</v>
      </c>
      <c r="C673" s="317" t="s">
        <v>334</v>
      </c>
      <c r="D673" s="138" t="s">
        <v>460</v>
      </c>
      <c r="E673" s="317" t="s">
        <v>161</v>
      </c>
      <c r="F673" s="318">
        <v>46716</v>
      </c>
      <c r="G673" s="319" t="s">
        <v>101</v>
      </c>
      <c r="H673" s="319">
        <v>44</v>
      </c>
      <c r="I673" s="320">
        <v>728.65</v>
      </c>
      <c r="J673" s="320">
        <v>32060.69</v>
      </c>
      <c r="K673" s="319" t="s">
        <v>101</v>
      </c>
      <c r="L673" s="327">
        <v>1E-4</v>
      </c>
    </row>
    <row r="674" spans="1:12" ht="15.75" thickBot="1" x14ac:dyDescent="0.3">
      <c r="A674" s="326" t="s">
        <v>124</v>
      </c>
      <c r="B674" s="317" t="s">
        <v>459</v>
      </c>
      <c r="C674" s="317" t="s">
        <v>335</v>
      </c>
      <c r="D674" s="138" t="s">
        <v>460</v>
      </c>
      <c r="E674" s="317" t="s">
        <v>672</v>
      </c>
      <c r="F674" s="318">
        <v>46716</v>
      </c>
      <c r="G674" s="319" t="s">
        <v>101</v>
      </c>
      <c r="H674" s="319">
        <v>199</v>
      </c>
      <c r="I674" s="320">
        <v>728.65</v>
      </c>
      <c r="J674" s="320">
        <v>145001.76</v>
      </c>
      <c r="K674" s="319" t="s">
        <v>101</v>
      </c>
      <c r="L674" s="327">
        <v>3.5999999999999999E-3</v>
      </c>
    </row>
    <row r="675" spans="1:12" ht="15.75" thickBot="1" x14ac:dyDescent="0.3">
      <c r="A675" s="326" t="s">
        <v>124</v>
      </c>
      <c r="B675" s="317" t="s">
        <v>459</v>
      </c>
      <c r="C675" s="317" t="s">
        <v>861</v>
      </c>
      <c r="D675" s="138" t="s">
        <v>460</v>
      </c>
      <c r="E675" s="317" t="s">
        <v>975</v>
      </c>
      <c r="F675" s="318">
        <v>46716</v>
      </c>
      <c r="G675" s="319" t="s">
        <v>101</v>
      </c>
      <c r="H675" s="319">
        <v>170</v>
      </c>
      <c r="I675" s="320">
        <v>728.65</v>
      </c>
      <c r="J675" s="320">
        <v>123870.85</v>
      </c>
      <c r="K675" s="319" t="s">
        <v>101</v>
      </c>
      <c r="L675" s="327">
        <v>3.3E-3</v>
      </c>
    </row>
    <row r="676" spans="1:12" ht="15.75" thickBot="1" x14ac:dyDescent="0.3">
      <c r="A676" s="326" t="s">
        <v>124</v>
      </c>
      <c r="B676" s="317" t="s">
        <v>43</v>
      </c>
      <c r="C676" s="317" t="s">
        <v>860</v>
      </c>
      <c r="D676" s="138" t="s">
        <v>1215</v>
      </c>
      <c r="E676" s="317" t="s">
        <v>161</v>
      </c>
      <c r="F676" s="318">
        <v>47011</v>
      </c>
      <c r="G676" s="319" t="s">
        <v>1323</v>
      </c>
      <c r="H676" s="319">
        <v>684</v>
      </c>
      <c r="I676" s="320">
        <v>1250.42</v>
      </c>
      <c r="J676" s="320">
        <v>855285.35</v>
      </c>
      <c r="K676" s="319" t="s">
        <v>101</v>
      </c>
      <c r="L676" s="327">
        <v>1.6299999999999999E-2</v>
      </c>
    </row>
    <row r="677" spans="1:12" ht="15.75" thickBot="1" x14ac:dyDescent="0.3">
      <c r="A677" s="326" t="s">
        <v>124</v>
      </c>
      <c r="B677" s="317" t="s">
        <v>43</v>
      </c>
      <c r="C677" s="317" t="s">
        <v>98</v>
      </c>
      <c r="D677" s="138" t="s">
        <v>402</v>
      </c>
      <c r="E677" s="317" t="s">
        <v>1546</v>
      </c>
      <c r="F677" s="318">
        <v>47192</v>
      </c>
      <c r="G677" s="319" t="s">
        <v>1341</v>
      </c>
      <c r="H677" s="321">
        <v>1784</v>
      </c>
      <c r="I677" s="320">
        <v>792</v>
      </c>
      <c r="J677" s="320">
        <v>1412934.41</v>
      </c>
      <c r="K677" s="319" t="s">
        <v>101</v>
      </c>
      <c r="L677" s="327">
        <v>2.7000000000000001E-3</v>
      </c>
    </row>
    <row r="678" spans="1:12" ht="15.75" thickBot="1" x14ac:dyDescent="0.3">
      <c r="A678" s="326" t="s">
        <v>124</v>
      </c>
      <c r="B678" s="317" t="s">
        <v>43</v>
      </c>
      <c r="C678" s="317" t="s">
        <v>106</v>
      </c>
      <c r="D678" s="138" t="s">
        <v>402</v>
      </c>
      <c r="E678" s="317" t="s">
        <v>577</v>
      </c>
      <c r="F678" s="318">
        <v>47192</v>
      </c>
      <c r="G678" s="319" t="s">
        <v>1341</v>
      </c>
      <c r="H678" s="321">
        <v>1662</v>
      </c>
      <c r="I678" s="320">
        <v>792</v>
      </c>
      <c r="J678" s="320">
        <v>1316309.98</v>
      </c>
      <c r="K678" s="319" t="s">
        <v>101</v>
      </c>
      <c r="L678" s="327">
        <v>4.0000000000000001E-3</v>
      </c>
    </row>
    <row r="679" spans="1:12" ht="15.75" thickBot="1" x14ac:dyDescent="0.3">
      <c r="A679" s="326" t="s">
        <v>124</v>
      </c>
      <c r="B679" s="317" t="s">
        <v>43</v>
      </c>
      <c r="C679" s="317" t="s">
        <v>267</v>
      </c>
      <c r="D679" s="138" t="s">
        <v>402</v>
      </c>
      <c r="E679" s="317" t="s">
        <v>1547</v>
      </c>
      <c r="F679" s="318">
        <v>47192</v>
      </c>
      <c r="G679" s="319" t="s">
        <v>1341</v>
      </c>
      <c r="H679" s="319">
        <v>526</v>
      </c>
      <c r="I679" s="320">
        <v>792</v>
      </c>
      <c r="J679" s="320">
        <v>416593.89</v>
      </c>
      <c r="K679" s="319" t="s">
        <v>101</v>
      </c>
      <c r="L679" s="327">
        <v>2E-3</v>
      </c>
    </row>
    <row r="680" spans="1:12" ht="15.75" thickBot="1" x14ac:dyDescent="0.3">
      <c r="A680" s="326" t="s">
        <v>124</v>
      </c>
      <c r="B680" s="317" t="s">
        <v>43</v>
      </c>
      <c r="C680" s="317" t="s">
        <v>861</v>
      </c>
      <c r="D680" s="138" t="s">
        <v>1215</v>
      </c>
      <c r="E680" s="317" t="s">
        <v>161</v>
      </c>
      <c r="F680" s="318">
        <v>47011</v>
      </c>
      <c r="G680" s="319" t="s">
        <v>1323</v>
      </c>
      <c r="H680" s="319">
        <v>463</v>
      </c>
      <c r="I680" s="320">
        <v>1250.42</v>
      </c>
      <c r="J680" s="320">
        <v>578943.15</v>
      </c>
      <c r="K680" s="319" t="s">
        <v>101</v>
      </c>
      <c r="L680" s="327">
        <v>1.5599999999999999E-2</v>
      </c>
    </row>
    <row r="681" spans="1:12" ht="15.75" thickBot="1" x14ac:dyDescent="0.3">
      <c r="A681" s="326" t="s">
        <v>124</v>
      </c>
      <c r="B681" s="317" t="s">
        <v>656</v>
      </c>
      <c r="C681" s="317" t="s">
        <v>800</v>
      </c>
      <c r="D681" s="138" t="s">
        <v>883</v>
      </c>
      <c r="E681" s="317" t="s">
        <v>884</v>
      </c>
      <c r="F681" s="318">
        <v>46924</v>
      </c>
      <c r="G681" s="319" t="s">
        <v>1548</v>
      </c>
      <c r="H681" s="319">
        <v>665</v>
      </c>
      <c r="I681" s="320">
        <v>1052.47</v>
      </c>
      <c r="J681" s="320">
        <v>699895.67</v>
      </c>
      <c r="K681" s="319" t="s">
        <v>101</v>
      </c>
      <c r="L681" s="327">
        <v>3.3E-3</v>
      </c>
    </row>
    <row r="682" spans="1:12" ht="15.75" thickBot="1" x14ac:dyDescent="0.3">
      <c r="A682" s="326" t="s">
        <v>124</v>
      </c>
      <c r="B682" s="317" t="s">
        <v>656</v>
      </c>
      <c r="C682" s="317" t="s">
        <v>98</v>
      </c>
      <c r="D682" s="138" t="s">
        <v>883</v>
      </c>
      <c r="E682" s="317" t="s">
        <v>1549</v>
      </c>
      <c r="F682" s="318">
        <v>46924</v>
      </c>
      <c r="G682" s="319" t="s">
        <v>1548</v>
      </c>
      <c r="H682" s="321">
        <v>2185</v>
      </c>
      <c r="I682" s="320">
        <v>1052.47</v>
      </c>
      <c r="J682" s="320">
        <v>2299657.21</v>
      </c>
      <c r="K682" s="319" t="s">
        <v>101</v>
      </c>
      <c r="L682" s="327">
        <v>4.3E-3</v>
      </c>
    </row>
    <row r="683" spans="1:12" ht="15.75" thickBot="1" x14ac:dyDescent="0.3">
      <c r="A683" s="326" t="s">
        <v>124</v>
      </c>
      <c r="B683" s="317" t="s">
        <v>656</v>
      </c>
      <c r="C683" s="317" t="s">
        <v>106</v>
      </c>
      <c r="D683" s="138" t="s">
        <v>883</v>
      </c>
      <c r="E683" s="317" t="s">
        <v>1261</v>
      </c>
      <c r="F683" s="318">
        <v>46924</v>
      </c>
      <c r="G683" s="319" t="s">
        <v>1548</v>
      </c>
      <c r="H683" s="321">
        <v>2491</v>
      </c>
      <c r="I683" s="320">
        <v>1052.47</v>
      </c>
      <c r="J683" s="320">
        <v>2621714.46</v>
      </c>
      <c r="K683" s="319" t="s">
        <v>101</v>
      </c>
      <c r="L683" s="327">
        <v>8.0000000000000002E-3</v>
      </c>
    </row>
    <row r="684" spans="1:12" ht="15.75" thickBot="1" x14ac:dyDescent="0.3">
      <c r="A684" s="326" t="s">
        <v>124</v>
      </c>
      <c r="B684" s="317" t="s">
        <v>656</v>
      </c>
      <c r="C684" s="317" t="s">
        <v>334</v>
      </c>
      <c r="D684" s="138" t="s">
        <v>404</v>
      </c>
      <c r="E684" s="317" t="s">
        <v>581</v>
      </c>
      <c r="F684" s="318">
        <v>48470</v>
      </c>
      <c r="G684" s="319" t="s">
        <v>1550</v>
      </c>
      <c r="H684" s="321">
        <v>3809</v>
      </c>
      <c r="I684" s="320">
        <v>1045.77</v>
      </c>
      <c r="J684" s="320">
        <v>3983351.5</v>
      </c>
      <c r="K684" s="319" t="s">
        <v>101</v>
      </c>
      <c r="L684" s="327">
        <v>1.18E-2</v>
      </c>
    </row>
    <row r="685" spans="1:12" ht="15.75" thickBot="1" x14ac:dyDescent="0.3">
      <c r="A685" s="326" t="s">
        <v>124</v>
      </c>
      <c r="B685" s="317" t="s">
        <v>656</v>
      </c>
      <c r="C685" s="317" t="s">
        <v>335</v>
      </c>
      <c r="D685" s="138" t="s">
        <v>883</v>
      </c>
      <c r="E685" s="317" t="s">
        <v>586</v>
      </c>
      <c r="F685" s="318">
        <v>46924</v>
      </c>
      <c r="G685" s="319" t="s">
        <v>1548</v>
      </c>
      <c r="H685" s="319">
        <v>159</v>
      </c>
      <c r="I685" s="320">
        <v>1052.47</v>
      </c>
      <c r="J685" s="320">
        <v>167343.48000000001</v>
      </c>
      <c r="K685" s="319" t="s">
        <v>101</v>
      </c>
      <c r="L685" s="327">
        <v>4.1000000000000003E-3</v>
      </c>
    </row>
    <row r="686" spans="1:12" ht="15.75" thickBot="1" x14ac:dyDescent="0.3">
      <c r="A686" s="326" t="s">
        <v>124</v>
      </c>
      <c r="B686" s="317" t="s">
        <v>41</v>
      </c>
      <c r="C686" s="317" t="s">
        <v>800</v>
      </c>
      <c r="D686" s="138" t="s">
        <v>42</v>
      </c>
      <c r="E686" s="317" t="s">
        <v>1551</v>
      </c>
      <c r="F686" s="318">
        <v>48745</v>
      </c>
      <c r="G686" s="319" t="s">
        <v>1552</v>
      </c>
      <c r="H686" s="319">
        <v>110</v>
      </c>
      <c r="I686" s="320">
        <v>938.11</v>
      </c>
      <c r="J686" s="320">
        <v>103192.32000000001</v>
      </c>
      <c r="K686" s="319" t="s">
        <v>101</v>
      </c>
      <c r="L686" s="327">
        <v>5.0000000000000001E-4</v>
      </c>
    </row>
    <row r="687" spans="1:12" ht="15.75" thickBot="1" x14ac:dyDescent="0.3">
      <c r="A687" s="326" t="s">
        <v>124</v>
      </c>
      <c r="B687" s="317" t="s">
        <v>41</v>
      </c>
      <c r="C687" s="317" t="s">
        <v>860</v>
      </c>
      <c r="D687" s="138" t="s">
        <v>42</v>
      </c>
      <c r="E687" s="317" t="s">
        <v>1553</v>
      </c>
      <c r="F687" s="318">
        <v>48745</v>
      </c>
      <c r="G687" s="319" t="s">
        <v>1552</v>
      </c>
      <c r="H687" s="319">
        <v>100</v>
      </c>
      <c r="I687" s="320">
        <v>938.11</v>
      </c>
      <c r="J687" s="320">
        <v>93811.199999999997</v>
      </c>
      <c r="K687" s="319" t="s">
        <v>101</v>
      </c>
      <c r="L687" s="327">
        <v>1.8E-3</v>
      </c>
    </row>
    <row r="688" spans="1:12" ht="15.75" thickBot="1" x14ac:dyDescent="0.3">
      <c r="A688" s="326" t="s">
        <v>124</v>
      </c>
      <c r="B688" s="317" t="s">
        <v>41</v>
      </c>
      <c r="C688" s="317" t="s">
        <v>909</v>
      </c>
      <c r="D688" s="138" t="s">
        <v>42</v>
      </c>
      <c r="E688" s="317" t="s">
        <v>1553</v>
      </c>
      <c r="F688" s="318">
        <v>48745</v>
      </c>
      <c r="G688" s="319" t="s">
        <v>1552</v>
      </c>
      <c r="H688" s="319">
        <v>100</v>
      </c>
      <c r="I688" s="320">
        <v>938.11</v>
      </c>
      <c r="J688" s="320">
        <v>93811.199999999997</v>
      </c>
      <c r="K688" s="319" t="s">
        <v>101</v>
      </c>
      <c r="L688" s="327">
        <v>2E-3</v>
      </c>
    </row>
    <row r="689" spans="1:12" ht="15.75" thickBot="1" x14ac:dyDescent="0.3">
      <c r="A689" s="326" t="s">
        <v>124</v>
      </c>
      <c r="B689" s="317" t="s">
        <v>1090</v>
      </c>
      <c r="C689" s="317" t="s">
        <v>800</v>
      </c>
      <c r="D689" s="138" t="s">
        <v>1091</v>
      </c>
      <c r="E689" s="317" t="s">
        <v>161</v>
      </c>
      <c r="F689" s="318">
        <v>50754</v>
      </c>
      <c r="G689" s="319" t="s">
        <v>1554</v>
      </c>
      <c r="H689" s="319">
        <v>730</v>
      </c>
      <c r="I689" s="320">
        <v>1068.3399999999999</v>
      </c>
      <c r="J689" s="320">
        <v>779887.95</v>
      </c>
      <c r="K689" s="319" t="s">
        <v>101</v>
      </c>
      <c r="L689" s="327">
        <v>3.5999999999999999E-3</v>
      </c>
    </row>
    <row r="690" spans="1:12" ht="15.75" thickBot="1" x14ac:dyDescent="0.3">
      <c r="A690" s="326" t="s">
        <v>124</v>
      </c>
      <c r="B690" s="317" t="s">
        <v>1090</v>
      </c>
      <c r="C690" s="317" t="s">
        <v>909</v>
      </c>
      <c r="D690" s="138" t="s">
        <v>1091</v>
      </c>
      <c r="E690" s="317" t="s">
        <v>1555</v>
      </c>
      <c r="F690" s="318">
        <v>50754</v>
      </c>
      <c r="G690" s="319" t="s">
        <v>1554</v>
      </c>
      <c r="H690" s="319">
        <v>345</v>
      </c>
      <c r="I690" s="320">
        <v>1068.3399999999999</v>
      </c>
      <c r="J690" s="320">
        <v>368577.18</v>
      </c>
      <c r="K690" s="319" t="s">
        <v>101</v>
      </c>
      <c r="L690" s="327">
        <v>8.0000000000000002E-3</v>
      </c>
    </row>
    <row r="691" spans="1:12" ht="15.75" thickBot="1" x14ac:dyDescent="0.3">
      <c r="A691" s="326" t="s">
        <v>124</v>
      </c>
      <c r="B691" s="317" t="s">
        <v>1090</v>
      </c>
      <c r="C691" s="317" t="s">
        <v>861</v>
      </c>
      <c r="D691" s="138" t="s">
        <v>1091</v>
      </c>
      <c r="E691" s="317" t="s">
        <v>610</v>
      </c>
      <c r="F691" s="318">
        <v>50754</v>
      </c>
      <c r="G691" s="319" t="s">
        <v>1554</v>
      </c>
      <c r="H691" s="319">
        <v>425</v>
      </c>
      <c r="I691" s="320">
        <v>1068.3399999999999</v>
      </c>
      <c r="J691" s="320">
        <v>454044.35</v>
      </c>
      <c r="K691" s="319" t="s">
        <v>101</v>
      </c>
      <c r="L691" s="327">
        <v>1.23E-2</v>
      </c>
    </row>
    <row r="692" spans="1:12" ht="15.75" thickBot="1" x14ac:dyDescent="0.3">
      <c r="A692" s="326" t="s">
        <v>124</v>
      </c>
      <c r="B692" s="317" t="s">
        <v>1092</v>
      </c>
      <c r="C692" s="317" t="s">
        <v>800</v>
      </c>
      <c r="D692" s="138" t="s">
        <v>1093</v>
      </c>
      <c r="E692" s="317" t="s">
        <v>161</v>
      </c>
      <c r="F692" s="318">
        <v>49933</v>
      </c>
      <c r="G692" s="319" t="s">
        <v>1556</v>
      </c>
      <c r="H692" s="321">
        <v>1427</v>
      </c>
      <c r="I692" s="320">
        <v>1036.8599999999999</v>
      </c>
      <c r="J692" s="320">
        <v>1479592.29</v>
      </c>
      <c r="K692" s="319" t="s">
        <v>101</v>
      </c>
      <c r="L692" s="327">
        <v>6.8999999999999999E-3</v>
      </c>
    </row>
    <row r="693" spans="1:12" ht="15.75" thickBot="1" x14ac:dyDescent="0.3">
      <c r="A693" s="326" t="s">
        <v>124</v>
      </c>
      <c r="B693" s="317" t="s">
        <v>1092</v>
      </c>
      <c r="C693" s="317" t="s">
        <v>800</v>
      </c>
      <c r="D693" s="138" t="s">
        <v>1094</v>
      </c>
      <c r="E693" s="317" t="s">
        <v>161</v>
      </c>
      <c r="F693" s="318">
        <v>49567</v>
      </c>
      <c r="G693" s="319" t="s">
        <v>1442</v>
      </c>
      <c r="H693" s="319">
        <v>685</v>
      </c>
      <c r="I693" s="320">
        <v>1066.2</v>
      </c>
      <c r="J693" s="320">
        <v>730346.72</v>
      </c>
      <c r="K693" s="319" t="s">
        <v>101</v>
      </c>
      <c r="L693" s="327">
        <v>3.3999999999999998E-3</v>
      </c>
    </row>
    <row r="694" spans="1:12" ht="15.75" thickBot="1" x14ac:dyDescent="0.3">
      <c r="A694" s="326" t="s">
        <v>124</v>
      </c>
      <c r="B694" s="317" t="s">
        <v>1092</v>
      </c>
      <c r="C694" s="317" t="s">
        <v>800</v>
      </c>
      <c r="D694" s="138" t="s">
        <v>1095</v>
      </c>
      <c r="E694" s="317" t="s">
        <v>161</v>
      </c>
      <c r="F694" s="318">
        <v>50663</v>
      </c>
      <c r="G694" s="319" t="s">
        <v>1557</v>
      </c>
      <c r="H694" s="319">
        <v>444</v>
      </c>
      <c r="I694" s="320">
        <v>1084.1400000000001</v>
      </c>
      <c r="J694" s="320">
        <v>481359.63</v>
      </c>
      <c r="K694" s="319" t="s">
        <v>101</v>
      </c>
      <c r="L694" s="327">
        <v>2.2000000000000001E-3</v>
      </c>
    </row>
    <row r="695" spans="1:12" ht="15.75" thickBot="1" x14ac:dyDescent="0.3">
      <c r="A695" s="326" t="s">
        <v>124</v>
      </c>
      <c r="B695" s="317" t="s">
        <v>1030</v>
      </c>
      <c r="C695" s="317" t="s">
        <v>800</v>
      </c>
      <c r="D695" s="138" t="s">
        <v>855</v>
      </c>
      <c r="E695" s="317" t="s">
        <v>161</v>
      </c>
      <c r="F695" s="318">
        <v>46482</v>
      </c>
      <c r="G695" s="319" t="s">
        <v>101</v>
      </c>
      <c r="H695" s="319">
        <v>310</v>
      </c>
      <c r="I695" s="320">
        <v>995.43</v>
      </c>
      <c r="J695" s="320">
        <v>308584.39</v>
      </c>
      <c r="K695" s="319" t="s">
        <v>101</v>
      </c>
      <c r="L695" s="327">
        <v>1.4E-3</v>
      </c>
    </row>
    <row r="696" spans="1:12" ht="15.75" thickBot="1" x14ac:dyDescent="0.3">
      <c r="A696" s="326" t="s">
        <v>124</v>
      </c>
      <c r="B696" s="317" t="s">
        <v>1030</v>
      </c>
      <c r="C696" s="317" t="s">
        <v>98</v>
      </c>
      <c r="D696" s="138" t="s">
        <v>855</v>
      </c>
      <c r="E696" s="317" t="s">
        <v>1558</v>
      </c>
      <c r="F696" s="318">
        <v>46482</v>
      </c>
      <c r="G696" s="319" t="s">
        <v>101</v>
      </c>
      <c r="H696" s="321">
        <v>1640</v>
      </c>
      <c r="I696" s="320">
        <v>995.43</v>
      </c>
      <c r="J696" s="320">
        <v>1632510.95</v>
      </c>
      <c r="K696" s="319" t="s">
        <v>101</v>
      </c>
      <c r="L696" s="327">
        <v>3.0999999999999999E-3</v>
      </c>
    </row>
    <row r="697" spans="1:12" ht="15.75" thickBot="1" x14ac:dyDescent="0.3">
      <c r="A697" s="326" t="s">
        <v>124</v>
      </c>
      <c r="B697" s="317" t="s">
        <v>1030</v>
      </c>
      <c r="C697" s="317" t="s">
        <v>106</v>
      </c>
      <c r="D697" s="138" t="s">
        <v>855</v>
      </c>
      <c r="E697" s="317" t="s">
        <v>161</v>
      </c>
      <c r="F697" s="318">
        <v>46482</v>
      </c>
      <c r="G697" s="319" t="s">
        <v>101</v>
      </c>
      <c r="H697" s="321">
        <v>1910</v>
      </c>
      <c r="I697" s="320">
        <v>995.43</v>
      </c>
      <c r="J697" s="320">
        <v>1901277.99</v>
      </c>
      <c r="K697" s="319" t="s">
        <v>101</v>
      </c>
      <c r="L697" s="327">
        <v>5.7999999999999996E-3</v>
      </c>
    </row>
    <row r="698" spans="1:12" ht="15.75" thickBot="1" x14ac:dyDescent="0.3">
      <c r="A698" s="326" t="s">
        <v>124</v>
      </c>
      <c r="B698" s="317" t="s">
        <v>1030</v>
      </c>
      <c r="C698" s="317" t="s">
        <v>334</v>
      </c>
      <c r="D698" s="138" t="s">
        <v>6</v>
      </c>
      <c r="E698" s="317" t="s">
        <v>582</v>
      </c>
      <c r="F698" s="318">
        <v>46595</v>
      </c>
      <c r="G698" s="319" t="s">
        <v>1559</v>
      </c>
      <c r="H698" s="321">
        <v>2016</v>
      </c>
      <c r="I698" s="320">
        <v>686.26</v>
      </c>
      <c r="J698" s="320">
        <v>1383495.58</v>
      </c>
      <c r="K698" s="319" t="s">
        <v>101</v>
      </c>
      <c r="L698" s="327">
        <v>4.1000000000000003E-3</v>
      </c>
    </row>
    <row r="699" spans="1:12" ht="15.75" thickBot="1" x14ac:dyDescent="0.3">
      <c r="A699" s="326" t="s">
        <v>124</v>
      </c>
      <c r="B699" s="317" t="s">
        <v>1030</v>
      </c>
      <c r="C699" s="317" t="s">
        <v>335</v>
      </c>
      <c r="D699" s="138" t="s">
        <v>855</v>
      </c>
      <c r="E699" s="317" t="s">
        <v>161</v>
      </c>
      <c r="F699" s="318">
        <v>46482</v>
      </c>
      <c r="G699" s="319" t="s">
        <v>101</v>
      </c>
      <c r="H699" s="319">
        <v>140</v>
      </c>
      <c r="I699" s="320">
        <v>995.43</v>
      </c>
      <c r="J699" s="320">
        <v>139360.69</v>
      </c>
      <c r="K699" s="319" t="s">
        <v>101</v>
      </c>
      <c r="L699" s="327">
        <v>3.3999999999999998E-3</v>
      </c>
    </row>
    <row r="700" spans="1:12" ht="15.75" thickBot="1" x14ac:dyDescent="0.3">
      <c r="A700" s="326" t="s">
        <v>124</v>
      </c>
      <c r="B700" s="317" t="s">
        <v>1560</v>
      </c>
      <c r="C700" s="317" t="s">
        <v>909</v>
      </c>
      <c r="D700" s="138" t="s">
        <v>1136</v>
      </c>
      <c r="E700" s="317" t="s">
        <v>1561</v>
      </c>
      <c r="F700" s="318">
        <v>49689</v>
      </c>
      <c r="G700" s="319" t="s">
        <v>1562</v>
      </c>
      <c r="H700" s="319">
        <v>350</v>
      </c>
      <c r="I700" s="320">
        <v>1170.77</v>
      </c>
      <c r="J700" s="320">
        <v>409769.69</v>
      </c>
      <c r="K700" s="319" t="s">
        <v>101</v>
      </c>
      <c r="L700" s="327">
        <v>8.8999999999999999E-3</v>
      </c>
    </row>
    <row r="701" spans="1:12" ht="15.75" thickBot="1" x14ac:dyDescent="0.3">
      <c r="A701" s="326" t="s">
        <v>124</v>
      </c>
      <c r="B701" s="317" t="s">
        <v>1563</v>
      </c>
      <c r="C701" s="317" t="s">
        <v>800</v>
      </c>
      <c r="D701" s="138" t="s">
        <v>1564</v>
      </c>
      <c r="E701" s="317" t="s">
        <v>161</v>
      </c>
      <c r="F701" s="318">
        <v>46310</v>
      </c>
      <c r="G701" s="319" t="s">
        <v>1332</v>
      </c>
      <c r="H701" s="319">
        <v>333</v>
      </c>
      <c r="I701" s="320">
        <v>1085.44</v>
      </c>
      <c r="J701" s="320">
        <v>361451.54</v>
      </c>
      <c r="K701" s="319" t="s">
        <v>101</v>
      </c>
      <c r="L701" s="327">
        <v>1.6999999999999999E-3</v>
      </c>
    </row>
    <row r="702" spans="1:12" ht="15.75" thickBot="1" x14ac:dyDescent="0.3">
      <c r="A702" s="326" t="s">
        <v>124</v>
      </c>
      <c r="B702" s="317" t="s">
        <v>1563</v>
      </c>
      <c r="C702" s="317" t="s">
        <v>98</v>
      </c>
      <c r="D702" s="138" t="s">
        <v>1564</v>
      </c>
      <c r="E702" s="317" t="s">
        <v>1565</v>
      </c>
      <c r="F702" s="318">
        <v>46310</v>
      </c>
      <c r="G702" s="319" t="s">
        <v>1332</v>
      </c>
      <c r="H702" s="321">
        <v>3043</v>
      </c>
      <c r="I702" s="320">
        <v>1085.44</v>
      </c>
      <c r="J702" s="320">
        <v>3302994.06</v>
      </c>
      <c r="K702" s="319" t="s">
        <v>101</v>
      </c>
      <c r="L702" s="327">
        <v>6.1999999999999998E-3</v>
      </c>
    </row>
    <row r="703" spans="1:12" ht="15.75" thickBot="1" x14ac:dyDescent="0.3">
      <c r="A703" s="326" t="s">
        <v>124</v>
      </c>
      <c r="B703" s="317" t="s">
        <v>1563</v>
      </c>
      <c r="C703" s="317" t="s">
        <v>106</v>
      </c>
      <c r="D703" s="138" t="s">
        <v>1564</v>
      </c>
      <c r="E703" s="317" t="s">
        <v>1566</v>
      </c>
      <c r="F703" s="318">
        <v>46310</v>
      </c>
      <c r="G703" s="319" t="s">
        <v>1332</v>
      </c>
      <c r="H703" s="321">
        <v>2488</v>
      </c>
      <c r="I703" s="320">
        <v>1085.44</v>
      </c>
      <c r="J703" s="320">
        <v>2700574.84</v>
      </c>
      <c r="K703" s="319" t="s">
        <v>101</v>
      </c>
      <c r="L703" s="327">
        <v>8.2000000000000007E-3</v>
      </c>
    </row>
    <row r="704" spans="1:12" ht="15.75" thickBot="1" x14ac:dyDescent="0.3">
      <c r="A704" s="326" t="s">
        <v>124</v>
      </c>
      <c r="B704" s="317" t="s">
        <v>1563</v>
      </c>
      <c r="C704" s="317" t="s">
        <v>267</v>
      </c>
      <c r="D704" s="138" t="s">
        <v>1564</v>
      </c>
      <c r="E704" s="317" t="s">
        <v>1567</v>
      </c>
      <c r="F704" s="318">
        <v>46310</v>
      </c>
      <c r="G704" s="319" t="s">
        <v>1332</v>
      </c>
      <c r="H704" s="319">
        <v>902</v>
      </c>
      <c r="I704" s="320">
        <v>1085.44</v>
      </c>
      <c r="J704" s="320">
        <v>979066.92</v>
      </c>
      <c r="K704" s="319" t="s">
        <v>101</v>
      </c>
      <c r="L704" s="327">
        <v>4.5999999999999999E-3</v>
      </c>
    </row>
    <row r="705" spans="1:12" ht="15.75" thickBot="1" x14ac:dyDescent="0.3">
      <c r="A705" s="326" t="s">
        <v>124</v>
      </c>
      <c r="B705" s="317" t="s">
        <v>1563</v>
      </c>
      <c r="C705" s="317" t="s">
        <v>335</v>
      </c>
      <c r="D705" s="138" t="s">
        <v>1564</v>
      </c>
      <c r="E705" s="317" t="s">
        <v>1568</v>
      </c>
      <c r="F705" s="318">
        <v>46310</v>
      </c>
      <c r="G705" s="319" t="s">
        <v>1332</v>
      </c>
      <c r="H705" s="319">
        <v>300</v>
      </c>
      <c r="I705" s="320">
        <v>1085.44</v>
      </c>
      <c r="J705" s="320">
        <v>325632.02</v>
      </c>
      <c r="K705" s="319" t="s">
        <v>101</v>
      </c>
      <c r="L705" s="327">
        <v>8.0000000000000002E-3</v>
      </c>
    </row>
    <row r="706" spans="1:12" ht="15.75" thickBot="1" x14ac:dyDescent="0.3">
      <c r="A706" s="326" t="s">
        <v>124</v>
      </c>
      <c r="B706" s="317" t="s">
        <v>472</v>
      </c>
      <c r="C706" s="317" t="s">
        <v>800</v>
      </c>
      <c r="D706" s="138" t="s">
        <v>473</v>
      </c>
      <c r="E706" s="317" t="s">
        <v>810</v>
      </c>
      <c r="F706" s="318">
        <v>46310</v>
      </c>
      <c r="G706" s="319" t="s">
        <v>1332</v>
      </c>
      <c r="H706" s="319">
        <v>340</v>
      </c>
      <c r="I706" s="320">
        <v>1078.49</v>
      </c>
      <c r="J706" s="320">
        <v>366687.82</v>
      </c>
      <c r="K706" s="319" t="s">
        <v>101</v>
      </c>
      <c r="L706" s="327">
        <v>1.6999999999999999E-3</v>
      </c>
    </row>
    <row r="707" spans="1:12" ht="15.75" thickBot="1" x14ac:dyDescent="0.3">
      <c r="A707" s="326" t="s">
        <v>124</v>
      </c>
      <c r="B707" s="317" t="s">
        <v>472</v>
      </c>
      <c r="C707" s="317" t="s">
        <v>98</v>
      </c>
      <c r="D707" s="138" t="s">
        <v>473</v>
      </c>
      <c r="E707" s="317" t="s">
        <v>1569</v>
      </c>
      <c r="F707" s="318">
        <v>46310</v>
      </c>
      <c r="G707" s="319" t="s">
        <v>1332</v>
      </c>
      <c r="H707" s="321">
        <v>1547</v>
      </c>
      <c r="I707" s="320">
        <v>1078.49</v>
      </c>
      <c r="J707" s="320">
        <v>1668429.57</v>
      </c>
      <c r="K707" s="319" t="s">
        <v>101</v>
      </c>
      <c r="L707" s="327">
        <v>3.0999999999999999E-3</v>
      </c>
    </row>
    <row r="708" spans="1:12" ht="15.75" thickBot="1" x14ac:dyDescent="0.3">
      <c r="A708" s="326" t="s">
        <v>124</v>
      </c>
      <c r="B708" s="317" t="s">
        <v>472</v>
      </c>
      <c r="C708" s="317" t="s">
        <v>106</v>
      </c>
      <c r="D708" s="138" t="s">
        <v>473</v>
      </c>
      <c r="E708" s="317" t="s">
        <v>583</v>
      </c>
      <c r="F708" s="318">
        <v>46310</v>
      </c>
      <c r="G708" s="319" t="s">
        <v>1332</v>
      </c>
      <c r="H708" s="321">
        <v>1670</v>
      </c>
      <c r="I708" s="320">
        <v>1078.49</v>
      </c>
      <c r="J708" s="320">
        <v>1801084.28</v>
      </c>
      <c r="K708" s="319" t="s">
        <v>101</v>
      </c>
      <c r="L708" s="327">
        <v>5.4999999999999997E-3</v>
      </c>
    </row>
    <row r="709" spans="1:12" ht="15.75" thickBot="1" x14ac:dyDescent="0.3">
      <c r="A709" s="326" t="s">
        <v>124</v>
      </c>
      <c r="B709" s="317" t="s">
        <v>472</v>
      </c>
      <c r="C709" s="317" t="s">
        <v>334</v>
      </c>
      <c r="D709" s="138" t="s">
        <v>473</v>
      </c>
      <c r="E709" s="317" t="s">
        <v>1318</v>
      </c>
      <c r="F709" s="318">
        <v>46310</v>
      </c>
      <c r="G709" s="319" t="s">
        <v>1332</v>
      </c>
      <c r="H709" s="321">
        <v>1129</v>
      </c>
      <c r="I709" s="320">
        <v>1078.49</v>
      </c>
      <c r="J709" s="320">
        <v>1217619.26</v>
      </c>
      <c r="K709" s="319" t="s">
        <v>101</v>
      </c>
      <c r="L709" s="327">
        <v>3.5999999999999999E-3</v>
      </c>
    </row>
    <row r="710" spans="1:12" ht="15.75" thickBot="1" x14ac:dyDescent="0.3">
      <c r="A710" s="326" t="s">
        <v>124</v>
      </c>
      <c r="B710" s="317" t="s">
        <v>472</v>
      </c>
      <c r="C710" s="317" t="s">
        <v>335</v>
      </c>
      <c r="D710" s="138" t="s">
        <v>473</v>
      </c>
      <c r="E710" s="317" t="s">
        <v>586</v>
      </c>
      <c r="F710" s="318">
        <v>46310</v>
      </c>
      <c r="G710" s="319" t="s">
        <v>1332</v>
      </c>
      <c r="H710" s="319">
        <v>159</v>
      </c>
      <c r="I710" s="320">
        <v>1078.49</v>
      </c>
      <c r="J710" s="320">
        <v>171480.48</v>
      </c>
      <c r="K710" s="319" t="s">
        <v>101</v>
      </c>
      <c r="L710" s="327">
        <v>4.1999999999999997E-3</v>
      </c>
    </row>
    <row r="711" spans="1:12" ht="15.75" thickBot="1" x14ac:dyDescent="0.3">
      <c r="A711" s="326" t="s">
        <v>124</v>
      </c>
      <c r="B711" s="317" t="s">
        <v>999</v>
      </c>
      <c r="C711" s="317" t="s">
        <v>334</v>
      </c>
      <c r="D711" s="138" t="s">
        <v>271</v>
      </c>
      <c r="E711" s="317" t="s">
        <v>584</v>
      </c>
      <c r="F711" s="318">
        <v>47174</v>
      </c>
      <c r="G711" s="319" t="s">
        <v>1570</v>
      </c>
      <c r="H711" s="321">
        <v>1627</v>
      </c>
      <c r="I711" s="320">
        <v>1037.9000000000001</v>
      </c>
      <c r="J711" s="320">
        <v>1688662.34</v>
      </c>
      <c r="K711" s="319" t="s">
        <v>101</v>
      </c>
      <c r="L711" s="327">
        <v>5.0000000000000001E-3</v>
      </c>
    </row>
    <row r="712" spans="1:12" ht="15.75" thickBot="1" x14ac:dyDescent="0.3">
      <c r="A712" s="326" t="s">
        <v>124</v>
      </c>
      <c r="B712" s="317" t="s">
        <v>1571</v>
      </c>
      <c r="C712" s="317" t="s">
        <v>98</v>
      </c>
      <c r="D712" s="138" t="s">
        <v>1572</v>
      </c>
      <c r="E712" s="317" t="s">
        <v>1573</v>
      </c>
      <c r="F712" s="318">
        <v>48475</v>
      </c>
      <c r="G712" s="319" t="s">
        <v>101</v>
      </c>
      <c r="H712" s="321">
        <v>2364</v>
      </c>
      <c r="I712" s="320">
        <v>997.47</v>
      </c>
      <c r="J712" s="320">
        <v>2358024.48</v>
      </c>
      <c r="K712" s="319" t="s">
        <v>101</v>
      </c>
      <c r="L712" s="327">
        <v>4.4000000000000003E-3</v>
      </c>
    </row>
    <row r="713" spans="1:12" ht="15.75" thickBot="1" x14ac:dyDescent="0.3">
      <c r="A713" s="326" t="s">
        <v>124</v>
      </c>
      <c r="B713" s="317" t="s">
        <v>1571</v>
      </c>
      <c r="C713" s="317" t="s">
        <v>106</v>
      </c>
      <c r="D713" s="138" t="s">
        <v>1572</v>
      </c>
      <c r="E713" s="317" t="s">
        <v>1574</v>
      </c>
      <c r="F713" s="318">
        <v>48475</v>
      </c>
      <c r="G713" s="319" t="s">
        <v>101</v>
      </c>
      <c r="H713" s="321">
        <v>1448</v>
      </c>
      <c r="I713" s="320">
        <v>997.47</v>
      </c>
      <c r="J713" s="320">
        <v>1444339.87</v>
      </c>
      <c r="K713" s="319" t="s">
        <v>101</v>
      </c>
      <c r="L713" s="327">
        <v>4.4000000000000003E-3</v>
      </c>
    </row>
    <row r="714" spans="1:12" ht="15.75" thickBot="1" x14ac:dyDescent="0.3">
      <c r="A714" s="326" t="s">
        <v>124</v>
      </c>
      <c r="B714" s="317" t="s">
        <v>1096</v>
      </c>
      <c r="C714" s="317" t="s">
        <v>800</v>
      </c>
      <c r="D714" s="138" t="s">
        <v>1097</v>
      </c>
      <c r="E714" s="317" t="s">
        <v>161</v>
      </c>
      <c r="F714" s="318">
        <v>50693</v>
      </c>
      <c r="G714" s="319" t="s">
        <v>1575</v>
      </c>
      <c r="H714" s="321">
        <v>1477</v>
      </c>
      <c r="I714" s="320">
        <v>1148.26</v>
      </c>
      <c r="J714" s="320">
        <v>1695986.57</v>
      </c>
      <c r="K714" s="319" t="s">
        <v>101</v>
      </c>
      <c r="L714" s="327">
        <v>7.9000000000000008E-3</v>
      </c>
    </row>
    <row r="715" spans="1:12" ht="15.75" thickBot="1" x14ac:dyDescent="0.3">
      <c r="A715" s="326" t="s">
        <v>124</v>
      </c>
      <c r="B715" s="317" t="s">
        <v>1000</v>
      </c>
      <c r="C715" s="317" t="s">
        <v>800</v>
      </c>
      <c r="D715" s="138" t="s">
        <v>199</v>
      </c>
      <c r="E715" s="317" t="s">
        <v>161</v>
      </c>
      <c r="F715" s="318">
        <v>48531</v>
      </c>
      <c r="G715" s="319" t="s">
        <v>101</v>
      </c>
      <c r="H715" s="321">
        <v>3528</v>
      </c>
      <c r="I715" s="320">
        <v>70.67</v>
      </c>
      <c r="J715" s="320">
        <v>249326.71</v>
      </c>
      <c r="K715" s="319" t="s">
        <v>101</v>
      </c>
      <c r="L715" s="327">
        <v>1.1999999999999999E-3</v>
      </c>
    </row>
    <row r="716" spans="1:12" ht="15.75" thickBot="1" x14ac:dyDescent="0.3">
      <c r="A716" s="326" t="s">
        <v>124</v>
      </c>
      <c r="B716" s="317" t="s">
        <v>1000</v>
      </c>
      <c r="C716" s="317" t="s">
        <v>800</v>
      </c>
      <c r="D716" s="138" t="s">
        <v>925</v>
      </c>
      <c r="E716" s="317" t="s">
        <v>161</v>
      </c>
      <c r="F716" s="318">
        <v>50357</v>
      </c>
      <c r="G716" s="319" t="s">
        <v>101</v>
      </c>
      <c r="H716" s="321">
        <v>1481</v>
      </c>
      <c r="I716" s="320">
        <v>40.33</v>
      </c>
      <c r="J716" s="320">
        <v>59733.43</v>
      </c>
      <c r="K716" s="319" t="s">
        <v>101</v>
      </c>
      <c r="L716" s="327">
        <v>2.9999999999999997E-4</v>
      </c>
    </row>
    <row r="717" spans="1:12" ht="15.75" thickBot="1" x14ac:dyDescent="0.3">
      <c r="A717" s="326" t="s">
        <v>124</v>
      </c>
      <c r="B717" s="317" t="s">
        <v>1000</v>
      </c>
      <c r="C717" s="317" t="s">
        <v>860</v>
      </c>
      <c r="D717" s="138" t="s">
        <v>199</v>
      </c>
      <c r="E717" s="317" t="s">
        <v>161</v>
      </c>
      <c r="F717" s="318">
        <v>48531</v>
      </c>
      <c r="G717" s="319" t="s">
        <v>101</v>
      </c>
      <c r="H717" s="321">
        <v>1201</v>
      </c>
      <c r="I717" s="320">
        <v>70.67</v>
      </c>
      <c r="J717" s="320">
        <v>84875.67</v>
      </c>
      <c r="K717" s="319" t="s">
        <v>101</v>
      </c>
      <c r="L717" s="327">
        <v>1.6000000000000001E-3</v>
      </c>
    </row>
    <row r="718" spans="1:12" ht="15.75" thickBot="1" x14ac:dyDescent="0.3">
      <c r="A718" s="326" t="s">
        <v>124</v>
      </c>
      <c r="B718" s="317" t="s">
        <v>1000</v>
      </c>
      <c r="C718" s="317" t="s">
        <v>860</v>
      </c>
      <c r="D718" s="138" t="s">
        <v>924</v>
      </c>
      <c r="E718" s="317" t="s">
        <v>161</v>
      </c>
      <c r="F718" s="318">
        <v>46630</v>
      </c>
      <c r="G718" s="319" t="s">
        <v>101</v>
      </c>
      <c r="H718" s="321">
        <v>7168</v>
      </c>
      <c r="I718" s="320">
        <v>10.5</v>
      </c>
      <c r="J718" s="320">
        <v>75264</v>
      </c>
      <c r="K718" s="319" t="s">
        <v>101</v>
      </c>
      <c r="L718" s="327">
        <v>1.4E-3</v>
      </c>
    </row>
    <row r="719" spans="1:12" ht="15.75" thickBot="1" x14ac:dyDescent="0.3">
      <c r="A719" s="326" t="s">
        <v>124</v>
      </c>
      <c r="B719" s="317" t="s">
        <v>1000</v>
      </c>
      <c r="C719" s="317" t="s">
        <v>860</v>
      </c>
      <c r="D719" s="138" t="s">
        <v>10</v>
      </c>
      <c r="E719" s="317" t="s">
        <v>161</v>
      </c>
      <c r="F719" s="318">
        <v>48531</v>
      </c>
      <c r="G719" s="319" t="s">
        <v>101</v>
      </c>
      <c r="H719" s="319">
        <v>893</v>
      </c>
      <c r="I719" s="320">
        <v>70.67</v>
      </c>
      <c r="J719" s="320">
        <v>63109.06</v>
      </c>
      <c r="K719" s="319" t="s">
        <v>101</v>
      </c>
      <c r="L719" s="327">
        <v>1.1999999999999999E-3</v>
      </c>
    </row>
    <row r="720" spans="1:12" ht="15.75" thickBot="1" x14ac:dyDescent="0.3">
      <c r="A720" s="326" t="s">
        <v>124</v>
      </c>
      <c r="B720" s="317" t="s">
        <v>1000</v>
      </c>
      <c r="C720" s="317" t="s">
        <v>860</v>
      </c>
      <c r="D720" s="138" t="s">
        <v>925</v>
      </c>
      <c r="E720" s="317" t="s">
        <v>161</v>
      </c>
      <c r="F720" s="318">
        <v>50357</v>
      </c>
      <c r="G720" s="319" t="s">
        <v>101</v>
      </c>
      <c r="H720" s="319">
        <v>507</v>
      </c>
      <c r="I720" s="320">
        <v>40.33</v>
      </c>
      <c r="J720" s="320">
        <v>20448.919999999998</v>
      </c>
      <c r="K720" s="319" t="s">
        <v>101</v>
      </c>
      <c r="L720" s="327">
        <v>4.0000000000000002E-4</v>
      </c>
    </row>
    <row r="721" spans="1:12" ht="15.75" thickBot="1" x14ac:dyDescent="0.3">
      <c r="A721" s="326" t="s">
        <v>124</v>
      </c>
      <c r="B721" s="317" t="s">
        <v>1000</v>
      </c>
      <c r="C721" s="317" t="s">
        <v>860</v>
      </c>
      <c r="D721" s="138" t="s">
        <v>964</v>
      </c>
      <c r="E721" s="317" t="s">
        <v>161</v>
      </c>
      <c r="F721" s="318">
        <v>50357</v>
      </c>
      <c r="G721" s="319" t="s">
        <v>101</v>
      </c>
      <c r="H721" s="319">
        <v>384</v>
      </c>
      <c r="I721" s="320">
        <v>40.33</v>
      </c>
      <c r="J721" s="320">
        <v>15487.94</v>
      </c>
      <c r="K721" s="319" t="s">
        <v>101</v>
      </c>
      <c r="L721" s="327">
        <v>2.9999999999999997E-4</v>
      </c>
    </row>
    <row r="722" spans="1:12" ht="15.75" thickBot="1" x14ac:dyDescent="0.3">
      <c r="A722" s="326" t="s">
        <v>124</v>
      </c>
      <c r="B722" s="317" t="s">
        <v>1000</v>
      </c>
      <c r="C722" s="317" t="s">
        <v>98</v>
      </c>
      <c r="D722" s="138" t="s">
        <v>199</v>
      </c>
      <c r="E722" s="317" t="s">
        <v>161</v>
      </c>
      <c r="F722" s="318">
        <v>48531</v>
      </c>
      <c r="G722" s="319" t="s">
        <v>101</v>
      </c>
      <c r="H722" s="321">
        <v>18096</v>
      </c>
      <c r="I722" s="320">
        <v>70.67</v>
      </c>
      <c r="J722" s="320">
        <v>1278859.43</v>
      </c>
      <c r="K722" s="319" t="s">
        <v>101</v>
      </c>
      <c r="L722" s="327">
        <v>2.3999999999999998E-3</v>
      </c>
    </row>
    <row r="723" spans="1:12" ht="15.75" thickBot="1" x14ac:dyDescent="0.3">
      <c r="A723" s="326" t="s">
        <v>124</v>
      </c>
      <c r="B723" s="317" t="s">
        <v>1000</v>
      </c>
      <c r="C723" s="317" t="s">
        <v>98</v>
      </c>
      <c r="D723" s="138" t="s">
        <v>924</v>
      </c>
      <c r="E723" s="317" t="s">
        <v>161</v>
      </c>
      <c r="F723" s="318">
        <v>46630</v>
      </c>
      <c r="G723" s="319" t="s">
        <v>101</v>
      </c>
      <c r="H723" s="321">
        <v>119586</v>
      </c>
      <c r="I723" s="320">
        <v>10.5</v>
      </c>
      <c r="J723" s="320">
        <v>1255653</v>
      </c>
      <c r="K723" s="319" t="s">
        <v>101</v>
      </c>
      <c r="L723" s="327">
        <v>2.3999999999999998E-3</v>
      </c>
    </row>
    <row r="724" spans="1:12" ht="15.75" thickBot="1" x14ac:dyDescent="0.3">
      <c r="A724" s="326" t="s">
        <v>124</v>
      </c>
      <c r="B724" s="317" t="s">
        <v>1000</v>
      </c>
      <c r="C724" s="317" t="s">
        <v>98</v>
      </c>
      <c r="D724" s="138" t="s">
        <v>10</v>
      </c>
      <c r="E724" s="317" t="s">
        <v>161</v>
      </c>
      <c r="F724" s="318">
        <v>48531</v>
      </c>
      <c r="G724" s="319" t="s">
        <v>101</v>
      </c>
      <c r="H724" s="321">
        <v>16149</v>
      </c>
      <c r="I724" s="320">
        <v>70.67</v>
      </c>
      <c r="J724" s="320">
        <v>1141263.31</v>
      </c>
      <c r="K724" s="319" t="s">
        <v>101</v>
      </c>
      <c r="L724" s="327">
        <v>2.0999999999999999E-3</v>
      </c>
    </row>
    <row r="725" spans="1:12" ht="15.75" thickBot="1" x14ac:dyDescent="0.3">
      <c r="A725" s="326" t="s">
        <v>124</v>
      </c>
      <c r="B725" s="317" t="s">
        <v>1000</v>
      </c>
      <c r="C725" s="317" t="s">
        <v>98</v>
      </c>
      <c r="D725" s="138" t="s">
        <v>925</v>
      </c>
      <c r="E725" s="317" t="s">
        <v>161</v>
      </c>
      <c r="F725" s="318">
        <v>50357</v>
      </c>
      <c r="G725" s="319" t="s">
        <v>101</v>
      </c>
      <c r="H725" s="321">
        <v>7594</v>
      </c>
      <c r="I725" s="320">
        <v>40.33</v>
      </c>
      <c r="J725" s="320">
        <v>306290.14</v>
      </c>
      <c r="K725" s="319" t="s">
        <v>101</v>
      </c>
      <c r="L725" s="327">
        <v>5.9999999999999995E-4</v>
      </c>
    </row>
    <row r="726" spans="1:12" ht="15.75" thickBot="1" x14ac:dyDescent="0.3">
      <c r="A726" s="326" t="s">
        <v>124</v>
      </c>
      <c r="B726" s="317" t="s">
        <v>1000</v>
      </c>
      <c r="C726" s="317" t="s">
        <v>98</v>
      </c>
      <c r="D726" s="138" t="s">
        <v>964</v>
      </c>
      <c r="E726" s="317" t="s">
        <v>161</v>
      </c>
      <c r="F726" s="318">
        <v>50357</v>
      </c>
      <c r="G726" s="319" t="s">
        <v>101</v>
      </c>
      <c r="H726" s="321">
        <v>6781</v>
      </c>
      <c r="I726" s="320">
        <v>40.33</v>
      </c>
      <c r="J726" s="320">
        <v>273499.27</v>
      </c>
      <c r="K726" s="319" t="s">
        <v>101</v>
      </c>
      <c r="L726" s="327">
        <v>5.0000000000000001E-4</v>
      </c>
    </row>
    <row r="727" spans="1:12" ht="15.75" thickBot="1" x14ac:dyDescent="0.3">
      <c r="A727" s="326" t="s">
        <v>124</v>
      </c>
      <c r="B727" s="317" t="s">
        <v>1000</v>
      </c>
      <c r="C727" s="317" t="s">
        <v>106</v>
      </c>
      <c r="D727" s="138" t="s">
        <v>199</v>
      </c>
      <c r="E727" s="317" t="s">
        <v>161</v>
      </c>
      <c r="F727" s="318">
        <v>48531</v>
      </c>
      <c r="G727" s="319" t="s">
        <v>101</v>
      </c>
      <c r="H727" s="321">
        <v>31824</v>
      </c>
      <c r="I727" s="320">
        <v>70.67</v>
      </c>
      <c r="J727" s="320">
        <v>2249028.65</v>
      </c>
      <c r="K727" s="319" t="s">
        <v>101</v>
      </c>
      <c r="L727" s="327">
        <v>6.8999999999999999E-3</v>
      </c>
    </row>
    <row r="728" spans="1:12" ht="15.75" thickBot="1" x14ac:dyDescent="0.3">
      <c r="A728" s="326" t="s">
        <v>124</v>
      </c>
      <c r="B728" s="317" t="s">
        <v>1000</v>
      </c>
      <c r="C728" s="317" t="s">
        <v>106</v>
      </c>
      <c r="D728" s="138" t="s">
        <v>924</v>
      </c>
      <c r="E728" s="317" t="s">
        <v>161</v>
      </c>
      <c r="F728" s="318">
        <v>46630</v>
      </c>
      <c r="G728" s="319" t="s">
        <v>101</v>
      </c>
      <c r="H728" s="321">
        <v>191757</v>
      </c>
      <c r="I728" s="320">
        <v>10.5</v>
      </c>
      <c r="J728" s="320">
        <v>2013448.5</v>
      </c>
      <c r="K728" s="319" t="s">
        <v>101</v>
      </c>
      <c r="L728" s="327">
        <v>6.1000000000000004E-3</v>
      </c>
    </row>
    <row r="729" spans="1:12" ht="15.75" thickBot="1" x14ac:dyDescent="0.3">
      <c r="A729" s="326" t="s">
        <v>124</v>
      </c>
      <c r="B729" s="317" t="s">
        <v>1000</v>
      </c>
      <c r="C729" s="317" t="s">
        <v>106</v>
      </c>
      <c r="D729" s="138" t="s">
        <v>10</v>
      </c>
      <c r="E729" s="317" t="s">
        <v>161</v>
      </c>
      <c r="F729" s="318">
        <v>48531</v>
      </c>
      <c r="G729" s="319" t="s">
        <v>101</v>
      </c>
      <c r="H729" s="321">
        <v>23092</v>
      </c>
      <c r="I729" s="320">
        <v>70.67</v>
      </c>
      <c r="J729" s="320">
        <v>1631930.92</v>
      </c>
      <c r="K729" s="319" t="s">
        <v>101</v>
      </c>
      <c r="L729" s="327">
        <v>5.0000000000000001E-3</v>
      </c>
    </row>
    <row r="730" spans="1:12" ht="15.75" thickBot="1" x14ac:dyDescent="0.3">
      <c r="A730" s="326" t="s">
        <v>124</v>
      </c>
      <c r="B730" s="317" t="s">
        <v>1000</v>
      </c>
      <c r="C730" s="317" t="s">
        <v>106</v>
      </c>
      <c r="D730" s="138" t="s">
        <v>925</v>
      </c>
      <c r="E730" s="317" t="s">
        <v>161</v>
      </c>
      <c r="F730" s="318">
        <v>50357</v>
      </c>
      <c r="G730" s="319" t="s">
        <v>101</v>
      </c>
      <c r="H730" s="321">
        <v>13352</v>
      </c>
      <c r="I730" s="320">
        <v>40.33</v>
      </c>
      <c r="J730" s="320">
        <v>538528.56999999995</v>
      </c>
      <c r="K730" s="319" t="s">
        <v>101</v>
      </c>
      <c r="L730" s="327">
        <v>1.6000000000000001E-3</v>
      </c>
    </row>
    <row r="731" spans="1:12" ht="15.75" thickBot="1" x14ac:dyDescent="0.3">
      <c r="A731" s="326" t="s">
        <v>124</v>
      </c>
      <c r="B731" s="317" t="s">
        <v>1000</v>
      </c>
      <c r="C731" s="317" t="s">
        <v>106</v>
      </c>
      <c r="D731" s="138" t="s">
        <v>964</v>
      </c>
      <c r="E731" s="317" t="s">
        <v>161</v>
      </c>
      <c r="F731" s="318">
        <v>50357</v>
      </c>
      <c r="G731" s="319" t="s">
        <v>101</v>
      </c>
      <c r="H731" s="321">
        <v>9695</v>
      </c>
      <c r="I731" s="320">
        <v>40.33</v>
      </c>
      <c r="J731" s="320">
        <v>391030.14</v>
      </c>
      <c r="K731" s="319" t="s">
        <v>101</v>
      </c>
      <c r="L731" s="327">
        <v>1.1999999999999999E-3</v>
      </c>
    </row>
    <row r="732" spans="1:12" ht="15.75" thickBot="1" x14ac:dyDescent="0.3">
      <c r="A732" s="326" t="s">
        <v>124</v>
      </c>
      <c r="B732" s="317" t="s">
        <v>1000</v>
      </c>
      <c r="C732" s="317" t="s">
        <v>334</v>
      </c>
      <c r="D732" s="138" t="s">
        <v>199</v>
      </c>
      <c r="E732" s="317" t="s">
        <v>161</v>
      </c>
      <c r="F732" s="318">
        <v>48531</v>
      </c>
      <c r="G732" s="319" t="s">
        <v>101</v>
      </c>
      <c r="H732" s="321">
        <v>21752</v>
      </c>
      <c r="I732" s="320">
        <v>70.67</v>
      </c>
      <c r="J732" s="320">
        <v>1537232</v>
      </c>
      <c r="K732" s="319" t="s">
        <v>101</v>
      </c>
      <c r="L732" s="327">
        <v>4.5999999999999999E-3</v>
      </c>
    </row>
    <row r="733" spans="1:12" ht="15.75" thickBot="1" x14ac:dyDescent="0.3">
      <c r="A733" s="326" t="s">
        <v>124</v>
      </c>
      <c r="B733" s="317" t="s">
        <v>1000</v>
      </c>
      <c r="C733" s="317" t="s">
        <v>334</v>
      </c>
      <c r="D733" s="138" t="s">
        <v>924</v>
      </c>
      <c r="E733" s="317" t="s">
        <v>161</v>
      </c>
      <c r="F733" s="318">
        <v>46630</v>
      </c>
      <c r="G733" s="319" t="s">
        <v>101</v>
      </c>
      <c r="H733" s="321">
        <v>75934</v>
      </c>
      <c r="I733" s="320">
        <v>10.5</v>
      </c>
      <c r="J733" s="320">
        <v>797307</v>
      </c>
      <c r="K733" s="319" t="s">
        <v>101</v>
      </c>
      <c r="L733" s="327">
        <v>2.3999999999999998E-3</v>
      </c>
    </row>
    <row r="734" spans="1:12" ht="15.75" thickBot="1" x14ac:dyDescent="0.3">
      <c r="A734" s="326" t="s">
        <v>124</v>
      </c>
      <c r="B734" s="317" t="s">
        <v>1000</v>
      </c>
      <c r="C734" s="317" t="s">
        <v>334</v>
      </c>
      <c r="D734" s="138" t="s">
        <v>925</v>
      </c>
      <c r="E734" s="317" t="s">
        <v>161</v>
      </c>
      <c r="F734" s="318">
        <v>50357</v>
      </c>
      <c r="G734" s="319" t="s">
        <v>101</v>
      </c>
      <c r="H734" s="321">
        <v>9128</v>
      </c>
      <c r="I734" s="320">
        <v>40.33</v>
      </c>
      <c r="J734" s="320">
        <v>368161.23</v>
      </c>
      <c r="K734" s="319" t="s">
        <v>101</v>
      </c>
      <c r="L734" s="327">
        <v>1.1000000000000001E-3</v>
      </c>
    </row>
    <row r="735" spans="1:12" ht="15.75" thickBot="1" x14ac:dyDescent="0.3">
      <c r="A735" s="326" t="s">
        <v>124</v>
      </c>
      <c r="B735" s="317" t="s">
        <v>1000</v>
      </c>
      <c r="C735" s="317" t="s">
        <v>267</v>
      </c>
      <c r="D735" s="138" t="s">
        <v>10</v>
      </c>
      <c r="E735" s="317" t="s">
        <v>161</v>
      </c>
      <c r="F735" s="318">
        <v>48531</v>
      </c>
      <c r="G735" s="319" t="s">
        <v>101</v>
      </c>
      <c r="H735" s="321">
        <v>4887</v>
      </c>
      <c r="I735" s="320">
        <v>70.98</v>
      </c>
      <c r="J735" s="320">
        <v>346899.51</v>
      </c>
      <c r="K735" s="319" t="s">
        <v>101</v>
      </c>
      <c r="L735" s="327">
        <v>1.6000000000000001E-3</v>
      </c>
    </row>
    <row r="736" spans="1:12" ht="15.75" thickBot="1" x14ac:dyDescent="0.3">
      <c r="A736" s="326" t="s">
        <v>124</v>
      </c>
      <c r="B736" s="317" t="s">
        <v>1000</v>
      </c>
      <c r="C736" s="317" t="s">
        <v>267</v>
      </c>
      <c r="D736" s="138" t="s">
        <v>199</v>
      </c>
      <c r="E736" s="317" t="s">
        <v>161</v>
      </c>
      <c r="F736" s="318">
        <v>48531</v>
      </c>
      <c r="G736" s="319" t="s">
        <v>101</v>
      </c>
      <c r="H736" s="321">
        <v>4412</v>
      </c>
      <c r="I736" s="320">
        <v>70.98</v>
      </c>
      <c r="J736" s="320">
        <v>313182.05</v>
      </c>
      <c r="K736" s="319" t="s">
        <v>101</v>
      </c>
      <c r="L736" s="327">
        <v>1.5E-3</v>
      </c>
    </row>
    <row r="737" spans="1:12" ht="15.75" thickBot="1" x14ac:dyDescent="0.3">
      <c r="A737" s="326" t="s">
        <v>124</v>
      </c>
      <c r="B737" s="317" t="s">
        <v>1000</v>
      </c>
      <c r="C737" s="317" t="s">
        <v>267</v>
      </c>
      <c r="D737" s="138" t="s">
        <v>924</v>
      </c>
      <c r="E737" s="317" t="s">
        <v>161</v>
      </c>
      <c r="F737" s="318">
        <v>46630</v>
      </c>
      <c r="G737" s="319" t="s">
        <v>101</v>
      </c>
      <c r="H737" s="321">
        <v>32414</v>
      </c>
      <c r="I737" s="320">
        <v>5.67</v>
      </c>
      <c r="J737" s="320">
        <v>183777.66</v>
      </c>
      <c r="K737" s="319" t="s">
        <v>101</v>
      </c>
      <c r="L737" s="327">
        <v>8.9999999999999998E-4</v>
      </c>
    </row>
    <row r="738" spans="1:12" ht="15.75" thickBot="1" x14ac:dyDescent="0.3">
      <c r="A738" s="326" t="s">
        <v>124</v>
      </c>
      <c r="B738" s="317" t="s">
        <v>1000</v>
      </c>
      <c r="C738" s="317" t="s">
        <v>267</v>
      </c>
      <c r="D738" s="138" t="s">
        <v>964</v>
      </c>
      <c r="E738" s="317" t="s">
        <v>161</v>
      </c>
      <c r="F738" s="318">
        <v>50357</v>
      </c>
      <c r="G738" s="319" t="s">
        <v>101</v>
      </c>
      <c r="H738" s="321">
        <v>2067</v>
      </c>
      <c r="I738" s="320">
        <v>40.479999999999997</v>
      </c>
      <c r="J738" s="320">
        <v>83681.75</v>
      </c>
      <c r="K738" s="319" t="s">
        <v>101</v>
      </c>
      <c r="L738" s="327">
        <v>4.0000000000000002E-4</v>
      </c>
    </row>
    <row r="739" spans="1:12" ht="15.75" thickBot="1" x14ac:dyDescent="0.3">
      <c r="A739" s="326" t="s">
        <v>124</v>
      </c>
      <c r="B739" s="317" t="s">
        <v>1000</v>
      </c>
      <c r="C739" s="317" t="s">
        <v>267</v>
      </c>
      <c r="D739" s="138" t="s">
        <v>925</v>
      </c>
      <c r="E739" s="317" t="s">
        <v>161</v>
      </c>
      <c r="F739" s="318">
        <v>50357</v>
      </c>
      <c r="G739" s="319" t="s">
        <v>101</v>
      </c>
      <c r="H739" s="321">
        <v>1859</v>
      </c>
      <c r="I739" s="320">
        <v>40.479999999999997</v>
      </c>
      <c r="J739" s="320">
        <v>75260.95</v>
      </c>
      <c r="K739" s="319" t="s">
        <v>101</v>
      </c>
      <c r="L739" s="327">
        <v>4.0000000000000002E-4</v>
      </c>
    </row>
    <row r="740" spans="1:12" ht="15.75" thickBot="1" x14ac:dyDescent="0.3">
      <c r="A740" s="326" t="s">
        <v>124</v>
      </c>
      <c r="B740" s="317" t="s">
        <v>1000</v>
      </c>
      <c r="C740" s="317" t="s">
        <v>335</v>
      </c>
      <c r="D740" s="138" t="s">
        <v>199</v>
      </c>
      <c r="E740" s="317" t="s">
        <v>161</v>
      </c>
      <c r="F740" s="318">
        <v>48531</v>
      </c>
      <c r="G740" s="319" t="s">
        <v>101</v>
      </c>
      <c r="H740" s="319">
        <v>627</v>
      </c>
      <c r="I740" s="320">
        <v>70.98</v>
      </c>
      <c r="J740" s="320">
        <v>44507.06</v>
      </c>
      <c r="K740" s="319" t="s">
        <v>101</v>
      </c>
      <c r="L740" s="327">
        <v>1.1000000000000001E-3</v>
      </c>
    </row>
    <row r="741" spans="1:12" ht="15.75" thickBot="1" x14ac:dyDescent="0.3">
      <c r="A741" s="326" t="s">
        <v>124</v>
      </c>
      <c r="B741" s="317" t="s">
        <v>1000</v>
      </c>
      <c r="C741" s="317" t="s">
        <v>335</v>
      </c>
      <c r="D741" s="138" t="s">
        <v>10</v>
      </c>
      <c r="E741" s="317" t="s">
        <v>161</v>
      </c>
      <c r="F741" s="318">
        <v>48531</v>
      </c>
      <c r="G741" s="319" t="s">
        <v>101</v>
      </c>
      <c r="H741" s="319">
        <v>441</v>
      </c>
      <c r="I741" s="320">
        <v>70.98</v>
      </c>
      <c r="J741" s="320">
        <v>31304.01</v>
      </c>
      <c r="K741" s="319" t="s">
        <v>101</v>
      </c>
      <c r="L741" s="327">
        <v>8.0000000000000004E-4</v>
      </c>
    </row>
    <row r="742" spans="1:12" ht="15.75" thickBot="1" x14ac:dyDescent="0.3">
      <c r="A742" s="326" t="s">
        <v>124</v>
      </c>
      <c r="B742" s="317" t="s">
        <v>1000</v>
      </c>
      <c r="C742" s="317" t="s">
        <v>335</v>
      </c>
      <c r="D742" s="138" t="s">
        <v>924</v>
      </c>
      <c r="E742" s="317" t="s">
        <v>161</v>
      </c>
      <c r="F742" s="318">
        <v>46630</v>
      </c>
      <c r="G742" s="319" t="s">
        <v>101</v>
      </c>
      <c r="H742" s="321">
        <v>3627</v>
      </c>
      <c r="I742" s="320">
        <v>5.67</v>
      </c>
      <c r="J742" s="320">
        <v>20564</v>
      </c>
      <c r="K742" s="319" t="s">
        <v>101</v>
      </c>
      <c r="L742" s="327">
        <v>5.0000000000000001E-4</v>
      </c>
    </row>
    <row r="743" spans="1:12" ht="15.75" thickBot="1" x14ac:dyDescent="0.3">
      <c r="A743" s="326" t="s">
        <v>124</v>
      </c>
      <c r="B743" s="317" t="s">
        <v>1000</v>
      </c>
      <c r="C743" s="317" t="s">
        <v>335</v>
      </c>
      <c r="D743" s="138" t="s">
        <v>925</v>
      </c>
      <c r="E743" s="317" t="s">
        <v>161</v>
      </c>
      <c r="F743" s="318">
        <v>50357</v>
      </c>
      <c r="G743" s="319" t="s">
        <v>101</v>
      </c>
      <c r="H743" s="319">
        <v>265</v>
      </c>
      <c r="I743" s="320">
        <v>40.479999999999997</v>
      </c>
      <c r="J743" s="320">
        <v>10728.43</v>
      </c>
      <c r="K743" s="319" t="s">
        <v>101</v>
      </c>
      <c r="L743" s="327">
        <v>2.9999999999999997E-4</v>
      </c>
    </row>
    <row r="744" spans="1:12" ht="15.75" thickBot="1" x14ac:dyDescent="0.3">
      <c r="A744" s="326" t="s">
        <v>124</v>
      </c>
      <c r="B744" s="317" t="s">
        <v>1000</v>
      </c>
      <c r="C744" s="317" t="s">
        <v>335</v>
      </c>
      <c r="D744" s="138" t="s">
        <v>964</v>
      </c>
      <c r="E744" s="317" t="s">
        <v>161</v>
      </c>
      <c r="F744" s="318">
        <v>50357</v>
      </c>
      <c r="G744" s="319" t="s">
        <v>101</v>
      </c>
      <c r="H744" s="319">
        <v>198</v>
      </c>
      <c r="I744" s="320">
        <v>40.479999999999997</v>
      </c>
      <c r="J744" s="320">
        <v>8015.96</v>
      </c>
      <c r="K744" s="319" t="s">
        <v>101</v>
      </c>
      <c r="L744" s="327">
        <v>2.0000000000000001E-4</v>
      </c>
    </row>
    <row r="745" spans="1:12" ht="15.75" thickBot="1" x14ac:dyDescent="0.3">
      <c r="A745" s="326" t="s">
        <v>124</v>
      </c>
      <c r="B745" s="317" t="s">
        <v>1000</v>
      </c>
      <c r="C745" s="317" t="s">
        <v>861</v>
      </c>
      <c r="D745" s="138" t="s">
        <v>199</v>
      </c>
      <c r="E745" s="317" t="s">
        <v>161</v>
      </c>
      <c r="F745" s="318">
        <v>48531</v>
      </c>
      <c r="G745" s="319" t="s">
        <v>101</v>
      </c>
      <c r="H745" s="321">
        <v>1095</v>
      </c>
      <c r="I745" s="320">
        <v>70.67</v>
      </c>
      <c r="J745" s="320">
        <v>77384.56</v>
      </c>
      <c r="K745" s="319" t="s">
        <v>101</v>
      </c>
      <c r="L745" s="327">
        <v>2.0999999999999999E-3</v>
      </c>
    </row>
    <row r="746" spans="1:12" ht="15.75" thickBot="1" x14ac:dyDescent="0.3">
      <c r="A746" s="326" t="s">
        <v>124</v>
      </c>
      <c r="B746" s="317" t="s">
        <v>1000</v>
      </c>
      <c r="C746" s="317" t="s">
        <v>861</v>
      </c>
      <c r="D746" s="138" t="s">
        <v>10</v>
      </c>
      <c r="E746" s="317" t="s">
        <v>161</v>
      </c>
      <c r="F746" s="318">
        <v>48531</v>
      </c>
      <c r="G746" s="319" t="s">
        <v>101</v>
      </c>
      <c r="H746" s="319">
        <v>940</v>
      </c>
      <c r="I746" s="320">
        <v>70.67</v>
      </c>
      <c r="J746" s="320">
        <v>66430.58</v>
      </c>
      <c r="K746" s="319" t="s">
        <v>101</v>
      </c>
      <c r="L746" s="327">
        <v>1.8E-3</v>
      </c>
    </row>
    <row r="747" spans="1:12" ht="15.75" thickBot="1" x14ac:dyDescent="0.3">
      <c r="A747" s="326" t="s">
        <v>124</v>
      </c>
      <c r="B747" s="317" t="s">
        <v>1000</v>
      </c>
      <c r="C747" s="317" t="s">
        <v>861</v>
      </c>
      <c r="D747" s="138" t="s">
        <v>925</v>
      </c>
      <c r="E747" s="317" t="s">
        <v>161</v>
      </c>
      <c r="F747" s="318">
        <v>50357</v>
      </c>
      <c r="G747" s="319" t="s">
        <v>101</v>
      </c>
      <c r="H747" s="319">
        <v>461</v>
      </c>
      <c r="I747" s="320">
        <v>40.33</v>
      </c>
      <c r="J747" s="320">
        <v>18593.59</v>
      </c>
      <c r="K747" s="319" t="s">
        <v>101</v>
      </c>
      <c r="L747" s="327">
        <v>5.0000000000000001E-4</v>
      </c>
    </row>
    <row r="748" spans="1:12" ht="15.75" thickBot="1" x14ac:dyDescent="0.3">
      <c r="A748" s="326" t="s">
        <v>124</v>
      </c>
      <c r="B748" s="317" t="s">
        <v>1000</v>
      </c>
      <c r="C748" s="317" t="s">
        <v>861</v>
      </c>
      <c r="D748" s="138" t="s">
        <v>964</v>
      </c>
      <c r="E748" s="317" t="s">
        <v>161</v>
      </c>
      <c r="F748" s="318">
        <v>50357</v>
      </c>
      <c r="G748" s="319" t="s">
        <v>101</v>
      </c>
      <c r="H748" s="319">
        <v>395</v>
      </c>
      <c r="I748" s="320">
        <v>40.33</v>
      </c>
      <c r="J748" s="320">
        <v>15931.6</v>
      </c>
      <c r="K748" s="319" t="s">
        <v>101</v>
      </c>
      <c r="L748" s="327">
        <v>4.0000000000000002E-4</v>
      </c>
    </row>
    <row r="749" spans="1:12" ht="15.75" thickBot="1" x14ac:dyDescent="0.3">
      <c r="A749" s="326" t="s">
        <v>124</v>
      </c>
      <c r="B749" s="317" t="s">
        <v>1576</v>
      </c>
      <c r="C749" s="317" t="s">
        <v>334</v>
      </c>
      <c r="D749" s="138" t="s">
        <v>1577</v>
      </c>
      <c r="E749" s="317" t="s">
        <v>1578</v>
      </c>
      <c r="F749" s="318">
        <v>46566</v>
      </c>
      <c r="G749" s="319" t="s">
        <v>101</v>
      </c>
      <c r="H749" s="321">
        <v>1888</v>
      </c>
      <c r="I749" s="320">
        <v>1053.2</v>
      </c>
      <c r="J749" s="320">
        <v>1988447.96</v>
      </c>
      <c r="K749" s="319" t="s">
        <v>101</v>
      </c>
      <c r="L749" s="327">
        <v>5.8999999999999999E-3</v>
      </c>
    </row>
    <row r="750" spans="1:12" ht="15.75" thickBot="1" x14ac:dyDescent="0.3">
      <c r="A750" s="326" t="s">
        <v>124</v>
      </c>
      <c r="B750" s="317" t="s">
        <v>1576</v>
      </c>
      <c r="C750" s="317" t="s">
        <v>267</v>
      </c>
      <c r="D750" s="138" t="s">
        <v>1577</v>
      </c>
      <c r="E750" s="317" t="s">
        <v>1579</v>
      </c>
      <c r="F750" s="318">
        <v>46566</v>
      </c>
      <c r="G750" s="319" t="s">
        <v>101</v>
      </c>
      <c r="H750" s="319">
        <v>350</v>
      </c>
      <c r="I750" s="320">
        <v>1052.97</v>
      </c>
      <c r="J750" s="320">
        <v>368541.23</v>
      </c>
      <c r="K750" s="319" t="s">
        <v>101</v>
      </c>
      <c r="L750" s="327">
        <v>1.6999999999999999E-3</v>
      </c>
    </row>
    <row r="751" spans="1:12" ht="15.75" thickBot="1" x14ac:dyDescent="0.3">
      <c r="A751" s="326" t="s">
        <v>124</v>
      </c>
      <c r="B751" s="317" t="s">
        <v>1576</v>
      </c>
      <c r="C751" s="317" t="s">
        <v>335</v>
      </c>
      <c r="D751" s="138" t="s">
        <v>1577</v>
      </c>
      <c r="E751" s="317" t="s">
        <v>1580</v>
      </c>
      <c r="F751" s="318">
        <v>46566</v>
      </c>
      <c r="G751" s="319" t="s">
        <v>101</v>
      </c>
      <c r="H751" s="319">
        <v>149</v>
      </c>
      <c r="I751" s="320">
        <v>1052.97</v>
      </c>
      <c r="J751" s="320">
        <v>156893.26999999999</v>
      </c>
      <c r="K751" s="319" t="s">
        <v>101</v>
      </c>
      <c r="L751" s="327">
        <v>3.8999999999999998E-3</v>
      </c>
    </row>
    <row r="752" spans="1:12" ht="15.75" thickBot="1" x14ac:dyDescent="0.3">
      <c r="A752" s="326" t="s">
        <v>124</v>
      </c>
      <c r="B752" s="317" t="s">
        <v>33</v>
      </c>
      <c r="C752" s="317" t="s">
        <v>800</v>
      </c>
      <c r="D752" s="138" t="s">
        <v>1014</v>
      </c>
      <c r="E752" s="317" t="s">
        <v>1581</v>
      </c>
      <c r="F752" s="318">
        <v>50997</v>
      </c>
      <c r="G752" s="319" t="s">
        <v>1582</v>
      </c>
      <c r="H752" s="321">
        <v>4057</v>
      </c>
      <c r="I752" s="320">
        <v>993.44</v>
      </c>
      <c r="J752" s="320">
        <v>4030376.79</v>
      </c>
      <c r="K752" s="319" t="s">
        <v>101</v>
      </c>
      <c r="L752" s="327">
        <v>1.8800000000000001E-2</v>
      </c>
    </row>
    <row r="753" spans="1:12" ht="15.75" thickBot="1" x14ac:dyDescent="0.3">
      <c r="A753" s="326" t="s">
        <v>124</v>
      </c>
      <c r="B753" s="317" t="s">
        <v>33</v>
      </c>
      <c r="C753" s="317" t="s">
        <v>800</v>
      </c>
      <c r="D753" s="138" t="s">
        <v>2</v>
      </c>
      <c r="E753" s="317" t="s">
        <v>923</v>
      </c>
      <c r="F753" s="318">
        <v>47196</v>
      </c>
      <c r="G753" s="319" t="s">
        <v>1310</v>
      </c>
      <c r="H753" s="319">
        <v>79</v>
      </c>
      <c r="I753" s="320">
        <v>10370.129999999999</v>
      </c>
      <c r="J753" s="320">
        <v>819240.38</v>
      </c>
      <c r="K753" s="319" t="s">
        <v>101</v>
      </c>
      <c r="L753" s="327">
        <v>3.8E-3</v>
      </c>
    </row>
    <row r="754" spans="1:12" ht="15.75" thickBot="1" x14ac:dyDescent="0.3">
      <c r="A754" s="326" t="s">
        <v>124</v>
      </c>
      <c r="B754" s="317" t="s">
        <v>33</v>
      </c>
      <c r="C754" s="317" t="s">
        <v>860</v>
      </c>
      <c r="D754" s="138" t="s">
        <v>1014</v>
      </c>
      <c r="E754" s="317" t="s">
        <v>1583</v>
      </c>
      <c r="F754" s="318">
        <v>50997</v>
      </c>
      <c r="G754" s="319" t="s">
        <v>1582</v>
      </c>
      <c r="H754" s="321">
        <v>1140</v>
      </c>
      <c r="I754" s="320">
        <v>993.44</v>
      </c>
      <c r="J754" s="320">
        <v>1132518.99</v>
      </c>
      <c r="K754" s="319" t="s">
        <v>101</v>
      </c>
      <c r="L754" s="327">
        <v>2.1600000000000001E-2</v>
      </c>
    </row>
    <row r="755" spans="1:12" ht="15.75" thickBot="1" x14ac:dyDescent="0.3">
      <c r="A755" s="326" t="s">
        <v>124</v>
      </c>
      <c r="B755" s="317" t="s">
        <v>33</v>
      </c>
      <c r="C755" s="317" t="s">
        <v>98</v>
      </c>
      <c r="D755" s="138" t="s">
        <v>2</v>
      </c>
      <c r="E755" s="317" t="s">
        <v>1584</v>
      </c>
      <c r="F755" s="318">
        <v>47196</v>
      </c>
      <c r="G755" s="319" t="s">
        <v>1310</v>
      </c>
      <c r="H755" s="319">
        <v>210</v>
      </c>
      <c r="I755" s="320">
        <v>10370.129999999999</v>
      </c>
      <c r="J755" s="320">
        <v>2177727.6</v>
      </c>
      <c r="K755" s="319" t="s">
        <v>101</v>
      </c>
      <c r="L755" s="327">
        <v>4.1000000000000003E-3</v>
      </c>
    </row>
    <row r="756" spans="1:12" ht="15.75" thickBot="1" x14ac:dyDescent="0.3">
      <c r="A756" s="326" t="s">
        <v>124</v>
      </c>
      <c r="B756" s="317" t="s">
        <v>33</v>
      </c>
      <c r="C756" s="317" t="s">
        <v>106</v>
      </c>
      <c r="D756" s="138" t="s">
        <v>2</v>
      </c>
      <c r="E756" s="317" t="s">
        <v>1203</v>
      </c>
      <c r="F756" s="318">
        <v>47196</v>
      </c>
      <c r="G756" s="319" t="s">
        <v>1310</v>
      </c>
      <c r="H756" s="319">
        <v>217</v>
      </c>
      <c r="I756" s="320">
        <v>10370.129999999999</v>
      </c>
      <c r="J756" s="320">
        <v>2250318.52</v>
      </c>
      <c r="K756" s="319" t="s">
        <v>101</v>
      </c>
      <c r="L756" s="327">
        <v>6.8999999999999999E-3</v>
      </c>
    </row>
    <row r="757" spans="1:12" ht="15.75" thickBot="1" x14ac:dyDescent="0.3">
      <c r="A757" s="326" t="s">
        <v>124</v>
      </c>
      <c r="B757" s="317" t="s">
        <v>33</v>
      </c>
      <c r="C757" s="317" t="s">
        <v>334</v>
      </c>
      <c r="D757" s="138" t="s">
        <v>2</v>
      </c>
      <c r="E757" s="317" t="s">
        <v>585</v>
      </c>
      <c r="F757" s="318">
        <v>47196</v>
      </c>
      <c r="G757" s="319" t="s">
        <v>1310</v>
      </c>
      <c r="H757" s="319">
        <v>222</v>
      </c>
      <c r="I757" s="320">
        <v>10370.129999999999</v>
      </c>
      <c r="J757" s="320">
        <v>2302169.17</v>
      </c>
      <c r="K757" s="319" t="s">
        <v>101</v>
      </c>
      <c r="L757" s="327">
        <v>6.7999999999999996E-3</v>
      </c>
    </row>
    <row r="758" spans="1:12" ht="15.75" thickBot="1" x14ac:dyDescent="0.3">
      <c r="A758" s="326" t="s">
        <v>124</v>
      </c>
      <c r="B758" s="317" t="s">
        <v>33</v>
      </c>
      <c r="C758" s="317" t="s">
        <v>909</v>
      </c>
      <c r="D758" s="138" t="s">
        <v>1014</v>
      </c>
      <c r="E758" s="317" t="s">
        <v>1585</v>
      </c>
      <c r="F758" s="318">
        <v>50997</v>
      </c>
      <c r="G758" s="319" t="s">
        <v>1582</v>
      </c>
      <c r="H758" s="319">
        <v>868</v>
      </c>
      <c r="I758" s="320">
        <v>993.44</v>
      </c>
      <c r="J758" s="320">
        <v>862303.93</v>
      </c>
      <c r="K758" s="319" t="s">
        <v>101</v>
      </c>
      <c r="L758" s="327">
        <v>1.8700000000000001E-2</v>
      </c>
    </row>
    <row r="759" spans="1:12" ht="15.75" thickBot="1" x14ac:dyDescent="0.3">
      <c r="A759" s="326" t="s">
        <v>124</v>
      </c>
      <c r="B759" s="317" t="s">
        <v>33</v>
      </c>
      <c r="C759" s="317" t="s">
        <v>335</v>
      </c>
      <c r="D759" s="138" t="s">
        <v>2</v>
      </c>
      <c r="E759" s="317" t="s">
        <v>634</v>
      </c>
      <c r="F759" s="318">
        <v>47196</v>
      </c>
      <c r="G759" s="319" t="s">
        <v>1310</v>
      </c>
      <c r="H759" s="319">
        <v>28</v>
      </c>
      <c r="I759" s="320">
        <v>10370.129999999999</v>
      </c>
      <c r="J759" s="320">
        <v>290363.68</v>
      </c>
      <c r="K759" s="319" t="s">
        <v>101</v>
      </c>
      <c r="L759" s="327">
        <v>7.1999999999999998E-3</v>
      </c>
    </row>
    <row r="760" spans="1:12" ht="15.75" thickBot="1" x14ac:dyDescent="0.3">
      <c r="A760" s="326" t="s">
        <v>124</v>
      </c>
      <c r="B760" s="317" t="s">
        <v>33</v>
      </c>
      <c r="C760" s="317" t="s">
        <v>861</v>
      </c>
      <c r="D760" s="138" t="s">
        <v>1014</v>
      </c>
      <c r="E760" s="317" t="s">
        <v>1586</v>
      </c>
      <c r="F760" s="318">
        <v>50997</v>
      </c>
      <c r="G760" s="319" t="s">
        <v>1582</v>
      </c>
      <c r="H760" s="319">
        <v>765</v>
      </c>
      <c r="I760" s="320">
        <v>993.44</v>
      </c>
      <c r="J760" s="320">
        <v>759979.85</v>
      </c>
      <c r="K760" s="319" t="s">
        <v>101</v>
      </c>
      <c r="L760" s="327">
        <v>2.0500000000000001E-2</v>
      </c>
    </row>
    <row r="761" spans="1:12" ht="15.75" thickBot="1" x14ac:dyDescent="0.3">
      <c r="A761" s="326" t="s">
        <v>124</v>
      </c>
      <c r="B761" s="317" t="s">
        <v>714</v>
      </c>
      <c r="C761" s="317" t="s">
        <v>800</v>
      </c>
      <c r="D761" s="138" t="s">
        <v>250</v>
      </c>
      <c r="E761" s="317" t="s">
        <v>1151</v>
      </c>
      <c r="F761" s="318">
        <v>47046</v>
      </c>
      <c r="G761" s="319" t="s">
        <v>1540</v>
      </c>
      <c r="H761" s="321">
        <v>1017</v>
      </c>
      <c r="I761" s="320">
        <v>1080.1199999999999</v>
      </c>
      <c r="J761" s="320">
        <v>1098483.22</v>
      </c>
      <c r="K761" s="319" t="s">
        <v>101</v>
      </c>
      <c r="L761" s="327">
        <v>5.1000000000000004E-3</v>
      </c>
    </row>
    <row r="762" spans="1:12" ht="15.75" thickBot="1" x14ac:dyDescent="0.3">
      <c r="A762" s="326" t="s">
        <v>124</v>
      </c>
      <c r="B762" s="317" t="s">
        <v>714</v>
      </c>
      <c r="C762" s="317" t="s">
        <v>98</v>
      </c>
      <c r="D762" s="138" t="s">
        <v>250</v>
      </c>
      <c r="E762" s="317" t="s">
        <v>734</v>
      </c>
      <c r="F762" s="318">
        <v>47046</v>
      </c>
      <c r="G762" s="319" t="s">
        <v>1540</v>
      </c>
      <c r="H762" s="321">
        <v>7388</v>
      </c>
      <c r="I762" s="320">
        <v>1080.1199999999999</v>
      </c>
      <c r="J762" s="320">
        <v>7979935.0899999999</v>
      </c>
      <c r="K762" s="319" t="s">
        <v>101</v>
      </c>
      <c r="L762" s="327">
        <v>1.4999999999999999E-2</v>
      </c>
    </row>
    <row r="763" spans="1:12" ht="15.75" thickBot="1" x14ac:dyDescent="0.3">
      <c r="A763" s="326" t="s">
        <v>124</v>
      </c>
      <c r="B763" s="317" t="s">
        <v>714</v>
      </c>
      <c r="C763" s="317" t="s">
        <v>106</v>
      </c>
      <c r="D763" s="138" t="s">
        <v>250</v>
      </c>
      <c r="E763" s="317" t="s">
        <v>1587</v>
      </c>
      <c r="F763" s="318">
        <v>47046</v>
      </c>
      <c r="G763" s="319" t="s">
        <v>1540</v>
      </c>
      <c r="H763" s="321">
        <v>2458</v>
      </c>
      <c r="I763" s="320">
        <v>1080.1199999999999</v>
      </c>
      <c r="J763" s="320">
        <v>2654937.7999999998</v>
      </c>
      <c r="K763" s="319" t="s">
        <v>101</v>
      </c>
      <c r="L763" s="327">
        <v>8.0999999999999996E-3</v>
      </c>
    </row>
    <row r="764" spans="1:12" ht="15.75" thickBot="1" x14ac:dyDescent="0.3">
      <c r="A764" s="326" t="s">
        <v>124</v>
      </c>
      <c r="B764" s="317" t="s">
        <v>714</v>
      </c>
      <c r="C764" s="317" t="s">
        <v>909</v>
      </c>
      <c r="D764" s="138" t="s">
        <v>250</v>
      </c>
      <c r="E764" s="317" t="s">
        <v>682</v>
      </c>
      <c r="F764" s="318">
        <v>47046</v>
      </c>
      <c r="G764" s="319" t="s">
        <v>1540</v>
      </c>
      <c r="H764" s="319">
        <v>490</v>
      </c>
      <c r="I764" s="320">
        <v>1080.1199999999999</v>
      </c>
      <c r="J764" s="320">
        <v>529259.37</v>
      </c>
      <c r="K764" s="319" t="s">
        <v>101</v>
      </c>
      <c r="L764" s="327">
        <v>1.15E-2</v>
      </c>
    </row>
    <row r="765" spans="1:12" ht="15.75" thickBot="1" x14ac:dyDescent="0.3">
      <c r="A765" s="326" t="s">
        <v>124</v>
      </c>
      <c r="B765" s="317" t="s">
        <v>714</v>
      </c>
      <c r="C765" s="317" t="s">
        <v>861</v>
      </c>
      <c r="D765" s="138" t="s">
        <v>250</v>
      </c>
      <c r="E765" s="317" t="s">
        <v>161</v>
      </c>
      <c r="F765" s="318">
        <v>47046</v>
      </c>
      <c r="G765" s="319" t="s">
        <v>1540</v>
      </c>
      <c r="H765" s="319">
        <v>370</v>
      </c>
      <c r="I765" s="320">
        <v>1080.1199999999999</v>
      </c>
      <c r="J765" s="320">
        <v>399644.83</v>
      </c>
      <c r="K765" s="319" t="s">
        <v>101</v>
      </c>
      <c r="L765" s="327">
        <v>1.0800000000000001E-2</v>
      </c>
    </row>
    <row r="766" spans="1:12" ht="15.75" thickBot="1" x14ac:dyDescent="0.3">
      <c r="A766" s="326" t="s">
        <v>124</v>
      </c>
      <c r="B766" s="317" t="s">
        <v>1588</v>
      </c>
      <c r="C766" s="317" t="s">
        <v>334</v>
      </c>
      <c r="D766" s="138" t="s">
        <v>1589</v>
      </c>
      <c r="E766" s="317" t="s">
        <v>1590</v>
      </c>
      <c r="F766" s="318">
        <v>47144</v>
      </c>
      <c r="G766" s="319" t="s">
        <v>101</v>
      </c>
      <c r="H766" s="321">
        <v>1582</v>
      </c>
      <c r="I766" s="320">
        <v>1124.8699999999999</v>
      </c>
      <c r="J766" s="320">
        <v>1779545.68</v>
      </c>
      <c r="K766" s="319" t="s">
        <v>101</v>
      </c>
      <c r="L766" s="327">
        <v>5.3E-3</v>
      </c>
    </row>
    <row r="767" spans="1:12" ht="15.75" thickBot="1" x14ac:dyDescent="0.3">
      <c r="A767" s="326" t="s">
        <v>124</v>
      </c>
      <c r="B767" s="317" t="s">
        <v>1588</v>
      </c>
      <c r="C767" s="317" t="s">
        <v>267</v>
      </c>
      <c r="D767" s="138" t="s">
        <v>1589</v>
      </c>
      <c r="E767" s="317" t="s">
        <v>1591</v>
      </c>
      <c r="F767" s="318">
        <v>47144</v>
      </c>
      <c r="G767" s="319" t="s">
        <v>101</v>
      </c>
      <c r="H767" s="319">
        <v>469</v>
      </c>
      <c r="I767" s="320">
        <v>1125.2</v>
      </c>
      <c r="J767" s="320">
        <v>527719.37</v>
      </c>
      <c r="K767" s="319" t="s">
        <v>101</v>
      </c>
      <c r="L767" s="327">
        <v>2.5000000000000001E-3</v>
      </c>
    </row>
    <row r="768" spans="1:12" ht="15.75" thickBot="1" x14ac:dyDescent="0.3">
      <c r="A768" s="326" t="s">
        <v>124</v>
      </c>
      <c r="B768" s="317" t="s">
        <v>1588</v>
      </c>
      <c r="C768" s="317" t="s">
        <v>335</v>
      </c>
      <c r="D768" s="138" t="s">
        <v>1589</v>
      </c>
      <c r="E768" s="317" t="s">
        <v>580</v>
      </c>
      <c r="F768" s="318">
        <v>47144</v>
      </c>
      <c r="G768" s="319" t="s">
        <v>101</v>
      </c>
      <c r="H768" s="319">
        <v>179</v>
      </c>
      <c r="I768" s="320">
        <v>1125.2</v>
      </c>
      <c r="J768" s="320">
        <v>201411.02</v>
      </c>
      <c r="K768" s="319" t="s">
        <v>101</v>
      </c>
      <c r="L768" s="327">
        <v>5.0000000000000001E-3</v>
      </c>
    </row>
    <row r="769" spans="1:12" ht="15.75" thickBot="1" x14ac:dyDescent="0.3">
      <c r="A769" s="326" t="s">
        <v>124</v>
      </c>
      <c r="B769" s="317" t="s">
        <v>1592</v>
      </c>
      <c r="C769" s="317" t="s">
        <v>860</v>
      </c>
      <c r="D769" s="138" t="s">
        <v>159</v>
      </c>
      <c r="E769" s="317" t="s">
        <v>1593</v>
      </c>
      <c r="F769" s="318">
        <v>52733</v>
      </c>
      <c r="G769" s="319" t="s">
        <v>101</v>
      </c>
      <c r="H769" s="319">
        <v>115</v>
      </c>
      <c r="I769" s="320">
        <v>1055</v>
      </c>
      <c r="J769" s="320">
        <v>121325.08</v>
      </c>
      <c r="K769" s="319" t="s">
        <v>101</v>
      </c>
      <c r="L769" s="327">
        <v>2.3E-3</v>
      </c>
    </row>
    <row r="770" spans="1:12" ht="15.75" thickBot="1" x14ac:dyDescent="0.3">
      <c r="A770" s="326" t="s">
        <v>124</v>
      </c>
      <c r="B770" s="317" t="s">
        <v>1592</v>
      </c>
      <c r="C770" s="317" t="s">
        <v>909</v>
      </c>
      <c r="D770" s="138" t="s">
        <v>159</v>
      </c>
      <c r="E770" s="317" t="s">
        <v>1594</v>
      </c>
      <c r="F770" s="318">
        <v>52733</v>
      </c>
      <c r="G770" s="319" t="s">
        <v>101</v>
      </c>
      <c r="H770" s="319">
        <v>103</v>
      </c>
      <c r="I770" s="320">
        <v>1055</v>
      </c>
      <c r="J770" s="320">
        <v>108665.07</v>
      </c>
      <c r="K770" s="319" t="s">
        <v>101</v>
      </c>
      <c r="L770" s="327">
        <v>2.3999999999999998E-3</v>
      </c>
    </row>
    <row r="771" spans="1:12" ht="15.75" thickBot="1" x14ac:dyDescent="0.3">
      <c r="A771" s="326" t="s">
        <v>124</v>
      </c>
      <c r="B771" s="317" t="s">
        <v>1592</v>
      </c>
      <c r="C771" s="317" t="s">
        <v>861</v>
      </c>
      <c r="D771" s="138" t="s">
        <v>159</v>
      </c>
      <c r="E771" s="317" t="s">
        <v>1595</v>
      </c>
      <c r="F771" s="318">
        <v>52733</v>
      </c>
      <c r="G771" s="319" t="s">
        <v>101</v>
      </c>
      <c r="H771" s="319">
        <v>82</v>
      </c>
      <c r="I771" s="320">
        <v>1055</v>
      </c>
      <c r="J771" s="320">
        <v>86510.06</v>
      </c>
      <c r="K771" s="319" t="s">
        <v>101</v>
      </c>
      <c r="L771" s="327">
        <v>2.3E-3</v>
      </c>
    </row>
    <row r="772" spans="1:12" ht="15.75" thickBot="1" x14ac:dyDescent="0.3">
      <c r="A772" s="326" t="s">
        <v>124</v>
      </c>
      <c r="B772" s="317" t="s">
        <v>162</v>
      </c>
      <c r="C772" s="317" t="s">
        <v>800</v>
      </c>
      <c r="D772" s="138" t="s">
        <v>125</v>
      </c>
      <c r="E772" s="317" t="s">
        <v>1596</v>
      </c>
      <c r="F772" s="318">
        <v>49140</v>
      </c>
      <c r="G772" s="319" t="s">
        <v>1597</v>
      </c>
      <c r="H772" s="319">
        <v>613</v>
      </c>
      <c r="I772" s="320">
        <v>1100.8399999999999</v>
      </c>
      <c r="J772" s="320">
        <v>674812.01</v>
      </c>
      <c r="K772" s="319" t="s">
        <v>101</v>
      </c>
      <c r="L772" s="327">
        <v>3.0999999999999999E-3</v>
      </c>
    </row>
    <row r="773" spans="1:12" ht="15.75" thickBot="1" x14ac:dyDescent="0.3">
      <c r="A773" s="326" t="s">
        <v>124</v>
      </c>
      <c r="B773" s="317" t="s">
        <v>162</v>
      </c>
      <c r="C773" s="317" t="s">
        <v>860</v>
      </c>
      <c r="D773" s="138" t="s">
        <v>125</v>
      </c>
      <c r="E773" s="317" t="s">
        <v>1204</v>
      </c>
      <c r="F773" s="318">
        <v>49140</v>
      </c>
      <c r="G773" s="319" t="s">
        <v>1597</v>
      </c>
      <c r="H773" s="319">
        <v>440</v>
      </c>
      <c r="I773" s="320">
        <v>1100.8399999999999</v>
      </c>
      <c r="J773" s="320">
        <v>484367.51</v>
      </c>
      <c r="K773" s="319" t="s">
        <v>101</v>
      </c>
      <c r="L773" s="327">
        <v>9.1999999999999998E-3</v>
      </c>
    </row>
    <row r="774" spans="1:12" ht="15.75" thickBot="1" x14ac:dyDescent="0.3">
      <c r="A774" s="326" t="s">
        <v>124</v>
      </c>
      <c r="B774" s="317" t="s">
        <v>162</v>
      </c>
      <c r="C774" s="317" t="s">
        <v>909</v>
      </c>
      <c r="D774" s="138" t="s">
        <v>125</v>
      </c>
      <c r="E774" s="317" t="s">
        <v>1598</v>
      </c>
      <c r="F774" s="318">
        <v>49140</v>
      </c>
      <c r="G774" s="319" t="s">
        <v>1597</v>
      </c>
      <c r="H774" s="319">
        <v>257</v>
      </c>
      <c r="I774" s="320">
        <v>1100.8399999999999</v>
      </c>
      <c r="J774" s="320">
        <v>282914.65999999997</v>
      </c>
      <c r="K774" s="319" t="s">
        <v>101</v>
      </c>
      <c r="L774" s="327">
        <v>6.1000000000000004E-3</v>
      </c>
    </row>
    <row r="775" spans="1:12" ht="15.75" thickBot="1" x14ac:dyDescent="0.3">
      <c r="A775" s="326" t="s">
        <v>124</v>
      </c>
      <c r="B775" s="317" t="s">
        <v>162</v>
      </c>
      <c r="C775" s="317" t="s">
        <v>861</v>
      </c>
      <c r="D775" s="138" t="s">
        <v>125</v>
      </c>
      <c r="E775" s="317" t="s">
        <v>1599</v>
      </c>
      <c r="F775" s="318">
        <v>49140</v>
      </c>
      <c r="G775" s="319" t="s">
        <v>1597</v>
      </c>
      <c r="H775" s="319">
        <v>227</v>
      </c>
      <c r="I775" s="320">
        <v>1100.8399999999999</v>
      </c>
      <c r="J775" s="320">
        <v>249889.6</v>
      </c>
      <c r="K775" s="319" t="s">
        <v>101</v>
      </c>
      <c r="L775" s="327">
        <v>6.7000000000000002E-3</v>
      </c>
    </row>
    <row r="776" spans="1:12" ht="15.75" thickBot="1" x14ac:dyDescent="0.3">
      <c r="A776" s="326" t="s">
        <v>124</v>
      </c>
      <c r="B776" s="317" t="s">
        <v>1098</v>
      </c>
      <c r="C776" s="317" t="s">
        <v>800</v>
      </c>
      <c r="D776" s="138" t="s">
        <v>1099</v>
      </c>
      <c r="E776" s="317" t="s">
        <v>1600</v>
      </c>
      <c r="F776" s="318">
        <v>49963</v>
      </c>
      <c r="G776" s="319" t="s">
        <v>1601</v>
      </c>
      <c r="H776" s="321">
        <v>2105</v>
      </c>
      <c r="I776" s="320">
        <v>1164.18</v>
      </c>
      <c r="J776" s="320">
        <v>2450598.29</v>
      </c>
      <c r="K776" s="319" t="s">
        <v>101</v>
      </c>
      <c r="L776" s="327">
        <v>1.14E-2</v>
      </c>
    </row>
    <row r="777" spans="1:12" ht="15.75" thickBot="1" x14ac:dyDescent="0.3">
      <c r="A777" s="326" t="s">
        <v>124</v>
      </c>
      <c r="B777" s="317" t="s">
        <v>1098</v>
      </c>
      <c r="C777" s="317" t="s">
        <v>860</v>
      </c>
      <c r="D777" s="138" t="s">
        <v>1099</v>
      </c>
      <c r="E777" s="317" t="s">
        <v>1602</v>
      </c>
      <c r="F777" s="318">
        <v>49963</v>
      </c>
      <c r="G777" s="319" t="s">
        <v>1601</v>
      </c>
      <c r="H777" s="319">
        <v>493</v>
      </c>
      <c r="I777" s="320">
        <v>1164.18</v>
      </c>
      <c r="J777" s="320">
        <v>573940.6</v>
      </c>
      <c r="K777" s="319" t="s">
        <v>101</v>
      </c>
      <c r="L777" s="327">
        <v>1.09E-2</v>
      </c>
    </row>
    <row r="778" spans="1:12" ht="15.75" thickBot="1" x14ac:dyDescent="0.3">
      <c r="A778" s="326" t="s">
        <v>124</v>
      </c>
      <c r="B778" s="317" t="s">
        <v>1098</v>
      </c>
      <c r="C778" s="317" t="s">
        <v>909</v>
      </c>
      <c r="D778" s="138" t="s">
        <v>1099</v>
      </c>
      <c r="E778" s="317" t="s">
        <v>1603</v>
      </c>
      <c r="F778" s="318">
        <v>49963</v>
      </c>
      <c r="G778" s="319" t="s">
        <v>1601</v>
      </c>
      <c r="H778" s="319">
        <v>444</v>
      </c>
      <c r="I778" s="320">
        <v>1164.18</v>
      </c>
      <c r="J778" s="320">
        <v>516895.79</v>
      </c>
      <c r="K778" s="319" t="s">
        <v>101</v>
      </c>
      <c r="L778" s="327">
        <v>1.12E-2</v>
      </c>
    </row>
    <row r="779" spans="1:12" ht="15.75" thickBot="1" x14ac:dyDescent="0.3">
      <c r="A779" s="326" t="s">
        <v>124</v>
      </c>
      <c r="B779" s="317" t="s">
        <v>1098</v>
      </c>
      <c r="C779" s="317" t="s">
        <v>861</v>
      </c>
      <c r="D779" s="138" t="s">
        <v>1099</v>
      </c>
      <c r="E779" s="317" t="s">
        <v>1604</v>
      </c>
      <c r="F779" s="318">
        <v>49963</v>
      </c>
      <c r="G779" s="319" t="s">
        <v>1601</v>
      </c>
      <c r="H779" s="319">
        <v>344</v>
      </c>
      <c r="I779" s="320">
        <v>1164.18</v>
      </c>
      <c r="J779" s="320">
        <v>400477.82</v>
      </c>
      <c r="K779" s="319" t="s">
        <v>101</v>
      </c>
      <c r="L779" s="327">
        <v>1.0800000000000001E-2</v>
      </c>
    </row>
    <row r="780" spans="1:12" ht="15.75" thickBot="1" x14ac:dyDescent="0.3">
      <c r="A780" s="326" t="s">
        <v>124</v>
      </c>
      <c r="B780" s="317" t="s">
        <v>392</v>
      </c>
      <c r="C780" s="317" t="s">
        <v>800</v>
      </c>
      <c r="D780" s="138" t="s">
        <v>1345</v>
      </c>
      <c r="E780" s="317" t="s">
        <v>1605</v>
      </c>
      <c r="F780" s="318">
        <v>47041</v>
      </c>
      <c r="G780" s="319" t="s">
        <v>1606</v>
      </c>
      <c r="H780" s="321">
        <v>1800</v>
      </c>
      <c r="I780" s="320">
        <v>1190.95</v>
      </c>
      <c r="J780" s="320">
        <v>2143715.8199999998</v>
      </c>
      <c r="K780" s="319" t="s">
        <v>101</v>
      </c>
      <c r="L780" s="327">
        <v>0.01</v>
      </c>
    </row>
    <row r="781" spans="1:12" ht="15.75" thickBot="1" x14ac:dyDescent="0.3">
      <c r="A781" s="326" t="s">
        <v>124</v>
      </c>
      <c r="B781" s="317" t="s">
        <v>392</v>
      </c>
      <c r="C781" s="317" t="s">
        <v>800</v>
      </c>
      <c r="D781" s="138" t="s">
        <v>433</v>
      </c>
      <c r="E781" s="317" t="s">
        <v>813</v>
      </c>
      <c r="F781" s="318">
        <v>46588</v>
      </c>
      <c r="G781" s="319" t="s">
        <v>1607</v>
      </c>
      <c r="H781" s="319">
        <v>424</v>
      </c>
      <c r="I781" s="320">
        <v>1045.23</v>
      </c>
      <c r="J781" s="320">
        <v>443176.33</v>
      </c>
      <c r="K781" s="319" t="s">
        <v>101</v>
      </c>
      <c r="L781" s="327">
        <v>2.0999999999999999E-3</v>
      </c>
    </row>
    <row r="782" spans="1:12" ht="15.75" thickBot="1" x14ac:dyDescent="0.3">
      <c r="A782" s="326" t="s">
        <v>124</v>
      </c>
      <c r="B782" s="317" t="s">
        <v>392</v>
      </c>
      <c r="C782" s="317" t="s">
        <v>860</v>
      </c>
      <c r="D782" s="138" t="s">
        <v>1345</v>
      </c>
      <c r="E782" s="317" t="s">
        <v>1608</v>
      </c>
      <c r="F782" s="318">
        <v>47041</v>
      </c>
      <c r="G782" s="319" t="s">
        <v>1606</v>
      </c>
      <c r="H782" s="319">
        <v>700</v>
      </c>
      <c r="I782" s="320">
        <v>1190.95</v>
      </c>
      <c r="J782" s="320">
        <v>833667.26</v>
      </c>
      <c r="K782" s="319" t="s">
        <v>101</v>
      </c>
      <c r="L782" s="327">
        <v>1.5900000000000001E-2</v>
      </c>
    </row>
    <row r="783" spans="1:12" ht="15.75" thickBot="1" x14ac:dyDescent="0.3">
      <c r="A783" s="326" t="s">
        <v>124</v>
      </c>
      <c r="B783" s="317" t="s">
        <v>392</v>
      </c>
      <c r="C783" s="317" t="s">
        <v>98</v>
      </c>
      <c r="D783" s="138" t="s">
        <v>433</v>
      </c>
      <c r="E783" s="317" t="s">
        <v>1609</v>
      </c>
      <c r="F783" s="318">
        <v>46588</v>
      </c>
      <c r="G783" s="319" t="s">
        <v>1607</v>
      </c>
      <c r="H783" s="321">
        <v>1402</v>
      </c>
      <c r="I783" s="320">
        <v>1045.23</v>
      </c>
      <c r="J783" s="320">
        <v>1465408.51</v>
      </c>
      <c r="K783" s="319" t="s">
        <v>101</v>
      </c>
      <c r="L783" s="327">
        <v>2.8E-3</v>
      </c>
    </row>
    <row r="784" spans="1:12" ht="15.75" thickBot="1" x14ac:dyDescent="0.3">
      <c r="A784" s="326" t="s">
        <v>124</v>
      </c>
      <c r="B784" s="317" t="s">
        <v>392</v>
      </c>
      <c r="C784" s="317" t="s">
        <v>106</v>
      </c>
      <c r="D784" s="138" t="s">
        <v>433</v>
      </c>
      <c r="E784" s="317" t="s">
        <v>1610</v>
      </c>
      <c r="F784" s="318">
        <v>46588</v>
      </c>
      <c r="G784" s="319" t="s">
        <v>1607</v>
      </c>
      <c r="H784" s="321">
        <v>1762</v>
      </c>
      <c r="I784" s="320">
        <v>1045.23</v>
      </c>
      <c r="J784" s="320">
        <v>1841690.3</v>
      </c>
      <c r="K784" s="319" t="s">
        <v>101</v>
      </c>
      <c r="L784" s="327">
        <v>5.5999999999999999E-3</v>
      </c>
    </row>
    <row r="785" spans="1:12" ht="15.75" thickBot="1" x14ac:dyDescent="0.3">
      <c r="A785" s="326" t="s">
        <v>124</v>
      </c>
      <c r="B785" s="317" t="s">
        <v>392</v>
      </c>
      <c r="C785" s="317" t="s">
        <v>334</v>
      </c>
      <c r="D785" s="138" t="s">
        <v>433</v>
      </c>
      <c r="E785" s="317" t="s">
        <v>697</v>
      </c>
      <c r="F785" s="318">
        <v>46588</v>
      </c>
      <c r="G785" s="319" t="s">
        <v>1607</v>
      </c>
      <c r="H785" s="321">
        <v>2385</v>
      </c>
      <c r="I785" s="320">
        <v>1045.23</v>
      </c>
      <c r="J785" s="320">
        <v>2492866.84</v>
      </c>
      <c r="K785" s="319" t="s">
        <v>101</v>
      </c>
      <c r="L785" s="327">
        <v>7.4000000000000003E-3</v>
      </c>
    </row>
    <row r="786" spans="1:12" ht="15.75" thickBot="1" x14ac:dyDescent="0.3">
      <c r="A786" s="326" t="s">
        <v>124</v>
      </c>
      <c r="B786" s="317" t="s">
        <v>392</v>
      </c>
      <c r="C786" s="317" t="s">
        <v>909</v>
      </c>
      <c r="D786" s="138" t="s">
        <v>1345</v>
      </c>
      <c r="E786" s="317" t="s">
        <v>1611</v>
      </c>
      <c r="F786" s="318">
        <v>47041</v>
      </c>
      <c r="G786" s="319" t="s">
        <v>1606</v>
      </c>
      <c r="H786" s="319">
        <v>615</v>
      </c>
      <c r="I786" s="320">
        <v>1190.95</v>
      </c>
      <c r="J786" s="320">
        <v>732436.24</v>
      </c>
      <c r="K786" s="319" t="s">
        <v>101</v>
      </c>
      <c r="L786" s="327">
        <v>1.5900000000000001E-2</v>
      </c>
    </row>
    <row r="787" spans="1:12" ht="15.75" thickBot="1" x14ac:dyDescent="0.3">
      <c r="A787" s="326" t="s">
        <v>124</v>
      </c>
      <c r="B787" s="317" t="s">
        <v>392</v>
      </c>
      <c r="C787" s="317" t="s">
        <v>335</v>
      </c>
      <c r="D787" s="138" t="s">
        <v>433</v>
      </c>
      <c r="E787" s="317" t="s">
        <v>698</v>
      </c>
      <c r="F787" s="318">
        <v>46588</v>
      </c>
      <c r="G787" s="319" t="s">
        <v>1607</v>
      </c>
      <c r="H787" s="319">
        <v>109</v>
      </c>
      <c r="I787" s="320">
        <v>1045.23</v>
      </c>
      <c r="J787" s="320">
        <v>113929.76</v>
      </c>
      <c r="K787" s="319" t="s">
        <v>101</v>
      </c>
      <c r="L787" s="327">
        <v>2.8E-3</v>
      </c>
    </row>
    <row r="788" spans="1:12" ht="15.75" thickBot="1" x14ac:dyDescent="0.3">
      <c r="A788" s="326" t="s">
        <v>124</v>
      </c>
      <c r="B788" s="317" t="s">
        <v>392</v>
      </c>
      <c r="C788" s="317" t="s">
        <v>861</v>
      </c>
      <c r="D788" s="138" t="s">
        <v>1345</v>
      </c>
      <c r="E788" s="317" t="s">
        <v>1612</v>
      </c>
      <c r="F788" s="318">
        <v>47041</v>
      </c>
      <c r="G788" s="319" t="s">
        <v>1606</v>
      </c>
      <c r="H788" s="319">
        <v>485</v>
      </c>
      <c r="I788" s="320">
        <v>1190.95</v>
      </c>
      <c r="J788" s="320">
        <v>577612.31999999995</v>
      </c>
      <c r="K788" s="319" t="s">
        <v>101</v>
      </c>
      <c r="L788" s="327">
        <v>1.5599999999999999E-2</v>
      </c>
    </row>
    <row r="789" spans="1:12" ht="15.75" thickBot="1" x14ac:dyDescent="0.3">
      <c r="A789" s="326" t="s">
        <v>124</v>
      </c>
      <c r="B789" s="317" t="s">
        <v>1100</v>
      </c>
      <c r="C789" s="317" t="s">
        <v>235</v>
      </c>
      <c r="D789" s="138" t="s">
        <v>1101</v>
      </c>
      <c r="E789" s="317" t="s">
        <v>1613</v>
      </c>
      <c r="F789" s="318">
        <v>50571</v>
      </c>
      <c r="G789" s="319" t="s">
        <v>1614</v>
      </c>
      <c r="H789" s="319">
        <v>75</v>
      </c>
      <c r="I789" s="320">
        <v>1287.72</v>
      </c>
      <c r="J789" s="320">
        <v>96578.84</v>
      </c>
      <c r="K789" s="319" t="s">
        <v>101</v>
      </c>
      <c r="L789" s="327">
        <v>7.9500000000000001E-2</v>
      </c>
    </row>
    <row r="790" spans="1:12" ht="15.75" thickBot="1" x14ac:dyDescent="0.3">
      <c r="A790" s="326" t="s">
        <v>124</v>
      </c>
      <c r="B790" s="317" t="s">
        <v>1100</v>
      </c>
      <c r="C790" s="317" t="s">
        <v>800</v>
      </c>
      <c r="D790" s="138" t="s">
        <v>1101</v>
      </c>
      <c r="E790" s="317" t="s">
        <v>1615</v>
      </c>
      <c r="F790" s="318">
        <v>50571</v>
      </c>
      <c r="G790" s="319" t="s">
        <v>1614</v>
      </c>
      <c r="H790" s="321">
        <v>1824</v>
      </c>
      <c r="I790" s="320">
        <v>1287.72</v>
      </c>
      <c r="J790" s="320">
        <v>2348797.52</v>
      </c>
      <c r="K790" s="319" t="s">
        <v>101</v>
      </c>
      <c r="L790" s="327">
        <v>1.0999999999999999E-2</v>
      </c>
    </row>
    <row r="791" spans="1:12" ht="15.75" thickBot="1" x14ac:dyDescent="0.3">
      <c r="A791" s="326" t="s">
        <v>124</v>
      </c>
      <c r="B791" s="317" t="s">
        <v>1100</v>
      </c>
      <c r="C791" s="317" t="s">
        <v>860</v>
      </c>
      <c r="D791" s="138" t="s">
        <v>1101</v>
      </c>
      <c r="E791" s="317" t="s">
        <v>1616</v>
      </c>
      <c r="F791" s="318">
        <v>50571</v>
      </c>
      <c r="G791" s="319" t="s">
        <v>1614</v>
      </c>
      <c r="H791" s="319">
        <v>539</v>
      </c>
      <c r="I791" s="320">
        <v>1287.72</v>
      </c>
      <c r="J791" s="320">
        <v>694079.97</v>
      </c>
      <c r="K791" s="319" t="s">
        <v>101</v>
      </c>
      <c r="L791" s="327">
        <v>1.32E-2</v>
      </c>
    </row>
    <row r="792" spans="1:12" ht="15.75" thickBot="1" x14ac:dyDescent="0.3">
      <c r="A792" s="326" t="s">
        <v>124</v>
      </c>
      <c r="B792" s="317" t="s">
        <v>1100</v>
      </c>
      <c r="C792" s="317" t="s">
        <v>909</v>
      </c>
      <c r="D792" s="138" t="s">
        <v>1101</v>
      </c>
      <c r="E792" s="317" t="s">
        <v>1289</v>
      </c>
      <c r="F792" s="318">
        <v>50571</v>
      </c>
      <c r="G792" s="319" t="s">
        <v>1614</v>
      </c>
      <c r="H792" s="319">
        <v>463</v>
      </c>
      <c r="I792" s="320">
        <v>1287.72</v>
      </c>
      <c r="J792" s="320">
        <v>596213.4</v>
      </c>
      <c r="K792" s="319" t="s">
        <v>101</v>
      </c>
      <c r="L792" s="327">
        <v>1.29E-2</v>
      </c>
    </row>
    <row r="793" spans="1:12" ht="15.75" thickBot="1" x14ac:dyDescent="0.3">
      <c r="A793" s="326" t="s">
        <v>124</v>
      </c>
      <c r="B793" s="317" t="s">
        <v>1100</v>
      </c>
      <c r="C793" s="317" t="s">
        <v>861</v>
      </c>
      <c r="D793" s="138" t="s">
        <v>1101</v>
      </c>
      <c r="E793" s="317" t="s">
        <v>1617</v>
      </c>
      <c r="F793" s="318">
        <v>50571</v>
      </c>
      <c r="G793" s="319" t="s">
        <v>1614</v>
      </c>
      <c r="H793" s="319">
        <v>380</v>
      </c>
      <c r="I793" s="320">
        <v>1287.72</v>
      </c>
      <c r="J793" s="320">
        <v>489332.81</v>
      </c>
      <c r="K793" s="319" t="s">
        <v>101</v>
      </c>
      <c r="L793" s="327">
        <v>1.32E-2</v>
      </c>
    </row>
    <row r="794" spans="1:12" ht="15.75" thickBot="1" x14ac:dyDescent="0.3">
      <c r="A794" s="326" t="s">
        <v>124</v>
      </c>
      <c r="B794" s="317" t="s">
        <v>252</v>
      </c>
      <c r="C794" s="317" t="s">
        <v>98</v>
      </c>
      <c r="D794" s="138" t="s">
        <v>253</v>
      </c>
      <c r="E794" s="317" t="s">
        <v>1618</v>
      </c>
      <c r="F794" s="318">
        <v>47238</v>
      </c>
      <c r="G794" s="319" t="s">
        <v>1319</v>
      </c>
      <c r="H794" s="321">
        <v>5624</v>
      </c>
      <c r="I794" s="320">
        <v>1083.0999999999999</v>
      </c>
      <c r="J794" s="320">
        <v>6091346.5</v>
      </c>
      <c r="K794" s="319" t="s">
        <v>101</v>
      </c>
      <c r="L794" s="327">
        <v>1.15E-2</v>
      </c>
    </row>
    <row r="795" spans="1:12" ht="15.75" thickBot="1" x14ac:dyDescent="0.3">
      <c r="A795" s="326" t="s">
        <v>124</v>
      </c>
      <c r="B795" s="317" t="s">
        <v>252</v>
      </c>
      <c r="C795" s="317" t="s">
        <v>106</v>
      </c>
      <c r="D795" s="138" t="s">
        <v>253</v>
      </c>
      <c r="E795" s="317" t="s">
        <v>704</v>
      </c>
      <c r="F795" s="318">
        <v>47238</v>
      </c>
      <c r="G795" s="319" t="s">
        <v>1319</v>
      </c>
      <c r="H795" s="321">
        <v>4145</v>
      </c>
      <c r="I795" s="320">
        <v>1083.0999999999999</v>
      </c>
      <c r="J795" s="320">
        <v>4489443.67</v>
      </c>
      <c r="K795" s="319" t="s">
        <v>101</v>
      </c>
      <c r="L795" s="327">
        <v>1.37E-2</v>
      </c>
    </row>
    <row r="796" spans="1:12" ht="15.75" thickBot="1" x14ac:dyDescent="0.3">
      <c r="A796" s="326" t="s">
        <v>124</v>
      </c>
      <c r="B796" s="317" t="s">
        <v>252</v>
      </c>
      <c r="C796" s="317" t="s">
        <v>334</v>
      </c>
      <c r="D796" s="138" t="s">
        <v>253</v>
      </c>
      <c r="E796" s="317" t="s">
        <v>589</v>
      </c>
      <c r="F796" s="318">
        <v>47238</v>
      </c>
      <c r="G796" s="319" t="s">
        <v>1319</v>
      </c>
      <c r="H796" s="321">
        <v>5544</v>
      </c>
      <c r="I796" s="320">
        <v>1083.0999999999999</v>
      </c>
      <c r="J796" s="320">
        <v>6004698.6100000003</v>
      </c>
      <c r="K796" s="319" t="s">
        <v>101</v>
      </c>
      <c r="L796" s="327">
        <v>1.78E-2</v>
      </c>
    </row>
    <row r="797" spans="1:12" ht="15.75" thickBot="1" x14ac:dyDescent="0.3">
      <c r="A797" s="326" t="s">
        <v>124</v>
      </c>
      <c r="B797" s="317" t="s">
        <v>252</v>
      </c>
      <c r="C797" s="317" t="s">
        <v>267</v>
      </c>
      <c r="D797" s="138" t="s">
        <v>635</v>
      </c>
      <c r="E797" s="317" t="s">
        <v>636</v>
      </c>
      <c r="F797" s="318">
        <v>46213</v>
      </c>
      <c r="G797" s="319" t="s">
        <v>1619</v>
      </c>
      <c r="H797" s="321">
        <v>1377</v>
      </c>
      <c r="I797" s="320">
        <v>520.54</v>
      </c>
      <c r="J797" s="320">
        <v>716788.5</v>
      </c>
      <c r="K797" s="319" t="s">
        <v>101</v>
      </c>
      <c r="L797" s="327">
        <v>3.3999999999999998E-3</v>
      </c>
    </row>
    <row r="798" spans="1:12" ht="15.75" thickBot="1" x14ac:dyDescent="0.3">
      <c r="A798" s="326" t="s">
        <v>124</v>
      </c>
      <c r="B798" s="317" t="s">
        <v>252</v>
      </c>
      <c r="C798" s="317" t="s">
        <v>335</v>
      </c>
      <c r="D798" s="138" t="s">
        <v>253</v>
      </c>
      <c r="E798" s="317" t="s">
        <v>1620</v>
      </c>
      <c r="F798" s="318">
        <v>47238</v>
      </c>
      <c r="G798" s="319" t="s">
        <v>1319</v>
      </c>
      <c r="H798" s="319">
        <v>376</v>
      </c>
      <c r="I798" s="320">
        <v>1083.0999999999999</v>
      </c>
      <c r="J798" s="320">
        <v>407245.07</v>
      </c>
      <c r="K798" s="319" t="s">
        <v>101</v>
      </c>
      <c r="L798" s="327">
        <v>0.01</v>
      </c>
    </row>
    <row r="799" spans="1:12" ht="15.75" thickBot="1" x14ac:dyDescent="0.3">
      <c r="A799" s="326" t="s">
        <v>124</v>
      </c>
      <c r="B799" s="317" t="s">
        <v>1013</v>
      </c>
      <c r="C799" s="317" t="s">
        <v>235</v>
      </c>
      <c r="D799" s="138" t="s">
        <v>996</v>
      </c>
      <c r="E799" s="317" t="s">
        <v>1613</v>
      </c>
      <c r="F799" s="318">
        <v>48044</v>
      </c>
      <c r="G799" s="319" t="s">
        <v>1252</v>
      </c>
      <c r="H799" s="319">
        <v>75</v>
      </c>
      <c r="I799" s="320">
        <v>972.1</v>
      </c>
      <c r="J799" s="320">
        <v>72907.509999999995</v>
      </c>
      <c r="K799" s="319" t="s">
        <v>101</v>
      </c>
      <c r="L799" s="327">
        <v>0.06</v>
      </c>
    </row>
    <row r="800" spans="1:12" ht="15.75" thickBot="1" x14ac:dyDescent="0.3">
      <c r="A800" s="326" t="s">
        <v>124</v>
      </c>
      <c r="B800" s="317" t="s">
        <v>1013</v>
      </c>
      <c r="C800" s="317" t="s">
        <v>800</v>
      </c>
      <c r="D800" s="138" t="s">
        <v>996</v>
      </c>
      <c r="E800" s="317" t="s">
        <v>1621</v>
      </c>
      <c r="F800" s="318">
        <v>48044</v>
      </c>
      <c r="G800" s="319" t="s">
        <v>1252</v>
      </c>
      <c r="H800" s="321">
        <v>2877</v>
      </c>
      <c r="I800" s="320">
        <v>972.1</v>
      </c>
      <c r="J800" s="320">
        <v>2796731.94</v>
      </c>
      <c r="K800" s="319" t="s">
        <v>101</v>
      </c>
      <c r="L800" s="327">
        <v>1.3100000000000001E-2</v>
      </c>
    </row>
    <row r="801" spans="1:12" ht="15.75" thickBot="1" x14ac:dyDescent="0.3">
      <c r="A801" s="326" t="s">
        <v>124</v>
      </c>
      <c r="B801" s="317" t="s">
        <v>1013</v>
      </c>
      <c r="C801" s="317" t="s">
        <v>860</v>
      </c>
      <c r="D801" s="138" t="s">
        <v>996</v>
      </c>
      <c r="E801" s="317" t="s">
        <v>1622</v>
      </c>
      <c r="F801" s="318">
        <v>48044</v>
      </c>
      <c r="G801" s="319" t="s">
        <v>1252</v>
      </c>
      <c r="H801" s="319">
        <v>788</v>
      </c>
      <c r="I801" s="320">
        <v>972.1</v>
      </c>
      <c r="J801" s="320">
        <v>766014.87</v>
      </c>
      <c r="K801" s="319" t="s">
        <v>101</v>
      </c>
      <c r="L801" s="327">
        <v>1.46E-2</v>
      </c>
    </row>
    <row r="802" spans="1:12" ht="15.75" thickBot="1" x14ac:dyDescent="0.3">
      <c r="A802" s="326" t="s">
        <v>124</v>
      </c>
      <c r="B802" s="317" t="s">
        <v>1013</v>
      </c>
      <c r="C802" s="317" t="s">
        <v>909</v>
      </c>
      <c r="D802" s="138" t="s">
        <v>996</v>
      </c>
      <c r="E802" s="317" t="s">
        <v>1281</v>
      </c>
      <c r="F802" s="318">
        <v>48044</v>
      </c>
      <c r="G802" s="319" t="s">
        <v>1252</v>
      </c>
      <c r="H802" s="319">
        <v>875</v>
      </c>
      <c r="I802" s="320">
        <v>972.1</v>
      </c>
      <c r="J802" s="320">
        <v>850587.57</v>
      </c>
      <c r="K802" s="319" t="s">
        <v>101</v>
      </c>
      <c r="L802" s="327">
        <v>1.8499999999999999E-2</v>
      </c>
    </row>
    <row r="803" spans="1:12" ht="15.75" thickBot="1" x14ac:dyDescent="0.3">
      <c r="A803" s="326" t="s">
        <v>124</v>
      </c>
      <c r="B803" s="317" t="s">
        <v>1013</v>
      </c>
      <c r="C803" s="317" t="s">
        <v>861</v>
      </c>
      <c r="D803" s="138" t="s">
        <v>996</v>
      </c>
      <c r="E803" s="317" t="s">
        <v>1208</v>
      </c>
      <c r="F803" s="318">
        <v>48044</v>
      </c>
      <c r="G803" s="319" t="s">
        <v>1252</v>
      </c>
      <c r="H803" s="319">
        <v>660</v>
      </c>
      <c r="I803" s="320">
        <v>972.1</v>
      </c>
      <c r="J803" s="320">
        <v>641586.06000000006</v>
      </c>
      <c r="K803" s="319" t="s">
        <v>101</v>
      </c>
      <c r="L803" s="327">
        <v>1.7299999999999999E-2</v>
      </c>
    </row>
    <row r="804" spans="1:12" ht="15.75" thickBot="1" x14ac:dyDescent="0.3">
      <c r="A804" s="326" t="s">
        <v>124</v>
      </c>
      <c r="B804" s="317" t="s">
        <v>1064</v>
      </c>
      <c r="C804" s="317" t="s">
        <v>800</v>
      </c>
      <c r="D804" s="138" t="s">
        <v>1053</v>
      </c>
      <c r="E804" s="317" t="s">
        <v>1065</v>
      </c>
      <c r="F804" s="318">
        <v>49049</v>
      </c>
      <c r="G804" s="319" t="s">
        <v>1315</v>
      </c>
      <c r="H804" s="321">
        <v>2013</v>
      </c>
      <c r="I804" s="320">
        <v>1084.97</v>
      </c>
      <c r="J804" s="320">
        <v>2184053.9500000002</v>
      </c>
      <c r="K804" s="319" t="s">
        <v>101</v>
      </c>
      <c r="L804" s="327">
        <v>1.0200000000000001E-2</v>
      </c>
    </row>
    <row r="805" spans="1:12" ht="15.75" thickBot="1" x14ac:dyDescent="0.3">
      <c r="A805" s="326" t="s">
        <v>124</v>
      </c>
      <c r="B805" s="317" t="s">
        <v>1064</v>
      </c>
      <c r="C805" s="317" t="s">
        <v>860</v>
      </c>
      <c r="D805" s="138" t="s">
        <v>1053</v>
      </c>
      <c r="E805" s="317" t="s">
        <v>1623</v>
      </c>
      <c r="F805" s="318">
        <v>49049</v>
      </c>
      <c r="G805" s="319" t="s">
        <v>1315</v>
      </c>
      <c r="H805" s="319">
        <v>791</v>
      </c>
      <c r="I805" s="320">
        <v>1084.97</v>
      </c>
      <c r="J805" s="320">
        <v>858214.94</v>
      </c>
      <c r="K805" s="319" t="s">
        <v>101</v>
      </c>
      <c r="L805" s="327">
        <v>1.6299999999999999E-2</v>
      </c>
    </row>
    <row r="806" spans="1:12" ht="15.75" thickBot="1" x14ac:dyDescent="0.3">
      <c r="A806" s="326" t="s">
        <v>124</v>
      </c>
      <c r="B806" s="317" t="s">
        <v>1064</v>
      </c>
      <c r="C806" s="317" t="s">
        <v>909</v>
      </c>
      <c r="D806" s="138" t="s">
        <v>1053</v>
      </c>
      <c r="E806" s="317" t="s">
        <v>1624</v>
      </c>
      <c r="F806" s="318">
        <v>49049</v>
      </c>
      <c r="G806" s="319" t="s">
        <v>1315</v>
      </c>
      <c r="H806" s="319">
        <v>671</v>
      </c>
      <c r="I806" s="320">
        <v>1084.97</v>
      </c>
      <c r="J806" s="320">
        <v>728017.98</v>
      </c>
      <c r="K806" s="319" t="s">
        <v>101</v>
      </c>
      <c r="L806" s="327">
        <v>1.5800000000000002E-2</v>
      </c>
    </row>
    <row r="807" spans="1:12" ht="15.75" thickBot="1" x14ac:dyDescent="0.3">
      <c r="A807" s="326" t="s">
        <v>124</v>
      </c>
      <c r="B807" s="317" t="s">
        <v>1064</v>
      </c>
      <c r="C807" s="317" t="s">
        <v>861</v>
      </c>
      <c r="D807" s="138" t="s">
        <v>1053</v>
      </c>
      <c r="E807" s="317" t="s">
        <v>1625</v>
      </c>
      <c r="F807" s="318">
        <v>49049</v>
      </c>
      <c r="G807" s="319" t="s">
        <v>1315</v>
      </c>
      <c r="H807" s="319">
        <v>525</v>
      </c>
      <c r="I807" s="320">
        <v>1084.97</v>
      </c>
      <c r="J807" s="320">
        <v>569611.68999999994</v>
      </c>
      <c r="K807" s="319" t="s">
        <v>101</v>
      </c>
      <c r="L807" s="327">
        <v>1.54E-2</v>
      </c>
    </row>
    <row r="808" spans="1:12" ht="15.75" thickBot="1" x14ac:dyDescent="0.3">
      <c r="A808" s="326" t="s">
        <v>124</v>
      </c>
      <c r="B808" s="317" t="s">
        <v>1245</v>
      </c>
      <c r="C808" s="317" t="s">
        <v>98</v>
      </c>
      <c r="D808" s="138" t="s">
        <v>1246</v>
      </c>
      <c r="E808" s="317" t="s">
        <v>1626</v>
      </c>
      <c r="F808" s="318">
        <v>48298</v>
      </c>
      <c r="G808" s="319" t="s">
        <v>1627</v>
      </c>
      <c r="H808" s="321">
        <v>1811</v>
      </c>
      <c r="I808" s="320">
        <v>985.91</v>
      </c>
      <c r="J808" s="320">
        <v>1785478.19</v>
      </c>
      <c r="K808" s="319" t="s">
        <v>101</v>
      </c>
      <c r="L808" s="327">
        <v>3.3999999999999998E-3</v>
      </c>
    </row>
    <row r="809" spans="1:12" ht="15.75" thickBot="1" x14ac:dyDescent="0.3">
      <c r="A809" s="326" t="s">
        <v>124</v>
      </c>
      <c r="B809" s="317" t="s">
        <v>1245</v>
      </c>
      <c r="C809" s="317" t="s">
        <v>106</v>
      </c>
      <c r="D809" s="138" t="s">
        <v>1246</v>
      </c>
      <c r="E809" s="317" t="s">
        <v>1247</v>
      </c>
      <c r="F809" s="318">
        <v>48298</v>
      </c>
      <c r="G809" s="319" t="s">
        <v>1627</v>
      </c>
      <c r="H809" s="321">
        <v>1884</v>
      </c>
      <c r="I809" s="320">
        <v>985.91</v>
      </c>
      <c r="J809" s="320">
        <v>1857449.43</v>
      </c>
      <c r="K809" s="319" t="s">
        <v>101</v>
      </c>
      <c r="L809" s="327">
        <v>5.7000000000000002E-3</v>
      </c>
    </row>
    <row r="810" spans="1:12" ht="15.75" thickBot="1" x14ac:dyDescent="0.3">
      <c r="A810" s="326" t="s">
        <v>124</v>
      </c>
      <c r="B810" s="317" t="s">
        <v>1245</v>
      </c>
      <c r="C810" s="317" t="s">
        <v>267</v>
      </c>
      <c r="D810" s="138" t="s">
        <v>1246</v>
      </c>
      <c r="E810" s="317" t="s">
        <v>1248</v>
      </c>
      <c r="F810" s="318">
        <v>48298</v>
      </c>
      <c r="G810" s="319" t="s">
        <v>1627</v>
      </c>
      <c r="H810" s="319">
        <v>700</v>
      </c>
      <c r="I810" s="320">
        <v>985.91</v>
      </c>
      <c r="J810" s="320">
        <v>690135.14</v>
      </c>
      <c r="K810" s="319" t="s">
        <v>101</v>
      </c>
      <c r="L810" s="327">
        <v>3.2000000000000002E-3</v>
      </c>
    </row>
    <row r="811" spans="1:12" ht="15.75" thickBot="1" x14ac:dyDescent="0.3">
      <c r="A811" s="326" t="s">
        <v>124</v>
      </c>
      <c r="B811" s="317" t="s">
        <v>1245</v>
      </c>
      <c r="C811" s="317" t="s">
        <v>335</v>
      </c>
      <c r="D811" s="138" t="s">
        <v>1246</v>
      </c>
      <c r="E811" s="317" t="s">
        <v>1249</v>
      </c>
      <c r="F811" s="318">
        <v>48298</v>
      </c>
      <c r="G811" s="319" t="s">
        <v>1627</v>
      </c>
      <c r="H811" s="319">
        <v>133</v>
      </c>
      <c r="I811" s="320">
        <v>985.91</v>
      </c>
      <c r="J811" s="320">
        <v>131125.68</v>
      </c>
      <c r="K811" s="319" t="s">
        <v>101</v>
      </c>
      <c r="L811" s="327">
        <v>3.2000000000000002E-3</v>
      </c>
    </row>
    <row r="812" spans="1:12" ht="15.75" thickBot="1" x14ac:dyDescent="0.3">
      <c r="A812" s="326" t="s">
        <v>124</v>
      </c>
      <c r="B812" s="317" t="s">
        <v>917</v>
      </c>
      <c r="C812" s="317" t="s">
        <v>800</v>
      </c>
      <c r="D812" s="138" t="s">
        <v>918</v>
      </c>
      <c r="E812" s="317" t="s">
        <v>552</v>
      </c>
      <c r="F812" s="318">
        <v>49475</v>
      </c>
      <c r="G812" s="319" t="s">
        <v>1628</v>
      </c>
      <c r="H812" s="319">
        <v>150</v>
      </c>
      <c r="I812" s="320">
        <v>1062.0899999999999</v>
      </c>
      <c r="J812" s="320">
        <v>159313.28</v>
      </c>
      <c r="K812" s="319" t="s">
        <v>101</v>
      </c>
      <c r="L812" s="327">
        <v>6.9999999999999999E-4</v>
      </c>
    </row>
    <row r="813" spans="1:12" ht="15.75" thickBot="1" x14ac:dyDescent="0.3">
      <c r="A813" s="326" t="s">
        <v>124</v>
      </c>
      <c r="B813" s="317" t="s">
        <v>917</v>
      </c>
      <c r="C813" s="317" t="s">
        <v>106</v>
      </c>
      <c r="D813" s="138" t="s">
        <v>918</v>
      </c>
      <c r="E813" s="317" t="s">
        <v>1629</v>
      </c>
      <c r="F813" s="318">
        <v>49475</v>
      </c>
      <c r="G813" s="319" t="s">
        <v>1628</v>
      </c>
      <c r="H813" s="321">
        <v>1070</v>
      </c>
      <c r="I813" s="320">
        <v>1062.0899999999999</v>
      </c>
      <c r="J813" s="320">
        <v>1136434.73</v>
      </c>
      <c r="K813" s="319" t="s">
        <v>101</v>
      </c>
      <c r="L813" s="327">
        <v>3.5000000000000001E-3</v>
      </c>
    </row>
    <row r="814" spans="1:12" ht="15.75" thickBot="1" x14ac:dyDescent="0.3">
      <c r="A814" s="326" t="s">
        <v>124</v>
      </c>
      <c r="B814" s="317" t="s">
        <v>917</v>
      </c>
      <c r="C814" s="317" t="s">
        <v>334</v>
      </c>
      <c r="D814" s="138" t="s">
        <v>918</v>
      </c>
      <c r="E814" s="317" t="s">
        <v>1320</v>
      </c>
      <c r="F814" s="318">
        <v>49475</v>
      </c>
      <c r="G814" s="319" t="s">
        <v>1628</v>
      </c>
      <c r="H814" s="321">
        <v>2635</v>
      </c>
      <c r="I814" s="320">
        <v>1062.0899999999999</v>
      </c>
      <c r="J814" s="320">
        <v>2798603.27</v>
      </c>
      <c r="K814" s="319" t="s">
        <v>101</v>
      </c>
      <c r="L814" s="327">
        <v>8.3000000000000001E-3</v>
      </c>
    </row>
    <row r="815" spans="1:12" ht="15.75" thickBot="1" x14ac:dyDescent="0.3">
      <c r="A815" s="326" t="s">
        <v>124</v>
      </c>
      <c r="B815" s="317" t="s">
        <v>917</v>
      </c>
      <c r="C815" s="317" t="s">
        <v>335</v>
      </c>
      <c r="D815" s="138" t="s">
        <v>918</v>
      </c>
      <c r="E815" s="317" t="s">
        <v>919</v>
      </c>
      <c r="F815" s="318">
        <v>49475</v>
      </c>
      <c r="G815" s="319" t="s">
        <v>1628</v>
      </c>
      <c r="H815" s="319">
        <v>145</v>
      </c>
      <c r="I815" s="320">
        <v>1062.0899999999999</v>
      </c>
      <c r="J815" s="320">
        <v>154002.84</v>
      </c>
      <c r="K815" s="319" t="s">
        <v>101</v>
      </c>
      <c r="L815" s="327">
        <v>3.8E-3</v>
      </c>
    </row>
    <row r="816" spans="1:12" ht="15.75" thickBot="1" x14ac:dyDescent="0.3">
      <c r="A816" s="326" t="s">
        <v>124</v>
      </c>
      <c r="B816" s="317" t="s">
        <v>40</v>
      </c>
      <c r="C816" s="317" t="s">
        <v>235</v>
      </c>
      <c r="D816" s="138" t="s">
        <v>39</v>
      </c>
      <c r="E816" s="317" t="s">
        <v>1553</v>
      </c>
      <c r="F816" s="318">
        <v>50875</v>
      </c>
      <c r="G816" s="319" t="s">
        <v>1630</v>
      </c>
      <c r="H816" s="319">
        <v>100</v>
      </c>
      <c r="I816" s="320">
        <v>1208.19</v>
      </c>
      <c r="J816" s="320">
        <v>120819.09</v>
      </c>
      <c r="K816" s="319" t="s">
        <v>101</v>
      </c>
      <c r="L816" s="327">
        <v>9.9500000000000005E-2</v>
      </c>
    </row>
    <row r="817" spans="1:12" ht="15.75" thickBot="1" x14ac:dyDescent="0.3">
      <c r="A817" s="326" t="s">
        <v>124</v>
      </c>
      <c r="B817" s="317" t="s">
        <v>40</v>
      </c>
      <c r="C817" s="317" t="s">
        <v>909</v>
      </c>
      <c r="D817" s="138" t="s">
        <v>39</v>
      </c>
      <c r="E817" s="317" t="s">
        <v>1478</v>
      </c>
      <c r="F817" s="318">
        <v>50875</v>
      </c>
      <c r="G817" s="319" t="s">
        <v>1630</v>
      </c>
      <c r="H817" s="319">
        <v>200</v>
      </c>
      <c r="I817" s="320">
        <v>1208.19</v>
      </c>
      <c r="J817" s="320">
        <v>241638.19</v>
      </c>
      <c r="K817" s="319" t="s">
        <v>101</v>
      </c>
      <c r="L817" s="327">
        <v>5.1999999999999998E-3</v>
      </c>
    </row>
    <row r="818" spans="1:12" ht="15.75" thickBot="1" x14ac:dyDescent="0.3">
      <c r="A818" s="326" t="s">
        <v>124</v>
      </c>
      <c r="B818" s="317" t="s">
        <v>1631</v>
      </c>
      <c r="C818" s="317" t="s">
        <v>800</v>
      </c>
      <c r="D818" s="138" t="s">
        <v>955</v>
      </c>
      <c r="E818" s="317" t="s">
        <v>1181</v>
      </c>
      <c r="F818" s="318">
        <v>50024</v>
      </c>
      <c r="G818" s="319" t="s">
        <v>1632</v>
      </c>
      <c r="H818" s="321">
        <v>2919</v>
      </c>
      <c r="I818" s="320">
        <v>1109.9000000000001</v>
      </c>
      <c r="J818" s="320">
        <v>3239794.94</v>
      </c>
      <c r="K818" s="319" t="s">
        <v>101</v>
      </c>
      <c r="L818" s="327">
        <v>1.5100000000000001E-2</v>
      </c>
    </row>
    <row r="819" spans="1:12" ht="15.75" thickBot="1" x14ac:dyDescent="0.3">
      <c r="A819" s="326" t="s">
        <v>124</v>
      </c>
      <c r="B819" s="317" t="s">
        <v>1631</v>
      </c>
      <c r="C819" s="317" t="s">
        <v>860</v>
      </c>
      <c r="D819" s="138" t="s">
        <v>955</v>
      </c>
      <c r="E819" s="317" t="s">
        <v>1633</v>
      </c>
      <c r="F819" s="318">
        <v>50024</v>
      </c>
      <c r="G819" s="319" t="s">
        <v>1632</v>
      </c>
      <c r="H819" s="319">
        <v>946</v>
      </c>
      <c r="I819" s="320">
        <v>1109.9000000000001</v>
      </c>
      <c r="J819" s="320">
        <v>1049964.3700000001</v>
      </c>
      <c r="K819" s="319" t="s">
        <v>101</v>
      </c>
      <c r="L819" s="327">
        <v>0.02</v>
      </c>
    </row>
    <row r="820" spans="1:12" ht="15.75" thickBot="1" x14ac:dyDescent="0.3">
      <c r="A820" s="326" t="s">
        <v>124</v>
      </c>
      <c r="B820" s="317" t="s">
        <v>1631</v>
      </c>
      <c r="C820" s="317" t="s">
        <v>909</v>
      </c>
      <c r="D820" s="138" t="s">
        <v>955</v>
      </c>
      <c r="E820" s="317" t="s">
        <v>1634</v>
      </c>
      <c r="F820" s="318">
        <v>50024</v>
      </c>
      <c r="G820" s="319" t="s">
        <v>1632</v>
      </c>
      <c r="H820" s="319">
        <v>635</v>
      </c>
      <c r="I820" s="320">
        <v>1109.9000000000001</v>
      </c>
      <c r="J820" s="320">
        <v>704785.81</v>
      </c>
      <c r="K820" s="319" t="s">
        <v>101</v>
      </c>
      <c r="L820" s="327">
        <v>1.5299999999999999E-2</v>
      </c>
    </row>
    <row r="821" spans="1:12" ht="15.75" thickBot="1" x14ac:dyDescent="0.3">
      <c r="A821" s="326" t="s">
        <v>124</v>
      </c>
      <c r="B821" s="317" t="s">
        <v>1631</v>
      </c>
      <c r="C821" s="317" t="s">
        <v>861</v>
      </c>
      <c r="D821" s="138" t="s">
        <v>955</v>
      </c>
      <c r="E821" s="317" t="s">
        <v>608</v>
      </c>
      <c r="F821" s="318">
        <v>50024</v>
      </c>
      <c r="G821" s="319" t="s">
        <v>1632</v>
      </c>
      <c r="H821" s="319">
        <v>500</v>
      </c>
      <c r="I821" s="320">
        <v>1109.9000000000001</v>
      </c>
      <c r="J821" s="320">
        <v>554949.46</v>
      </c>
      <c r="K821" s="319" t="s">
        <v>101</v>
      </c>
      <c r="L821" s="327">
        <v>1.4999999999999999E-2</v>
      </c>
    </row>
    <row r="822" spans="1:12" ht="15.75" thickBot="1" x14ac:dyDescent="0.3">
      <c r="A822" s="326" t="s">
        <v>124</v>
      </c>
      <c r="B822" s="317" t="s">
        <v>646</v>
      </c>
      <c r="C822" s="317" t="s">
        <v>800</v>
      </c>
      <c r="D822" s="138" t="s">
        <v>1193</v>
      </c>
      <c r="E822" s="317" t="s">
        <v>1205</v>
      </c>
      <c r="F822" s="318">
        <v>49810</v>
      </c>
      <c r="G822" s="319" t="s">
        <v>1635</v>
      </c>
      <c r="H822" s="321">
        <v>2607</v>
      </c>
      <c r="I822" s="320">
        <v>1043.93</v>
      </c>
      <c r="J822" s="320">
        <v>2721528.24</v>
      </c>
      <c r="K822" s="319" t="s">
        <v>101</v>
      </c>
      <c r="L822" s="327">
        <v>1.2699999999999999E-2</v>
      </c>
    </row>
    <row r="823" spans="1:12" ht="15.75" thickBot="1" x14ac:dyDescent="0.3">
      <c r="A823" s="326" t="s">
        <v>124</v>
      </c>
      <c r="B823" s="317" t="s">
        <v>646</v>
      </c>
      <c r="C823" s="317" t="s">
        <v>800</v>
      </c>
      <c r="D823" s="138" t="s">
        <v>1102</v>
      </c>
      <c r="E823" s="317" t="s">
        <v>161</v>
      </c>
      <c r="F823" s="318">
        <v>49597</v>
      </c>
      <c r="G823" s="319" t="s">
        <v>1636</v>
      </c>
      <c r="H823" s="319">
        <v>768</v>
      </c>
      <c r="I823" s="320">
        <v>1095.03</v>
      </c>
      <c r="J823" s="320">
        <v>840983.54</v>
      </c>
      <c r="K823" s="319" t="s">
        <v>101</v>
      </c>
      <c r="L823" s="327">
        <v>3.8999999999999998E-3</v>
      </c>
    </row>
    <row r="824" spans="1:12" ht="15.75" thickBot="1" x14ac:dyDescent="0.3">
      <c r="A824" s="326" t="s">
        <v>124</v>
      </c>
      <c r="B824" s="317" t="s">
        <v>646</v>
      </c>
      <c r="C824" s="317" t="s">
        <v>800</v>
      </c>
      <c r="D824" s="138" t="s">
        <v>885</v>
      </c>
      <c r="E824" s="317" t="s">
        <v>841</v>
      </c>
      <c r="F824" s="318">
        <v>47741</v>
      </c>
      <c r="G824" s="319" t="s">
        <v>1637</v>
      </c>
      <c r="H824" s="319">
        <v>264</v>
      </c>
      <c r="I824" s="320">
        <v>1020.79</v>
      </c>
      <c r="J824" s="320">
        <v>269489.65999999997</v>
      </c>
      <c r="K824" s="319" t="s">
        <v>101</v>
      </c>
      <c r="L824" s="327">
        <v>1.2999999999999999E-3</v>
      </c>
    </row>
    <row r="825" spans="1:12" ht="15.75" thickBot="1" x14ac:dyDescent="0.3">
      <c r="A825" s="326" t="s">
        <v>124</v>
      </c>
      <c r="B825" s="317" t="s">
        <v>646</v>
      </c>
      <c r="C825" s="317" t="s">
        <v>860</v>
      </c>
      <c r="D825" s="138" t="s">
        <v>1193</v>
      </c>
      <c r="E825" s="317" t="s">
        <v>1638</v>
      </c>
      <c r="F825" s="318">
        <v>49810</v>
      </c>
      <c r="G825" s="319" t="s">
        <v>1635</v>
      </c>
      <c r="H825" s="321">
        <v>1063</v>
      </c>
      <c r="I825" s="320">
        <v>1043.93</v>
      </c>
      <c r="J825" s="320">
        <v>1109698.7</v>
      </c>
      <c r="K825" s="319" t="s">
        <v>101</v>
      </c>
      <c r="L825" s="327">
        <v>2.1100000000000001E-2</v>
      </c>
    </row>
    <row r="826" spans="1:12" ht="15.75" thickBot="1" x14ac:dyDescent="0.3">
      <c r="A826" s="326" t="s">
        <v>124</v>
      </c>
      <c r="B826" s="317" t="s">
        <v>646</v>
      </c>
      <c r="C826" s="317" t="s">
        <v>98</v>
      </c>
      <c r="D826" s="138" t="s">
        <v>699</v>
      </c>
      <c r="E826" s="317" t="s">
        <v>886</v>
      </c>
      <c r="F826" s="318">
        <v>47406</v>
      </c>
      <c r="G826" s="319" t="s">
        <v>1317</v>
      </c>
      <c r="H826" s="321">
        <v>2222594</v>
      </c>
      <c r="I826" s="320">
        <v>1.1000000000000001</v>
      </c>
      <c r="J826" s="320">
        <v>2442957.5299999998</v>
      </c>
      <c r="K826" s="319" t="s">
        <v>101</v>
      </c>
      <c r="L826" s="327">
        <v>4.5999999999999999E-3</v>
      </c>
    </row>
    <row r="827" spans="1:12" ht="15.75" thickBot="1" x14ac:dyDescent="0.3">
      <c r="A827" s="326" t="s">
        <v>124</v>
      </c>
      <c r="B827" s="317" t="s">
        <v>646</v>
      </c>
      <c r="C827" s="317" t="s">
        <v>98</v>
      </c>
      <c r="D827" s="138" t="s">
        <v>885</v>
      </c>
      <c r="E827" s="317" t="s">
        <v>1639</v>
      </c>
      <c r="F827" s="318">
        <v>47741</v>
      </c>
      <c r="G827" s="319" t="s">
        <v>1637</v>
      </c>
      <c r="H827" s="319">
        <v>447</v>
      </c>
      <c r="I827" s="320">
        <v>1020.79</v>
      </c>
      <c r="J827" s="320">
        <v>456294.99</v>
      </c>
      <c r="K827" s="319" t="s">
        <v>101</v>
      </c>
      <c r="L827" s="327">
        <v>8.9999999999999998E-4</v>
      </c>
    </row>
    <row r="828" spans="1:12" ht="15.75" thickBot="1" x14ac:dyDescent="0.3">
      <c r="A828" s="326" t="s">
        <v>124</v>
      </c>
      <c r="B828" s="317" t="s">
        <v>646</v>
      </c>
      <c r="C828" s="317" t="s">
        <v>106</v>
      </c>
      <c r="D828" s="138" t="s">
        <v>699</v>
      </c>
      <c r="E828" s="317" t="s">
        <v>1640</v>
      </c>
      <c r="F828" s="318">
        <v>47406</v>
      </c>
      <c r="G828" s="319" t="s">
        <v>1317</v>
      </c>
      <c r="H828" s="321">
        <v>1582500</v>
      </c>
      <c r="I828" s="320">
        <v>1.1000000000000001</v>
      </c>
      <c r="J828" s="320">
        <v>1739400.13</v>
      </c>
      <c r="K828" s="319" t="s">
        <v>101</v>
      </c>
      <c r="L828" s="327">
        <v>5.3E-3</v>
      </c>
    </row>
    <row r="829" spans="1:12" ht="15.75" thickBot="1" x14ac:dyDescent="0.3">
      <c r="A829" s="326" t="s">
        <v>124</v>
      </c>
      <c r="B829" s="317" t="s">
        <v>646</v>
      </c>
      <c r="C829" s="317" t="s">
        <v>106</v>
      </c>
      <c r="D829" s="138" t="s">
        <v>885</v>
      </c>
      <c r="E829" s="317" t="s">
        <v>1322</v>
      </c>
      <c r="F829" s="318">
        <v>47741</v>
      </c>
      <c r="G829" s="319" t="s">
        <v>1637</v>
      </c>
      <c r="H829" s="319">
        <v>437</v>
      </c>
      <c r="I829" s="320">
        <v>1020.79</v>
      </c>
      <c r="J829" s="320">
        <v>446087.05</v>
      </c>
      <c r="K829" s="319" t="s">
        <v>101</v>
      </c>
      <c r="L829" s="327">
        <v>1.4E-3</v>
      </c>
    </row>
    <row r="830" spans="1:12" ht="15.75" thickBot="1" x14ac:dyDescent="0.3">
      <c r="A830" s="326" t="s">
        <v>124</v>
      </c>
      <c r="B830" s="317" t="s">
        <v>646</v>
      </c>
      <c r="C830" s="317" t="s">
        <v>334</v>
      </c>
      <c r="D830" s="138" t="s">
        <v>885</v>
      </c>
      <c r="E830" s="317" t="s">
        <v>887</v>
      </c>
      <c r="F830" s="318">
        <v>47741</v>
      </c>
      <c r="G830" s="319" t="s">
        <v>1637</v>
      </c>
      <c r="H830" s="319">
        <v>821</v>
      </c>
      <c r="I830" s="320">
        <v>1020.79</v>
      </c>
      <c r="J830" s="320">
        <v>838072.01</v>
      </c>
      <c r="K830" s="319" t="s">
        <v>101</v>
      </c>
      <c r="L830" s="327">
        <v>2.5000000000000001E-3</v>
      </c>
    </row>
    <row r="831" spans="1:12" ht="15.75" thickBot="1" x14ac:dyDescent="0.3">
      <c r="A831" s="326" t="s">
        <v>124</v>
      </c>
      <c r="B831" s="317" t="s">
        <v>646</v>
      </c>
      <c r="C831" s="317" t="s">
        <v>334</v>
      </c>
      <c r="D831" s="138" t="s">
        <v>699</v>
      </c>
      <c r="E831" s="317" t="s">
        <v>888</v>
      </c>
      <c r="F831" s="318">
        <v>47406</v>
      </c>
      <c r="G831" s="319" t="s">
        <v>1317</v>
      </c>
      <c r="H831" s="321">
        <v>8000</v>
      </c>
      <c r="I831" s="320">
        <v>1.1000000000000001</v>
      </c>
      <c r="J831" s="320">
        <v>8793.18</v>
      </c>
      <c r="K831" s="319" t="s">
        <v>101</v>
      </c>
      <c r="L831" s="327">
        <v>0</v>
      </c>
    </row>
    <row r="832" spans="1:12" ht="15.75" thickBot="1" x14ac:dyDescent="0.3">
      <c r="A832" s="326" t="s">
        <v>124</v>
      </c>
      <c r="B832" s="317" t="s">
        <v>646</v>
      </c>
      <c r="C832" s="317" t="s">
        <v>909</v>
      </c>
      <c r="D832" s="138" t="s">
        <v>1102</v>
      </c>
      <c r="E832" s="317" t="s">
        <v>1641</v>
      </c>
      <c r="F832" s="318">
        <v>49597</v>
      </c>
      <c r="G832" s="319" t="s">
        <v>1636</v>
      </c>
      <c r="H832" s="319">
        <v>337</v>
      </c>
      <c r="I832" s="320">
        <v>1095.03</v>
      </c>
      <c r="J832" s="320">
        <v>369025.33</v>
      </c>
      <c r="K832" s="319" t="s">
        <v>101</v>
      </c>
      <c r="L832" s="327">
        <v>8.0000000000000002E-3</v>
      </c>
    </row>
    <row r="833" spans="1:12" ht="15.75" thickBot="1" x14ac:dyDescent="0.3">
      <c r="A833" s="326" t="s">
        <v>124</v>
      </c>
      <c r="B833" s="317" t="s">
        <v>646</v>
      </c>
      <c r="C833" s="317" t="s">
        <v>335</v>
      </c>
      <c r="D833" s="138" t="s">
        <v>699</v>
      </c>
      <c r="E833" s="317" t="s">
        <v>889</v>
      </c>
      <c r="F833" s="318">
        <v>47406</v>
      </c>
      <c r="G833" s="319" t="s">
        <v>1317</v>
      </c>
      <c r="H833" s="321">
        <v>93000</v>
      </c>
      <c r="I833" s="320">
        <v>1.1000000000000001</v>
      </c>
      <c r="J833" s="320">
        <v>102220.67</v>
      </c>
      <c r="K833" s="319" t="s">
        <v>101</v>
      </c>
      <c r="L833" s="327">
        <v>2.5000000000000001E-3</v>
      </c>
    </row>
    <row r="834" spans="1:12" ht="15.75" thickBot="1" x14ac:dyDescent="0.3">
      <c r="A834" s="326" t="s">
        <v>124</v>
      </c>
      <c r="B834" s="317" t="s">
        <v>646</v>
      </c>
      <c r="C834" s="317" t="s">
        <v>335</v>
      </c>
      <c r="D834" s="138" t="s">
        <v>885</v>
      </c>
      <c r="E834" s="317" t="s">
        <v>601</v>
      </c>
      <c r="F834" s="318">
        <v>47741</v>
      </c>
      <c r="G834" s="319" t="s">
        <v>1637</v>
      </c>
      <c r="H834" s="319">
        <v>31</v>
      </c>
      <c r="I834" s="320">
        <v>1020.79</v>
      </c>
      <c r="J834" s="320">
        <v>31644.62</v>
      </c>
      <c r="K834" s="319" t="s">
        <v>101</v>
      </c>
      <c r="L834" s="327">
        <v>8.0000000000000004E-4</v>
      </c>
    </row>
    <row r="835" spans="1:12" ht="15.75" thickBot="1" x14ac:dyDescent="0.3">
      <c r="A835" s="326" t="s">
        <v>124</v>
      </c>
      <c r="B835" s="317" t="s">
        <v>646</v>
      </c>
      <c r="C835" s="317" t="s">
        <v>861</v>
      </c>
      <c r="D835" s="138" t="s">
        <v>1193</v>
      </c>
      <c r="E835" s="317" t="s">
        <v>1642</v>
      </c>
      <c r="F835" s="318">
        <v>49810</v>
      </c>
      <c r="G835" s="319" t="s">
        <v>1635</v>
      </c>
      <c r="H835" s="319">
        <v>530</v>
      </c>
      <c r="I835" s="320">
        <v>1043.93</v>
      </c>
      <c r="J835" s="320">
        <v>553283.44999999995</v>
      </c>
      <c r="K835" s="319" t="s">
        <v>101</v>
      </c>
      <c r="L835" s="327">
        <v>1.49E-2</v>
      </c>
    </row>
    <row r="836" spans="1:12" ht="15.75" thickBot="1" x14ac:dyDescent="0.3">
      <c r="A836" s="326" t="s">
        <v>124</v>
      </c>
      <c r="B836" s="317" t="s">
        <v>646</v>
      </c>
      <c r="C836" s="317" t="s">
        <v>861</v>
      </c>
      <c r="D836" s="138" t="s">
        <v>1102</v>
      </c>
      <c r="E836" s="317" t="s">
        <v>1643</v>
      </c>
      <c r="F836" s="318">
        <v>49597</v>
      </c>
      <c r="G836" s="319" t="s">
        <v>1636</v>
      </c>
      <c r="H836" s="319">
        <v>397</v>
      </c>
      <c r="I836" s="320">
        <v>1095.03</v>
      </c>
      <c r="J836" s="320">
        <v>434727.17</v>
      </c>
      <c r="K836" s="319" t="s">
        <v>101</v>
      </c>
      <c r="L836" s="327">
        <v>1.17E-2</v>
      </c>
    </row>
    <row r="837" spans="1:12" ht="15.75" thickBot="1" x14ac:dyDescent="0.3">
      <c r="A837" s="326" t="s">
        <v>124</v>
      </c>
      <c r="B837" s="317" t="s">
        <v>1103</v>
      </c>
      <c r="C837" s="317" t="s">
        <v>909</v>
      </c>
      <c r="D837" s="138" t="s">
        <v>1104</v>
      </c>
      <c r="E837" s="317" t="s">
        <v>1644</v>
      </c>
      <c r="F837" s="318">
        <v>47832</v>
      </c>
      <c r="G837" s="319" t="s">
        <v>1645</v>
      </c>
      <c r="H837" s="319">
        <v>192</v>
      </c>
      <c r="I837" s="320">
        <v>1421.59</v>
      </c>
      <c r="J837" s="320">
        <v>272944.99</v>
      </c>
      <c r="K837" s="319" t="s">
        <v>101</v>
      </c>
      <c r="L837" s="327">
        <v>5.8999999999999999E-3</v>
      </c>
    </row>
    <row r="838" spans="1:12" ht="15.75" thickBot="1" x14ac:dyDescent="0.3">
      <c r="A838" s="326" t="s">
        <v>124</v>
      </c>
      <c r="B838" s="317" t="s">
        <v>1105</v>
      </c>
      <c r="C838" s="317" t="s">
        <v>235</v>
      </c>
      <c r="D838" s="138" t="s">
        <v>1646</v>
      </c>
      <c r="E838" s="317" t="s">
        <v>1647</v>
      </c>
      <c r="F838" s="318">
        <v>48228</v>
      </c>
      <c r="G838" s="319" t="s">
        <v>101</v>
      </c>
      <c r="H838" s="319">
        <v>163</v>
      </c>
      <c r="I838" s="320">
        <v>1141.68</v>
      </c>
      <c r="J838" s="320">
        <v>186093.27</v>
      </c>
      <c r="K838" s="319" t="s">
        <v>101</v>
      </c>
      <c r="L838" s="327">
        <v>0.1532</v>
      </c>
    </row>
    <row r="839" spans="1:12" ht="15.75" thickBot="1" x14ac:dyDescent="0.3">
      <c r="A839" s="326" t="s">
        <v>124</v>
      </c>
      <c r="B839" s="317" t="s">
        <v>1105</v>
      </c>
      <c r="C839" s="317" t="s">
        <v>800</v>
      </c>
      <c r="D839" s="138" t="s">
        <v>1646</v>
      </c>
      <c r="E839" s="317" t="s">
        <v>1648</v>
      </c>
      <c r="F839" s="318">
        <v>48228</v>
      </c>
      <c r="G839" s="319" t="s">
        <v>101</v>
      </c>
      <c r="H839" s="321">
        <v>1643</v>
      </c>
      <c r="I839" s="320">
        <v>1141.68</v>
      </c>
      <c r="J839" s="320">
        <v>1875774.47</v>
      </c>
      <c r="K839" s="319" t="s">
        <v>101</v>
      </c>
      <c r="L839" s="327">
        <v>8.8000000000000005E-3</v>
      </c>
    </row>
    <row r="840" spans="1:12" ht="15.75" thickBot="1" x14ac:dyDescent="0.3">
      <c r="A840" s="326" t="s">
        <v>124</v>
      </c>
      <c r="B840" s="317" t="s">
        <v>1105</v>
      </c>
      <c r="C840" s="317" t="s">
        <v>800</v>
      </c>
      <c r="D840" s="138" t="s">
        <v>1107</v>
      </c>
      <c r="E840" s="317" t="s">
        <v>161</v>
      </c>
      <c r="F840" s="318">
        <v>48898</v>
      </c>
      <c r="G840" s="319" t="s">
        <v>1649</v>
      </c>
      <c r="H840" s="319">
        <v>790</v>
      </c>
      <c r="I840" s="320">
        <v>1085.17</v>
      </c>
      <c r="J840" s="320">
        <v>857280.91</v>
      </c>
      <c r="K840" s="319" t="s">
        <v>101</v>
      </c>
      <c r="L840" s="327">
        <v>4.0000000000000001E-3</v>
      </c>
    </row>
    <row r="841" spans="1:12" ht="15.75" thickBot="1" x14ac:dyDescent="0.3">
      <c r="A841" s="326" t="s">
        <v>124</v>
      </c>
      <c r="B841" s="317" t="s">
        <v>1105</v>
      </c>
      <c r="C841" s="317" t="s">
        <v>800</v>
      </c>
      <c r="D841" s="138" t="s">
        <v>1106</v>
      </c>
      <c r="E841" s="317" t="s">
        <v>161</v>
      </c>
      <c r="F841" s="318">
        <v>49110</v>
      </c>
      <c r="G841" s="319" t="s">
        <v>1650</v>
      </c>
      <c r="H841" s="319">
        <v>621</v>
      </c>
      <c r="I841" s="320">
        <v>1073.8599999999999</v>
      </c>
      <c r="J841" s="320">
        <v>666864.94999999995</v>
      </c>
      <c r="K841" s="319" t="s">
        <v>101</v>
      </c>
      <c r="L841" s="327">
        <v>3.0999999999999999E-3</v>
      </c>
    </row>
    <row r="842" spans="1:12" ht="15.75" thickBot="1" x14ac:dyDescent="0.3">
      <c r="A842" s="326" t="s">
        <v>124</v>
      </c>
      <c r="B842" s="317" t="s">
        <v>1105</v>
      </c>
      <c r="C842" s="317" t="s">
        <v>860</v>
      </c>
      <c r="D842" s="138" t="s">
        <v>1646</v>
      </c>
      <c r="E842" s="317" t="s">
        <v>1651</v>
      </c>
      <c r="F842" s="318">
        <v>48228</v>
      </c>
      <c r="G842" s="319" t="s">
        <v>101</v>
      </c>
      <c r="H842" s="319">
        <v>636</v>
      </c>
      <c r="I842" s="320">
        <v>1141.68</v>
      </c>
      <c r="J842" s="320">
        <v>726106.25</v>
      </c>
      <c r="K842" s="319" t="s">
        <v>101</v>
      </c>
      <c r="L842" s="327">
        <v>1.38E-2</v>
      </c>
    </row>
    <row r="843" spans="1:12" ht="15.75" thickBot="1" x14ac:dyDescent="0.3">
      <c r="A843" s="326" t="s">
        <v>124</v>
      </c>
      <c r="B843" s="317" t="s">
        <v>1105</v>
      </c>
      <c r="C843" s="317" t="s">
        <v>909</v>
      </c>
      <c r="D843" s="138" t="s">
        <v>1106</v>
      </c>
      <c r="E843" s="317" t="s">
        <v>1652</v>
      </c>
      <c r="F843" s="318">
        <v>49110</v>
      </c>
      <c r="G843" s="319" t="s">
        <v>1650</v>
      </c>
      <c r="H843" s="319">
        <v>367</v>
      </c>
      <c r="I843" s="320">
        <v>1073.8599999999999</v>
      </c>
      <c r="J843" s="320">
        <v>394105.38</v>
      </c>
      <c r="K843" s="319" t="s">
        <v>101</v>
      </c>
      <c r="L843" s="327">
        <v>8.6E-3</v>
      </c>
    </row>
    <row r="844" spans="1:12" ht="15.75" thickBot="1" x14ac:dyDescent="0.3">
      <c r="A844" s="326" t="s">
        <v>124</v>
      </c>
      <c r="B844" s="317" t="s">
        <v>1105</v>
      </c>
      <c r="C844" s="317" t="s">
        <v>909</v>
      </c>
      <c r="D844" s="138" t="s">
        <v>1646</v>
      </c>
      <c r="E844" s="317" t="s">
        <v>1653</v>
      </c>
      <c r="F844" s="318">
        <v>48228</v>
      </c>
      <c r="G844" s="319" t="s">
        <v>101</v>
      </c>
      <c r="H844" s="319">
        <v>212</v>
      </c>
      <c r="I844" s="320">
        <v>1141.68</v>
      </c>
      <c r="J844" s="320">
        <v>242035.42</v>
      </c>
      <c r="K844" s="319" t="s">
        <v>101</v>
      </c>
      <c r="L844" s="327">
        <v>5.3E-3</v>
      </c>
    </row>
    <row r="845" spans="1:12" ht="15.75" thickBot="1" x14ac:dyDescent="0.3">
      <c r="A845" s="326" t="s">
        <v>124</v>
      </c>
      <c r="B845" s="317" t="s">
        <v>1105</v>
      </c>
      <c r="C845" s="317" t="s">
        <v>861</v>
      </c>
      <c r="D845" s="138" t="s">
        <v>1106</v>
      </c>
      <c r="E845" s="317" t="s">
        <v>1654</v>
      </c>
      <c r="F845" s="318">
        <v>49110</v>
      </c>
      <c r="G845" s="319" t="s">
        <v>1650</v>
      </c>
      <c r="H845" s="319">
        <v>355</v>
      </c>
      <c r="I845" s="320">
        <v>1073.8599999999999</v>
      </c>
      <c r="J845" s="320">
        <v>381219.1</v>
      </c>
      <c r="K845" s="319" t="s">
        <v>101</v>
      </c>
      <c r="L845" s="327">
        <v>1.03E-2</v>
      </c>
    </row>
    <row r="846" spans="1:12" ht="15.75" thickBot="1" x14ac:dyDescent="0.3">
      <c r="A846" s="326" t="s">
        <v>124</v>
      </c>
      <c r="B846" s="317" t="s">
        <v>1105</v>
      </c>
      <c r="C846" s="317" t="s">
        <v>861</v>
      </c>
      <c r="D846" s="138" t="s">
        <v>1646</v>
      </c>
      <c r="E846" s="317" t="s">
        <v>1655</v>
      </c>
      <c r="F846" s="318">
        <v>48228</v>
      </c>
      <c r="G846" s="319" t="s">
        <v>101</v>
      </c>
      <c r="H846" s="319">
        <v>113</v>
      </c>
      <c r="I846" s="320">
        <v>1141.68</v>
      </c>
      <c r="J846" s="320">
        <v>129009.44</v>
      </c>
      <c r="K846" s="319" t="s">
        <v>101</v>
      </c>
      <c r="L846" s="327">
        <v>3.5000000000000001E-3</v>
      </c>
    </row>
    <row r="847" spans="1:12" ht="15.75" thickBot="1" x14ac:dyDescent="0.3">
      <c r="A847" s="326" t="s">
        <v>124</v>
      </c>
      <c r="B847" s="317" t="s">
        <v>12</v>
      </c>
      <c r="C847" s="317" t="s">
        <v>235</v>
      </c>
      <c r="D847" s="138" t="s">
        <v>38</v>
      </c>
      <c r="E847" s="317" t="s">
        <v>1656</v>
      </c>
      <c r="F847" s="318">
        <v>47253</v>
      </c>
      <c r="G847" s="319" t="s">
        <v>1657</v>
      </c>
      <c r="H847" s="319">
        <v>80</v>
      </c>
      <c r="I847" s="320">
        <v>1362.09</v>
      </c>
      <c r="J847" s="320">
        <v>108966.91</v>
      </c>
      <c r="K847" s="319" t="s">
        <v>101</v>
      </c>
      <c r="L847" s="327">
        <v>8.9700000000000002E-2</v>
      </c>
    </row>
    <row r="848" spans="1:12" ht="15.75" thickBot="1" x14ac:dyDescent="0.3">
      <c r="A848" s="326" t="s">
        <v>124</v>
      </c>
      <c r="B848" s="317" t="s">
        <v>12</v>
      </c>
      <c r="C848" s="317" t="s">
        <v>800</v>
      </c>
      <c r="D848" s="138" t="s">
        <v>1108</v>
      </c>
      <c r="E848" s="317" t="s">
        <v>161</v>
      </c>
      <c r="F848" s="318">
        <v>50875</v>
      </c>
      <c r="G848" s="319" t="s">
        <v>1658</v>
      </c>
      <c r="H848" s="319">
        <v>657</v>
      </c>
      <c r="I848" s="320">
        <v>1074.74</v>
      </c>
      <c r="J848" s="320">
        <v>706105.33</v>
      </c>
      <c r="K848" s="319" t="s">
        <v>101</v>
      </c>
      <c r="L848" s="327">
        <v>3.3E-3</v>
      </c>
    </row>
    <row r="849" spans="1:12" ht="15.75" thickBot="1" x14ac:dyDescent="0.3">
      <c r="A849" s="326" t="s">
        <v>124</v>
      </c>
      <c r="B849" s="317" t="s">
        <v>12</v>
      </c>
      <c r="C849" s="317" t="s">
        <v>800</v>
      </c>
      <c r="D849" s="138" t="s">
        <v>1149</v>
      </c>
      <c r="E849" s="317" t="s">
        <v>161</v>
      </c>
      <c r="F849" s="318">
        <v>47741</v>
      </c>
      <c r="G849" s="319" t="s">
        <v>101</v>
      </c>
      <c r="H849" s="319">
        <v>467</v>
      </c>
      <c r="I849" s="320">
        <v>1119.05</v>
      </c>
      <c r="J849" s="320">
        <v>522595.2</v>
      </c>
      <c r="K849" s="319" t="s">
        <v>101</v>
      </c>
      <c r="L849" s="327">
        <v>2.3999999999999998E-3</v>
      </c>
    </row>
    <row r="850" spans="1:12" ht="15.75" thickBot="1" x14ac:dyDescent="0.3">
      <c r="A850" s="326" t="s">
        <v>124</v>
      </c>
      <c r="B850" s="317" t="s">
        <v>12</v>
      </c>
      <c r="C850" s="317" t="s">
        <v>860</v>
      </c>
      <c r="D850" s="138" t="s">
        <v>38</v>
      </c>
      <c r="E850" s="317" t="s">
        <v>1659</v>
      </c>
      <c r="F850" s="318">
        <v>47253</v>
      </c>
      <c r="G850" s="319" t="s">
        <v>1657</v>
      </c>
      <c r="H850" s="319">
        <v>157</v>
      </c>
      <c r="I850" s="320">
        <v>1362.09</v>
      </c>
      <c r="J850" s="320">
        <v>213847.57</v>
      </c>
      <c r="K850" s="319" t="s">
        <v>101</v>
      </c>
      <c r="L850" s="327">
        <v>4.1000000000000003E-3</v>
      </c>
    </row>
    <row r="851" spans="1:12" ht="15.75" thickBot="1" x14ac:dyDescent="0.3">
      <c r="A851" s="326" t="s">
        <v>124</v>
      </c>
      <c r="B851" s="317" t="s">
        <v>12</v>
      </c>
      <c r="C851" s="317" t="s">
        <v>909</v>
      </c>
      <c r="D851" s="138" t="s">
        <v>1660</v>
      </c>
      <c r="E851" s="317" t="s">
        <v>1286</v>
      </c>
      <c r="F851" s="318">
        <v>50298</v>
      </c>
      <c r="G851" s="319" t="s">
        <v>1661</v>
      </c>
      <c r="H851" s="319">
        <v>782</v>
      </c>
      <c r="I851" s="320">
        <v>1154.8499999999999</v>
      </c>
      <c r="J851" s="320">
        <v>903089.13</v>
      </c>
      <c r="K851" s="319" t="s">
        <v>101</v>
      </c>
      <c r="L851" s="327">
        <v>1.9599999999999999E-2</v>
      </c>
    </row>
    <row r="852" spans="1:12" ht="15.75" thickBot="1" x14ac:dyDescent="0.3">
      <c r="A852" s="326" t="s">
        <v>124</v>
      </c>
      <c r="B852" s="317" t="s">
        <v>12</v>
      </c>
      <c r="C852" s="317" t="s">
        <v>909</v>
      </c>
      <c r="D852" s="138" t="s">
        <v>38</v>
      </c>
      <c r="E852" s="317" t="s">
        <v>1662</v>
      </c>
      <c r="F852" s="318">
        <v>47253</v>
      </c>
      <c r="G852" s="319" t="s">
        <v>1657</v>
      </c>
      <c r="H852" s="319">
        <v>193</v>
      </c>
      <c r="I852" s="320">
        <v>1362.09</v>
      </c>
      <c r="J852" s="320">
        <v>262882.68</v>
      </c>
      <c r="K852" s="319" t="s">
        <v>101</v>
      </c>
      <c r="L852" s="327">
        <v>5.7000000000000002E-3</v>
      </c>
    </row>
    <row r="853" spans="1:12" ht="15.75" thickBot="1" x14ac:dyDescent="0.3">
      <c r="A853" s="326" t="s">
        <v>124</v>
      </c>
      <c r="B853" s="317" t="s">
        <v>12</v>
      </c>
      <c r="C853" s="317" t="s">
        <v>861</v>
      </c>
      <c r="D853" s="138" t="s">
        <v>1149</v>
      </c>
      <c r="E853" s="317" t="s">
        <v>1324</v>
      </c>
      <c r="F853" s="318">
        <v>47741</v>
      </c>
      <c r="G853" s="319" t="s">
        <v>101</v>
      </c>
      <c r="H853" s="319">
        <v>466</v>
      </c>
      <c r="I853" s="320">
        <v>1119.05</v>
      </c>
      <c r="J853" s="320">
        <v>521476.15</v>
      </c>
      <c r="K853" s="319" t="s">
        <v>101</v>
      </c>
      <c r="L853" s="327">
        <v>1.41E-2</v>
      </c>
    </row>
    <row r="854" spans="1:12" ht="15.75" thickBot="1" x14ac:dyDescent="0.3">
      <c r="A854" s="326" t="s">
        <v>124</v>
      </c>
      <c r="B854" s="317" t="s">
        <v>12</v>
      </c>
      <c r="C854" s="317" t="s">
        <v>861</v>
      </c>
      <c r="D854" s="138" t="s">
        <v>1109</v>
      </c>
      <c r="E854" s="317" t="s">
        <v>1325</v>
      </c>
      <c r="F854" s="318">
        <v>48410</v>
      </c>
      <c r="G854" s="319" t="s">
        <v>1663</v>
      </c>
      <c r="H854" s="319">
        <v>104</v>
      </c>
      <c r="I854" s="320">
        <v>1118.8399999999999</v>
      </c>
      <c r="J854" s="320">
        <v>116359.64</v>
      </c>
      <c r="K854" s="319" t="s">
        <v>101</v>
      </c>
      <c r="L854" s="327">
        <v>3.0999999999999999E-3</v>
      </c>
    </row>
    <row r="855" spans="1:12" ht="15.75" thickBot="1" x14ac:dyDescent="0.3">
      <c r="A855" s="326" t="s">
        <v>124</v>
      </c>
      <c r="B855" s="317" t="s">
        <v>1172</v>
      </c>
      <c r="C855" s="317" t="s">
        <v>334</v>
      </c>
      <c r="D855" s="138" t="s">
        <v>1173</v>
      </c>
      <c r="E855" s="317" t="s">
        <v>161</v>
      </c>
      <c r="F855" s="318">
        <v>47539</v>
      </c>
      <c r="G855" s="319" t="s">
        <v>101</v>
      </c>
      <c r="H855" s="321">
        <v>2449</v>
      </c>
      <c r="I855" s="320">
        <v>1028.7</v>
      </c>
      <c r="J855" s="320">
        <v>2519296.13</v>
      </c>
      <c r="K855" s="319" t="s">
        <v>101</v>
      </c>
      <c r="L855" s="327">
        <v>7.4999999999999997E-3</v>
      </c>
    </row>
    <row r="856" spans="1:12" ht="15.75" thickBot="1" x14ac:dyDescent="0.3">
      <c r="A856" s="326" t="s">
        <v>124</v>
      </c>
      <c r="B856" s="317" t="s">
        <v>1172</v>
      </c>
      <c r="C856" s="317" t="s">
        <v>267</v>
      </c>
      <c r="D856" s="138" t="s">
        <v>1173</v>
      </c>
      <c r="E856" s="317" t="s">
        <v>161</v>
      </c>
      <c r="F856" s="318">
        <v>47539</v>
      </c>
      <c r="G856" s="319" t="s">
        <v>101</v>
      </c>
      <c r="H856" s="321">
        <v>1048</v>
      </c>
      <c r="I856" s="320">
        <v>1030.94</v>
      </c>
      <c r="J856" s="320">
        <v>1080427.42</v>
      </c>
      <c r="K856" s="319" t="s">
        <v>101</v>
      </c>
      <c r="L856" s="327">
        <v>5.1000000000000004E-3</v>
      </c>
    </row>
    <row r="857" spans="1:12" ht="15.75" thickBot="1" x14ac:dyDescent="0.3">
      <c r="A857" s="326" t="s">
        <v>124</v>
      </c>
      <c r="B857" s="317" t="s">
        <v>1172</v>
      </c>
      <c r="C857" s="317" t="s">
        <v>335</v>
      </c>
      <c r="D857" s="138" t="s">
        <v>1173</v>
      </c>
      <c r="E857" s="317" t="s">
        <v>161</v>
      </c>
      <c r="F857" s="318">
        <v>47539</v>
      </c>
      <c r="G857" s="319" t="s">
        <v>101</v>
      </c>
      <c r="H857" s="319">
        <v>185</v>
      </c>
      <c r="I857" s="320">
        <v>1030.94</v>
      </c>
      <c r="J857" s="320">
        <v>190724.31</v>
      </c>
      <c r="K857" s="319" t="s">
        <v>101</v>
      </c>
      <c r="L857" s="327">
        <v>4.7000000000000002E-3</v>
      </c>
    </row>
    <row r="858" spans="1:12" ht="15.75" thickBot="1" x14ac:dyDescent="0.3">
      <c r="A858" s="326" t="s">
        <v>124</v>
      </c>
      <c r="B858" s="317" t="s">
        <v>11</v>
      </c>
      <c r="C858" s="317" t="s">
        <v>800</v>
      </c>
      <c r="D858" s="138" t="s">
        <v>1111</v>
      </c>
      <c r="E858" s="317" t="s">
        <v>161</v>
      </c>
      <c r="F858" s="318">
        <v>49202</v>
      </c>
      <c r="G858" s="319" t="s">
        <v>1442</v>
      </c>
      <c r="H858" s="319">
        <v>977</v>
      </c>
      <c r="I858" s="320">
        <v>1025.48</v>
      </c>
      <c r="J858" s="320">
        <v>1001893.28</v>
      </c>
      <c r="K858" s="319" t="s">
        <v>101</v>
      </c>
      <c r="L858" s="327">
        <v>4.7000000000000002E-3</v>
      </c>
    </row>
    <row r="859" spans="1:12" ht="15.75" thickBot="1" x14ac:dyDescent="0.3">
      <c r="A859" s="326" t="s">
        <v>124</v>
      </c>
      <c r="B859" s="317" t="s">
        <v>11</v>
      </c>
      <c r="C859" s="317" t="s">
        <v>800</v>
      </c>
      <c r="D859" s="138" t="s">
        <v>232</v>
      </c>
      <c r="E859" s="317" t="s">
        <v>965</v>
      </c>
      <c r="F859" s="318">
        <v>48136</v>
      </c>
      <c r="G859" s="319" t="s">
        <v>1664</v>
      </c>
      <c r="H859" s="319">
        <v>582</v>
      </c>
      <c r="I859" s="320">
        <v>1217.5899999999999</v>
      </c>
      <c r="J859" s="320">
        <v>708637.58</v>
      </c>
      <c r="K859" s="319" t="s">
        <v>101</v>
      </c>
      <c r="L859" s="327">
        <v>3.3E-3</v>
      </c>
    </row>
    <row r="860" spans="1:12" ht="15.75" thickBot="1" x14ac:dyDescent="0.3">
      <c r="A860" s="326" t="s">
        <v>124</v>
      </c>
      <c r="B860" s="317" t="s">
        <v>11</v>
      </c>
      <c r="C860" s="317" t="s">
        <v>800</v>
      </c>
      <c r="D860" s="138" t="s">
        <v>1110</v>
      </c>
      <c r="E860" s="317" t="s">
        <v>161</v>
      </c>
      <c r="F860" s="318">
        <v>48837</v>
      </c>
      <c r="G860" s="319" t="s">
        <v>1665</v>
      </c>
      <c r="H860" s="319">
        <v>641</v>
      </c>
      <c r="I860" s="320">
        <v>1068.72</v>
      </c>
      <c r="J860" s="320">
        <v>685047.79</v>
      </c>
      <c r="K860" s="319" t="s">
        <v>101</v>
      </c>
      <c r="L860" s="327">
        <v>3.2000000000000002E-3</v>
      </c>
    </row>
    <row r="861" spans="1:12" ht="15.75" thickBot="1" x14ac:dyDescent="0.3">
      <c r="A861" s="326" t="s">
        <v>124</v>
      </c>
      <c r="B861" s="317" t="s">
        <v>11</v>
      </c>
      <c r="C861" s="317" t="s">
        <v>98</v>
      </c>
      <c r="D861" s="138" t="s">
        <v>1666</v>
      </c>
      <c r="E861" s="317" t="s">
        <v>1667</v>
      </c>
      <c r="F861" s="318">
        <v>48472</v>
      </c>
      <c r="G861" s="319" t="s">
        <v>101</v>
      </c>
      <c r="H861" s="321">
        <v>2830</v>
      </c>
      <c r="I861" s="320">
        <v>1006.99</v>
      </c>
      <c r="J861" s="320">
        <v>2849793.15</v>
      </c>
      <c r="K861" s="319" t="s">
        <v>101</v>
      </c>
      <c r="L861" s="327">
        <v>5.4000000000000003E-3</v>
      </c>
    </row>
    <row r="862" spans="1:12" ht="15.75" thickBot="1" x14ac:dyDescent="0.3">
      <c r="A862" s="326" t="s">
        <v>124</v>
      </c>
      <c r="B862" s="317" t="s">
        <v>11</v>
      </c>
      <c r="C862" s="317" t="s">
        <v>106</v>
      </c>
      <c r="D862" s="138" t="s">
        <v>1666</v>
      </c>
      <c r="E862" s="317" t="s">
        <v>1668</v>
      </c>
      <c r="F862" s="318">
        <v>48472</v>
      </c>
      <c r="G862" s="319" t="s">
        <v>101</v>
      </c>
      <c r="H862" s="321">
        <v>3715</v>
      </c>
      <c r="I862" s="320">
        <v>1006.99</v>
      </c>
      <c r="J862" s="320">
        <v>3740982.88</v>
      </c>
      <c r="K862" s="319" t="s">
        <v>101</v>
      </c>
      <c r="L862" s="327">
        <v>1.14E-2</v>
      </c>
    </row>
    <row r="863" spans="1:12" ht="15.75" thickBot="1" x14ac:dyDescent="0.3">
      <c r="A863" s="326" t="s">
        <v>124</v>
      </c>
      <c r="B863" s="317" t="s">
        <v>11</v>
      </c>
      <c r="C863" s="317" t="s">
        <v>909</v>
      </c>
      <c r="D863" s="138" t="s">
        <v>1669</v>
      </c>
      <c r="E863" s="317" t="s">
        <v>1561</v>
      </c>
      <c r="F863" s="318">
        <v>47223</v>
      </c>
      <c r="G863" s="319" t="s">
        <v>1670</v>
      </c>
      <c r="H863" s="319">
        <v>350</v>
      </c>
      <c r="I863" s="320">
        <v>1157.8399999999999</v>
      </c>
      <c r="J863" s="320">
        <v>405245.55</v>
      </c>
      <c r="K863" s="319" t="s">
        <v>101</v>
      </c>
      <c r="L863" s="327">
        <v>8.8000000000000005E-3</v>
      </c>
    </row>
    <row r="864" spans="1:12" ht="15.75" thickBot="1" x14ac:dyDescent="0.3">
      <c r="A864" s="326" t="s">
        <v>124</v>
      </c>
      <c r="B864" s="317" t="s">
        <v>11</v>
      </c>
      <c r="C864" s="317" t="s">
        <v>335</v>
      </c>
      <c r="D864" s="138" t="s">
        <v>1666</v>
      </c>
      <c r="E864" s="317" t="s">
        <v>557</v>
      </c>
      <c r="F864" s="318">
        <v>48472</v>
      </c>
      <c r="G864" s="319" t="s">
        <v>101</v>
      </c>
      <c r="H864" s="319">
        <v>131</v>
      </c>
      <c r="I864" s="320">
        <v>1009.03</v>
      </c>
      <c r="J864" s="320">
        <v>132183.24</v>
      </c>
      <c r="K864" s="319" t="s">
        <v>101</v>
      </c>
      <c r="L864" s="327">
        <v>3.3E-3</v>
      </c>
    </row>
    <row r="865" spans="1:12" ht="15.75" thickBot="1" x14ac:dyDescent="0.3">
      <c r="A865" s="326" t="s">
        <v>124</v>
      </c>
      <c r="B865" s="317" t="s">
        <v>11</v>
      </c>
      <c r="C865" s="317" t="s">
        <v>861</v>
      </c>
      <c r="D865" s="138" t="s">
        <v>1110</v>
      </c>
      <c r="E865" s="317" t="s">
        <v>1309</v>
      </c>
      <c r="F865" s="318">
        <v>48837</v>
      </c>
      <c r="G865" s="319" t="s">
        <v>1665</v>
      </c>
      <c r="H865" s="319">
        <v>750</v>
      </c>
      <c r="I865" s="320">
        <v>1068.72</v>
      </c>
      <c r="J865" s="320">
        <v>801537.97</v>
      </c>
      <c r="K865" s="319" t="s">
        <v>101</v>
      </c>
      <c r="L865" s="327">
        <v>2.1600000000000001E-2</v>
      </c>
    </row>
    <row r="866" spans="1:12" ht="15.75" thickBot="1" x14ac:dyDescent="0.3">
      <c r="A866" s="326" t="s">
        <v>124</v>
      </c>
      <c r="B866" s="317" t="s">
        <v>1671</v>
      </c>
      <c r="C866" s="317" t="s">
        <v>800</v>
      </c>
      <c r="D866" s="138" t="s">
        <v>1672</v>
      </c>
      <c r="E866" s="317" t="s">
        <v>1673</v>
      </c>
      <c r="F866" s="318">
        <v>48349</v>
      </c>
      <c r="G866" s="319" t="s">
        <v>101</v>
      </c>
      <c r="H866" s="321">
        <v>1800</v>
      </c>
      <c r="I866" s="320">
        <v>1076.75</v>
      </c>
      <c r="J866" s="320">
        <v>1938153.37</v>
      </c>
      <c r="K866" s="319" t="s">
        <v>101</v>
      </c>
      <c r="L866" s="327">
        <v>8.9999999999999993E-3</v>
      </c>
    </row>
    <row r="867" spans="1:12" ht="15.75" thickBot="1" x14ac:dyDescent="0.3">
      <c r="A867" s="326" t="s">
        <v>124</v>
      </c>
      <c r="B867" s="317" t="s">
        <v>1671</v>
      </c>
      <c r="C867" s="317" t="s">
        <v>860</v>
      </c>
      <c r="D867" s="138" t="s">
        <v>1672</v>
      </c>
      <c r="E867" s="317" t="s">
        <v>1674</v>
      </c>
      <c r="F867" s="318">
        <v>48349</v>
      </c>
      <c r="G867" s="319" t="s">
        <v>101</v>
      </c>
      <c r="H867" s="319">
        <v>240</v>
      </c>
      <c r="I867" s="320">
        <v>1076.75</v>
      </c>
      <c r="J867" s="320">
        <v>258420.45</v>
      </c>
      <c r="K867" s="319" t="s">
        <v>101</v>
      </c>
      <c r="L867" s="327">
        <v>4.8999999999999998E-3</v>
      </c>
    </row>
    <row r="868" spans="1:12" ht="15.75" thickBot="1" x14ac:dyDescent="0.3">
      <c r="A868" s="326" t="s">
        <v>124</v>
      </c>
      <c r="B868" s="317" t="s">
        <v>1671</v>
      </c>
      <c r="C868" s="317" t="s">
        <v>909</v>
      </c>
      <c r="D868" s="138" t="s">
        <v>1672</v>
      </c>
      <c r="E868" s="317" t="s">
        <v>1675</v>
      </c>
      <c r="F868" s="318">
        <v>48349</v>
      </c>
      <c r="G868" s="319" t="s">
        <v>101</v>
      </c>
      <c r="H868" s="319">
        <v>460</v>
      </c>
      <c r="I868" s="320">
        <v>1076.75</v>
      </c>
      <c r="J868" s="320">
        <v>495305.86</v>
      </c>
      <c r="K868" s="319" t="s">
        <v>101</v>
      </c>
      <c r="L868" s="327">
        <v>1.0800000000000001E-2</v>
      </c>
    </row>
    <row r="869" spans="1:12" ht="15.75" thickBot="1" x14ac:dyDescent="0.3">
      <c r="A869" s="326" t="s">
        <v>124</v>
      </c>
      <c r="B869" s="317" t="s">
        <v>32</v>
      </c>
      <c r="C869" s="317" t="s">
        <v>800</v>
      </c>
      <c r="D869" s="138" t="s">
        <v>264</v>
      </c>
      <c r="E869" s="317" t="s">
        <v>592</v>
      </c>
      <c r="F869" s="318">
        <v>48136</v>
      </c>
      <c r="G869" s="319" t="s">
        <v>1664</v>
      </c>
      <c r="H869" s="319">
        <v>250</v>
      </c>
      <c r="I869" s="320">
        <v>1217.27</v>
      </c>
      <c r="J869" s="320">
        <v>304318.28000000003</v>
      </c>
      <c r="K869" s="319" t="s">
        <v>101</v>
      </c>
      <c r="L869" s="327">
        <v>1.4E-3</v>
      </c>
    </row>
    <row r="870" spans="1:12" ht="15.75" thickBot="1" x14ac:dyDescent="0.3">
      <c r="A870" s="326" t="s">
        <v>124</v>
      </c>
      <c r="B870" s="317" t="s">
        <v>32</v>
      </c>
      <c r="C870" s="317" t="s">
        <v>860</v>
      </c>
      <c r="D870" s="138" t="s">
        <v>1676</v>
      </c>
      <c r="E870" s="317" t="s">
        <v>1677</v>
      </c>
      <c r="F870" s="318">
        <v>47771</v>
      </c>
      <c r="G870" s="319" t="s">
        <v>1678</v>
      </c>
      <c r="H870" s="319">
        <v>600</v>
      </c>
      <c r="I870" s="320">
        <v>1268.25</v>
      </c>
      <c r="J870" s="320">
        <v>760949.68</v>
      </c>
      <c r="K870" s="319" t="s">
        <v>101</v>
      </c>
      <c r="L870" s="327">
        <v>1.4500000000000001E-2</v>
      </c>
    </row>
    <row r="871" spans="1:12" ht="15.75" thickBot="1" x14ac:dyDescent="0.3">
      <c r="A871" s="326" t="s">
        <v>124</v>
      </c>
      <c r="B871" s="317" t="s">
        <v>842</v>
      </c>
      <c r="C871" s="317" t="s">
        <v>800</v>
      </c>
      <c r="D871" s="138" t="s">
        <v>824</v>
      </c>
      <c r="E871" s="317" t="s">
        <v>1679</v>
      </c>
      <c r="F871" s="318">
        <v>47649</v>
      </c>
      <c r="G871" s="319" t="s">
        <v>1680</v>
      </c>
      <c r="H871" s="321">
        <v>2373</v>
      </c>
      <c r="I871" s="320">
        <v>1100.98</v>
      </c>
      <c r="J871" s="320">
        <v>2612626.13</v>
      </c>
      <c r="K871" s="319" t="s">
        <v>101</v>
      </c>
      <c r="L871" s="327">
        <v>1.2200000000000001E-2</v>
      </c>
    </row>
    <row r="872" spans="1:12" ht="15.75" thickBot="1" x14ac:dyDescent="0.3">
      <c r="A872" s="326" t="s">
        <v>124</v>
      </c>
      <c r="B872" s="317" t="s">
        <v>842</v>
      </c>
      <c r="C872" s="317" t="s">
        <v>860</v>
      </c>
      <c r="D872" s="138" t="s">
        <v>824</v>
      </c>
      <c r="E872" s="317" t="s">
        <v>1174</v>
      </c>
      <c r="F872" s="318">
        <v>47649</v>
      </c>
      <c r="G872" s="319" t="s">
        <v>1680</v>
      </c>
      <c r="H872" s="319">
        <v>830</v>
      </c>
      <c r="I872" s="320">
        <v>1100.98</v>
      </c>
      <c r="J872" s="320">
        <v>913813.61</v>
      </c>
      <c r="K872" s="319" t="s">
        <v>101</v>
      </c>
      <c r="L872" s="327">
        <v>1.7399999999999999E-2</v>
      </c>
    </row>
    <row r="873" spans="1:12" ht="15.75" thickBot="1" x14ac:dyDescent="0.3">
      <c r="A873" s="326" t="s">
        <v>124</v>
      </c>
      <c r="B873" s="317" t="s">
        <v>842</v>
      </c>
      <c r="C873" s="317" t="s">
        <v>909</v>
      </c>
      <c r="D873" s="138" t="s">
        <v>824</v>
      </c>
      <c r="E873" s="317" t="s">
        <v>1681</v>
      </c>
      <c r="F873" s="318">
        <v>47649</v>
      </c>
      <c r="G873" s="319" t="s">
        <v>1680</v>
      </c>
      <c r="H873" s="319">
        <v>745</v>
      </c>
      <c r="I873" s="320">
        <v>1100.98</v>
      </c>
      <c r="J873" s="320">
        <v>820230.28</v>
      </c>
      <c r="K873" s="319" t="s">
        <v>101</v>
      </c>
      <c r="L873" s="327">
        <v>1.78E-2</v>
      </c>
    </row>
    <row r="874" spans="1:12" ht="15.75" thickBot="1" x14ac:dyDescent="0.3">
      <c r="A874" s="326" t="s">
        <v>124</v>
      </c>
      <c r="B874" s="317" t="s">
        <v>842</v>
      </c>
      <c r="C874" s="317" t="s">
        <v>861</v>
      </c>
      <c r="D874" s="138" t="s">
        <v>824</v>
      </c>
      <c r="E874" s="317" t="s">
        <v>1250</v>
      </c>
      <c r="F874" s="318">
        <v>47649</v>
      </c>
      <c r="G874" s="319" t="s">
        <v>1680</v>
      </c>
      <c r="H874" s="319">
        <v>552</v>
      </c>
      <c r="I874" s="320">
        <v>1100.98</v>
      </c>
      <c r="J874" s="320">
        <v>607741.1</v>
      </c>
      <c r="K874" s="319" t="s">
        <v>101</v>
      </c>
      <c r="L874" s="327">
        <v>1.6400000000000001E-2</v>
      </c>
    </row>
    <row r="875" spans="1:12" ht="15.75" thickBot="1" x14ac:dyDescent="0.3">
      <c r="A875" s="326" t="s">
        <v>124</v>
      </c>
      <c r="B875" s="317" t="s">
        <v>1112</v>
      </c>
      <c r="C875" s="317" t="s">
        <v>800</v>
      </c>
      <c r="D875" s="138" t="s">
        <v>1113</v>
      </c>
      <c r="E875" s="317" t="s">
        <v>161</v>
      </c>
      <c r="F875" s="318">
        <v>48745</v>
      </c>
      <c r="G875" s="319" t="s">
        <v>1327</v>
      </c>
      <c r="H875" s="319">
        <v>144</v>
      </c>
      <c r="I875" s="320">
        <v>842.59</v>
      </c>
      <c r="J875" s="320">
        <v>121332.92</v>
      </c>
      <c r="K875" s="319" t="s">
        <v>101</v>
      </c>
      <c r="L875" s="327">
        <v>5.9999999999999995E-4</v>
      </c>
    </row>
    <row r="876" spans="1:12" ht="15.75" thickBot="1" x14ac:dyDescent="0.3">
      <c r="A876" s="326" t="s">
        <v>124</v>
      </c>
      <c r="B876" s="317" t="s">
        <v>1114</v>
      </c>
      <c r="C876" s="317" t="s">
        <v>800</v>
      </c>
      <c r="D876" s="138" t="s">
        <v>1115</v>
      </c>
      <c r="E876" s="317" t="s">
        <v>161</v>
      </c>
      <c r="F876" s="318">
        <v>48319</v>
      </c>
      <c r="G876" s="319" t="s">
        <v>1682</v>
      </c>
      <c r="H876" s="319">
        <v>22</v>
      </c>
      <c r="I876" s="320">
        <v>1107.53</v>
      </c>
      <c r="J876" s="320">
        <v>24365.72</v>
      </c>
      <c r="K876" s="319" t="s">
        <v>101</v>
      </c>
      <c r="L876" s="327">
        <v>1E-4</v>
      </c>
    </row>
    <row r="877" spans="1:12" ht="15.75" thickBot="1" x14ac:dyDescent="0.3">
      <c r="A877" s="326" t="s">
        <v>124</v>
      </c>
      <c r="B877" s="317" t="s">
        <v>1283</v>
      </c>
      <c r="C877" s="317" t="s">
        <v>800</v>
      </c>
      <c r="D877" s="138" t="s">
        <v>1268</v>
      </c>
      <c r="E877" s="317" t="s">
        <v>1284</v>
      </c>
      <c r="F877" s="318">
        <v>47314</v>
      </c>
      <c r="G877" s="319" t="s">
        <v>1334</v>
      </c>
      <c r="H877" s="321">
        <v>2284</v>
      </c>
      <c r="I877" s="320">
        <v>1141.52</v>
      </c>
      <c r="J877" s="320">
        <v>2607238.92</v>
      </c>
      <c r="K877" s="319" t="s">
        <v>101</v>
      </c>
      <c r="L877" s="327">
        <v>1.2200000000000001E-2</v>
      </c>
    </row>
    <row r="878" spans="1:12" ht="15.75" thickBot="1" x14ac:dyDescent="0.3">
      <c r="A878" s="326" t="s">
        <v>124</v>
      </c>
      <c r="B878" s="317" t="s">
        <v>1283</v>
      </c>
      <c r="C878" s="317" t="s">
        <v>860</v>
      </c>
      <c r="D878" s="138" t="s">
        <v>1268</v>
      </c>
      <c r="E878" s="317" t="s">
        <v>1285</v>
      </c>
      <c r="F878" s="318">
        <v>47314</v>
      </c>
      <c r="G878" s="319" t="s">
        <v>1334</v>
      </c>
      <c r="H878" s="319">
        <v>879</v>
      </c>
      <c r="I878" s="320">
        <v>1141.52</v>
      </c>
      <c r="J878" s="320">
        <v>1003398.86</v>
      </c>
      <c r="K878" s="319" t="s">
        <v>101</v>
      </c>
      <c r="L878" s="327">
        <v>1.9099999999999999E-2</v>
      </c>
    </row>
    <row r="879" spans="1:12" ht="15.75" thickBot="1" x14ac:dyDescent="0.3">
      <c r="A879" s="326" t="s">
        <v>124</v>
      </c>
      <c r="B879" s="317" t="s">
        <v>1283</v>
      </c>
      <c r="C879" s="317" t="s">
        <v>909</v>
      </c>
      <c r="D879" s="138" t="s">
        <v>1268</v>
      </c>
      <c r="E879" s="317" t="s">
        <v>1286</v>
      </c>
      <c r="F879" s="318">
        <v>47314</v>
      </c>
      <c r="G879" s="319" t="s">
        <v>1334</v>
      </c>
      <c r="H879" s="319">
        <v>782</v>
      </c>
      <c r="I879" s="320">
        <v>1141.52</v>
      </c>
      <c r="J879" s="320">
        <v>892671.12</v>
      </c>
      <c r="K879" s="319" t="s">
        <v>101</v>
      </c>
      <c r="L879" s="327">
        <v>1.9400000000000001E-2</v>
      </c>
    </row>
    <row r="880" spans="1:12" ht="15.75" thickBot="1" x14ac:dyDescent="0.3">
      <c r="A880" s="326" t="s">
        <v>124</v>
      </c>
      <c r="B880" s="317" t="s">
        <v>1283</v>
      </c>
      <c r="C880" s="317" t="s">
        <v>861</v>
      </c>
      <c r="D880" s="138" t="s">
        <v>1268</v>
      </c>
      <c r="E880" s="317" t="s">
        <v>1287</v>
      </c>
      <c r="F880" s="318">
        <v>47314</v>
      </c>
      <c r="G880" s="319" t="s">
        <v>1334</v>
      </c>
      <c r="H880" s="319">
        <v>605</v>
      </c>
      <c r="I880" s="320">
        <v>1141.52</v>
      </c>
      <c r="J880" s="320">
        <v>690621.52</v>
      </c>
      <c r="K880" s="319" t="s">
        <v>101</v>
      </c>
      <c r="L880" s="327">
        <v>1.8599999999999998E-2</v>
      </c>
    </row>
    <row r="881" spans="1:12" ht="15.75" thickBot="1" x14ac:dyDescent="0.3">
      <c r="A881" s="326" t="s">
        <v>124</v>
      </c>
      <c r="B881" s="317" t="s">
        <v>31</v>
      </c>
      <c r="C881" s="317" t="s">
        <v>800</v>
      </c>
      <c r="D881" s="138" t="s">
        <v>708</v>
      </c>
      <c r="E881" s="317" t="s">
        <v>1251</v>
      </c>
      <c r="F881" s="318">
        <v>48867</v>
      </c>
      <c r="G881" s="319" t="s">
        <v>1683</v>
      </c>
      <c r="H881" s="321">
        <v>3374</v>
      </c>
      <c r="I881" s="320">
        <v>1092.3900000000001</v>
      </c>
      <c r="J881" s="320">
        <v>3685735.65</v>
      </c>
      <c r="K881" s="319" t="s">
        <v>101</v>
      </c>
      <c r="L881" s="327">
        <v>1.72E-2</v>
      </c>
    </row>
    <row r="882" spans="1:12" ht="15.75" thickBot="1" x14ac:dyDescent="0.3">
      <c r="A882" s="326" t="s">
        <v>124</v>
      </c>
      <c r="B882" s="317" t="s">
        <v>31</v>
      </c>
      <c r="C882" s="317" t="s">
        <v>800</v>
      </c>
      <c r="D882" s="138" t="s">
        <v>1116</v>
      </c>
      <c r="E882" s="317" t="s">
        <v>161</v>
      </c>
      <c r="F882" s="318">
        <v>49110</v>
      </c>
      <c r="G882" s="319" t="s">
        <v>1282</v>
      </c>
      <c r="H882" s="321">
        <v>1500</v>
      </c>
      <c r="I882" s="320">
        <v>1066.3599999999999</v>
      </c>
      <c r="J882" s="320">
        <v>1599534.97</v>
      </c>
      <c r="K882" s="319" t="s">
        <v>101</v>
      </c>
      <c r="L882" s="327">
        <v>7.4999999999999997E-3</v>
      </c>
    </row>
    <row r="883" spans="1:12" ht="15.75" thickBot="1" x14ac:dyDescent="0.3">
      <c r="A883" s="326" t="s">
        <v>124</v>
      </c>
      <c r="B883" s="317" t="s">
        <v>31</v>
      </c>
      <c r="C883" s="317" t="s">
        <v>800</v>
      </c>
      <c r="D883" s="138" t="s">
        <v>689</v>
      </c>
      <c r="E883" s="317" t="s">
        <v>591</v>
      </c>
      <c r="F883" s="318">
        <v>47771</v>
      </c>
      <c r="G883" s="319" t="s">
        <v>1684</v>
      </c>
      <c r="H883" s="319">
        <v>112</v>
      </c>
      <c r="I883" s="320">
        <v>1116.51</v>
      </c>
      <c r="J883" s="320">
        <v>125049.57</v>
      </c>
      <c r="K883" s="319" t="s">
        <v>101</v>
      </c>
      <c r="L883" s="327">
        <v>5.9999999999999995E-4</v>
      </c>
    </row>
    <row r="884" spans="1:12" ht="15.75" thickBot="1" x14ac:dyDescent="0.3">
      <c r="A884" s="326" t="s">
        <v>124</v>
      </c>
      <c r="B884" s="317" t="s">
        <v>31</v>
      </c>
      <c r="C884" s="317" t="s">
        <v>860</v>
      </c>
      <c r="D884" s="138" t="s">
        <v>708</v>
      </c>
      <c r="E884" s="317" t="s">
        <v>1685</v>
      </c>
      <c r="F884" s="318">
        <v>48867</v>
      </c>
      <c r="G884" s="319" t="s">
        <v>1683</v>
      </c>
      <c r="H884" s="319">
        <v>830</v>
      </c>
      <c r="I884" s="320">
        <v>1092.3900000000001</v>
      </c>
      <c r="J884" s="320">
        <v>906686.6</v>
      </c>
      <c r="K884" s="319" t="s">
        <v>101</v>
      </c>
      <c r="L884" s="327">
        <v>1.7299999999999999E-2</v>
      </c>
    </row>
    <row r="885" spans="1:12" ht="15.75" thickBot="1" x14ac:dyDescent="0.3">
      <c r="A885" s="326" t="s">
        <v>124</v>
      </c>
      <c r="B885" s="317" t="s">
        <v>31</v>
      </c>
      <c r="C885" s="317" t="s">
        <v>98</v>
      </c>
      <c r="D885" s="138" t="s">
        <v>640</v>
      </c>
      <c r="E885" s="317" t="s">
        <v>599</v>
      </c>
      <c r="F885" s="318">
        <v>46193</v>
      </c>
      <c r="G885" s="319" t="s">
        <v>101</v>
      </c>
      <c r="H885" s="321">
        <v>1590</v>
      </c>
      <c r="I885" s="320">
        <v>1058.3800000000001</v>
      </c>
      <c r="J885" s="320">
        <v>1682831.23</v>
      </c>
      <c r="K885" s="319" t="s">
        <v>101</v>
      </c>
      <c r="L885" s="327">
        <v>3.2000000000000002E-3</v>
      </c>
    </row>
    <row r="886" spans="1:12" ht="15.75" thickBot="1" x14ac:dyDescent="0.3">
      <c r="A886" s="326" t="s">
        <v>124</v>
      </c>
      <c r="B886" s="317" t="s">
        <v>31</v>
      </c>
      <c r="C886" s="317" t="s">
        <v>98</v>
      </c>
      <c r="D886" s="138" t="s">
        <v>689</v>
      </c>
      <c r="E886" s="317" t="s">
        <v>1686</v>
      </c>
      <c r="F886" s="318">
        <v>47771</v>
      </c>
      <c r="G886" s="319" t="s">
        <v>1684</v>
      </c>
      <c r="H886" s="319">
        <v>206</v>
      </c>
      <c r="I886" s="320">
        <v>1116.51</v>
      </c>
      <c r="J886" s="320">
        <v>230001.89</v>
      </c>
      <c r="K886" s="319" t="s">
        <v>101</v>
      </c>
      <c r="L886" s="327">
        <v>4.0000000000000002E-4</v>
      </c>
    </row>
    <row r="887" spans="1:12" ht="15.75" thickBot="1" x14ac:dyDescent="0.3">
      <c r="A887" s="326" t="s">
        <v>124</v>
      </c>
      <c r="B887" s="317" t="s">
        <v>31</v>
      </c>
      <c r="C887" s="317" t="s">
        <v>106</v>
      </c>
      <c r="D887" s="138" t="s">
        <v>640</v>
      </c>
      <c r="E887" s="317" t="s">
        <v>641</v>
      </c>
      <c r="F887" s="318">
        <v>46193</v>
      </c>
      <c r="G887" s="319" t="s">
        <v>101</v>
      </c>
      <c r="H887" s="321">
        <v>1601</v>
      </c>
      <c r="I887" s="320">
        <v>1058.3800000000001</v>
      </c>
      <c r="J887" s="320">
        <v>1694473.46</v>
      </c>
      <c r="K887" s="319" t="s">
        <v>101</v>
      </c>
      <c r="L887" s="327">
        <v>5.1999999999999998E-3</v>
      </c>
    </row>
    <row r="888" spans="1:12" ht="15.75" thickBot="1" x14ac:dyDescent="0.3">
      <c r="A888" s="326" t="s">
        <v>124</v>
      </c>
      <c r="B888" s="317" t="s">
        <v>31</v>
      </c>
      <c r="C888" s="317" t="s">
        <v>106</v>
      </c>
      <c r="D888" s="138" t="s">
        <v>689</v>
      </c>
      <c r="E888" s="317" t="s">
        <v>1238</v>
      </c>
      <c r="F888" s="318">
        <v>47771</v>
      </c>
      <c r="G888" s="319" t="s">
        <v>1684</v>
      </c>
      <c r="H888" s="319">
        <v>240</v>
      </c>
      <c r="I888" s="320">
        <v>1116.51</v>
      </c>
      <c r="J888" s="320">
        <v>267963.38</v>
      </c>
      <c r="K888" s="319" t="s">
        <v>101</v>
      </c>
      <c r="L888" s="327">
        <v>8.0000000000000004E-4</v>
      </c>
    </row>
    <row r="889" spans="1:12" ht="15.75" thickBot="1" x14ac:dyDescent="0.3">
      <c r="A889" s="326" t="s">
        <v>124</v>
      </c>
      <c r="B889" s="317" t="s">
        <v>31</v>
      </c>
      <c r="C889" s="317" t="s">
        <v>334</v>
      </c>
      <c r="D889" s="138" t="s">
        <v>689</v>
      </c>
      <c r="E889" s="317" t="s">
        <v>690</v>
      </c>
      <c r="F889" s="318">
        <v>47771</v>
      </c>
      <c r="G889" s="319" t="s">
        <v>1684</v>
      </c>
      <c r="H889" s="319">
        <v>641</v>
      </c>
      <c r="I889" s="320">
        <v>1116.51</v>
      </c>
      <c r="J889" s="320">
        <v>715685.51</v>
      </c>
      <c r="K889" s="319" t="s">
        <v>101</v>
      </c>
      <c r="L889" s="327">
        <v>2.0999999999999999E-3</v>
      </c>
    </row>
    <row r="890" spans="1:12" ht="15.75" thickBot="1" x14ac:dyDescent="0.3">
      <c r="A890" s="326" t="s">
        <v>124</v>
      </c>
      <c r="B890" s="317" t="s">
        <v>31</v>
      </c>
      <c r="C890" s="317" t="s">
        <v>334</v>
      </c>
      <c r="D890" s="138" t="s">
        <v>640</v>
      </c>
      <c r="E890" s="317" t="s">
        <v>723</v>
      </c>
      <c r="F890" s="318">
        <v>46193</v>
      </c>
      <c r="G890" s="319" t="s">
        <v>101</v>
      </c>
      <c r="H890" s="319">
        <v>309</v>
      </c>
      <c r="I890" s="320">
        <v>1058.3800000000001</v>
      </c>
      <c r="J890" s="320">
        <v>327040.78999999998</v>
      </c>
      <c r="K890" s="319" t="s">
        <v>101</v>
      </c>
      <c r="L890" s="327">
        <v>1E-3</v>
      </c>
    </row>
    <row r="891" spans="1:12" ht="15.75" thickBot="1" x14ac:dyDescent="0.3">
      <c r="A891" s="326" t="s">
        <v>124</v>
      </c>
      <c r="B891" s="317" t="s">
        <v>31</v>
      </c>
      <c r="C891" s="317" t="s">
        <v>909</v>
      </c>
      <c r="D891" s="138" t="s">
        <v>708</v>
      </c>
      <c r="E891" s="317" t="s">
        <v>1186</v>
      </c>
      <c r="F891" s="318">
        <v>48867</v>
      </c>
      <c r="G891" s="319" t="s">
        <v>1683</v>
      </c>
      <c r="H891" s="319">
        <v>581</v>
      </c>
      <c r="I891" s="320">
        <v>1092.3900000000001</v>
      </c>
      <c r="J891" s="320">
        <v>634680.62</v>
      </c>
      <c r="K891" s="319" t="s">
        <v>101</v>
      </c>
      <c r="L891" s="327">
        <v>1.38E-2</v>
      </c>
    </row>
    <row r="892" spans="1:12" ht="15.75" thickBot="1" x14ac:dyDescent="0.3">
      <c r="A892" s="326" t="s">
        <v>124</v>
      </c>
      <c r="B892" s="317" t="s">
        <v>31</v>
      </c>
      <c r="C892" s="317" t="s">
        <v>335</v>
      </c>
      <c r="D892" s="138" t="s">
        <v>689</v>
      </c>
      <c r="E892" s="317" t="s">
        <v>563</v>
      </c>
      <c r="F892" s="318">
        <v>47771</v>
      </c>
      <c r="G892" s="319" t="s">
        <v>1684</v>
      </c>
      <c r="H892" s="319">
        <v>52</v>
      </c>
      <c r="I892" s="320">
        <v>1116.51</v>
      </c>
      <c r="J892" s="320">
        <v>58058.73</v>
      </c>
      <c r="K892" s="319" t="s">
        <v>101</v>
      </c>
      <c r="L892" s="327">
        <v>1.4E-3</v>
      </c>
    </row>
    <row r="893" spans="1:12" ht="15.75" thickBot="1" x14ac:dyDescent="0.3">
      <c r="A893" s="326" t="s">
        <v>124</v>
      </c>
      <c r="B893" s="317" t="s">
        <v>31</v>
      </c>
      <c r="C893" s="317" t="s">
        <v>861</v>
      </c>
      <c r="D893" s="138" t="s">
        <v>708</v>
      </c>
      <c r="E893" s="317" t="s">
        <v>1687</v>
      </c>
      <c r="F893" s="318">
        <v>48867</v>
      </c>
      <c r="G893" s="319" t="s">
        <v>1683</v>
      </c>
      <c r="H893" s="319">
        <v>775</v>
      </c>
      <c r="I893" s="320">
        <v>1092.3900000000001</v>
      </c>
      <c r="J893" s="320">
        <v>846604.96</v>
      </c>
      <c r="K893" s="319" t="s">
        <v>101</v>
      </c>
      <c r="L893" s="327">
        <v>2.29E-2</v>
      </c>
    </row>
    <row r="894" spans="1:12" ht="15.75" thickBot="1" x14ac:dyDescent="0.3">
      <c r="A894" s="326" t="s">
        <v>124</v>
      </c>
      <c r="B894" s="317" t="s">
        <v>322</v>
      </c>
      <c r="C894" s="317" t="s">
        <v>909</v>
      </c>
      <c r="D894" s="138" t="s">
        <v>160</v>
      </c>
      <c r="E894" s="317" t="s">
        <v>593</v>
      </c>
      <c r="F894" s="318">
        <v>47649</v>
      </c>
      <c r="G894" s="319" t="s">
        <v>1243</v>
      </c>
      <c r="H894" s="319">
        <v>390</v>
      </c>
      <c r="I894" s="320">
        <v>1130.02</v>
      </c>
      <c r="J894" s="320">
        <v>440705.9</v>
      </c>
      <c r="K894" s="319" t="s">
        <v>101</v>
      </c>
      <c r="L894" s="327">
        <v>9.5999999999999992E-3</v>
      </c>
    </row>
    <row r="895" spans="1:12" ht="15.75" thickBot="1" x14ac:dyDescent="0.3">
      <c r="A895" s="326" t="s">
        <v>124</v>
      </c>
      <c r="B895" s="317" t="s">
        <v>788</v>
      </c>
      <c r="C895" s="317" t="s">
        <v>800</v>
      </c>
      <c r="D895" s="138" t="s">
        <v>789</v>
      </c>
      <c r="E895" s="317" t="s">
        <v>580</v>
      </c>
      <c r="F895" s="318">
        <v>45950</v>
      </c>
      <c r="G895" s="319" t="s">
        <v>1688</v>
      </c>
      <c r="H895" s="319">
        <v>179</v>
      </c>
      <c r="I895" s="320">
        <v>538.32000000000005</v>
      </c>
      <c r="J895" s="320">
        <v>96359.78</v>
      </c>
      <c r="K895" s="319" t="s">
        <v>101</v>
      </c>
      <c r="L895" s="327">
        <v>4.0000000000000002E-4</v>
      </c>
    </row>
    <row r="896" spans="1:12" ht="15.75" thickBot="1" x14ac:dyDescent="0.3">
      <c r="A896" s="326" t="s">
        <v>124</v>
      </c>
      <c r="B896" s="317" t="s">
        <v>788</v>
      </c>
      <c r="C896" s="317" t="s">
        <v>860</v>
      </c>
      <c r="D896" s="138" t="s">
        <v>789</v>
      </c>
      <c r="E896" s="317" t="s">
        <v>161</v>
      </c>
      <c r="F896" s="318">
        <v>45950</v>
      </c>
      <c r="G896" s="319" t="s">
        <v>1688</v>
      </c>
      <c r="H896" s="319">
        <v>54</v>
      </c>
      <c r="I896" s="320">
        <v>538.32000000000005</v>
      </c>
      <c r="J896" s="320">
        <v>29069.43</v>
      </c>
      <c r="K896" s="319" t="s">
        <v>101</v>
      </c>
      <c r="L896" s="327">
        <v>5.9999999999999995E-4</v>
      </c>
    </row>
    <row r="897" spans="1:12" ht="15.75" thickBot="1" x14ac:dyDescent="0.3">
      <c r="A897" s="326" t="s">
        <v>124</v>
      </c>
      <c r="B897" s="317" t="s">
        <v>788</v>
      </c>
      <c r="C897" s="317" t="s">
        <v>98</v>
      </c>
      <c r="D897" s="138" t="s">
        <v>789</v>
      </c>
      <c r="E897" s="317" t="s">
        <v>1689</v>
      </c>
      <c r="F897" s="318">
        <v>45950</v>
      </c>
      <c r="G897" s="319" t="s">
        <v>1688</v>
      </c>
      <c r="H897" s="319">
        <v>258</v>
      </c>
      <c r="I897" s="320">
        <v>538.32000000000005</v>
      </c>
      <c r="J897" s="320">
        <v>138887.29</v>
      </c>
      <c r="K897" s="319" t="s">
        <v>101</v>
      </c>
      <c r="L897" s="327">
        <v>2.9999999999999997E-4</v>
      </c>
    </row>
    <row r="898" spans="1:12" ht="15.75" thickBot="1" x14ac:dyDescent="0.3">
      <c r="A898" s="326" t="s">
        <v>124</v>
      </c>
      <c r="B898" s="317" t="s">
        <v>788</v>
      </c>
      <c r="C898" s="317" t="s">
        <v>106</v>
      </c>
      <c r="D898" s="138" t="s">
        <v>789</v>
      </c>
      <c r="E898" s="317" t="s">
        <v>553</v>
      </c>
      <c r="F898" s="318">
        <v>45950</v>
      </c>
      <c r="G898" s="319" t="s">
        <v>1688</v>
      </c>
      <c r="H898" s="319">
        <v>283</v>
      </c>
      <c r="I898" s="320">
        <v>538.32000000000005</v>
      </c>
      <c r="J898" s="320">
        <v>152345.35999999999</v>
      </c>
      <c r="K898" s="319" t="s">
        <v>101</v>
      </c>
      <c r="L898" s="327">
        <v>5.0000000000000001E-4</v>
      </c>
    </row>
    <row r="899" spans="1:12" ht="15.75" thickBot="1" x14ac:dyDescent="0.3">
      <c r="A899" s="326" t="s">
        <v>124</v>
      </c>
      <c r="B899" s="317" t="s">
        <v>788</v>
      </c>
      <c r="C899" s="317" t="s">
        <v>334</v>
      </c>
      <c r="D899" s="138" t="s">
        <v>789</v>
      </c>
      <c r="E899" s="317" t="s">
        <v>790</v>
      </c>
      <c r="F899" s="318">
        <v>45950</v>
      </c>
      <c r="G899" s="319" t="s">
        <v>1688</v>
      </c>
      <c r="H899" s="321">
        <v>1083</v>
      </c>
      <c r="I899" s="320">
        <v>538.32000000000005</v>
      </c>
      <c r="J899" s="320">
        <v>583003.61</v>
      </c>
      <c r="K899" s="319" t="s">
        <v>101</v>
      </c>
      <c r="L899" s="327">
        <v>1.6999999999999999E-3</v>
      </c>
    </row>
    <row r="900" spans="1:12" ht="15.75" thickBot="1" x14ac:dyDescent="0.3">
      <c r="A900" s="326" t="s">
        <v>124</v>
      </c>
      <c r="B900" s="317" t="s">
        <v>788</v>
      </c>
      <c r="C900" s="317" t="s">
        <v>267</v>
      </c>
      <c r="D900" s="138" t="s">
        <v>789</v>
      </c>
      <c r="E900" s="317" t="s">
        <v>573</v>
      </c>
      <c r="F900" s="318">
        <v>45950</v>
      </c>
      <c r="G900" s="319" t="s">
        <v>1688</v>
      </c>
      <c r="H900" s="319">
        <v>868</v>
      </c>
      <c r="I900" s="320">
        <v>538.32000000000005</v>
      </c>
      <c r="J900" s="320">
        <v>467264.21</v>
      </c>
      <c r="K900" s="319" t="s">
        <v>101</v>
      </c>
      <c r="L900" s="327">
        <v>2.2000000000000001E-3</v>
      </c>
    </row>
    <row r="901" spans="1:12" ht="15.75" thickBot="1" x14ac:dyDescent="0.3">
      <c r="A901" s="326" t="s">
        <v>124</v>
      </c>
      <c r="B901" s="317" t="s">
        <v>788</v>
      </c>
      <c r="C901" s="317" t="s">
        <v>335</v>
      </c>
      <c r="D901" s="138" t="s">
        <v>789</v>
      </c>
      <c r="E901" s="317" t="s">
        <v>791</v>
      </c>
      <c r="F901" s="318">
        <v>45950</v>
      </c>
      <c r="G901" s="319" t="s">
        <v>1688</v>
      </c>
      <c r="H901" s="319">
        <v>44</v>
      </c>
      <c r="I901" s="320">
        <v>538.32000000000005</v>
      </c>
      <c r="J901" s="320">
        <v>23686.2</v>
      </c>
      <c r="K901" s="319" t="s">
        <v>101</v>
      </c>
      <c r="L901" s="327">
        <v>5.9999999999999995E-4</v>
      </c>
    </row>
    <row r="902" spans="1:12" ht="15.75" thickBot="1" x14ac:dyDescent="0.3">
      <c r="A902" s="326" t="s">
        <v>124</v>
      </c>
      <c r="B902" s="317" t="s">
        <v>788</v>
      </c>
      <c r="C902" s="317" t="s">
        <v>861</v>
      </c>
      <c r="D902" s="138" t="s">
        <v>789</v>
      </c>
      <c r="E902" s="317" t="s">
        <v>161</v>
      </c>
      <c r="F902" s="318">
        <v>45950</v>
      </c>
      <c r="G902" s="319" t="s">
        <v>1688</v>
      </c>
      <c r="H902" s="319">
        <v>38</v>
      </c>
      <c r="I902" s="320">
        <v>538.32000000000005</v>
      </c>
      <c r="J902" s="320">
        <v>20456.27</v>
      </c>
      <c r="K902" s="319" t="s">
        <v>101</v>
      </c>
      <c r="L902" s="327">
        <v>5.9999999999999995E-4</v>
      </c>
    </row>
    <row r="903" spans="1:12" ht="15.75" thickBot="1" x14ac:dyDescent="0.3">
      <c r="A903" s="326" t="s">
        <v>124</v>
      </c>
      <c r="B903" s="317" t="s">
        <v>1175</v>
      </c>
      <c r="C903" s="317" t="s">
        <v>800</v>
      </c>
      <c r="D903" s="138" t="s">
        <v>1176</v>
      </c>
      <c r="E903" s="317" t="s">
        <v>1177</v>
      </c>
      <c r="F903" s="318">
        <v>48014</v>
      </c>
      <c r="G903" s="319" t="s">
        <v>1690</v>
      </c>
      <c r="H903" s="321">
        <v>2350</v>
      </c>
      <c r="I903" s="320">
        <v>1048.1300000000001</v>
      </c>
      <c r="J903" s="320">
        <v>2463100.16</v>
      </c>
      <c r="K903" s="319" t="s">
        <v>101</v>
      </c>
      <c r="L903" s="327">
        <v>1.15E-2</v>
      </c>
    </row>
    <row r="904" spans="1:12" ht="15.75" thickBot="1" x14ac:dyDescent="0.3">
      <c r="A904" s="326" t="s">
        <v>124</v>
      </c>
      <c r="B904" s="317" t="s">
        <v>1175</v>
      </c>
      <c r="C904" s="317" t="s">
        <v>860</v>
      </c>
      <c r="D904" s="138" t="s">
        <v>1176</v>
      </c>
      <c r="E904" s="317" t="s">
        <v>1691</v>
      </c>
      <c r="F904" s="318">
        <v>48014</v>
      </c>
      <c r="G904" s="319" t="s">
        <v>1690</v>
      </c>
      <c r="H904" s="321">
        <v>1257</v>
      </c>
      <c r="I904" s="320">
        <v>1048.1300000000001</v>
      </c>
      <c r="J904" s="320">
        <v>1317496.55</v>
      </c>
      <c r="K904" s="319" t="s">
        <v>101</v>
      </c>
      <c r="L904" s="327">
        <v>2.5100000000000001E-2</v>
      </c>
    </row>
    <row r="905" spans="1:12" ht="15.75" thickBot="1" x14ac:dyDescent="0.3">
      <c r="A905" s="326" t="s">
        <v>124</v>
      </c>
      <c r="B905" s="317" t="s">
        <v>1175</v>
      </c>
      <c r="C905" s="317" t="s">
        <v>909</v>
      </c>
      <c r="D905" s="138" t="s">
        <v>1176</v>
      </c>
      <c r="E905" s="317" t="s">
        <v>1692</v>
      </c>
      <c r="F905" s="318">
        <v>48014</v>
      </c>
      <c r="G905" s="319" t="s">
        <v>1690</v>
      </c>
      <c r="H905" s="319">
        <v>893</v>
      </c>
      <c r="I905" s="320">
        <v>1048.1300000000001</v>
      </c>
      <c r="J905" s="320">
        <v>935978.06</v>
      </c>
      <c r="K905" s="319" t="s">
        <v>101</v>
      </c>
      <c r="L905" s="327">
        <v>2.0299999999999999E-2</v>
      </c>
    </row>
    <row r="906" spans="1:12" ht="15.75" thickBot="1" x14ac:dyDescent="0.3">
      <c r="A906" s="326" t="s">
        <v>124</v>
      </c>
      <c r="B906" s="317" t="s">
        <v>1175</v>
      </c>
      <c r="C906" s="317" t="s">
        <v>861</v>
      </c>
      <c r="D906" s="138" t="s">
        <v>1176</v>
      </c>
      <c r="E906" s="317" t="s">
        <v>608</v>
      </c>
      <c r="F906" s="318">
        <v>48014</v>
      </c>
      <c r="G906" s="319" t="s">
        <v>1690</v>
      </c>
      <c r="H906" s="319">
        <v>500</v>
      </c>
      <c r="I906" s="320">
        <v>1048.1300000000001</v>
      </c>
      <c r="J906" s="320">
        <v>524063.86</v>
      </c>
      <c r="K906" s="319" t="s">
        <v>101</v>
      </c>
      <c r="L906" s="327">
        <v>1.41E-2</v>
      </c>
    </row>
    <row r="907" spans="1:12" ht="15.75" thickBot="1" x14ac:dyDescent="0.3">
      <c r="A907" s="326" t="s">
        <v>124</v>
      </c>
      <c r="B907" s="317" t="s">
        <v>1117</v>
      </c>
      <c r="C907" s="317" t="s">
        <v>800</v>
      </c>
      <c r="D907" s="138" t="s">
        <v>1118</v>
      </c>
      <c r="E907" s="317" t="s">
        <v>161</v>
      </c>
      <c r="F907" s="318">
        <v>50875</v>
      </c>
      <c r="G907" s="319" t="s">
        <v>1693</v>
      </c>
      <c r="H907" s="319">
        <v>873</v>
      </c>
      <c r="I907" s="320">
        <v>1055.4000000000001</v>
      </c>
      <c r="J907" s="320">
        <v>921364.31</v>
      </c>
      <c r="K907" s="319" t="s">
        <v>101</v>
      </c>
      <c r="L907" s="327">
        <v>4.3E-3</v>
      </c>
    </row>
    <row r="908" spans="1:12" ht="15.75" thickBot="1" x14ac:dyDescent="0.3">
      <c r="A908" s="326" t="s">
        <v>124</v>
      </c>
      <c r="B908" s="317" t="s">
        <v>152</v>
      </c>
      <c r="C908" s="317" t="s">
        <v>860</v>
      </c>
      <c r="D908" s="138" t="s">
        <v>838</v>
      </c>
      <c r="E908" s="317" t="s">
        <v>161</v>
      </c>
      <c r="F908" s="318">
        <v>47297</v>
      </c>
      <c r="G908" s="319" t="s">
        <v>1694</v>
      </c>
      <c r="H908" s="319">
        <v>79</v>
      </c>
      <c r="I908" s="320">
        <v>1036.67</v>
      </c>
      <c r="J908" s="320">
        <v>81897.179999999993</v>
      </c>
      <c r="K908" s="319" t="s">
        <v>101</v>
      </c>
      <c r="L908" s="327">
        <v>1.6000000000000001E-3</v>
      </c>
    </row>
    <row r="909" spans="1:12" ht="15.75" thickBot="1" x14ac:dyDescent="0.3">
      <c r="A909" s="326" t="s">
        <v>124</v>
      </c>
      <c r="B909" s="317" t="s">
        <v>152</v>
      </c>
      <c r="C909" s="317" t="s">
        <v>98</v>
      </c>
      <c r="D909" s="138" t="s">
        <v>306</v>
      </c>
      <c r="E909" s="317" t="s">
        <v>594</v>
      </c>
      <c r="F909" s="318">
        <v>48339</v>
      </c>
      <c r="G909" s="319" t="s">
        <v>1288</v>
      </c>
      <c r="H909" s="321">
        <v>2299</v>
      </c>
      <c r="I909" s="320">
        <v>1094.3599999999999</v>
      </c>
      <c r="J909" s="320">
        <v>2515930.73</v>
      </c>
      <c r="K909" s="319" t="s">
        <v>101</v>
      </c>
      <c r="L909" s="327">
        <v>4.7000000000000002E-3</v>
      </c>
    </row>
    <row r="910" spans="1:12" ht="15.75" thickBot="1" x14ac:dyDescent="0.3">
      <c r="A910" s="326" t="s">
        <v>124</v>
      </c>
      <c r="B910" s="317" t="s">
        <v>152</v>
      </c>
      <c r="C910" s="317" t="s">
        <v>98</v>
      </c>
      <c r="D910" s="138" t="s">
        <v>838</v>
      </c>
      <c r="E910" s="317" t="s">
        <v>840</v>
      </c>
      <c r="F910" s="318">
        <v>47297</v>
      </c>
      <c r="G910" s="319" t="s">
        <v>1694</v>
      </c>
      <c r="H910" s="321">
        <v>1453</v>
      </c>
      <c r="I910" s="320">
        <v>1036.67</v>
      </c>
      <c r="J910" s="320">
        <v>1506286.14</v>
      </c>
      <c r="K910" s="319" t="s">
        <v>101</v>
      </c>
      <c r="L910" s="327">
        <v>2.8E-3</v>
      </c>
    </row>
    <row r="911" spans="1:12" ht="15.75" thickBot="1" x14ac:dyDescent="0.3">
      <c r="A911" s="326" t="s">
        <v>124</v>
      </c>
      <c r="B911" s="317" t="s">
        <v>152</v>
      </c>
      <c r="C911" s="317" t="s">
        <v>106</v>
      </c>
      <c r="D911" s="138" t="s">
        <v>306</v>
      </c>
      <c r="E911" s="317" t="s">
        <v>595</v>
      </c>
      <c r="F911" s="318">
        <v>48339</v>
      </c>
      <c r="G911" s="319" t="s">
        <v>1288</v>
      </c>
      <c r="H911" s="321">
        <v>2787</v>
      </c>
      <c r="I911" s="320">
        <v>1094.3599999999999</v>
      </c>
      <c r="J911" s="320">
        <v>3049977.79</v>
      </c>
      <c r="K911" s="319" t="s">
        <v>101</v>
      </c>
      <c r="L911" s="327">
        <v>9.2999999999999992E-3</v>
      </c>
    </row>
    <row r="912" spans="1:12" ht="15.75" thickBot="1" x14ac:dyDescent="0.3">
      <c r="A912" s="326" t="s">
        <v>124</v>
      </c>
      <c r="B912" s="317" t="s">
        <v>152</v>
      </c>
      <c r="C912" s="317" t="s">
        <v>106</v>
      </c>
      <c r="D912" s="138" t="s">
        <v>839</v>
      </c>
      <c r="E912" s="317" t="s">
        <v>1695</v>
      </c>
      <c r="F912" s="318">
        <v>49123</v>
      </c>
      <c r="G912" s="319" t="s">
        <v>1696</v>
      </c>
      <c r="H912" s="319">
        <v>618</v>
      </c>
      <c r="I912" s="320">
        <v>1047.3800000000001</v>
      </c>
      <c r="J912" s="320">
        <v>647283.78</v>
      </c>
      <c r="K912" s="319" t="s">
        <v>101</v>
      </c>
      <c r="L912" s="327">
        <v>2E-3</v>
      </c>
    </row>
    <row r="913" spans="1:12" ht="15.75" thickBot="1" x14ac:dyDescent="0.3">
      <c r="A913" s="326" t="s">
        <v>124</v>
      </c>
      <c r="B913" s="317" t="s">
        <v>152</v>
      </c>
      <c r="C913" s="317" t="s">
        <v>106</v>
      </c>
      <c r="D913" s="138" t="s">
        <v>838</v>
      </c>
      <c r="E913" s="317" t="s">
        <v>1697</v>
      </c>
      <c r="F913" s="318">
        <v>47297</v>
      </c>
      <c r="G913" s="319" t="s">
        <v>1694</v>
      </c>
      <c r="H913" s="319">
        <v>455</v>
      </c>
      <c r="I913" s="320">
        <v>1036.67</v>
      </c>
      <c r="J913" s="320">
        <v>471686.31</v>
      </c>
      <c r="K913" s="319" t="s">
        <v>101</v>
      </c>
      <c r="L913" s="327">
        <v>1.4E-3</v>
      </c>
    </row>
    <row r="914" spans="1:12" ht="15.75" thickBot="1" x14ac:dyDescent="0.3">
      <c r="A914" s="326" t="s">
        <v>124</v>
      </c>
      <c r="B914" s="317" t="s">
        <v>152</v>
      </c>
      <c r="C914" s="317" t="s">
        <v>334</v>
      </c>
      <c r="D914" s="138" t="s">
        <v>201</v>
      </c>
      <c r="E914" s="317" t="s">
        <v>1207</v>
      </c>
      <c r="F914" s="318">
        <v>48075</v>
      </c>
      <c r="G914" s="319" t="s">
        <v>1698</v>
      </c>
      <c r="H914" s="321">
        <v>3770</v>
      </c>
      <c r="I914" s="320">
        <v>1048.45</v>
      </c>
      <c r="J914" s="320">
        <v>3952639.42</v>
      </c>
      <c r="K914" s="319" t="s">
        <v>101</v>
      </c>
      <c r="L914" s="327">
        <v>1.17E-2</v>
      </c>
    </row>
    <row r="915" spans="1:12" ht="15.75" thickBot="1" x14ac:dyDescent="0.3">
      <c r="A915" s="326" t="s">
        <v>124</v>
      </c>
      <c r="B915" s="317" t="s">
        <v>152</v>
      </c>
      <c r="C915" s="317" t="s">
        <v>334</v>
      </c>
      <c r="D915" s="138" t="s">
        <v>306</v>
      </c>
      <c r="E915" s="317" t="s">
        <v>596</v>
      </c>
      <c r="F915" s="318">
        <v>48339</v>
      </c>
      <c r="G915" s="319" t="s">
        <v>1288</v>
      </c>
      <c r="H915" s="321">
        <v>2567</v>
      </c>
      <c r="I915" s="320">
        <v>1094.3599999999999</v>
      </c>
      <c r="J915" s="320">
        <v>2809218.87</v>
      </c>
      <c r="K915" s="319" t="s">
        <v>101</v>
      </c>
      <c r="L915" s="327">
        <v>8.3000000000000001E-3</v>
      </c>
    </row>
    <row r="916" spans="1:12" ht="15.75" thickBot="1" x14ac:dyDescent="0.3">
      <c r="A916" s="326" t="s">
        <v>124</v>
      </c>
      <c r="B916" s="317" t="s">
        <v>152</v>
      </c>
      <c r="C916" s="317" t="s">
        <v>335</v>
      </c>
      <c r="D916" s="138" t="s">
        <v>839</v>
      </c>
      <c r="E916" s="317" t="s">
        <v>1227</v>
      </c>
      <c r="F916" s="318">
        <v>49123</v>
      </c>
      <c r="G916" s="319" t="s">
        <v>1696</v>
      </c>
      <c r="H916" s="319">
        <v>232</v>
      </c>
      <c r="I916" s="320">
        <v>1047.3800000000001</v>
      </c>
      <c r="J916" s="320">
        <v>242993.26</v>
      </c>
      <c r="K916" s="319" t="s">
        <v>101</v>
      </c>
      <c r="L916" s="327">
        <v>6.0000000000000001E-3</v>
      </c>
    </row>
    <row r="917" spans="1:12" ht="15.75" thickBot="1" x14ac:dyDescent="0.3">
      <c r="A917" s="326" t="s">
        <v>124</v>
      </c>
      <c r="B917" s="317" t="s">
        <v>152</v>
      </c>
      <c r="C917" s="317" t="s">
        <v>335</v>
      </c>
      <c r="D917" s="138" t="s">
        <v>838</v>
      </c>
      <c r="E917" s="317" t="s">
        <v>564</v>
      </c>
      <c r="F917" s="318">
        <v>47297</v>
      </c>
      <c r="G917" s="319" t="s">
        <v>1694</v>
      </c>
      <c r="H917" s="319">
        <v>63</v>
      </c>
      <c r="I917" s="320">
        <v>1036.67</v>
      </c>
      <c r="J917" s="320">
        <v>65310.41</v>
      </c>
      <c r="K917" s="319" t="s">
        <v>101</v>
      </c>
      <c r="L917" s="327">
        <v>1.6000000000000001E-3</v>
      </c>
    </row>
    <row r="918" spans="1:12" ht="15.75" thickBot="1" x14ac:dyDescent="0.3">
      <c r="A918" s="326" t="s">
        <v>124</v>
      </c>
      <c r="B918" s="317" t="s">
        <v>323</v>
      </c>
      <c r="C918" s="317" t="s">
        <v>800</v>
      </c>
      <c r="D918" s="138" t="s">
        <v>324</v>
      </c>
      <c r="E918" s="317" t="s">
        <v>1699</v>
      </c>
      <c r="F918" s="318">
        <v>48349</v>
      </c>
      <c r="G918" s="319" t="s">
        <v>1700</v>
      </c>
      <c r="H918" s="321">
        <v>2502</v>
      </c>
      <c r="I918" s="320">
        <v>1131.17</v>
      </c>
      <c r="J918" s="320">
        <v>2830176.82</v>
      </c>
      <c r="K918" s="319" t="s">
        <v>101</v>
      </c>
      <c r="L918" s="327">
        <v>1.32E-2</v>
      </c>
    </row>
    <row r="919" spans="1:12" ht="15.75" thickBot="1" x14ac:dyDescent="0.3">
      <c r="A919" s="326" t="s">
        <v>124</v>
      </c>
      <c r="B919" s="317" t="s">
        <v>323</v>
      </c>
      <c r="C919" s="317" t="s">
        <v>800</v>
      </c>
      <c r="D919" s="138" t="s">
        <v>1119</v>
      </c>
      <c r="E919" s="317" t="s">
        <v>161</v>
      </c>
      <c r="F919" s="318">
        <v>49810</v>
      </c>
      <c r="G919" s="319" t="s">
        <v>1701</v>
      </c>
      <c r="H919" s="321">
        <v>1287</v>
      </c>
      <c r="I919" s="320">
        <v>1050.83</v>
      </c>
      <c r="J919" s="320">
        <v>1352419.43</v>
      </c>
      <c r="K919" s="319" t="s">
        <v>101</v>
      </c>
      <c r="L919" s="327">
        <v>6.3E-3</v>
      </c>
    </row>
    <row r="920" spans="1:12" ht="15.75" thickBot="1" x14ac:dyDescent="0.3">
      <c r="A920" s="326" t="s">
        <v>124</v>
      </c>
      <c r="B920" s="317" t="s">
        <v>323</v>
      </c>
      <c r="C920" s="317" t="s">
        <v>860</v>
      </c>
      <c r="D920" s="138" t="s">
        <v>324</v>
      </c>
      <c r="E920" s="317" t="s">
        <v>1702</v>
      </c>
      <c r="F920" s="318">
        <v>48349</v>
      </c>
      <c r="G920" s="319" t="s">
        <v>1700</v>
      </c>
      <c r="H920" s="321">
        <v>1066</v>
      </c>
      <c r="I920" s="320">
        <v>1131.17</v>
      </c>
      <c r="J920" s="320">
        <v>1205822.74</v>
      </c>
      <c r="K920" s="319" t="s">
        <v>101</v>
      </c>
      <c r="L920" s="327">
        <v>2.3E-2</v>
      </c>
    </row>
    <row r="921" spans="1:12" ht="15.75" thickBot="1" x14ac:dyDescent="0.3">
      <c r="A921" s="326" t="s">
        <v>124</v>
      </c>
      <c r="B921" s="317" t="s">
        <v>323</v>
      </c>
      <c r="C921" s="317" t="s">
        <v>909</v>
      </c>
      <c r="D921" s="138" t="s">
        <v>324</v>
      </c>
      <c r="E921" s="317" t="s">
        <v>1703</v>
      </c>
      <c r="F921" s="318">
        <v>48349</v>
      </c>
      <c r="G921" s="319" t="s">
        <v>1700</v>
      </c>
      <c r="H921" s="319">
        <v>588</v>
      </c>
      <c r="I921" s="320">
        <v>1131.17</v>
      </c>
      <c r="J921" s="320">
        <v>665125.49</v>
      </c>
      <c r="K921" s="319" t="s">
        <v>101</v>
      </c>
      <c r="L921" s="327">
        <v>1.44E-2</v>
      </c>
    </row>
    <row r="922" spans="1:12" ht="15.75" thickBot="1" x14ac:dyDescent="0.3">
      <c r="A922" s="326" t="s">
        <v>124</v>
      </c>
      <c r="B922" s="317" t="s">
        <v>323</v>
      </c>
      <c r="C922" s="317" t="s">
        <v>861</v>
      </c>
      <c r="D922" s="138" t="s">
        <v>324</v>
      </c>
      <c r="E922" s="317" t="s">
        <v>1289</v>
      </c>
      <c r="F922" s="318">
        <v>48349</v>
      </c>
      <c r="G922" s="319" t="s">
        <v>1700</v>
      </c>
      <c r="H922" s="319">
        <v>463</v>
      </c>
      <c r="I922" s="320">
        <v>1131.17</v>
      </c>
      <c r="J922" s="320">
        <v>523729.76</v>
      </c>
      <c r="K922" s="319" t="s">
        <v>101</v>
      </c>
      <c r="L922" s="327">
        <v>1.41E-2</v>
      </c>
    </row>
    <row r="923" spans="1:12" ht="15.75" thickBot="1" x14ac:dyDescent="0.3">
      <c r="A923" s="326" t="s">
        <v>124</v>
      </c>
      <c r="B923" s="317" t="s">
        <v>1011</v>
      </c>
      <c r="C923" s="317" t="s">
        <v>800</v>
      </c>
      <c r="D923" s="138" t="s">
        <v>994</v>
      </c>
      <c r="E923" s="317" t="s">
        <v>1704</v>
      </c>
      <c r="F923" s="318">
        <v>52580</v>
      </c>
      <c r="G923" s="319" t="s">
        <v>1705</v>
      </c>
      <c r="H923" s="321">
        <v>2205</v>
      </c>
      <c r="I923" s="320">
        <v>1063.53</v>
      </c>
      <c r="J923" s="320">
        <v>2345093.3199999998</v>
      </c>
      <c r="K923" s="319" t="s">
        <v>101</v>
      </c>
      <c r="L923" s="327">
        <v>1.09E-2</v>
      </c>
    </row>
    <row r="924" spans="1:12" ht="15.75" thickBot="1" x14ac:dyDescent="0.3">
      <c r="A924" s="326" t="s">
        <v>124</v>
      </c>
      <c r="B924" s="317" t="s">
        <v>1011</v>
      </c>
      <c r="C924" s="317" t="s">
        <v>860</v>
      </c>
      <c r="D924" s="138" t="s">
        <v>994</v>
      </c>
      <c r="E924" s="317" t="s">
        <v>1706</v>
      </c>
      <c r="F924" s="318">
        <v>52580</v>
      </c>
      <c r="G924" s="319" t="s">
        <v>1705</v>
      </c>
      <c r="H924" s="319">
        <v>522</v>
      </c>
      <c r="I924" s="320">
        <v>1063.53</v>
      </c>
      <c r="J924" s="320">
        <v>555164.94999999995</v>
      </c>
      <c r="K924" s="319" t="s">
        <v>101</v>
      </c>
      <c r="L924" s="327">
        <v>1.06E-2</v>
      </c>
    </row>
    <row r="925" spans="1:12" ht="15.75" thickBot="1" x14ac:dyDescent="0.3">
      <c r="A925" s="326" t="s">
        <v>124</v>
      </c>
      <c r="B925" s="317" t="s">
        <v>1011</v>
      </c>
      <c r="C925" s="317" t="s">
        <v>909</v>
      </c>
      <c r="D925" s="138" t="s">
        <v>994</v>
      </c>
      <c r="E925" s="317" t="s">
        <v>1707</v>
      </c>
      <c r="F925" s="318">
        <v>52580</v>
      </c>
      <c r="G925" s="319" t="s">
        <v>1705</v>
      </c>
      <c r="H925" s="319">
        <v>739</v>
      </c>
      <c r="I925" s="320">
        <v>1063.53</v>
      </c>
      <c r="J925" s="320">
        <v>785951.92</v>
      </c>
      <c r="K925" s="319" t="s">
        <v>101</v>
      </c>
      <c r="L925" s="327">
        <v>1.7100000000000001E-2</v>
      </c>
    </row>
    <row r="926" spans="1:12" ht="15.75" thickBot="1" x14ac:dyDescent="0.3">
      <c r="A926" s="326" t="s">
        <v>124</v>
      </c>
      <c r="B926" s="317" t="s">
        <v>1011</v>
      </c>
      <c r="C926" s="317" t="s">
        <v>861</v>
      </c>
      <c r="D926" s="138" t="s">
        <v>994</v>
      </c>
      <c r="E926" s="317" t="s">
        <v>1253</v>
      </c>
      <c r="F926" s="318">
        <v>52580</v>
      </c>
      <c r="G926" s="319" t="s">
        <v>1705</v>
      </c>
      <c r="H926" s="319">
        <v>534</v>
      </c>
      <c r="I926" s="320">
        <v>1063.53</v>
      </c>
      <c r="J926" s="320">
        <v>567927.36</v>
      </c>
      <c r="K926" s="319" t="s">
        <v>101</v>
      </c>
      <c r="L926" s="327">
        <v>1.5299999999999999E-2</v>
      </c>
    </row>
    <row r="927" spans="1:12" ht="15.75" thickBot="1" x14ac:dyDescent="0.3">
      <c r="A927" s="326" t="s">
        <v>124</v>
      </c>
      <c r="B927" s="317" t="s">
        <v>1120</v>
      </c>
      <c r="C927" s="317" t="s">
        <v>800</v>
      </c>
      <c r="D927" s="138" t="s">
        <v>1216</v>
      </c>
      <c r="E927" s="317" t="s">
        <v>1228</v>
      </c>
      <c r="F927" s="318">
        <v>49140</v>
      </c>
      <c r="G927" s="319" t="s">
        <v>1708</v>
      </c>
      <c r="H927" s="321">
        <v>1654</v>
      </c>
      <c r="I927" s="320">
        <v>1367.95</v>
      </c>
      <c r="J927" s="320">
        <v>2262584.13</v>
      </c>
      <c r="K927" s="319" t="s">
        <v>101</v>
      </c>
      <c r="L927" s="327">
        <v>1.06E-2</v>
      </c>
    </row>
    <row r="928" spans="1:12" ht="15.75" thickBot="1" x14ac:dyDescent="0.3">
      <c r="A928" s="326" t="s">
        <v>124</v>
      </c>
      <c r="B928" s="317" t="s">
        <v>1120</v>
      </c>
      <c r="C928" s="317" t="s">
        <v>800</v>
      </c>
      <c r="D928" s="138" t="s">
        <v>1121</v>
      </c>
      <c r="E928" s="317" t="s">
        <v>161</v>
      </c>
      <c r="F928" s="318">
        <v>49140</v>
      </c>
      <c r="G928" s="319" t="s">
        <v>1343</v>
      </c>
      <c r="H928" s="319">
        <v>466</v>
      </c>
      <c r="I928" s="320">
        <v>1386.59</v>
      </c>
      <c r="J928" s="320">
        <v>646148.96</v>
      </c>
      <c r="K928" s="319" t="s">
        <v>101</v>
      </c>
      <c r="L928" s="327">
        <v>3.0000000000000001E-3</v>
      </c>
    </row>
    <row r="929" spans="1:12" ht="15.75" thickBot="1" x14ac:dyDescent="0.3">
      <c r="A929" s="326" t="s">
        <v>124</v>
      </c>
      <c r="B929" s="317" t="s">
        <v>1120</v>
      </c>
      <c r="C929" s="317" t="s">
        <v>800</v>
      </c>
      <c r="D929" s="138" t="s">
        <v>1217</v>
      </c>
      <c r="E929" s="317" t="s">
        <v>1263</v>
      </c>
      <c r="F929" s="318">
        <v>49140</v>
      </c>
      <c r="G929" s="319" t="s">
        <v>1343</v>
      </c>
      <c r="H929" s="319">
        <v>252</v>
      </c>
      <c r="I929" s="320">
        <v>1384.99</v>
      </c>
      <c r="J929" s="320">
        <v>349018.65</v>
      </c>
      <c r="K929" s="319" t="s">
        <v>101</v>
      </c>
      <c r="L929" s="327">
        <v>1.6000000000000001E-3</v>
      </c>
    </row>
    <row r="930" spans="1:12" ht="15.75" thickBot="1" x14ac:dyDescent="0.3">
      <c r="A930" s="326" t="s">
        <v>124</v>
      </c>
      <c r="B930" s="317" t="s">
        <v>1120</v>
      </c>
      <c r="C930" s="317" t="s">
        <v>800</v>
      </c>
      <c r="D930" s="138" t="s">
        <v>1122</v>
      </c>
      <c r="E930" s="317" t="s">
        <v>161</v>
      </c>
      <c r="F930" s="318">
        <v>49140</v>
      </c>
      <c r="G930" s="319" t="s">
        <v>1343</v>
      </c>
      <c r="H930" s="319">
        <v>155</v>
      </c>
      <c r="I930" s="320">
        <v>1386.93</v>
      </c>
      <c r="J930" s="320">
        <v>214974.3</v>
      </c>
      <c r="K930" s="319" t="s">
        <v>101</v>
      </c>
      <c r="L930" s="327">
        <v>1E-3</v>
      </c>
    </row>
    <row r="931" spans="1:12" ht="15.75" thickBot="1" x14ac:dyDescent="0.3">
      <c r="A931" s="326" t="s">
        <v>124</v>
      </c>
      <c r="B931" s="317" t="s">
        <v>1120</v>
      </c>
      <c r="C931" s="317" t="s">
        <v>860</v>
      </c>
      <c r="D931" s="138" t="s">
        <v>1122</v>
      </c>
      <c r="E931" s="317" t="s">
        <v>1229</v>
      </c>
      <c r="F931" s="318">
        <v>49140</v>
      </c>
      <c r="G931" s="319" t="s">
        <v>1343</v>
      </c>
      <c r="H931" s="319">
        <v>412</v>
      </c>
      <c r="I931" s="320">
        <v>1386.93</v>
      </c>
      <c r="J931" s="320">
        <v>571415.55000000005</v>
      </c>
      <c r="K931" s="319" t="s">
        <v>101</v>
      </c>
      <c r="L931" s="327">
        <v>1.09E-2</v>
      </c>
    </row>
    <row r="932" spans="1:12" ht="15.75" thickBot="1" x14ac:dyDescent="0.3">
      <c r="A932" s="326" t="s">
        <v>124</v>
      </c>
      <c r="B932" s="317" t="s">
        <v>1120</v>
      </c>
      <c r="C932" s="317" t="s">
        <v>860</v>
      </c>
      <c r="D932" s="138" t="s">
        <v>1217</v>
      </c>
      <c r="E932" s="317" t="s">
        <v>1264</v>
      </c>
      <c r="F932" s="318">
        <v>49140</v>
      </c>
      <c r="G932" s="319" t="s">
        <v>1343</v>
      </c>
      <c r="H932" s="319">
        <v>214</v>
      </c>
      <c r="I932" s="320">
        <v>1384.99</v>
      </c>
      <c r="J932" s="320">
        <v>296388.86</v>
      </c>
      <c r="K932" s="319" t="s">
        <v>101</v>
      </c>
      <c r="L932" s="327">
        <v>5.5999999999999999E-3</v>
      </c>
    </row>
    <row r="933" spans="1:12" ht="15.75" thickBot="1" x14ac:dyDescent="0.3">
      <c r="A933" s="326" t="s">
        <v>124</v>
      </c>
      <c r="B933" s="317" t="s">
        <v>1120</v>
      </c>
      <c r="C933" s="317" t="s">
        <v>909</v>
      </c>
      <c r="D933" s="138" t="s">
        <v>1217</v>
      </c>
      <c r="E933" s="317" t="s">
        <v>1265</v>
      </c>
      <c r="F933" s="318">
        <v>49140</v>
      </c>
      <c r="G933" s="319" t="s">
        <v>1343</v>
      </c>
      <c r="H933" s="319">
        <v>388</v>
      </c>
      <c r="I933" s="320">
        <v>1384.99</v>
      </c>
      <c r="J933" s="320">
        <v>537377.92000000004</v>
      </c>
      <c r="K933" s="319" t="s">
        <v>101</v>
      </c>
      <c r="L933" s="327">
        <v>1.17E-2</v>
      </c>
    </row>
    <row r="934" spans="1:12" ht="15.75" thickBot="1" x14ac:dyDescent="0.3">
      <c r="A934" s="326" t="s">
        <v>124</v>
      </c>
      <c r="B934" s="317" t="s">
        <v>1120</v>
      </c>
      <c r="C934" s="317" t="s">
        <v>909</v>
      </c>
      <c r="D934" s="138" t="s">
        <v>1122</v>
      </c>
      <c r="E934" s="317" t="s">
        <v>1230</v>
      </c>
      <c r="F934" s="318">
        <v>49140</v>
      </c>
      <c r="G934" s="319" t="s">
        <v>1343</v>
      </c>
      <c r="H934" s="319">
        <v>149</v>
      </c>
      <c r="I934" s="320">
        <v>1386.93</v>
      </c>
      <c r="J934" s="320">
        <v>206652.71</v>
      </c>
      <c r="K934" s="319" t="s">
        <v>101</v>
      </c>
      <c r="L934" s="327">
        <v>4.4999999999999997E-3</v>
      </c>
    </row>
    <row r="935" spans="1:12" ht="15.75" thickBot="1" x14ac:dyDescent="0.3">
      <c r="A935" s="326" t="s">
        <v>124</v>
      </c>
      <c r="B935" s="317" t="s">
        <v>1120</v>
      </c>
      <c r="C935" s="317" t="s">
        <v>861</v>
      </c>
      <c r="D935" s="138" t="s">
        <v>1217</v>
      </c>
      <c r="E935" s="317" t="s">
        <v>1231</v>
      </c>
      <c r="F935" s="318">
        <v>49140</v>
      </c>
      <c r="G935" s="319" t="s">
        <v>1343</v>
      </c>
      <c r="H935" s="319">
        <v>320</v>
      </c>
      <c r="I935" s="320">
        <v>1384.99</v>
      </c>
      <c r="J935" s="320">
        <v>443198.29</v>
      </c>
      <c r="K935" s="319" t="s">
        <v>101</v>
      </c>
      <c r="L935" s="327">
        <v>1.2E-2</v>
      </c>
    </row>
    <row r="936" spans="1:12" ht="15.75" thickBot="1" x14ac:dyDescent="0.3">
      <c r="A936" s="326" t="s">
        <v>124</v>
      </c>
      <c r="B936" s="317" t="s">
        <v>1120</v>
      </c>
      <c r="C936" s="317" t="s">
        <v>861</v>
      </c>
      <c r="D936" s="138" t="s">
        <v>1216</v>
      </c>
      <c r="E936" s="317" t="s">
        <v>1266</v>
      </c>
      <c r="F936" s="318">
        <v>49140</v>
      </c>
      <c r="G936" s="319" t="s">
        <v>1708</v>
      </c>
      <c r="H936" s="319">
        <v>114</v>
      </c>
      <c r="I936" s="320">
        <v>1367.95</v>
      </c>
      <c r="J936" s="320">
        <v>155945.94</v>
      </c>
      <c r="K936" s="319" t="s">
        <v>101</v>
      </c>
      <c r="L936" s="327">
        <v>4.1999999999999997E-3</v>
      </c>
    </row>
    <row r="937" spans="1:12" ht="15.75" thickBot="1" x14ac:dyDescent="0.3">
      <c r="A937" s="326" t="s">
        <v>124</v>
      </c>
      <c r="B937" s="317" t="s">
        <v>1232</v>
      </c>
      <c r="C937" s="317" t="s">
        <v>800</v>
      </c>
      <c r="D937" s="138" t="s">
        <v>1178</v>
      </c>
      <c r="E937" s="317" t="s">
        <v>1179</v>
      </c>
      <c r="F937" s="318">
        <v>47192</v>
      </c>
      <c r="G937" s="319" t="s">
        <v>1448</v>
      </c>
      <c r="H937" s="321">
        <v>1983</v>
      </c>
      <c r="I937" s="320">
        <v>1102.3800000000001</v>
      </c>
      <c r="J937" s="320">
        <v>2186012.27</v>
      </c>
      <c r="K937" s="319" t="s">
        <v>101</v>
      </c>
      <c r="L937" s="327">
        <v>1.0200000000000001E-2</v>
      </c>
    </row>
    <row r="938" spans="1:12" ht="15.75" thickBot="1" x14ac:dyDescent="0.3">
      <c r="A938" s="326" t="s">
        <v>124</v>
      </c>
      <c r="B938" s="317" t="s">
        <v>1232</v>
      </c>
      <c r="C938" s="317" t="s">
        <v>860</v>
      </c>
      <c r="D938" s="138" t="s">
        <v>1178</v>
      </c>
      <c r="E938" s="317" t="s">
        <v>1709</v>
      </c>
      <c r="F938" s="318">
        <v>47192</v>
      </c>
      <c r="G938" s="319" t="s">
        <v>1448</v>
      </c>
      <c r="H938" s="319">
        <v>825</v>
      </c>
      <c r="I938" s="320">
        <v>1102.3800000000001</v>
      </c>
      <c r="J938" s="320">
        <v>909460.47</v>
      </c>
      <c r="K938" s="319" t="s">
        <v>101</v>
      </c>
      <c r="L938" s="327">
        <v>1.7299999999999999E-2</v>
      </c>
    </row>
    <row r="939" spans="1:12" ht="15.75" thickBot="1" x14ac:dyDescent="0.3">
      <c r="A939" s="326" t="s">
        <v>124</v>
      </c>
      <c r="B939" s="317" t="s">
        <v>1232</v>
      </c>
      <c r="C939" s="317" t="s">
        <v>909</v>
      </c>
      <c r="D939" s="138" t="s">
        <v>1178</v>
      </c>
      <c r="E939" s="317" t="s">
        <v>1710</v>
      </c>
      <c r="F939" s="318">
        <v>47192</v>
      </c>
      <c r="G939" s="319" t="s">
        <v>1448</v>
      </c>
      <c r="H939" s="319">
        <v>790</v>
      </c>
      <c r="I939" s="320">
        <v>1102.3800000000001</v>
      </c>
      <c r="J939" s="320">
        <v>870877.3</v>
      </c>
      <c r="K939" s="319" t="s">
        <v>101</v>
      </c>
      <c r="L939" s="327">
        <v>1.89E-2</v>
      </c>
    </row>
    <row r="940" spans="1:12" ht="15.75" thickBot="1" x14ac:dyDescent="0.3">
      <c r="A940" s="326" t="s">
        <v>124</v>
      </c>
      <c r="B940" s="317" t="s">
        <v>1232</v>
      </c>
      <c r="C940" s="317" t="s">
        <v>861</v>
      </c>
      <c r="D940" s="138" t="s">
        <v>1178</v>
      </c>
      <c r="E940" s="317" t="s">
        <v>1290</v>
      </c>
      <c r="F940" s="318">
        <v>47192</v>
      </c>
      <c r="G940" s="319" t="s">
        <v>1448</v>
      </c>
      <c r="H940" s="319">
        <v>402</v>
      </c>
      <c r="I940" s="320">
        <v>1102.3800000000001</v>
      </c>
      <c r="J940" s="320">
        <v>443155.29</v>
      </c>
      <c r="K940" s="319" t="s">
        <v>101</v>
      </c>
      <c r="L940" s="327">
        <v>1.2E-2</v>
      </c>
    </row>
    <row r="941" spans="1:12" ht="15.75" thickBot="1" x14ac:dyDescent="0.3">
      <c r="A941" s="326" t="s">
        <v>124</v>
      </c>
      <c r="B941" s="317" t="s">
        <v>1123</v>
      </c>
      <c r="C941" s="317" t="s">
        <v>800</v>
      </c>
      <c r="D941" s="138" t="s">
        <v>1124</v>
      </c>
      <c r="E941" s="317" t="s">
        <v>161</v>
      </c>
      <c r="F941" s="318">
        <v>49658</v>
      </c>
      <c r="G941" s="319" t="s">
        <v>1711</v>
      </c>
      <c r="H941" s="319">
        <v>3</v>
      </c>
      <c r="I941" s="320">
        <v>11848.43</v>
      </c>
      <c r="J941" s="320">
        <v>35545.29</v>
      </c>
      <c r="K941" s="319" t="s">
        <v>101</v>
      </c>
      <c r="L941" s="327">
        <v>2.0000000000000001E-4</v>
      </c>
    </row>
    <row r="942" spans="1:12" ht="15.75" thickBot="1" x14ac:dyDescent="0.3">
      <c r="A942" s="326" t="s">
        <v>124</v>
      </c>
      <c r="B942" s="317" t="s">
        <v>1125</v>
      </c>
      <c r="C942" s="317" t="s">
        <v>800</v>
      </c>
      <c r="D942" s="138" t="s">
        <v>1126</v>
      </c>
      <c r="E942" s="317" t="s">
        <v>161</v>
      </c>
      <c r="F942" s="318">
        <v>50540</v>
      </c>
      <c r="G942" s="319" t="s">
        <v>1712</v>
      </c>
      <c r="H942" s="321">
        <v>1822</v>
      </c>
      <c r="I942" s="320">
        <v>1053.27</v>
      </c>
      <c r="J942" s="320">
        <v>1919058.23</v>
      </c>
      <c r="K942" s="319" t="s">
        <v>101</v>
      </c>
      <c r="L942" s="327">
        <v>8.9999999999999993E-3</v>
      </c>
    </row>
    <row r="943" spans="1:12" ht="15.75" thickBot="1" x14ac:dyDescent="0.3">
      <c r="A943" s="326" t="s">
        <v>124</v>
      </c>
      <c r="B943" s="317" t="s">
        <v>691</v>
      </c>
      <c r="C943" s="317" t="s">
        <v>98</v>
      </c>
      <c r="D943" s="138" t="s">
        <v>692</v>
      </c>
      <c r="E943" s="317" t="s">
        <v>1713</v>
      </c>
      <c r="F943" s="318">
        <v>47788</v>
      </c>
      <c r="G943" s="319" t="s">
        <v>1714</v>
      </c>
      <c r="H943" s="321">
        <v>1293</v>
      </c>
      <c r="I943" s="320">
        <v>1088.1300000000001</v>
      </c>
      <c r="J943" s="320">
        <v>1406954.68</v>
      </c>
      <c r="K943" s="319" t="s">
        <v>101</v>
      </c>
      <c r="L943" s="327">
        <v>2.5999999999999999E-3</v>
      </c>
    </row>
    <row r="944" spans="1:12" ht="15.75" thickBot="1" x14ac:dyDescent="0.3">
      <c r="A944" s="326" t="s">
        <v>124</v>
      </c>
      <c r="B944" s="317" t="s">
        <v>691</v>
      </c>
      <c r="C944" s="317" t="s">
        <v>106</v>
      </c>
      <c r="D944" s="138" t="s">
        <v>692</v>
      </c>
      <c r="E944" s="317" t="s">
        <v>693</v>
      </c>
      <c r="F944" s="318">
        <v>47788</v>
      </c>
      <c r="G944" s="319" t="s">
        <v>1714</v>
      </c>
      <c r="H944" s="321">
        <v>1326</v>
      </c>
      <c r="I944" s="320">
        <v>1088.1300000000001</v>
      </c>
      <c r="J944" s="320">
        <v>1442863.04</v>
      </c>
      <c r="K944" s="319" t="s">
        <v>101</v>
      </c>
      <c r="L944" s="327">
        <v>4.4000000000000003E-3</v>
      </c>
    </row>
    <row r="945" spans="1:12" ht="15.75" thickBot="1" x14ac:dyDescent="0.3">
      <c r="A945" s="326" t="s">
        <v>124</v>
      </c>
      <c r="B945" s="317" t="s">
        <v>691</v>
      </c>
      <c r="C945" s="317" t="s">
        <v>334</v>
      </c>
      <c r="D945" s="138" t="s">
        <v>692</v>
      </c>
      <c r="E945" s="317" t="s">
        <v>1329</v>
      </c>
      <c r="F945" s="318">
        <v>47788</v>
      </c>
      <c r="G945" s="319" t="s">
        <v>1714</v>
      </c>
      <c r="H945" s="321">
        <v>2012</v>
      </c>
      <c r="I945" s="320">
        <v>1088.1300000000001</v>
      </c>
      <c r="J945" s="320">
        <v>2189321.59</v>
      </c>
      <c r="K945" s="319" t="s">
        <v>101</v>
      </c>
      <c r="L945" s="327">
        <v>6.4999999999999997E-3</v>
      </c>
    </row>
    <row r="946" spans="1:12" ht="15.75" thickBot="1" x14ac:dyDescent="0.3">
      <c r="A946" s="326" t="s">
        <v>124</v>
      </c>
      <c r="B946" s="317" t="s">
        <v>691</v>
      </c>
      <c r="C946" s="317" t="s">
        <v>909</v>
      </c>
      <c r="D946" s="138" t="s">
        <v>692</v>
      </c>
      <c r="E946" s="317" t="s">
        <v>989</v>
      </c>
      <c r="F946" s="318">
        <v>47788</v>
      </c>
      <c r="G946" s="319" t="s">
        <v>1714</v>
      </c>
      <c r="H946" s="319">
        <v>57</v>
      </c>
      <c r="I946" s="320">
        <v>1088.1300000000001</v>
      </c>
      <c r="J946" s="320">
        <v>62023.519999999997</v>
      </c>
      <c r="K946" s="319" t="s">
        <v>101</v>
      </c>
      <c r="L946" s="327">
        <v>1.2999999999999999E-3</v>
      </c>
    </row>
    <row r="947" spans="1:12" ht="15.75" thickBot="1" x14ac:dyDescent="0.3">
      <c r="A947" s="326" t="s">
        <v>124</v>
      </c>
      <c r="B947" s="317" t="s">
        <v>691</v>
      </c>
      <c r="C947" s="317" t="s">
        <v>335</v>
      </c>
      <c r="D947" s="138" t="s">
        <v>692</v>
      </c>
      <c r="E947" s="317" t="s">
        <v>694</v>
      </c>
      <c r="F947" s="318">
        <v>47788</v>
      </c>
      <c r="G947" s="319" t="s">
        <v>1714</v>
      </c>
      <c r="H947" s="319">
        <v>158</v>
      </c>
      <c r="I947" s="320">
        <v>1088.1300000000001</v>
      </c>
      <c r="J947" s="320">
        <v>171924.86</v>
      </c>
      <c r="K947" s="319" t="s">
        <v>101</v>
      </c>
      <c r="L947" s="327">
        <v>4.1999999999999997E-3</v>
      </c>
    </row>
    <row r="948" spans="1:12" ht="15.75" thickBot="1" x14ac:dyDescent="0.3">
      <c r="A948" s="326" t="s">
        <v>124</v>
      </c>
      <c r="B948" s="317" t="s">
        <v>440</v>
      </c>
      <c r="C948" s="317" t="s">
        <v>98</v>
      </c>
      <c r="D948" s="138" t="s">
        <v>434</v>
      </c>
      <c r="E948" s="317" t="s">
        <v>597</v>
      </c>
      <c r="F948" s="318">
        <v>46741</v>
      </c>
      <c r="G948" s="319" t="s">
        <v>1715</v>
      </c>
      <c r="H948" s="321">
        <v>2811</v>
      </c>
      <c r="I948" s="320">
        <v>996.41</v>
      </c>
      <c r="J948" s="320">
        <v>2800906.53</v>
      </c>
      <c r="K948" s="319" t="s">
        <v>101</v>
      </c>
      <c r="L948" s="327">
        <v>5.3E-3</v>
      </c>
    </row>
    <row r="949" spans="1:12" ht="15.75" thickBot="1" x14ac:dyDescent="0.3">
      <c r="A949" s="326" t="s">
        <v>124</v>
      </c>
      <c r="B949" s="317" t="s">
        <v>440</v>
      </c>
      <c r="C949" s="317" t="s">
        <v>106</v>
      </c>
      <c r="D949" s="138" t="s">
        <v>434</v>
      </c>
      <c r="E949" s="317" t="s">
        <v>598</v>
      </c>
      <c r="F949" s="318">
        <v>46741</v>
      </c>
      <c r="G949" s="319" t="s">
        <v>1715</v>
      </c>
      <c r="H949" s="321">
        <v>3537</v>
      </c>
      <c r="I949" s="320">
        <v>996.41</v>
      </c>
      <c r="J949" s="320">
        <v>3524299.68</v>
      </c>
      <c r="K949" s="319" t="s">
        <v>101</v>
      </c>
      <c r="L949" s="327">
        <v>1.0699999999999999E-2</v>
      </c>
    </row>
    <row r="950" spans="1:12" ht="15.75" thickBot="1" x14ac:dyDescent="0.3">
      <c r="A950" s="326" t="s">
        <v>124</v>
      </c>
      <c r="B950" s="317" t="s">
        <v>440</v>
      </c>
      <c r="C950" s="317" t="s">
        <v>334</v>
      </c>
      <c r="D950" s="138" t="s">
        <v>434</v>
      </c>
      <c r="E950" s="317" t="s">
        <v>1716</v>
      </c>
      <c r="F950" s="318">
        <v>46741</v>
      </c>
      <c r="G950" s="319" t="s">
        <v>1715</v>
      </c>
      <c r="H950" s="321">
        <v>2782</v>
      </c>
      <c r="I950" s="320">
        <v>996.41</v>
      </c>
      <c r="J950" s="320">
        <v>2772010.66</v>
      </c>
      <c r="K950" s="319" t="s">
        <v>101</v>
      </c>
      <c r="L950" s="327">
        <v>8.2000000000000007E-3</v>
      </c>
    </row>
    <row r="951" spans="1:12" ht="15.75" thickBot="1" x14ac:dyDescent="0.3">
      <c r="A951" s="326" t="s">
        <v>124</v>
      </c>
      <c r="B951" s="317" t="s">
        <v>440</v>
      </c>
      <c r="C951" s="317" t="s">
        <v>334</v>
      </c>
      <c r="D951" s="138" t="s">
        <v>441</v>
      </c>
      <c r="E951" s="317" t="s">
        <v>1717</v>
      </c>
      <c r="F951" s="318">
        <v>47067</v>
      </c>
      <c r="G951" s="319" t="s">
        <v>1718</v>
      </c>
      <c r="H951" s="321">
        <v>1804</v>
      </c>
      <c r="I951" s="320">
        <v>972.95</v>
      </c>
      <c r="J951" s="320">
        <v>1755210.38</v>
      </c>
      <c r="K951" s="319" t="s">
        <v>101</v>
      </c>
      <c r="L951" s="327">
        <v>5.1999999999999998E-3</v>
      </c>
    </row>
    <row r="952" spans="1:12" ht="15.75" thickBot="1" x14ac:dyDescent="0.3">
      <c r="A952" s="326" t="s">
        <v>124</v>
      </c>
      <c r="B952" s="317" t="s">
        <v>440</v>
      </c>
      <c r="C952" s="317" t="s">
        <v>335</v>
      </c>
      <c r="D952" s="138" t="s">
        <v>434</v>
      </c>
      <c r="E952" s="317" t="s">
        <v>600</v>
      </c>
      <c r="F952" s="318">
        <v>46741</v>
      </c>
      <c r="G952" s="319" t="s">
        <v>1715</v>
      </c>
      <c r="H952" s="319">
        <v>182</v>
      </c>
      <c r="I952" s="320">
        <v>996.41</v>
      </c>
      <c r="J952" s="320">
        <v>181346.49</v>
      </c>
      <c r="K952" s="319" t="s">
        <v>101</v>
      </c>
      <c r="L952" s="327">
        <v>4.4999999999999997E-3</v>
      </c>
    </row>
    <row r="953" spans="1:12" ht="15.75" thickBot="1" x14ac:dyDescent="0.3">
      <c r="A953" s="326" t="s">
        <v>124</v>
      </c>
      <c r="B953" s="317" t="s">
        <v>371</v>
      </c>
      <c r="C953" s="317" t="s">
        <v>800</v>
      </c>
      <c r="D953" s="138" t="s">
        <v>372</v>
      </c>
      <c r="E953" s="317" t="s">
        <v>814</v>
      </c>
      <c r="F953" s="318">
        <v>46611</v>
      </c>
      <c r="G953" s="319" t="s">
        <v>101</v>
      </c>
      <c r="H953" s="319">
        <v>230</v>
      </c>
      <c r="I953" s="320">
        <v>565.75</v>
      </c>
      <c r="J953" s="320">
        <v>130121.56</v>
      </c>
      <c r="K953" s="319" t="s">
        <v>101</v>
      </c>
      <c r="L953" s="327">
        <v>5.9999999999999995E-4</v>
      </c>
    </row>
    <row r="954" spans="1:12" ht="15.75" thickBot="1" x14ac:dyDescent="0.3">
      <c r="A954" s="326" t="s">
        <v>124</v>
      </c>
      <c r="B954" s="317" t="s">
        <v>371</v>
      </c>
      <c r="C954" s="317" t="s">
        <v>860</v>
      </c>
      <c r="D954" s="138" t="s">
        <v>372</v>
      </c>
      <c r="E954" s="317" t="s">
        <v>161</v>
      </c>
      <c r="F954" s="318">
        <v>46611</v>
      </c>
      <c r="G954" s="319" t="s">
        <v>101</v>
      </c>
      <c r="H954" s="319">
        <v>78</v>
      </c>
      <c r="I954" s="320">
        <v>565.75</v>
      </c>
      <c r="J954" s="320">
        <v>44128.18</v>
      </c>
      <c r="K954" s="319" t="s">
        <v>101</v>
      </c>
      <c r="L954" s="327">
        <v>8.0000000000000004E-4</v>
      </c>
    </row>
    <row r="955" spans="1:12" ht="15.75" thickBot="1" x14ac:dyDescent="0.3">
      <c r="A955" s="326" t="s">
        <v>124</v>
      </c>
      <c r="B955" s="317" t="s">
        <v>371</v>
      </c>
      <c r="C955" s="317" t="s">
        <v>334</v>
      </c>
      <c r="D955" s="138" t="s">
        <v>372</v>
      </c>
      <c r="E955" s="317" t="s">
        <v>602</v>
      </c>
      <c r="F955" s="318">
        <v>46611</v>
      </c>
      <c r="G955" s="319" t="s">
        <v>101</v>
      </c>
      <c r="H955" s="321">
        <v>1360</v>
      </c>
      <c r="I955" s="320">
        <v>565.75</v>
      </c>
      <c r="J955" s="320">
        <v>769414.44</v>
      </c>
      <c r="K955" s="319" t="s">
        <v>101</v>
      </c>
      <c r="L955" s="327">
        <v>2.3E-3</v>
      </c>
    </row>
    <row r="956" spans="1:12" ht="15.75" thickBot="1" x14ac:dyDescent="0.3">
      <c r="A956" s="326" t="s">
        <v>124</v>
      </c>
      <c r="B956" s="317" t="s">
        <v>371</v>
      </c>
      <c r="C956" s="317" t="s">
        <v>335</v>
      </c>
      <c r="D956" s="138" t="s">
        <v>372</v>
      </c>
      <c r="E956" s="317" t="s">
        <v>603</v>
      </c>
      <c r="F956" s="318">
        <v>46611</v>
      </c>
      <c r="G956" s="319" t="s">
        <v>101</v>
      </c>
      <c r="H956" s="319">
        <v>40</v>
      </c>
      <c r="I956" s="320">
        <v>565.66</v>
      </c>
      <c r="J956" s="320">
        <v>22626.54</v>
      </c>
      <c r="K956" s="319" t="s">
        <v>101</v>
      </c>
      <c r="L956" s="327">
        <v>5.9999999999999995E-4</v>
      </c>
    </row>
    <row r="957" spans="1:12" ht="15.75" thickBot="1" x14ac:dyDescent="0.3">
      <c r="A957" s="326" t="s">
        <v>124</v>
      </c>
      <c r="B957" s="317" t="s">
        <v>371</v>
      </c>
      <c r="C957" s="317" t="s">
        <v>861</v>
      </c>
      <c r="D957" s="138" t="s">
        <v>372</v>
      </c>
      <c r="E957" s="317" t="s">
        <v>161</v>
      </c>
      <c r="F957" s="318">
        <v>46611</v>
      </c>
      <c r="G957" s="319" t="s">
        <v>101</v>
      </c>
      <c r="H957" s="319">
        <v>49</v>
      </c>
      <c r="I957" s="320">
        <v>565.75</v>
      </c>
      <c r="J957" s="320">
        <v>27721.55</v>
      </c>
      <c r="K957" s="319" t="s">
        <v>101</v>
      </c>
      <c r="L957" s="327">
        <v>6.9999999999999999E-4</v>
      </c>
    </row>
    <row r="958" spans="1:12" ht="15.75" thickBot="1" x14ac:dyDescent="0.3">
      <c r="A958" s="326" t="s">
        <v>124</v>
      </c>
      <c r="B958" s="317" t="s">
        <v>383</v>
      </c>
      <c r="C958" s="317" t="s">
        <v>800</v>
      </c>
      <c r="D958" s="138" t="s">
        <v>384</v>
      </c>
      <c r="E958" s="317" t="s">
        <v>815</v>
      </c>
      <c r="F958" s="318">
        <v>46609</v>
      </c>
      <c r="G958" s="319" t="s">
        <v>101</v>
      </c>
      <c r="H958" s="319">
        <v>310</v>
      </c>
      <c r="I958" s="320">
        <v>485.75</v>
      </c>
      <c r="J958" s="320">
        <v>150582.62</v>
      </c>
      <c r="K958" s="319" t="s">
        <v>101</v>
      </c>
      <c r="L958" s="327">
        <v>6.9999999999999999E-4</v>
      </c>
    </row>
    <row r="959" spans="1:12" ht="15.75" thickBot="1" x14ac:dyDescent="0.3">
      <c r="A959" s="326" t="s">
        <v>124</v>
      </c>
      <c r="B959" s="317" t="s">
        <v>383</v>
      </c>
      <c r="C959" s="317" t="s">
        <v>98</v>
      </c>
      <c r="D959" s="138" t="s">
        <v>384</v>
      </c>
      <c r="E959" s="317" t="s">
        <v>1331</v>
      </c>
      <c r="F959" s="318">
        <v>46609</v>
      </c>
      <c r="G959" s="319" t="s">
        <v>101</v>
      </c>
      <c r="H959" s="321">
        <v>1497</v>
      </c>
      <c r="I959" s="320">
        <v>485.75</v>
      </c>
      <c r="J959" s="320">
        <v>727168.35</v>
      </c>
      <c r="K959" s="319" t="s">
        <v>101</v>
      </c>
      <c r="L959" s="327">
        <v>1.4E-3</v>
      </c>
    </row>
    <row r="960" spans="1:12" ht="15.75" thickBot="1" x14ac:dyDescent="0.3">
      <c r="A960" s="326" t="s">
        <v>124</v>
      </c>
      <c r="B960" s="317" t="s">
        <v>383</v>
      </c>
      <c r="C960" s="317" t="s">
        <v>106</v>
      </c>
      <c r="D960" s="138" t="s">
        <v>384</v>
      </c>
      <c r="E960" s="317" t="s">
        <v>604</v>
      </c>
      <c r="F960" s="318">
        <v>46609</v>
      </c>
      <c r="G960" s="319" t="s">
        <v>101</v>
      </c>
      <c r="H960" s="321">
        <v>1468</v>
      </c>
      <c r="I960" s="320">
        <v>485.75</v>
      </c>
      <c r="J960" s="320">
        <v>713081.59</v>
      </c>
      <c r="K960" s="319" t="s">
        <v>101</v>
      </c>
      <c r="L960" s="327">
        <v>2.2000000000000001E-3</v>
      </c>
    </row>
    <row r="961" spans="1:12" ht="15.75" thickBot="1" x14ac:dyDescent="0.3">
      <c r="A961" s="326" t="s">
        <v>124</v>
      </c>
      <c r="B961" s="317" t="s">
        <v>383</v>
      </c>
      <c r="C961" s="317" t="s">
        <v>909</v>
      </c>
      <c r="D961" s="138" t="s">
        <v>384</v>
      </c>
      <c r="E961" s="317" t="s">
        <v>987</v>
      </c>
      <c r="F961" s="318">
        <v>46609</v>
      </c>
      <c r="G961" s="319" t="s">
        <v>101</v>
      </c>
      <c r="H961" s="319">
        <v>53</v>
      </c>
      <c r="I961" s="320">
        <v>485.75</v>
      </c>
      <c r="J961" s="320">
        <v>25744.77</v>
      </c>
      <c r="K961" s="319" t="s">
        <v>101</v>
      </c>
      <c r="L961" s="327">
        <v>5.9999999999999995E-4</v>
      </c>
    </row>
    <row r="962" spans="1:12" ht="15.75" thickBot="1" x14ac:dyDescent="0.3">
      <c r="A962" s="326" t="s">
        <v>124</v>
      </c>
      <c r="B962" s="317" t="s">
        <v>383</v>
      </c>
      <c r="C962" s="317" t="s">
        <v>335</v>
      </c>
      <c r="D962" s="138" t="s">
        <v>384</v>
      </c>
      <c r="E962" s="317" t="s">
        <v>506</v>
      </c>
      <c r="F962" s="318">
        <v>46609</v>
      </c>
      <c r="G962" s="319" t="s">
        <v>101</v>
      </c>
      <c r="H962" s="319">
        <v>54</v>
      </c>
      <c r="I962" s="320">
        <v>485.72</v>
      </c>
      <c r="J962" s="320">
        <v>26228.85</v>
      </c>
      <c r="K962" s="319" t="s">
        <v>101</v>
      </c>
      <c r="L962" s="327">
        <v>5.9999999999999995E-4</v>
      </c>
    </row>
    <row r="963" spans="1:12" ht="15.75" thickBot="1" x14ac:dyDescent="0.3">
      <c r="A963" s="326" t="s">
        <v>124</v>
      </c>
      <c r="B963" s="317" t="s">
        <v>1127</v>
      </c>
      <c r="C963" s="317" t="s">
        <v>800</v>
      </c>
      <c r="D963" s="138" t="s">
        <v>1128</v>
      </c>
      <c r="E963" s="317" t="s">
        <v>161</v>
      </c>
      <c r="F963" s="318">
        <v>51028</v>
      </c>
      <c r="G963" s="319" t="s">
        <v>1719</v>
      </c>
      <c r="H963" s="321">
        <v>1909</v>
      </c>
      <c r="I963" s="320">
        <v>1064.57</v>
      </c>
      <c r="J963" s="320">
        <v>2032267.26</v>
      </c>
      <c r="K963" s="319" t="s">
        <v>101</v>
      </c>
      <c r="L963" s="327">
        <v>9.4999999999999998E-3</v>
      </c>
    </row>
    <row r="964" spans="1:12" ht="15.75" thickBot="1" x14ac:dyDescent="0.3">
      <c r="A964" s="326" t="s">
        <v>124</v>
      </c>
      <c r="B964" s="317" t="s">
        <v>1254</v>
      </c>
      <c r="C964" s="317" t="s">
        <v>800</v>
      </c>
      <c r="D964" s="138" t="s">
        <v>1129</v>
      </c>
      <c r="E964" s="317" t="s">
        <v>161</v>
      </c>
      <c r="F964" s="318">
        <v>49597</v>
      </c>
      <c r="G964" s="319" t="s">
        <v>1321</v>
      </c>
      <c r="H964" s="321">
        <v>1107</v>
      </c>
      <c r="I964" s="320">
        <v>1077.5</v>
      </c>
      <c r="J964" s="320">
        <v>1192796.6299999999</v>
      </c>
      <c r="K964" s="319" t="s">
        <v>101</v>
      </c>
      <c r="L964" s="327">
        <v>5.5999999999999999E-3</v>
      </c>
    </row>
    <row r="965" spans="1:12" ht="15.75" thickBot="1" x14ac:dyDescent="0.3">
      <c r="A965" s="326" t="s">
        <v>124</v>
      </c>
      <c r="B965" s="317" t="s">
        <v>1254</v>
      </c>
      <c r="C965" s="317" t="s">
        <v>909</v>
      </c>
      <c r="D965" s="138" t="s">
        <v>1129</v>
      </c>
      <c r="E965" s="317" t="s">
        <v>1720</v>
      </c>
      <c r="F965" s="318">
        <v>49597</v>
      </c>
      <c r="G965" s="319" t="s">
        <v>1321</v>
      </c>
      <c r="H965" s="321">
        <v>1108</v>
      </c>
      <c r="I965" s="320">
        <v>1077.5</v>
      </c>
      <c r="J965" s="320">
        <v>1193874.1399999999</v>
      </c>
      <c r="K965" s="319" t="s">
        <v>101</v>
      </c>
      <c r="L965" s="327">
        <v>2.5899999999999999E-2</v>
      </c>
    </row>
    <row r="966" spans="1:12" ht="15.75" thickBot="1" x14ac:dyDescent="0.3">
      <c r="A966" s="326" t="s">
        <v>124</v>
      </c>
      <c r="B966" s="317" t="s">
        <v>771</v>
      </c>
      <c r="C966" s="317" t="s">
        <v>800</v>
      </c>
      <c r="D966" s="138" t="s">
        <v>922</v>
      </c>
      <c r="E966" s="317" t="s">
        <v>1721</v>
      </c>
      <c r="F966" s="318">
        <v>48014</v>
      </c>
      <c r="G966" s="319" t="s">
        <v>1722</v>
      </c>
      <c r="H966" s="321">
        <v>4095</v>
      </c>
      <c r="I966" s="320">
        <v>1075.17</v>
      </c>
      <c r="J966" s="320">
        <v>4402829.67</v>
      </c>
      <c r="K966" s="319" t="s">
        <v>101</v>
      </c>
      <c r="L966" s="327">
        <v>2.06E-2</v>
      </c>
    </row>
    <row r="967" spans="1:12" ht="15.75" thickBot="1" x14ac:dyDescent="0.3">
      <c r="A967" s="326" t="s">
        <v>124</v>
      </c>
      <c r="B967" s="317" t="s">
        <v>771</v>
      </c>
      <c r="C967" s="317" t="s">
        <v>860</v>
      </c>
      <c r="D967" s="138" t="s">
        <v>922</v>
      </c>
      <c r="E967" s="317" t="s">
        <v>1153</v>
      </c>
      <c r="F967" s="318">
        <v>48014</v>
      </c>
      <c r="G967" s="319" t="s">
        <v>1722</v>
      </c>
      <c r="H967" s="319">
        <v>990</v>
      </c>
      <c r="I967" s="320">
        <v>1075.17</v>
      </c>
      <c r="J967" s="320">
        <v>1064420.3600000001</v>
      </c>
      <c r="K967" s="319" t="s">
        <v>101</v>
      </c>
      <c r="L967" s="327">
        <v>2.0299999999999999E-2</v>
      </c>
    </row>
    <row r="968" spans="1:12" ht="15.75" thickBot="1" x14ac:dyDescent="0.3">
      <c r="A968" s="326" t="s">
        <v>124</v>
      </c>
      <c r="B968" s="317" t="s">
        <v>771</v>
      </c>
      <c r="C968" s="317" t="s">
        <v>98</v>
      </c>
      <c r="D968" s="138" t="s">
        <v>772</v>
      </c>
      <c r="E968" s="317" t="s">
        <v>1723</v>
      </c>
      <c r="F968" s="318">
        <v>47223</v>
      </c>
      <c r="G968" s="319" t="s">
        <v>101</v>
      </c>
      <c r="H968" s="321">
        <v>1383</v>
      </c>
      <c r="I968" s="320">
        <v>1077.17</v>
      </c>
      <c r="J968" s="320">
        <v>1489723.8</v>
      </c>
      <c r="K968" s="319" t="s">
        <v>101</v>
      </c>
      <c r="L968" s="327">
        <v>2.8E-3</v>
      </c>
    </row>
    <row r="969" spans="1:12" ht="15.75" thickBot="1" x14ac:dyDescent="0.3">
      <c r="A969" s="326" t="s">
        <v>124</v>
      </c>
      <c r="B969" s="317" t="s">
        <v>771</v>
      </c>
      <c r="C969" s="317" t="s">
        <v>106</v>
      </c>
      <c r="D969" s="138" t="s">
        <v>772</v>
      </c>
      <c r="E969" s="317" t="s">
        <v>1724</v>
      </c>
      <c r="F969" s="318">
        <v>47223</v>
      </c>
      <c r="G969" s="319" t="s">
        <v>101</v>
      </c>
      <c r="H969" s="321">
        <v>1406</v>
      </c>
      <c r="I969" s="320">
        <v>1077.17</v>
      </c>
      <c r="J969" s="320">
        <v>1514498.67</v>
      </c>
      <c r="K969" s="319" t="s">
        <v>101</v>
      </c>
      <c r="L969" s="327">
        <v>4.5999999999999999E-3</v>
      </c>
    </row>
    <row r="970" spans="1:12" ht="15.75" thickBot="1" x14ac:dyDescent="0.3">
      <c r="A970" s="326" t="s">
        <v>124</v>
      </c>
      <c r="B970" s="317" t="s">
        <v>771</v>
      </c>
      <c r="C970" s="317" t="s">
        <v>909</v>
      </c>
      <c r="D970" s="138" t="s">
        <v>922</v>
      </c>
      <c r="E970" s="317" t="s">
        <v>1725</v>
      </c>
      <c r="F970" s="318">
        <v>48014</v>
      </c>
      <c r="G970" s="319" t="s">
        <v>1722</v>
      </c>
      <c r="H970" s="319">
        <v>851</v>
      </c>
      <c r="I970" s="320">
        <v>1075.17</v>
      </c>
      <c r="J970" s="320">
        <v>914971.44</v>
      </c>
      <c r="K970" s="319" t="s">
        <v>101</v>
      </c>
      <c r="L970" s="327">
        <v>1.9900000000000001E-2</v>
      </c>
    </row>
    <row r="971" spans="1:12" ht="15.75" thickBot="1" x14ac:dyDescent="0.3">
      <c r="A971" s="326" t="s">
        <v>124</v>
      </c>
      <c r="B971" s="317" t="s">
        <v>771</v>
      </c>
      <c r="C971" s="317" t="s">
        <v>335</v>
      </c>
      <c r="D971" s="138" t="s">
        <v>772</v>
      </c>
      <c r="E971" s="317" t="s">
        <v>611</v>
      </c>
      <c r="F971" s="318">
        <v>47223</v>
      </c>
      <c r="G971" s="319" t="s">
        <v>101</v>
      </c>
      <c r="H971" s="319">
        <v>211</v>
      </c>
      <c r="I971" s="320">
        <v>1080.69</v>
      </c>
      <c r="J971" s="320">
        <v>228025.61</v>
      </c>
      <c r="K971" s="319" t="s">
        <v>101</v>
      </c>
      <c r="L971" s="327">
        <v>5.5999999999999999E-3</v>
      </c>
    </row>
    <row r="972" spans="1:12" ht="15.75" thickBot="1" x14ac:dyDescent="0.3">
      <c r="A972" s="326" t="s">
        <v>124</v>
      </c>
      <c r="B972" s="317" t="s">
        <v>771</v>
      </c>
      <c r="C972" s="317" t="s">
        <v>861</v>
      </c>
      <c r="D972" s="138" t="s">
        <v>922</v>
      </c>
      <c r="E972" s="317" t="s">
        <v>1255</v>
      </c>
      <c r="F972" s="318">
        <v>48014</v>
      </c>
      <c r="G972" s="319" t="s">
        <v>1722</v>
      </c>
      <c r="H972" s="319">
        <v>664</v>
      </c>
      <c r="I972" s="320">
        <v>1075.17</v>
      </c>
      <c r="J972" s="320">
        <v>713914.26</v>
      </c>
      <c r="K972" s="319" t="s">
        <v>101</v>
      </c>
      <c r="L972" s="327">
        <v>1.9300000000000001E-2</v>
      </c>
    </row>
    <row r="973" spans="1:12" ht="15.75" thickBot="1" x14ac:dyDescent="0.3">
      <c r="A973" s="326" t="s">
        <v>124</v>
      </c>
      <c r="B973" s="317" t="s">
        <v>715</v>
      </c>
      <c r="C973" s="317" t="s">
        <v>800</v>
      </c>
      <c r="D973" s="138" t="s">
        <v>707</v>
      </c>
      <c r="E973" s="317" t="s">
        <v>1726</v>
      </c>
      <c r="F973" s="318">
        <v>48349</v>
      </c>
      <c r="G973" s="319" t="s">
        <v>1727</v>
      </c>
      <c r="H973" s="321">
        <v>3430</v>
      </c>
      <c r="I973" s="320">
        <v>1102.17</v>
      </c>
      <c r="J973" s="320">
        <v>3780450.66</v>
      </c>
      <c r="K973" s="319" t="s">
        <v>101</v>
      </c>
      <c r="L973" s="327">
        <v>1.7600000000000001E-2</v>
      </c>
    </row>
    <row r="974" spans="1:12" ht="15.75" thickBot="1" x14ac:dyDescent="0.3">
      <c r="A974" s="326" t="s">
        <v>124</v>
      </c>
      <c r="B974" s="317" t="s">
        <v>715</v>
      </c>
      <c r="C974" s="317" t="s">
        <v>860</v>
      </c>
      <c r="D974" s="138" t="s">
        <v>707</v>
      </c>
      <c r="E974" s="317" t="s">
        <v>1154</v>
      </c>
      <c r="F974" s="318">
        <v>48349</v>
      </c>
      <c r="G974" s="319" t="s">
        <v>1727</v>
      </c>
      <c r="H974" s="319">
        <v>935</v>
      </c>
      <c r="I974" s="320">
        <v>1102.17</v>
      </c>
      <c r="J974" s="320">
        <v>1030531.01</v>
      </c>
      <c r="K974" s="319" t="s">
        <v>101</v>
      </c>
      <c r="L974" s="327">
        <v>1.9599999999999999E-2</v>
      </c>
    </row>
    <row r="975" spans="1:12" ht="15.75" thickBot="1" x14ac:dyDescent="0.3">
      <c r="A975" s="326" t="s">
        <v>124</v>
      </c>
      <c r="B975" s="317" t="s">
        <v>715</v>
      </c>
      <c r="C975" s="317" t="s">
        <v>909</v>
      </c>
      <c r="D975" s="138" t="s">
        <v>707</v>
      </c>
      <c r="E975" s="317" t="s">
        <v>1728</v>
      </c>
      <c r="F975" s="318">
        <v>48349</v>
      </c>
      <c r="G975" s="319" t="s">
        <v>1727</v>
      </c>
      <c r="H975" s="319">
        <v>760</v>
      </c>
      <c r="I975" s="320">
        <v>1102.17</v>
      </c>
      <c r="J975" s="320">
        <v>837650.87</v>
      </c>
      <c r="K975" s="319" t="s">
        <v>101</v>
      </c>
      <c r="L975" s="327">
        <v>1.8200000000000001E-2</v>
      </c>
    </row>
    <row r="976" spans="1:12" ht="15.75" thickBot="1" x14ac:dyDescent="0.3">
      <c r="A976" s="326" t="s">
        <v>124</v>
      </c>
      <c r="B976" s="317" t="s">
        <v>715</v>
      </c>
      <c r="C976" s="317" t="s">
        <v>861</v>
      </c>
      <c r="D976" s="138" t="s">
        <v>707</v>
      </c>
      <c r="E976" s="317" t="s">
        <v>1256</v>
      </c>
      <c r="F976" s="318">
        <v>48349</v>
      </c>
      <c r="G976" s="319" t="s">
        <v>1727</v>
      </c>
      <c r="H976" s="319">
        <v>627</v>
      </c>
      <c r="I976" s="320">
        <v>1102.17</v>
      </c>
      <c r="J976" s="320">
        <v>691061.97</v>
      </c>
      <c r="K976" s="319" t="s">
        <v>101</v>
      </c>
      <c r="L976" s="327">
        <v>1.8700000000000001E-2</v>
      </c>
    </row>
    <row r="977" spans="1:12" ht="15.75" thickBot="1" x14ac:dyDescent="0.3">
      <c r="A977" s="326" t="s">
        <v>124</v>
      </c>
      <c r="B977" s="317" t="s">
        <v>307</v>
      </c>
      <c r="C977" s="317" t="s">
        <v>334</v>
      </c>
      <c r="D977" s="138" t="s">
        <v>308</v>
      </c>
      <c r="E977" s="317" t="s">
        <v>605</v>
      </c>
      <c r="F977" s="318">
        <v>46502</v>
      </c>
      <c r="G977" s="319" t="s">
        <v>1729</v>
      </c>
      <c r="H977" s="321">
        <v>2854</v>
      </c>
      <c r="I977" s="320">
        <v>467.81</v>
      </c>
      <c r="J977" s="320">
        <v>1335143.1399999999</v>
      </c>
      <c r="K977" s="319" t="s">
        <v>101</v>
      </c>
      <c r="L977" s="327">
        <v>4.0000000000000001E-3</v>
      </c>
    </row>
    <row r="978" spans="1:12" ht="15.75" thickBot="1" x14ac:dyDescent="0.3">
      <c r="A978" s="326" t="s">
        <v>124</v>
      </c>
      <c r="B978" s="317" t="s">
        <v>834</v>
      </c>
      <c r="C978" s="317" t="s">
        <v>98</v>
      </c>
      <c r="D978" s="138" t="s">
        <v>833</v>
      </c>
      <c r="E978" s="317" t="s">
        <v>671</v>
      </c>
      <c r="F978" s="318">
        <v>47284</v>
      </c>
      <c r="G978" s="319" t="s">
        <v>1317</v>
      </c>
      <c r="H978" s="319">
        <v>507</v>
      </c>
      <c r="I978" s="320">
        <v>1074.03</v>
      </c>
      <c r="J978" s="320">
        <v>544532.66</v>
      </c>
      <c r="K978" s="319" t="s">
        <v>101</v>
      </c>
      <c r="L978" s="327">
        <v>1E-3</v>
      </c>
    </row>
    <row r="979" spans="1:12" ht="15.75" thickBot="1" x14ac:dyDescent="0.3">
      <c r="A979" s="326" t="s">
        <v>124</v>
      </c>
      <c r="B979" s="317" t="s">
        <v>834</v>
      </c>
      <c r="C979" s="317" t="s">
        <v>106</v>
      </c>
      <c r="D979" s="138" t="s">
        <v>833</v>
      </c>
      <c r="E979" s="317" t="s">
        <v>836</v>
      </c>
      <c r="F979" s="318">
        <v>47284</v>
      </c>
      <c r="G979" s="319" t="s">
        <v>1317</v>
      </c>
      <c r="H979" s="319">
        <v>456</v>
      </c>
      <c r="I979" s="320">
        <v>1074.03</v>
      </c>
      <c r="J979" s="320">
        <v>489757.18</v>
      </c>
      <c r="K979" s="319" t="s">
        <v>101</v>
      </c>
      <c r="L979" s="327">
        <v>1.5E-3</v>
      </c>
    </row>
    <row r="980" spans="1:12" ht="15.75" thickBot="1" x14ac:dyDescent="0.3">
      <c r="A980" s="326" t="s">
        <v>124</v>
      </c>
      <c r="B980" s="317" t="s">
        <v>834</v>
      </c>
      <c r="C980" s="317" t="s">
        <v>334</v>
      </c>
      <c r="D980" s="138" t="s">
        <v>833</v>
      </c>
      <c r="E980" s="317" t="s">
        <v>835</v>
      </c>
      <c r="F980" s="318">
        <v>47284</v>
      </c>
      <c r="G980" s="319" t="s">
        <v>1317</v>
      </c>
      <c r="H980" s="319">
        <v>810</v>
      </c>
      <c r="I980" s="320">
        <v>1074.03</v>
      </c>
      <c r="J980" s="320">
        <v>869963.41</v>
      </c>
      <c r="K980" s="319" t="s">
        <v>101</v>
      </c>
      <c r="L980" s="327">
        <v>2.5999999999999999E-3</v>
      </c>
    </row>
    <row r="981" spans="1:12" ht="15.75" thickBot="1" x14ac:dyDescent="0.3">
      <c r="A981" s="326" t="s">
        <v>124</v>
      </c>
      <c r="B981" s="317" t="s">
        <v>834</v>
      </c>
      <c r="C981" s="317" t="s">
        <v>335</v>
      </c>
      <c r="D981" s="138" t="s">
        <v>833</v>
      </c>
      <c r="E981" s="317" t="s">
        <v>564</v>
      </c>
      <c r="F981" s="318">
        <v>47284</v>
      </c>
      <c r="G981" s="319" t="s">
        <v>1317</v>
      </c>
      <c r="H981" s="319">
        <v>63</v>
      </c>
      <c r="I981" s="320">
        <v>1074.03</v>
      </c>
      <c r="J981" s="320">
        <v>67663.820000000007</v>
      </c>
      <c r="K981" s="319" t="s">
        <v>101</v>
      </c>
      <c r="L981" s="327">
        <v>1.6999999999999999E-3</v>
      </c>
    </row>
    <row r="982" spans="1:12" ht="15.75" thickBot="1" x14ac:dyDescent="0.3">
      <c r="A982" s="326" t="s">
        <v>124</v>
      </c>
      <c r="B982" s="317" t="s">
        <v>834</v>
      </c>
      <c r="C982" s="317" t="s">
        <v>861</v>
      </c>
      <c r="D982" s="138" t="s">
        <v>825</v>
      </c>
      <c r="E982" s="317" t="s">
        <v>837</v>
      </c>
      <c r="F982" s="318">
        <v>49841</v>
      </c>
      <c r="G982" s="319" t="s">
        <v>1730</v>
      </c>
      <c r="H982" s="319">
        <v>105</v>
      </c>
      <c r="I982" s="320">
        <v>1156.6500000000001</v>
      </c>
      <c r="J982" s="320">
        <v>121447.86</v>
      </c>
      <c r="K982" s="319" t="s">
        <v>101</v>
      </c>
      <c r="L982" s="327">
        <v>3.3E-3</v>
      </c>
    </row>
    <row r="983" spans="1:12" ht="15.75" thickBot="1" x14ac:dyDescent="0.3">
      <c r="A983" s="326" t="s">
        <v>124</v>
      </c>
      <c r="B983" s="317" t="s">
        <v>223</v>
      </c>
      <c r="C983" s="317" t="s">
        <v>800</v>
      </c>
      <c r="D983" s="138" t="s">
        <v>435</v>
      </c>
      <c r="E983" s="317" t="s">
        <v>587</v>
      </c>
      <c r="F983" s="318">
        <v>46152</v>
      </c>
      <c r="G983" s="319" t="s">
        <v>1731</v>
      </c>
      <c r="H983" s="319">
        <v>431</v>
      </c>
      <c r="I983" s="320">
        <v>505.9</v>
      </c>
      <c r="J983" s="320">
        <v>218043.1</v>
      </c>
      <c r="K983" s="319" t="s">
        <v>101</v>
      </c>
      <c r="L983" s="327">
        <v>1E-3</v>
      </c>
    </row>
    <row r="984" spans="1:12" ht="15.75" thickBot="1" x14ac:dyDescent="0.3">
      <c r="A984" s="326" t="s">
        <v>124</v>
      </c>
      <c r="B984" s="317" t="s">
        <v>223</v>
      </c>
      <c r="C984" s="317" t="s">
        <v>800</v>
      </c>
      <c r="D984" s="138" t="s">
        <v>470</v>
      </c>
      <c r="E984" s="317" t="s">
        <v>552</v>
      </c>
      <c r="F984" s="318">
        <v>46883</v>
      </c>
      <c r="G984" s="319" t="s">
        <v>1732</v>
      </c>
      <c r="H984" s="319">
        <v>150</v>
      </c>
      <c r="I984" s="320">
        <v>866.75</v>
      </c>
      <c r="J984" s="320">
        <v>130011.88</v>
      </c>
      <c r="K984" s="319" t="s">
        <v>101</v>
      </c>
      <c r="L984" s="327">
        <v>5.9999999999999995E-4</v>
      </c>
    </row>
    <row r="985" spans="1:12" ht="15.75" thickBot="1" x14ac:dyDescent="0.3">
      <c r="A985" s="326" t="s">
        <v>124</v>
      </c>
      <c r="B985" s="317" t="s">
        <v>223</v>
      </c>
      <c r="C985" s="317" t="s">
        <v>860</v>
      </c>
      <c r="D985" s="138" t="s">
        <v>435</v>
      </c>
      <c r="E985" s="317" t="s">
        <v>161</v>
      </c>
      <c r="F985" s="318">
        <v>46152</v>
      </c>
      <c r="G985" s="319" t="s">
        <v>1731</v>
      </c>
      <c r="H985" s="319">
        <v>147</v>
      </c>
      <c r="I985" s="320">
        <v>505.9</v>
      </c>
      <c r="J985" s="320">
        <v>74367.37</v>
      </c>
      <c r="K985" s="319" t="s">
        <v>101</v>
      </c>
      <c r="L985" s="327">
        <v>1.4E-3</v>
      </c>
    </row>
    <row r="986" spans="1:12" ht="15.75" thickBot="1" x14ac:dyDescent="0.3">
      <c r="A986" s="326" t="s">
        <v>124</v>
      </c>
      <c r="B986" s="317" t="s">
        <v>223</v>
      </c>
      <c r="C986" s="317" t="s">
        <v>98</v>
      </c>
      <c r="D986" s="138" t="s">
        <v>435</v>
      </c>
      <c r="E986" s="317" t="s">
        <v>606</v>
      </c>
      <c r="F986" s="318">
        <v>46152</v>
      </c>
      <c r="G986" s="319" t="s">
        <v>1731</v>
      </c>
      <c r="H986" s="321">
        <v>2444</v>
      </c>
      <c r="I986" s="320">
        <v>505.9</v>
      </c>
      <c r="J986" s="320">
        <v>1236420.73</v>
      </c>
      <c r="K986" s="319" t="s">
        <v>101</v>
      </c>
      <c r="L986" s="327">
        <v>2.3E-3</v>
      </c>
    </row>
    <row r="987" spans="1:12" ht="15.75" thickBot="1" x14ac:dyDescent="0.3">
      <c r="A987" s="326" t="s">
        <v>124</v>
      </c>
      <c r="B987" s="317" t="s">
        <v>223</v>
      </c>
      <c r="C987" s="317" t="s">
        <v>98</v>
      </c>
      <c r="D987" s="138" t="s">
        <v>470</v>
      </c>
      <c r="E987" s="317" t="s">
        <v>966</v>
      </c>
      <c r="F987" s="318">
        <v>46883</v>
      </c>
      <c r="G987" s="319" t="s">
        <v>1732</v>
      </c>
      <c r="H987" s="321">
        <v>1267</v>
      </c>
      <c r="I987" s="320">
        <v>866.75</v>
      </c>
      <c r="J987" s="320">
        <v>1098166.99</v>
      </c>
      <c r="K987" s="319" t="s">
        <v>101</v>
      </c>
      <c r="L987" s="327">
        <v>2.0999999999999999E-3</v>
      </c>
    </row>
    <row r="988" spans="1:12" ht="15.75" thickBot="1" x14ac:dyDescent="0.3">
      <c r="A988" s="326" t="s">
        <v>124</v>
      </c>
      <c r="B988" s="317" t="s">
        <v>223</v>
      </c>
      <c r="C988" s="317" t="s">
        <v>106</v>
      </c>
      <c r="D988" s="138" t="s">
        <v>435</v>
      </c>
      <c r="E988" s="317" t="s">
        <v>748</v>
      </c>
      <c r="F988" s="318">
        <v>46152</v>
      </c>
      <c r="G988" s="319" t="s">
        <v>1731</v>
      </c>
      <c r="H988" s="321">
        <v>3073</v>
      </c>
      <c r="I988" s="320">
        <v>505.9</v>
      </c>
      <c r="J988" s="320">
        <v>1554632.12</v>
      </c>
      <c r="K988" s="319" t="s">
        <v>101</v>
      </c>
      <c r="L988" s="327">
        <v>4.7000000000000002E-3</v>
      </c>
    </row>
    <row r="989" spans="1:12" ht="15.75" thickBot="1" x14ac:dyDescent="0.3">
      <c r="A989" s="326" t="s">
        <v>124</v>
      </c>
      <c r="B989" s="317" t="s">
        <v>223</v>
      </c>
      <c r="C989" s="317" t="s">
        <v>106</v>
      </c>
      <c r="D989" s="138" t="s">
        <v>470</v>
      </c>
      <c r="E989" s="317" t="s">
        <v>1031</v>
      </c>
      <c r="F989" s="318">
        <v>46883</v>
      </c>
      <c r="G989" s="319" t="s">
        <v>1732</v>
      </c>
      <c r="H989" s="321">
        <v>1191</v>
      </c>
      <c r="I989" s="320">
        <v>866.75</v>
      </c>
      <c r="J989" s="320">
        <v>1032294.31</v>
      </c>
      <c r="K989" s="319" t="s">
        <v>101</v>
      </c>
      <c r="L989" s="327">
        <v>3.0999999999999999E-3</v>
      </c>
    </row>
    <row r="990" spans="1:12" ht="15.75" thickBot="1" x14ac:dyDescent="0.3">
      <c r="A990" s="326" t="s">
        <v>124</v>
      </c>
      <c r="B990" s="317" t="s">
        <v>223</v>
      </c>
      <c r="C990" s="317" t="s">
        <v>334</v>
      </c>
      <c r="D990" s="138" t="s">
        <v>470</v>
      </c>
      <c r="E990" s="317" t="s">
        <v>1733</v>
      </c>
      <c r="F990" s="318">
        <v>46883</v>
      </c>
      <c r="G990" s="319" t="s">
        <v>1732</v>
      </c>
      <c r="H990" s="321">
        <v>2057</v>
      </c>
      <c r="I990" s="320">
        <v>866.75</v>
      </c>
      <c r="J990" s="320">
        <v>1782896.21</v>
      </c>
      <c r="K990" s="319" t="s">
        <v>101</v>
      </c>
      <c r="L990" s="327">
        <v>5.3E-3</v>
      </c>
    </row>
    <row r="991" spans="1:12" ht="15.75" thickBot="1" x14ac:dyDescent="0.3">
      <c r="A991" s="326" t="s">
        <v>124</v>
      </c>
      <c r="B991" s="317" t="s">
        <v>223</v>
      </c>
      <c r="C991" s="317" t="s">
        <v>334</v>
      </c>
      <c r="D991" s="138" t="s">
        <v>435</v>
      </c>
      <c r="E991" s="317" t="s">
        <v>575</v>
      </c>
      <c r="F991" s="318">
        <v>46152</v>
      </c>
      <c r="G991" s="319" t="s">
        <v>1731</v>
      </c>
      <c r="H991" s="321">
        <v>2769</v>
      </c>
      <c r="I991" s="320">
        <v>505.9</v>
      </c>
      <c r="J991" s="320">
        <v>1400838.38</v>
      </c>
      <c r="K991" s="319" t="s">
        <v>101</v>
      </c>
      <c r="L991" s="327">
        <v>4.1999999999999997E-3</v>
      </c>
    </row>
    <row r="992" spans="1:12" ht="15.75" thickBot="1" x14ac:dyDescent="0.3">
      <c r="A992" s="326" t="s">
        <v>124</v>
      </c>
      <c r="B992" s="317" t="s">
        <v>223</v>
      </c>
      <c r="C992" s="317" t="s">
        <v>267</v>
      </c>
      <c r="D992" s="138" t="s">
        <v>435</v>
      </c>
      <c r="E992" s="317" t="s">
        <v>607</v>
      </c>
      <c r="F992" s="318">
        <v>46152</v>
      </c>
      <c r="G992" s="319" t="s">
        <v>1731</v>
      </c>
      <c r="H992" s="319">
        <v>531</v>
      </c>
      <c r="I992" s="320">
        <v>505.9</v>
      </c>
      <c r="J992" s="320">
        <v>268633.14</v>
      </c>
      <c r="K992" s="319" t="s">
        <v>101</v>
      </c>
      <c r="L992" s="327">
        <v>1.2999999999999999E-3</v>
      </c>
    </row>
    <row r="993" spans="1:12" ht="15.75" thickBot="1" x14ac:dyDescent="0.3">
      <c r="A993" s="326" t="s">
        <v>124</v>
      </c>
      <c r="B993" s="317" t="s">
        <v>223</v>
      </c>
      <c r="C993" s="317" t="s">
        <v>909</v>
      </c>
      <c r="D993" s="138" t="s">
        <v>435</v>
      </c>
      <c r="E993" s="317" t="s">
        <v>991</v>
      </c>
      <c r="F993" s="318">
        <v>46152</v>
      </c>
      <c r="G993" s="319" t="s">
        <v>1731</v>
      </c>
      <c r="H993" s="319">
        <v>147</v>
      </c>
      <c r="I993" s="320">
        <v>505.9</v>
      </c>
      <c r="J993" s="320">
        <v>74367.37</v>
      </c>
      <c r="K993" s="319" t="s">
        <v>101</v>
      </c>
      <c r="L993" s="327">
        <v>1.6000000000000001E-3</v>
      </c>
    </row>
    <row r="994" spans="1:12" ht="15.75" thickBot="1" x14ac:dyDescent="0.3">
      <c r="A994" s="326" t="s">
        <v>124</v>
      </c>
      <c r="B994" s="317" t="s">
        <v>223</v>
      </c>
      <c r="C994" s="317" t="s">
        <v>909</v>
      </c>
      <c r="D994" s="138" t="s">
        <v>470</v>
      </c>
      <c r="E994" s="317" t="s">
        <v>990</v>
      </c>
      <c r="F994" s="318">
        <v>46883</v>
      </c>
      <c r="G994" s="319" t="s">
        <v>1732</v>
      </c>
      <c r="H994" s="319">
        <v>64</v>
      </c>
      <c r="I994" s="320">
        <v>866.75</v>
      </c>
      <c r="J994" s="320">
        <v>55471.73</v>
      </c>
      <c r="K994" s="319" t="s">
        <v>101</v>
      </c>
      <c r="L994" s="327">
        <v>1.1999999999999999E-3</v>
      </c>
    </row>
    <row r="995" spans="1:12" ht="15.75" thickBot="1" x14ac:dyDescent="0.3">
      <c r="A995" s="326" t="s">
        <v>124</v>
      </c>
      <c r="B995" s="317" t="s">
        <v>223</v>
      </c>
      <c r="C995" s="317" t="s">
        <v>335</v>
      </c>
      <c r="D995" s="138" t="s">
        <v>470</v>
      </c>
      <c r="E995" s="317" t="s">
        <v>967</v>
      </c>
      <c r="F995" s="318">
        <v>46883</v>
      </c>
      <c r="G995" s="319" t="s">
        <v>1732</v>
      </c>
      <c r="H995" s="319">
        <v>94</v>
      </c>
      <c r="I995" s="320">
        <v>866.75</v>
      </c>
      <c r="J995" s="320">
        <v>81474.11</v>
      </c>
      <c r="K995" s="319" t="s">
        <v>101</v>
      </c>
      <c r="L995" s="327">
        <v>2E-3</v>
      </c>
    </row>
    <row r="996" spans="1:12" ht="15.75" thickBot="1" x14ac:dyDescent="0.3">
      <c r="A996" s="326" t="s">
        <v>124</v>
      </c>
      <c r="B996" s="317" t="s">
        <v>223</v>
      </c>
      <c r="C996" s="317" t="s">
        <v>335</v>
      </c>
      <c r="D996" s="138" t="s">
        <v>435</v>
      </c>
      <c r="E996" s="317" t="s">
        <v>586</v>
      </c>
      <c r="F996" s="318">
        <v>46152</v>
      </c>
      <c r="G996" s="319" t="s">
        <v>1731</v>
      </c>
      <c r="H996" s="319">
        <v>159</v>
      </c>
      <c r="I996" s="320">
        <v>505.9</v>
      </c>
      <c r="J996" s="320">
        <v>80438.17</v>
      </c>
      <c r="K996" s="319" t="s">
        <v>101</v>
      </c>
      <c r="L996" s="327">
        <v>2E-3</v>
      </c>
    </row>
    <row r="997" spans="1:12" ht="15.75" thickBot="1" x14ac:dyDescent="0.3">
      <c r="A997" s="326" t="s">
        <v>124</v>
      </c>
      <c r="B997" s="317" t="s">
        <v>223</v>
      </c>
      <c r="C997" s="317" t="s">
        <v>861</v>
      </c>
      <c r="D997" s="138" t="s">
        <v>435</v>
      </c>
      <c r="E997" s="317" t="s">
        <v>161</v>
      </c>
      <c r="F997" s="318">
        <v>46152</v>
      </c>
      <c r="G997" s="319" t="s">
        <v>1731</v>
      </c>
      <c r="H997" s="319">
        <v>92</v>
      </c>
      <c r="I997" s="320">
        <v>505.9</v>
      </c>
      <c r="J997" s="320">
        <v>46542.84</v>
      </c>
      <c r="K997" s="319" t="s">
        <v>101</v>
      </c>
      <c r="L997" s="327">
        <v>1.2999999999999999E-3</v>
      </c>
    </row>
    <row r="998" spans="1:12" ht="15.75" thickBot="1" x14ac:dyDescent="0.3">
      <c r="A998" s="326" t="s">
        <v>124</v>
      </c>
      <c r="B998" s="317" t="s">
        <v>1734</v>
      </c>
      <c r="C998" s="317" t="s">
        <v>909</v>
      </c>
      <c r="D998" s="138" t="s">
        <v>1735</v>
      </c>
      <c r="E998" s="317" t="s">
        <v>1736</v>
      </c>
      <c r="F998" s="318">
        <v>50724</v>
      </c>
      <c r="G998" s="319" t="s">
        <v>1737</v>
      </c>
      <c r="H998" s="319">
        <v>13</v>
      </c>
      <c r="I998" s="320">
        <v>1094.0899999999999</v>
      </c>
      <c r="J998" s="320">
        <v>14223.12</v>
      </c>
      <c r="K998" s="319" t="s">
        <v>101</v>
      </c>
      <c r="L998" s="327">
        <v>2.9999999999999997E-4</v>
      </c>
    </row>
    <row r="999" spans="1:12" ht="15.75" thickBot="1" x14ac:dyDescent="0.3">
      <c r="A999" s="326" t="s">
        <v>124</v>
      </c>
      <c r="B999" s="317" t="s">
        <v>1738</v>
      </c>
      <c r="C999" s="317" t="s">
        <v>800</v>
      </c>
      <c r="D999" s="138" t="s">
        <v>1739</v>
      </c>
      <c r="E999" s="317" t="s">
        <v>1740</v>
      </c>
      <c r="F999" s="318">
        <v>47192</v>
      </c>
      <c r="G999" s="319" t="s">
        <v>1741</v>
      </c>
      <c r="H999" s="321">
        <v>1746</v>
      </c>
      <c r="I999" s="320">
        <v>1013.48</v>
      </c>
      <c r="J999" s="320">
        <v>1769530.6</v>
      </c>
      <c r="K999" s="319" t="s">
        <v>101</v>
      </c>
      <c r="L999" s="327">
        <v>8.3000000000000001E-3</v>
      </c>
    </row>
    <row r="1000" spans="1:12" ht="15.75" thickBot="1" x14ac:dyDescent="0.3">
      <c r="A1000" s="326" t="s">
        <v>124</v>
      </c>
      <c r="B1000" s="317" t="s">
        <v>1738</v>
      </c>
      <c r="C1000" s="317" t="s">
        <v>860</v>
      </c>
      <c r="D1000" s="138" t="s">
        <v>1739</v>
      </c>
      <c r="E1000" s="317" t="s">
        <v>1742</v>
      </c>
      <c r="F1000" s="318">
        <v>47192</v>
      </c>
      <c r="G1000" s="319" t="s">
        <v>1741</v>
      </c>
      <c r="H1000" s="319">
        <v>674</v>
      </c>
      <c r="I1000" s="320">
        <v>1013.48</v>
      </c>
      <c r="J1000" s="320">
        <v>683083.4</v>
      </c>
      <c r="K1000" s="319" t="s">
        <v>101</v>
      </c>
      <c r="L1000" s="327">
        <v>1.2999999999999999E-2</v>
      </c>
    </row>
    <row r="1001" spans="1:12" ht="15.75" thickBot="1" x14ac:dyDescent="0.3">
      <c r="A1001" s="326" t="s">
        <v>124</v>
      </c>
      <c r="B1001" s="317" t="s">
        <v>1738</v>
      </c>
      <c r="C1001" s="317" t="s">
        <v>909</v>
      </c>
      <c r="D1001" s="138" t="s">
        <v>1739</v>
      </c>
      <c r="E1001" s="317" t="s">
        <v>1743</v>
      </c>
      <c r="F1001" s="318">
        <v>47192</v>
      </c>
      <c r="G1001" s="319" t="s">
        <v>1741</v>
      </c>
      <c r="H1001" s="319">
        <v>601</v>
      </c>
      <c r="I1001" s="320">
        <v>1013.48</v>
      </c>
      <c r="J1001" s="320">
        <v>609099.57999999996</v>
      </c>
      <c r="K1001" s="319" t="s">
        <v>101</v>
      </c>
      <c r="L1001" s="327">
        <v>1.32E-2</v>
      </c>
    </row>
    <row r="1002" spans="1:12" ht="15.75" thickBot="1" x14ac:dyDescent="0.3">
      <c r="A1002" s="326" t="s">
        <v>124</v>
      </c>
      <c r="B1002" s="317" t="s">
        <v>1738</v>
      </c>
      <c r="C1002" s="317" t="s">
        <v>861</v>
      </c>
      <c r="D1002" s="138" t="s">
        <v>1739</v>
      </c>
      <c r="E1002" s="317" t="s">
        <v>1744</v>
      </c>
      <c r="F1002" s="318">
        <v>47192</v>
      </c>
      <c r="G1002" s="319" t="s">
        <v>1741</v>
      </c>
      <c r="H1002" s="319">
        <v>479</v>
      </c>
      <c r="I1002" s="320">
        <v>1013.48</v>
      </c>
      <c r="J1002" s="320">
        <v>485455.42</v>
      </c>
      <c r="K1002" s="319" t="s">
        <v>101</v>
      </c>
      <c r="L1002" s="327">
        <v>1.3100000000000001E-2</v>
      </c>
    </row>
    <row r="1003" spans="1:12" ht="15.75" thickBot="1" x14ac:dyDescent="0.3">
      <c r="A1003" s="326" t="s">
        <v>124</v>
      </c>
      <c r="B1003" s="317" t="s">
        <v>1180</v>
      </c>
      <c r="C1003" s="317" t="s">
        <v>800</v>
      </c>
      <c r="D1003" s="138" t="s">
        <v>1148</v>
      </c>
      <c r="E1003" s="317" t="s">
        <v>161</v>
      </c>
      <c r="F1003" s="318">
        <v>49324</v>
      </c>
      <c r="G1003" s="319" t="s">
        <v>1745</v>
      </c>
      <c r="H1003" s="321">
        <v>1303</v>
      </c>
      <c r="I1003" s="320">
        <v>1129.3399999999999</v>
      </c>
      <c r="J1003" s="320">
        <v>1471532.3</v>
      </c>
      <c r="K1003" s="319" t="s">
        <v>101</v>
      </c>
      <c r="L1003" s="327">
        <v>6.8999999999999999E-3</v>
      </c>
    </row>
    <row r="1004" spans="1:12" ht="15.75" thickBot="1" x14ac:dyDescent="0.3">
      <c r="A1004" s="326" t="s">
        <v>124</v>
      </c>
      <c r="B1004" s="317" t="s">
        <v>832</v>
      </c>
      <c r="C1004" s="317" t="s">
        <v>334</v>
      </c>
      <c r="D1004" s="138" t="s">
        <v>831</v>
      </c>
      <c r="E1004" s="317" t="s">
        <v>747</v>
      </c>
      <c r="F1004" s="318">
        <v>47311</v>
      </c>
      <c r="G1004" s="319" t="s">
        <v>101</v>
      </c>
      <c r="H1004" s="321">
        <v>3300</v>
      </c>
      <c r="I1004" s="320">
        <v>962.03</v>
      </c>
      <c r="J1004" s="320">
        <v>3174699.18</v>
      </c>
      <c r="K1004" s="319" t="s">
        <v>101</v>
      </c>
      <c r="L1004" s="327">
        <v>9.4000000000000004E-3</v>
      </c>
    </row>
    <row r="1005" spans="1:12" ht="15.75" thickBot="1" x14ac:dyDescent="0.3">
      <c r="A1005" s="326" t="s">
        <v>124</v>
      </c>
      <c r="B1005" s="317" t="s">
        <v>1130</v>
      </c>
      <c r="C1005" s="317" t="s">
        <v>800</v>
      </c>
      <c r="D1005" s="138" t="s">
        <v>1131</v>
      </c>
      <c r="E1005" s="317" t="s">
        <v>161</v>
      </c>
      <c r="F1005" s="318">
        <v>49140</v>
      </c>
      <c r="G1005" s="319" t="s">
        <v>1486</v>
      </c>
      <c r="H1005" s="321">
        <v>1020</v>
      </c>
      <c r="I1005" s="320">
        <v>1006.65</v>
      </c>
      <c r="J1005" s="320">
        <v>1026780.4</v>
      </c>
      <c r="K1005" s="319" t="s">
        <v>101</v>
      </c>
      <c r="L1005" s="327">
        <v>4.7999999999999996E-3</v>
      </c>
    </row>
    <row r="1006" spans="1:12" ht="15.75" thickBot="1" x14ac:dyDescent="0.3">
      <c r="A1006" s="326" t="s">
        <v>124</v>
      </c>
      <c r="B1006" s="317" t="s">
        <v>158</v>
      </c>
      <c r="C1006" s="317" t="s">
        <v>235</v>
      </c>
      <c r="D1006" s="138" t="s">
        <v>263</v>
      </c>
      <c r="E1006" s="317" t="s">
        <v>1553</v>
      </c>
      <c r="F1006" s="318">
        <v>48136</v>
      </c>
      <c r="G1006" s="319" t="s">
        <v>1746</v>
      </c>
      <c r="H1006" s="319">
        <v>100</v>
      </c>
      <c r="I1006" s="320">
        <v>1204.3699999999999</v>
      </c>
      <c r="J1006" s="320">
        <v>120436.75</v>
      </c>
      <c r="K1006" s="319" t="s">
        <v>101</v>
      </c>
      <c r="L1006" s="327">
        <v>9.9199999999999997E-2</v>
      </c>
    </row>
    <row r="1007" spans="1:12" ht="15.75" thickBot="1" x14ac:dyDescent="0.3">
      <c r="A1007" s="326" t="s">
        <v>124</v>
      </c>
      <c r="B1007" s="317" t="s">
        <v>158</v>
      </c>
      <c r="C1007" s="317" t="s">
        <v>800</v>
      </c>
      <c r="D1007" s="138" t="s">
        <v>263</v>
      </c>
      <c r="E1007" s="317" t="s">
        <v>1187</v>
      </c>
      <c r="F1007" s="318">
        <v>48136</v>
      </c>
      <c r="G1007" s="319" t="s">
        <v>1746</v>
      </c>
      <c r="H1007" s="319">
        <v>400</v>
      </c>
      <c r="I1007" s="320">
        <v>1204.3699999999999</v>
      </c>
      <c r="J1007" s="320">
        <v>481747.01</v>
      </c>
      <c r="K1007" s="319" t="s">
        <v>101</v>
      </c>
      <c r="L1007" s="327">
        <v>2.2000000000000001E-3</v>
      </c>
    </row>
    <row r="1008" spans="1:12" ht="15.75" thickBot="1" x14ac:dyDescent="0.3">
      <c r="A1008" s="326" t="s">
        <v>124</v>
      </c>
      <c r="B1008" s="317" t="s">
        <v>735</v>
      </c>
      <c r="C1008" s="317" t="s">
        <v>800</v>
      </c>
      <c r="D1008" s="138" t="s">
        <v>436</v>
      </c>
      <c r="E1008" s="317" t="s">
        <v>816</v>
      </c>
      <c r="F1008" s="318">
        <v>46664</v>
      </c>
      <c r="G1008" s="319" t="s">
        <v>1747</v>
      </c>
      <c r="H1008" s="319">
        <v>687</v>
      </c>
      <c r="I1008" s="320">
        <v>662.55</v>
      </c>
      <c r="J1008" s="320">
        <v>455171.18</v>
      </c>
      <c r="K1008" s="319" t="s">
        <v>101</v>
      </c>
      <c r="L1008" s="327">
        <v>2.0999999999999999E-3</v>
      </c>
    </row>
    <row r="1009" spans="1:12" ht="15.75" thickBot="1" x14ac:dyDescent="0.3">
      <c r="A1009" s="326" t="s">
        <v>124</v>
      </c>
      <c r="B1009" s="317" t="s">
        <v>735</v>
      </c>
      <c r="C1009" s="317" t="s">
        <v>860</v>
      </c>
      <c r="D1009" s="138" t="s">
        <v>436</v>
      </c>
      <c r="E1009" s="317" t="s">
        <v>161</v>
      </c>
      <c r="F1009" s="318">
        <v>46664</v>
      </c>
      <c r="G1009" s="319" t="s">
        <v>1747</v>
      </c>
      <c r="H1009" s="319">
        <v>205</v>
      </c>
      <c r="I1009" s="320">
        <v>662.55</v>
      </c>
      <c r="J1009" s="320">
        <v>135822.54999999999</v>
      </c>
      <c r="K1009" s="319" t="s">
        <v>101</v>
      </c>
      <c r="L1009" s="327">
        <v>2.5999999999999999E-3</v>
      </c>
    </row>
    <row r="1010" spans="1:12" ht="15.75" thickBot="1" x14ac:dyDescent="0.3">
      <c r="A1010" s="326" t="s">
        <v>124</v>
      </c>
      <c r="B1010" s="317" t="s">
        <v>735</v>
      </c>
      <c r="C1010" s="317" t="s">
        <v>98</v>
      </c>
      <c r="D1010" s="138" t="s">
        <v>436</v>
      </c>
      <c r="E1010" s="317" t="s">
        <v>705</v>
      </c>
      <c r="F1010" s="318">
        <v>46664</v>
      </c>
      <c r="G1010" s="319" t="s">
        <v>1747</v>
      </c>
      <c r="H1010" s="321">
        <v>3255</v>
      </c>
      <c r="I1010" s="320">
        <v>662.55</v>
      </c>
      <c r="J1010" s="320">
        <v>2156597.06</v>
      </c>
      <c r="K1010" s="319" t="s">
        <v>101</v>
      </c>
      <c r="L1010" s="327">
        <v>4.1000000000000003E-3</v>
      </c>
    </row>
    <row r="1011" spans="1:12" ht="15.75" thickBot="1" x14ac:dyDescent="0.3">
      <c r="A1011" s="326" t="s">
        <v>124</v>
      </c>
      <c r="B1011" s="317" t="s">
        <v>735</v>
      </c>
      <c r="C1011" s="317" t="s">
        <v>106</v>
      </c>
      <c r="D1011" s="138" t="s">
        <v>436</v>
      </c>
      <c r="E1011" s="317" t="s">
        <v>706</v>
      </c>
      <c r="F1011" s="318">
        <v>46664</v>
      </c>
      <c r="G1011" s="319" t="s">
        <v>1747</v>
      </c>
      <c r="H1011" s="321">
        <v>2616</v>
      </c>
      <c r="I1011" s="320">
        <v>662.55</v>
      </c>
      <c r="J1011" s="320">
        <v>1733228.23</v>
      </c>
      <c r="K1011" s="319" t="s">
        <v>101</v>
      </c>
      <c r="L1011" s="327">
        <v>5.3E-3</v>
      </c>
    </row>
    <row r="1012" spans="1:12" ht="15.75" thickBot="1" x14ac:dyDescent="0.3">
      <c r="A1012" s="326" t="s">
        <v>124</v>
      </c>
      <c r="B1012" s="317" t="s">
        <v>735</v>
      </c>
      <c r="C1012" s="317" t="s">
        <v>334</v>
      </c>
      <c r="D1012" s="138" t="s">
        <v>436</v>
      </c>
      <c r="E1012" s="317" t="s">
        <v>1748</v>
      </c>
      <c r="F1012" s="318">
        <v>46664</v>
      </c>
      <c r="G1012" s="319" t="s">
        <v>1747</v>
      </c>
      <c r="H1012" s="321">
        <v>4236</v>
      </c>
      <c r="I1012" s="320">
        <v>662.55</v>
      </c>
      <c r="J1012" s="320">
        <v>2806557.63</v>
      </c>
      <c r="K1012" s="319" t="s">
        <v>101</v>
      </c>
      <c r="L1012" s="327">
        <v>8.3000000000000001E-3</v>
      </c>
    </row>
    <row r="1013" spans="1:12" ht="15.75" thickBot="1" x14ac:dyDescent="0.3">
      <c r="A1013" s="326" t="s">
        <v>124</v>
      </c>
      <c r="B1013" s="317" t="s">
        <v>735</v>
      </c>
      <c r="C1013" s="317" t="s">
        <v>335</v>
      </c>
      <c r="D1013" s="138" t="s">
        <v>436</v>
      </c>
      <c r="E1013" s="317" t="s">
        <v>554</v>
      </c>
      <c r="F1013" s="318">
        <v>46664</v>
      </c>
      <c r="G1013" s="319" t="s">
        <v>1747</v>
      </c>
      <c r="H1013" s="319">
        <v>189</v>
      </c>
      <c r="I1013" s="320">
        <v>662.55</v>
      </c>
      <c r="J1013" s="320">
        <v>125221.75999999999</v>
      </c>
      <c r="K1013" s="319" t="s">
        <v>101</v>
      </c>
      <c r="L1013" s="327">
        <v>3.0999999999999999E-3</v>
      </c>
    </row>
    <row r="1014" spans="1:12" ht="15.75" thickBot="1" x14ac:dyDescent="0.3">
      <c r="A1014" s="326" t="s">
        <v>124</v>
      </c>
      <c r="B1014" s="317" t="s">
        <v>735</v>
      </c>
      <c r="C1014" s="317" t="s">
        <v>861</v>
      </c>
      <c r="D1014" s="138" t="s">
        <v>436</v>
      </c>
      <c r="E1014" s="317" t="s">
        <v>161</v>
      </c>
      <c r="F1014" s="318">
        <v>46664</v>
      </c>
      <c r="G1014" s="319" t="s">
        <v>1747</v>
      </c>
      <c r="H1014" s="319">
        <v>146</v>
      </c>
      <c r="I1014" s="320">
        <v>662.55</v>
      </c>
      <c r="J1014" s="320">
        <v>96732.160000000003</v>
      </c>
      <c r="K1014" s="319" t="s">
        <v>101</v>
      </c>
      <c r="L1014" s="327">
        <v>2.5999999999999999E-3</v>
      </c>
    </row>
    <row r="1015" spans="1:12" ht="15.75" thickBot="1" x14ac:dyDescent="0.3">
      <c r="A1015" s="326" t="s">
        <v>124</v>
      </c>
      <c r="B1015" s="317" t="s">
        <v>670</v>
      </c>
      <c r="C1015" s="317" t="s">
        <v>860</v>
      </c>
      <c r="D1015" s="138" t="s">
        <v>673</v>
      </c>
      <c r="E1015" s="317" t="s">
        <v>1749</v>
      </c>
      <c r="F1015" s="318">
        <v>48106</v>
      </c>
      <c r="G1015" s="319" t="s">
        <v>1750</v>
      </c>
      <c r="H1015" s="319">
        <v>123</v>
      </c>
      <c r="I1015" s="320">
        <v>1069.56</v>
      </c>
      <c r="J1015" s="320">
        <v>131556.25</v>
      </c>
      <c r="K1015" s="319" t="s">
        <v>101</v>
      </c>
      <c r="L1015" s="327">
        <v>2.5000000000000001E-3</v>
      </c>
    </row>
    <row r="1016" spans="1:12" ht="15.75" thickBot="1" x14ac:dyDescent="0.3">
      <c r="A1016" s="326" t="s">
        <v>124</v>
      </c>
      <c r="B1016" s="317" t="s">
        <v>670</v>
      </c>
      <c r="C1016" s="317" t="s">
        <v>909</v>
      </c>
      <c r="D1016" s="138" t="s">
        <v>673</v>
      </c>
      <c r="E1016" s="317" t="s">
        <v>1677</v>
      </c>
      <c r="F1016" s="318">
        <v>48106</v>
      </c>
      <c r="G1016" s="319" t="s">
        <v>1750</v>
      </c>
      <c r="H1016" s="319">
        <v>600</v>
      </c>
      <c r="I1016" s="320">
        <v>1069.56</v>
      </c>
      <c r="J1016" s="320">
        <v>641737.84</v>
      </c>
      <c r="K1016" s="319" t="s">
        <v>101</v>
      </c>
      <c r="L1016" s="327">
        <v>1.3899999999999999E-2</v>
      </c>
    </row>
    <row r="1017" spans="1:12" ht="15.75" thickBot="1" x14ac:dyDescent="0.3">
      <c r="A1017" s="326" t="s">
        <v>124</v>
      </c>
      <c r="B1017" s="317" t="s">
        <v>670</v>
      </c>
      <c r="C1017" s="317" t="s">
        <v>861</v>
      </c>
      <c r="D1017" s="138" t="s">
        <v>673</v>
      </c>
      <c r="E1017" s="317" t="s">
        <v>1751</v>
      </c>
      <c r="F1017" s="318">
        <v>48106</v>
      </c>
      <c r="G1017" s="319" t="s">
        <v>1750</v>
      </c>
      <c r="H1017" s="319">
        <v>128</v>
      </c>
      <c r="I1017" s="320">
        <v>1069.56</v>
      </c>
      <c r="J1017" s="320">
        <v>136904.07</v>
      </c>
      <c r="K1017" s="319" t="s">
        <v>101</v>
      </c>
      <c r="L1017" s="327">
        <v>3.7000000000000002E-3</v>
      </c>
    </row>
    <row r="1018" spans="1:12" ht="15.75" thickBot="1" x14ac:dyDescent="0.3">
      <c r="A1018" s="326" t="s">
        <v>124</v>
      </c>
      <c r="B1018" s="317" t="s">
        <v>1132</v>
      </c>
      <c r="C1018" s="317" t="s">
        <v>800</v>
      </c>
      <c r="D1018" s="138" t="s">
        <v>1195</v>
      </c>
      <c r="E1018" s="317" t="s">
        <v>1233</v>
      </c>
      <c r="F1018" s="318">
        <v>48990</v>
      </c>
      <c r="G1018" s="319" t="s">
        <v>1752</v>
      </c>
      <c r="H1018" s="321">
        <v>2522</v>
      </c>
      <c r="I1018" s="320">
        <v>1025.69</v>
      </c>
      <c r="J1018" s="320">
        <v>2586789.2000000002</v>
      </c>
      <c r="K1018" s="319" t="s">
        <v>101</v>
      </c>
      <c r="L1018" s="327">
        <v>1.21E-2</v>
      </c>
    </row>
    <row r="1019" spans="1:12" ht="15.75" thickBot="1" x14ac:dyDescent="0.3">
      <c r="A1019" s="326" t="s">
        <v>124</v>
      </c>
      <c r="B1019" s="317" t="s">
        <v>1132</v>
      </c>
      <c r="C1019" s="317" t="s">
        <v>800</v>
      </c>
      <c r="D1019" s="138" t="s">
        <v>1133</v>
      </c>
      <c r="E1019" s="317" t="s">
        <v>161</v>
      </c>
      <c r="F1019" s="318">
        <v>49933</v>
      </c>
      <c r="G1019" s="319" t="s">
        <v>1753</v>
      </c>
      <c r="H1019" s="321">
        <v>1877</v>
      </c>
      <c r="I1019" s="320">
        <v>1034.47</v>
      </c>
      <c r="J1019" s="320">
        <v>1941701.85</v>
      </c>
      <c r="K1019" s="319" t="s">
        <v>101</v>
      </c>
      <c r="L1019" s="327">
        <v>9.1000000000000004E-3</v>
      </c>
    </row>
    <row r="1020" spans="1:12" ht="15.75" thickBot="1" x14ac:dyDescent="0.3">
      <c r="A1020" s="326" t="s">
        <v>124</v>
      </c>
      <c r="B1020" s="317" t="s">
        <v>1132</v>
      </c>
      <c r="C1020" s="317" t="s">
        <v>860</v>
      </c>
      <c r="D1020" s="138" t="s">
        <v>1195</v>
      </c>
      <c r="E1020" s="317" t="s">
        <v>1754</v>
      </c>
      <c r="F1020" s="318">
        <v>48990</v>
      </c>
      <c r="G1020" s="319" t="s">
        <v>1752</v>
      </c>
      <c r="H1020" s="321">
        <v>1075</v>
      </c>
      <c r="I1020" s="320">
        <v>1025.69</v>
      </c>
      <c r="J1020" s="320">
        <v>1102616.33</v>
      </c>
      <c r="K1020" s="319" t="s">
        <v>101</v>
      </c>
      <c r="L1020" s="327">
        <v>2.1000000000000001E-2</v>
      </c>
    </row>
    <row r="1021" spans="1:12" ht="15.75" thickBot="1" x14ac:dyDescent="0.3">
      <c r="A1021" s="326" t="s">
        <v>124</v>
      </c>
      <c r="B1021" s="317" t="s">
        <v>1132</v>
      </c>
      <c r="C1021" s="317" t="s">
        <v>909</v>
      </c>
      <c r="D1021" s="138" t="s">
        <v>1195</v>
      </c>
      <c r="E1021" s="317" t="s">
        <v>1755</v>
      </c>
      <c r="F1021" s="318">
        <v>48990</v>
      </c>
      <c r="G1021" s="319" t="s">
        <v>1752</v>
      </c>
      <c r="H1021" s="321">
        <v>1051</v>
      </c>
      <c r="I1021" s="320">
        <v>1025.69</v>
      </c>
      <c r="J1021" s="320">
        <v>1077999.79</v>
      </c>
      <c r="K1021" s="319" t="s">
        <v>101</v>
      </c>
      <c r="L1021" s="327">
        <v>2.3400000000000001E-2</v>
      </c>
    </row>
    <row r="1022" spans="1:12" ht="15.75" thickBot="1" x14ac:dyDescent="0.3">
      <c r="A1022" s="326" t="s">
        <v>124</v>
      </c>
      <c r="B1022" s="317" t="s">
        <v>1132</v>
      </c>
      <c r="C1022" s="317" t="s">
        <v>861</v>
      </c>
      <c r="D1022" s="138" t="s">
        <v>1195</v>
      </c>
      <c r="E1022" s="317" t="s">
        <v>1234</v>
      </c>
      <c r="F1022" s="318">
        <v>48990</v>
      </c>
      <c r="G1022" s="319" t="s">
        <v>1752</v>
      </c>
      <c r="H1022" s="319">
        <v>552</v>
      </c>
      <c r="I1022" s="320">
        <v>1025.69</v>
      </c>
      <c r="J1022" s="320">
        <v>566180.67000000004</v>
      </c>
      <c r="K1022" s="319" t="s">
        <v>101</v>
      </c>
      <c r="L1022" s="327">
        <v>1.5299999999999999E-2</v>
      </c>
    </row>
    <row r="1023" spans="1:12" ht="15.75" thickBot="1" x14ac:dyDescent="0.3">
      <c r="A1023" s="326" t="s">
        <v>124</v>
      </c>
      <c r="B1023" s="317" t="s">
        <v>1132</v>
      </c>
      <c r="C1023" s="317" t="s">
        <v>861</v>
      </c>
      <c r="D1023" s="138" t="s">
        <v>1133</v>
      </c>
      <c r="E1023" s="317" t="s">
        <v>1756</v>
      </c>
      <c r="F1023" s="318">
        <v>49933</v>
      </c>
      <c r="G1023" s="319" t="s">
        <v>1753</v>
      </c>
      <c r="H1023" s="319">
        <v>148</v>
      </c>
      <c r="I1023" s="320">
        <v>1034.47</v>
      </c>
      <c r="J1023" s="320">
        <v>153101.69</v>
      </c>
      <c r="K1023" s="319" t="s">
        <v>101</v>
      </c>
      <c r="L1023" s="327">
        <v>4.1000000000000003E-3</v>
      </c>
    </row>
    <row r="1024" spans="1:12" ht="15.75" thickBot="1" x14ac:dyDescent="0.3">
      <c r="A1024" s="326" t="s">
        <v>124</v>
      </c>
      <c r="B1024" s="317" t="s">
        <v>1134</v>
      </c>
      <c r="C1024" s="317" t="s">
        <v>800</v>
      </c>
      <c r="D1024" s="138" t="s">
        <v>1757</v>
      </c>
      <c r="E1024" s="317" t="s">
        <v>1758</v>
      </c>
      <c r="F1024" s="318">
        <v>48059</v>
      </c>
      <c r="G1024" s="319" t="s">
        <v>101</v>
      </c>
      <c r="H1024" s="321">
        <v>1035</v>
      </c>
      <c r="I1024" s="320">
        <v>1021.39</v>
      </c>
      <c r="J1024" s="320">
        <v>1057139.43</v>
      </c>
      <c r="K1024" s="319" t="s">
        <v>101</v>
      </c>
      <c r="L1024" s="327">
        <v>4.8999999999999998E-3</v>
      </c>
    </row>
    <row r="1025" spans="1:12" ht="15.75" thickBot="1" x14ac:dyDescent="0.3">
      <c r="A1025" s="326" t="s">
        <v>124</v>
      </c>
      <c r="B1025" s="317" t="s">
        <v>1134</v>
      </c>
      <c r="C1025" s="317" t="s">
        <v>800</v>
      </c>
      <c r="D1025" s="138" t="s">
        <v>1135</v>
      </c>
      <c r="E1025" s="317" t="s">
        <v>161</v>
      </c>
      <c r="F1025" s="318">
        <v>49140</v>
      </c>
      <c r="G1025" s="319" t="s">
        <v>1759</v>
      </c>
      <c r="H1025" s="319">
        <v>499</v>
      </c>
      <c r="I1025" s="320">
        <v>1051.25</v>
      </c>
      <c r="J1025" s="320">
        <v>524575.15</v>
      </c>
      <c r="K1025" s="319" t="s">
        <v>101</v>
      </c>
      <c r="L1025" s="327">
        <v>2.3999999999999998E-3</v>
      </c>
    </row>
    <row r="1026" spans="1:12" ht="15.75" thickBot="1" x14ac:dyDescent="0.3">
      <c r="A1026" s="326" t="s">
        <v>124</v>
      </c>
      <c r="B1026" s="317" t="s">
        <v>1134</v>
      </c>
      <c r="C1026" s="317" t="s">
        <v>334</v>
      </c>
      <c r="D1026" s="138" t="s">
        <v>1757</v>
      </c>
      <c r="E1026" s="317" t="s">
        <v>1760</v>
      </c>
      <c r="F1026" s="318">
        <v>48059</v>
      </c>
      <c r="G1026" s="319" t="s">
        <v>101</v>
      </c>
      <c r="H1026" s="321">
        <v>2500</v>
      </c>
      <c r="I1026" s="320">
        <v>1021.39</v>
      </c>
      <c r="J1026" s="320">
        <v>2553476.89</v>
      </c>
      <c r="K1026" s="319" t="s">
        <v>101</v>
      </c>
      <c r="L1026" s="327">
        <v>7.6E-3</v>
      </c>
    </row>
    <row r="1027" spans="1:12" ht="15.75" thickBot="1" x14ac:dyDescent="0.3">
      <c r="A1027" s="326" t="s">
        <v>124</v>
      </c>
      <c r="B1027" s="317" t="s">
        <v>1134</v>
      </c>
      <c r="C1027" s="317" t="s">
        <v>335</v>
      </c>
      <c r="D1027" s="138" t="s">
        <v>1757</v>
      </c>
      <c r="E1027" s="317" t="s">
        <v>1761</v>
      </c>
      <c r="F1027" s="318">
        <v>48059</v>
      </c>
      <c r="G1027" s="319" t="s">
        <v>101</v>
      </c>
      <c r="H1027" s="319">
        <v>200</v>
      </c>
      <c r="I1027" s="320">
        <v>1017.59</v>
      </c>
      <c r="J1027" s="320">
        <v>203517.66</v>
      </c>
      <c r="K1027" s="319" t="s">
        <v>101</v>
      </c>
      <c r="L1027" s="327">
        <v>5.0000000000000001E-3</v>
      </c>
    </row>
    <row r="1028" spans="1:12" ht="15.75" thickBot="1" x14ac:dyDescent="0.3">
      <c r="A1028" s="326" t="s">
        <v>124</v>
      </c>
      <c r="B1028" s="317" t="s">
        <v>1134</v>
      </c>
      <c r="C1028" s="317" t="s">
        <v>861</v>
      </c>
      <c r="D1028" s="138" t="s">
        <v>1135</v>
      </c>
      <c r="E1028" s="317" t="s">
        <v>1333</v>
      </c>
      <c r="F1028" s="318">
        <v>49140</v>
      </c>
      <c r="G1028" s="319" t="s">
        <v>1759</v>
      </c>
      <c r="H1028" s="319">
        <v>501</v>
      </c>
      <c r="I1028" s="320">
        <v>1051.25</v>
      </c>
      <c r="J1028" s="320">
        <v>526677.66</v>
      </c>
      <c r="K1028" s="319" t="s">
        <v>101</v>
      </c>
      <c r="L1028" s="327">
        <v>1.4200000000000001E-2</v>
      </c>
    </row>
    <row r="1029" spans="1:12" ht="15.75" thickBot="1" x14ac:dyDescent="0.3">
      <c r="A1029" s="326" t="s">
        <v>124</v>
      </c>
      <c r="B1029" s="317" t="s">
        <v>202</v>
      </c>
      <c r="C1029" s="317" t="s">
        <v>800</v>
      </c>
      <c r="D1029" s="138" t="s">
        <v>926</v>
      </c>
      <c r="E1029" s="317" t="s">
        <v>1257</v>
      </c>
      <c r="F1029" s="318">
        <v>49202</v>
      </c>
      <c r="G1029" s="319" t="s">
        <v>1762</v>
      </c>
      <c r="H1029" s="321">
        <v>1683</v>
      </c>
      <c r="I1029" s="320">
        <v>1171.58</v>
      </c>
      <c r="J1029" s="320">
        <v>1971771.99</v>
      </c>
      <c r="K1029" s="319" t="s">
        <v>101</v>
      </c>
      <c r="L1029" s="327">
        <v>9.1999999999999998E-3</v>
      </c>
    </row>
    <row r="1030" spans="1:12" ht="15.75" thickBot="1" x14ac:dyDescent="0.3">
      <c r="A1030" s="326" t="s">
        <v>124</v>
      </c>
      <c r="B1030" s="317" t="s">
        <v>202</v>
      </c>
      <c r="C1030" s="317" t="s">
        <v>800</v>
      </c>
      <c r="D1030" s="138" t="s">
        <v>310</v>
      </c>
      <c r="E1030" s="317" t="s">
        <v>817</v>
      </c>
      <c r="F1030" s="318">
        <v>46492</v>
      </c>
      <c r="G1030" s="319" t="s">
        <v>1344</v>
      </c>
      <c r="H1030" s="319">
        <v>472</v>
      </c>
      <c r="I1030" s="320">
        <v>1092.3</v>
      </c>
      <c r="J1030" s="320">
        <v>515566.51</v>
      </c>
      <c r="K1030" s="319" t="s">
        <v>101</v>
      </c>
      <c r="L1030" s="327">
        <v>2.3999999999999998E-3</v>
      </c>
    </row>
    <row r="1031" spans="1:12" ht="15.75" thickBot="1" x14ac:dyDescent="0.3">
      <c r="A1031" s="326" t="s">
        <v>124</v>
      </c>
      <c r="B1031" s="317" t="s">
        <v>202</v>
      </c>
      <c r="C1031" s="317" t="s">
        <v>860</v>
      </c>
      <c r="D1031" s="138" t="s">
        <v>926</v>
      </c>
      <c r="E1031" s="317" t="s">
        <v>1182</v>
      </c>
      <c r="F1031" s="318">
        <v>49202</v>
      </c>
      <c r="G1031" s="319" t="s">
        <v>1762</v>
      </c>
      <c r="H1031" s="319">
        <v>483</v>
      </c>
      <c r="I1031" s="320">
        <v>1171.58</v>
      </c>
      <c r="J1031" s="320">
        <v>565873.96</v>
      </c>
      <c r="K1031" s="319" t="s">
        <v>101</v>
      </c>
      <c r="L1031" s="327">
        <v>1.0800000000000001E-2</v>
      </c>
    </row>
    <row r="1032" spans="1:12" ht="15.75" thickBot="1" x14ac:dyDescent="0.3">
      <c r="A1032" s="326" t="s">
        <v>124</v>
      </c>
      <c r="B1032" s="317" t="s">
        <v>202</v>
      </c>
      <c r="C1032" s="317" t="s">
        <v>98</v>
      </c>
      <c r="D1032" s="138" t="s">
        <v>310</v>
      </c>
      <c r="E1032" s="317" t="s">
        <v>1763</v>
      </c>
      <c r="F1032" s="318">
        <v>46492</v>
      </c>
      <c r="G1032" s="319" t="s">
        <v>1344</v>
      </c>
      <c r="H1032" s="321">
        <v>3499</v>
      </c>
      <c r="I1032" s="320">
        <v>1092.3</v>
      </c>
      <c r="J1032" s="320">
        <v>3821964.42</v>
      </c>
      <c r="K1032" s="319" t="s">
        <v>101</v>
      </c>
      <c r="L1032" s="327">
        <v>7.1999999999999998E-3</v>
      </c>
    </row>
    <row r="1033" spans="1:12" ht="15.75" thickBot="1" x14ac:dyDescent="0.3">
      <c r="A1033" s="326" t="s">
        <v>124</v>
      </c>
      <c r="B1033" s="317" t="s">
        <v>202</v>
      </c>
      <c r="C1033" s="317" t="s">
        <v>98</v>
      </c>
      <c r="D1033" s="138" t="s">
        <v>1764</v>
      </c>
      <c r="E1033" s="317" t="s">
        <v>1765</v>
      </c>
      <c r="F1033" s="318">
        <v>47170</v>
      </c>
      <c r="G1033" s="319" t="s">
        <v>1766</v>
      </c>
      <c r="H1033" s="321">
        <v>1065</v>
      </c>
      <c r="I1033" s="320">
        <v>1055.43</v>
      </c>
      <c r="J1033" s="320">
        <v>1124030.3999999999</v>
      </c>
      <c r="K1033" s="319" t="s">
        <v>101</v>
      </c>
      <c r="L1033" s="327">
        <v>2.0999999999999999E-3</v>
      </c>
    </row>
    <row r="1034" spans="1:12" ht="15.75" thickBot="1" x14ac:dyDescent="0.3">
      <c r="A1034" s="326" t="s">
        <v>124</v>
      </c>
      <c r="B1034" s="317" t="s">
        <v>202</v>
      </c>
      <c r="C1034" s="317" t="s">
        <v>106</v>
      </c>
      <c r="D1034" s="138" t="s">
        <v>310</v>
      </c>
      <c r="E1034" s="317" t="s">
        <v>633</v>
      </c>
      <c r="F1034" s="318">
        <v>46492</v>
      </c>
      <c r="G1034" s="319" t="s">
        <v>1344</v>
      </c>
      <c r="H1034" s="321">
        <v>3532</v>
      </c>
      <c r="I1034" s="320">
        <v>1092.3</v>
      </c>
      <c r="J1034" s="320">
        <v>3858010.39</v>
      </c>
      <c r="K1034" s="319" t="s">
        <v>101</v>
      </c>
      <c r="L1034" s="327">
        <v>1.18E-2</v>
      </c>
    </row>
    <row r="1035" spans="1:12" ht="15.75" thickBot="1" x14ac:dyDescent="0.3">
      <c r="A1035" s="326" t="s">
        <v>124</v>
      </c>
      <c r="B1035" s="317" t="s">
        <v>202</v>
      </c>
      <c r="C1035" s="317" t="s">
        <v>106</v>
      </c>
      <c r="D1035" s="138" t="s">
        <v>1764</v>
      </c>
      <c r="E1035" s="317" t="s">
        <v>1767</v>
      </c>
      <c r="F1035" s="318">
        <v>47170</v>
      </c>
      <c r="G1035" s="319" t="s">
        <v>1766</v>
      </c>
      <c r="H1035" s="319">
        <v>945</v>
      </c>
      <c r="I1035" s="320">
        <v>1055.43</v>
      </c>
      <c r="J1035" s="320">
        <v>997379.09</v>
      </c>
      <c r="K1035" s="319" t="s">
        <v>101</v>
      </c>
      <c r="L1035" s="327">
        <v>3.0000000000000001E-3</v>
      </c>
    </row>
    <row r="1036" spans="1:12" ht="15.75" thickBot="1" x14ac:dyDescent="0.3">
      <c r="A1036" s="326" t="s">
        <v>124</v>
      </c>
      <c r="B1036" s="317" t="s">
        <v>202</v>
      </c>
      <c r="C1036" s="317" t="s">
        <v>334</v>
      </c>
      <c r="D1036" s="138" t="s">
        <v>310</v>
      </c>
      <c r="E1036" s="317" t="s">
        <v>1267</v>
      </c>
      <c r="F1036" s="318">
        <v>46492</v>
      </c>
      <c r="G1036" s="319" t="s">
        <v>1344</v>
      </c>
      <c r="H1036" s="321">
        <v>5268</v>
      </c>
      <c r="I1036" s="320">
        <v>1092.3</v>
      </c>
      <c r="J1036" s="320">
        <v>5754246.5300000003</v>
      </c>
      <c r="K1036" s="319" t="s">
        <v>101</v>
      </c>
      <c r="L1036" s="327">
        <v>1.7100000000000001E-2</v>
      </c>
    </row>
    <row r="1037" spans="1:12" ht="15.75" thickBot="1" x14ac:dyDescent="0.3">
      <c r="A1037" s="326" t="s">
        <v>124</v>
      </c>
      <c r="B1037" s="317" t="s">
        <v>202</v>
      </c>
      <c r="C1037" s="317" t="s">
        <v>334</v>
      </c>
      <c r="D1037" s="138" t="s">
        <v>1764</v>
      </c>
      <c r="E1037" s="317" t="s">
        <v>1768</v>
      </c>
      <c r="F1037" s="318">
        <v>47170</v>
      </c>
      <c r="G1037" s="319" t="s">
        <v>1766</v>
      </c>
      <c r="H1037" s="321">
        <v>1005</v>
      </c>
      <c r="I1037" s="320">
        <v>1055.43</v>
      </c>
      <c r="J1037" s="320">
        <v>1060704.74</v>
      </c>
      <c r="K1037" s="319" t="s">
        <v>101</v>
      </c>
      <c r="L1037" s="327">
        <v>3.2000000000000002E-3</v>
      </c>
    </row>
    <row r="1038" spans="1:12" ht="15.75" thickBot="1" x14ac:dyDescent="0.3">
      <c r="A1038" s="326" t="s">
        <v>124</v>
      </c>
      <c r="B1038" s="317" t="s">
        <v>202</v>
      </c>
      <c r="C1038" s="317" t="s">
        <v>909</v>
      </c>
      <c r="D1038" s="138" t="s">
        <v>926</v>
      </c>
      <c r="E1038" s="317" t="s">
        <v>1242</v>
      </c>
      <c r="F1038" s="318">
        <v>49202</v>
      </c>
      <c r="G1038" s="319" t="s">
        <v>1762</v>
      </c>
      <c r="H1038" s="319">
        <v>334</v>
      </c>
      <c r="I1038" s="320">
        <v>1171.58</v>
      </c>
      <c r="J1038" s="320">
        <v>391308.29</v>
      </c>
      <c r="K1038" s="319" t="s">
        <v>101</v>
      </c>
      <c r="L1038" s="327">
        <v>8.5000000000000006E-3</v>
      </c>
    </row>
    <row r="1039" spans="1:12" ht="15.75" thickBot="1" x14ac:dyDescent="0.3">
      <c r="A1039" s="326" t="s">
        <v>124</v>
      </c>
      <c r="B1039" s="317" t="s">
        <v>202</v>
      </c>
      <c r="C1039" s="317" t="s">
        <v>335</v>
      </c>
      <c r="D1039" s="138" t="s">
        <v>310</v>
      </c>
      <c r="E1039" s="317" t="s">
        <v>674</v>
      </c>
      <c r="F1039" s="318">
        <v>46492</v>
      </c>
      <c r="G1039" s="319" t="s">
        <v>1344</v>
      </c>
      <c r="H1039" s="319">
        <v>217</v>
      </c>
      <c r="I1039" s="320">
        <v>1092.3</v>
      </c>
      <c r="J1039" s="320">
        <v>237029.51</v>
      </c>
      <c r="K1039" s="319" t="s">
        <v>101</v>
      </c>
      <c r="L1039" s="327">
        <v>5.7999999999999996E-3</v>
      </c>
    </row>
    <row r="1040" spans="1:12" ht="15.75" thickBot="1" x14ac:dyDescent="0.3">
      <c r="A1040" s="326" t="s">
        <v>124</v>
      </c>
      <c r="B1040" s="317" t="s">
        <v>202</v>
      </c>
      <c r="C1040" s="317" t="s">
        <v>335</v>
      </c>
      <c r="D1040" s="138" t="s">
        <v>1764</v>
      </c>
      <c r="E1040" s="317" t="s">
        <v>579</v>
      </c>
      <c r="F1040" s="318">
        <v>47170</v>
      </c>
      <c r="G1040" s="319" t="s">
        <v>1766</v>
      </c>
      <c r="H1040" s="319">
        <v>148</v>
      </c>
      <c r="I1040" s="320">
        <v>1055.43</v>
      </c>
      <c r="J1040" s="320">
        <v>156203.29</v>
      </c>
      <c r="K1040" s="319" t="s">
        <v>101</v>
      </c>
      <c r="L1040" s="327">
        <v>3.8E-3</v>
      </c>
    </row>
    <row r="1041" spans="1:12" ht="15.75" thickBot="1" x14ac:dyDescent="0.3">
      <c r="A1041" s="326" t="s">
        <v>124</v>
      </c>
      <c r="B1041" s="317" t="s">
        <v>455</v>
      </c>
      <c r="C1041" s="317" t="s">
        <v>800</v>
      </c>
      <c r="D1041" s="138" t="s">
        <v>456</v>
      </c>
      <c r="E1041" s="317" t="s">
        <v>1291</v>
      </c>
      <c r="F1041" s="318">
        <v>52032</v>
      </c>
      <c r="G1041" s="319" t="s">
        <v>1307</v>
      </c>
      <c r="H1041" s="321">
        <v>1118</v>
      </c>
      <c r="I1041" s="320">
        <v>1302.45</v>
      </c>
      <c r="J1041" s="320">
        <v>1456135.14</v>
      </c>
      <c r="K1041" s="319" t="s">
        <v>101</v>
      </c>
      <c r="L1041" s="327">
        <v>6.7999999999999996E-3</v>
      </c>
    </row>
    <row r="1042" spans="1:12" ht="15.75" thickBot="1" x14ac:dyDescent="0.3">
      <c r="A1042" s="326" t="s">
        <v>124</v>
      </c>
      <c r="B1042" s="317" t="s">
        <v>455</v>
      </c>
      <c r="C1042" s="317" t="s">
        <v>860</v>
      </c>
      <c r="D1042" s="138" t="s">
        <v>456</v>
      </c>
      <c r="E1042" s="317" t="s">
        <v>1183</v>
      </c>
      <c r="F1042" s="318">
        <v>52032</v>
      </c>
      <c r="G1042" s="319" t="s">
        <v>1307</v>
      </c>
      <c r="H1042" s="319">
        <v>319</v>
      </c>
      <c r="I1042" s="320">
        <v>1302.45</v>
      </c>
      <c r="J1042" s="320">
        <v>415480.42</v>
      </c>
      <c r="K1042" s="319" t="s">
        <v>101</v>
      </c>
      <c r="L1042" s="327">
        <v>7.9000000000000008E-3</v>
      </c>
    </row>
    <row r="1043" spans="1:12" ht="15.75" thickBot="1" x14ac:dyDescent="0.3">
      <c r="A1043" s="326" t="s">
        <v>124</v>
      </c>
      <c r="B1043" s="317" t="s">
        <v>455</v>
      </c>
      <c r="C1043" s="317" t="s">
        <v>909</v>
      </c>
      <c r="D1043" s="138" t="s">
        <v>456</v>
      </c>
      <c r="E1043" s="317" t="s">
        <v>1769</v>
      </c>
      <c r="F1043" s="318">
        <v>52032</v>
      </c>
      <c r="G1043" s="319" t="s">
        <v>1307</v>
      </c>
      <c r="H1043" s="319">
        <v>340</v>
      </c>
      <c r="I1043" s="320">
        <v>1302.45</v>
      </c>
      <c r="J1043" s="320">
        <v>442831.8</v>
      </c>
      <c r="K1043" s="319" t="s">
        <v>101</v>
      </c>
      <c r="L1043" s="327">
        <v>9.5999999999999992E-3</v>
      </c>
    </row>
    <row r="1044" spans="1:12" ht="15.75" thickBot="1" x14ac:dyDescent="0.3">
      <c r="A1044" s="326" t="s">
        <v>124</v>
      </c>
      <c r="B1044" s="317" t="s">
        <v>455</v>
      </c>
      <c r="C1044" s="317" t="s">
        <v>861</v>
      </c>
      <c r="D1044" s="138" t="s">
        <v>456</v>
      </c>
      <c r="E1044" s="317" t="s">
        <v>1770</v>
      </c>
      <c r="F1044" s="318">
        <v>52032</v>
      </c>
      <c r="G1044" s="319" t="s">
        <v>1307</v>
      </c>
      <c r="H1044" s="319">
        <v>423</v>
      </c>
      <c r="I1044" s="320">
        <v>1302.45</v>
      </c>
      <c r="J1044" s="320">
        <v>550934.86</v>
      </c>
      <c r="K1044" s="319" t="s">
        <v>101</v>
      </c>
      <c r="L1044" s="327">
        <v>1.49E-2</v>
      </c>
    </row>
    <row r="1045" spans="1:12" ht="15.75" thickBot="1" x14ac:dyDescent="0.3">
      <c r="A1045" s="326" t="s">
        <v>124</v>
      </c>
      <c r="B1045" s="317" t="s">
        <v>192</v>
      </c>
      <c r="C1045" s="317" t="s">
        <v>98</v>
      </c>
      <c r="D1045" s="138" t="s">
        <v>639</v>
      </c>
      <c r="E1045" s="317" t="s">
        <v>721</v>
      </c>
      <c r="F1045" s="318">
        <v>46142</v>
      </c>
      <c r="G1045" s="319" t="s">
        <v>101</v>
      </c>
      <c r="H1045" s="321">
        <v>1207</v>
      </c>
      <c r="I1045" s="320">
        <v>701.28</v>
      </c>
      <c r="J1045" s="320">
        <v>846449.6</v>
      </c>
      <c r="K1045" s="319" t="s">
        <v>101</v>
      </c>
      <c r="L1045" s="327">
        <v>1.6000000000000001E-3</v>
      </c>
    </row>
    <row r="1046" spans="1:12" ht="15.75" thickBot="1" x14ac:dyDescent="0.3">
      <c r="A1046" s="326" t="s">
        <v>124</v>
      </c>
      <c r="B1046" s="317" t="s">
        <v>192</v>
      </c>
      <c r="C1046" s="317" t="s">
        <v>106</v>
      </c>
      <c r="D1046" s="138" t="s">
        <v>639</v>
      </c>
      <c r="E1046" s="317" t="s">
        <v>1771</v>
      </c>
      <c r="F1046" s="318">
        <v>46142</v>
      </c>
      <c r="G1046" s="319" t="s">
        <v>101</v>
      </c>
      <c r="H1046" s="321">
        <v>1261</v>
      </c>
      <c r="I1046" s="320">
        <v>701.28</v>
      </c>
      <c r="J1046" s="320">
        <v>884318.92</v>
      </c>
      <c r="K1046" s="319" t="s">
        <v>101</v>
      </c>
      <c r="L1046" s="327">
        <v>2.7000000000000001E-3</v>
      </c>
    </row>
    <row r="1047" spans="1:12" ht="15.75" thickBot="1" x14ac:dyDescent="0.3">
      <c r="A1047" s="326" t="s">
        <v>124</v>
      </c>
      <c r="B1047" s="317" t="s">
        <v>192</v>
      </c>
      <c r="C1047" s="317" t="s">
        <v>334</v>
      </c>
      <c r="D1047" s="138" t="s">
        <v>639</v>
      </c>
      <c r="E1047" s="317" t="s">
        <v>1772</v>
      </c>
      <c r="F1047" s="318">
        <v>46142</v>
      </c>
      <c r="G1047" s="319" t="s">
        <v>101</v>
      </c>
      <c r="H1047" s="321">
        <v>2881</v>
      </c>
      <c r="I1047" s="320">
        <v>701.28</v>
      </c>
      <c r="J1047" s="320">
        <v>2020398.74</v>
      </c>
      <c r="K1047" s="319" t="s">
        <v>101</v>
      </c>
      <c r="L1047" s="327">
        <v>6.0000000000000001E-3</v>
      </c>
    </row>
    <row r="1048" spans="1:12" ht="15.75" thickBot="1" x14ac:dyDescent="0.3">
      <c r="A1048" s="326" t="s">
        <v>124</v>
      </c>
      <c r="B1048" s="317" t="s">
        <v>192</v>
      </c>
      <c r="C1048" s="317" t="s">
        <v>267</v>
      </c>
      <c r="D1048" s="138" t="s">
        <v>639</v>
      </c>
      <c r="E1048" s="317" t="s">
        <v>1184</v>
      </c>
      <c r="F1048" s="318">
        <v>46142</v>
      </c>
      <c r="G1048" s="319" t="s">
        <v>101</v>
      </c>
      <c r="H1048" s="321">
        <v>1905</v>
      </c>
      <c r="I1048" s="320">
        <v>701.32</v>
      </c>
      <c r="J1048" s="320">
        <v>1336008.8500000001</v>
      </c>
      <c r="K1048" s="319" t="s">
        <v>101</v>
      </c>
      <c r="L1048" s="327">
        <v>6.3E-3</v>
      </c>
    </row>
    <row r="1049" spans="1:12" ht="15.75" thickBot="1" x14ac:dyDescent="0.3">
      <c r="A1049" s="326" t="s">
        <v>124</v>
      </c>
      <c r="B1049" s="317" t="s">
        <v>192</v>
      </c>
      <c r="C1049" s="317" t="s">
        <v>335</v>
      </c>
      <c r="D1049" s="138" t="s">
        <v>639</v>
      </c>
      <c r="E1049" s="317" t="s">
        <v>722</v>
      </c>
      <c r="F1049" s="318">
        <v>46142</v>
      </c>
      <c r="G1049" s="319" t="s">
        <v>101</v>
      </c>
      <c r="H1049" s="319">
        <v>172</v>
      </c>
      <c r="I1049" s="320">
        <v>701.32</v>
      </c>
      <c r="J1049" s="320">
        <v>120626.52</v>
      </c>
      <c r="K1049" s="319" t="s">
        <v>101</v>
      </c>
      <c r="L1049" s="327">
        <v>3.0000000000000001E-3</v>
      </c>
    </row>
    <row r="1050" spans="1:12" ht="15.75" thickBot="1" x14ac:dyDescent="0.3">
      <c r="A1050" s="326" t="s">
        <v>124</v>
      </c>
      <c r="B1050" s="317" t="s">
        <v>394</v>
      </c>
      <c r="C1050" s="317" t="s">
        <v>800</v>
      </c>
      <c r="D1050" s="138" t="s">
        <v>325</v>
      </c>
      <c r="E1050" s="317" t="s">
        <v>818</v>
      </c>
      <c r="F1050" s="318">
        <v>47250</v>
      </c>
      <c r="G1050" s="319" t="s">
        <v>101</v>
      </c>
      <c r="H1050" s="319">
        <v>360</v>
      </c>
      <c r="I1050" s="320">
        <v>470.96</v>
      </c>
      <c r="J1050" s="320">
        <v>169545.84</v>
      </c>
      <c r="K1050" s="319" t="s">
        <v>101</v>
      </c>
      <c r="L1050" s="327">
        <v>8.0000000000000004E-4</v>
      </c>
    </row>
    <row r="1051" spans="1:12" ht="15.75" thickBot="1" x14ac:dyDescent="0.3">
      <c r="A1051" s="326" t="s">
        <v>124</v>
      </c>
      <c r="B1051" s="317" t="s">
        <v>394</v>
      </c>
      <c r="C1051" s="317" t="s">
        <v>98</v>
      </c>
      <c r="D1051" s="138" t="s">
        <v>325</v>
      </c>
      <c r="E1051" s="317" t="s">
        <v>1335</v>
      </c>
      <c r="F1051" s="318">
        <v>47250</v>
      </c>
      <c r="G1051" s="319" t="s">
        <v>101</v>
      </c>
      <c r="H1051" s="321">
        <v>1552</v>
      </c>
      <c r="I1051" s="320">
        <v>470.96</v>
      </c>
      <c r="J1051" s="320">
        <v>730930.96</v>
      </c>
      <c r="K1051" s="319" t="s">
        <v>101</v>
      </c>
      <c r="L1051" s="327">
        <v>1.4E-3</v>
      </c>
    </row>
    <row r="1052" spans="1:12" ht="15.75" thickBot="1" x14ac:dyDescent="0.3">
      <c r="A1052" s="326" t="s">
        <v>124</v>
      </c>
      <c r="B1052" s="317" t="s">
        <v>394</v>
      </c>
      <c r="C1052" s="317" t="s">
        <v>106</v>
      </c>
      <c r="D1052" s="138" t="s">
        <v>325</v>
      </c>
      <c r="E1052" s="317" t="s">
        <v>609</v>
      </c>
      <c r="F1052" s="318">
        <v>47250</v>
      </c>
      <c r="G1052" s="319" t="s">
        <v>101</v>
      </c>
      <c r="H1052" s="321">
        <v>1646</v>
      </c>
      <c r="I1052" s="320">
        <v>470.96</v>
      </c>
      <c r="J1052" s="320">
        <v>775201.27</v>
      </c>
      <c r="K1052" s="319" t="s">
        <v>101</v>
      </c>
      <c r="L1052" s="327">
        <v>2.3999999999999998E-3</v>
      </c>
    </row>
    <row r="1053" spans="1:12" ht="15.75" thickBot="1" x14ac:dyDescent="0.3">
      <c r="A1053" s="326" t="s">
        <v>124</v>
      </c>
      <c r="B1053" s="317" t="s">
        <v>394</v>
      </c>
      <c r="C1053" s="317" t="s">
        <v>106</v>
      </c>
      <c r="D1053" s="138" t="s">
        <v>920</v>
      </c>
      <c r="E1053" s="317" t="s">
        <v>543</v>
      </c>
      <c r="F1053" s="318">
        <v>48346</v>
      </c>
      <c r="G1053" s="319" t="s">
        <v>101</v>
      </c>
      <c r="H1053" s="319">
        <v>73</v>
      </c>
      <c r="I1053" s="320">
        <v>457.19</v>
      </c>
      <c r="J1053" s="320">
        <v>33374.639999999999</v>
      </c>
      <c r="K1053" s="319" t="s">
        <v>101</v>
      </c>
      <c r="L1053" s="327">
        <v>1E-4</v>
      </c>
    </row>
    <row r="1054" spans="1:12" ht="15.75" thickBot="1" x14ac:dyDescent="0.3">
      <c r="A1054" s="326" t="s">
        <v>124</v>
      </c>
      <c r="B1054" s="317" t="s">
        <v>394</v>
      </c>
      <c r="C1054" s="317" t="s">
        <v>334</v>
      </c>
      <c r="D1054" s="138" t="s">
        <v>325</v>
      </c>
      <c r="E1054" s="317" t="s">
        <v>1209</v>
      </c>
      <c r="F1054" s="318">
        <v>47250</v>
      </c>
      <c r="G1054" s="319" t="s">
        <v>101</v>
      </c>
      <c r="H1054" s="321">
        <v>1006</v>
      </c>
      <c r="I1054" s="320">
        <v>470.96</v>
      </c>
      <c r="J1054" s="320">
        <v>473786.43</v>
      </c>
      <c r="K1054" s="319" t="s">
        <v>101</v>
      </c>
      <c r="L1054" s="327">
        <v>1.4E-3</v>
      </c>
    </row>
    <row r="1055" spans="1:12" ht="15.75" thickBot="1" x14ac:dyDescent="0.3">
      <c r="A1055" s="326" t="s">
        <v>124</v>
      </c>
      <c r="B1055" s="317" t="s">
        <v>394</v>
      </c>
      <c r="C1055" s="317" t="s">
        <v>334</v>
      </c>
      <c r="D1055" s="138" t="s">
        <v>736</v>
      </c>
      <c r="E1055" s="317" t="s">
        <v>737</v>
      </c>
      <c r="F1055" s="318">
        <v>48527</v>
      </c>
      <c r="G1055" s="319" t="s">
        <v>101</v>
      </c>
      <c r="H1055" s="319">
        <v>655</v>
      </c>
      <c r="I1055" s="320">
        <v>433.58</v>
      </c>
      <c r="J1055" s="320">
        <v>283994.69</v>
      </c>
      <c r="K1055" s="319" t="s">
        <v>101</v>
      </c>
      <c r="L1055" s="327">
        <v>8.0000000000000004E-4</v>
      </c>
    </row>
    <row r="1056" spans="1:12" ht="15.75" thickBot="1" x14ac:dyDescent="0.3">
      <c r="A1056" s="326" t="s">
        <v>124</v>
      </c>
      <c r="B1056" s="317" t="s">
        <v>394</v>
      </c>
      <c r="C1056" s="317" t="s">
        <v>334</v>
      </c>
      <c r="D1056" s="138" t="s">
        <v>920</v>
      </c>
      <c r="E1056" s="317" t="s">
        <v>578</v>
      </c>
      <c r="F1056" s="318">
        <v>48346</v>
      </c>
      <c r="G1056" s="319" t="s">
        <v>101</v>
      </c>
      <c r="H1056" s="319">
        <v>110</v>
      </c>
      <c r="I1056" s="320">
        <v>457.19</v>
      </c>
      <c r="J1056" s="320">
        <v>50290.559999999998</v>
      </c>
      <c r="K1056" s="319" t="s">
        <v>101</v>
      </c>
      <c r="L1056" s="327">
        <v>1E-4</v>
      </c>
    </row>
    <row r="1057" spans="1:12" ht="15.75" thickBot="1" x14ac:dyDescent="0.3">
      <c r="A1057" s="326" t="s">
        <v>124</v>
      </c>
      <c r="B1057" s="317" t="s">
        <v>394</v>
      </c>
      <c r="C1057" s="317" t="s">
        <v>909</v>
      </c>
      <c r="D1057" s="138" t="s">
        <v>920</v>
      </c>
      <c r="E1057" s="317" t="s">
        <v>992</v>
      </c>
      <c r="F1057" s="318">
        <v>48346</v>
      </c>
      <c r="G1057" s="319" t="s">
        <v>101</v>
      </c>
      <c r="H1057" s="319">
        <v>100</v>
      </c>
      <c r="I1057" s="320">
        <v>457.19</v>
      </c>
      <c r="J1057" s="320">
        <v>45718.69</v>
      </c>
      <c r="K1057" s="319" t="s">
        <v>101</v>
      </c>
      <c r="L1057" s="327">
        <v>1E-3</v>
      </c>
    </row>
    <row r="1058" spans="1:12" ht="15.75" thickBot="1" x14ac:dyDescent="0.3">
      <c r="A1058" s="326" t="s">
        <v>124</v>
      </c>
      <c r="B1058" s="317" t="s">
        <v>394</v>
      </c>
      <c r="C1058" s="317" t="s">
        <v>335</v>
      </c>
      <c r="D1058" s="138" t="s">
        <v>325</v>
      </c>
      <c r="E1058" s="317" t="s">
        <v>588</v>
      </c>
      <c r="F1058" s="318">
        <v>47250</v>
      </c>
      <c r="G1058" s="319" t="s">
        <v>101</v>
      </c>
      <c r="H1058" s="319">
        <v>126</v>
      </c>
      <c r="I1058" s="320">
        <v>470.96</v>
      </c>
      <c r="J1058" s="320">
        <v>59341.04</v>
      </c>
      <c r="K1058" s="319" t="s">
        <v>101</v>
      </c>
      <c r="L1058" s="327">
        <v>1.5E-3</v>
      </c>
    </row>
    <row r="1059" spans="1:12" ht="15.75" thickBot="1" x14ac:dyDescent="0.3">
      <c r="A1059" s="326" t="s">
        <v>124</v>
      </c>
      <c r="B1059" s="317" t="s">
        <v>1137</v>
      </c>
      <c r="C1059" s="317" t="s">
        <v>800</v>
      </c>
      <c r="D1059" s="138" t="s">
        <v>1138</v>
      </c>
      <c r="E1059" s="317" t="s">
        <v>161</v>
      </c>
      <c r="F1059" s="318">
        <v>48044</v>
      </c>
      <c r="G1059" s="319" t="s">
        <v>1773</v>
      </c>
      <c r="H1059" s="319">
        <v>250</v>
      </c>
      <c r="I1059" s="320">
        <v>1096.4100000000001</v>
      </c>
      <c r="J1059" s="320">
        <v>274103.32</v>
      </c>
      <c r="K1059" s="319" t="s">
        <v>101</v>
      </c>
      <c r="L1059" s="327">
        <v>1.2999999999999999E-3</v>
      </c>
    </row>
    <row r="1060" spans="1:12" ht="15.75" thickBot="1" x14ac:dyDescent="0.3">
      <c r="A1060" s="326" t="s">
        <v>124</v>
      </c>
      <c r="B1060" s="317" t="s">
        <v>1139</v>
      </c>
      <c r="C1060" s="317" t="s">
        <v>800</v>
      </c>
      <c r="D1060" s="138" t="s">
        <v>1140</v>
      </c>
      <c r="E1060" s="317" t="s">
        <v>161</v>
      </c>
      <c r="F1060" s="318">
        <v>52305</v>
      </c>
      <c r="G1060" s="319" t="s">
        <v>1774</v>
      </c>
      <c r="H1060" s="319">
        <v>375</v>
      </c>
      <c r="I1060" s="320">
        <v>1147.31</v>
      </c>
      <c r="J1060" s="320">
        <v>430241.78</v>
      </c>
      <c r="K1060" s="319" t="s">
        <v>101</v>
      </c>
      <c r="L1060" s="327">
        <v>2E-3</v>
      </c>
    </row>
    <row r="1061" spans="1:12" ht="15.75" thickBot="1" x14ac:dyDescent="0.3">
      <c r="A1061" s="326" t="s">
        <v>124</v>
      </c>
      <c r="B1061" s="317" t="s">
        <v>773</v>
      </c>
      <c r="C1061" s="317" t="s">
        <v>800</v>
      </c>
      <c r="D1061" s="138" t="s">
        <v>756</v>
      </c>
      <c r="E1061" s="317" t="s">
        <v>1725</v>
      </c>
      <c r="F1061" s="318">
        <v>52671</v>
      </c>
      <c r="G1061" s="319" t="s">
        <v>1775</v>
      </c>
      <c r="H1061" s="319">
        <v>851</v>
      </c>
      <c r="I1061" s="320">
        <v>1040.8800000000001</v>
      </c>
      <c r="J1061" s="320">
        <v>885790.4</v>
      </c>
      <c r="K1061" s="319" t="s">
        <v>101</v>
      </c>
      <c r="L1061" s="327">
        <v>4.1000000000000003E-3</v>
      </c>
    </row>
    <row r="1062" spans="1:12" ht="15.75" thickBot="1" x14ac:dyDescent="0.3">
      <c r="A1062" s="326" t="s">
        <v>124</v>
      </c>
      <c r="B1062" s="317" t="s">
        <v>773</v>
      </c>
      <c r="C1062" s="317" t="s">
        <v>860</v>
      </c>
      <c r="D1062" s="138" t="s">
        <v>756</v>
      </c>
      <c r="E1062" s="317" t="s">
        <v>1185</v>
      </c>
      <c r="F1062" s="318">
        <v>52671</v>
      </c>
      <c r="G1062" s="319" t="s">
        <v>1775</v>
      </c>
      <c r="H1062" s="319">
        <v>149</v>
      </c>
      <c r="I1062" s="320">
        <v>1040.8800000000001</v>
      </c>
      <c r="J1062" s="320">
        <v>155091.39000000001</v>
      </c>
      <c r="K1062" s="319" t="s">
        <v>101</v>
      </c>
      <c r="L1062" s="327">
        <v>3.0000000000000001E-3</v>
      </c>
    </row>
    <row r="1063" spans="1:12" ht="15.75" thickBot="1" x14ac:dyDescent="0.3">
      <c r="A1063" s="326" t="s">
        <v>124</v>
      </c>
      <c r="B1063" s="317" t="s">
        <v>1032</v>
      </c>
      <c r="C1063" s="317" t="s">
        <v>800</v>
      </c>
      <c r="D1063" s="138" t="s">
        <v>1009</v>
      </c>
      <c r="E1063" s="317" t="s">
        <v>1292</v>
      </c>
      <c r="F1063" s="318">
        <v>48136</v>
      </c>
      <c r="G1063" s="319" t="s">
        <v>1544</v>
      </c>
      <c r="H1063" s="321">
        <v>2059</v>
      </c>
      <c r="I1063" s="320">
        <v>1182.71</v>
      </c>
      <c r="J1063" s="320">
        <v>2435206.9900000002</v>
      </c>
      <c r="K1063" s="319" t="s">
        <v>101</v>
      </c>
      <c r="L1063" s="327">
        <v>1.14E-2</v>
      </c>
    </row>
    <row r="1064" spans="1:12" ht="15.75" thickBot="1" x14ac:dyDescent="0.3">
      <c r="A1064" s="326" t="s">
        <v>124</v>
      </c>
      <c r="B1064" s="317" t="s">
        <v>1032</v>
      </c>
      <c r="C1064" s="317" t="s">
        <v>860</v>
      </c>
      <c r="D1064" s="138" t="s">
        <v>1009</v>
      </c>
      <c r="E1064" s="317" t="s">
        <v>1186</v>
      </c>
      <c r="F1064" s="318">
        <v>48136</v>
      </c>
      <c r="G1064" s="319" t="s">
        <v>1544</v>
      </c>
      <c r="H1064" s="319">
        <v>581</v>
      </c>
      <c r="I1064" s="320">
        <v>1182.71</v>
      </c>
      <c r="J1064" s="320">
        <v>687156.51</v>
      </c>
      <c r="K1064" s="319" t="s">
        <v>101</v>
      </c>
      <c r="L1064" s="327">
        <v>1.3100000000000001E-2</v>
      </c>
    </row>
    <row r="1065" spans="1:12" ht="15.75" thickBot="1" x14ac:dyDescent="0.3">
      <c r="A1065" s="326" t="s">
        <v>124</v>
      </c>
      <c r="B1065" s="317" t="s">
        <v>1032</v>
      </c>
      <c r="C1065" s="317" t="s">
        <v>861</v>
      </c>
      <c r="D1065" s="138" t="s">
        <v>1009</v>
      </c>
      <c r="E1065" s="317" t="s">
        <v>1293</v>
      </c>
      <c r="F1065" s="318">
        <v>48136</v>
      </c>
      <c r="G1065" s="319" t="s">
        <v>1544</v>
      </c>
      <c r="H1065" s="319">
        <v>365</v>
      </c>
      <c r="I1065" s="320">
        <v>1182.71</v>
      </c>
      <c r="J1065" s="320">
        <v>431690.41</v>
      </c>
      <c r="K1065" s="319" t="s">
        <v>101</v>
      </c>
      <c r="L1065" s="327">
        <v>1.17E-2</v>
      </c>
    </row>
    <row r="1066" spans="1:12" ht="15.75" thickBot="1" x14ac:dyDescent="0.3">
      <c r="A1066" s="326" t="s">
        <v>124</v>
      </c>
      <c r="B1066" s="317" t="s">
        <v>1141</v>
      </c>
      <c r="C1066" s="317" t="s">
        <v>800</v>
      </c>
      <c r="D1066" s="138" t="s">
        <v>1142</v>
      </c>
      <c r="E1066" s="317" t="s">
        <v>161</v>
      </c>
      <c r="F1066" s="318">
        <v>52793</v>
      </c>
      <c r="G1066" s="319" t="s">
        <v>1776</v>
      </c>
      <c r="H1066" s="321">
        <v>1084</v>
      </c>
      <c r="I1066" s="320">
        <v>1111.3499999999999</v>
      </c>
      <c r="J1066" s="320">
        <v>1204708.1499999999</v>
      </c>
      <c r="K1066" s="319" t="s">
        <v>101</v>
      </c>
      <c r="L1066" s="327">
        <v>5.5999999999999999E-3</v>
      </c>
    </row>
    <row r="1067" spans="1:12" ht="15.75" thickBot="1" x14ac:dyDescent="0.3">
      <c r="A1067" s="326" t="s">
        <v>124</v>
      </c>
      <c r="B1067" s="317" t="s">
        <v>203</v>
      </c>
      <c r="C1067" s="317" t="s">
        <v>235</v>
      </c>
      <c r="D1067" s="138" t="s">
        <v>157</v>
      </c>
      <c r="E1067" s="317" t="s">
        <v>1777</v>
      </c>
      <c r="F1067" s="318">
        <v>46645</v>
      </c>
      <c r="G1067" s="319" t="s">
        <v>1308</v>
      </c>
      <c r="H1067" s="319">
        <v>194</v>
      </c>
      <c r="I1067" s="320">
        <v>1291.7</v>
      </c>
      <c r="J1067" s="320">
        <v>250590.45</v>
      </c>
      <c r="K1067" s="319" t="s">
        <v>101</v>
      </c>
      <c r="L1067" s="327">
        <v>0.2064</v>
      </c>
    </row>
    <row r="1068" spans="1:12" ht="15.75" thickBot="1" x14ac:dyDescent="0.3">
      <c r="A1068" s="326" t="s">
        <v>124</v>
      </c>
      <c r="B1068" s="317" t="s">
        <v>203</v>
      </c>
      <c r="C1068" s="317" t="s">
        <v>909</v>
      </c>
      <c r="D1068" s="138" t="s">
        <v>157</v>
      </c>
      <c r="E1068" s="317" t="s">
        <v>1778</v>
      </c>
      <c r="F1068" s="318">
        <v>46645</v>
      </c>
      <c r="G1068" s="319" t="s">
        <v>1308</v>
      </c>
      <c r="H1068" s="319">
        <v>196</v>
      </c>
      <c r="I1068" s="320">
        <v>1291.7</v>
      </c>
      <c r="J1068" s="320">
        <v>253173.86</v>
      </c>
      <c r="K1068" s="319" t="s">
        <v>101</v>
      </c>
      <c r="L1068" s="327">
        <v>5.4999999999999997E-3</v>
      </c>
    </row>
    <row r="1069" spans="1:12" ht="15.75" thickBot="1" x14ac:dyDescent="0.3">
      <c r="A1069" s="326" t="s">
        <v>124</v>
      </c>
      <c r="B1069" s="317" t="s">
        <v>437</v>
      </c>
      <c r="C1069" s="317" t="s">
        <v>800</v>
      </c>
      <c r="D1069" s="138" t="s">
        <v>890</v>
      </c>
      <c r="E1069" s="317" t="s">
        <v>161</v>
      </c>
      <c r="F1069" s="318">
        <v>47325</v>
      </c>
      <c r="G1069" s="319" t="s">
        <v>101</v>
      </c>
      <c r="H1069" s="319">
        <v>357</v>
      </c>
      <c r="I1069" s="320">
        <v>48.17</v>
      </c>
      <c r="J1069" s="320">
        <v>17196</v>
      </c>
      <c r="K1069" s="319" t="s">
        <v>101</v>
      </c>
      <c r="L1069" s="327">
        <v>1E-4</v>
      </c>
    </row>
    <row r="1070" spans="1:12" ht="15.75" thickBot="1" x14ac:dyDescent="0.3">
      <c r="A1070" s="326" t="s">
        <v>124</v>
      </c>
      <c r="B1070" s="317" t="s">
        <v>437</v>
      </c>
      <c r="C1070" s="317" t="s">
        <v>860</v>
      </c>
      <c r="D1070" s="138" t="s">
        <v>890</v>
      </c>
      <c r="E1070" s="317" t="s">
        <v>161</v>
      </c>
      <c r="F1070" s="318">
        <v>47325</v>
      </c>
      <c r="G1070" s="319" t="s">
        <v>101</v>
      </c>
      <c r="H1070" s="319">
        <v>97</v>
      </c>
      <c r="I1070" s="320">
        <v>48.17</v>
      </c>
      <c r="J1070" s="320">
        <v>4672.3</v>
      </c>
      <c r="K1070" s="319" t="s">
        <v>101</v>
      </c>
      <c r="L1070" s="327">
        <v>1E-4</v>
      </c>
    </row>
    <row r="1071" spans="1:12" ht="15.75" thickBot="1" x14ac:dyDescent="0.3">
      <c r="A1071" s="326" t="s">
        <v>124</v>
      </c>
      <c r="B1071" s="317" t="s">
        <v>437</v>
      </c>
      <c r="C1071" s="317" t="s">
        <v>98</v>
      </c>
      <c r="D1071" s="138" t="s">
        <v>890</v>
      </c>
      <c r="E1071" s="317" t="s">
        <v>161</v>
      </c>
      <c r="F1071" s="318">
        <v>47325</v>
      </c>
      <c r="G1071" s="319" t="s">
        <v>101</v>
      </c>
      <c r="H1071" s="321">
        <v>2280</v>
      </c>
      <c r="I1071" s="320">
        <v>48.17</v>
      </c>
      <c r="J1071" s="320">
        <v>109823.19</v>
      </c>
      <c r="K1071" s="319" t="s">
        <v>101</v>
      </c>
      <c r="L1071" s="327">
        <v>2.0000000000000001E-4</v>
      </c>
    </row>
    <row r="1072" spans="1:12" ht="15.75" thickBot="1" x14ac:dyDescent="0.3">
      <c r="A1072" s="326" t="s">
        <v>124</v>
      </c>
      <c r="B1072" s="317" t="s">
        <v>437</v>
      </c>
      <c r="C1072" s="317" t="s">
        <v>106</v>
      </c>
      <c r="D1072" s="138" t="s">
        <v>890</v>
      </c>
      <c r="E1072" s="317" t="s">
        <v>161</v>
      </c>
      <c r="F1072" s="318">
        <v>47325</v>
      </c>
      <c r="G1072" s="319" t="s">
        <v>101</v>
      </c>
      <c r="H1072" s="321">
        <v>2306</v>
      </c>
      <c r="I1072" s="320">
        <v>48.17</v>
      </c>
      <c r="J1072" s="320">
        <v>111075.56</v>
      </c>
      <c r="K1072" s="319" t="s">
        <v>101</v>
      </c>
      <c r="L1072" s="327">
        <v>2.9999999999999997E-4</v>
      </c>
    </row>
    <row r="1073" spans="1:12" ht="15.75" thickBot="1" x14ac:dyDescent="0.3">
      <c r="A1073" s="326" t="s">
        <v>124</v>
      </c>
      <c r="B1073" s="317" t="s">
        <v>437</v>
      </c>
      <c r="C1073" s="317" t="s">
        <v>99</v>
      </c>
      <c r="D1073" s="138" t="s">
        <v>891</v>
      </c>
      <c r="E1073" s="317" t="s">
        <v>161</v>
      </c>
      <c r="F1073" s="318">
        <v>47325</v>
      </c>
      <c r="G1073" s="319" t="s">
        <v>101</v>
      </c>
      <c r="H1073" s="319">
        <v>725</v>
      </c>
      <c r="I1073" s="320">
        <v>46.37</v>
      </c>
      <c r="J1073" s="320">
        <v>33617.94</v>
      </c>
      <c r="K1073" s="319" t="s">
        <v>101</v>
      </c>
      <c r="L1073" s="327">
        <v>1.1000000000000001E-3</v>
      </c>
    </row>
    <row r="1074" spans="1:12" ht="15.75" thickBot="1" x14ac:dyDescent="0.3">
      <c r="A1074" s="326" t="s">
        <v>124</v>
      </c>
      <c r="B1074" s="317" t="s">
        <v>437</v>
      </c>
      <c r="C1074" s="317" t="s">
        <v>334</v>
      </c>
      <c r="D1074" s="138" t="s">
        <v>891</v>
      </c>
      <c r="E1074" s="317" t="s">
        <v>161</v>
      </c>
      <c r="F1074" s="318">
        <v>47325</v>
      </c>
      <c r="G1074" s="319" t="s">
        <v>101</v>
      </c>
      <c r="H1074" s="319">
        <v>816</v>
      </c>
      <c r="I1074" s="320">
        <v>47.33</v>
      </c>
      <c r="J1074" s="320">
        <v>38617.64</v>
      </c>
      <c r="K1074" s="319" t="s">
        <v>101</v>
      </c>
      <c r="L1074" s="327">
        <v>1E-4</v>
      </c>
    </row>
    <row r="1075" spans="1:12" ht="15.75" thickBot="1" x14ac:dyDescent="0.3">
      <c r="A1075" s="326" t="s">
        <v>124</v>
      </c>
      <c r="B1075" s="317" t="s">
        <v>437</v>
      </c>
      <c r="C1075" s="317" t="s">
        <v>334</v>
      </c>
      <c r="D1075" s="138" t="s">
        <v>890</v>
      </c>
      <c r="E1075" s="317" t="s">
        <v>161</v>
      </c>
      <c r="F1075" s="318">
        <v>47325</v>
      </c>
      <c r="G1075" s="319" t="s">
        <v>101</v>
      </c>
      <c r="H1075" s="319">
        <v>70</v>
      </c>
      <c r="I1075" s="320">
        <v>48.17</v>
      </c>
      <c r="J1075" s="320">
        <v>3371.76</v>
      </c>
      <c r="K1075" s="319" t="s">
        <v>101</v>
      </c>
      <c r="L1075" s="327">
        <v>0</v>
      </c>
    </row>
    <row r="1076" spans="1:12" ht="15.75" thickBot="1" x14ac:dyDescent="0.3">
      <c r="A1076" s="326" t="s">
        <v>124</v>
      </c>
      <c r="B1076" s="317" t="s">
        <v>437</v>
      </c>
      <c r="C1076" s="317" t="s">
        <v>335</v>
      </c>
      <c r="D1076" s="138" t="s">
        <v>890</v>
      </c>
      <c r="E1076" s="317" t="s">
        <v>161</v>
      </c>
      <c r="F1076" s="318">
        <v>47325</v>
      </c>
      <c r="G1076" s="319" t="s">
        <v>101</v>
      </c>
      <c r="H1076" s="319">
        <v>23</v>
      </c>
      <c r="I1076" s="320">
        <v>47.24</v>
      </c>
      <c r="J1076" s="320">
        <v>1086.54</v>
      </c>
      <c r="K1076" s="319" t="s">
        <v>101</v>
      </c>
      <c r="L1076" s="327">
        <v>0</v>
      </c>
    </row>
    <row r="1077" spans="1:12" ht="15.75" thickBot="1" x14ac:dyDescent="0.3">
      <c r="A1077" s="326" t="s">
        <v>124</v>
      </c>
      <c r="B1077" s="317" t="s">
        <v>1779</v>
      </c>
      <c r="C1077" s="317" t="s">
        <v>800</v>
      </c>
      <c r="D1077" s="138" t="s">
        <v>1347</v>
      </c>
      <c r="E1077" s="317" t="s">
        <v>1780</v>
      </c>
      <c r="F1077" s="318">
        <v>47802</v>
      </c>
      <c r="G1077" s="319" t="s">
        <v>1306</v>
      </c>
      <c r="H1077" s="321">
        <v>1541</v>
      </c>
      <c r="I1077" s="320">
        <v>1176.99</v>
      </c>
      <c r="J1077" s="320">
        <v>1813746.71</v>
      </c>
      <c r="K1077" s="319" t="s">
        <v>101</v>
      </c>
      <c r="L1077" s="327">
        <v>8.5000000000000006E-3</v>
      </c>
    </row>
    <row r="1078" spans="1:12" ht="15.75" thickBot="1" x14ac:dyDescent="0.3">
      <c r="A1078" s="326" t="s">
        <v>124</v>
      </c>
      <c r="B1078" s="317" t="s">
        <v>1779</v>
      </c>
      <c r="C1078" s="317" t="s">
        <v>800</v>
      </c>
      <c r="D1078" s="138" t="s">
        <v>1346</v>
      </c>
      <c r="E1078" s="317" t="s">
        <v>1781</v>
      </c>
      <c r="F1078" s="318">
        <v>47192</v>
      </c>
      <c r="G1078" s="319" t="s">
        <v>1330</v>
      </c>
      <c r="H1078" s="319">
        <v>362</v>
      </c>
      <c r="I1078" s="320">
        <v>655.21</v>
      </c>
      <c r="J1078" s="320">
        <v>237184.22</v>
      </c>
      <c r="K1078" s="319" t="s">
        <v>101</v>
      </c>
      <c r="L1078" s="327">
        <v>1.1000000000000001E-3</v>
      </c>
    </row>
    <row r="1079" spans="1:12" ht="15.75" thickBot="1" x14ac:dyDescent="0.3">
      <c r="A1079" s="326" t="s">
        <v>124</v>
      </c>
      <c r="B1079" s="317" t="s">
        <v>1779</v>
      </c>
      <c r="C1079" s="317" t="s">
        <v>860</v>
      </c>
      <c r="D1079" s="138" t="s">
        <v>1347</v>
      </c>
      <c r="E1079" s="317" t="s">
        <v>1782</v>
      </c>
      <c r="F1079" s="318">
        <v>47802</v>
      </c>
      <c r="G1079" s="319" t="s">
        <v>1306</v>
      </c>
      <c r="H1079" s="319">
        <v>589</v>
      </c>
      <c r="I1079" s="320">
        <v>1176.99</v>
      </c>
      <c r="J1079" s="320">
        <v>693249.07</v>
      </c>
      <c r="K1079" s="319" t="s">
        <v>101</v>
      </c>
      <c r="L1079" s="327">
        <v>1.32E-2</v>
      </c>
    </row>
    <row r="1080" spans="1:12" ht="15.75" thickBot="1" x14ac:dyDescent="0.3">
      <c r="A1080" s="326" t="s">
        <v>124</v>
      </c>
      <c r="B1080" s="317" t="s">
        <v>1779</v>
      </c>
      <c r="C1080" s="317" t="s">
        <v>909</v>
      </c>
      <c r="D1080" s="138" t="s">
        <v>1347</v>
      </c>
      <c r="E1080" s="317" t="s">
        <v>1783</v>
      </c>
      <c r="F1080" s="318">
        <v>47802</v>
      </c>
      <c r="G1080" s="319" t="s">
        <v>1306</v>
      </c>
      <c r="H1080" s="319">
        <v>470</v>
      </c>
      <c r="I1080" s="320">
        <v>1176.99</v>
      </c>
      <c r="J1080" s="320">
        <v>553186.86</v>
      </c>
      <c r="K1080" s="319" t="s">
        <v>101</v>
      </c>
      <c r="L1080" s="327">
        <v>1.2E-2</v>
      </c>
    </row>
    <row r="1081" spans="1:12" ht="15.75" thickBot="1" x14ac:dyDescent="0.3">
      <c r="A1081" s="326" t="s">
        <v>124</v>
      </c>
      <c r="B1081" s="317" t="s">
        <v>1779</v>
      </c>
      <c r="C1081" s="317" t="s">
        <v>861</v>
      </c>
      <c r="D1081" s="138" t="s">
        <v>1347</v>
      </c>
      <c r="E1081" s="317" t="s">
        <v>1187</v>
      </c>
      <c r="F1081" s="318">
        <v>47802</v>
      </c>
      <c r="G1081" s="319" t="s">
        <v>1306</v>
      </c>
      <c r="H1081" s="319">
        <v>400</v>
      </c>
      <c r="I1081" s="320">
        <v>1176.99</v>
      </c>
      <c r="J1081" s="320">
        <v>470797.33</v>
      </c>
      <c r="K1081" s="319" t="s">
        <v>101</v>
      </c>
      <c r="L1081" s="327">
        <v>1.2699999999999999E-2</v>
      </c>
    </row>
    <row r="1082" spans="1:12" ht="15.75" thickBot="1" x14ac:dyDescent="0.3">
      <c r="A1082" s="326" t="s">
        <v>124</v>
      </c>
      <c r="B1082" s="317" t="s">
        <v>8</v>
      </c>
      <c r="C1082" s="317" t="s">
        <v>800</v>
      </c>
      <c r="D1082" s="138" t="s">
        <v>262</v>
      </c>
      <c r="E1082" s="317" t="s">
        <v>1784</v>
      </c>
      <c r="F1082" s="318">
        <v>48044</v>
      </c>
      <c r="G1082" s="319" t="s">
        <v>1486</v>
      </c>
      <c r="H1082" s="321">
        <v>2925</v>
      </c>
      <c r="I1082" s="320">
        <v>1125.3800000000001</v>
      </c>
      <c r="J1082" s="320">
        <v>3291741.4</v>
      </c>
      <c r="K1082" s="319" t="s">
        <v>101</v>
      </c>
      <c r="L1082" s="327">
        <v>1.54E-2</v>
      </c>
    </row>
    <row r="1083" spans="1:12" ht="15.75" thickBot="1" x14ac:dyDescent="0.3">
      <c r="A1083" s="326" t="s">
        <v>124</v>
      </c>
      <c r="B1083" s="317" t="s">
        <v>8</v>
      </c>
      <c r="C1083" s="317" t="s">
        <v>800</v>
      </c>
      <c r="D1083" s="138" t="s">
        <v>7</v>
      </c>
      <c r="E1083" s="317" t="s">
        <v>507</v>
      </c>
      <c r="F1083" s="318">
        <v>46068</v>
      </c>
      <c r="G1083" s="319" t="s">
        <v>1785</v>
      </c>
      <c r="H1083" s="319">
        <v>46</v>
      </c>
      <c r="I1083" s="320">
        <v>5110.3900000000003</v>
      </c>
      <c r="J1083" s="320">
        <v>235077.74</v>
      </c>
      <c r="K1083" s="319" t="s">
        <v>101</v>
      </c>
      <c r="L1083" s="327">
        <v>1.1000000000000001E-3</v>
      </c>
    </row>
    <row r="1084" spans="1:12" ht="15.75" thickBot="1" x14ac:dyDescent="0.3">
      <c r="A1084" s="326" t="s">
        <v>124</v>
      </c>
      <c r="B1084" s="317" t="s">
        <v>8</v>
      </c>
      <c r="C1084" s="317" t="s">
        <v>860</v>
      </c>
      <c r="D1084" s="138" t="s">
        <v>262</v>
      </c>
      <c r="E1084" s="317" t="s">
        <v>1155</v>
      </c>
      <c r="F1084" s="318">
        <v>48044</v>
      </c>
      <c r="G1084" s="319" t="s">
        <v>1486</v>
      </c>
      <c r="H1084" s="319">
        <v>897</v>
      </c>
      <c r="I1084" s="320">
        <v>1125.3800000000001</v>
      </c>
      <c r="J1084" s="320">
        <v>1009467.36</v>
      </c>
      <c r="K1084" s="319" t="s">
        <v>101</v>
      </c>
      <c r="L1084" s="327">
        <v>1.9199999999999998E-2</v>
      </c>
    </row>
    <row r="1085" spans="1:12" ht="15.75" thickBot="1" x14ac:dyDescent="0.3">
      <c r="A1085" s="326" t="s">
        <v>124</v>
      </c>
      <c r="B1085" s="317" t="s">
        <v>8</v>
      </c>
      <c r="C1085" s="317" t="s">
        <v>909</v>
      </c>
      <c r="D1085" s="138" t="s">
        <v>262</v>
      </c>
      <c r="E1085" s="317" t="s">
        <v>1586</v>
      </c>
      <c r="F1085" s="318">
        <v>48044</v>
      </c>
      <c r="G1085" s="319" t="s">
        <v>1486</v>
      </c>
      <c r="H1085" s="319">
        <v>765</v>
      </c>
      <c r="I1085" s="320">
        <v>1125.3800000000001</v>
      </c>
      <c r="J1085" s="320">
        <v>860916.98</v>
      </c>
      <c r="K1085" s="319" t="s">
        <v>101</v>
      </c>
      <c r="L1085" s="327">
        <v>1.8700000000000001E-2</v>
      </c>
    </row>
    <row r="1086" spans="1:12" ht="15.75" thickBot="1" x14ac:dyDescent="0.3">
      <c r="A1086" s="326" t="s">
        <v>124</v>
      </c>
      <c r="B1086" s="317" t="s">
        <v>8</v>
      </c>
      <c r="C1086" s="317" t="s">
        <v>861</v>
      </c>
      <c r="D1086" s="138" t="s">
        <v>262</v>
      </c>
      <c r="E1086" s="317" t="s">
        <v>1786</v>
      </c>
      <c r="F1086" s="318">
        <v>48044</v>
      </c>
      <c r="G1086" s="319" t="s">
        <v>1486</v>
      </c>
      <c r="H1086" s="319">
        <v>519</v>
      </c>
      <c r="I1086" s="320">
        <v>1125.3800000000001</v>
      </c>
      <c r="J1086" s="320">
        <v>584073.09</v>
      </c>
      <c r="K1086" s="319" t="s">
        <v>101</v>
      </c>
      <c r="L1086" s="327">
        <v>1.5800000000000002E-2</v>
      </c>
    </row>
    <row r="1087" spans="1:12" ht="15.75" thickBot="1" x14ac:dyDescent="0.3">
      <c r="A1087" s="326" t="s">
        <v>124</v>
      </c>
      <c r="B1087" s="317" t="s">
        <v>1143</v>
      </c>
      <c r="C1087" s="317" t="s">
        <v>800</v>
      </c>
      <c r="D1087" s="138" t="s">
        <v>1144</v>
      </c>
      <c r="E1087" s="317" t="s">
        <v>161</v>
      </c>
      <c r="F1087" s="318">
        <v>52124</v>
      </c>
      <c r="G1087" s="319" t="s">
        <v>1508</v>
      </c>
      <c r="H1087" s="321">
        <v>664939</v>
      </c>
      <c r="I1087" s="320">
        <v>1.1000000000000001</v>
      </c>
      <c r="J1087" s="320">
        <v>729981.34</v>
      </c>
      <c r="K1087" s="319" t="s">
        <v>101</v>
      </c>
      <c r="L1087" s="327">
        <v>3.3999999999999998E-3</v>
      </c>
    </row>
    <row r="1088" spans="1:12" ht="15.75" thickBot="1" x14ac:dyDescent="0.3">
      <c r="A1088" s="326" t="s">
        <v>124</v>
      </c>
      <c r="B1088" s="317" t="s">
        <v>1143</v>
      </c>
      <c r="C1088" s="317" t="s">
        <v>800</v>
      </c>
      <c r="D1088" s="138" t="s">
        <v>1145</v>
      </c>
      <c r="E1088" s="317" t="s">
        <v>161</v>
      </c>
      <c r="F1088" s="318">
        <v>51881</v>
      </c>
      <c r="G1088" s="319" t="s">
        <v>1693</v>
      </c>
      <c r="H1088" s="321">
        <v>2659</v>
      </c>
      <c r="I1088" s="320">
        <v>11.13</v>
      </c>
      <c r="J1088" s="320">
        <v>29585.81</v>
      </c>
      <c r="K1088" s="319" t="s">
        <v>101</v>
      </c>
      <c r="L1088" s="327">
        <v>1E-4</v>
      </c>
    </row>
    <row r="1089" spans="1:12" ht="15.75" thickBot="1" x14ac:dyDescent="0.3">
      <c r="A1089" s="326" t="s">
        <v>124</v>
      </c>
      <c r="B1089" s="317" t="s">
        <v>457</v>
      </c>
      <c r="C1089" s="317" t="s">
        <v>800</v>
      </c>
      <c r="D1089" s="138" t="s">
        <v>1146</v>
      </c>
      <c r="E1089" s="317" t="s">
        <v>161</v>
      </c>
      <c r="F1089" s="318">
        <v>50175</v>
      </c>
      <c r="G1089" s="319" t="s">
        <v>1632</v>
      </c>
      <c r="H1089" s="319">
        <v>225</v>
      </c>
      <c r="I1089" s="320">
        <v>1127.5</v>
      </c>
      <c r="J1089" s="320">
        <v>253688.15</v>
      </c>
      <c r="K1089" s="319" t="s">
        <v>101</v>
      </c>
      <c r="L1089" s="327">
        <v>1.1999999999999999E-3</v>
      </c>
    </row>
    <row r="1090" spans="1:12" ht="15.75" thickBot="1" x14ac:dyDescent="0.3">
      <c r="A1090" s="326" t="s">
        <v>124</v>
      </c>
      <c r="B1090" s="317" t="s">
        <v>457</v>
      </c>
      <c r="C1090" s="317" t="s">
        <v>860</v>
      </c>
      <c r="D1090" s="138" t="s">
        <v>458</v>
      </c>
      <c r="E1090" s="317" t="s">
        <v>1787</v>
      </c>
      <c r="F1090" s="318">
        <v>48349</v>
      </c>
      <c r="G1090" s="319" t="s">
        <v>1788</v>
      </c>
      <c r="H1090" s="319">
        <v>166</v>
      </c>
      <c r="I1090" s="320">
        <v>1138.7</v>
      </c>
      <c r="J1090" s="320">
        <v>189024.04</v>
      </c>
      <c r="K1090" s="319" t="s">
        <v>101</v>
      </c>
      <c r="L1090" s="327">
        <v>3.5999999999999999E-3</v>
      </c>
    </row>
    <row r="1091" spans="1:12" ht="15.75" thickBot="1" x14ac:dyDescent="0.3">
      <c r="A1091" s="326" t="s">
        <v>124</v>
      </c>
      <c r="B1091" s="317" t="s">
        <v>457</v>
      </c>
      <c r="C1091" s="317" t="s">
        <v>909</v>
      </c>
      <c r="D1091" s="138" t="s">
        <v>458</v>
      </c>
      <c r="E1091" s="317" t="s">
        <v>1789</v>
      </c>
      <c r="F1091" s="318">
        <v>48349</v>
      </c>
      <c r="G1091" s="319" t="s">
        <v>1788</v>
      </c>
      <c r="H1091" s="319">
        <v>168</v>
      </c>
      <c r="I1091" s="320">
        <v>1138.7</v>
      </c>
      <c r="J1091" s="320">
        <v>191301.44</v>
      </c>
      <c r="K1091" s="319" t="s">
        <v>101</v>
      </c>
      <c r="L1091" s="327">
        <v>4.1999999999999997E-3</v>
      </c>
    </row>
    <row r="1092" spans="1:12" ht="15.75" thickBot="1" x14ac:dyDescent="0.3">
      <c r="A1092" s="326" t="s">
        <v>124</v>
      </c>
      <c r="B1092" s="317" t="s">
        <v>457</v>
      </c>
      <c r="C1092" s="317" t="s">
        <v>861</v>
      </c>
      <c r="D1092" s="138" t="s">
        <v>458</v>
      </c>
      <c r="E1092" s="317" t="s">
        <v>1787</v>
      </c>
      <c r="F1092" s="318">
        <v>48349</v>
      </c>
      <c r="G1092" s="319" t="s">
        <v>1788</v>
      </c>
      <c r="H1092" s="319">
        <v>166</v>
      </c>
      <c r="I1092" s="320">
        <v>1138.7</v>
      </c>
      <c r="J1092" s="320">
        <v>189024.04</v>
      </c>
      <c r="K1092" s="319" t="s">
        <v>101</v>
      </c>
      <c r="L1092" s="327">
        <v>5.1000000000000004E-3</v>
      </c>
    </row>
    <row r="1093" spans="1:12" ht="15.75" thickBot="1" x14ac:dyDescent="0.3">
      <c r="A1093" s="326" t="s">
        <v>124</v>
      </c>
      <c r="B1093" s="317" t="s">
        <v>1790</v>
      </c>
      <c r="C1093" s="317" t="s">
        <v>334</v>
      </c>
      <c r="D1093" s="138" t="s">
        <v>1791</v>
      </c>
      <c r="E1093" s="317" t="s">
        <v>1792</v>
      </c>
      <c r="F1093" s="318">
        <v>46310</v>
      </c>
      <c r="G1093" s="319" t="s">
        <v>101</v>
      </c>
      <c r="H1093" s="321">
        <v>1820</v>
      </c>
      <c r="I1093" s="320">
        <v>1081.44</v>
      </c>
      <c r="J1093" s="320">
        <v>1968213.82</v>
      </c>
      <c r="K1093" s="319" t="s">
        <v>101</v>
      </c>
      <c r="L1093" s="327">
        <v>5.7999999999999996E-3</v>
      </c>
    </row>
    <row r="1094" spans="1:12" ht="15.75" thickBot="1" x14ac:dyDescent="0.3">
      <c r="A1094" s="326" t="s">
        <v>124</v>
      </c>
      <c r="B1094" s="317" t="s">
        <v>1790</v>
      </c>
      <c r="C1094" s="317" t="s">
        <v>335</v>
      </c>
      <c r="D1094" s="138" t="s">
        <v>1791</v>
      </c>
      <c r="E1094" s="317" t="s">
        <v>1793</v>
      </c>
      <c r="F1094" s="318">
        <v>46310</v>
      </c>
      <c r="G1094" s="319" t="s">
        <v>101</v>
      </c>
      <c r="H1094" s="319">
        <v>180</v>
      </c>
      <c r="I1094" s="320">
        <v>1081.42</v>
      </c>
      <c r="J1094" s="320">
        <v>194656.43</v>
      </c>
      <c r="K1094" s="319" t="s">
        <v>101</v>
      </c>
      <c r="L1094" s="327">
        <v>4.7999999999999996E-3</v>
      </c>
    </row>
    <row r="1095" spans="1:12" ht="15.75" thickBot="1" x14ac:dyDescent="0.3">
      <c r="A1095" s="326" t="s">
        <v>124</v>
      </c>
      <c r="B1095" s="317" t="s">
        <v>44</v>
      </c>
      <c r="C1095" s="317" t="s">
        <v>800</v>
      </c>
      <c r="D1095" s="138" t="s">
        <v>3</v>
      </c>
      <c r="E1095" s="317" t="s">
        <v>1152</v>
      </c>
      <c r="F1095" s="318">
        <v>46461</v>
      </c>
      <c r="G1095" s="319" t="s">
        <v>1313</v>
      </c>
      <c r="H1095" s="321">
        <v>1707</v>
      </c>
      <c r="I1095" s="320">
        <v>1013.33</v>
      </c>
      <c r="J1095" s="320">
        <v>1729762.76</v>
      </c>
      <c r="K1095" s="319" t="s">
        <v>101</v>
      </c>
      <c r="L1095" s="327">
        <v>8.0999999999999996E-3</v>
      </c>
    </row>
    <row r="1096" spans="1:12" ht="15.75" thickBot="1" x14ac:dyDescent="0.3">
      <c r="A1096" s="326" t="s">
        <v>124</v>
      </c>
      <c r="B1096" s="317" t="s">
        <v>44</v>
      </c>
      <c r="C1096" s="317" t="s">
        <v>800</v>
      </c>
      <c r="D1096" s="138" t="s">
        <v>1005</v>
      </c>
      <c r="E1096" s="317" t="s">
        <v>1794</v>
      </c>
      <c r="F1096" s="318">
        <v>50479</v>
      </c>
      <c r="G1096" s="319" t="s">
        <v>1795</v>
      </c>
      <c r="H1096" s="321">
        <v>1397</v>
      </c>
      <c r="I1096" s="320">
        <v>1034.8499999999999</v>
      </c>
      <c r="J1096" s="320">
        <v>1445685.42</v>
      </c>
      <c r="K1096" s="319" t="s">
        <v>101</v>
      </c>
      <c r="L1096" s="327">
        <v>6.7000000000000002E-3</v>
      </c>
    </row>
    <row r="1097" spans="1:12" ht="15.75" thickBot="1" x14ac:dyDescent="0.3">
      <c r="A1097" s="326" t="s">
        <v>124</v>
      </c>
      <c r="B1097" s="317" t="s">
        <v>44</v>
      </c>
      <c r="C1097" s="317" t="s">
        <v>800</v>
      </c>
      <c r="D1097" s="138" t="s">
        <v>45</v>
      </c>
      <c r="E1097" s="317" t="s">
        <v>1796</v>
      </c>
      <c r="F1097" s="318">
        <v>47192</v>
      </c>
      <c r="G1097" s="319" t="s">
        <v>1797</v>
      </c>
      <c r="H1097" s="319">
        <v>225</v>
      </c>
      <c r="I1097" s="320">
        <v>1338.97</v>
      </c>
      <c r="J1097" s="320">
        <v>301267.37</v>
      </c>
      <c r="K1097" s="319" t="s">
        <v>101</v>
      </c>
      <c r="L1097" s="327">
        <v>1.4E-3</v>
      </c>
    </row>
    <row r="1098" spans="1:12" ht="15.75" thickBot="1" x14ac:dyDescent="0.3">
      <c r="A1098" s="326" t="s">
        <v>124</v>
      </c>
      <c r="B1098" s="317" t="s">
        <v>44</v>
      </c>
      <c r="C1098" s="317" t="s">
        <v>860</v>
      </c>
      <c r="D1098" s="138" t="s">
        <v>1005</v>
      </c>
      <c r="E1098" s="317" t="s">
        <v>1187</v>
      </c>
      <c r="F1098" s="318">
        <v>50479</v>
      </c>
      <c r="G1098" s="319" t="s">
        <v>1795</v>
      </c>
      <c r="H1098" s="319">
        <v>400</v>
      </c>
      <c r="I1098" s="320">
        <v>1034.8499999999999</v>
      </c>
      <c r="J1098" s="320">
        <v>413939.99</v>
      </c>
      <c r="K1098" s="319" t="s">
        <v>101</v>
      </c>
      <c r="L1098" s="327">
        <v>7.9000000000000008E-3</v>
      </c>
    </row>
    <row r="1099" spans="1:12" ht="15.75" thickBot="1" x14ac:dyDescent="0.3">
      <c r="A1099" s="326" t="s">
        <v>124</v>
      </c>
      <c r="B1099" s="317" t="s">
        <v>44</v>
      </c>
      <c r="C1099" s="317" t="s">
        <v>860</v>
      </c>
      <c r="D1099" s="138" t="s">
        <v>45</v>
      </c>
      <c r="E1099" s="317" t="s">
        <v>1798</v>
      </c>
      <c r="F1099" s="318">
        <v>47192</v>
      </c>
      <c r="G1099" s="319" t="s">
        <v>1797</v>
      </c>
      <c r="H1099" s="319">
        <v>51</v>
      </c>
      <c r="I1099" s="320">
        <v>1338.97</v>
      </c>
      <c r="J1099" s="320">
        <v>68287.27</v>
      </c>
      <c r="K1099" s="319" t="s">
        <v>101</v>
      </c>
      <c r="L1099" s="327">
        <v>1.2999999999999999E-3</v>
      </c>
    </row>
    <row r="1100" spans="1:12" ht="15.75" thickBot="1" x14ac:dyDescent="0.3">
      <c r="A1100" s="326" t="s">
        <v>124</v>
      </c>
      <c r="B1100" s="317" t="s">
        <v>44</v>
      </c>
      <c r="C1100" s="317" t="s">
        <v>334</v>
      </c>
      <c r="D1100" s="138" t="s">
        <v>3</v>
      </c>
      <c r="E1100" s="317" t="s">
        <v>1336</v>
      </c>
      <c r="F1100" s="318">
        <v>46461</v>
      </c>
      <c r="G1100" s="319" t="s">
        <v>1313</v>
      </c>
      <c r="H1100" s="321">
        <v>1371</v>
      </c>
      <c r="I1100" s="320">
        <v>1013.33</v>
      </c>
      <c r="J1100" s="320">
        <v>1389282.22</v>
      </c>
      <c r="K1100" s="319" t="s">
        <v>101</v>
      </c>
      <c r="L1100" s="327">
        <v>4.1000000000000003E-3</v>
      </c>
    </row>
    <row r="1101" spans="1:12" ht="15.75" thickBot="1" x14ac:dyDescent="0.3">
      <c r="A1101" s="326" t="s">
        <v>124</v>
      </c>
      <c r="B1101" s="317" t="s">
        <v>44</v>
      </c>
      <c r="C1101" s="317" t="s">
        <v>909</v>
      </c>
      <c r="D1101" s="138" t="s">
        <v>1005</v>
      </c>
      <c r="E1101" s="317" t="s">
        <v>608</v>
      </c>
      <c r="F1101" s="318">
        <v>50479</v>
      </c>
      <c r="G1101" s="319" t="s">
        <v>1795</v>
      </c>
      <c r="H1101" s="319">
        <v>500</v>
      </c>
      <c r="I1101" s="320">
        <v>1034.8499999999999</v>
      </c>
      <c r="J1101" s="320">
        <v>517424.99</v>
      </c>
      <c r="K1101" s="319" t="s">
        <v>101</v>
      </c>
      <c r="L1101" s="327">
        <v>1.12E-2</v>
      </c>
    </row>
    <row r="1102" spans="1:12" ht="15.75" thickBot="1" x14ac:dyDescent="0.3">
      <c r="A1102" s="326" t="s">
        <v>124</v>
      </c>
      <c r="B1102" s="317" t="s">
        <v>44</v>
      </c>
      <c r="C1102" s="317" t="s">
        <v>909</v>
      </c>
      <c r="D1102" s="138" t="s">
        <v>45</v>
      </c>
      <c r="E1102" s="317" t="s">
        <v>1799</v>
      </c>
      <c r="F1102" s="318">
        <v>47192</v>
      </c>
      <c r="G1102" s="319" t="s">
        <v>1797</v>
      </c>
      <c r="H1102" s="319">
        <v>106</v>
      </c>
      <c r="I1102" s="320">
        <v>1338.97</v>
      </c>
      <c r="J1102" s="320">
        <v>141930.41</v>
      </c>
      <c r="K1102" s="319" t="s">
        <v>101</v>
      </c>
      <c r="L1102" s="327">
        <v>3.0999999999999999E-3</v>
      </c>
    </row>
    <row r="1103" spans="1:12" ht="15.75" thickBot="1" x14ac:dyDescent="0.3">
      <c r="A1103" s="326" t="s">
        <v>124</v>
      </c>
      <c r="B1103" s="317" t="s">
        <v>44</v>
      </c>
      <c r="C1103" s="317" t="s">
        <v>335</v>
      </c>
      <c r="D1103" s="138" t="s">
        <v>3</v>
      </c>
      <c r="E1103" s="317" t="s">
        <v>542</v>
      </c>
      <c r="F1103" s="318">
        <v>46461</v>
      </c>
      <c r="G1103" s="319" t="s">
        <v>1313</v>
      </c>
      <c r="H1103" s="319">
        <v>82</v>
      </c>
      <c r="I1103" s="320">
        <v>1013.34</v>
      </c>
      <c r="J1103" s="320">
        <v>83093.47</v>
      </c>
      <c r="K1103" s="319" t="s">
        <v>101</v>
      </c>
      <c r="L1103" s="327">
        <v>2E-3</v>
      </c>
    </row>
    <row r="1104" spans="1:12" ht="15.75" thickBot="1" x14ac:dyDescent="0.3">
      <c r="A1104" s="326" t="s">
        <v>124</v>
      </c>
      <c r="B1104" s="317" t="s">
        <v>44</v>
      </c>
      <c r="C1104" s="317" t="s">
        <v>861</v>
      </c>
      <c r="D1104" s="138" t="s">
        <v>1005</v>
      </c>
      <c r="E1104" s="317" t="s">
        <v>1800</v>
      </c>
      <c r="F1104" s="318">
        <v>50479</v>
      </c>
      <c r="G1104" s="319" t="s">
        <v>1795</v>
      </c>
      <c r="H1104" s="319">
        <v>273</v>
      </c>
      <c r="I1104" s="320">
        <v>1034.8499999999999</v>
      </c>
      <c r="J1104" s="320">
        <v>282514.03999999998</v>
      </c>
      <c r="K1104" s="319" t="s">
        <v>101</v>
      </c>
      <c r="L1104" s="327">
        <v>7.6E-3</v>
      </c>
    </row>
    <row r="1105" spans="1:12" ht="15.75" thickBot="1" x14ac:dyDescent="0.3">
      <c r="A1105" s="326" t="s">
        <v>124</v>
      </c>
      <c r="B1105" s="317" t="s">
        <v>44</v>
      </c>
      <c r="C1105" s="317" t="s">
        <v>861</v>
      </c>
      <c r="D1105" s="138" t="s">
        <v>45</v>
      </c>
      <c r="E1105" s="317" t="s">
        <v>1801</v>
      </c>
      <c r="F1105" s="318">
        <v>47192</v>
      </c>
      <c r="G1105" s="319" t="s">
        <v>1797</v>
      </c>
      <c r="H1105" s="319">
        <v>43</v>
      </c>
      <c r="I1105" s="320">
        <v>1338.97</v>
      </c>
      <c r="J1105" s="320">
        <v>57575.54</v>
      </c>
      <c r="K1105" s="319" t="s">
        <v>101</v>
      </c>
      <c r="L1105" s="327">
        <v>1.6000000000000001E-3</v>
      </c>
    </row>
    <row r="1106" spans="1:12" ht="15.75" thickBot="1" x14ac:dyDescent="0.3">
      <c r="A1106" s="326" t="s">
        <v>124</v>
      </c>
      <c r="B1106" s="317" t="s">
        <v>204</v>
      </c>
      <c r="C1106" s="317" t="s">
        <v>800</v>
      </c>
      <c r="D1106" s="138" t="s">
        <v>205</v>
      </c>
      <c r="E1106" s="317" t="s">
        <v>819</v>
      </c>
      <c r="F1106" s="318">
        <v>47572</v>
      </c>
      <c r="G1106" s="319" t="s">
        <v>101</v>
      </c>
      <c r="H1106" s="319">
        <v>18</v>
      </c>
      <c r="I1106" s="320">
        <v>213.1</v>
      </c>
      <c r="J1106" s="320">
        <v>3835.71</v>
      </c>
      <c r="K1106" s="319" t="s">
        <v>101</v>
      </c>
      <c r="L1106" s="327">
        <v>0</v>
      </c>
    </row>
    <row r="1107" spans="1:12" ht="15.75" thickBot="1" x14ac:dyDescent="0.3">
      <c r="A1107" s="326" t="s">
        <v>124</v>
      </c>
      <c r="B1107" s="317" t="s">
        <v>204</v>
      </c>
      <c r="C1107" s="317" t="s">
        <v>860</v>
      </c>
      <c r="D1107" s="138" t="s">
        <v>205</v>
      </c>
      <c r="E1107" s="317" t="s">
        <v>161</v>
      </c>
      <c r="F1107" s="318">
        <v>47572</v>
      </c>
      <c r="G1107" s="319" t="s">
        <v>101</v>
      </c>
      <c r="H1107" s="319">
        <v>6</v>
      </c>
      <c r="I1107" s="320">
        <v>213.1</v>
      </c>
      <c r="J1107" s="320">
        <v>1278.57</v>
      </c>
      <c r="K1107" s="319" t="s">
        <v>101</v>
      </c>
      <c r="L1107" s="327">
        <v>0</v>
      </c>
    </row>
    <row r="1108" spans="1:12" ht="15.75" thickBot="1" x14ac:dyDescent="0.3">
      <c r="A1108" s="326" t="s">
        <v>124</v>
      </c>
      <c r="B1108" s="317" t="s">
        <v>204</v>
      </c>
      <c r="C1108" s="317" t="s">
        <v>98</v>
      </c>
      <c r="D1108" s="138" t="s">
        <v>205</v>
      </c>
      <c r="E1108" s="317" t="s">
        <v>487</v>
      </c>
      <c r="F1108" s="318">
        <v>47572</v>
      </c>
      <c r="G1108" s="319" t="s">
        <v>101</v>
      </c>
      <c r="H1108" s="319">
        <v>70</v>
      </c>
      <c r="I1108" s="320">
        <v>213.09</v>
      </c>
      <c r="J1108" s="320">
        <v>14916.64</v>
      </c>
      <c r="K1108" s="319" t="s">
        <v>101</v>
      </c>
      <c r="L1108" s="327">
        <v>0</v>
      </c>
    </row>
    <row r="1109" spans="1:12" ht="15.75" thickBot="1" x14ac:dyDescent="0.3">
      <c r="A1109" s="326" t="s">
        <v>124</v>
      </c>
      <c r="B1109" s="317" t="s">
        <v>204</v>
      </c>
      <c r="C1109" s="317" t="s">
        <v>106</v>
      </c>
      <c r="D1109" s="138" t="s">
        <v>205</v>
      </c>
      <c r="E1109" s="317" t="s">
        <v>571</v>
      </c>
      <c r="F1109" s="318">
        <v>47572</v>
      </c>
      <c r="G1109" s="319" t="s">
        <v>101</v>
      </c>
      <c r="H1109" s="319">
        <v>74</v>
      </c>
      <c r="I1109" s="320">
        <v>213.09</v>
      </c>
      <c r="J1109" s="320">
        <v>15769.02</v>
      </c>
      <c r="K1109" s="319" t="s">
        <v>101</v>
      </c>
      <c r="L1109" s="327">
        <v>0</v>
      </c>
    </row>
    <row r="1110" spans="1:12" ht="15.75" thickBot="1" x14ac:dyDescent="0.3">
      <c r="A1110" s="326" t="s">
        <v>124</v>
      </c>
      <c r="B1110" s="317" t="s">
        <v>204</v>
      </c>
      <c r="C1110" s="317" t="s">
        <v>335</v>
      </c>
      <c r="D1110" s="138" t="s">
        <v>205</v>
      </c>
      <c r="E1110" s="317" t="s">
        <v>491</v>
      </c>
      <c r="F1110" s="318">
        <v>47572</v>
      </c>
      <c r="G1110" s="319" t="s">
        <v>101</v>
      </c>
      <c r="H1110" s="319">
        <v>2</v>
      </c>
      <c r="I1110" s="320">
        <v>213.1</v>
      </c>
      <c r="J1110" s="320">
        <v>426.19</v>
      </c>
      <c r="K1110" s="319" t="s">
        <v>101</v>
      </c>
      <c r="L1110" s="327">
        <v>0</v>
      </c>
    </row>
    <row r="1111" spans="1:12" ht="15.75" thickBot="1" x14ac:dyDescent="0.3">
      <c r="A1111" s="326" t="s">
        <v>124</v>
      </c>
      <c r="B1111" s="317" t="s">
        <v>204</v>
      </c>
      <c r="C1111" s="317" t="s">
        <v>861</v>
      </c>
      <c r="D1111" s="138" t="s">
        <v>205</v>
      </c>
      <c r="E1111" s="317" t="s">
        <v>161</v>
      </c>
      <c r="F1111" s="318">
        <v>47572</v>
      </c>
      <c r="G1111" s="319" t="s">
        <v>101</v>
      </c>
      <c r="H1111" s="319">
        <v>6</v>
      </c>
      <c r="I1111" s="320">
        <v>213.1</v>
      </c>
      <c r="J1111" s="320">
        <v>1278.57</v>
      </c>
      <c r="K1111" s="319" t="s">
        <v>101</v>
      </c>
      <c r="L1111" s="327">
        <v>0</v>
      </c>
    </row>
    <row r="1112" spans="1:12" ht="15.75" thickBot="1" x14ac:dyDescent="0.3">
      <c r="A1112" s="326" t="s">
        <v>124</v>
      </c>
      <c r="B1112" s="317" t="s">
        <v>222</v>
      </c>
      <c r="C1112" s="317" t="s">
        <v>800</v>
      </c>
      <c r="D1112" s="138" t="s">
        <v>311</v>
      </c>
      <c r="E1112" s="317" t="s">
        <v>1340</v>
      </c>
      <c r="F1112" s="318">
        <v>47253</v>
      </c>
      <c r="G1112" s="319" t="s">
        <v>101</v>
      </c>
      <c r="H1112" s="321">
        <v>3630</v>
      </c>
      <c r="I1112" s="320">
        <v>1098</v>
      </c>
      <c r="J1112" s="320">
        <v>3985726.75</v>
      </c>
      <c r="K1112" s="319" t="s">
        <v>101</v>
      </c>
      <c r="L1112" s="327">
        <v>1.8599999999999998E-2</v>
      </c>
    </row>
    <row r="1113" spans="1:12" ht="15.75" thickBot="1" x14ac:dyDescent="0.3">
      <c r="A1113" s="326" t="s">
        <v>124</v>
      </c>
      <c r="B1113" s="317" t="s">
        <v>222</v>
      </c>
      <c r="C1113" s="317" t="s">
        <v>860</v>
      </c>
      <c r="D1113" s="138" t="s">
        <v>311</v>
      </c>
      <c r="E1113" s="317" t="s">
        <v>1188</v>
      </c>
      <c r="F1113" s="318">
        <v>47253</v>
      </c>
      <c r="G1113" s="319" t="s">
        <v>101</v>
      </c>
      <c r="H1113" s="319">
        <v>870</v>
      </c>
      <c r="I1113" s="320">
        <v>1098</v>
      </c>
      <c r="J1113" s="320">
        <v>955256.83</v>
      </c>
      <c r="K1113" s="319" t="s">
        <v>101</v>
      </c>
      <c r="L1113" s="327">
        <v>1.8200000000000001E-2</v>
      </c>
    </row>
    <row r="1114" spans="1:12" ht="15.75" thickBot="1" x14ac:dyDescent="0.3">
      <c r="A1114" s="326" t="s">
        <v>124</v>
      </c>
      <c r="B1114" s="317" t="s">
        <v>222</v>
      </c>
      <c r="C1114" s="317" t="s">
        <v>98</v>
      </c>
      <c r="D1114" s="138" t="s">
        <v>228</v>
      </c>
      <c r="E1114" s="317" t="s">
        <v>1802</v>
      </c>
      <c r="F1114" s="318">
        <v>47030</v>
      </c>
      <c r="G1114" s="319" t="s">
        <v>1501</v>
      </c>
      <c r="H1114" s="321">
        <v>5487</v>
      </c>
      <c r="I1114" s="320">
        <v>1011.08</v>
      </c>
      <c r="J1114" s="320">
        <v>5547788.7800000003</v>
      </c>
      <c r="K1114" s="319" t="s">
        <v>101</v>
      </c>
      <c r="L1114" s="327">
        <v>1.04E-2</v>
      </c>
    </row>
    <row r="1115" spans="1:12" ht="15.75" thickBot="1" x14ac:dyDescent="0.3">
      <c r="A1115" s="326" t="s">
        <v>124</v>
      </c>
      <c r="B1115" s="317" t="s">
        <v>222</v>
      </c>
      <c r="C1115" s="317" t="s">
        <v>106</v>
      </c>
      <c r="D1115" s="138" t="s">
        <v>228</v>
      </c>
      <c r="E1115" s="317" t="s">
        <v>1803</v>
      </c>
      <c r="F1115" s="318">
        <v>47030</v>
      </c>
      <c r="G1115" s="319" t="s">
        <v>1501</v>
      </c>
      <c r="H1115" s="321">
        <v>4438</v>
      </c>
      <c r="I1115" s="320">
        <v>1011.08</v>
      </c>
      <c r="J1115" s="320">
        <v>4487167.22</v>
      </c>
      <c r="K1115" s="319" t="s">
        <v>101</v>
      </c>
      <c r="L1115" s="327">
        <v>1.37E-2</v>
      </c>
    </row>
    <row r="1116" spans="1:12" ht="15.75" thickBot="1" x14ac:dyDescent="0.3">
      <c r="A1116" s="326" t="s">
        <v>124</v>
      </c>
      <c r="B1116" s="317" t="s">
        <v>222</v>
      </c>
      <c r="C1116" s="317" t="s">
        <v>335</v>
      </c>
      <c r="D1116" s="138" t="s">
        <v>228</v>
      </c>
      <c r="E1116" s="317" t="s">
        <v>1804</v>
      </c>
      <c r="F1116" s="318">
        <v>47030</v>
      </c>
      <c r="G1116" s="319" t="s">
        <v>1501</v>
      </c>
      <c r="H1116" s="319">
        <v>426</v>
      </c>
      <c r="I1116" s="320">
        <v>1011.08</v>
      </c>
      <c r="J1116" s="320">
        <v>430719.52</v>
      </c>
      <c r="K1116" s="319" t="s">
        <v>101</v>
      </c>
      <c r="L1116" s="327">
        <v>1.06E-2</v>
      </c>
    </row>
    <row r="1117" spans="1:12" ht="15.75" thickBot="1" x14ac:dyDescent="0.3">
      <c r="A1117" s="326" t="s">
        <v>124</v>
      </c>
      <c r="B1117" s="317" t="s">
        <v>467</v>
      </c>
      <c r="C1117" s="317" t="s">
        <v>800</v>
      </c>
      <c r="D1117" s="138" t="s">
        <v>727</v>
      </c>
      <c r="E1117" s="317" t="s">
        <v>820</v>
      </c>
      <c r="F1117" s="318">
        <v>47157</v>
      </c>
      <c r="G1117" s="319" t="s">
        <v>1805</v>
      </c>
      <c r="H1117" s="319">
        <v>703</v>
      </c>
      <c r="I1117" s="320">
        <v>1045.45</v>
      </c>
      <c r="J1117" s="320">
        <v>734953.88</v>
      </c>
      <c r="K1117" s="319" t="s">
        <v>101</v>
      </c>
      <c r="L1117" s="327">
        <v>3.3999999999999998E-3</v>
      </c>
    </row>
    <row r="1118" spans="1:12" ht="15.75" thickBot="1" x14ac:dyDescent="0.3">
      <c r="A1118" s="326" t="s">
        <v>124</v>
      </c>
      <c r="B1118" s="317" t="s">
        <v>467</v>
      </c>
      <c r="C1118" s="317" t="s">
        <v>98</v>
      </c>
      <c r="D1118" s="138" t="s">
        <v>727</v>
      </c>
      <c r="E1118" s="317" t="s">
        <v>1806</v>
      </c>
      <c r="F1118" s="318">
        <v>47157</v>
      </c>
      <c r="G1118" s="319" t="s">
        <v>1805</v>
      </c>
      <c r="H1118" s="321">
        <v>1963</v>
      </c>
      <c r="I1118" s="320">
        <v>1045.45</v>
      </c>
      <c r="J1118" s="320">
        <v>2052225.43</v>
      </c>
      <c r="K1118" s="319" t="s">
        <v>101</v>
      </c>
      <c r="L1118" s="327">
        <v>3.8999999999999998E-3</v>
      </c>
    </row>
    <row r="1119" spans="1:12" ht="15.75" thickBot="1" x14ac:dyDescent="0.3">
      <c r="A1119" s="326" t="s">
        <v>124</v>
      </c>
      <c r="B1119" s="317" t="s">
        <v>467</v>
      </c>
      <c r="C1119" s="317" t="s">
        <v>106</v>
      </c>
      <c r="D1119" s="138" t="s">
        <v>727</v>
      </c>
      <c r="E1119" s="317" t="s">
        <v>728</v>
      </c>
      <c r="F1119" s="318">
        <v>47157</v>
      </c>
      <c r="G1119" s="319" t="s">
        <v>1805</v>
      </c>
      <c r="H1119" s="321">
        <v>2406</v>
      </c>
      <c r="I1119" s="320">
        <v>1045.45</v>
      </c>
      <c r="J1119" s="320">
        <v>2515361.37</v>
      </c>
      <c r="K1119" s="319" t="s">
        <v>101</v>
      </c>
      <c r="L1119" s="327">
        <v>7.7000000000000002E-3</v>
      </c>
    </row>
    <row r="1120" spans="1:12" ht="15.75" thickBot="1" x14ac:dyDescent="0.3">
      <c r="A1120" s="326" t="s">
        <v>124</v>
      </c>
      <c r="B1120" s="317" t="s">
        <v>467</v>
      </c>
      <c r="C1120" s="317" t="s">
        <v>335</v>
      </c>
      <c r="D1120" s="138" t="s">
        <v>727</v>
      </c>
      <c r="E1120" s="317" t="s">
        <v>576</v>
      </c>
      <c r="F1120" s="318">
        <v>47157</v>
      </c>
      <c r="G1120" s="319" t="s">
        <v>1805</v>
      </c>
      <c r="H1120" s="319">
        <v>173</v>
      </c>
      <c r="I1120" s="320">
        <v>1045.45</v>
      </c>
      <c r="J1120" s="320">
        <v>180863.47</v>
      </c>
      <c r="K1120" s="319" t="s">
        <v>101</v>
      </c>
      <c r="L1120" s="327">
        <v>4.4999999999999997E-3</v>
      </c>
    </row>
    <row r="1121" spans="1:12" ht="15.75" thickBot="1" x14ac:dyDescent="0.3">
      <c r="A1121" s="326" t="s">
        <v>225</v>
      </c>
      <c r="B1121" s="317" t="s">
        <v>1807</v>
      </c>
      <c r="C1121" s="317" t="s">
        <v>800</v>
      </c>
      <c r="D1121" s="138" t="s">
        <v>1808</v>
      </c>
      <c r="E1121" s="317" t="s">
        <v>161</v>
      </c>
      <c r="F1121" s="318">
        <v>47686</v>
      </c>
      <c r="G1121" s="319" t="s">
        <v>101</v>
      </c>
      <c r="H1121" s="319">
        <v>214</v>
      </c>
      <c r="I1121" s="320">
        <v>1007.44</v>
      </c>
      <c r="J1121" s="320">
        <v>215591.61</v>
      </c>
      <c r="K1121" s="319" t="s">
        <v>101</v>
      </c>
      <c r="L1121" s="327">
        <v>1E-3</v>
      </c>
    </row>
    <row r="1122" spans="1:12" ht="15.75" thickBot="1" x14ac:dyDescent="0.3">
      <c r="A1122" s="326" t="s">
        <v>225</v>
      </c>
      <c r="B1122" s="317" t="s">
        <v>1807</v>
      </c>
      <c r="C1122" s="317" t="s">
        <v>334</v>
      </c>
      <c r="D1122" s="138" t="s">
        <v>1808</v>
      </c>
      <c r="E1122" s="317" t="s">
        <v>161</v>
      </c>
      <c r="F1122" s="318">
        <v>47686</v>
      </c>
      <c r="G1122" s="319" t="s">
        <v>101</v>
      </c>
      <c r="H1122" s="321">
        <v>1143</v>
      </c>
      <c r="I1122" s="320">
        <v>1007.44</v>
      </c>
      <c r="J1122" s="320">
        <v>1151500.96</v>
      </c>
      <c r="K1122" s="319" t="s">
        <v>101</v>
      </c>
      <c r="L1122" s="327">
        <v>3.3999999999999998E-3</v>
      </c>
    </row>
    <row r="1123" spans="1:12" ht="15.75" thickBot="1" x14ac:dyDescent="0.3">
      <c r="A1123" s="326" t="s">
        <v>225</v>
      </c>
      <c r="B1123" s="317" t="s">
        <v>1807</v>
      </c>
      <c r="C1123" s="317" t="s">
        <v>267</v>
      </c>
      <c r="D1123" s="138" t="s">
        <v>1808</v>
      </c>
      <c r="E1123" s="317" t="s">
        <v>161</v>
      </c>
      <c r="F1123" s="318">
        <v>47686</v>
      </c>
      <c r="G1123" s="319" t="s">
        <v>101</v>
      </c>
      <c r="H1123" s="319">
        <v>357</v>
      </c>
      <c r="I1123" s="320">
        <v>1008.77</v>
      </c>
      <c r="J1123" s="320">
        <v>360129.5</v>
      </c>
      <c r="K1123" s="319" t="s">
        <v>101</v>
      </c>
      <c r="L1123" s="327">
        <v>1.6999999999999999E-3</v>
      </c>
    </row>
    <row r="1124" spans="1:12" ht="15.75" thickBot="1" x14ac:dyDescent="0.3">
      <c r="A1124" s="326" t="s">
        <v>225</v>
      </c>
      <c r="B1124" s="317" t="s">
        <v>1807</v>
      </c>
      <c r="C1124" s="317" t="s">
        <v>909</v>
      </c>
      <c r="D1124" s="138" t="s">
        <v>1808</v>
      </c>
      <c r="E1124" s="317" t="s">
        <v>161</v>
      </c>
      <c r="F1124" s="318">
        <v>47686</v>
      </c>
      <c r="G1124" s="319" t="s">
        <v>101</v>
      </c>
      <c r="H1124" s="319">
        <v>71</v>
      </c>
      <c r="I1124" s="320">
        <v>1007.44</v>
      </c>
      <c r="J1124" s="320">
        <v>71528.06</v>
      </c>
      <c r="K1124" s="319" t="s">
        <v>101</v>
      </c>
      <c r="L1124" s="327">
        <v>1.6000000000000001E-3</v>
      </c>
    </row>
    <row r="1125" spans="1:12" ht="15.75" thickBot="1" x14ac:dyDescent="0.3">
      <c r="A1125" s="326" t="s">
        <v>225</v>
      </c>
      <c r="B1125" s="317" t="s">
        <v>255</v>
      </c>
      <c r="C1125" s="317" t="s">
        <v>800</v>
      </c>
      <c r="D1125" s="138" t="s">
        <v>403</v>
      </c>
      <c r="E1125" s="317" t="s">
        <v>161</v>
      </c>
      <c r="F1125" s="318">
        <v>46196</v>
      </c>
      <c r="G1125" s="319" t="s">
        <v>101</v>
      </c>
      <c r="H1125" s="319">
        <v>911</v>
      </c>
      <c r="I1125" s="320">
        <v>257.33999999999997</v>
      </c>
      <c r="J1125" s="320">
        <v>234432.38</v>
      </c>
      <c r="K1125" s="319" t="s">
        <v>101</v>
      </c>
      <c r="L1125" s="327">
        <v>1.1000000000000001E-3</v>
      </c>
    </row>
    <row r="1126" spans="1:12" ht="15.75" thickBot="1" x14ac:dyDescent="0.3">
      <c r="A1126" s="326" t="s">
        <v>225</v>
      </c>
      <c r="B1126" s="317" t="s">
        <v>255</v>
      </c>
      <c r="C1126" s="317" t="s">
        <v>800</v>
      </c>
      <c r="D1126" s="138" t="s">
        <v>821</v>
      </c>
      <c r="E1126" s="317" t="s">
        <v>822</v>
      </c>
      <c r="F1126" s="318">
        <v>46001</v>
      </c>
      <c r="G1126" s="319" t="s">
        <v>101</v>
      </c>
      <c r="H1126" s="319">
        <v>287</v>
      </c>
      <c r="I1126" s="320">
        <v>20</v>
      </c>
      <c r="J1126" s="320">
        <v>5739.66</v>
      </c>
      <c r="K1126" s="319" t="s">
        <v>101</v>
      </c>
      <c r="L1126" s="327">
        <v>0</v>
      </c>
    </row>
    <row r="1127" spans="1:12" ht="15.75" thickBot="1" x14ac:dyDescent="0.3">
      <c r="A1127" s="326" t="s">
        <v>225</v>
      </c>
      <c r="B1127" s="317" t="s">
        <v>255</v>
      </c>
      <c r="C1127" s="317" t="s">
        <v>860</v>
      </c>
      <c r="D1127" s="138" t="s">
        <v>403</v>
      </c>
      <c r="E1127" s="317" t="s">
        <v>161</v>
      </c>
      <c r="F1127" s="318">
        <v>46196</v>
      </c>
      <c r="G1127" s="319" t="s">
        <v>101</v>
      </c>
      <c r="H1127" s="319">
        <v>272</v>
      </c>
      <c r="I1127" s="320">
        <v>257.33999999999997</v>
      </c>
      <c r="J1127" s="320">
        <v>69995.179999999993</v>
      </c>
      <c r="K1127" s="319" t="s">
        <v>101</v>
      </c>
      <c r="L1127" s="327">
        <v>1.2999999999999999E-3</v>
      </c>
    </row>
    <row r="1128" spans="1:12" ht="15.75" thickBot="1" x14ac:dyDescent="0.3">
      <c r="A1128" s="326" t="s">
        <v>225</v>
      </c>
      <c r="B1128" s="317" t="s">
        <v>255</v>
      </c>
      <c r="C1128" s="317" t="s">
        <v>334</v>
      </c>
      <c r="D1128" s="138" t="s">
        <v>403</v>
      </c>
      <c r="E1128" s="317" t="s">
        <v>1509</v>
      </c>
      <c r="F1128" s="318">
        <v>46196</v>
      </c>
      <c r="G1128" s="319" t="s">
        <v>101</v>
      </c>
      <c r="H1128" s="321">
        <v>5619</v>
      </c>
      <c r="I1128" s="320">
        <v>257.33999999999997</v>
      </c>
      <c r="J1128" s="320">
        <v>1445966.57</v>
      </c>
      <c r="K1128" s="319" t="s">
        <v>101</v>
      </c>
      <c r="L1128" s="327">
        <v>4.3E-3</v>
      </c>
    </row>
    <row r="1129" spans="1:12" ht="15.75" thickBot="1" x14ac:dyDescent="0.3">
      <c r="A1129" s="326" t="s">
        <v>225</v>
      </c>
      <c r="B1129" s="317" t="s">
        <v>255</v>
      </c>
      <c r="C1129" s="317" t="s">
        <v>334</v>
      </c>
      <c r="D1129" s="138" t="s">
        <v>821</v>
      </c>
      <c r="E1129" s="317" t="s">
        <v>1809</v>
      </c>
      <c r="F1129" s="318">
        <v>46001</v>
      </c>
      <c r="G1129" s="319" t="s">
        <v>101</v>
      </c>
      <c r="H1129" s="321">
        <v>3596</v>
      </c>
      <c r="I1129" s="320">
        <v>20</v>
      </c>
      <c r="J1129" s="320">
        <v>71915.759999999995</v>
      </c>
      <c r="K1129" s="319" t="s">
        <v>101</v>
      </c>
      <c r="L1129" s="327">
        <v>2.0000000000000001E-4</v>
      </c>
    </row>
    <row r="1130" spans="1:12" ht="15.75" thickBot="1" x14ac:dyDescent="0.3">
      <c r="A1130" s="326" t="s">
        <v>225</v>
      </c>
      <c r="B1130" s="317" t="s">
        <v>255</v>
      </c>
      <c r="C1130" s="317" t="s">
        <v>267</v>
      </c>
      <c r="D1130" s="138" t="s">
        <v>821</v>
      </c>
      <c r="E1130" s="317" t="s">
        <v>823</v>
      </c>
      <c r="F1130" s="318">
        <v>46001</v>
      </c>
      <c r="G1130" s="319" t="s">
        <v>101</v>
      </c>
      <c r="H1130" s="321">
        <v>1650</v>
      </c>
      <c r="I1130" s="320">
        <v>20</v>
      </c>
      <c r="J1130" s="320">
        <v>32997.279999999999</v>
      </c>
      <c r="K1130" s="319" t="s">
        <v>101</v>
      </c>
      <c r="L1130" s="327">
        <v>2.0000000000000001E-4</v>
      </c>
    </row>
    <row r="1131" spans="1:12" ht="15.75" thickBot="1" x14ac:dyDescent="0.3">
      <c r="A1131" s="326" t="s">
        <v>225</v>
      </c>
      <c r="B1131" s="317" t="s">
        <v>255</v>
      </c>
      <c r="C1131" s="317" t="s">
        <v>335</v>
      </c>
      <c r="D1131" s="138" t="s">
        <v>403</v>
      </c>
      <c r="E1131" s="317" t="s">
        <v>161</v>
      </c>
      <c r="F1131" s="318">
        <v>46196</v>
      </c>
      <c r="G1131" s="319" t="s">
        <v>101</v>
      </c>
      <c r="H1131" s="319">
        <v>283</v>
      </c>
      <c r="I1131" s="320">
        <v>257.99</v>
      </c>
      <c r="J1131" s="320">
        <v>73011.320000000007</v>
      </c>
      <c r="K1131" s="319" t="s">
        <v>101</v>
      </c>
      <c r="L1131" s="327">
        <v>1.8E-3</v>
      </c>
    </row>
    <row r="1132" spans="1:12" ht="15.75" thickBot="1" x14ac:dyDescent="0.3">
      <c r="A1132" s="326" t="s">
        <v>225</v>
      </c>
      <c r="B1132" s="317" t="s">
        <v>255</v>
      </c>
      <c r="C1132" s="317" t="s">
        <v>335</v>
      </c>
      <c r="D1132" s="138" t="s">
        <v>821</v>
      </c>
      <c r="E1132" s="317" t="s">
        <v>1214</v>
      </c>
      <c r="F1132" s="318">
        <v>46001</v>
      </c>
      <c r="G1132" s="319" t="s">
        <v>101</v>
      </c>
      <c r="H1132" s="319">
        <v>156</v>
      </c>
      <c r="I1132" s="320">
        <v>20</v>
      </c>
      <c r="J1132" s="320">
        <v>3119.74</v>
      </c>
      <c r="K1132" s="319" t="s">
        <v>101</v>
      </c>
      <c r="L1132" s="327">
        <v>1E-4</v>
      </c>
    </row>
    <row r="1133" spans="1:12" ht="15.75" thickBot="1" x14ac:dyDescent="0.3">
      <c r="A1133" s="326" t="s">
        <v>225</v>
      </c>
      <c r="B1133" s="317" t="s">
        <v>1810</v>
      </c>
      <c r="C1133" s="317" t="s">
        <v>800</v>
      </c>
      <c r="D1133" s="138" t="s">
        <v>292</v>
      </c>
      <c r="E1133" s="317" t="s">
        <v>161</v>
      </c>
      <c r="F1133" s="318">
        <v>47379</v>
      </c>
      <c r="G1133" s="319" t="s">
        <v>101</v>
      </c>
      <c r="H1133" s="319">
        <v>531</v>
      </c>
      <c r="I1133" s="320">
        <v>765.73</v>
      </c>
      <c r="J1133" s="320">
        <v>406604.18</v>
      </c>
      <c r="K1133" s="319" t="s">
        <v>101</v>
      </c>
      <c r="L1133" s="327">
        <v>1.9E-3</v>
      </c>
    </row>
    <row r="1134" spans="1:12" ht="15.75" thickBot="1" x14ac:dyDescent="0.3">
      <c r="A1134" s="326" t="s">
        <v>225</v>
      </c>
      <c r="B1134" s="317" t="s">
        <v>1810</v>
      </c>
      <c r="C1134" s="317" t="s">
        <v>267</v>
      </c>
      <c r="D1134" s="138" t="s">
        <v>292</v>
      </c>
      <c r="E1134" s="317" t="s">
        <v>1811</v>
      </c>
      <c r="F1134" s="318">
        <v>47379</v>
      </c>
      <c r="G1134" s="319" t="s">
        <v>101</v>
      </c>
      <c r="H1134" s="319">
        <v>527</v>
      </c>
      <c r="I1134" s="320">
        <v>779.13</v>
      </c>
      <c r="J1134" s="320">
        <v>410599.11</v>
      </c>
      <c r="K1134" s="319" t="s">
        <v>101</v>
      </c>
      <c r="L1134" s="327">
        <v>1.9E-3</v>
      </c>
    </row>
    <row r="1135" spans="1:12" ht="15.75" thickBot="1" x14ac:dyDescent="0.3">
      <c r="A1135" s="326" t="s">
        <v>225</v>
      </c>
      <c r="B1135" s="317" t="s">
        <v>1810</v>
      </c>
      <c r="C1135" s="317" t="s">
        <v>335</v>
      </c>
      <c r="D1135" s="138" t="s">
        <v>292</v>
      </c>
      <c r="E1135" s="317" t="s">
        <v>683</v>
      </c>
      <c r="F1135" s="318">
        <v>47379</v>
      </c>
      <c r="G1135" s="319" t="s">
        <v>101</v>
      </c>
      <c r="H1135" s="319">
        <v>249</v>
      </c>
      <c r="I1135" s="320">
        <v>779.13</v>
      </c>
      <c r="J1135" s="320">
        <v>194002.24</v>
      </c>
      <c r="K1135" s="319" t="s">
        <v>101</v>
      </c>
      <c r="L1135" s="327">
        <v>4.7999999999999996E-3</v>
      </c>
    </row>
    <row r="1136" spans="1:12" ht="15.75" thickBot="1" x14ac:dyDescent="0.3">
      <c r="A1136" s="326" t="s">
        <v>181</v>
      </c>
      <c r="B1136" s="317" t="s">
        <v>183</v>
      </c>
      <c r="C1136" s="317" t="s">
        <v>800</v>
      </c>
      <c r="D1136" s="138" t="s">
        <v>256</v>
      </c>
      <c r="E1136" s="317" t="s">
        <v>161</v>
      </c>
      <c r="F1136" s="318">
        <v>47953</v>
      </c>
      <c r="G1136" s="319" t="s">
        <v>101</v>
      </c>
      <c r="H1136" s="321">
        <v>1000</v>
      </c>
      <c r="I1136" s="320">
        <v>1038.81</v>
      </c>
      <c r="J1136" s="320">
        <v>1038810.54</v>
      </c>
      <c r="K1136" s="319" t="s">
        <v>101</v>
      </c>
      <c r="L1136" s="327">
        <v>4.7999999999999996E-3</v>
      </c>
    </row>
    <row r="1137" spans="1:12" ht="15.75" thickBot="1" x14ac:dyDescent="0.3">
      <c r="A1137" s="326" t="s">
        <v>181</v>
      </c>
      <c r="B1137" s="317" t="s">
        <v>183</v>
      </c>
      <c r="C1137" s="317" t="s">
        <v>98</v>
      </c>
      <c r="D1137" s="138" t="s">
        <v>256</v>
      </c>
      <c r="E1137" s="317" t="s">
        <v>729</v>
      </c>
      <c r="F1137" s="318">
        <v>47953</v>
      </c>
      <c r="G1137" s="319" t="s">
        <v>101</v>
      </c>
      <c r="H1137" s="321">
        <v>2730</v>
      </c>
      <c r="I1137" s="320">
        <v>1038.81</v>
      </c>
      <c r="J1137" s="320">
        <v>2835952.77</v>
      </c>
      <c r="K1137" s="319" t="s">
        <v>101</v>
      </c>
      <c r="L1137" s="327">
        <v>5.3E-3</v>
      </c>
    </row>
    <row r="1138" spans="1:12" ht="15.75" thickBot="1" x14ac:dyDescent="0.3">
      <c r="A1138" s="326" t="s">
        <v>181</v>
      </c>
      <c r="B1138" s="317" t="s">
        <v>183</v>
      </c>
      <c r="C1138" s="317" t="s">
        <v>106</v>
      </c>
      <c r="D1138" s="138" t="s">
        <v>256</v>
      </c>
      <c r="E1138" s="317" t="s">
        <v>730</v>
      </c>
      <c r="F1138" s="318">
        <v>47953</v>
      </c>
      <c r="G1138" s="319" t="s">
        <v>101</v>
      </c>
      <c r="H1138" s="321">
        <v>2466</v>
      </c>
      <c r="I1138" s="320">
        <v>1038.81</v>
      </c>
      <c r="J1138" s="320">
        <v>2561706.79</v>
      </c>
      <c r="K1138" s="319" t="s">
        <v>101</v>
      </c>
      <c r="L1138" s="327">
        <v>7.7999999999999996E-3</v>
      </c>
    </row>
    <row r="1139" spans="1:12" ht="15.75" thickBot="1" x14ac:dyDescent="0.3">
      <c r="A1139" s="326" t="s">
        <v>181</v>
      </c>
      <c r="B1139" s="317" t="s">
        <v>183</v>
      </c>
      <c r="C1139" s="317" t="s">
        <v>334</v>
      </c>
      <c r="D1139" s="138" t="s">
        <v>256</v>
      </c>
      <c r="E1139" s="317" t="s">
        <v>1812</v>
      </c>
      <c r="F1139" s="318">
        <v>47953</v>
      </c>
      <c r="G1139" s="319" t="s">
        <v>101</v>
      </c>
      <c r="H1139" s="321">
        <v>3910</v>
      </c>
      <c r="I1139" s="320">
        <v>1038.81</v>
      </c>
      <c r="J1139" s="320">
        <v>4061749.2</v>
      </c>
      <c r="K1139" s="319" t="s">
        <v>101</v>
      </c>
      <c r="L1139" s="327">
        <v>1.21E-2</v>
      </c>
    </row>
    <row r="1140" spans="1:12" ht="15.75" thickBot="1" x14ac:dyDescent="0.3">
      <c r="A1140" s="326" t="s">
        <v>181</v>
      </c>
      <c r="B1140" s="317" t="s">
        <v>183</v>
      </c>
      <c r="C1140" s="317" t="s">
        <v>267</v>
      </c>
      <c r="D1140" s="138" t="s">
        <v>256</v>
      </c>
      <c r="E1140" s="317" t="s">
        <v>1189</v>
      </c>
      <c r="F1140" s="318">
        <v>47953</v>
      </c>
      <c r="G1140" s="319" t="s">
        <v>101</v>
      </c>
      <c r="H1140" s="319">
        <v>258</v>
      </c>
      <c r="I1140" s="320">
        <v>1042.3499999999999</v>
      </c>
      <c r="J1140" s="320">
        <v>268926.81</v>
      </c>
      <c r="K1140" s="319" t="s">
        <v>101</v>
      </c>
      <c r="L1140" s="327">
        <v>1.2999999999999999E-3</v>
      </c>
    </row>
    <row r="1141" spans="1:12" ht="15.75" thickBot="1" x14ac:dyDescent="0.3">
      <c r="A1141" s="326" t="s">
        <v>181</v>
      </c>
      <c r="B1141" s="317" t="s">
        <v>183</v>
      </c>
      <c r="C1141" s="317" t="s">
        <v>335</v>
      </c>
      <c r="D1141" s="138" t="s">
        <v>256</v>
      </c>
      <c r="E1141" s="317" t="s">
        <v>731</v>
      </c>
      <c r="F1141" s="318">
        <v>47953</v>
      </c>
      <c r="G1141" s="319" t="s">
        <v>101</v>
      </c>
      <c r="H1141" s="319">
        <v>185</v>
      </c>
      <c r="I1141" s="320">
        <v>1042.3499999999999</v>
      </c>
      <c r="J1141" s="320">
        <v>192835.12</v>
      </c>
      <c r="K1141" s="319" t="s">
        <v>101</v>
      </c>
      <c r="L1141" s="327">
        <v>4.7999999999999996E-3</v>
      </c>
    </row>
    <row r="1142" spans="1:12" ht="15.75" thickBot="1" x14ac:dyDescent="0.3">
      <c r="A1142" s="326" t="s">
        <v>127</v>
      </c>
      <c r="B1142" s="317" t="s">
        <v>1196</v>
      </c>
      <c r="C1142" s="317" t="s">
        <v>99</v>
      </c>
      <c r="D1142" s="138" t="s">
        <v>1218</v>
      </c>
      <c r="E1142" s="317" t="s">
        <v>161</v>
      </c>
      <c r="F1142" s="318">
        <v>47271</v>
      </c>
      <c r="G1142" s="319" t="s">
        <v>101</v>
      </c>
      <c r="H1142" s="321">
        <v>200000</v>
      </c>
      <c r="I1142" s="320">
        <v>5.53</v>
      </c>
      <c r="J1142" s="320">
        <v>1105022.1499999999</v>
      </c>
      <c r="K1142" s="319" t="s">
        <v>101</v>
      </c>
      <c r="L1142" s="327">
        <v>3.5999999999999997E-2</v>
      </c>
    </row>
    <row r="1143" spans="1:12" ht="15.75" thickBot="1" x14ac:dyDescent="0.3">
      <c r="A1143" s="326" t="s">
        <v>127</v>
      </c>
      <c r="B1143" s="317" t="s">
        <v>193</v>
      </c>
      <c r="C1143" s="317" t="s">
        <v>99</v>
      </c>
      <c r="D1143" s="138" t="s">
        <v>1813</v>
      </c>
      <c r="E1143" s="317" t="s">
        <v>161</v>
      </c>
      <c r="F1143" s="318">
        <v>47874</v>
      </c>
      <c r="G1143" s="319" t="s">
        <v>101</v>
      </c>
      <c r="H1143" s="321">
        <v>200000</v>
      </c>
      <c r="I1143" s="320">
        <v>5.2</v>
      </c>
      <c r="J1143" s="320">
        <v>1040211.97</v>
      </c>
      <c r="K1143" s="319" t="s">
        <v>101</v>
      </c>
      <c r="L1143" s="327">
        <v>3.39E-2</v>
      </c>
    </row>
    <row r="1144" spans="1:12" ht="15.75" thickBot="1" x14ac:dyDescent="0.3">
      <c r="A1144" s="326" t="s">
        <v>127</v>
      </c>
      <c r="B1144" s="317" t="s">
        <v>193</v>
      </c>
      <c r="C1144" s="317" t="s">
        <v>334</v>
      </c>
      <c r="D1144" s="138" t="s">
        <v>1813</v>
      </c>
      <c r="E1144" s="317" t="s">
        <v>161</v>
      </c>
      <c r="F1144" s="318">
        <v>47874</v>
      </c>
      <c r="G1144" s="319" t="s">
        <v>101</v>
      </c>
      <c r="H1144" s="321">
        <v>400000</v>
      </c>
      <c r="I1144" s="320">
        <v>5.14</v>
      </c>
      <c r="J1144" s="320">
        <v>2055589.74</v>
      </c>
      <c r="K1144" s="319" t="s">
        <v>101</v>
      </c>
      <c r="L1144" s="327">
        <v>6.1000000000000004E-3</v>
      </c>
    </row>
    <row r="1145" spans="1:12" ht="15.75" thickBot="1" x14ac:dyDescent="0.3">
      <c r="A1145" s="326" t="s">
        <v>127</v>
      </c>
      <c r="B1145" s="317" t="s">
        <v>326</v>
      </c>
      <c r="C1145" s="317" t="s">
        <v>334</v>
      </c>
      <c r="D1145" s="138" t="s">
        <v>259</v>
      </c>
      <c r="E1145" s="317" t="s">
        <v>612</v>
      </c>
      <c r="F1145" s="318">
        <v>46428</v>
      </c>
      <c r="G1145" s="319" t="s">
        <v>101</v>
      </c>
      <c r="H1145" s="321">
        <v>100000</v>
      </c>
      <c r="I1145" s="320">
        <v>5.38</v>
      </c>
      <c r="J1145" s="320">
        <v>538460.63</v>
      </c>
      <c r="K1145" s="319" t="s">
        <v>101</v>
      </c>
      <c r="L1145" s="327">
        <v>1.6000000000000001E-3</v>
      </c>
    </row>
    <row r="1146" spans="1:12" ht="15.75" thickBot="1" x14ac:dyDescent="0.3">
      <c r="A1146" s="326" t="s">
        <v>127</v>
      </c>
      <c r="B1146" s="317" t="s">
        <v>368</v>
      </c>
      <c r="C1146" s="317" t="s">
        <v>99</v>
      </c>
      <c r="D1146" s="138" t="s">
        <v>1034</v>
      </c>
      <c r="E1146" s="317" t="s">
        <v>161</v>
      </c>
      <c r="F1146" s="318">
        <v>46752</v>
      </c>
      <c r="G1146" s="319" t="s">
        <v>101</v>
      </c>
      <c r="H1146" s="321">
        <v>31056</v>
      </c>
      <c r="I1146" s="320">
        <v>4.0199999999999996</v>
      </c>
      <c r="J1146" s="320">
        <v>124962.06</v>
      </c>
      <c r="K1146" s="319" t="s">
        <v>101</v>
      </c>
      <c r="L1146" s="327">
        <v>4.1000000000000003E-3</v>
      </c>
    </row>
    <row r="1147" spans="1:12" ht="15.75" thickBot="1" x14ac:dyDescent="0.3">
      <c r="A1147" s="326" t="s">
        <v>127</v>
      </c>
      <c r="B1147" s="317" t="s">
        <v>368</v>
      </c>
      <c r="C1147" s="317" t="s">
        <v>99</v>
      </c>
      <c r="D1147" s="138" t="s">
        <v>1033</v>
      </c>
      <c r="E1147" s="317" t="s">
        <v>161</v>
      </c>
      <c r="F1147" s="318">
        <v>47118</v>
      </c>
      <c r="G1147" s="319" t="s">
        <v>101</v>
      </c>
      <c r="H1147" s="321">
        <v>107889</v>
      </c>
      <c r="I1147" s="320">
        <v>0.9</v>
      </c>
      <c r="J1147" s="320">
        <v>96823.27</v>
      </c>
      <c r="K1147" s="319" t="s">
        <v>101</v>
      </c>
      <c r="L1147" s="327">
        <v>3.2000000000000002E-3</v>
      </c>
    </row>
    <row r="1148" spans="1:12" ht="15.75" thickBot="1" x14ac:dyDescent="0.3">
      <c r="A1148" s="326" t="s">
        <v>127</v>
      </c>
      <c r="B1148" s="317" t="s">
        <v>368</v>
      </c>
      <c r="C1148" s="317" t="s">
        <v>99</v>
      </c>
      <c r="D1148" s="138" t="s">
        <v>1035</v>
      </c>
      <c r="E1148" s="317" t="s">
        <v>161</v>
      </c>
      <c r="F1148" s="318">
        <v>52962</v>
      </c>
      <c r="G1148" s="319" t="s">
        <v>101</v>
      </c>
      <c r="H1148" s="321">
        <v>131402</v>
      </c>
      <c r="I1148" s="320">
        <v>0.13</v>
      </c>
      <c r="J1148" s="320">
        <v>17070.349999999999</v>
      </c>
      <c r="K1148" s="319" t="s">
        <v>101</v>
      </c>
      <c r="L1148" s="327">
        <v>5.9999999999999995E-4</v>
      </c>
    </row>
    <row r="1149" spans="1:12" ht="15.75" thickBot="1" x14ac:dyDescent="0.3">
      <c r="A1149" s="326" t="s">
        <v>127</v>
      </c>
      <c r="B1149" s="317" t="s">
        <v>368</v>
      </c>
      <c r="C1149" s="317" t="s">
        <v>334</v>
      </c>
      <c r="D1149" s="138" t="s">
        <v>1034</v>
      </c>
      <c r="E1149" s="317" t="s">
        <v>161</v>
      </c>
      <c r="F1149" s="318">
        <v>46752</v>
      </c>
      <c r="G1149" s="319" t="s">
        <v>101</v>
      </c>
      <c r="H1149" s="321">
        <v>190262</v>
      </c>
      <c r="I1149" s="320">
        <v>4.3099999999999996</v>
      </c>
      <c r="J1149" s="320">
        <v>820125.69</v>
      </c>
      <c r="K1149" s="319" t="s">
        <v>101</v>
      </c>
      <c r="L1149" s="327">
        <v>2.3999999999999998E-3</v>
      </c>
    </row>
    <row r="1150" spans="1:12" ht="15.75" thickBot="1" x14ac:dyDescent="0.3">
      <c r="A1150" s="326" t="s">
        <v>127</v>
      </c>
      <c r="B1150" s="317" t="s">
        <v>368</v>
      </c>
      <c r="C1150" s="317" t="s">
        <v>334</v>
      </c>
      <c r="D1150" s="138" t="s">
        <v>1033</v>
      </c>
      <c r="E1150" s="317" t="s">
        <v>161</v>
      </c>
      <c r="F1150" s="318">
        <v>47118</v>
      </c>
      <c r="G1150" s="319" t="s">
        <v>101</v>
      </c>
      <c r="H1150" s="321">
        <v>362720</v>
      </c>
      <c r="I1150" s="320">
        <v>0.93</v>
      </c>
      <c r="J1150" s="320">
        <v>339042.07</v>
      </c>
      <c r="K1150" s="319" t="s">
        <v>101</v>
      </c>
      <c r="L1150" s="327">
        <v>1E-3</v>
      </c>
    </row>
    <row r="1151" spans="1:12" ht="15.75" thickBot="1" x14ac:dyDescent="0.3">
      <c r="A1151" s="326" t="s">
        <v>127</v>
      </c>
      <c r="B1151" s="317" t="s">
        <v>368</v>
      </c>
      <c r="C1151" s="317" t="s">
        <v>334</v>
      </c>
      <c r="D1151" s="138" t="s">
        <v>1035</v>
      </c>
      <c r="E1151" s="317" t="s">
        <v>161</v>
      </c>
      <c r="F1151" s="318">
        <v>52962</v>
      </c>
      <c r="G1151" s="319" t="s">
        <v>101</v>
      </c>
      <c r="H1151" s="321">
        <v>457247</v>
      </c>
      <c r="I1151" s="320">
        <v>0.14000000000000001</v>
      </c>
      <c r="J1151" s="320">
        <v>65511.6</v>
      </c>
      <c r="K1151" s="319" t="s">
        <v>101</v>
      </c>
      <c r="L1151" s="327">
        <v>2.0000000000000001E-4</v>
      </c>
    </row>
    <row r="1152" spans="1:12" ht="15.75" thickBot="1" x14ac:dyDescent="0.3">
      <c r="A1152" s="326" t="s">
        <v>127</v>
      </c>
      <c r="B1152" s="317" t="s">
        <v>130</v>
      </c>
      <c r="C1152" s="317" t="s">
        <v>99</v>
      </c>
      <c r="D1152" s="138" t="s">
        <v>1036</v>
      </c>
      <c r="E1152" s="317" t="s">
        <v>614</v>
      </c>
      <c r="F1152" s="319" t="s">
        <v>101</v>
      </c>
      <c r="G1152" s="319" t="s">
        <v>101</v>
      </c>
      <c r="H1152" s="321">
        <v>250000</v>
      </c>
      <c r="I1152" s="320">
        <v>4.6100000000000003</v>
      </c>
      <c r="J1152" s="320">
        <v>1152933.5900000001</v>
      </c>
      <c r="K1152" s="319" t="s">
        <v>101</v>
      </c>
      <c r="L1152" s="327">
        <v>3.7600000000000001E-2</v>
      </c>
    </row>
    <row r="1153" spans="1:12" ht="15.75" thickBot="1" x14ac:dyDescent="0.3">
      <c r="A1153" s="326" t="s">
        <v>127</v>
      </c>
      <c r="B1153" s="317" t="s">
        <v>276</v>
      </c>
      <c r="C1153" s="317" t="s">
        <v>99</v>
      </c>
      <c r="D1153" s="138" t="s">
        <v>1038</v>
      </c>
      <c r="E1153" s="317" t="s">
        <v>612</v>
      </c>
      <c r="F1153" s="318">
        <v>47874</v>
      </c>
      <c r="G1153" s="319" t="s">
        <v>101</v>
      </c>
      <c r="H1153" s="321">
        <v>200000</v>
      </c>
      <c r="I1153" s="320">
        <v>4.3899999999999997</v>
      </c>
      <c r="J1153" s="320">
        <v>878191.55</v>
      </c>
      <c r="K1153" s="319" t="s">
        <v>101</v>
      </c>
      <c r="L1153" s="327">
        <v>2.86E-2</v>
      </c>
    </row>
    <row r="1154" spans="1:12" ht="15.75" thickBot="1" x14ac:dyDescent="0.3">
      <c r="A1154" s="326" t="s">
        <v>127</v>
      </c>
      <c r="B1154" s="317" t="s">
        <v>1039</v>
      </c>
      <c r="C1154" s="317" t="s">
        <v>99</v>
      </c>
      <c r="D1154" s="138" t="s">
        <v>1040</v>
      </c>
      <c r="E1154" s="317" t="s">
        <v>1041</v>
      </c>
      <c r="F1154" s="318">
        <v>46182</v>
      </c>
      <c r="G1154" s="319" t="s">
        <v>101</v>
      </c>
      <c r="H1154" s="321">
        <v>400000</v>
      </c>
      <c r="I1154" s="320">
        <v>5.47</v>
      </c>
      <c r="J1154" s="320">
        <v>2187421.7799999998</v>
      </c>
      <c r="K1154" s="319" t="s">
        <v>101</v>
      </c>
      <c r="L1154" s="327">
        <v>7.1300000000000002E-2</v>
      </c>
    </row>
    <row r="1155" spans="1:12" ht="15.75" thickBot="1" x14ac:dyDescent="0.3">
      <c r="A1155" s="326" t="s">
        <v>127</v>
      </c>
      <c r="B1155" s="317" t="s">
        <v>34</v>
      </c>
      <c r="C1155" s="317" t="s">
        <v>334</v>
      </c>
      <c r="D1155" s="138" t="s">
        <v>293</v>
      </c>
      <c r="E1155" s="317" t="s">
        <v>614</v>
      </c>
      <c r="F1155" s="318">
        <v>47227</v>
      </c>
      <c r="G1155" s="319" t="s">
        <v>101</v>
      </c>
      <c r="H1155" s="321">
        <v>250000</v>
      </c>
      <c r="I1155" s="320">
        <v>5.45</v>
      </c>
      <c r="J1155" s="320">
        <v>1362511.4</v>
      </c>
      <c r="K1155" s="319" t="s">
        <v>101</v>
      </c>
      <c r="L1155" s="327">
        <v>4.0000000000000001E-3</v>
      </c>
    </row>
    <row r="1156" spans="1:12" ht="15.75" thickBot="1" x14ac:dyDescent="0.3">
      <c r="A1156" s="326" t="s">
        <v>127</v>
      </c>
      <c r="B1156" s="317" t="s">
        <v>1030</v>
      </c>
      <c r="C1156" s="317" t="s">
        <v>99</v>
      </c>
      <c r="D1156" s="138" t="s">
        <v>1042</v>
      </c>
      <c r="E1156" s="317" t="s">
        <v>161</v>
      </c>
      <c r="F1156" s="318">
        <v>47219</v>
      </c>
      <c r="G1156" s="319" t="s">
        <v>101</v>
      </c>
      <c r="H1156" s="321">
        <v>200000</v>
      </c>
      <c r="I1156" s="320">
        <v>5.19</v>
      </c>
      <c r="J1156" s="320">
        <v>1037990.44</v>
      </c>
      <c r="K1156" s="319" t="s">
        <v>101</v>
      </c>
      <c r="L1156" s="327">
        <v>3.3799999999999997E-2</v>
      </c>
    </row>
    <row r="1157" spans="1:12" ht="15.75" thickBot="1" x14ac:dyDescent="0.3">
      <c r="A1157" s="326" t="s">
        <v>127</v>
      </c>
      <c r="B1157" s="317" t="s">
        <v>1030</v>
      </c>
      <c r="C1157" s="317" t="s">
        <v>334</v>
      </c>
      <c r="D1157" s="138" t="s">
        <v>853</v>
      </c>
      <c r="E1157" s="317" t="s">
        <v>161</v>
      </c>
      <c r="F1157" s="318">
        <v>47219</v>
      </c>
      <c r="G1157" s="319" t="s">
        <v>101</v>
      </c>
      <c r="H1157" s="321">
        <v>400000</v>
      </c>
      <c r="I1157" s="320">
        <v>5.17</v>
      </c>
      <c r="J1157" s="320">
        <v>2066423.98</v>
      </c>
      <c r="K1157" s="319" t="s">
        <v>101</v>
      </c>
      <c r="L1157" s="327">
        <v>6.1000000000000004E-3</v>
      </c>
    </row>
    <row r="1158" spans="1:12" ht="15.75" thickBot="1" x14ac:dyDescent="0.3">
      <c r="A1158" s="326" t="s">
        <v>127</v>
      </c>
      <c r="B1158" s="317" t="s">
        <v>1563</v>
      </c>
      <c r="C1158" s="317" t="s">
        <v>99</v>
      </c>
      <c r="D1158" s="138" t="s">
        <v>1037</v>
      </c>
      <c r="E1158" s="317" t="s">
        <v>161</v>
      </c>
      <c r="F1158" s="318">
        <v>46920</v>
      </c>
      <c r="G1158" s="319" t="s">
        <v>101</v>
      </c>
      <c r="H1158" s="321">
        <v>400000</v>
      </c>
      <c r="I1158" s="320">
        <v>5.07</v>
      </c>
      <c r="J1158" s="320">
        <v>2028116.62</v>
      </c>
      <c r="K1158" s="319" t="s">
        <v>101</v>
      </c>
      <c r="L1158" s="327">
        <v>6.6100000000000006E-2</v>
      </c>
    </row>
    <row r="1159" spans="1:12" ht="15.75" thickBot="1" x14ac:dyDescent="0.3">
      <c r="A1159" s="326" t="s">
        <v>127</v>
      </c>
      <c r="B1159" s="317" t="s">
        <v>1563</v>
      </c>
      <c r="C1159" s="317" t="s">
        <v>334</v>
      </c>
      <c r="D1159" s="138" t="s">
        <v>866</v>
      </c>
      <c r="E1159" s="317" t="s">
        <v>161</v>
      </c>
      <c r="F1159" s="318">
        <v>46920</v>
      </c>
      <c r="G1159" s="319" t="s">
        <v>101</v>
      </c>
      <c r="H1159" s="321">
        <v>250000</v>
      </c>
      <c r="I1159" s="320">
        <v>5.07</v>
      </c>
      <c r="J1159" s="320">
        <v>1267670.8799999999</v>
      </c>
      <c r="K1159" s="319" t="s">
        <v>101</v>
      </c>
      <c r="L1159" s="327">
        <v>3.8E-3</v>
      </c>
    </row>
    <row r="1160" spans="1:12" ht="15.75" thickBot="1" x14ac:dyDescent="0.3">
      <c r="A1160" s="326" t="s">
        <v>127</v>
      </c>
      <c r="B1160" s="317" t="s">
        <v>221</v>
      </c>
      <c r="C1160" s="317" t="s">
        <v>99</v>
      </c>
      <c r="D1160" s="138" t="s">
        <v>1043</v>
      </c>
      <c r="E1160" s="317" t="s">
        <v>1041</v>
      </c>
      <c r="F1160" s="318">
        <v>46880</v>
      </c>
      <c r="G1160" s="319" t="s">
        <v>101</v>
      </c>
      <c r="H1160" s="321">
        <v>400000</v>
      </c>
      <c r="I1160" s="320">
        <v>5.28</v>
      </c>
      <c r="J1160" s="320">
        <v>2111129.1</v>
      </c>
      <c r="K1160" s="319" t="s">
        <v>101</v>
      </c>
      <c r="L1160" s="327">
        <v>6.88E-2</v>
      </c>
    </row>
    <row r="1161" spans="1:12" ht="15.75" thickBot="1" x14ac:dyDescent="0.3">
      <c r="A1161" s="326" t="s">
        <v>127</v>
      </c>
      <c r="B1161" s="317" t="s">
        <v>1044</v>
      </c>
      <c r="C1161" s="317" t="s">
        <v>99</v>
      </c>
      <c r="D1161" s="138" t="s">
        <v>1045</v>
      </c>
      <c r="E1161" s="317" t="s">
        <v>613</v>
      </c>
      <c r="F1161" s="318">
        <v>52492</v>
      </c>
      <c r="G1161" s="319" t="s">
        <v>101</v>
      </c>
      <c r="H1161" s="321">
        <v>200000</v>
      </c>
      <c r="I1161" s="320">
        <v>4.95</v>
      </c>
      <c r="J1161" s="320">
        <v>989508.39</v>
      </c>
      <c r="K1161" s="319" t="s">
        <v>101</v>
      </c>
      <c r="L1161" s="327">
        <v>3.2199999999999999E-2</v>
      </c>
    </row>
    <row r="1162" spans="1:12" ht="15.75" thickBot="1" x14ac:dyDescent="0.3">
      <c r="A1162" s="326" t="s">
        <v>127</v>
      </c>
      <c r="B1162" s="317" t="s">
        <v>152</v>
      </c>
      <c r="C1162" s="317" t="s">
        <v>99</v>
      </c>
      <c r="D1162" s="138" t="s">
        <v>272</v>
      </c>
      <c r="E1162" s="317" t="s">
        <v>614</v>
      </c>
      <c r="F1162" s="319" t="s">
        <v>101</v>
      </c>
      <c r="G1162" s="319" t="s">
        <v>101</v>
      </c>
      <c r="H1162" s="321">
        <v>250000</v>
      </c>
      <c r="I1162" s="320">
        <v>5.43</v>
      </c>
      <c r="J1162" s="320">
        <v>1357237.27</v>
      </c>
      <c r="K1162" s="319" t="s">
        <v>101</v>
      </c>
      <c r="L1162" s="327">
        <v>4.4200000000000003E-2</v>
      </c>
    </row>
    <row r="1163" spans="1:12" ht="15.75" thickBot="1" x14ac:dyDescent="0.3">
      <c r="A1163" s="326" t="s">
        <v>127</v>
      </c>
      <c r="B1163" s="317" t="s">
        <v>152</v>
      </c>
      <c r="C1163" s="317" t="s">
        <v>334</v>
      </c>
      <c r="D1163" s="138" t="s">
        <v>272</v>
      </c>
      <c r="E1163" s="317" t="s">
        <v>612</v>
      </c>
      <c r="F1163" s="319" t="s">
        <v>101</v>
      </c>
      <c r="G1163" s="319" t="s">
        <v>101</v>
      </c>
      <c r="H1163" s="321">
        <v>500000</v>
      </c>
      <c r="I1163" s="320">
        <v>5.43</v>
      </c>
      <c r="J1163" s="320">
        <v>2715576.03</v>
      </c>
      <c r="K1163" s="319" t="s">
        <v>101</v>
      </c>
      <c r="L1163" s="327">
        <v>8.0999999999999996E-3</v>
      </c>
    </row>
    <row r="1164" spans="1:12" ht="15.75" thickBot="1" x14ac:dyDescent="0.3">
      <c r="A1164" s="326" t="s">
        <v>127</v>
      </c>
      <c r="B1164" s="317" t="s">
        <v>1046</v>
      </c>
      <c r="C1164" s="317" t="s">
        <v>99</v>
      </c>
      <c r="D1164" s="138" t="s">
        <v>1047</v>
      </c>
      <c r="E1164" s="317" t="s">
        <v>614</v>
      </c>
      <c r="F1164" s="319" t="s">
        <v>101</v>
      </c>
      <c r="G1164" s="319" t="s">
        <v>101</v>
      </c>
      <c r="H1164" s="321">
        <v>250000</v>
      </c>
      <c r="I1164" s="320">
        <v>5.46</v>
      </c>
      <c r="J1164" s="320">
        <v>1364063.09</v>
      </c>
      <c r="K1164" s="319" t="s">
        <v>101</v>
      </c>
      <c r="L1164" s="327">
        <v>4.4400000000000002E-2</v>
      </c>
    </row>
    <row r="1165" spans="1:12" ht="15.75" thickBot="1" x14ac:dyDescent="0.3">
      <c r="A1165" s="326" t="s">
        <v>127</v>
      </c>
      <c r="B1165" s="317" t="s">
        <v>1048</v>
      </c>
      <c r="C1165" s="317" t="s">
        <v>99</v>
      </c>
      <c r="D1165" s="138" t="s">
        <v>1049</v>
      </c>
      <c r="E1165" s="317" t="s">
        <v>614</v>
      </c>
      <c r="F1165" s="318">
        <v>46678</v>
      </c>
      <c r="G1165" s="319" t="s">
        <v>101</v>
      </c>
      <c r="H1165" s="321">
        <v>250000</v>
      </c>
      <c r="I1165" s="320">
        <v>5.66</v>
      </c>
      <c r="J1165" s="320">
        <v>1415968.47</v>
      </c>
      <c r="K1165" s="319" t="s">
        <v>101</v>
      </c>
      <c r="L1165" s="327">
        <v>4.6100000000000002E-2</v>
      </c>
    </row>
    <row r="1166" spans="1:12" ht="15.75" thickBot="1" x14ac:dyDescent="0.3">
      <c r="A1166" s="326" t="s">
        <v>128</v>
      </c>
      <c r="B1166" s="317" t="s">
        <v>136</v>
      </c>
      <c r="C1166" s="317" t="s">
        <v>235</v>
      </c>
      <c r="D1166" s="138">
        <v>210100</v>
      </c>
      <c r="E1166" s="317" t="s">
        <v>161</v>
      </c>
      <c r="F1166" s="318">
        <v>46631</v>
      </c>
      <c r="G1166" s="319" t="s">
        <v>101</v>
      </c>
      <c r="H1166" s="319">
        <v>16</v>
      </c>
      <c r="I1166" s="320">
        <v>16565.54</v>
      </c>
      <c r="J1166" s="320">
        <v>265048.65999999997</v>
      </c>
      <c r="K1166" s="319" t="s">
        <v>101</v>
      </c>
      <c r="L1166" s="327">
        <v>0.21829999999999999</v>
      </c>
    </row>
    <row r="1167" spans="1:12" ht="15.75" thickBot="1" x14ac:dyDescent="0.3">
      <c r="A1167" s="326" t="s">
        <v>128</v>
      </c>
      <c r="B1167" s="317" t="s">
        <v>136</v>
      </c>
      <c r="C1167" s="317" t="s">
        <v>782</v>
      </c>
      <c r="D1167" s="138">
        <v>210100</v>
      </c>
      <c r="E1167" s="317" t="s">
        <v>161</v>
      </c>
      <c r="F1167" s="318">
        <v>46631</v>
      </c>
      <c r="G1167" s="319" t="s">
        <v>101</v>
      </c>
      <c r="H1167" s="319">
        <v>16</v>
      </c>
      <c r="I1167" s="320">
        <v>16636.830000000002</v>
      </c>
      <c r="J1167" s="320">
        <v>266189.34000000003</v>
      </c>
      <c r="K1167" s="319" t="s">
        <v>101</v>
      </c>
      <c r="L1167" s="327">
        <v>2.4E-2</v>
      </c>
    </row>
    <row r="1168" spans="1:12" ht="15.75" thickBot="1" x14ac:dyDescent="0.3">
      <c r="A1168" s="326" t="s">
        <v>128</v>
      </c>
      <c r="B1168" s="317" t="s">
        <v>136</v>
      </c>
      <c r="C1168" s="317" t="s">
        <v>774</v>
      </c>
      <c r="D1168" s="138">
        <v>210100</v>
      </c>
      <c r="E1168" s="317" t="s">
        <v>161</v>
      </c>
      <c r="F1168" s="318">
        <v>47818</v>
      </c>
      <c r="G1168" s="319" t="s">
        <v>101</v>
      </c>
      <c r="H1168" s="321">
        <v>1271</v>
      </c>
      <c r="I1168" s="320">
        <v>17326.37</v>
      </c>
      <c r="J1168" s="320">
        <v>22021819.030000001</v>
      </c>
      <c r="K1168" s="319" t="s">
        <v>101</v>
      </c>
      <c r="L1168" s="327">
        <v>0.1696</v>
      </c>
    </row>
    <row r="1169" spans="1:12" ht="15.75" thickBot="1" x14ac:dyDescent="0.3">
      <c r="A1169" s="326" t="s">
        <v>128</v>
      </c>
      <c r="B1169" s="317" t="s">
        <v>136</v>
      </c>
      <c r="C1169" s="317" t="s">
        <v>800</v>
      </c>
      <c r="D1169" s="138">
        <v>210100</v>
      </c>
      <c r="E1169" s="317" t="s">
        <v>161</v>
      </c>
      <c r="F1169" s="318">
        <v>47178</v>
      </c>
      <c r="G1169" s="319" t="s">
        <v>101</v>
      </c>
      <c r="H1169" s="319">
        <v>917</v>
      </c>
      <c r="I1169" s="320">
        <v>17398.05</v>
      </c>
      <c r="J1169" s="320">
        <v>15954013.25</v>
      </c>
      <c r="K1169" s="319" t="s">
        <v>101</v>
      </c>
      <c r="L1169" s="327">
        <v>7.4499999999999997E-2</v>
      </c>
    </row>
    <row r="1170" spans="1:12" ht="15.75" thickBot="1" x14ac:dyDescent="0.3">
      <c r="A1170" s="326" t="s">
        <v>128</v>
      </c>
      <c r="B1170" s="317" t="s">
        <v>136</v>
      </c>
      <c r="C1170" s="317" t="s">
        <v>862</v>
      </c>
      <c r="D1170" s="138">
        <v>760199</v>
      </c>
      <c r="E1170" s="317" t="s">
        <v>161</v>
      </c>
      <c r="F1170" s="318">
        <v>48441</v>
      </c>
      <c r="G1170" s="319" t="s">
        <v>101</v>
      </c>
      <c r="H1170" s="319">
        <v>8</v>
      </c>
      <c r="I1170" s="320">
        <v>3969.86</v>
      </c>
      <c r="J1170" s="320">
        <v>31758.92</v>
      </c>
      <c r="K1170" s="319" t="s">
        <v>101</v>
      </c>
      <c r="L1170" s="327">
        <v>1.7100000000000001E-2</v>
      </c>
    </row>
    <row r="1171" spans="1:12" ht="15.75" thickBot="1" x14ac:dyDescent="0.3">
      <c r="A1171" s="326" t="s">
        <v>128</v>
      </c>
      <c r="B1171" s="317" t="s">
        <v>136</v>
      </c>
      <c r="C1171" s="317" t="s">
        <v>860</v>
      </c>
      <c r="D1171" s="138">
        <v>210100</v>
      </c>
      <c r="E1171" s="317" t="s">
        <v>161</v>
      </c>
      <c r="F1171" s="318">
        <v>47818</v>
      </c>
      <c r="G1171" s="319" t="s">
        <v>101</v>
      </c>
      <c r="H1171" s="319">
        <v>261</v>
      </c>
      <c r="I1171" s="320">
        <v>17312.55</v>
      </c>
      <c r="J1171" s="320">
        <v>4518574.26</v>
      </c>
      <c r="K1171" s="319" t="s">
        <v>101</v>
      </c>
      <c r="L1171" s="327">
        <v>8.5999999999999993E-2</v>
      </c>
    </row>
    <row r="1172" spans="1:12" ht="15.75" thickBot="1" x14ac:dyDescent="0.3">
      <c r="A1172" s="326" t="s">
        <v>128</v>
      </c>
      <c r="B1172" s="317" t="s">
        <v>136</v>
      </c>
      <c r="C1172" s="317" t="s">
        <v>102</v>
      </c>
      <c r="D1172" s="138">
        <v>210100</v>
      </c>
      <c r="E1172" s="317" t="s">
        <v>161</v>
      </c>
      <c r="F1172" s="318">
        <v>47178</v>
      </c>
      <c r="G1172" s="319" t="s">
        <v>101</v>
      </c>
      <c r="H1172" s="319">
        <v>36</v>
      </c>
      <c r="I1172" s="320">
        <v>17173.37</v>
      </c>
      <c r="J1172" s="320">
        <v>618241.31999999995</v>
      </c>
      <c r="K1172" s="319" t="s">
        <v>101</v>
      </c>
      <c r="L1172" s="327">
        <v>1.4800000000000001E-2</v>
      </c>
    </row>
    <row r="1173" spans="1:12" ht="15.75" thickBot="1" x14ac:dyDescent="0.3">
      <c r="A1173" s="326" t="s">
        <v>128</v>
      </c>
      <c r="B1173" s="317" t="s">
        <v>136</v>
      </c>
      <c r="C1173" s="317" t="s">
        <v>98</v>
      </c>
      <c r="D1173" s="138">
        <v>760199</v>
      </c>
      <c r="E1173" s="317" t="s">
        <v>161</v>
      </c>
      <c r="F1173" s="318">
        <v>48441</v>
      </c>
      <c r="G1173" s="319" t="s">
        <v>101</v>
      </c>
      <c r="H1173" s="321">
        <v>57040</v>
      </c>
      <c r="I1173" s="320">
        <v>4088.37</v>
      </c>
      <c r="J1173" s="320">
        <v>233200857.90000001</v>
      </c>
      <c r="K1173" s="319" t="s">
        <v>101</v>
      </c>
      <c r="L1173" s="327">
        <v>0.43869999999999998</v>
      </c>
    </row>
    <row r="1174" spans="1:12" ht="15.75" thickBot="1" x14ac:dyDescent="0.3">
      <c r="A1174" s="326" t="s">
        <v>128</v>
      </c>
      <c r="B1174" s="317" t="s">
        <v>136</v>
      </c>
      <c r="C1174" s="317" t="s">
        <v>106</v>
      </c>
      <c r="D1174" s="138">
        <v>760199</v>
      </c>
      <c r="E1174" s="317" t="s">
        <v>161</v>
      </c>
      <c r="F1174" s="318">
        <v>47710</v>
      </c>
      <c r="G1174" s="319" t="s">
        <v>101</v>
      </c>
      <c r="H1174" s="321">
        <v>25148</v>
      </c>
      <c r="I1174" s="320">
        <v>4194.53</v>
      </c>
      <c r="J1174" s="320">
        <v>105484106.06</v>
      </c>
      <c r="K1174" s="319" t="s">
        <v>101</v>
      </c>
      <c r="L1174" s="327">
        <v>0.32150000000000001</v>
      </c>
    </row>
    <row r="1175" spans="1:12" ht="15.75" thickBot="1" x14ac:dyDescent="0.3">
      <c r="A1175" s="326" t="s">
        <v>128</v>
      </c>
      <c r="B1175" s="317" t="s">
        <v>136</v>
      </c>
      <c r="C1175" s="317" t="s">
        <v>334</v>
      </c>
      <c r="D1175" s="138">
        <v>210100</v>
      </c>
      <c r="E1175" s="317" t="s">
        <v>161</v>
      </c>
      <c r="F1175" s="318">
        <v>47818</v>
      </c>
      <c r="G1175" s="319" t="s">
        <v>101</v>
      </c>
      <c r="H1175" s="321">
        <v>6657</v>
      </c>
      <c r="I1175" s="320">
        <v>17334.150000000001</v>
      </c>
      <c r="J1175" s="320">
        <v>115393445.15000001</v>
      </c>
      <c r="K1175" s="319" t="s">
        <v>101</v>
      </c>
      <c r="L1175" s="327">
        <v>0.3427</v>
      </c>
    </row>
    <row r="1176" spans="1:12" ht="15.75" thickBot="1" x14ac:dyDescent="0.3">
      <c r="A1176" s="326" t="s">
        <v>128</v>
      </c>
      <c r="B1176" s="317" t="s">
        <v>136</v>
      </c>
      <c r="C1176" s="317" t="s">
        <v>909</v>
      </c>
      <c r="D1176" s="138">
        <v>210100</v>
      </c>
      <c r="E1176" s="317" t="s">
        <v>161</v>
      </c>
      <c r="F1176" s="318">
        <v>47818</v>
      </c>
      <c r="G1176" s="319" t="s">
        <v>101</v>
      </c>
      <c r="H1176" s="319">
        <v>133</v>
      </c>
      <c r="I1176" s="320">
        <v>17237.18</v>
      </c>
      <c r="J1176" s="320">
        <v>2292544.48</v>
      </c>
      <c r="K1176" s="319" t="s">
        <v>101</v>
      </c>
      <c r="L1176" s="327">
        <v>4.9799999999999997E-2</v>
      </c>
    </row>
    <row r="1177" spans="1:12" ht="15.75" thickBot="1" x14ac:dyDescent="0.3">
      <c r="A1177" s="326" t="s">
        <v>128</v>
      </c>
      <c r="B1177" s="317" t="s">
        <v>136</v>
      </c>
      <c r="C1177" s="317" t="s">
        <v>1269</v>
      </c>
      <c r="D1177" s="138">
        <v>950199</v>
      </c>
      <c r="E1177" s="317" t="s">
        <v>161</v>
      </c>
      <c r="F1177" s="318">
        <v>48580</v>
      </c>
      <c r="G1177" s="319" t="s">
        <v>101</v>
      </c>
      <c r="H1177" s="319">
        <v>50</v>
      </c>
      <c r="I1177" s="320">
        <v>828.87</v>
      </c>
      <c r="J1177" s="320">
        <v>41443.300000000003</v>
      </c>
      <c r="K1177" s="319" t="s">
        <v>101</v>
      </c>
      <c r="L1177" s="327">
        <v>3.85E-2</v>
      </c>
    </row>
    <row r="1178" spans="1:12" ht="15.75" thickBot="1" x14ac:dyDescent="0.3">
      <c r="A1178" s="326" t="s">
        <v>128</v>
      </c>
      <c r="B1178" s="317" t="s">
        <v>136</v>
      </c>
      <c r="C1178" s="317" t="s">
        <v>668</v>
      </c>
      <c r="D1178" s="138">
        <v>210100</v>
      </c>
      <c r="E1178" s="317" t="s">
        <v>161</v>
      </c>
      <c r="F1178" s="318">
        <v>47818</v>
      </c>
      <c r="G1178" s="319" t="s">
        <v>101</v>
      </c>
      <c r="H1178" s="319">
        <v>1</v>
      </c>
      <c r="I1178" s="320">
        <v>17008.73</v>
      </c>
      <c r="J1178" s="320">
        <v>17008.73</v>
      </c>
      <c r="K1178" s="319" t="s">
        <v>101</v>
      </c>
      <c r="L1178" s="327">
        <v>4.3E-3</v>
      </c>
    </row>
    <row r="1179" spans="1:12" ht="15.75" thickBot="1" x14ac:dyDescent="0.3">
      <c r="A1179" s="326" t="s">
        <v>128</v>
      </c>
      <c r="B1179" s="317" t="s">
        <v>136</v>
      </c>
      <c r="C1179" s="317" t="s">
        <v>861</v>
      </c>
      <c r="D1179" s="138">
        <v>210100</v>
      </c>
      <c r="E1179" s="317" t="s">
        <v>161</v>
      </c>
      <c r="F1179" s="318">
        <v>47178</v>
      </c>
      <c r="G1179" s="319" t="s">
        <v>101</v>
      </c>
      <c r="H1179" s="319">
        <v>60</v>
      </c>
      <c r="I1179" s="320">
        <v>17283.66</v>
      </c>
      <c r="J1179" s="320">
        <v>1037019.77</v>
      </c>
      <c r="K1179" s="319" t="s">
        <v>101</v>
      </c>
      <c r="L1179" s="327">
        <v>2.8000000000000001E-2</v>
      </c>
    </row>
    <row r="1180" spans="1:12" ht="15.75" thickBot="1" x14ac:dyDescent="0.3">
      <c r="A1180" s="326" t="s">
        <v>128</v>
      </c>
      <c r="B1180" s="317" t="s">
        <v>101</v>
      </c>
      <c r="C1180" s="317" t="s">
        <v>280</v>
      </c>
      <c r="D1180" s="138">
        <v>210100</v>
      </c>
      <c r="E1180" s="317" t="s">
        <v>161</v>
      </c>
      <c r="F1180" s="318">
        <v>47362</v>
      </c>
      <c r="G1180" s="319" t="s">
        <v>101</v>
      </c>
      <c r="H1180" s="319">
        <v>2</v>
      </c>
      <c r="I1180" s="320">
        <v>10713.84</v>
      </c>
      <c r="J1180" s="320">
        <v>21427.67</v>
      </c>
      <c r="K1180" s="319" t="s">
        <v>101</v>
      </c>
      <c r="L1180" s="327">
        <v>1E-4</v>
      </c>
    </row>
    <row r="1181" spans="1:12" ht="15.75" thickBot="1" x14ac:dyDescent="0.3">
      <c r="A1181" s="326" t="s">
        <v>452</v>
      </c>
      <c r="B1181" s="317" t="s">
        <v>190</v>
      </c>
      <c r="C1181" s="317" t="s">
        <v>800</v>
      </c>
      <c r="D1181" s="138" t="s">
        <v>1814</v>
      </c>
      <c r="E1181" s="317" t="s">
        <v>161</v>
      </c>
      <c r="F1181" s="318">
        <v>46091</v>
      </c>
      <c r="G1181" s="319" t="s">
        <v>101</v>
      </c>
      <c r="H1181" s="319">
        <v>3</v>
      </c>
      <c r="I1181" s="320">
        <v>54672.97</v>
      </c>
      <c r="J1181" s="320">
        <v>164018.91</v>
      </c>
      <c r="K1181" s="319" t="s">
        <v>101</v>
      </c>
      <c r="L1181" s="327">
        <v>8.0000000000000004E-4</v>
      </c>
    </row>
    <row r="1182" spans="1:12" ht="15.75" thickBot="1" x14ac:dyDescent="0.3">
      <c r="A1182" s="326" t="s">
        <v>452</v>
      </c>
      <c r="B1182" s="317" t="s">
        <v>190</v>
      </c>
      <c r="C1182" s="317" t="s">
        <v>98</v>
      </c>
      <c r="D1182" s="138" t="s">
        <v>1814</v>
      </c>
      <c r="E1182" s="317" t="s">
        <v>1815</v>
      </c>
      <c r="F1182" s="318">
        <v>46091</v>
      </c>
      <c r="G1182" s="319" t="s">
        <v>101</v>
      </c>
      <c r="H1182" s="319">
        <v>45</v>
      </c>
      <c r="I1182" s="320">
        <v>54672.97</v>
      </c>
      <c r="J1182" s="320">
        <v>2460283.62</v>
      </c>
      <c r="K1182" s="319" t="s">
        <v>101</v>
      </c>
      <c r="L1182" s="327">
        <v>4.5999999999999999E-3</v>
      </c>
    </row>
    <row r="1183" spans="1:12" ht="15.75" thickBot="1" x14ac:dyDescent="0.3">
      <c r="A1183" s="326" t="s">
        <v>452</v>
      </c>
      <c r="B1183" s="317" t="s">
        <v>190</v>
      </c>
      <c r="C1183" s="317" t="s">
        <v>98</v>
      </c>
      <c r="D1183" s="138" t="s">
        <v>1001</v>
      </c>
      <c r="E1183" s="317" t="s">
        <v>161</v>
      </c>
      <c r="F1183" s="318">
        <v>46042</v>
      </c>
      <c r="G1183" s="319" t="s">
        <v>101</v>
      </c>
      <c r="H1183" s="321">
        <v>1336</v>
      </c>
      <c r="I1183" s="320">
        <v>1104.82</v>
      </c>
      <c r="J1183" s="320">
        <v>1476034.18</v>
      </c>
      <c r="K1183" s="319" t="s">
        <v>101</v>
      </c>
      <c r="L1183" s="327">
        <v>2.8E-3</v>
      </c>
    </row>
    <row r="1184" spans="1:12" ht="15.75" thickBot="1" x14ac:dyDescent="0.3">
      <c r="A1184" s="326" t="s">
        <v>452</v>
      </c>
      <c r="B1184" s="317" t="s">
        <v>190</v>
      </c>
      <c r="C1184" s="317" t="s">
        <v>106</v>
      </c>
      <c r="D1184" s="138" t="s">
        <v>1002</v>
      </c>
      <c r="E1184" s="317" t="s">
        <v>161</v>
      </c>
      <c r="F1184" s="318">
        <v>46042</v>
      </c>
      <c r="G1184" s="319" t="s">
        <v>101</v>
      </c>
      <c r="H1184" s="321">
        <v>2955</v>
      </c>
      <c r="I1184" s="320">
        <v>1104.82</v>
      </c>
      <c r="J1184" s="320">
        <v>3264731.29</v>
      </c>
      <c r="K1184" s="319" t="s">
        <v>101</v>
      </c>
      <c r="L1184" s="327">
        <v>0.01</v>
      </c>
    </row>
    <row r="1185" spans="1:12" ht="15.75" thickBot="1" x14ac:dyDescent="0.3">
      <c r="A1185" s="326" t="s">
        <v>452</v>
      </c>
      <c r="B1185" s="317" t="s">
        <v>190</v>
      </c>
      <c r="C1185" s="317" t="s">
        <v>106</v>
      </c>
      <c r="D1185" s="138" t="s">
        <v>1814</v>
      </c>
      <c r="E1185" s="317" t="s">
        <v>645</v>
      </c>
      <c r="F1185" s="318">
        <v>46091</v>
      </c>
      <c r="G1185" s="319" t="s">
        <v>101</v>
      </c>
      <c r="H1185" s="319">
        <v>22</v>
      </c>
      <c r="I1185" s="320">
        <v>54672.97</v>
      </c>
      <c r="J1185" s="320">
        <v>1202805.33</v>
      </c>
      <c r="K1185" s="319" t="s">
        <v>101</v>
      </c>
      <c r="L1185" s="327">
        <v>3.7000000000000002E-3</v>
      </c>
    </row>
    <row r="1186" spans="1:12" ht="15.75" thickBot="1" x14ac:dyDescent="0.3">
      <c r="A1186" s="326" t="s">
        <v>452</v>
      </c>
      <c r="B1186" s="317" t="s">
        <v>190</v>
      </c>
      <c r="C1186" s="317" t="s">
        <v>267</v>
      </c>
      <c r="D1186" s="138" t="s">
        <v>1814</v>
      </c>
      <c r="E1186" s="317" t="s">
        <v>1816</v>
      </c>
      <c r="F1186" s="318">
        <v>46091</v>
      </c>
      <c r="G1186" s="319" t="s">
        <v>101</v>
      </c>
      <c r="H1186" s="319">
        <v>21</v>
      </c>
      <c r="I1186" s="320">
        <v>54646.74</v>
      </c>
      <c r="J1186" s="320">
        <v>1147581.6100000001</v>
      </c>
      <c r="K1186" s="319" t="s">
        <v>101</v>
      </c>
      <c r="L1186" s="327">
        <v>5.4000000000000003E-3</v>
      </c>
    </row>
    <row r="1187" spans="1:12" ht="15.75" thickBot="1" x14ac:dyDescent="0.3">
      <c r="A1187" s="326" t="s">
        <v>452</v>
      </c>
      <c r="B1187" s="317" t="s">
        <v>190</v>
      </c>
      <c r="C1187" s="317" t="s">
        <v>909</v>
      </c>
      <c r="D1187" s="138" t="s">
        <v>1003</v>
      </c>
      <c r="E1187" s="317" t="s">
        <v>1004</v>
      </c>
      <c r="F1187" s="318">
        <v>46042</v>
      </c>
      <c r="G1187" s="319" t="s">
        <v>101</v>
      </c>
      <c r="H1187" s="319">
        <v>253</v>
      </c>
      <c r="I1187" s="320">
        <v>1104.82</v>
      </c>
      <c r="J1187" s="320">
        <v>279518.45</v>
      </c>
      <c r="K1187" s="319" t="s">
        <v>101</v>
      </c>
      <c r="L1187" s="327">
        <v>6.1000000000000004E-3</v>
      </c>
    </row>
    <row r="1188" spans="1:12" ht="15.75" thickBot="1" x14ac:dyDescent="0.3">
      <c r="A1188" s="326" t="s">
        <v>452</v>
      </c>
      <c r="B1188" s="317" t="s">
        <v>190</v>
      </c>
      <c r="C1188" s="317" t="s">
        <v>909</v>
      </c>
      <c r="D1188" s="138" t="s">
        <v>1814</v>
      </c>
      <c r="E1188" s="317" t="s">
        <v>488</v>
      </c>
      <c r="F1188" s="318">
        <v>46091</v>
      </c>
      <c r="G1188" s="319" t="s">
        <v>101</v>
      </c>
      <c r="H1188" s="319">
        <v>3</v>
      </c>
      <c r="I1188" s="320">
        <v>54672.97</v>
      </c>
      <c r="J1188" s="320">
        <v>164018.91</v>
      </c>
      <c r="K1188" s="319" t="s">
        <v>101</v>
      </c>
      <c r="L1188" s="327">
        <v>3.5999999999999999E-3</v>
      </c>
    </row>
    <row r="1189" spans="1:12" ht="15.75" thickBot="1" x14ac:dyDescent="0.3">
      <c r="A1189" s="326" t="s">
        <v>452</v>
      </c>
      <c r="B1189" s="317" t="s">
        <v>190</v>
      </c>
      <c r="C1189" s="317" t="s">
        <v>335</v>
      </c>
      <c r="D1189" s="138" t="s">
        <v>997</v>
      </c>
      <c r="E1189" s="317" t="s">
        <v>161</v>
      </c>
      <c r="F1189" s="318">
        <v>46042</v>
      </c>
      <c r="G1189" s="319" t="s">
        <v>101</v>
      </c>
      <c r="H1189" s="319">
        <v>256</v>
      </c>
      <c r="I1189" s="320">
        <v>1104.9000000000001</v>
      </c>
      <c r="J1189" s="320">
        <v>282853.39</v>
      </c>
      <c r="K1189" s="319" t="s">
        <v>101</v>
      </c>
      <c r="L1189" s="327">
        <v>7.0000000000000001E-3</v>
      </c>
    </row>
    <row r="1190" spans="1:12" ht="15.75" thickBot="1" x14ac:dyDescent="0.3">
      <c r="A1190" s="326" t="s">
        <v>452</v>
      </c>
      <c r="B1190" s="317" t="s">
        <v>190</v>
      </c>
      <c r="C1190" s="317" t="s">
        <v>335</v>
      </c>
      <c r="D1190" s="138" t="s">
        <v>1814</v>
      </c>
      <c r="E1190" s="317" t="s">
        <v>488</v>
      </c>
      <c r="F1190" s="318">
        <v>46091</v>
      </c>
      <c r="G1190" s="319" t="s">
        <v>101</v>
      </c>
      <c r="H1190" s="319">
        <v>3</v>
      </c>
      <c r="I1190" s="320">
        <v>54646.74</v>
      </c>
      <c r="J1190" s="320">
        <v>163940.23000000001</v>
      </c>
      <c r="K1190" s="319" t="s">
        <v>101</v>
      </c>
      <c r="L1190" s="327">
        <v>4.0000000000000001E-3</v>
      </c>
    </row>
    <row r="1191" spans="1:12" ht="15.75" thickBot="1" x14ac:dyDescent="0.3">
      <c r="A1191" s="326" t="s">
        <v>452</v>
      </c>
      <c r="B1191" s="317" t="s">
        <v>1817</v>
      </c>
      <c r="C1191" s="317" t="s">
        <v>781</v>
      </c>
      <c r="D1191" s="138" t="s">
        <v>1818</v>
      </c>
      <c r="E1191" s="317" t="s">
        <v>161</v>
      </c>
      <c r="F1191" s="318">
        <v>46216</v>
      </c>
      <c r="G1191" s="319" t="s">
        <v>101</v>
      </c>
      <c r="H1191" s="321">
        <v>1002</v>
      </c>
      <c r="I1191" s="320">
        <v>1032.22</v>
      </c>
      <c r="J1191" s="320">
        <v>1034279.64</v>
      </c>
      <c r="K1191" s="319" t="s">
        <v>101</v>
      </c>
      <c r="L1191" s="327">
        <v>8.0999999999999996E-3</v>
      </c>
    </row>
    <row r="1192" spans="1:12" ht="15.75" thickBot="1" x14ac:dyDescent="0.3">
      <c r="A1192" s="326" t="s">
        <v>452</v>
      </c>
      <c r="B1192" s="317" t="s">
        <v>1817</v>
      </c>
      <c r="C1192" s="317" t="s">
        <v>98</v>
      </c>
      <c r="D1192" s="138" t="s">
        <v>1818</v>
      </c>
      <c r="E1192" s="317" t="s">
        <v>1819</v>
      </c>
      <c r="F1192" s="318">
        <v>46216</v>
      </c>
      <c r="G1192" s="319" t="s">
        <v>101</v>
      </c>
      <c r="H1192" s="321">
        <v>2225</v>
      </c>
      <c r="I1192" s="320">
        <v>1032.3499999999999</v>
      </c>
      <c r="J1192" s="320">
        <v>2296976.61</v>
      </c>
      <c r="K1192" s="319" t="s">
        <v>101</v>
      </c>
      <c r="L1192" s="327">
        <v>4.3E-3</v>
      </c>
    </row>
    <row r="1193" spans="1:12" ht="15.75" thickBot="1" x14ac:dyDescent="0.3">
      <c r="A1193" s="326" t="s">
        <v>452</v>
      </c>
      <c r="B1193" s="317" t="s">
        <v>1817</v>
      </c>
      <c r="C1193" s="317" t="s">
        <v>106</v>
      </c>
      <c r="D1193" s="138" t="s">
        <v>1818</v>
      </c>
      <c r="E1193" s="317" t="s">
        <v>1820</v>
      </c>
      <c r="F1193" s="318">
        <v>46216</v>
      </c>
      <c r="G1193" s="319" t="s">
        <v>101</v>
      </c>
      <c r="H1193" s="321">
        <v>2456</v>
      </c>
      <c r="I1193" s="320">
        <v>1032.3499999999999</v>
      </c>
      <c r="J1193" s="320">
        <v>2535449.2400000002</v>
      </c>
      <c r="K1193" s="319" t="s">
        <v>101</v>
      </c>
      <c r="L1193" s="327">
        <v>7.7000000000000002E-3</v>
      </c>
    </row>
    <row r="1194" spans="1:12" ht="15.75" thickBot="1" x14ac:dyDescent="0.3">
      <c r="A1194" s="326" t="s">
        <v>452</v>
      </c>
      <c r="B1194" s="317" t="s">
        <v>1817</v>
      </c>
      <c r="C1194" s="317" t="s">
        <v>335</v>
      </c>
      <c r="D1194" s="138" t="s">
        <v>1818</v>
      </c>
      <c r="E1194" s="317" t="s">
        <v>161</v>
      </c>
      <c r="F1194" s="318">
        <v>46216</v>
      </c>
      <c r="G1194" s="319" t="s">
        <v>101</v>
      </c>
      <c r="H1194" s="319">
        <v>317</v>
      </c>
      <c r="I1194" s="320">
        <v>1032.22</v>
      </c>
      <c r="J1194" s="320">
        <v>327212.21999999997</v>
      </c>
      <c r="K1194" s="319" t="s">
        <v>101</v>
      </c>
      <c r="L1194" s="327">
        <v>8.0999999999999996E-3</v>
      </c>
    </row>
    <row r="1195" spans="1:12" ht="15.75" thickBot="1" x14ac:dyDescent="0.3">
      <c r="A1195" s="326" t="s">
        <v>452</v>
      </c>
      <c r="B1195" s="317" t="s">
        <v>1821</v>
      </c>
      <c r="C1195" s="317" t="s">
        <v>98</v>
      </c>
      <c r="D1195" s="138" t="s">
        <v>1822</v>
      </c>
      <c r="E1195" s="317" t="s">
        <v>161</v>
      </c>
      <c r="F1195" s="318">
        <v>46021</v>
      </c>
      <c r="G1195" s="319" t="s">
        <v>101</v>
      </c>
      <c r="H1195" s="321">
        <v>2185</v>
      </c>
      <c r="I1195" s="320">
        <v>1037.6099999999999</v>
      </c>
      <c r="J1195" s="320">
        <v>2267172.2400000002</v>
      </c>
      <c r="K1195" s="319" t="s">
        <v>101</v>
      </c>
      <c r="L1195" s="327">
        <v>4.3E-3</v>
      </c>
    </row>
    <row r="1196" spans="1:12" ht="15.75" thickBot="1" x14ac:dyDescent="0.3">
      <c r="A1196" s="326" t="s">
        <v>452</v>
      </c>
      <c r="B1196" s="317" t="s">
        <v>1821</v>
      </c>
      <c r="C1196" s="317" t="s">
        <v>106</v>
      </c>
      <c r="D1196" s="138" t="s">
        <v>1822</v>
      </c>
      <c r="E1196" s="317" t="s">
        <v>161</v>
      </c>
      <c r="F1196" s="318">
        <v>46021</v>
      </c>
      <c r="G1196" s="319" t="s">
        <v>101</v>
      </c>
      <c r="H1196" s="321">
        <v>2412</v>
      </c>
      <c r="I1196" s="320">
        <v>1037.6099999999999</v>
      </c>
      <c r="J1196" s="320">
        <v>2502709.13</v>
      </c>
      <c r="K1196" s="319" t="s">
        <v>101</v>
      </c>
      <c r="L1196" s="327">
        <v>7.6E-3</v>
      </c>
    </row>
    <row r="1197" spans="1:12" ht="15.75" thickBot="1" x14ac:dyDescent="0.3">
      <c r="A1197" s="326" t="s">
        <v>452</v>
      </c>
      <c r="B1197" s="317" t="s">
        <v>1821</v>
      </c>
      <c r="C1197" s="317" t="s">
        <v>334</v>
      </c>
      <c r="D1197" s="138" t="s">
        <v>1822</v>
      </c>
      <c r="E1197" s="317" t="s">
        <v>161</v>
      </c>
      <c r="F1197" s="318">
        <v>46021</v>
      </c>
      <c r="G1197" s="319" t="s">
        <v>101</v>
      </c>
      <c r="H1197" s="321">
        <v>1058</v>
      </c>
      <c r="I1197" s="320">
        <v>1037.6099999999999</v>
      </c>
      <c r="J1197" s="320">
        <v>1097788.6599999999</v>
      </c>
      <c r="K1197" s="319" t="s">
        <v>101</v>
      </c>
      <c r="L1197" s="327">
        <v>3.3E-3</v>
      </c>
    </row>
    <row r="1198" spans="1:12" ht="15.75" thickBot="1" x14ac:dyDescent="0.3">
      <c r="A1198" s="326" t="s">
        <v>452</v>
      </c>
      <c r="B1198" s="317" t="s">
        <v>1821</v>
      </c>
      <c r="C1198" s="317" t="s">
        <v>335</v>
      </c>
      <c r="D1198" s="138" t="s">
        <v>1822</v>
      </c>
      <c r="E1198" s="317" t="s">
        <v>161</v>
      </c>
      <c r="F1198" s="318">
        <v>46021</v>
      </c>
      <c r="G1198" s="319" t="s">
        <v>101</v>
      </c>
      <c r="H1198" s="319">
        <v>311</v>
      </c>
      <c r="I1198" s="320">
        <v>1037.5899999999999</v>
      </c>
      <c r="J1198" s="320">
        <v>322691.83</v>
      </c>
      <c r="K1198" s="319" t="s">
        <v>101</v>
      </c>
      <c r="L1198" s="327">
        <v>8.0000000000000002E-3</v>
      </c>
    </row>
    <row r="1199" spans="1:12" ht="15.75" thickBot="1" x14ac:dyDescent="0.3">
      <c r="A1199" s="326" t="s">
        <v>452</v>
      </c>
      <c r="B1199" s="317" t="s">
        <v>1358</v>
      </c>
      <c r="C1199" s="317" t="s">
        <v>98</v>
      </c>
      <c r="D1199" s="138" t="s">
        <v>1359</v>
      </c>
      <c r="E1199" s="317" t="s">
        <v>1823</v>
      </c>
      <c r="F1199" s="318">
        <v>46097</v>
      </c>
      <c r="G1199" s="319" t="s">
        <v>101</v>
      </c>
      <c r="H1199" s="321">
        <v>1725</v>
      </c>
      <c r="I1199" s="320">
        <v>1008.61</v>
      </c>
      <c r="J1199" s="320">
        <v>1739854.39</v>
      </c>
      <c r="K1199" s="319" t="s">
        <v>101</v>
      </c>
      <c r="L1199" s="327">
        <v>3.3E-3</v>
      </c>
    </row>
    <row r="1200" spans="1:12" ht="15.75" thickBot="1" x14ac:dyDescent="0.3">
      <c r="A1200" s="326" t="s">
        <v>452</v>
      </c>
      <c r="B1200" s="317" t="s">
        <v>1358</v>
      </c>
      <c r="C1200" s="317" t="s">
        <v>106</v>
      </c>
      <c r="D1200" s="138" t="s">
        <v>1359</v>
      </c>
      <c r="E1200" s="317" t="s">
        <v>599</v>
      </c>
      <c r="F1200" s="318">
        <v>46097</v>
      </c>
      <c r="G1200" s="319" t="s">
        <v>101</v>
      </c>
      <c r="H1200" s="321">
        <v>1590</v>
      </c>
      <c r="I1200" s="320">
        <v>1008.61</v>
      </c>
      <c r="J1200" s="320">
        <v>1603691.87</v>
      </c>
      <c r="K1200" s="319" t="s">
        <v>101</v>
      </c>
      <c r="L1200" s="327">
        <v>4.8999999999999998E-3</v>
      </c>
    </row>
    <row r="1201" spans="1:12" ht="15.75" thickBot="1" x14ac:dyDescent="0.3">
      <c r="A1201" s="326" t="s">
        <v>452</v>
      </c>
      <c r="B1201" s="317" t="s">
        <v>319</v>
      </c>
      <c r="C1201" s="317" t="s">
        <v>774</v>
      </c>
      <c r="D1201" s="138" t="s">
        <v>830</v>
      </c>
      <c r="E1201" s="317" t="s">
        <v>1824</v>
      </c>
      <c r="F1201" s="318">
        <v>46146</v>
      </c>
      <c r="G1201" s="319" t="s">
        <v>101</v>
      </c>
      <c r="H1201" s="321">
        <v>15000</v>
      </c>
      <c r="I1201" s="320">
        <v>1187.33</v>
      </c>
      <c r="J1201" s="320">
        <v>17809897.350000001</v>
      </c>
      <c r="K1201" s="319" t="s">
        <v>101</v>
      </c>
      <c r="L1201" s="327">
        <v>0.13719999999999999</v>
      </c>
    </row>
    <row r="1202" spans="1:12" ht="15.75" thickBot="1" x14ac:dyDescent="0.3">
      <c r="A1202" s="326" t="s">
        <v>452</v>
      </c>
      <c r="B1202" s="317" t="s">
        <v>319</v>
      </c>
      <c r="C1202" s="317" t="s">
        <v>774</v>
      </c>
      <c r="D1202" s="138" t="s">
        <v>1825</v>
      </c>
      <c r="E1202" s="317" t="s">
        <v>1826</v>
      </c>
      <c r="F1202" s="318">
        <v>46013</v>
      </c>
      <c r="G1202" s="319" t="s">
        <v>101</v>
      </c>
      <c r="H1202" s="321">
        <v>10000</v>
      </c>
      <c r="I1202" s="320">
        <v>1005.07</v>
      </c>
      <c r="J1202" s="320">
        <v>10050686.189999999</v>
      </c>
      <c r="K1202" s="319" t="s">
        <v>101</v>
      </c>
      <c r="L1202" s="327">
        <v>7.7399999999999997E-2</v>
      </c>
    </row>
    <row r="1203" spans="1:12" ht="15.75" thickBot="1" x14ac:dyDescent="0.3">
      <c r="A1203" s="326" t="s">
        <v>452</v>
      </c>
      <c r="B1203" s="317" t="s">
        <v>892</v>
      </c>
      <c r="C1203" s="317" t="s">
        <v>781</v>
      </c>
      <c r="D1203" s="138" t="s">
        <v>1827</v>
      </c>
      <c r="E1203" s="317" t="s">
        <v>1828</v>
      </c>
      <c r="F1203" s="318">
        <v>45971</v>
      </c>
      <c r="G1203" s="319" t="s">
        <v>101</v>
      </c>
      <c r="H1203" s="321">
        <v>1852000</v>
      </c>
      <c r="I1203" s="320">
        <v>1.03</v>
      </c>
      <c r="J1203" s="320">
        <v>1908861.83</v>
      </c>
      <c r="K1203" s="319" t="s">
        <v>101</v>
      </c>
      <c r="L1203" s="327">
        <v>1.49E-2</v>
      </c>
    </row>
    <row r="1204" spans="1:12" ht="15.75" thickBot="1" x14ac:dyDescent="0.3">
      <c r="A1204" s="326" t="s">
        <v>452</v>
      </c>
      <c r="B1204" s="317" t="s">
        <v>892</v>
      </c>
      <c r="C1204" s="317" t="s">
        <v>98</v>
      </c>
      <c r="D1204" s="138" t="s">
        <v>1829</v>
      </c>
      <c r="E1204" s="317" t="s">
        <v>1830</v>
      </c>
      <c r="F1204" s="318">
        <v>45971</v>
      </c>
      <c r="G1204" s="319" t="s">
        <v>101</v>
      </c>
      <c r="H1204" s="321">
        <v>3545000</v>
      </c>
      <c r="I1204" s="320">
        <v>1.03</v>
      </c>
      <c r="J1204" s="320">
        <v>3654594.1</v>
      </c>
      <c r="K1204" s="319" t="s">
        <v>101</v>
      </c>
      <c r="L1204" s="327">
        <v>6.8999999999999999E-3</v>
      </c>
    </row>
    <row r="1205" spans="1:12" ht="15.75" thickBot="1" x14ac:dyDescent="0.3">
      <c r="A1205" s="326" t="s">
        <v>452</v>
      </c>
      <c r="B1205" s="317" t="s">
        <v>892</v>
      </c>
      <c r="C1205" s="317" t="s">
        <v>106</v>
      </c>
      <c r="D1205" s="138" t="s">
        <v>1831</v>
      </c>
      <c r="E1205" s="317" t="s">
        <v>161</v>
      </c>
      <c r="F1205" s="318">
        <v>45971</v>
      </c>
      <c r="G1205" s="319" t="s">
        <v>101</v>
      </c>
      <c r="H1205" s="321">
        <v>1859000</v>
      </c>
      <c r="I1205" s="320">
        <v>1.03</v>
      </c>
      <c r="J1205" s="320">
        <v>1916471.21</v>
      </c>
      <c r="K1205" s="319" t="s">
        <v>101</v>
      </c>
      <c r="L1205" s="327">
        <v>5.7999999999999996E-3</v>
      </c>
    </row>
    <row r="1206" spans="1:12" ht="15.75" thickBot="1" x14ac:dyDescent="0.3">
      <c r="A1206" s="326" t="s">
        <v>452</v>
      </c>
      <c r="B1206" s="317" t="s">
        <v>892</v>
      </c>
      <c r="C1206" s="317" t="s">
        <v>334</v>
      </c>
      <c r="D1206" s="138" t="s">
        <v>1832</v>
      </c>
      <c r="E1206" s="317" t="s">
        <v>161</v>
      </c>
      <c r="F1206" s="318">
        <v>45971</v>
      </c>
      <c r="G1206" s="319" t="s">
        <v>101</v>
      </c>
      <c r="H1206" s="321">
        <v>316000</v>
      </c>
      <c r="I1206" s="320">
        <v>1.03</v>
      </c>
      <c r="J1206" s="320">
        <v>325769.18</v>
      </c>
      <c r="K1206" s="319" t="s">
        <v>101</v>
      </c>
      <c r="L1206" s="327">
        <v>1E-3</v>
      </c>
    </row>
    <row r="1207" spans="1:12" ht="15.75" thickBot="1" x14ac:dyDescent="0.3">
      <c r="A1207" s="326" t="s">
        <v>452</v>
      </c>
      <c r="B1207" s="317" t="s">
        <v>892</v>
      </c>
      <c r="C1207" s="317" t="s">
        <v>335</v>
      </c>
      <c r="D1207" s="138" t="s">
        <v>1833</v>
      </c>
      <c r="E1207" s="317" t="s">
        <v>1834</v>
      </c>
      <c r="F1207" s="318">
        <v>45971</v>
      </c>
      <c r="G1207" s="319" t="s">
        <v>101</v>
      </c>
      <c r="H1207" s="321">
        <v>428000</v>
      </c>
      <c r="I1207" s="320">
        <v>1.03</v>
      </c>
      <c r="J1207" s="320">
        <v>441140.85</v>
      </c>
      <c r="K1207" s="319" t="s">
        <v>101</v>
      </c>
      <c r="L1207" s="327">
        <v>1.09E-2</v>
      </c>
    </row>
    <row r="1208" spans="1:12" ht="15.75" thickBot="1" x14ac:dyDescent="0.3">
      <c r="A1208" s="326" t="s">
        <v>452</v>
      </c>
      <c r="B1208" s="317" t="s">
        <v>854</v>
      </c>
      <c r="C1208" s="317" t="s">
        <v>98</v>
      </c>
      <c r="D1208" s="138" t="s">
        <v>908</v>
      </c>
      <c r="E1208" s="317" t="s">
        <v>161</v>
      </c>
      <c r="F1208" s="318">
        <v>45943</v>
      </c>
      <c r="G1208" s="319" t="s">
        <v>101</v>
      </c>
      <c r="H1208" s="321">
        <v>3076</v>
      </c>
      <c r="I1208" s="320">
        <v>1145.43</v>
      </c>
      <c r="J1208" s="320">
        <v>3523350.03</v>
      </c>
      <c r="K1208" s="319" t="s">
        <v>101</v>
      </c>
      <c r="L1208" s="327">
        <v>6.6E-3</v>
      </c>
    </row>
    <row r="1209" spans="1:12" ht="15.75" thickBot="1" x14ac:dyDescent="0.3">
      <c r="A1209" s="326" t="s">
        <v>452</v>
      </c>
      <c r="B1209" s="317" t="s">
        <v>854</v>
      </c>
      <c r="C1209" s="317" t="s">
        <v>106</v>
      </c>
      <c r="D1209" s="138" t="s">
        <v>1337</v>
      </c>
      <c r="E1209" s="317" t="s">
        <v>1835</v>
      </c>
      <c r="F1209" s="318">
        <v>45943</v>
      </c>
      <c r="G1209" s="319" t="s">
        <v>101</v>
      </c>
      <c r="H1209" s="319">
        <v>652</v>
      </c>
      <c r="I1209" s="320">
        <v>1145.43</v>
      </c>
      <c r="J1209" s="320">
        <v>746821.92</v>
      </c>
      <c r="K1209" s="319" t="s">
        <v>101</v>
      </c>
      <c r="L1209" s="327">
        <v>2.3E-3</v>
      </c>
    </row>
    <row r="1210" spans="1:12" ht="15.75" thickBot="1" x14ac:dyDescent="0.3">
      <c r="A1210" s="326" t="s">
        <v>452</v>
      </c>
      <c r="B1210" s="317" t="s">
        <v>854</v>
      </c>
      <c r="C1210" s="317" t="s">
        <v>106</v>
      </c>
      <c r="D1210" s="138" t="s">
        <v>1339</v>
      </c>
      <c r="E1210" s="317" t="s">
        <v>1835</v>
      </c>
      <c r="F1210" s="318">
        <v>45943</v>
      </c>
      <c r="G1210" s="319" t="s">
        <v>101</v>
      </c>
      <c r="H1210" s="319">
        <v>72</v>
      </c>
      <c r="I1210" s="320">
        <v>1145.43</v>
      </c>
      <c r="J1210" s="320">
        <v>82471.13</v>
      </c>
      <c r="K1210" s="319" t="s">
        <v>101</v>
      </c>
      <c r="L1210" s="327">
        <v>2.9999999999999997E-4</v>
      </c>
    </row>
    <row r="1211" spans="1:12" ht="15.75" thickBot="1" x14ac:dyDescent="0.3">
      <c r="A1211" s="326" t="s">
        <v>452</v>
      </c>
      <c r="B1211" s="317" t="s">
        <v>854</v>
      </c>
      <c r="C1211" s="317" t="s">
        <v>909</v>
      </c>
      <c r="D1211" s="138" t="s">
        <v>1190</v>
      </c>
      <c r="E1211" s="317" t="s">
        <v>1191</v>
      </c>
      <c r="F1211" s="318">
        <v>45943</v>
      </c>
      <c r="G1211" s="319" t="s">
        <v>101</v>
      </c>
      <c r="H1211" s="319">
        <v>170</v>
      </c>
      <c r="I1211" s="320">
        <v>1145.43</v>
      </c>
      <c r="J1211" s="320">
        <v>194723.51</v>
      </c>
      <c r="K1211" s="319" t="s">
        <v>101</v>
      </c>
      <c r="L1211" s="327">
        <v>4.1999999999999997E-3</v>
      </c>
    </row>
    <row r="1212" spans="1:12" ht="15.75" thickBot="1" x14ac:dyDescent="0.3">
      <c r="A1212" s="326" t="s">
        <v>452</v>
      </c>
      <c r="B1212" s="317" t="s">
        <v>854</v>
      </c>
      <c r="C1212" s="317" t="s">
        <v>909</v>
      </c>
      <c r="D1212" s="138" t="s">
        <v>1192</v>
      </c>
      <c r="E1212" s="317" t="s">
        <v>1191</v>
      </c>
      <c r="F1212" s="318">
        <v>45943</v>
      </c>
      <c r="G1212" s="319" t="s">
        <v>101</v>
      </c>
      <c r="H1212" s="319">
        <v>92</v>
      </c>
      <c r="I1212" s="320">
        <v>1145.43</v>
      </c>
      <c r="J1212" s="320">
        <v>105379.78</v>
      </c>
      <c r="K1212" s="319" t="s">
        <v>101</v>
      </c>
      <c r="L1212" s="327">
        <v>2.3E-3</v>
      </c>
    </row>
    <row r="1213" spans="1:12" ht="15.75" thickBot="1" x14ac:dyDescent="0.3">
      <c r="A1213" s="326" t="s">
        <v>452</v>
      </c>
      <c r="B1213" s="317" t="s">
        <v>993</v>
      </c>
      <c r="C1213" s="317" t="s">
        <v>781</v>
      </c>
      <c r="D1213" s="138" t="s">
        <v>1836</v>
      </c>
      <c r="E1213" s="317" t="s">
        <v>1837</v>
      </c>
      <c r="F1213" s="318">
        <v>46213</v>
      </c>
      <c r="G1213" s="319" t="s">
        <v>101</v>
      </c>
      <c r="H1213" s="321">
        <v>60200000</v>
      </c>
      <c r="I1213" s="320">
        <v>0.01</v>
      </c>
      <c r="J1213" s="320">
        <v>624635.80000000005</v>
      </c>
      <c r="K1213" s="319" t="s">
        <v>101</v>
      </c>
      <c r="L1213" s="327">
        <v>4.8999999999999998E-3</v>
      </c>
    </row>
    <row r="1214" spans="1:12" ht="15.75" thickBot="1" x14ac:dyDescent="0.3">
      <c r="A1214" s="326" t="s">
        <v>452</v>
      </c>
      <c r="B1214" s="317" t="s">
        <v>993</v>
      </c>
      <c r="C1214" s="317" t="s">
        <v>98</v>
      </c>
      <c r="D1214" s="138" t="s">
        <v>1838</v>
      </c>
      <c r="E1214" s="317" t="s">
        <v>1839</v>
      </c>
      <c r="F1214" s="318">
        <v>46213</v>
      </c>
      <c r="G1214" s="319" t="s">
        <v>101</v>
      </c>
      <c r="H1214" s="321">
        <v>534200000</v>
      </c>
      <c r="I1214" s="320">
        <v>0.01</v>
      </c>
      <c r="J1214" s="320">
        <v>5532570.5099999998</v>
      </c>
      <c r="K1214" s="319" t="s">
        <v>101</v>
      </c>
      <c r="L1214" s="327">
        <v>1.04E-2</v>
      </c>
    </row>
    <row r="1215" spans="1:12" ht="15.75" thickBot="1" x14ac:dyDescent="0.3">
      <c r="A1215" s="326" t="s">
        <v>452</v>
      </c>
      <c r="B1215" s="317" t="s">
        <v>993</v>
      </c>
      <c r="C1215" s="317" t="s">
        <v>106</v>
      </c>
      <c r="D1215" s="138" t="s">
        <v>1840</v>
      </c>
      <c r="E1215" s="317" t="s">
        <v>1841</v>
      </c>
      <c r="F1215" s="318">
        <v>46213</v>
      </c>
      <c r="G1215" s="319" t="s">
        <v>101</v>
      </c>
      <c r="H1215" s="321">
        <v>367500000</v>
      </c>
      <c r="I1215" s="320">
        <v>0.01</v>
      </c>
      <c r="J1215" s="320">
        <v>3806101.95</v>
      </c>
      <c r="K1215" s="319" t="s">
        <v>101</v>
      </c>
      <c r="L1215" s="327">
        <v>1.1599999999999999E-2</v>
      </c>
    </row>
    <row r="1216" spans="1:12" ht="15.75" thickBot="1" x14ac:dyDescent="0.3">
      <c r="A1216" s="326" t="s">
        <v>452</v>
      </c>
      <c r="B1216" s="317" t="s">
        <v>993</v>
      </c>
      <c r="C1216" s="317" t="s">
        <v>335</v>
      </c>
      <c r="D1216" s="138" t="s">
        <v>1842</v>
      </c>
      <c r="E1216" s="317" t="s">
        <v>1843</v>
      </c>
      <c r="F1216" s="318">
        <v>46213</v>
      </c>
      <c r="G1216" s="319" t="s">
        <v>101</v>
      </c>
      <c r="H1216" s="321">
        <v>38100000</v>
      </c>
      <c r="I1216" s="320">
        <v>0.01</v>
      </c>
      <c r="J1216" s="320">
        <v>395325.98</v>
      </c>
      <c r="K1216" s="319" t="s">
        <v>101</v>
      </c>
      <c r="L1216" s="327">
        <v>9.7000000000000003E-3</v>
      </c>
    </row>
    <row r="1217" spans="1:12" ht="15.75" thickBot="1" x14ac:dyDescent="0.3">
      <c r="A1217" s="326" t="s">
        <v>452</v>
      </c>
      <c r="B1217" s="317" t="s">
        <v>185</v>
      </c>
      <c r="C1217" s="317" t="s">
        <v>774</v>
      </c>
      <c r="D1217" s="138" t="s">
        <v>1219</v>
      </c>
      <c r="E1217" s="317" t="s">
        <v>161</v>
      </c>
      <c r="F1217" s="318">
        <v>46223</v>
      </c>
      <c r="G1217" s="319" t="s">
        <v>101</v>
      </c>
      <c r="H1217" s="319">
        <v>391</v>
      </c>
      <c r="I1217" s="320">
        <v>1317.34</v>
      </c>
      <c r="J1217" s="320">
        <v>515078.91</v>
      </c>
      <c r="K1217" s="319" t="s">
        <v>101</v>
      </c>
      <c r="L1217" s="327">
        <v>4.0000000000000001E-3</v>
      </c>
    </row>
    <row r="1218" spans="1:12" ht="15.75" thickBot="1" x14ac:dyDescent="0.3">
      <c r="A1218" s="326" t="s">
        <v>452</v>
      </c>
      <c r="B1218" s="317" t="s">
        <v>680</v>
      </c>
      <c r="C1218" s="317" t="s">
        <v>800</v>
      </c>
      <c r="D1218" s="138" t="s">
        <v>1364</v>
      </c>
      <c r="E1218" s="317" t="s">
        <v>1844</v>
      </c>
      <c r="F1218" s="318">
        <v>46454</v>
      </c>
      <c r="G1218" s="319" t="s">
        <v>101</v>
      </c>
      <c r="H1218" s="321">
        <v>2018</v>
      </c>
      <c r="I1218" s="320">
        <v>1098.75</v>
      </c>
      <c r="J1218" s="320">
        <v>2217269.44</v>
      </c>
      <c r="K1218" s="319" t="s">
        <v>101</v>
      </c>
      <c r="L1218" s="327">
        <v>1.03E-2</v>
      </c>
    </row>
    <row r="1219" spans="1:12" ht="15.75" thickBot="1" x14ac:dyDescent="0.3">
      <c r="A1219" s="326" t="s">
        <v>452</v>
      </c>
      <c r="B1219" s="317" t="s">
        <v>680</v>
      </c>
      <c r="C1219" s="317" t="s">
        <v>98</v>
      </c>
      <c r="D1219" s="138" t="s">
        <v>1364</v>
      </c>
      <c r="E1219" s="317" t="s">
        <v>1845</v>
      </c>
      <c r="F1219" s="318">
        <v>46454</v>
      </c>
      <c r="G1219" s="319" t="s">
        <v>101</v>
      </c>
      <c r="H1219" s="321">
        <v>1493</v>
      </c>
      <c r="I1219" s="320">
        <v>1098.75</v>
      </c>
      <c r="J1219" s="320">
        <v>1640427.79</v>
      </c>
      <c r="K1219" s="319" t="s">
        <v>101</v>
      </c>
      <c r="L1219" s="327">
        <v>3.0999999999999999E-3</v>
      </c>
    </row>
    <row r="1220" spans="1:12" ht="15.75" thickBot="1" x14ac:dyDescent="0.3">
      <c r="A1220" s="326" t="s">
        <v>452</v>
      </c>
      <c r="B1220" s="317" t="s">
        <v>680</v>
      </c>
      <c r="C1220" s="317" t="s">
        <v>106</v>
      </c>
      <c r="D1220" s="138" t="s">
        <v>1364</v>
      </c>
      <c r="E1220" s="317" t="s">
        <v>1846</v>
      </c>
      <c r="F1220" s="318">
        <v>46454</v>
      </c>
      <c r="G1220" s="319" t="s">
        <v>101</v>
      </c>
      <c r="H1220" s="321">
        <v>1012</v>
      </c>
      <c r="I1220" s="320">
        <v>1098.75</v>
      </c>
      <c r="J1220" s="320">
        <v>1111930.96</v>
      </c>
      <c r="K1220" s="319" t="s">
        <v>101</v>
      </c>
      <c r="L1220" s="327">
        <v>3.3999999999999998E-3</v>
      </c>
    </row>
    <row r="1221" spans="1:12" ht="15.75" thickBot="1" x14ac:dyDescent="0.3">
      <c r="A1221" s="326" t="s">
        <v>452</v>
      </c>
      <c r="B1221" s="317" t="s">
        <v>680</v>
      </c>
      <c r="C1221" s="317" t="s">
        <v>861</v>
      </c>
      <c r="D1221" s="138" t="s">
        <v>1364</v>
      </c>
      <c r="E1221" s="317" t="s">
        <v>1847</v>
      </c>
      <c r="F1221" s="318">
        <v>46454</v>
      </c>
      <c r="G1221" s="319" t="s">
        <v>101</v>
      </c>
      <c r="H1221" s="319">
        <v>348</v>
      </c>
      <c r="I1221" s="320">
        <v>1098.75</v>
      </c>
      <c r="J1221" s="320">
        <v>382363.61</v>
      </c>
      <c r="K1221" s="319" t="s">
        <v>101</v>
      </c>
      <c r="L1221" s="327">
        <v>1.03E-2</v>
      </c>
    </row>
    <row r="1222" spans="1:12" ht="15.75" thickBot="1" x14ac:dyDescent="0.3">
      <c r="A1222" s="326" t="s">
        <v>140</v>
      </c>
      <c r="B1222" s="317" t="s">
        <v>101</v>
      </c>
      <c r="C1222" s="317" t="s">
        <v>235</v>
      </c>
      <c r="D1222" s="138" t="s">
        <v>140</v>
      </c>
      <c r="E1222" s="317" t="s">
        <v>161</v>
      </c>
      <c r="F1222" s="319" t="s">
        <v>101</v>
      </c>
      <c r="G1222" s="319" t="s">
        <v>101</v>
      </c>
      <c r="H1222" s="319" t="s">
        <v>101</v>
      </c>
      <c r="I1222" s="319" t="s">
        <v>101</v>
      </c>
      <c r="J1222" s="320">
        <v>0</v>
      </c>
      <c r="K1222" s="319" t="s">
        <v>101</v>
      </c>
      <c r="L1222" s="327">
        <v>0</v>
      </c>
    </row>
    <row r="1223" spans="1:12" ht="15.75" thickBot="1" x14ac:dyDescent="0.3">
      <c r="A1223" s="326" t="s">
        <v>140</v>
      </c>
      <c r="B1223" s="317" t="s">
        <v>101</v>
      </c>
      <c r="C1223" s="317" t="s">
        <v>430</v>
      </c>
      <c r="D1223" s="138" t="s">
        <v>140</v>
      </c>
      <c r="E1223" s="317" t="s">
        <v>161</v>
      </c>
      <c r="F1223" s="319" t="s">
        <v>101</v>
      </c>
      <c r="G1223" s="319" t="s">
        <v>101</v>
      </c>
      <c r="H1223" s="319" t="s">
        <v>101</v>
      </c>
      <c r="I1223" s="319" t="s">
        <v>101</v>
      </c>
      <c r="J1223" s="320">
        <v>2000</v>
      </c>
      <c r="K1223" s="319" t="s">
        <v>101</v>
      </c>
      <c r="L1223" s="327">
        <v>2.5000000000000001E-3</v>
      </c>
    </row>
    <row r="1224" spans="1:12" ht="15.75" thickBot="1" x14ac:dyDescent="0.3">
      <c r="A1224" s="326" t="s">
        <v>140</v>
      </c>
      <c r="B1224" s="317" t="s">
        <v>101</v>
      </c>
      <c r="C1224" s="317" t="s">
        <v>782</v>
      </c>
      <c r="D1224" s="138" t="s">
        <v>140</v>
      </c>
      <c r="E1224" s="317" t="s">
        <v>161</v>
      </c>
      <c r="F1224" s="319" t="s">
        <v>101</v>
      </c>
      <c r="G1224" s="319" t="s">
        <v>101</v>
      </c>
      <c r="H1224" s="319" t="s">
        <v>101</v>
      </c>
      <c r="I1224" s="319" t="s">
        <v>101</v>
      </c>
      <c r="J1224" s="320">
        <v>0</v>
      </c>
      <c r="K1224" s="319" t="s">
        <v>101</v>
      </c>
      <c r="L1224" s="327">
        <v>0</v>
      </c>
    </row>
    <row r="1225" spans="1:12" ht="15.75" thickBot="1" x14ac:dyDescent="0.3">
      <c r="A1225" s="326" t="s">
        <v>140</v>
      </c>
      <c r="B1225" s="317" t="s">
        <v>101</v>
      </c>
      <c r="C1225" s="317" t="s">
        <v>774</v>
      </c>
      <c r="D1225" s="138" t="s">
        <v>140</v>
      </c>
      <c r="E1225" s="317" t="s">
        <v>161</v>
      </c>
      <c r="F1225" s="319" t="s">
        <v>101</v>
      </c>
      <c r="G1225" s="319" t="s">
        <v>101</v>
      </c>
      <c r="H1225" s="319" t="s">
        <v>101</v>
      </c>
      <c r="I1225" s="319" t="s">
        <v>101</v>
      </c>
      <c r="J1225" s="320">
        <v>0</v>
      </c>
      <c r="K1225" s="319" t="s">
        <v>101</v>
      </c>
      <c r="L1225" s="327">
        <v>0</v>
      </c>
    </row>
    <row r="1226" spans="1:12" ht="15.75" thickBot="1" x14ac:dyDescent="0.3">
      <c r="A1226" s="326" t="s">
        <v>140</v>
      </c>
      <c r="B1226" s="317" t="s">
        <v>101</v>
      </c>
      <c r="C1226" s="317" t="s">
        <v>800</v>
      </c>
      <c r="D1226" s="138" t="s">
        <v>140</v>
      </c>
      <c r="E1226" s="317" t="s">
        <v>161</v>
      </c>
      <c r="F1226" s="319" t="s">
        <v>101</v>
      </c>
      <c r="G1226" s="319" t="s">
        <v>101</v>
      </c>
      <c r="H1226" s="319" t="s">
        <v>101</v>
      </c>
      <c r="I1226" s="319" t="s">
        <v>101</v>
      </c>
      <c r="J1226" s="320">
        <v>0</v>
      </c>
      <c r="K1226" s="319" t="s">
        <v>101</v>
      </c>
      <c r="L1226" s="327">
        <v>0</v>
      </c>
    </row>
    <row r="1227" spans="1:12" ht="15.75" thickBot="1" x14ac:dyDescent="0.3">
      <c r="A1227" s="326" t="s">
        <v>140</v>
      </c>
      <c r="B1227" s="317" t="s">
        <v>101</v>
      </c>
      <c r="C1227" s="317" t="s">
        <v>781</v>
      </c>
      <c r="D1227" s="138" t="s">
        <v>140</v>
      </c>
      <c r="E1227" s="317" t="s">
        <v>161</v>
      </c>
      <c r="F1227" s="319" t="s">
        <v>101</v>
      </c>
      <c r="G1227" s="319" t="s">
        <v>101</v>
      </c>
      <c r="H1227" s="319" t="s">
        <v>101</v>
      </c>
      <c r="I1227" s="319" t="s">
        <v>101</v>
      </c>
      <c r="J1227" s="320">
        <v>2000</v>
      </c>
      <c r="K1227" s="319" t="s">
        <v>101</v>
      </c>
      <c r="L1227" s="327">
        <v>0</v>
      </c>
    </row>
    <row r="1228" spans="1:12" ht="15.75" thickBot="1" x14ac:dyDescent="0.3">
      <c r="A1228" s="326" t="s">
        <v>140</v>
      </c>
      <c r="B1228" s="317" t="s">
        <v>101</v>
      </c>
      <c r="C1228" s="317" t="s">
        <v>862</v>
      </c>
      <c r="D1228" s="138" t="s">
        <v>140</v>
      </c>
      <c r="E1228" s="317" t="s">
        <v>161</v>
      </c>
      <c r="F1228" s="319" t="s">
        <v>101</v>
      </c>
      <c r="G1228" s="319" t="s">
        <v>101</v>
      </c>
      <c r="H1228" s="319" t="s">
        <v>101</v>
      </c>
      <c r="I1228" s="319" t="s">
        <v>101</v>
      </c>
      <c r="J1228" s="320">
        <v>0</v>
      </c>
      <c r="K1228" s="319" t="s">
        <v>101</v>
      </c>
      <c r="L1228" s="327">
        <v>0</v>
      </c>
    </row>
    <row r="1229" spans="1:12" ht="15.75" thickBot="1" x14ac:dyDescent="0.3">
      <c r="A1229" s="326" t="s">
        <v>140</v>
      </c>
      <c r="B1229" s="317" t="s">
        <v>101</v>
      </c>
      <c r="C1229" s="317" t="s">
        <v>860</v>
      </c>
      <c r="D1229" s="138" t="s">
        <v>140</v>
      </c>
      <c r="E1229" s="317" t="s">
        <v>161</v>
      </c>
      <c r="F1229" s="319" t="s">
        <v>101</v>
      </c>
      <c r="G1229" s="319" t="s">
        <v>101</v>
      </c>
      <c r="H1229" s="319" t="s">
        <v>101</v>
      </c>
      <c r="I1229" s="319" t="s">
        <v>101</v>
      </c>
      <c r="J1229" s="320">
        <v>0</v>
      </c>
      <c r="K1229" s="319" t="s">
        <v>101</v>
      </c>
      <c r="L1229" s="327">
        <v>0</v>
      </c>
    </row>
    <row r="1230" spans="1:12" ht="15.75" thickBot="1" x14ac:dyDescent="0.3">
      <c r="A1230" s="326" t="s">
        <v>140</v>
      </c>
      <c r="B1230" s="317" t="s">
        <v>101</v>
      </c>
      <c r="C1230" s="317" t="s">
        <v>102</v>
      </c>
      <c r="D1230" s="138" t="s">
        <v>140</v>
      </c>
      <c r="E1230" s="317" t="s">
        <v>161</v>
      </c>
      <c r="F1230" s="319" t="s">
        <v>101</v>
      </c>
      <c r="G1230" s="319" t="s">
        <v>101</v>
      </c>
      <c r="H1230" s="319" t="s">
        <v>101</v>
      </c>
      <c r="I1230" s="319" t="s">
        <v>101</v>
      </c>
      <c r="J1230" s="320">
        <v>0</v>
      </c>
      <c r="K1230" s="319" t="s">
        <v>101</v>
      </c>
      <c r="L1230" s="327">
        <v>0</v>
      </c>
    </row>
    <row r="1231" spans="1:12" ht="15.75" thickBot="1" x14ac:dyDescent="0.3">
      <c r="A1231" s="326" t="s">
        <v>140</v>
      </c>
      <c r="B1231" s="317" t="s">
        <v>101</v>
      </c>
      <c r="C1231" s="317" t="s">
        <v>98</v>
      </c>
      <c r="D1231" s="138" t="s">
        <v>140</v>
      </c>
      <c r="E1231" s="317" t="s">
        <v>161</v>
      </c>
      <c r="F1231" s="319" t="s">
        <v>101</v>
      </c>
      <c r="G1231" s="319" t="s">
        <v>101</v>
      </c>
      <c r="H1231" s="319" t="s">
        <v>101</v>
      </c>
      <c r="I1231" s="319" t="s">
        <v>101</v>
      </c>
      <c r="J1231" s="320">
        <v>0</v>
      </c>
      <c r="K1231" s="319" t="s">
        <v>101</v>
      </c>
      <c r="L1231" s="327">
        <v>0</v>
      </c>
    </row>
    <row r="1232" spans="1:12" ht="15.75" thickBot="1" x14ac:dyDescent="0.3">
      <c r="A1232" s="326" t="s">
        <v>140</v>
      </c>
      <c r="B1232" s="317" t="s">
        <v>101</v>
      </c>
      <c r="C1232" s="317" t="s">
        <v>106</v>
      </c>
      <c r="D1232" s="138" t="s">
        <v>140</v>
      </c>
      <c r="E1232" s="317" t="s">
        <v>161</v>
      </c>
      <c r="F1232" s="319" t="s">
        <v>101</v>
      </c>
      <c r="G1232" s="319" t="s">
        <v>101</v>
      </c>
      <c r="H1232" s="319" t="s">
        <v>101</v>
      </c>
      <c r="I1232" s="319" t="s">
        <v>101</v>
      </c>
      <c r="J1232" s="320">
        <v>0</v>
      </c>
      <c r="K1232" s="319" t="s">
        <v>101</v>
      </c>
      <c r="L1232" s="327">
        <v>0</v>
      </c>
    </row>
    <row r="1233" spans="1:12" ht="15.75" thickBot="1" x14ac:dyDescent="0.3">
      <c r="A1233" s="326" t="s">
        <v>140</v>
      </c>
      <c r="B1233" s="317" t="s">
        <v>101</v>
      </c>
      <c r="C1233" s="317" t="s">
        <v>99</v>
      </c>
      <c r="D1233" s="138" t="s">
        <v>140</v>
      </c>
      <c r="E1233" s="317" t="s">
        <v>161</v>
      </c>
      <c r="F1233" s="319" t="s">
        <v>101</v>
      </c>
      <c r="G1233" s="319" t="s">
        <v>101</v>
      </c>
      <c r="H1233" s="319" t="s">
        <v>101</v>
      </c>
      <c r="I1233" s="319" t="s">
        <v>101</v>
      </c>
      <c r="J1233" s="320">
        <v>2541190.12</v>
      </c>
      <c r="K1233" s="319" t="s">
        <v>101</v>
      </c>
      <c r="L1233" s="327">
        <v>8.2799999999999999E-2</v>
      </c>
    </row>
    <row r="1234" spans="1:12" ht="15.75" thickBot="1" x14ac:dyDescent="0.3">
      <c r="A1234" s="326" t="s">
        <v>140</v>
      </c>
      <c r="B1234" s="317" t="s">
        <v>101</v>
      </c>
      <c r="C1234" s="317" t="s">
        <v>334</v>
      </c>
      <c r="D1234" s="138" t="s">
        <v>140</v>
      </c>
      <c r="E1234" s="317" t="s">
        <v>161</v>
      </c>
      <c r="F1234" s="319" t="s">
        <v>101</v>
      </c>
      <c r="G1234" s="319" t="s">
        <v>101</v>
      </c>
      <c r="H1234" s="319" t="s">
        <v>101</v>
      </c>
      <c r="I1234" s="319" t="s">
        <v>101</v>
      </c>
      <c r="J1234" s="320">
        <v>8503247.1500000004</v>
      </c>
      <c r="K1234" s="319" t="s">
        <v>101</v>
      </c>
      <c r="L1234" s="327">
        <v>2.53E-2</v>
      </c>
    </row>
    <row r="1235" spans="1:12" ht="15.75" thickBot="1" x14ac:dyDescent="0.3">
      <c r="A1235" s="326" t="s">
        <v>140</v>
      </c>
      <c r="B1235" s="317" t="s">
        <v>101</v>
      </c>
      <c r="C1235" s="317" t="s">
        <v>267</v>
      </c>
      <c r="D1235" s="138" t="s">
        <v>140</v>
      </c>
      <c r="E1235" s="317" t="s">
        <v>161</v>
      </c>
      <c r="F1235" s="319" t="s">
        <v>101</v>
      </c>
      <c r="G1235" s="319" t="s">
        <v>101</v>
      </c>
      <c r="H1235" s="319" t="s">
        <v>101</v>
      </c>
      <c r="I1235" s="319" t="s">
        <v>101</v>
      </c>
      <c r="J1235" s="320">
        <v>2000</v>
      </c>
      <c r="K1235" s="319" t="s">
        <v>101</v>
      </c>
      <c r="L1235" s="327">
        <v>0</v>
      </c>
    </row>
    <row r="1236" spans="1:12" ht="15.75" thickBot="1" x14ac:dyDescent="0.3">
      <c r="A1236" s="326" t="s">
        <v>140</v>
      </c>
      <c r="B1236" s="317" t="s">
        <v>101</v>
      </c>
      <c r="C1236" s="317" t="s">
        <v>909</v>
      </c>
      <c r="D1236" s="138" t="s">
        <v>140</v>
      </c>
      <c r="E1236" s="317" t="s">
        <v>161</v>
      </c>
      <c r="F1236" s="319" t="s">
        <v>101</v>
      </c>
      <c r="G1236" s="319" t="s">
        <v>101</v>
      </c>
      <c r="H1236" s="319" t="s">
        <v>101</v>
      </c>
      <c r="I1236" s="319" t="s">
        <v>101</v>
      </c>
      <c r="J1236" s="320">
        <v>0</v>
      </c>
      <c r="K1236" s="319" t="s">
        <v>101</v>
      </c>
      <c r="L1236" s="327">
        <v>0</v>
      </c>
    </row>
    <row r="1237" spans="1:12" ht="15.75" thickBot="1" x14ac:dyDescent="0.3">
      <c r="A1237" s="326" t="s">
        <v>140</v>
      </c>
      <c r="B1237" s="317" t="s">
        <v>101</v>
      </c>
      <c r="C1237" s="317" t="s">
        <v>1269</v>
      </c>
      <c r="D1237" s="138" t="s">
        <v>140</v>
      </c>
      <c r="E1237" s="317" t="s">
        <v>161</v>
      </c>
      <c r="F1237" s="319" t="s">
        <v>101</v>
      </c>
      <c r="G1237" s="319" t="s">
        <v>101</v>
      </c>
      <c r="H1237" s="319" t="s">
        <v>101</v>
      </c>
      <c r="I1237" s="319" t="s">
        <v>101</v>
      </c>
      <c r="J1237" s="320">
        <v>0</v>
      </c>
      <c r="K1237" s="319" t="s">
        <v>101</v>
      </c>
      <c r="L1237" s="327">
        <v>0</v>
      </c>
    </row>
    <row r="1238" spans="1:12" ht="15.75" thickBot="1" x14ac:dyDescent="0.3">
      <c r="A1238" s="326" t="s">
        <v>140</v>
      </c>
      <c r="B1238" s="317" t="s">
        <v>101</v>
      </c>
      <c r="C1238" s="317" t="s">
        <v>668</v>
      </c>
      <c r="D1238" s="138" t="s">
        <v>140</v>
      </c>
      <c r="E1238" s="317" t="s">
        <v>161</v>
      </c>
      <c r="F1238" s="319" t="s">
        <v>101</v>
      </c>
      <c r="G1238" s="319" t="s">
        <v>101</v>
      </c>
      <c r="H1238" s="319" t="s">
        <v>101</v>
      </c>
      <c r="I1238" s="319" t="s">
        <v>101</v>
      </c>
      <c r="J1238" s="320">
        <v>0</v>
      </c>
      <c r="K1238" s="319" t="s">
        <v>101</v>
      </c>
      <c r="L1238" s="327">
        <v>0</v>
      </c>
    </row>
    <row r="1239" spans="1:12" ht="15.75" thickBot="1" x14ac:dyDescent="0.3">
      <c r="A1239" s="326" t="s">
        <v>140</v>
      </c>
      <c r="B1239" s="317" t="s">
        <v>101</v>
      </c>
      <c r="C1239" s="317" t="s">
        <v>335</v>
      </c>
      <c r="D1239" s="138" t="s">
        <v>140</v>
      </c>
      <c r="E1239" s="317" t="s">
        <v>161</v>
      </c>
      <c r="F1239" s="319" t="s">
        <v>101</v>
      </c>
      <c r="G1239" s="319" t="s">
        <v>101</v>
      </c>
      <c r="H1239" s="319" t="s">
        <v>101</v>
      </c>
      <c r="I1239" s="319" t="s">
        <v>101</v>
      </c>
      <c r="J1239" s="320">
        <v>2000</v>
      </c>
      <c r="K1239" s="319" t="s">
        <v>101</v>
      </c>
      <c r="L1239" s="327">
        <v>0</v>
      </c>
    </row>
    <row r="1240" spans="1:12" ht="15.75" thickBot="1" x14ac:dyDescent="0.3">
      <c r="A1240" s="326" t="s">
        <v>140</v>
      </c>
      <c r="B1240" s="317" t="s">
        <v>101</v>
      </c>
      <c r="C1240" s="317" t="s">
        <v>280</v>
      </c>
      <c r="D1240" s="138" t="s">
        <v>140</v>
      </c>
      <c r="E1240" s="317" t="s">
        <v>161</v>
      </c>
      <c r="F1240" s="319" t="s">
        <v>101</v>
      </c>
      <c r="G1240" s="319" t="s">
        <v>101</v>
      </c>
      <c r="H1240" s="319" t="s">
        <v>101</v>
      </c>
      <c r="I1240" s="319" t="s">
        <v>101</v>
      </c>
      <c r="J1240" s="320">
        <v>0</v>
      </c>
      <c r="K1240" s="319" t="s">
        <v>101</v>
      </c>
      <c r="L1240" s="327">
        <v>0</v>
      </c>
    </row>
    <row r="1241" spans="1:12" ht="15.75" thickBot="1" x14ac:dyDescent="0.3">
      <c r="A1241" s="326" t="s">
        <v>140</v>
      </c>
      <c r="B1241" s="317" t="s">
        <v>101</v>
      </c>
      <c r="C1241" s="317" t="s">
        <v>861</v>
      </c>
      <c r="D1241" s="138" t="s">
        <v>140</v>
      </c>
      <c r="E1241" s="317" t="s">
        <v>161</v>
      </c>
      <c r="F1241" s="319" t="s">
        <v>101</v>
      </c>
      <c r="G1241" s="319" t="s">
        <v>101</v>
      </c>
      <c r="H1241" s="319" t="s">
        <v>101</v>
      </c>
      <c r="I1241" s="319" t="s">
        <v>101</v>
      </c>
      <c r="J1241" s="320">
        <v>0</v>
      </c>
      <c r="K1241" s="319" t="s">
        <v>101</v>
      </c>
      <c r="L1241" s="327">
        <v>0</v>
      </c>
    </row>
    <row r="1242" spans="1:12" ht="15.75" thickBot="1" x14ac:dyDescent="0.3">
      <c r="A1242" s="326" t="s">
        <v>129</v>
      </c>
      <c r="B1242" s="317" t="s">
        <v>893</v>
      </c>
      <c r="C1242" s="317" t="s">
        <v>782</v>
      </c>
      <c r="D1242" s="138" t="s">
        <v>894</v>
      </c>
      <c r="E1242" s="317" t="s">
        <v>161</v>
      </c>
      <c r="F1242" s="319" t="s">
        <v>101</v>
      </c>
      <c r="G1242" s="319" t="s">
        <v>101</v>
      </c>
      <c r="H1242" s="321">
        <v>94000</v>
      </c>
      <c r="I1242" s="320">
        <v>12.61</v>
      </c>
      <c r="J1242" s="320">
        <v>1185340</v>
      </c>
      <c r="K1242" s="319" t="s">
        <v>101</v>
      </c>
      <c r="L1242" s="327">
        <v>0.1067</v>
      </c>
    </row>
    <row r="1243" spans="1:12" ht="15.75" thickBot="1" x14ac:dyDescent="0.3">
      <c r="A1243" s="326" t="s">
        <v>129</v>
      </c>
      <c r="B1243" s="317" t="s">
        <v>893</v>
      </c>
      <c r="C1243" s="317" t="s">
        <v>102</v>
      </c>
      <c r="D1243" s="138" t="s">
        <v>894</v>
      </c>
      <c r="E1243" s="317" t="s">
        <v>161</v>
      </c>
      <c r="F1243" s="319" t="s">
        <v>101</v>
      </c>
      <c r="G1243" s="319" t="s">
        <v>101</v>
      </c>
      <c r="H1243" s="321">
        <v>480000</v>
      </c>
      <c r="I1243" s="320">
        <v>12.61</v>
      </c>
      <c r="J1243" s="320">
        <v>6052800</v>
      </c>
      <c r="K1243" s="319" t="s">
        <v>101</v>
      </c>
      <c r="L1243" s="327">
        <v>0.14449999999999999</v>
      </c>
    </row>
    <row r="1244" spans="1:12" ht="15.75" thickBot="1" x14ac:dyDescent="0.3">
      <c r="A1244" s="326" t="s">
        <v>129</v>
      </c>
      <c r="B1244" s="317" t="s">
        <v>829</v>
      </c>
      <c r="C1244" s="317" t="s">
        <v>782</v>
      </c>
      <c r="D1244" s="138" t="s">
        <v>794</v>
      </c>
      <c r="E1244" s="317" t="s">
        <v>161</v>
      </c>
      <c r="F1244" s="319" t="s">
        <v>101</v>
      </c>
      <c r="G1244" s="319" t="s">
        <v>101</v>
      </c>
      <c r="H1244" s="321">
        <v>86500</v>
      </c>
      <c r="I1244" s="320">
        <v>11</v>
      </c>
      <c r="J1244" s="320">
        <v>951500</v>
      </c>
      <c r="K1244" s="319" t="s">
        <v>101</v>
      </c>
      <c r="L1244" s="327">
        <v>8.5599999999999996E-2</v>
      </c>
    </row>
    <row r="1245" spans="1:12" ht="15.75" thickBot="1" x14ac:dyDescent="0.3">
      <c r="A1245" s="326" t="s">
        <v>129</v>
      </c>
      <c r="B1245" s="317" t="s">
        <v>829</v>
      </c>
      <c r="C1245" s="317" t="s">
        <v>102</v>
      </c>
      <c r="D1245" s="138" t="s">
        <v>794</v>
      </c>
      <c r="E1245" s="317" t="s">
        <v>161</v>
      </c>
      <c r="F1245" s="319" t="s">
        <v>101</v>
      </c>
      <c r="G1245" s="319" t="s">
        <v>101</v>
      </c>
      <c r="H1245" s="321">
        <v>500000</v>
      </c>
      <c r="I1245" s="320">
        <v>11</v>
      </c>
      <c r="J1245" s="320">
        <v>5500000</v>
      </c>
      <c r="K1245" s="319" t="s">
        <v>101</v>
      </c>
      <c r="L1245" s="327">
        <v>0.1313</v>
      </c>
    </row>
    <row r="1246" spans="1:12" ht="15.75" thickBot="1" x14ac:dyDescent="0.3">
      <c r="A1246" s="326" t="s">
        <v>129</v>
      </c>
      <c r="B1246" s="317" t="s">
        <v>193</v>
      </c>
      <c r="C1246" s="317" t="s">
        <v>782</v>
      </c>
      <c r="D1246" s="138" t="s">
        <v>1848</v>
      </c>
      <c r="E1246" s="317" t="s">
        <v>161</v>
      </c>
      <c r="F1246" s="319" t="s">
        <v>101</v>
      </c>
      <c r="G1246" s="319" t="s">
        <v>101</v>
      </c>
      <c r="H1246" s="321">
        <v>151000</v>
      </c>
      <c r="I1246" s="320">
        <v>3.21</v>
      </c>
      <c r="J1246" s="320">
        <v>484710</v>
      </c>
      <c r="K1246" s="319" t="s">
        <v>101</v>
      </c>
      <c r="L1246" s="327">
        <v>4.36E-2</v>
      </c>
    </row>
    <row r="1247" spans="1:12" ht="15.75" thickBot="1" x14ac:dyDescent="0.3">
      <c r="A1247" s="326" t="s">
        <v>129</v>
      </c>
      <c r="B1247" s="317" t="s">
        <v>1079</v>
      </c>
      <c r="C1247" s="317" t="s">
        <v>782</v>
      </c>
      <c r="D1247" s="138" t="s">
        <v>1235</v>
      </c>
      <c r="E1247" s="317" t="s">
        <v>161</v>
      </c>
      <c r="F1247" s="319" t="s">
        <v>101</v>
      </c>
      <c r="G1247" s="319" t="s">
        <v>101</v>
      </c>
      <c r="H1247" s="321">
        <v>21500</v>
      </c>
      <c r="I1247" s="320">
        <v>49.5</v>
      </c>
      <c r="J1247" s="320">
        <v>1064250</v>
      </c>
      <c r="K1247" s="319" t="s">
        <v>101</v>
      </c>
      <c r="L1247" s="327">
        <v>9.5799999999999996E-2</v>
      </c>
    </row>
    <row r="1248" spans="1:12" ht="15.75" thickBot="1" x14ac:dyDescent="0.3">
      <c r="A1248" s="326" t="s">
        <v>129</v>
      </c>
      <c r="B1248" s="317" t="s">
        <v>1079</v>
      </c>
      <c r="C1248" s="317" t="s">
        <v>102</v>
      </c>
      <c r="D1248" s="138" t="s">
        <v>1235</v>
      </c>
      <c r="E1248" s="317" t="s">
        <v>161</v>
      </c>
      <c r="F1248" s="319" t="s">
        <v>101</v>
      </c>
      <c r="G1248" s="319" t="s">
        <v>101</v>
      </c>
      <c r="H1248" s="321">
        <v>80000</v>
      </c>
      <c r="I1248" s="320">
        <v>49.5</v>
      </c>
      <c r="J1248" s="320">
        <v>3960000</v>
      </c>
      <c r="K1248" s="319" t="s">
        <v>101</v>
      </c>
      <c r="L1248" s="327">
        <v>9.4500000000000001E-2</v>
      </c>
    </row>
    <row r="1249" spans="1:12" ht="15.75" thickBot="1" x14ac:dyDescent="0.3">
      <c r="A1249" s="326" t="s">
        <v>129</v>
      </c>
      <c r="B1249" s="317" t="s">
        <v>276</v>
      </c>
      <c r="C1249" s="317" t="s">
        <v>102</v>
      </c>
      <c r="D1249" s="138" t="s">
        <v>257</v>
      </c>
      <c r="E1249" s="317" t="s">
        <v>161</v>
      </c>
      <c r="F1249" s="319" t="s">
        <v>101</v>
      </c>
      <c r="G1249" s="319" t="s">
        <v>101</v>
      </c>
      <c r="H1249" s="321">
        <v>1370000</v>
      </c>
      <c r="I1249" s="320">
        <v>4.66</v>
      </c>
      <c r="J1249" s="320">
        <v>6384200</v>
      </c>
      <c r="K1249" s="319" t="s">
        <v>101</v>
      </c>
      <c r="L1249" s="327">
        <v>0.15240000000000001</v>
      </c>
    </row>
    <row r="1250" spans="1:12" ht="15.75" thickBot="1" x14ac:dyDescent="0.3">
      <c r="A1250" s="326" t="s">
        <v>129</v>
      </c>
      <c r="B1250" s="317" t="s">
        <v>276</v>
      </c>
      <c r="C1250" s="317" t="s">
        <v>668</v>
      </c>
      <c r="D1250" s="138" t="s">
        <v>257</v>
      </c>
      <c r="E1250" s="317" t="s">
        <v>161</v>
      </c>
      <c r="F1250" s="319" t="s">
        <v>101</v>
      </c>
      <c r="G1250" s="319" t="s">
        <v>101</v>
      </c>
      <c r="H1250" s="321">
        <v>468000</v>
      </c>
      <c r="I1250" s="320">
        <v>4.66</v>
      </c>
      <c r="J1250" s="320">
        <v>2180880</v>
      </c>
      <c r="K1250" s="319" t="s">
        <v>101</v>
      </c>
      <c r="L1250" s="327">
        <v>0.55259999999999998</v>
      </c>
    </row>
    <row r="1251" spans="1:12" ht="15.75" thickBot="1" x14ac:dyDescent="0.3">
      <c r="A1251" s="326" t="s">
        <v>129</v>
      </c>
      <c r="B1251" s="317" t="s">
        <v>1537</v>
      </c>
      <c r="C1251" s="317" t="s">
        <v>782</v>
      </c>
      <c r="D1251" s="138" t="s">
        <v>793</v>
      </c>
      <c r="E1251" s="317" t="s">
        <v>161</v>
      </c>
      <c r="F1251" s="319" t="s">
        <v>101</v>
      </c>
      <c r="G1251" s="319" t="s">
        <v>101</v>
      </c>
      <c r="H1251" s="321">
        <v>34500</v>
      </c>
      <c r="I1251" s="320">
        <v>37.909999999999997</v>
      </c>
      <c r="J1251" s="320">
        <v>1307895</v>
      </c>
      <c r="K1251" s="319" t="s">
        <v>101</v>
      </c>
      <c r="L1251" s="327">
        <v>0.1177</v>
      </c>
    </row>
    <row r="1252" spans="1:12" ht="15.75" thickBot="1" x14ac:dyDescent="0.3">
      <c r="A1252" s="326" t="s">
        <v>129</v>
      </c>
      <c r="B1252" s="317" t="s">
        <v>1295</v>
      </c>
      <c r="C1252" s="317" t="s">
        <v>1269</v>
      </c>
      <c r="D1252" s="138" t="s">
        <v>1296</v>
      </c>
      <c r="E1252" s="317" t="s">
        <v>161</v>
      </c>
      <c r="F1252" s="319" t="s">
        <v>101</v>
      </c>
      <c r="G1252" s="319" t="s">
        <v>101</v>
      </c>
      <c r="H1252" s="321">
        <v>4000</v>
      </c>
      <c r="I1252" s="320">
        <v>30.72</v>
      </c>
      <c r="J1252" s="320">
        <v>122880</v>
      </c>
      <c r="K1252" s="319" t="s">
        <v>101</v>
      </c>
      <c r="L1252" s="327">
        <v>0.11409999999999999</v>
      </c>
    </row>
    <row r="1253" spans="1:12" ht="15.75" thickBot="1" x14ac:dyDescent="0.3">
      <c r="A1253" s="326" t="s">
        <v>129</v>
      </c>
      <c r="B1253" s="317" t="s">
        <v>1030</v>
      </c>
      <c r="C1253" s="317" t="s">
        <v>782</v>
      </c>
      <c r="D1253" s="138" t="s">
        <v>778</v>
      </c>
      <c r="E1253" s="317" t="s">
        <v>161</v>
      </c>
      <c r="F1253" s="319" t="s">
        <v>101</v>
      </c>
      <c r="G1253" s="319" t="s">
        <v>101</v>
      </c>
      <c r="H1253" s="321">
        <v>107500</v>
      </c>
      <c r="I1253" s="320">
        <v>8.86</v>
      </c>
      <c r="J1253" s="320">
        <v>952450</v>
      </c>
      <c r="K1253" s="319" t="s">
        <v>101</v>
      </c>
      <c r="L1253" s="327">
        <v>8.5699999999999998E-2</v>
      </c>
    </row>
    <row r="1254" spans="1:12" ht="15.75" thickBot="1" x14ac:dyDescent="0.3">
      <c r="A1254" s="326" t="s">
        <v>129</v>
      </c>
      <c r="B1254" s="317" t="s">
        <v>1030</v>
      </c>
      <c r="C1254" s="317" t="s">
        <v>102</v>
      </c>
      <c r="D1254" s="138" t="s">
        <v>778</v>
      </c>
      <c r="E1254" s="317" t="s">
        <v>161</v>
      </c>
      <c r="F1254" s="319" t="s">
        <v>101</v>
      </c>
      <c r="G1254" s="319" t="s">
        <v>101</v>
      </c>
      <c r="H1254" s="321">
        <v>1000000</v>
      </c>
      <c r="I1254" s="320">
        <v>8.86</v>
      </c>
      <c r="J1254" s="320">
        <v>8860000</v>
      </c>
      <c r="K1254" s="319" t="s">
        <v>101</v>
      </c>
      <c r="L1254" s="327">
        <v>0.21149999999999999</v>
      </c>
    </row>
    <row r="1255" spans="1:12" ht="15.75" thickBot="1" x14ac:dyDescent="0.3">
      <c r="A1255" s="326" t="s">
        <v>129</v>
      </c>
      <c r="B1255" s="317" t="s">
        <v>1030</v>
      </c>
      <c r="C1255" s="317" t="s">
        <v>668</v>
      </c>
      <c r="D1255" s="138" t="s">
        <v>778</v>
      </c>
      <c r="E1255" s="317" t="s">
        <v>161</v>
      </c>
      <c r="F1255" s="319" t="s">
        <v>101</v>
      </c>
      <c r="G1255" s="319" t="s">
        <v>101</v>
      </c>
      <c r="H1255" s="321">
        <v>200000</v>
      </c>
      <c r="I1255" s="320">
        <v>8.86</v>
      </c>
      <c r="J1255" s="320">
        <v>1772000</v>
      </c>
      <c r="K1255" s="319" t="s">
        <v>101</v>
      </c>
      <c r="L1255" s="327">
        <v>0.44900000000000001</v>
      </c>
    </row>
    <row r="1256" spans="1:12" ht="15.75" thickBot="1" x14ac:dyDescent="0.3">
      <c r="A1256" s="326" t="s">
        <v>129</v>
      </c>
      <c r="B1256" s="317" t="s">
        <v>758</v>
      </c>
      <c r="C1256" s="317" t="s">
        <v>102</v>
      </c>
      <c r="D1256" s="138" t="s">
        <v>759</v>
      </c>
      <c r="E1256" s="317" t="s">
        <v>161</v>
      </c>
      <c r="F1256" s="319" t="s">
        <v>101</v>
      </c>
      <c r="G1256" s="319" t="s">
        <v>101</v>
      </c>
      <c r="H1256" s="321">
        <v>1100000</v>
      </c>
      <c r="I1256" s="320">
        <v>3.93</v>
      </c>
      <c r="J1256" s="320">
        <v>4323000</v>
      </c>
      <c r="K1256" s="319" t="s">
        <v>101</v>
      </c>
      <c r="L1256" s="327">
        <v>0.1032</v>
      </c>
    </row>
    <row r="1257" spans="1:12" ht="15.75" thickBot="1" x14ac:dyDescent="0.3">
      <c r="A1257" s="326" t="s">
        <v>129</v>
      </c>
      <c r="B1257" s="317" t="s">
        <v>758</v>
      </c>
      <c r="C1257" s="317" t="s">
        <v>1269</v>
      </c>
      <c r="D1257" s="138" t="s">
        <v>759</v>
      </c>
      <c r="E1257" s="317" t="s">
        <v>161</v>
      </c>
      <c r="F1257" s="319" t="s">
        <v>101</v>
      </c>
      <c r="G1257" s="319" t="s">
        <v>101</v>
      </c>
      <c r="H1257" s="321">
        <v>45000</v>
      </c>
      <c r="I1257" s="320">
        <v>3.93</v>
      </c>
      <c r="J1257" s="320">
        <v>176850</v>
      </c>
      <c r="K1257" s="319" t="s">
        <v>101</v>
      </c>
      <c r="L1257" s="327">
        <v>0.16420000000000001</v>
      </c>
    </row>
    <row r="1258" spans="1:12" ht="15.75" thickBot="1" x14ac:dyDescent="0.3">
      <c r="A1258" s="326" t="s">
        <v>129</v>
      </c>
      <c r="B1258" s="317" t="s">
        <v>828</v>
      </c>
      <c r="C1258" s="317" t="s">
        <v>862</v>
      </c>
      <c r="D1258" s="138" t="s">
        <v>827</v>
      </c>
      <c r="E1258" s="317" t="s">
        <v>161</v>
      </c>
      <c r="F1258" s="319" t="s">
        <v>101</v>
      </c>
      <c r="G1258" s="319" t="s">
        <v>101</v>
      </c>
      <c r="H1258" s="319">
        <v>98</v>
      </c>
      <c r="I1258" s="320">
        <v>6.01</v>
      </c>
      <c r="J1258" s="320">
        <v>588.98</v>
      </c>
      <c r="K1258" s="319" t="s">
        <v>101</v>
      </c>
      <c r="L1258" s="327">
        <v>2.9999999999999997E-4</v>
      </c>
    </row>
    <row r="1259" spans="1:12" ht="15.75" thickBot="1" x14ac:dyDescent="0.3">
      <c r="A1259" s="326" t="s">
        <v>129</v>
      </c>
      <c r="B1259" s="317" t="s">
        <v>828</v>
      </c>
      <c r="C1259" s="317" t="s">
        <v>99</v>
      </c>
      <c r="D1259" s="138" t="s">
        <v>827</v>
      </c>
      <c r="E1259" s="317" t="s">
        <v>161</v>
      </c>
      <c r="F1259" s="319" t="s">
        <v>101</v>
      </c>
      <c r="G1259" s="319" t="s">
        <v>101</v>
      </c>
      <c r="H1259" s="319">
        <v>728</v>
      </c>
      <c r="I1259" s="320">
        <v>6.01</v>
      </c>
      <c r="J1259" s="320">
        <v>4375.28</v>
      </c>
      <c r="K1259" s="319" t="s">
        <v>101</v>
      </c>
      <c r="L1259" s="327">
        <v>1E-4</v>
      </c>
    </row>
    <row r="1260" spans="1:12" ht="15.75" thickBot="1" x14ac:dyDescent="0.3">
      <c r="A1260" s="326" t="s">
        <v>129</v>
      </c>
      <c r="B1260" s="317" t="s">
        <v>828</v>
      </c>
      <c r="C1260" s="317" t="s">
        <v>334</v>
      </c>
      <c r="D1260" s="138" t="s">
        <v>827</v>
      </c>
      <c r="E1260" s="317" t="s">
        <v>161</v>
      </c>
      <c r="F1260" s="319" t="s">
        <v>101</v>
      </c>
      <c r="G1260" s="319" t="s">
        <v>101</v>
      </c>
      <c r="H1260" s="319">
        <v>892</v>
      </c>
      <c r="I1260" s="320">
        <v>6.01</v>
      </c>
      <c r="J1260" s="320">
        <v>5360.92</v>
      </c>
      <c r="K1260" s="319" t="s">
        <v>101</v>
      </c>
      <c r="L1260" s="327">
        <v>0</v>
      </c>
    </row>
    <row r="1261" spans="1:12" ht="15.75" thickBot="1" x14ac:dyDescent="0.3">
      <c r="A1261" s="326" t="s">
        <v>129</v>
      </c>
      <c r="B1261" s="317" t="s">
        <v>828</v>
      </c>
      <c r="C1261" s="317" t="s">
        <v>335</v>
      </c>
      <c r="D1261" s="138" t="s">
        <v>827</v>
      </c>
      <c r="E1261" s="317" t="s">
        <v>161</v>
      </c>
      <c r="F1261" s="319" t="s">
        <v>101</v>
      </c>
      <c r="G1261" s="319" t="s">
        <v>101</v>
      </c>
      <c r="H1261" s="319">
        <v>23</v>
      </c>
      <c r="I1261" s="320">
        <v>6.01</v>
      </c>
      <c r="J1261" s="320">
        <v>138.22999999999999</v>
      </c>
      <c r="K1261" s="319" t="s">
        <v>101</v>
      </c>
      <c r="L1261" s="327">
        <v>0</v>
      </c>
    </row>
    <row r="1262" spans="1:12" ht="15.75" thickBot="1" x14ac:dyDescent="0.3">
      <c r="A1262" s="326" t="s">
        <v>129</v>
      </c>
      <c r="B1262" s="317" t="s">
        <v>1210</v>
      </c>
      <c r="C1262" s="317" t="s">
        <v>782</v>
      </c>
      <c r="D1262" s="138" t="s">
        <v>1211</v>
      </c>
      <c r="E1262" s="317" t="s">
        <v>161</v>
      </c>
      <c r="F1262" s="319" t="s">
        <v>101</v>
      </c>
      <c r="G1262" s="319" t="s">
        <v>101</v>
      </c>
      <c r="H1262" s="321">
        <v>47300</v>
      </c>
      <c r="I1262" s="320">
        <v>22.5</v>
      </c>
      <c r="J1262" s="320">
        <v>1064250</v>
      </c>
      <c r="K1262" s="319" t="s">
        <v>101</v>
      </c>
      <c r="L1262" s="327">
        <v>9.5799999999999996E-2</v>
      </c>
    </row>
    <row r="1263" spans="1:12" ht="15.75" thickBot="1" x14ac:dyDescent="0.3">
      <c r="A1263" s="326" t="s">
        <v>129</v>
      </c>
      <c r="B1263" s="317" t="s">
        <v>1210</v>
      </c>
      <c r="C1263" s="317" t="s">
        <v>102</v>
      </c>
      <c r="D1263" s="138" t="s">
        <v>1211</v>
      </c>
      <c r="E1263" s="317" t="s">
        <v>161</v>
      </c>
      <c r="F1263" s="319" t="s">
        <v>101</v>
      </c>
      <c r="G1263" s="319" t="s">
        <v>101</v>
      </c>
      <c r="H1263" s="321">
        <v>120000</v>
      </c>
      <c r="I1263" s="320">
        <v>22.5</v>
      </c>
      <c r="J1263" s="320">
        <v>2700000</v>
      </c>
      <c r="K1263" s="319" t="s">
        <v>101</v>
      </c>
      <c r="L1263" s="327">
        <v>6.4500000000000002E-2</v>
      </c>
    </row>
    <row r="1264" spans="1:12" ht="15.75" thickBot="1" x14ac:dyDescent="0.3">
      <c r="A1264" s="326" t="s">
        <v>129</v>
      </c>
      <c r="B1264" s="317" t="s">
        <v>1210</v>
      </c>
      <c r="C1264" s="317" t="s">
        <v>1269</v>
      </c>
      <c r="D1264" s="138" t="s">
        <v>1211</v>
      </c>
      <c r="E1264" s="317" t="s">
        <v>161</v>
      </c>
      <c r="F1264" s="319" t="s">
        <v>101</v>
      </c>
      <c r="G1264" s="319" t="s">
        <v>101</v>
      </c>
      <c r="H1264" s="321">
        <v>7000</v>
      </c>
      <c r="I1264" s="320">
        <v>22.5</v>
      </c>
      <c r="J1264" s="320">
        <v>157500</v>
      </c>
      <c r="K1264" s="319" t="s">
        <v>101</v>
      </c>
      <c r="L1264" s="327">
        <v>0.1462</v>
      </c>
    </row>
    <row r="1265" spans="1:12" ht="15.75" thickBot="1" x14ac:dyDescent="0.3">
      <c r="A1265" s="326" t="s">
        <v>129</v>
      </c>
      <c r="B1265" s="317" t="s">
        <v>33</v>
      </c>
      <c r="C1265" s="317" t="s">
        <v>782</v>
      </c>
      <c r="D1265" s="138" t="s">
        <v>1849</v>
      </c>
      <c r="E1265" s="317" t="s">
        <v>161</v>
      </c>
      <c r="F1265" s="319" t="s">
        <v>101</v>
      </c>
      <c r="G1265" s="319" t="s">
        <v>101</v>
      </c>
      <c r="H1265" s="321">
        <v>44000</v>
      </c>
      <c r="I1265" s="320">
        <v>17.78</v>
      </c>
      <c r="J1265" s="320">
        <v>782320</v>
      </c>
      <c r="K1265" s="319" t="s">
        <v>101</v>
      </c>
      <c r="L1265" s="327">
        <v>7.0400000000000004E-2</v>
      </c>
    </row>
    <row r="1266" spans="1:12" ht="15.75" thickBot="1" x14ac:dyDescent="0.3">
      <c r="A1266" s="326" t="s">
        <v>129</v>
      </c>
      <c r="B1266" s="317" t="s">
        <v>33</v>
      </c>
      <c r="C1266" s="317" t="s">
        <v>1269</v>
      </c>
      <c r="D1266" s="138" t="s">
        <v>1849</v>
      </c>
      <c r="E1266" s="317" t="s">
        <v>161</v>
      </c>
      <c r="F1266" s="319" t="s">
        <v>101</v>
      </c>
      <c r="G1266" s="319" t="s">
        <v>101</v>
      </c>
      <c r="H1266" s="321">
        <v>4500</v>
      </c>
      <c r="I1266" s="320">
        <v>17.78</v>
      </c>
      <c r="J1266" s="320">
        <v>80010</v>
      </c>
      <c r="K1266" s="319" t="s">
        <v>101</v>
      </c>
      <c r="L1266" s="327">
        <v>7.4300000000000005E-2</v>
      </c>
    </row>
    <row r="1267" spans="1:12" ht="15.75" thickBot="1" x14ac:dyDescent="0.3">
      <c r="A1267" s="326" t="s">
        <v>129</v>
      </c>
      <c r="B1267" s="317" t="s">
        <v>290</v>
      </c>
      <c r="C1267" s="317" t="s">
        <v>782</v>
      </c>
      <c r="D1267" s="138" t="s">
        <v>1850</v>
      </c>
      <c r="E1267" s="317" t="s">
        <v>161</v>
      </c>
      <c r="F1267" s="319" t="s">
        <v>101</v>
      </c>
      <c r="G1267" s="319" t="s">
        <v>101</v>
      </c>
      <c r="H1267" s="321">
        <v>81000</v>
      </c>
      <c r="I1267" s="320">
        <v>11.17</v>
      </c>
      <c r="J1267" s="320">
        <v>904770</v>
      </c>
      <c r="K1267" s="319" t="s">
        <v>101</v>
      </c>
      <c r="L1267" s="327">
        <v>8.14E-2</v>
      </c>
    </row>
    <row r="1268" spans="1:12" ht="15.75" thickBot="1" x14ac:dyDescent="0.3">
      <c r="A1268" s="326" t="s">
        <v>129</v>
      </c>
      <c r="B1268" s="317" t="s">
        <v>290</v>
      </c>
      <c r="C1268" s="317" t="s">
        <v>1269</v>
      </c>
      <c r="D1268" s="138" t="s">
        <v>1850</v>
      </c>
      <c r="E1268" s="317" t="s">
        <v>161</v>
      </c>
      <c r="F1268" s="319" t="s">
        <v>101</v>
      </c>
      <c r="G1268" s="319" t="s">
        <v>101</v>
      </c>
      <c r="H1268" s="321">
        <v>12000</v>
      </c>
      <c r="I1268" s="320">
        <v>11.17</v>
      </c>
      <c r="J1268" s="320">
        <v>134040</v>
      </c>
      <c r="K1268" s="319" t="s">
        <v>101</v>
      </c>
      <c r="L1268" s="327">
        <v>0.1245</v>
      </c>
    </row>
    <row r="1269" spans="1:12" ht="15.75" thickBot="1" x14ac:dyDescent="0.3">
      <c r="A1269" s="326" t="s">
        <v>129</v>
      </c>
      <c r="B1269" s="317" t="s">
        <v>273</v>
      </c>
      <c r="C1269" s="317" t="s">
        <v>334</v>
      </c>
      <c r="D1269" s="138" t="s">
        <v>274</v>
      </c>
      <c r="E1269" s="317" t="s">
        <v>615</v>
      </c>
      <c r="F1269" s="319" t="s">
        <v>101</v>
      </c>
      <c r="G1269" s="319" t="s">
        <v>101</v>
      </c>
      <c r="H1269" s="321">
        <v>-4750</v>
      </c>
      <c r="I1269" s="320">
        <v>590.52</v>
      </c>
      <c r="J1269" s="320">
        <v>-2804965.11</v>
      </c>
      <c r="K1269" s="319" t="s">
        <v>101</v>
      </c>
      <c r="L1269" s="327">
        <v>-8.3000000000000001E-3</v>
      </c>
    </row>
    <row r="1270" spans="1:12" ht="15.75" thickBot="1" x14ac:dyDescent="0.3">
      <c r="A1270" s="326" t="s">
        <v>129</v>
      </c>
      <c r="B1270" s="317" t="s">
        <v>154</v>
      </c>
      <c r="C1270" s="317" t="s">
        <v>334</v>
      </c>
      <c r="D1270" s="138" t="s">
        <v>218</v>
      </c>
      <c r="E1270" s="317" t="s">
        <v>616</v>
      </c>
      <c r="F1270" s="319" t="s">
        <v>101</v>
      </c>
      <c r="G1270" s="319" t="s">
        <v>101</v>
      </c>
      <c r="H1270" s="321">
        <v>50839</v>
      </c>
      <c r="I1270" s="320">
        <v>21.95</v>
      </c>
      <c r="J1270" s="320">
        <v>1115916.05</v>
      </c>
      <c r="K1270" s="319" t="s">
        <v>101</v>
      </c>
      <c r="L1270" s="327">
        <v>3.3E-3</v>
      </c>
    </row>
    <row r="1271" spans="1:12" ht="15.75" thickBot="1" x14ac:dyDescent="0.3">
      <c r="A1271" s="326" t="s">
        <v>129</v>
      </c>
      <c r="B1271" s="317" t="s">
        <v>154</v>
      </c>
      <c r="C1271" s="317" t="s">
        <v>267</v>
      </c>
      <c r="D1271" s="138" t="s">
        <v>218</v>
      </c>
      <c r="E1271" s="317" t="s">
        <v>617</v>
      </c>
      <c r="F1271" s="319" t="s">
        <v>101</v>
      </c>
      <c r="G1271" s="319" t="s">
        <v>101</v>
      </c>
      <c r="H1271" s="321">
        <v>21411</v>
      </c>
      <c r="I1271" s="320">
        <v>21.95</v>
      </c>
      <c r="J1271" s="320">
        <v>469971.45</v>
      </c>
      <c r="K1271" s="319" t="s">
        <v>101</v>
      </c>
      <c r="L1271" s="327">
        <v>2.2000000000000001E-3</v>
      </c>
    </row>
    <row r="1272" spans="1:12" ht="15.75" thickBot="1" x14ac:dyDescent="0.3">
      <c r="A1272" s="326" t="s">
        <v>129</v>
      </c>
      <c r="B1272" s="317" t="s">
        <v>154</v>
      </c>
      <c r="C1272" s="317" t="s">
        <v>335</v>
      </c>
      <c r="D1272" s="138" t="s">
        <v>218</v>
      </c>
      <c r="E1272" s="317" t="s">
        <v>618</v>
      </c>
      <c r="F1272" s="319" t="s">
        <v>101</v>
      </c>
      <c r="G1272" s="319" t="s">
        <v>101</v>
      </c>
      <c r="H1272" s="321">
        <v>6000</v>
      </c>
      <c r="I1272" s="320">
        <v>21.95</v>
      </c>
      <c r="J1272" s="320">
        <v>131700</v>
      </c>
      <c r="K1272" s="319" t="s">
        <v>101</v>
      </c>
      <c r="L1272" s="327">
        <v>3.2000000000000002E-3</v>
      </c>
    </row>
    <row r="1273" spans="1:12" ht="15.75" thickBot="1" x14ac:dyDescent="0.3">
      <c r="A1273" s="326" t="s">
        <v>129</v>
      </c>
      <c r="B1273" s="317" t="s">
        <v>111</v>
      </c>
      <c r="C1273" s="317" t="s">
        <v>99</v>
      </c>
      <c r="D1273" s="138" t="s">
        <v>1050</v>
      </c>
      <c r="E1273" s="317" t="s">
        <v>161</v>
      </c>
      <c r="F1273" s="319" t="s">
        <v>101</v>
      </c>
      <c r="G1273" s="319" t="s">
        <v>101</v>
      </c>
      <c r="H1273" s="319">
        <v>1</v>
      </c>
      <c r="I1273" s="320">
        <v>0</v>
      </c>
      <c r="J1273" s="320">
        <v>0</v>
      </c>
      <c r="K1273" s="319" t="s">
        <v>101</v>
      </c>
      <c r="L1273" s="327">
        <v>0</v>
      </c>
    </row>
    <row r="1274" spans="1:12" ht="15.75" thickBot="1" x14ac:dyDescent="0.3">
      <c r="A1274" s="326" t="s">
        <v>129</v>
      </c>
      <c r="B1274" s="317" t="s">
        <v>1066</v>
      </c>
      <c r="C1274" s="317" t="s">
        <v>1269</v>
      </c>
      <c r="D1274" s="138" t="s">
        <v>1067</v>
      </c>
      <c r="E1274" s="317" t="s">
        <v>161</v>
      </c>
      <c r="F1274" s="319" t="s">
        <v>101</v>
      </c>
      <c r="G1274" s="319" t="s">
        <v>101</v>
      </c>
      <c r="H1274" s="321">
        <v>6000</v>
      </c>
      <c r="I1274" s="320">
        <v>21.41</v>
      </c>
      <c r="J1274" s="320">
        <v>128460</v>
      </c>
      <c r="K1274" s="319" t="s">
        <v>101</v>
      </c>
      <c r="L1274" s="327">
        <v>0.1193</v>
      </c>
    </row>
    <row r="1275" spans="1:12" ht="15.75" thickBot="1" x14ac:dyDescent="0.3">
      <c r="A1275" s="326" t="s">
        <v>129</v>
      </c>
      <c r="B1275" s="317" t="s">
        <v>184</v>
      </c>
      <c r="C1275" s="317" t="s">
        <v>782</v>
      </c>
      <c r="D1275" s="138" t="s">
        <v>1012</v>
      </c>
      <c r="E1275" s="317" t="s">
        <v>161</v>
      </c>
      <c r="F1275" s="319" t="s">
        <v>101</v>
      </c>
      <c r="G1275" s="319" t="s">
        <v>101</v>
      </c>
      <c r="H1275" s="321">
        <v>70400</v>
      </c>
      <c r="I1275" s="320">
        <v>22.37</v>
      </c>
      <c r="J1275" s="320">
        <v>1574848</v>
      </c>
      <c r="K1275" s="319" t="s">
        <v>101</v>
      </c>
      <c r="L1275" s="327">
        <v>0.14169999999999999</v>
      </c>
    </row>
    <row r="1276" spans="1:12" ht="15.75" thickBot="1" x14ac:dyDescent="0.3">
      <c r="A1276" s="326" t="s">
        <v>129</v>
      </c>
      <c r="B1276" s="317" t="s">
        <v>184</v>
      </c>
      <c r="C1276" s="317" t="s">
        <v>1269</v>
      </c>
      <c r="D1276" s="138" t="s">
        <v>1012</v>
      </c>
      <c r="E1276" s="317" t="s">
        <v>161</v>
      </c>
      <c r="F1276" s="319" t="s">
        <v>101</v>
      </c>
      <c r="G1276" s="319" t="s">
        <v>101</v>
      </c>
      <c r="H1276" s="321">
        <v>3500</v>
      </c>
      <c r="I1276" s="320">
        <v>22.37</v>
      </c>
      <c r="J1276" s="320">
        <v>78295</v>
      </c>
      <c r="K1276" s="319" t="s">
        <v>101</v>
      </c>
      <c r="L1276" s="327">
        <v>7.2700000000000001E-2</v>
      </c>
    </row>
    <row r="1277" spans="1:12" ht="15.75" thickBot="1" x14ac:dyDescent="0.3">
      <c r="A1277" s="326" t="s">
        <v>129</v>
      </c>
      <c r="B1277" s="317" t="s">
        <v>675</v>
      </c>
      <c r="C1277" s="317" t="s">
        <v>782</v>
      </c>
      <c r="D1277" s="138" t="s">
        <v>676</v>
      </c>
      <c r="E1277" s="317" t="s">
        <v>161</v>
      </c>
      <c r="F1277" s="319" t="s">
        <v>101</v>
      </c>
      <c r="G1277" s="319" t="s">
        <v>101</v>
      </c>
      <c r="H1277" s="321">
        <v>243500</v>
      </c>
      <c r="I1277" s="320">
        <v>3.23</v>
      </c>
      <c r="J1277" s="320">
        <v>786505</v>
      </c>
      <c r="K1277" s="319" t="s">
        <v>101</v>
      </c>
      <c r="L1277" s="327">
        <v>7.0800000000000002E-2</v>
      </c>
    </row>
    <row r="1278" spans="1:12" ht="15.75" thickBot="1" x14ac:dyDescent="0.3">
      <c r="A1278" s="326" t="s">
        <v>129</v>
      </c>
      <c r="B1278" s="317" t="s">
        <v>675</v>
      </c>
      <c r="C1278" s="317" t="s">
        <v>102</v>
      </c>
      <c r="D1278" s="138" t="s">
        <v>676</v>
      </c>
      <c r="E1278" s="317" t="s">
        <v>161</v>
      </c>
      <c r="F1278" s="319" t="s">
        <v>101</v>
      </c>
      <c r="G1278" s="319" t="s">
        <v>101</v>
      </c>
      <c r="H1278" s="321">
        <v>1200000</v>
      </c>
      <c r="I1278" s="320">
        <v>3.23</v>
      </c>
      <c r="J1278" s="320">
        <v>3876000</v>
      </c>
      <c r="K1278" s="319" t="s">
        <v>101</v>
      </c>
      <c r="L1278" s="327">
        <v>9.2499999999999999E-2</v>
      </c>
    </row>
    <row r="1279" spans="1:12" ht="15.75" thickBot="1" x14ac:dyDescent="0.3">
      <c r="A1279" s="326" t="s">
        <v>129</v>
      </c>
      <c r="B1279" s="317" t="s">
        <v>437</v>
      </c>
      <c r="C1279" s="317" t="s">
        <v>862</v>
      </c>
      <c r="D1279" s="138" t="s">
        <v>826</v>
      </c>
      <c r="E1279" s="317" t="s">
        <v>161</v>
      </c>
      <c r="F1279" s="319" t="s">
        <v>101</v>
      </c>
      <c r="G1279" s="319" t="s">
        <v>101</v>
      </c>
      <c r="H1279" s="319">
        <v>163</v>
      </c>
      <c r="I1279" s="320">
        <v>6</v>
      </c>
      <c r="J1279" s="320">
        <v>978.28</v>
      </c>
      <c r="K1279" s="319" t="s">
        <v>101</v>
      </c>
      <c r="L1279" s="327">
        <v>5.0000000000000001E-4</v>
      </c>
    </row>
    <row r="1280" spans="1:12" ht="15.75" thickBot="1" x14ac:dyDescent="0.3">
      <c r="A1280" s="326" t="s">
        <v>129</v>
      </c>
      <c r="B1280" s="317" t="s">
        <v>437</v>
      </c>
      <c r="C1280" s="317" t="s">
        <v>99</v>
      </c>
      <c r="D1280" s="138" t="s">
        <v>826</v>
      </c>
      <c r="E1280" s="317" t="s">
        <v>161</v>
      </c>
      <c r="F1280" s="319" t="s">
        <v>101</v>
      </c>
      <c r="G1280" s="319" t="s">
        <v>101</v>
      </c>
      <c r="H1280" s="321">
        <v>1217</v>
      </c>
      <c r="I1280" s="320">
        <v>6</v>
      </c>
      <c r="J1280" s="320">
        <v>7303.93</v>
      </c>
      <c r="K1280" s="319" t="s">
        <v>101</v>
      </c>
      <c r="L1280" s="327">
        <v>2.0000000000000001E-4</v>
      </c>
    </row>
    <row r="1281" spans="1:12" ht="15.75" thickBot="1" x14ac:dyDescent="0.3">
      <c r="A1281" s="326" t="s">
        <v>129</v>
      </c>
      <c r="B1281" s="317" t="s">
        <v>437</v>
      </c>
      <c r="C1281" s="317" t="s">
        <v>334</v>
      </c>
      <c r="D1281" s="138" t="s">
        <v>826</v>
      </c>
      <c r="E1281" s="317" t="s">
        <v>161</v>
      </c>
      <c r="F1281" s="319" t="s">
        <v>101</v>
      </c>
      <c r="G1281" s="319" t="s">
        <v>101</v>
      </c>
      <c r="H1281" s="321">
        <v>1487</v>
      </c>
      <c r="I1281" s="320">
        <v>6</v>
      </c>
      <c r="J1281" s="320">
        <v>8924.5499999999993</v>
      </c>
      <c r="K1281" s="319" t="s">
        <v>101</v>
      </c>
      <c r="L1281" s="327">
        <v>0</v>
      </c>
    </row>
    <row r="1282" spans="1:12" ht="15.75" thickBot="1" x14ac:dyDescent="0.3">
      <c r="A1282" s="326" t="s">
        <v>129</v>
      </c>
      <c r="B1282" s="317" t="s">
        <v>437</v>
      </c>
      <c r="C1282" s="317" t="s">
        <v>335</v>
      </c>
      <c r="D1282" s="138" t="s">
        <v>826</v>
      </c>
      <c r="E1282" s="317" t="s">
        <v>161</v>
      </c>
      <c r="F1282" s="319" t="s">
        <v>101</v>
      </c>
      <c r="G1282" s="319" t="s">
        <v>101</v>
      </c>
      <c r="H1282" s="319">
        <v>37</v>
      </c>
      <c r="I1282" s="320">
        <v>6</v>
      </c>
      <c r="J1282" s="320">
        <v>222.05</v>
      </c>
      <c r="K1282" s="319" t="s">
        <v>101</v>
      </c>
      <c r="L1282" s="327">
        <v>0</v>
      </c>
    </row>
    <row r="1283" spans="1:12" ht="15.75" thickBot="1" x14ac:dyDescent="0.3">
      <c r="A1283" s="326" t="s">
        <v>129</v>
      </c>
      <c r="B1283" s="317" t="s">
        <v>779</v>
      </c>
      <c r="C1283" s="317" t="s">
        <v>1269</v>
      </c>
      <c r="D1283" s="138" t="s">
        <v>780</v>
      </c>
      <c r="E1283" s="317" t="s">
        <v>161</v>
      </c>
      <c r="F1283" s="319" t="s">
        <v>101</v>
      </c>
      <c r="G1283" s="319" t="s">
        <v>101</v>
      </c>
      <c r="H1283" s="321">
        <v>6500</v>
      </c>
      <c r="I1283" s="320">
        <v>24.74</v>
      </c>
      <c r="J1283" s="320">
        <v>160810</v>
      </c>
      <c r="K1283" s="319" t="s">
        <v>101</v>
      </c>
      <c r="L1283" s="327">
        <v>0.14929999999999999</v>
      </c>
    </row>
    <row r="1284" spans="1:12" ht="15.75" thickBot="1" x14ac:dyDescent="0.3">
      <c r="A1284" s="326" t="s">
        <v>129</v>
      </c>
      <c r="B1284" s="317" t="s">
        <v>101</v>
      </c>
      <c r="C1284" s="317" t="s">
        <v>99</v>
      </c>
      <c r="D1284" s="138" t="s">
        <v>677</v>
      </c>
      <c r="E1284" s="317" t="s">
        <v>161</v>
      </c>
      <c r="F1284" s="319" t="s">
        <v>101</v>
      </c>
      <c r="G1284" s="319" t="s">
        <v>101</v>
      </c>
      <c r="H1284" s="319">
        <v>114</v>
      </c>
      <c r="I1284" s="320">
        <v>588.79</v>
      </c>
      <c r="J1284" s="320">
        <v>67121.89</v>
      </c>
      <c r="K1284" s="319" t="s">
        <v>101</v>
      </c>
      <c r="L1284" s="327">
        <v>2.2000000000000001E-3</v>
      </c>
    </row>
    <row r="1285" spans="1:12" ht="15.75" thickBot="1" x14ac:dyDescent="0.3">
      <c r="A1285" s="326" t="s">
        <v>129</v>
      </c>
      <c r="B1285" s="317" t="s">
        <v>101</v>
      </c>
      <c r="C1285" s="317" t="s">
        <v>99</v>
      </c>
      <c r="D1285" s="138" t="s">
        <v>1051</v>
      </c>
      <c r="E1285" s="317" t="s">
        <v>161</v>
      </c>
      <c r="F1285" s="319" t="s">
        <v>101</v>
      </c>
      <c r="G1285" s="319" t="s">
        <v>101</v>
      </c>
      <c r="H1285" s="319">
        <v>114</v>
      </c>
      <c r="I1285" s="320">
        <v>470.94</v>
      </c>
      <c r="J1285" s="320">
        <v>53686.62</v>
      </c>
      <c r="K1285" s="319" t="s">
        <v>101</v>
      </c>
      <c r="L1285" s="327">
        <v>1.6999999999999999E-3</v>
      </c>
    </row>
    <row r="1286" spans="1:12" ht="15.75" thickBot="1" x14ac:dyDescent="0.3">
      <c r="A1286" s="326" t="s">
        <v>129</v>
      </c>
      <c r="B1286" s="317" t="s">
        <v>101</v>
      </c>
      <c r="C1286" s="317" t="s">
        <v>99</v>
      </c>
      <c r="D1286" s="138" t="s">
        <v>1052</v>
      </c>
      <c r="E1286" s="317" t="s">
        <v>161</v>
      </c>
      <c r="F1286" s="319" t="s">
        <v>101</v>
      </c>
      <c r="G1286" s="319" t="s">
        <v>101</v>
      </c>
      <c r="H1286" s="319">
        <v>355</v>
      </c>
      <c r="I1286" s="320">
        <v>0</v>
      </c>
      <c r="J1286" s="320">
        <v>0</v>
      </c>
      <c r="K1286" s="319" t="s">
        <v>101</v>
      </c>
      <c r="L1286" s="327">
        <v>0</v>
      </c>
    </row>
    <row r="1287" spans="1:12" ht="15.75" thickBot="1" x14ac:dyDescent="0.3">
      <c r="A1287" s="326" t="s">
        <v>129</v>
      </c>
      <c r="B1287" s="317" t="s">
        <v>101</v>
      </c>
      <c r="C1287" s="317" t="s">
        <v>334</v>
      </c>
      <c r="D1287" s="138" t="s">
        <v>677</v>
      </c>
      <c r="E1287" s="317" t="s">
        <v>161</v>
      </c>
      <c r="F1287" s="319" t="s">
        <v>101</v>
      </c>
      <c r="G1287" s="319" t="s">
        <v>101</v>
      </c>
      <c r="H1287" s="319">
        <v>270</v>
      </c>
      <c r="I1287" s="320">
        <v>588.77</v>
      </c>
      <c r="J1287" s="320">
        <v>158966.92000000001</v>
      </c>
      <c r="K1287" s="319" t="s">
        <v>101</v>
      </c>
      <c r="L1287" s="327">
        <v>5.0000000000000001E-4</v>
      </c>
    </row>
    <row r="1288" spans="1:12" ht="15.75" thickBot="1" x14ac:dyDescent="0.3">
      <c r="A1288" s="328" t="s">
        <v>129</v>
      </c>
      <c r="B1288" s="329" t="s">
        <v>101</v>
      </c>
      <c r="C1288" s="329" t="s">
        <v>334</v>
      </c>
      <c r="D1288" s="139" t="s">
        <v>1052</v>
      </c>
      <c r="E1288" s="329" t="s">
        <v>161</v>
      </c>
      <c r="F1288" s="330" t="s">
        <v>101</v>
      </c>
      <c r="G1288" s="330" t="s">
        <v>101</v>
      </c>
      <c r="H1288" s="331">
        <v>2171</v>
      </c>
      <c r="I1288" s="332">
        <v>0</v>
      </c>
      <c r="J1288" s="332">
        <v>1.1499999999999999</v>
      </c>
      <c r="K1288" s="330" t="s">
        <v>101</v>
      </c>
      <c r="L1288" s="333">
        <v>0</v>
      </c>
    </row>
    <row r="1289" spans="1:12" ht="15.75" thickBot="1" x14ac:dyDescent="0.3">
      <c r="A1289" s="334" t="s">
        <v>101</v>
      </c>
      <c r="B1289" s="335" t="s">
        <v>101</v>
      </c>
      <c r="C1289" s="335" t="s">
        <v>101</v>
      </c>
      <c r="D1289" s="335" t="s">
        <v>101</v>
      </c>
      <c r="E1289" s="335" t="s">
        <v>101</v>
      </c>
      <c r="F1289" s="336" t="s">
        <v>101</v>
      </c>
      <c r="G1289" s="336" t="s">
        <v>101</v>
      </c>
      <c r="H1289" s="337">
        <v>1231169264</v>
      </c>
      <c r="I1289" s="336" t="s">
        <v>101</v>
      </c>
      <c r="J1289" s="338">
        <v>2386940894.1199999</v>
      </c>
      <c r="K1289" s="338">
        <v>-41059155.950000003</v>
      </c>
      <c r="L1289" s="339">
        <v>1</v>
      </c>
    </row>
    <row r="1290" spans="1:12" ht="15.75" thickBot="1" x14ac:dyDescent="0.3">
      <c r="A1290" s="340" t="s">
        <v>1851</v>
      </c>
      <c r="B1290"/>
      <c r="C1290"/>
      <c r="D1290"/>
      <c r="E1290"/>
      <c r="F1290"/>
      <c r="G1290"/>
      <c r="H1290"/>
      <c r="I1290"/>
      <c r="J1290"/>
    </row>
    <row r="1291" spans="1:12" ht="15.75" thickBot="1" x14ac:dyDescent="0.3">
      <c r="A1291" s="286"/>
      <c r="B1291" s="281"/>
      <c r="C1291" s="281"/>
      <c r="D1291" s="138"/>
      <c r="E1291" s="281"/>
      <c r="F1291" s="283"/>
      <c r="G1291" s="283"/>
      <c r="H1291" s="285"/>
      <c r="I1291" s="284"/>
      <c r="J1291" s="284"/>
      <c r="K1291" s="283"/>
      <c r="L1291" s="287"/>
    </row>
    <row r="1292" spans="1:12" ht="15.75" thickBot="1" x14ac:dyDescent="0.3">
      <c r="A1292" s="286"/>
      <c r="B1292" s="281"/>
      <c r="C1292" s="281"/>
      <c r="D1292" s="138"/>
      <c r="E1292" s="281"/>
      <c r="F1292" s="283"/>
      <c r="G1292" s="283"/>
      <c r="H1292" s="285"/>
      <c r="I1292" s="284"/>
      <c r="J1292" s="284"/>
      <c r="K1292" s="283"/>
      <c r="L1292" s="287"/>
    </row>
    <row r="1293" spans="1:12" ht="15.75" thickBot="1" x14ac:dyDescent="0.3">
      <c r="A1293" s="286"/>
      <c r="B1293" s="281"/>
      <c r="C1293" s="281"/>
      <c r="D1293" s="138"/>
      <c r="E1293" s="281"/>
      <c r="F1293" s="283"/>
      <c r="G1293" s="283"/>
      <c r="H1293" s="285"/>
      <c r="I1293" s="284"/>
      <c r="J1293" s="284"/>
      <c r="K1293" s="283"/>
      <c r="L1293" s="287"/>
    </row>
    <row r="1294" spans="1:12" ht="15.75" thickBot="1" x14ac:dyDescent="0.3">
      <c r="A1294" s="286"/>
      <c r="B1294" s="281"/>
      <c r="C1294" s="281"/>
      <c r="D1294" s="138"/>
      <c r="E1294" s="281"/>
      <c r="F1294" s="283"/>
      <c r="G1294" s="283"/>
      <c r="H1294" s="285"/>
      <c r="I1294" s="284"/>
      <c r="J1294" s="284"/>
      <c r="K1294" s="283"/>
      <c r="L1294" s="287"/>
    </row>
    <row r="1295" spans="1:12" ht="15.75" thickBot="1" x14ac:dyDescent="0.3">
      <c r="A1295" s="286"/>
      <c r="B1295" s="281"/>
      <c r="C1295" s="281"/>
      <c r="D1295" s="138"/>
      <c r="E1295" s="281"/>
      <c r="F1295" s="283"/>
      <c r="G1295" s="283"/>
      <c r="H1295" s="285"/>
      <c r="I1295" s="284"/>
      <c r="J1295" s="284"/>
      <c r="K1295" s="283"/>
      <c r="L1295" s="287"/>
    </row>
    <row r="1296" spans="1:12" ht="15.75" thickBot="1" x14ac:dyDescent="0.3">
      <c r="A1296" s="286"/>
      <c r="B1296" s="281"/>
      <c r="C1296" s="281"/>
      <c r="D1296" s="138"/>
      <c r="E1296" s="281"/>
      <c r="F1296" s="283"/>
      <c r="G1296" s="283"/>
      <c r="H1296" s="285"/>
      <c r="I1296" s="284"/>
      <c r="J1296" s="284"/>
      <c r="K1296" s="283"/>
      <c r="L1296" s="287"/>
    </row>
    <row r="1297" spans="1:12" ht="15.75" thickBot="1" x14ac:dyDescent="0.3">
      <c r="A1297" s="286"/>
      <c r="B1297" s="281"/>
      <c r="C1297" s="281"/>
      <c r="D1297" s="138"/>
      <c r="E1297" s="281"/>
      <c r="F1297" s="283"/>
      <c r="G1297" s="283"/>
      <c r="H1297" s="285"/>
      <c r="I1297" s="284"/>
      <c r="J1297" s="284"/>
      <c r="K1297" s="283"/>
      <c r="L1297" s="287"/>
    </row>
    <row r="1298" spans="1:12" ht="15.75" thickBot="1" x14ac:dyDescent="0.3">
      <c r="A1298" s="286"/>
      <c r="B1298" s="281"/>
      <c r="C1298" s="281"/>
      <c r="D1298" s="138"/>
      <c r="E1298" s="281"/>
      <c r="F1298" s="283"/>
      <c r="G1298" s="283"/>
      <c r="H1298" s="285"/>
      <c r="I1298" s="284"/>
      <c r="J1298" s="284"/>
      <c r="K1298" s="283"/>
      <c r="L1298" s="287"/>
    </row>
    <row r="1299" spans="1:12" ht="15.75" thickBot="1" x14ac:dyDescent="0.3">
      <c r="A1299" s="286"/>
      <c r="B1299" s="281"/>
      <c r="C1299" s="281"/>
      <c r="D1299" s="138"/>
      <c r="E1299" s="281"/>
      <c r="F1299" s="283"/>
      <c r="G1299" s="283"/>
      <c r="H1299" s="285"/>
      <c r="I1299" s="284"/>
      <c r="J1299" s="284"/>
      <c r="K1299" s="283"/>
      <c r="L1299" s="287"/>
    </row>
    <row r="1300" spans="1:12" ht="15.75" thickBot="1" x14ac:dyDescent="0.3">
      <c r="A1300" s="286"/>
      <c r="B1300" s="281"/>
      <c r="C1300" s="281"/>
      <c r="D1300" s="138"/>
      <c r="E1300" s="281"/>
      <c r="F1300" s="283"/>
      <c r="G1300" s="283"/>
      <c r="H1300" s="285"/>
      <c r="I1300" s="284"/>
      <c r="J1300" s="284"/>
      <c r="K1300" s="283"/>
      <c r="L1300" s="287"/>
    </row>
    <row r="1301" spans="1:12" ht="15.75" thickBot="1" x14ac:dyDescent="0.3">
      <c r="A1301" s="286"/>
      <c r="B1301" s="281"/>
      <c r="C1301" s="281"/>
      <c r="D1301" s="138"/>
      <c r="E1301" s="281"/>
      <c r="F1301" s="283"/>
      <c r="G1301" s="283"/>
      <c r="H1301" s="285"/>
      <c r="I1301" s="284"/>
      <c r="J1301" s="284"/>
      <c r="K1301" s="283"/>
      <c r="L1301" s="287"/>
    </row>
    <row r="1302" spans="1:12" ht="15.75" thickBot="1" x14ac:dyDescent="0.3">
      <c r="A1302" s="286"/>
      <c r="B1302" s="281"/>
      <c r="C1302" s="281"/>
      <c r="D1302" s="138"/>
      <c r="E1302" s="281"/>
      <c r="F1302" s="283"/>
      <c r="G1302" s="283"/>
      <c r="H1302" s="285"/>
      <c r="I1302" s="284"/>
      <c r="J1302" s="284"/>
      <c r="K1302" s="283"/>
      <c r="L1302" s="287"/>
    </row>
    <row r="1303" spans="1:12" ht="15.75" thickBot="1" x14ac:dyDescent="0.3">
      <c r="A1303" s="286"/>
      <c r="B1303" s="281"/>
      <c r="C1303" s="281"/>
      <c r="D1303" s="138"/>
      <c r="E1303" s="281"/>
      <c r="F1303" s="283"/>
      <c r="G1303" s="283"/>
      <c r="H1303" s="285"/>
      <c r="I1303" s="284"/>
      <c r="J1303" s="284"/>
      <c r="K1303" s="283"/>
      <c r="L1303" s="287"/>
    </row>
    <row r="1304" spans="1:12" ht="15.75" thickBot="1" x14ac:dyDescent="0.3">
      <c r="A1304" s="286"/>
      <c r="B1304" s="281"/>
      <c r="C1304" s="281"/>
      <c r="D1304" s="138"/>
      <c r="E1304" s="281"/>
      <c r="F1304" s="283"/>
      <c r="G1304" s="283"/>
      <c r="H1304" s="285"/>
      <c r="I1304" s="284"/>
      <c r="J1304" s="284"/>
      <c r="K1304" s="283"/>
      <c r="L1304" s="287"/>
    </row>
    <row r="1305" spans="1:12" ht="15.75" thickBot="1" x14ac:dyDescent="0.3">
      <c r="A1305" s="286"/>
      <c r="B1305" s="281"/>
      <c r="C1305" s="281"/>
      <c r="D1305" s="138"/>
      <c r="E1305" s="281"/>
      <c r="F1305" s="283"/>
      <c r="G1305" s="283"/>
      <c r="H1305" s="285"/>
      <c r="I1305" s="284"/>
      <c r="J1305" s="284"/>
      <c r="K1305" s="283"/>
      <c r="L1305" s="287"/>
    </row>
    <row r="1306" spans="1:12" ht="15.75" thickBot="1" x14ac:dyDescent="0.3">
      <c r="A1306" s="286"/>
      <c r="B1306" s="281"/>
      <c r="C1306" s="281"/>
      <c r="D1306" s="138"/>
      <c r="E1306" s="281"/>
      <c r="F1306" s="283"/>
      <c r="G1306" s="283"/>
      <c r="H1306" s="285"/>
      <c r="I1306" s="284"/>
      <c r="J1306" s="284"/>
      <c r="K1306" s="283"/>
      <c r="L1306" s="287"/>
    </row>
    <row r="1307" spans="1:12" ht="15.75" thickBot="1" x14ac:dyDescent="0.3">
      <c r="A1307" s="286"/>
      <c r="B1307" s="281"/>
      <c r="C1307" s="281"/>
      <c r="D1307" s="138"/>
      <c r="E1307" s="281"/>
      <c r="F1307" s="283"/>
      <c r="G1307" s="283"/>
      <c r="H1307" s="285"/>
      <c r="I1307" s="284"/>
      <c r="J1307" s="284"/>
      <c r="K1307" s="283"/>
      <c r="L1307" s="287"/>
    </row>
    <row r="1308" spans="1:12" ht="15.75" thickBot="1" x14ac:dyDescent="0.3">
      <c r="A1308" s="286"/>
      <c r="B1308" s="281"/>
      <c r="C1308" s="281"/>
      <c r="D1308" s="138"/>
      <c r="E1308" s="281"/>
      <c r="F1308" s="283"/>
      <c r="G1308" s="283"/>
      <c r="H1308" s="285"/>
      <c r="I1308" s="284"/>
      <c r="J1308" s="284"/>
      <c r="K1308" s="283"/>
      <c r="L1308" s="287"/>
    </row>
    <row r="1309" spans="1:12" ht="15.75" thickBot="1" x14ac:dyDescent="0.3">
      <c r="A1309" s="286"/>
      <c r="B1309" s="281"/>
      <c r="C1309" s="281"/>
      <c r="D1309" s="138"/>
      <c r="E1309" s="281"/>
      <c r="F1309" s="283"/>
      <c r="G1309" s="283"/>
      <c r="H1309" s="285"/>
      <c r="I1309" s="284"/>
      <c r="J1309" s="284"/>
      <c r="K1309" s="283"/>
      <c r="L1309" s="287"/>
    </row>
    <row r="1310" spans="1:12" ht="15.75" thickBot="1" x14ac:dyDescent="0.3">
      <c r="A1310" s="286"/>
      <c r="B1310" s="281"/>
      <c r="C1310" s="281"/>
      <c r="D1310" s="138"/>
      <c r="E1310" s="281"/>
      <c r="F1310" s="283"/>
      <c r="G1310" s="283"/>
      <c r="H1310" s="285"/>
      <c r="I1310" s="284"/>
      <c r="J1310" s="284"/>
      <c r="K1310" s="283"/>
      <c r="L1310" s="287"/>
    </row>
    <row r="1311" spans="1:12" ht="15.75" thickBot="1" x14ac:dyDescent="0.3">
      <c r="A1311" s="286"/>
      <c r="B1311" s="281"/>
      <c r="C1311" s="281"/>
      <c r="D1311" s="138"/>
      <c r="E1311" s="281"/>
      <c r="F1311" s="283"/>
      <c r="G1311" s="283"/>
      <c r="H1311" s="285"/>
      <c r="I1311" s="284"/>
      <c r="J1311" s="284"/>
      <c r="K1311" s="283"/>
      <c r="L1311" s="287"/>
    </row>
    <row r="1312" spans="1:12" ht="15.75" thickBot="1" x14ac:dyDescent="0.3">
      <c r="A1312" s="286"/>
      <c r="B1312" s="281"/>
      <c r="C1312" s="281"/>
      <c r="D1312" s="138"/>
      <c r="E1312" s="281"/>
      <c r="F1312" s="283"/>
      <c r="G1312" s="283"/>
      <c r="H1312" s="285"/>
      <c r="I1312" s="284"/>
      <c r="J1312" s="284"/>
      <c r="K1312" s="283"/>
      <c r="L1312" s="287"/>
    </row>
    <row r="1313" spans="1:12" ht="15.75" thickBot="1" x14ac:dyDescent="0.3">
      <c r="A1313" s="286"/>
      <c r="B1313" s="281"/>
      <c r="C1313" s="281"/>
      <c r="D1313" s="138"/>
      <c r="E1313" s="281"/>
      <c r="F1313" s="283"/>
      <c r="G1313" s="283"/>
      <c r="H1313" s="285"/>
      <c r="I1313" s="284"/>
      <c r="J1313" s="284"/>
      <c r="K1313" s="283"/>
      <c r="L1313" s="287"/>
    </row>
    <row r="1314" spans="1:12" ht="15.75" thickBot="1" x14ac:dyDescent="0.3">
      <c r="A1314" s="286"/>
      <c r="B1314" s="281"/>
      <c r="C1314" s="281"/>
      <c r="D1314" s="138"/>
      <c r="E1314" s="281"/>
      <c r="F1314" s="283"/>
      <c r="G1314" s="283"/>
      <c r="H1314" s="285"/>
      <c r="I1314" s="284"/>
      <c r="J1314" s="284"/>
      <c r="K1314" s="283"/>
      <c r="L1314" s="287"/>
    </row>
    <row r="1315" spans="1:12" ht="15.75" thickBot="1" x14ac:dyDescent="0.3">
      <c r="A1315" s="286"/>
      <c r="B1315" s="281"/>
      <c r="C1315" s="281"/>
      <c r="D1315" s="138"/>
      <c r="E1315" s="281"/>
      <c r="F1315" s="283"/>
      <c r="G1315" s="283"/>
      <c r="H1315" s="285"/>
      <c r="I1315" s="284"/>
      <c r="J1315" s="284"/>
      <c r="K1315" s="283"/>
      <c r="L1315" s="287"/>
    </row>
    <row r="1316" spans="1:12" ht="15.75" thickBot="1" x14ac:dyDescent="0.3">
      <c r="A1316" s="286"/>
      <c r="B1316" s="281"/>
      <c r="C1316" s="281"/>
      <c r="D1316" s="138"/>
      <c r="E1316" s="281"/>
      <c r="F1316" s="283"/>
      <c r="G1316" s="283"/>
      <c r="H1316" s="285"/>
      <c r="I1316" s="284"/>
      <c r="J1316" s="284"/>
      <c r="K1316" s="283"/>
      <c r="L1316" s="287"/>
    </row>
    <row r="1317" spans="1:12" ht="15.75" thickBot="1" x14ac:dyDescent="0.3">
      <c r="A1317" s="286"/>
      <c r="B1317" s="281"/>
      <c r="C1317" s="281"/>
      <c r="D1317" s="138"/>
      <c r="E1317" s="281"/>
      <c r="F1317" s="283"/>
      <c r="G1317" s="283"/>
      <c r="H1317" s="283"/>
      <c r="I1317" s="284"/>
      <c r="J1317" s="284"/>
      <c r="K1317" s="283"/>
      <c r="L1317" s="287"/>
    </row>
    <row r="1318" spans="1:12" ht="15.75" thickBot="1" x14ac:dyDescent="0.3">
      <c r="A1318" s="286"/>
      <c r="B1318" s="281"/>
      <c r="C1318" s="281"/>
      <c r="D1318" s="138"/>
      <c r="E1318" s="281"/>
      <c r="F1318" s="283"/>
      <c r="G1318" s="283"/>
      <c r="H1318" s="283"/>
      <c r="I1318" s="284"/>
      <c r="J1318" s="284"/>
      <c r="K1318" s="283"/>
      <c r="L1318" s="287"/>
    </row>
    <row r="1319" spans="1:12" ht="15.75" thickBot="1" x14ac:dyDescent="0.3">
      <c r="A1319" s="286"/>
      <c r="B1319" s="281"/>
      <c r="C1319" s="281"/>
      <c r="D1319" s="138"/>
      <c r="E1319" s="281"/>
      <c r="F1319" s="282"/>
      <c r="G1319" s="283"/>
      <c r="H1319" s="285"/>
      <c r="I1319" s="284"/>
      <c r="J1319" s="284"/>
      <c r="K1319" s="283"/>
      <c r="L1319" s="287"/>
    </row>
    <row r="1320" spans="1:12" ht="15.75" thickBot="1" x14ac:dyDescent="0.3">
      <c r="A1320" s="286"/>
      <c r="B1320" s="281"/>
      <c r="C1320" s="281"/>
      <c r="D1320" s="138"/>
      <c r="E1320" s="281"/>
      <c r="F1320" s="282"/>
      <c r="G1320" s="283"/>
      <c r="H1320" s="283"/>
      <c r="I1320" s="284"/>
      <c r="J1320" s="284"/>
      <c r="K1320" s="283"/>
      <c r="L1320" s="287"/>
    </row>
    <row r="1321" spans="1:12" ht="15.75" thickBot="1" x14ac:dyDescent="0.3">
      <c r="A1321" s="286"/>
      <c r="B1321" s="281"/>
      <c r="C1321" s="281"/>
      <c r="D1321" s="138"/>
      <c r="E1321" s="281"/>
      <c r="F1321" s="282"/>
      <c r="G1321" s="283"/>
      <c r="H1321" s="283"/>
      <c r="I1321" s="284"/>
      <c r="J1321" s="284"/>
      <c r="K1321" s="283"/>
      <c r="L1321" s="287"/>
    </row>
    <row r="1322" spans="1:12" ht="15.75" thickBot="1" x14ac:dyDescent="0.3">
      <c r="A1322" s="286"/>
      <c r="B1322" s="281"/>
      <c r="C1322" s="281"/>
      <c r="D1322" s="138"/>
      <c r="E1322" s="281"/>
      <c r="F1322" s="282"/>
      <c r="G1322" s="283"/>
      <c r="H1322" s="283"/>
      <c r="I1322" s="284"/>
      <c r="J1322" s="284"/>
      <c r="K1322" s="283"/>
      <c r="L1322" s="287"/>
    </row>
    <row r="1323" spans="1:12" ht="15.75" thickBot="1" x14ac:dyDescent="0.3">
      <c r="A1323" s="286"/>
      <c r="B1323" s="281"/>
      <c r="C1323" s="281"/>
      <c r="D1323" s="138"/>
      <c r="E1323" s="281"/>
      <c r="F1323" s="283"/>
      <c r="G1323" s="283"/>
      <c r="H1323" s="283"/>
      <c r="I1323" s="284"/>
      <c r="J1323" s="284"/>
      <c r="K1323" s="283"/>
      <c r="L1323" s="287"/>
    </row>
    <row r="1324" spans="1:12" ht="15.75" thickBot="1" x14ac:dyDescent="0.3">
      <c r="A1324" s="286"/>
      <c r="B1324" s="281"/>
      <c r="C1324" s="281"/>
      <c r="D1324" s="138"/>
      <c r="E1324" s="281"/>
      <c r="F1324" s="282"/>
      <c r="G1324" s="283"/>
      <c r="H1324" s="283"/>
      <c r="I1324" s="284"/>
      <c r="J1324" s="284"/>
      <c r="K1324" s="283"/>
      <c r="L1324" s="287"/>
    </row>
    <row r="1325" spans="1:12" ht="15.75" thickBot="1" x14ac:dyDescent="0.3">
      <c r="A1325" s="286"/>
      <c r="B1325" s="281"/>
      <c r="C1325" s="281"/>
      <c r="D1325" s="138"/>
      <c r="E1325" s="281"/>
      <c r="F1325" s="282"/>
      <c r="G1325" s="283"/>
      <c r="H1325" s="283"/>
      <c r="I1325" s="284"/>
      <c r="J1325" s="284"/>
      <c r="K1325" s="283"/>
      <c r="L1325" s="287"/>
    </row>
    <row r="1326" spans="1:12" ht="15.75" thickBot="1" x14ac:dyDescent="0.3">
      <c r="A1326" s="286"/>
      <c r="B1326" s="281"/>
      <c r="C1326" s="281"/>
      <c r="D1326" s="138"/>
      <c r="E1326" s="281"/>
      <c r="F1326" s="282"/>
      <c r="G1326" s="283"/>
      <c r="H1326" s="285"/>
      <c r="I1326" s="284"/>
      <c r="J1326" s="284"/>
      <c r="K1326" s="283"/>
      <c r="L1326" s="287"/>
    </row>
    <row r="1327" spans="1:12" ht="15.75" thickBot="1" x14ac:dyDescent="0.3">
      <c r="A1327" s="286"/>
      <c r="B1327" s="281"/>
      <c r="C1327" s="281"/>
      <c r="D1327" s="138"/>
      <c r="E1327" s="281"/>
      <c r="F1327" s="282"/>
      <c r="G1327" s="283"/>
      <c r="H1327" s="283"/>
      <c r="I1327" s="284"/>
      <c r="J1327" s="284"/>
      <c r="K1327" s="283"/>
      <c r="L1327" s="287"/>
    </row>
    <row r="1328" spans="1:12" ht="15.75" thickBot="1" x14ac:dyDescent="0.3">
      <c r="A1328" s="286"/>
      <c r="B1328" s="281"/>
      <c r="C1328" s="281"/>
      <c r="D1328" s="138"/>
      <c r="E1328" s="281"/>
      <c r="F1328" s="282"/>
      <c r="G1328" s="283"/>
      <c r="H1328" s="283"/>
      <c r="I1328" s="284"/>
      <c r="J1328" s="284"/>
      <c r="K1328" s="283"/>
      <c r="L1328" s="287"/>
    </row>
    <row r="1329" spans="1:12" ht="15.75" thickBot="1" x14ac:dyDescent="0.3">
      <c r="A1329" s="286"/>
      <c r="B1329" s="281"/>
      <c r="C1329" s="281"/>
      <c r="D1329" s="138"/>
      <c r="E1329" s="281"/>
      <c r="F1329" s="282"/>
      <c r="G1329" s="283"/>
      <c r="H1329" s="283"/>
      <c r="I1329" s="284"/>
      <c r="J1329" s="284"/>
      <c r="K1329" s="283"/>
      <c r="L1329" s="287"/>
    </row>
    <row r="1330" spans="1:12" ht="15.75" thickBot="1" x14ac:dyDescent="0.3">
      <c r="A1330" s="286"/>
      <c r="B1330" s="281"/>
      <c r="C1330" s="281"/>
      <c r="D1330" s="138"/>
      <c r="E1330" s="281"/>
      <c r="F1330" s="282"/>
      <c r="G1330" s="283"/>
      <c r="H1330" s="283"/>
      <c r="I1330" s="284"/>
      <c r="J1330" s="284"/>
      <c r="K1330" s="283"/>
      <c r="L1330" s="287"/>
    </row>
    <row r="1331" spans="1:12" ht="15.75" thickBot="1" x14ac:dyDescent="0.3">
      <c r="A1331" s="286"/>
      <c r="B1331" s="281"/>
      <c r="C1331" s="281"/>
      <c r="D1331" s="138"/>
      <c r="E1331" s="281"/>
      <c r="F1331" s="283"/>
      <c r="G1331" s="283"/>
      <c r="H1331" s="283"/>
      <c r="I1331" s="284"/>
      <c r="J1331" s="284"/>
      <c r="K1331" s="283"/>
      <c r="L1331" s="287"/>
    </row>
    <row r="1332" spans="1:12" ht="15.75" thickBot="1" x14ac:dyDescent="0.3">
      <c r="A1332" s="286"/>
      <c r="B1332" s="281"/>
      <c r="C1332" s="281"/>
      <c r="D1332" s="138"/>
      <c r="E1332" s="281"/>
      <c r="F1332" s="283"/>
      <c r="G1332" s="283"/>
      <c r="H1332" s="285"/>
      <c r="I1332" s="284"/>
      <c r="J1332" s="284"/>
      <c r="K1332" s="283"/>
      <c r="L1332" s="287"/>
    </row>
    <row r="1333" spans="1:12" ht="15.75" thickBot="1" x14ac:dyDescent="0.3">
      <c r="A1333" s="286"/>
      <c r="B1333" s="281"/>
      <c r="C1333" s="281"/>
      <c r="D1333" s="138"/>
      <c r="E1333" s="281"/>
      <c r="F1333" s="283"/>
      <c r="G1333" s="283"/>
      <c r="H1333" s="283"/>
      <c r="I1333" s="284"/>
      <c r="J1333" s="284"/>
      <c r="K1333" s="283"/>
      <c r="L1333" s="287"/>
    </row>
    <row r="1334" spans="1:12" ht="15.75" thickBot="1" x14ac:dyDescent="0.3">
      <c r="A1334" s="286"/>
      <c r="B1334" s="281"/>
      <c r="C1334" s="281"/>
      <c r="D1334" s="138"/>
      <c r="E1334" s="281"/>
      <c r="F1334" s="282"/>
      <c r="G1334" s="283"/>
      <c r="H1334" s="283"/>
      <c r="I1334" s="284"/>
      <c r="J1334" s="284"/>
      <c r="K1334" s="283"/>
      <c r="L1334" s="287"/>
    </row>
    <row r="1335" spans="1:12" ht="15.75" thickBot="1" x14ac:dyDescent="0.3">
      <c r="A1335" s="286"/>
      <c r="B1335" s="281"/>
      <c r="C1335" s="281"/>
      <c r="D1335" s="138"/>
      <c r="E1335" s="281"/>
      <c r="F1335" s="283"/>
      <c r="G1335" s="283"/>
      <c r="H1335" s="283"/>
      <c r="I1335" s="284"/>
      <c r="J1335" s="284"/>
      <c r="K1335" s="283"/>
      <c r="L1335" s="287"/>
    </row>
    <row r="1336" spans="1:12" ht="15.75" thickBot="1" x14ac:dyDescent="0.3">
      <c r="A1336" s="286"/>
      <c r="B1336" s="281"/>
      <c r="C1336" s="281"/>
      <c r="D1336" s="138"/>
      <c r="E1336" s="281"/>
      <c r="F1336" s="282"/>
      <c r="G1336" s="283"/>
      <c r="H1336" s="283"/>
      <c r="I1336" s="284"/>
      <c r="J1336" s="284"/>
      <c r="K1336" s="283"/>
      <c r="L1336" s="287"/>
    </row>
    <row r="1337" spans="1:12" ht="15.75" thickBot="1" x14ac:dyDescent="0.3">
      <c r="A1337" s="286"/>
      <c r="B1337" s="281"/>
      <c r="C1337" s="281"/>
      <c r="D1337" s="138"/>
      <c r="E1337" s="281"/>
      <c r="F1337" s="282"/>
      <c r="G1337" s="283"/>
      <c r="H1337" s="285"/>
      <c r="I1337" s="284"/>
      <c r="J1337" s="284"/>
      <c r="K1337" s="283"/>
      <c r="L1337" s="287"/>
    </row>
    <row r="1338" spans="1:12" ht="15.75" thickBot="1" x14ac:dyDescent="0.3">
      <c r="A1338" s="286"/>
      <c r="B1338" s="281"/>
      <c r="C1338" s="281"/>
      <c r="D1338" s="138"/>
      <c r="E1338" s="281"/>
      <c r="F1338" s="282"/>
      <c r="G1338" s="283"/>
      <c r="H1338" s="283"/>
      <c r="I1338" s="284"/>
      <c r="J1338" s="284"/>
      <c r="K1338" s="283"/>
      <c r="L1338" s="287"/>
    </row>
    <row r="1339" spans="1:12" ht="15.75" thickBot="1" x14ac:dyDescent="0.3">
      <c r="A1339" s="286"/>
      <c r="B1339" s="281"/>
      <c r="C1339" s="281"/>
      <c r="D1339" s="138"/>
      <c r="E1339" s="281"/>
      <c r="F1339" s="282"/>
      <c r="G1339" s="283"/>
      <c r="H1339" s="283"/>
      <c r="I1339" s="284"/>
      <c r="J1339" s="284"/>
      <c r="K1339" s="283"/>
      <c r="L1339" s="287"/>
    </row>
    <row r="1340" spans="1:12" ht="15.75" thickBot="1" x14ac:dyDescent="0.3">
      <c r="A1340" s="286"/>
      <c r="B1340" s="281"/>
      <c r="C1340" s="281"/>
      <c r="D1340" s="138"/>
      <c r="E1340" s="281"/>
      <c r="F1340" s="282"/>
      <c r="G1340" s="283"/>
      <c r="H1340" s="283"/>
      <c r="I1340" s="284"/>
      <c r="J1340" s="284"/>
      <c r="K1340" s="283"/>
      <c r="L1340" s="287"/>
    </row>
    <row r="1341" spans="1:12" ht="15.75" thickBot="1" x14ac:dyDescent="0.3">
      <c r="A1341" s="286"/>
      <c r="B1341" s="281"/>
      <c r="C1341" s="281"/>
      <c r="D1341" s="138"/>
      <c r="E1341" s="281"/>
      <c r="F1341" s="282"/>
      <c r="G1341" s="283"/>
      <c r="H1341" s="283"/>
      <c r="I1341" s="284"/>
      <c r="J1341" s="284"/>
      <c r="K1341" s="283"/>
      <c r="L1341" s="287"/>
    </row>
    <row r="1342" spans="1:12" ht="15.75" thickBot="1" x14ac:dyDescent="0.3">
      <c r="A1342" s="286"/>
      <c r="B1342" s="281"/>
      <c r="C1342" s="281"/>
      <c r="D1342" s="138"/>
      <c r="E1342" s="281"/>
      <c r="F1342" s="282"/>
      <c r="G1342" s="283"/>
      <c r="H1342" s="285"/>
      <c r="I1342" s="284"/>
      <c r="J1342" s="284"/>
      <c r="K1342" s="283"/>
      <c r="L1342" s="287"/>
    </row>
    <row r="1343" spans="1:12" ht="15.75" thickBot="1" x14ac:dyDescent="0.3">
      <c r="A1343" s="286"/>
      <c r="B1343" s="281"/>
      <c r="C1343" s="281"/>
      <c r="D1343" s="138"/>
      <c r="E1343" s="281"/>
      <c r="F1343" s="282"/>
      <c r="G1343" s="283"/>
      <c r="H1343" s="283"/>
      <c r="I1343" s="284"/>
      <c r="J1343" s="284"/>
      <c r="K1343" s="283"/>
      <c r="L1343" s="287"/>
    </row>
    <row r="1344" spans="1:12" ht="15.75" thickBot="1" x14ac:dyDescent="0.3">
      <c r="A1344" s="286"/>
      <c r="B1344" s="281"/>
      <c r="C1344" s="281"/>
      <c r="D1344" s="138"/>
      <c r="E1344" s="281"/>
      <c r="F1344" s="282"/>
      <c r="G1344" s="283"/>
      <c r="H1344" s="283"/>
      <c r="I1344" s="284"/>
      <c r="J1344" s="284"/>
      <c r="K1344" s="283"/>
      <c r="L1344" s="287"/>
    </row>
    <row r="1345" spans="1:12" ht="15.75" thickBot="1" x14ac:dyDescent="0.3">
      <c r="A1345" s="286"/>
      <c r="B1345" s="281"/>
      <c r="C1345" s="281"/>
      <c r="D1345" s="138"/>
      <c r="E1345" s="281"/>
      <c r="F1345" s="282"/>
      <c r="G1345" s="283"/>
      <c r="H1345" s="285"/>
      <c r="I1345" s="284"/>
      <c r="J1345" s="284"/>
      <c r="K1345" s="283"/>
      <c r="L1345" s="287"/>
    </row>
    <row r="1346" spans="1:12" ht="15.75" thickBot="1" x14ac:dyDescent="0.3">
      <c r="A1346" s="286"/>
      <c r="B1346" s="281"/>
      <c r="C1346" s="281"/>
      <c r="D1346" s="138"/>
      <c r="E1346" s="281"/>
      <c r="F1346" s="282"/>
      <c r="G1346" s="283"/>
      <c r="H1346" s="283"/>
      <c r="I1346" s="284"/>
      <c r="J1346" s="284"/>
      <c r="K1346" s="283"/>
      <c r="L1346" s="287"/>
    </row>
    <row r="1347" spans="1:12" ht="15.75" thickBot="1" x14ac:dyDescent="0.3">
      <c r="A1347" s="286"/>
      <c r="B1347" s="281"/>
      <c r="C1347" s="281"/>
      <c r="D1347" s="138"/>
      <c r="E1347" s="281"/>
      <c r="F1347" s="282"/>
      <c r="G1347" s="283"/>
      <c r="H1347" s="285"/>
      <c r="I1347" s="284"/>
      <c r="J1347" s="284"/>
      <c r="K1347" s="283"/>
      <c r="L1347" s="287"/>
    </row>
    <row r="1348" spans="1:12" ht="15.75" thickBot="1" x14ac:dyDescent="0.3">
      <c r="A1348" s="286"/>
      <c r="B1348" s="281"/>
      <c r="C1348" s="281"/>
      <c r="D1348" s="138"/>
      <c r="E1348" s="281"/>
      <c r="F1348" s="282"/>
      <c r="G1348" s="283"/>
      <c r="H1348" s="283"/>
      <c r="I1348" s="284"/>
      <c r="J1348" s="284"/>
      <c r="K1348" s="283"/>
      <c r="L1348" s="287"/>
    </row>
    <row r="1349" spans="1:12" ht="15.75" thickBot="1" x14ac:dyDescent="0.3">
      <c r="A1349" s="286"/>
      <c r="B1349" s="281"/>
      <c r="C1349" s="281"/>
      <c r="D1349" s="138"/>
      <c r="E1349" s="281"/>
      <c r="F1349" s="282"/>
      <c r="G1349" s="283"/>
      <c r="H1349" s="283"/>
      <c r="I1349" s="284"/>
      <c r="J1349" s="284"/>
      <c r="K1349" s="283"/>
      <c r="L1349" s="287"/>
    </row>
    <row r="1350" spans="1:12" ht="15.75" thickBot="1" x14ac:dyDescent="0.3">
      <c r="A1350" s="286"/>
      <c r="B1350" s="281"/>
      <c r="C1350" s="281"/>
      <c r="D1350" s="138"/>
      <c r="E1350" s="281"/>
      <c r="F1350" s="282"/>
      <c r="G1350" s="283"/>
      <c r="H1350" s="283"/>
      <c r="I1350" s="284"/>
      <c r="J1350" s="284"/>
      <c r="K1350" s="283"/>
      <c r="L1350" s="287"/>
    </row>
    <row r="1351" spans="1:12" ht="15.75" thickBot="1" x14ac:dyDescent="0.3">
      <c r="A1351" s="286"/>
      <c r="B1351" s="281"/>
      <c r="C1351" s="281"/>
      <c r="D1351" s="138"/>
      <c r="E1351" s="281"/>
      <c r="F1351" s="282"/>
      <c r="G1351" s="283"/>
      <c r="H1351" s="283"/>
      <c r="I1351" s="284"/>
      <c r="J1351" s="284"/>
      <c r="K1351" s="283"/>
      <c r="L1351" s="287"/>
    </row>
    <row r="1352" spans="1:12" ht="15.75" thickBot="1" x14ac:dyDescent="0.3">
      <c r="A1352" s="286"/>
      <c r="B1352" s="281"/>
      <c r="C1352" s="281"/>
      <c r="D1352" s="138"/>
      <c r="E1352" s="281"/>
      <c r="F1352" s="282"/>
      <c r="G1352" s="283"/>
      <c r="H1352" s="283"/>
      <c r="I1352" s="284"/>
      <c r="J1352" s="284"/>
      <c r="K1352" s="283"/>
      <c r="L1352" s="287"/>
    </row>
    <row r="1353" spans="1:12" ht="15.75" thickBot="1" x14ac:dyDescent="0.3">
      <c r="A1353" s="286"/>
      <c r="B1353" s="281"/>
      <c r="C1353" s="281"/>
      <c r="D1353" s="138"/>
      <c r="E1353" s="281"/>
      <c r="F1353" s="282"/>
      <c r="G1353" s="283"/>
      <c r="H1353" s="283"/>
      <c r="I1353" s="284"/>
      <c r="J1353" s="284"/>
      <c r="K1353" s="283"/>
      <c r="L1353" s="287"/>
    </row>
    <row r="1354" spans="1:12" ht="15.75" thickBot="1" x14ac:dyDescent="0.3">
      <c r="A1354" s="286"/>
      <c r="B1354" s="281"/>
      <c r="C1354" s="281"/>
      <c r="D1354" s="138"/>
      <c r="E1354" s="281"/>
      <c r="F1354" s="282"/>
      <c r="G1354" s="283"/>
      <c r="H1354" s="283"/>
      <c r="I1354" s="284"/>
      <c r="J1354" s="284"/>
      <c r="K1354" s="283"/>
      <c r="L1354" s="287"/>
    </row>
    <row r="1355" spans="1:12" ht="15.75" thickBot="1" x14ac:dyDescent="0.3">
      <c r="A1355" s="286"/>
      <c r="B1355" s="281"/>
      <c r="C1355" s="281"/>
      <c r="D1355" s="138"/>
      <c r="E1355" s="281"/>
      <c r="F1355" s="282"/>
      <c r="G1355" s="283"/>
      <c r="H1355" s="283"/>
      <c r="I1355" s="284"/>
      <c r="J1355" s="284"/>
      <c r="K1355" s="283"/>
      <c r="L1355" s="287"/>
    </row>
    <row r="1356" spans="1:12" ht="15.75" thickBot="1" x14ac:dyDescent="0.3">
      <c r="A1356" s="286"/>
      <c r="B1356" s="281"/>
      <c r="C1356" s="281"/>
      <c r="D1356" s="138"/>
      <c r="E1356" s="281"/>
      <c r="F1356" s="282"/>
      <c r="G1356" s="283"/>
      <c r="H1356" s="283"/>
      <c r="I1356" s="284"/>
      <c r="J1356" s="284"/>
      <c r="K1356" s="283"/>
      <c r="L1356" s="287"/>
    </row>
    <row r="1357" spans="1:12" ht="15.75" thickBot="1" x14ac:dyDescent="0.3">
      <c r="A1357" s="286"/>
      <c r="B1357" s="281"/>
      <c r="C1357" s="281"/>
      <c r="D1357" s="138"/>
      <c r="E1357" s="281"/>
      <c r="F1357" s="282"/>
      <c r="G1357" s="283"/>
      <c r="H1357" s="283"/>
      <c r="I1357" s="284"/>
      <c r="J1357" s="284"/>
      <c r="K1357" s="283"/>
      <c r="L1357" s="287"/>
    </row>
    <row r="1358" spans="1:12" ht="15.75" thickBot="1" x14ac:dyDescent="0.3">
      <c r="A1358" s="286"/>
      <c r="B1358" s="281"/>
      <c r="C1358" s="281"/>
      <c r="D1358" s="138"/>
      <c r="E1358" s="281"/>
      <c r="F1358" s="282"/>
      <c r="G1358" s="283"/>
      <c r="H1358" s="283"/>
      <c r="I1358" s="284"/>
      <c r="J1358" s="284"/>
      <c r="K1358" s="283"/>
      <c r="L1358" s="287"/>
    </row>
    <row r="1359" spans="1:12" ht="15.75" thickBot="1" x14ac:dyDescent="0.3">
      <c r="A1359" s="286"/>
      <c r="B1359" s="281"/>
      <c r="C1359" s="281"/>
      <c r="D1359" s="138"/>
      <c r="E1359" s="281"/>
      <c r="F1359" s="282"/>
      <c r="G1359" s="283"/>
      <c r="H1359" s="283"/>
      <c r="I1359" s="284"/>
      <c r="J1359" s="284"/>
      <c r="K1359" s="283"/>
      <c r="L1359" s="287"/>
    </row>
    <row r="1360" spans="1:12" ht="15.75" thickBot="1" x14ac:dyDescent="0.3">
      <c r="A1360" s="286"/>
      <c r="B1360" s="281"/>
      <c r="C1360" s="281"/>
      <c r="D1360" s="138"/>
      <c r="E1360" s="281"/>
      <c r="F1360" s="282"/>
      <c r="G1360" s="283"/>
      <c r="H1360" s="283"/>
      <c r="I1360" s="284"/>
      <c r="J1360" s="284"/>
      <c r="K1360" s="283"/>
      <c r="L1360" s="287"/>
    </row>
    <row r="1361" spans="1:12" ht="15.75" thickBot="1" x14ac:dyDescent="0.3">
      <c r="A1361" s="286"/>
      <c r="B1361" s="281"/>
      <c r="C1361" s="281"/>
      <c r="D1361" s="138"/>
      <c r="E1361" s="281"/>
      <c r="F1361" s="282"/>
      <c r="G1361" s="283"/>
      <c r="H1361" s="283"/>
      <c r="I1361" s="284"/>
      <c r="J1361" s="284"/>
      <c r="K1361" s="283"/>
      <c r="L1361" s="287"/>
    </row>
    <row r="1362" spans="1:12" ht="15.75" thickBot="1" x14ac:dyDescent="0.3">
      <c r="A1362" s="286"/>
      <c r="B1362" s="281"/>
      <c r="C1362" s="281"/>
      <c r="D1362" s="138"/>
      <c r="E1362" s="281"/>
      <c r="F1362" s="282"/>
      <c r="G1362" s="283"/>
      <c r="H1362" s="283"/>
      <c r="I1362" s="284"/>
      <c r="J1362" s="284"/>
      <c r="K1362" s="283"/>
      <c r="L1362" s="287"/>
    </row>
    <row r="1363" spans="1:12" ht="15.75" thickBot="1" x14ac:dyDescent="0.3">
      <c r="A1363" s="286"/>
      <c r="B1363" s="281"/>
      <c r="C1363" s="281"/>
      <c r="D1363" s="138"/>
      <c r="E1363" s="281"/>
      <c r="F1363" s="282"/>
      <c r="G1363" s="283"/>
      <c r="H1363" s="283"/>
      <c r="I1363" s="284"/>
      <c r="J1363" s="284"/>
      <c r="K1363" s="283"/>
      <c r="L1363" s="287"/>
    </row>
    <row r="1364" spans="1:12" ht="15.75" thickBot="1" x14ac:dyDescent="0.3">
      <c r="A1364" s="286"/>
      <c r="B1364" s="281"/>
      <c r="C1364" s="281"/>
      <c r="D1364" s="138"/>
      <c r="E1364" s="281"/>
      <c r="F1364" s="282"/>
      <c r="G1364" s="283"/>
      <c r="H1364" s="283"/>
      <c r="I1364" s="284"/>
      <c r="J1364" s="284"/>
      <c r="K1364" s="283"/>
      <c r="L1364" s="287"/>
    </row>
    <row r="1365" spans="1:12" ht="15.75" thickBot="1" x14ac:dyDescent="0.3">
      <c r="A1365" s="286"/>
      <c r="B1365" s="281"/>
      <c r="C1365" s="281"/>
      <c r="D1365" s="138"/>
      <c r="E1365" s="281"/>
      <c r="F1365" s="282"/>
      <c r="G1365" s="283"/>
      <c r="H1365" s="283"/>
      <c r="I1365" s="284"/>
      <c r="J1365" s="284"/>
      <c r="K1365" s="283"/>
      <c r="L1365" s="287"/>
    </row>
    <row r="1366" spans="1:12" ht="15.75" thickBot="1" x14ac:dyDescent="0.3">
      <c r="A1366" s="286"/>
      <c r="B1366" s="281"/>
      <c r="C1366" s="281"/>
      <c r="D1366" s="138"/>
      <c r="E1366" s="281"/>
      <c r="F1366" s="282"/>
      <c r="G1366" s="283"/>
      <c r="H1366" s="283"/>
      <c r="I1366" s="284"/>
      <c r="J1366" s="284"/>
      <c r="K1366" s="283"/>
      <c r="L1366" s="287"/>
    </row>
    <row r="1367" spans="1:12" ht="15.75" thickBot="1" x14ac:dyDescent="0.3">
      <c r="A1367" s="286"/>
      <c r="B1367" s="281"/>
      <c r="C1367" s="281"/>
      <c r="D1367" s="138"/>
      <c r="E1367" s="281"/>
      <c r="F1367" s="282"/>
      <c r="G1367" s="283"/>
      <c r="H1367" s="283"/>
      <c r="I1367" s="284"/>
      <c r="J1367" s="284"/>
      <c r="K1367" s="283"/>
      <c r="L1367" s="287"/>
    </row>
    <row r="1368" spans="1:12" ht="15.75" thickBot="1" x14ac:dyDescent="0.3">
      <c r="A1368" s="286"/>
      <c r="B1368" s="281"/>
      <c r="C1368" s="281"/>
      <c r="D1368" s="138"/>
      <c r="E1368" s="281"/>
      <c r="F1368" s="282"/>
      <c r="G1368" s="283"/>
      <c r="H1368" s="283"/>
      <c r="I1368" s="284"/>
      <c r="J1368" s="284"/>
      <c r="K1368" s="283"/>
      <c r="L1368" s="287"/>
    </row>
    <row r="1369" spans="1:12" ht="15.75" thickBot="1" x14ac:dyDescent="0.3">
      <c r="A1369" s="286"/>
      <c r="B1369" s="281"/>
      <c r="C1369" s="281"/>
      <c r="D1369" s="138"/>
      <c r="E1369" s="281"/>
      <c r="F1369" s="282"/>
      <c r="G1369" s="283"/>
      <c r="H1369" s="283"/>
      <c r="I1369" s="284"/>
      <c r="J1369" s="284"/>
      <c r="K1369" s="283"/>
      <c r="L1369" s="287"/>
    </row>
    <row r="1370" spans="1:12" ht="15.75" thickBot="1" x14ac:dyDescent="0.3">
      <c r="A1370" s="286"/>
      <c r="B1370" s="281"/>
      <c r="C1370" s="281"/>
      <c r="D1370" s="138"/>
      <c r="E1370" s="281"/>
      <c r="F1370" s="282"/>
      <c r="G1370" s="283"/>
      <c r="H1370" s="283"/>
      <c r="I1370" s="284"/>
      <c r="J1370" s="284"/>
      <c r="K1370" s="283"/>
      <c r="L1370" s="287"/>
    </row>
    <row r="1371" spans="1:12" ht="15.75" thickBot="1" x14ac:dyDescent="0.3">
      <c r="A1371" s="286"/>
      <c r="B1371" s="281"/>
      <c r="C1371" s="281"/>
      <c r="D1371" s="138"/>
      <c r="E1371" s="281"/>
      <c r="F1371" s="282"/>
      <c r="G1371" s="283"/>
      <c r="H1371" s="283"/>
      <c r="I1371" s="284"/>
      <c r="J1371" s="284"/>
      <c r="K1371" s="283"/>
      <c r="L1371" s="287"/>
    </row>
    <row r="1372" spans="1:12" ht="15.75" thickBot="1" x14ac:dyDescent="0.3">
      <c r="A1372" s="286"/>
      <c r="B1372" s="281"/>
      <c r="C1372" s="281"/>
      <c r="D1372" s="138"/>
      <c r="E1372" s="281"/>
      <c r="F1372" s="282"/>
      <c r="G1372" s="283"/>
      <c r="H1372" s="283"/>
      <c r="I1372" s="284"/>
      <c r="J1372" s="284"/>
      <c r="K1372" s="283"/>
      <c r="L1372" s="287"/>
    </row>
    <row r="1373" spans="1:12" ht="15.75" thickBot="1" x14ac:dyDescent="0.3">
      <c r="A1373" s="286"/>
      <c r="B1373" s="281"/>
      <c r="C1373" s="281"/>
      <c r="D1373" s="138"/>
      <c r="E1373" s="281"/>
      <c r="F1373" s="282"/>
      <c r="G1373" s="283"/>
      <c r="H1373" s="283"/>
      <c r="I1373" s="284"/>
      <c r="J1373" s="284"/>
      <c r="K1373" s="283"/>
      <c r="L1373" s="287"/>
    </row>
    <row r="1374" spans="1:12" ht="15.75" thickBot="1" x14ac:dyDescent="0.3">
      <c r="A1374" s="286"/>
      <c r="B1374" s="281"/>
      <c r="C1374" s="281"/>
      <c r="D1374" s="138"/>
      <c r="E1374" s="281"/>
      <c r="F1374" s="282"/>
      <c r="G1374" s="283"/>
      <c r="H1374" s="285"/>
      <c r="I1374" s="284"/>
      <c r="J1374" s="284"/>
      <c r="K1374" s="283"/>
      <c r="L1374" s="287"/>
    </row>
    <row r="1375" spans="1:12" ht="15.75" thickBot="1" x14ac:dyDescent="0.3">
      <c r="A1375" s="286"/>
      <c r="B1375" s="281"/>
      <c r="C1375" s="281"/>
      <c r="D1375" s="138"/>
      <c r="E1375" s="281"/>
      <c r="F1375" s="282"/>
      <c r="G1375" s="283"/>
      <c r="H1375" s="285"/>
      <c r="I1375" s="284"/>
      <c r="J1375" s="284"/>
      <c r="K1375" s="283"/>
      <c r="L1375" s="287"/>
    </row>
    <row r="1376" spans="1:12" ht="15.75" thickBot="1" x14ac:dyDescent="0.3">
      <c r="A1376" s="286"/>
      <c r="B1376" s="281"/>
      <c r="C1376" s="281"/>
      <c r="D1376" s="138"/>
      <c r="E1376" s="281"/>
      <c r="F1376" s="282"/>
      <c r="G1376" s="283"/>
      <c r="H1376" s="285"/>
      <c r="I1376" s="284"/>
      <c r="J1376" s="284"/>
      <c r="K1376" s="283"/>
      <c r="L1376" s="287"/>
    </row>
    <row r="1377" spans="1:12" ht="15.75" thickBot="1" x14ac:dyDescent="0.3">
      <c r="A1377" s="286"/>
      <c r="B1377" s="281"/>
      <c r="C1377" s="281"/>
      <c r="D1377" s="138"/>
      <c r="E1377" s="281"/>
      <c r="F1377" s="282"/>
      <c r="G1377" s="283"/>
      <c r="H1377" s="285"/>
      <c r="I1377" s="284"/>
      <c r="J1377" s="284"/>
      <c r="K1377" s="283"/>
      <c r="L1377" s="287"/>
    </row>
    <row r="1378" spans="1:12" ht="15.75" thickBot="1" x14ac:dyDescent="0.3">
      <c r="A1378" s="286"/>
      <c r="B1378" s="281"/>
      <c r="C1378" s="281"/>
      <c r="D1378" s="138"/>
      <c r="E1378" s="281"/>
      <c r="F1378" s="282"/>
      <c r="G1378" s="283"/>
      <c r="H1378" s="285"/>
      <c r="I1378" s="284"/>
      <c r="J1378" s="284"/>
      <c r="K1378" s="283"/>
      <c r="L1378" s="287"/>
    </row>
    <row r="1379" spans="1:12" ht="15.75" thickBot="1" x14ac:dyDescent="0.3">
      <c r="A1379" s="286"/>
      <c r="B1379" s="281"/>
      <c r="C1379" s="281"/>
      <c r="D1379" s="138"/>
      <c r="E1379" s="281"/>
      <c r="F1379" s="282"/>
      <c r="G1379" s="283"/>
      <c r="H1379" s="283"/>
      <c r="I1379" s="284"/>
      <c r="J1379" s="284"/>
      <c r="K1379" s="283"/>
      <c r="L1379" s="287"/>
    </row>
    <row r="1380" spans="1:12" ht="15.75" thickBot="1" x14ac:dyDescent="0.3">
      <c r="A1380" s="286"/>
      <c r="B1380" s="281"/>
      <c r="C1380" s="281"/>
      <c r="D1380" s="138"/>
      <c r="E1380" s="281"/>
      <c r="F1380" s="282"/>
      <c r="G1380" s="283"/>
      <c r="H1380" s="285"/>
      <c r="I1380" s="284"/>
      <c r="J1380" s="284"/>
      <c r="K1380" s="283"/>
      <c r="L1380" s="287"/>
    </row>
    <row r="1381" spans="1:12" ht="15.75" thickBot="1" x14ac:dyDescent="0.3">
      <c r="A1381" s="286"/>
      <c r="B1381" s="281"/>
      <c r="C1381" s="281"/>
      <c r="D1381" s="138"/>
      <c r="E1381" s="281"/>
      <c r="F1381" s="282"/>
      <c r="G1381" s="283"/>
      <c r="H1381" s="283"/>
      <c r="I1381" s="284"/>
      <c r="J1381" s="284"/>
      <c r="K1381" s="283"/>
      <c r="L1381" s="287"/>
    </row>
    <row r="1382" spans="1:12" ht="15.75" thickBot="1" x14ac:dyDescent="0.3">
      <c r="A1382" s="286"/>
      <c r="B1382" s="281"/>
      <c r="C1382" s="281"/>
      <c r="D1382" s="138"/>
      <c r="E1382" s="281"/>
      <c r="F1382" s="282"/>
      <c r="G1382" s="283"/>
      <c r="H1382" s="283"/>
      <c r="I1382" s="284"/>
      <c r="J1382" s="284"/>
      <c r="K1382" s="283"/>
      <c r="L1382" s="287"/>
    </row>
    <row r="1383" spans="1:12" ht="15.75" thickBot="1" x14ac:dyDescent="0.3">
      <c r="A1383" s="286"/>
      <c r="B1383" s="281"/>
      <c r="C1383" s="281"/>
      <c r="D1383" s="138"/>
      <c r="E1383" s="281"/>
      <c r="F1383" s="282"/>
      <c r="G1383" s="283"/>
      <c r="H1383" s="283"/>
      <c r="I1383" s="284"/>
      <c r="J1383" s="284"/>
      <c r="K1383" s="283"/>
      <c r="L1383" s="287"/>
    </row>
    <row r="1384" spans="1:12" ht="15.75" thickBot="1" x14ac:dyDescent="0.3">
      <c r="A1384" s="286"/>
      <c r="B1384" s="281"/>
      <c r="C1384" s="281"/>
      <c r="D1384" s="138"/>
      <c r="E1384" s="281"/>
      <c r="F1384" s="282"/>
      <c r="G1384" s="283"/>
      <c r="H1384" s="283"/>
      <c r="I1384" s="284"/>
      <c r="J1384" s="284"/>
      <c r="K1384" s="283"/>
      <c r="L1384" s="287"/>
    </row>
    <row r="1385" spans="1:12" ht="15.75" thickBot="1" x14ac:dyDescent="0.3">
      <c r="A1385" s="286"/>
      <c r="B1385" s="281"/>
      <c r="C1385" s="281"/>
      <c r="D1385" s="138"/>
      <c r="E1385" s="281"/>
      <c r="F1385" s="282"/>
      <c r="G1385" s="283"/>
      <c r="H1385" s="283"/>
      <c r="I1385" s="284"/>
      <c r="J1385" s="284"/>
      <c r="K1385" s="283"/>
      <c r="L1385" s="287"/>
    </row>
    <row r="1386" spans="1:12" ht="15.75" thickBot="1" x14ac:dyDescent="0.3">
      <c r="A1386" s="286"/>
      <c r="B1386" s="281"/>
      <c r="C1386" s="281"/>
      <c r="D1386" s="138"/>
      <c r="E1386" s="281"/>
      <c r="F1386" s="282"/>
      <c r="G1386" s="283"/>
      <c r="H1386" s="283"/>
      <c r="I1386" s="284"/>
      <c r="J1386" s="284"/>
      <c r="K1386" s="283"/>
      <c r="L1386" s="287"/>
    </row>
    <row r="1387" spans="1:12" ht="15.75" thickBot="1" x14ac:dyDescent="0.3">
      <c r="A1387" s="286"/>
      <c r="B1387" s="281"/>
      <c r="C1387" s="281"/>
      <c r="D1387" s="138"/>
      <c r="E1387" s="281"/>
      <c r="F1387" s="282"/>
      <c r="G1387" s="283"/>
      <c r="H1387" s="283"/>
      <c r="I1387" s="284"/>
      <c r="J1387" s="284"/>
      <c r="K1387" s="283"/>
      <c r="L1387" s="287"/>
    </row>
    <row r="1388" spans="1:12" ht="15.75" thickBot="1" x14ac:dyDescent="0.3">
      <c r="A1388" s="286"/>
      <c r="B1388" s="281"/>
      <c r="C1388" s="281"/>
      <c r="D1388" s="138"/>
      <c r="E1388" s="281"/>
      <c r="F1388" s="282"/>
      <c r="G1388" s="283"/>
      <c r="H1388" s="285"/>
      <c r="I1388" s="284"/>
      <c r="J1388" s="284"/>
      <c r="K1388" s="283"/>
      <c r="L1388" s="287"/>
    </row>
    <row r="1389" spans="1:12" ht="15.75" thickBot="1" x14ac:dyDescent="0.3">
      <c r="A1389" s="286"/>
      <c r="B1389" s="281"/>
      <c r="C1389" s="281"/>
      <c r="D1389" s="138"/>
      <c r="E1389" s="281"/>
      <c r="F1389" s="282"/>
      <c r="G1389" s="283"/>
      <c r="H1389" s="283"/>
      <c r="I1389" s="284"/>
      <c r="J1389" s="284"/>
      <c r="K1389" s="283"/>
      <c r="L1389" s="287"/>
    </row>
    <row r="1390" spans="1:12" ht="15.75" thickBot="1" x14ac:dyDescent="0.3">
      <c r="A1390" s="286"/>
      <c r="B1390" s="281"/>
      <c r="C1390" s="281"/>
      <c r="D1390" s="138"/>
      <c r="E1390" s="281"/>
      <c r="F1390" s="282"/>
      <c r="G1390" s="283"/>
      <c r="H1390" s="283"/>
      <c r="I1390" s="284"/>
      <c r="J1390" s="284"/>
      <c r="K1390" s="283"/>
      <c r="L1390" s="287"/>
    </row>
    <row r="1391" spans="1:12" ht="15.75" thickBot="1" x14ac:dyDescent="0.3">
      <c r="A1391" s="286"/>
      <c r="B1391" s="281"/>
      <c r="C1391" s="281"/>
      <c r="D1391" s="138"/>
      <c r="E1391" s="281"/>
      <c r="F1391" s="282"/>
      <c r="G1391" s="283"/>
      <c r="H1391" s="283"/>
      <c r="I1391" s="284"/>
      <c r="J1391" s="284"/>
      <c r="K1391" s="283"/>
      <c r="L1391" s="287"/>
    </row>
    <row r="1392" spans="1:12" ht="15.75" thickBot="1" x14ac:dyDescent="0.3">
      <c r="A1392" s="286"/>
      <c r="B1392" s="281"/>
      <c r="C1392" s="281"/>
      <c r="D1392" s="138"/>
      <c r="E1392" s="281"/>
      <c r="F1392" s="282"/>
      <c r="G1392" s="283"/>
      <c r="H1392" s="283"/>
      <c r="I1392" s="284"/>
      <c r="J1392" s="284"/>
      <c r="K1392" s="283"/>
      <c r="L1392" s="287"/>
    </row>
    <row r="1393" spans="1:12" ht="15.75" thickBot="1" x14ac:dyDescent="0.3">
      <c r="A1393" s="286"/>
      <c r="B1393" s="281"/>
      <c r="C1393" s="281"/>
      <c r="D1393" s="138"/>
      <c r="E1393" s="281"/>
      <c r="F1393" s="282"/>
      <c r="G1393" s="283"/>
      <c r="H1393" s="285"/>
      <c r="I1393" s="284"/>
      <c r="J1393" s="284"/>
      <c r="K1393" s="283"/>
      <c r="L1393" s="287"/>
    </row>
    <row r="1394" spans="1:12" ht="15.75" thickBot="1" x14ac:dyDescent="0.3">
      <c r="A1394" s="286"/>
      <c r="B1394" s="281"/>
      <c r="C1394" s="281"/>
      <c r="D1394" s="138"/>
      <c r="E1394" s="281"/>
      <c r="F1394" s="282"/>
      <c r="G1394" s="283"/>
      <c r="H1394" s="283"/>
      <c r="I1394" s="284"/>
      <c r="J1394" s="284"/>
      <c r="K1394" s="283"/>
      <c r="L1394" s="287"/>
    </row>
    <row r="1395" spans="1:12" ht="15.75" thickBot="1" x14ac:dyDescent="0.3">
      <c r="A1395" s="286"/>
      <c r="B1395" s="281"/>
      <c r="C1395" s="281"/>
      <c r="D1395" s="138"/>
      <c r="E1395" s="281"/>
      <c r="F1395" s="282"/>
      <c r="G1395" s="283"/>
      <c r="H1395" s="285"/>
      <c r="I1395" s="284"/>
      <c r="J1395" s="284"/>
      <c r="K1395" s="283"/>
      <c r="L1395" s="287"/>
    </row>
    <row r="1396" spans="1:12" ht="15.75" thickBot="1" x14ac:dyDescent="0.3">
      <c r="A1396" s="286"/>
      <c r="B1396" s="281"/>
      <c r="C1396" s="281"/>
      <c r="D1396" s="138"/>
      <c r="E1396" s="281"/>
      <c r="F1396" s="282"/>
      <c r="G1396" s="283"/>
      <c r="H1396" s="283"/>
      <c r="I1396" s="284"/>
      <c r="J1396" s="284"/>
      <c r="K1396" s="283"/>
      <c r="L1396" s="287"/>
    </row>
    <row r="1397" spans="1:12" ht="15.75" thickBot="1" x14ac:dyDescent="0.3">
      <c r="A1397" s="286"/>
      <c r="B1397" s="281"/>
      <c r="C1397" s="281"/>
      <c r="D1397" s="138"/>
      <c r="E1397" s="281"/>
      <c r="F1397" s="282"/>
      <c r="G1397" s="283"/>
      <c r="H1397" s="283"/>
      <c r="I1397" s="284"/>
      <c r="J1397" s="284"/>
      <c r="K1397" s="283"/>
      <c r="L1397" s="287"/>
    </row>
    <row r="1398" spans="1:12" ht="15.75" thickBot="1" x14ac:dyDescent="0.3">
      <c r="A1398" s="286"/>
      <c r="B1398" s="281"/>
      <c r="C1398" s="281"/>
      <c r="D1398" s="138"/>
      <c r="E1398" s="281"/>
      <c r="F1398" s="282"/>
      <c r="G1398" s="283"/>
      <c r="H1398" s="283"/>
      <c r="I1398" s="284"/>
      <c r="J1398" s="284"/>
      <c r="K1398" s="283"/>
      <c r="L1398" s="287"/>
    </row>
    <row r="1399" spans="1:12" ht="15.75" thickBot="1" x14ac:dyDescent="0.3">
      <c r="A1399" s="286"/>
      <c r="B1399" s="281"/>
      <c r="C1399" s="281"/>
      <c r="D1399" s="138"/>
      <c r="E1399" s="281"/>
      <c r="F1399" s="282"/>
      <c r="G1399" s="283"/>
      <c r="H1399" s="283"/>
      <c r="I1399" s="284"/>
      <c r="J1399" s="284"/>
      <c r="K1399" s="283"/>
      <c r="L1399" s="287"/>
    </row>
    <row r="1400" spans="1:12" ht="15.75" thickBot="1" x14ac:dyDescent="0.3">
      <c r="A1400" s="286"/>
      <c r="B1400" s="281"/>
      <c r="C1400" s="281"/>
      <c r="D1400" s="138"/>
      <c r="E1400" s="281"/>
      <c r="F1400" s="282"/>
      <c r="G1400" s="283"/>
      <c r="H1400" s="283"/>
      <c r="I1400" s="284"/>
      <c r="J1400" s="284"/>
      <c r="K1400" s="283"/>
      <c r="L1400" s="287"/>
    </row>
    <row r="1401" spans="1:12" ht="15.75" thickBot="1" x14ac:dyDescent="0.3">
      <c r="A1401" s="286"/>
      <c r="B1401" s="281"/>
      <c r="C1401" s="281"/>
      <c r="D1401" s="138"/>
      <c r="E1401" s="281"/>
      <c r="F1401" s="282"/>
      <c r="G1401" s="283"/>
      <c r="H1401" s="283"/>
      <c r="I1401" s="284"/>
      <c r="J1401" s="284"/>
      <c r="K1401" s="283"/>
      <c r="L1401" s="287"/>
    </row>
    <row r="1402" spans="1:12" ht="15.75" thickBot="1" x14ac:dyDescent="0.3">
      <c r="A1402" s="286"/>
      <c r="B1402" s="281"/>
      <c r="C1402" s="281"/>
      <c r="D1402" s="138"/>
      <c r="E1402" s="281"/>
      <c r="F1402" s="282"/>
      <c r="G1402" s="283"/>
      <c r="H1402" s="283"/>
      <c r="I1402" s="284"/>
      <c r="J1402" s="284"/>
      <c r="K1402" s="283"/>
      <c r="L1402" s="287"/>
    </row>
    <row r="1403" spans="1:12" ht="15.75" thickBot="1" x14ac:dyDescent="0.3">
      <c r="A1403" s="286"/>
      <c r="B1403" s="281"/>
      <c r="C1403" s="281"/>
      <c r="D1403" s="138"/>
      <c r="E1403" s="281"/>
      <c r="F1403" s="282"/>
      <c r="G1403" s="283"/>
      <c r="H1403" s="285"/>
      <c r="I1403" s="284"/>
      <c r="J1403" s="284"/>
      <c r="K1403" s="283"/>
      <c r="L1403" s="287"/>
    </row>
    <row r="1404" spans="1:12" ht="15.75" thickBot="1" x14ac:dyDescent="0.3">
      <c r="A1404" s="286"/>
      <c r="B1404" s="281"/>
      <c r="C1404" s="281"/>
      <c r="D1404" s="138"/>
      <c r="E1404" s="281"/>
      <c r="F1404" s="282"/>
      <c r="G1404" s="283"/>
      <c r="H1404" s="283"/>
      <c r="I1404" s="284"/>
      <c r="J1404" s="284"/>
      <c r="K1404" s="283"/>
      <c r="L1404" s="287"/>
    </row>
    <row r="1405" spans="1:12" ht="15.75" thickBot="1" x14ac:dyDescent="0.3">
      <c r="A1405" s="286"/>
      <c r="B1405" s="281"/>
      <c r="C1405" s="281"/>
      <c r="D1405" s="138"/>
      <c r="E1405" s="281"/>
      <c r="F1405" s="282"/>
      <c r="G1405" s="283"/>
      <c r="H1405" s="283"/>
      <c r="I1405" s="284"/>
      <c r="J1405" s="284"/>
      <c r="K1405" s="283"/>
      <c r="L1405" s="287"/>
    </row>
    <row r="1406" spans="1:12" ht="15.75" thickBot="1" x14ac:dyDescent="0.3">
      <c r="A1406" s="286"/>
      <c r="B1406" s="281"/>
      <c r="C1406" s="281"/>
      <c r="D1406" s="138"/>
      <c r="E1406" s="281"/>
      <c r="F1406" s="282"/>
      <c r="G1406" s="283"/>
      <c r="H1406" s="283"/>
      <c r="I1406" s="284"/>
      <c r="J1406" s="284"/>
      <c r="K1406" s="283"/>
      <c r="L1406" s="287"/>
    </row>
    <row r="1407" spans="1:12" ht="15.75" thickBot="1" x14ac:dyDescent="0.3">
      <c r="A1407" s="286"/>
      <c r="B1407" s="281"/>
      <c r="C1407" s="281"/>
      <c r="D1407" s="138"/>
      <c r="E1407" s="281"/>
      <c r="F1407" s="282"/>
      <c r="G1407" s="283"/>
      <c r="H1407" s="283"/>
      <c r="I1407" s="284"/>
      <c r="J1407" s="284"/>
      <c r="K1407" s="283"/>
      <c r="L1407" s="287"/>
    </row>
    <row r="1408" spans="1:12" ht="15.75" thickBot="1" x14ac:dyDescent="0.3">
      <c r="A1408" s="286"/>
      <c r="B1408" s="281"/>
      <c r="C1408" s="281"/>
      <c r="D1408" s="138"/>
      <c r="E1408" s="281"/>
      <c r="F1408" s="282"/>
      <c r="G1408" s="283"/>
      <c r="H1408" s="283"/>
      <c r="I1408" s="284"/>
      <c r="J1408" s="284"/>
      <c r="K1408" s="283"/>
      <c r="L1408" s="287"/>
    </row>
    <row r="1409" spans="1:12" ht="15.75" thickBot="1" x14ac:dyDescent="0.3">
      <c r="A1409" s="286"/>
      <c r="B1409" s="281"/>
      <c r="C1409" s="281"/>
      <c r="D1409" s="138"/>
      <c r="E1409" s="281"/>
      <c r="F1409" s="282"/>
      <c r="G1409" s="283"/>
      <c r="H1409" s="283"/>
      <c r="I1409" s="284"/>
      <c r="J1409" s="284"/>
      <c r="K1409" s="283"/>
      <c r="L1409" s="287"/>
    </row>
    <row r="1410" spans="1:12" ht="15.75" thickBot="1" x14ac:dyDescent="0.3">
      <c r="A1410" s="286"/>
      <c r="B1410" s="281"/>
      <c r="C1410" s="281"/>
      <c r="D1410" s="138"/>
      <c r="E1410" s="281"/>
      <c r="F1410" s="282"/>
      <c r="G1410" s="283"/>
      <c r="H1410" s="283"/>
      <c r="I1410" s="284"/>
      <c r="J1410" s="284"/>
      <c r="K1410" s="283"/>
      <c r="L1410" s="287"/>
    </row>
    <row r="1411" spans="1:12" ht="15.75" thickBot="1" x14ac:dyDescent="0.3">
      <c r="A1411" s="286"/>
      <c r="B1411" s="281"/>
      <c r="C1411" s="281"/>
      <c r="D1411" s="138"/>
      <c r="E1411" s="281"/>
      <c r="F1411" s="282"/>
      <c r="G1411" s="283"/>
      <c r="H1411" s="283"/>
      <c r="I1411" s="284"/>
      <c r="J1411" s="284"/>
      <c r="K1411" s="283"/>
      <c r="L1411" s="287"/>
    </row>
    <row r="1412" spans="1:12" ht="15.75" thickBot="1" x14ac:dyDescent="0.3">
      <c r="A1412" s="286"/>
      <c r="B1412" s="281"/>
      <c r="C1412" s="281"/>
      <c r="D1412" s="138"/>
      <c r="E1412" s="281"/>
      <c r="F1412" s="282"/>
      <c r="G1412" s="283"/>
      <c r="H1412" s="283"/>
      <c r="I1412" s="284"/>
      <c r="J1412" s="284"/>
      <c r="K1412" s="283"/>
      <c r="L1412" s="287"/>
    </row>
    <row r="1413" spans="1:12" ht="15.75" thickBot="1" x14ac:dyDescent="0.3">
      <c r="A1413" s="286"/>
      <c r="B1413" s="281"/>
      <c r="C1413" s="281"/>
      <c r="D1413" s="138"/>
      <c r="E1413" s="281"/>
      <c r="F1413" s="282"/>
      <c r="G1413" s="283"/>
      <c r="H1413" s="283"/>
      <c r="I1413" s="284"/>
      <c r="J1413" s="284"/>
      <c r="K1413" s="283"/>
      <c r="L1413" s="287"/>
    </row>
    <row r="1414" spans="1:12" ht="15.75" thickBot="1" x14ac:dyDescent="0.3">
      <c r="A1414" s="286"/>
      <c r="B1414" s="281"/>
      <c r="C1414" s="281"/>
      <c r="D1414" s="138"/>
      <c r="E1414" s="281"/>
      <c r="F1414" s="282"/>
      <c r="G1414" s="283"/>
      <c r="H1414" s="283"/>
      <c r="I1414" s="284"/>
      <c r="J1414" s="284"/>
      <c r="K1414" s="283"/>
      <c r="L1414" s="287"/>
    </row>
    <row r="1415" spans="1:12" ht="15.75" thickBot="1" x14ac:dyDescent="0.3">
      <c r="A1415" s="286"/>
      <c r="B1415" s="281"/>
      <c r="C1415" s="281"/>
      <c r="D1415" s="138"/>
      <c r="E1415" s="281"/>
      <c r="F1415" s="282"/>
      <c r="G1415" s="283"/>
      <c r="H1415" s="283"/>
      <c r="I1415" s="284"/>
      <c r="J1415" s="284"/>
      <c r="K1415" s="283"/>
      <c r="L1415" s="287"/>
    </row>
    <row r="1416" spans="1:12" ht="15.75" thickBot="1" x14ac:dyDescent="0.3">
      <c r="A1416" s="286"/>
      <c r="B1416" s="281"/>
      <c r="C1416" s="281"/>
      <c r="D1416" s="138"/>
      <c r="E1416" s="281"/>
      <c r="F1416" s="282"/>
      <c r="G1416" s="283"/>
      <c r="H1416" s="285"/>
      <c r="I1416" s="284"/>
      <c r="J1416" s="284"/>
      <c r="K1416" s="283"/>
      <c r="L1416" s="287"/>
    </row>
    <row r="1417" spans="1:12" ht="15.75" thickBot="1" x14ac:dyDescent="0.3">
      <c r="A1417" s="286"/>
      <c r="B1417" s="281"/>
      <c r="C1417" s="281"/>
      <c r="D1417" s="138"/>
      <c r="E1417" s="281"/>
      <c r="F1417" s="282"/>
      <c r="G1417" s="283"/>
      <c r="H1417" s="283"/>
      <c r="I1417" s="284"/>
      <c r="J1417" s="284"/>
      <c r="K1417" s="283"/>
      <c r="L1417" s="287"/>
    </row>
    <row r="1418" spans="1:12" ht="15.75" thickBot="1" x14ac:dyDescent="0.3">
      <c r="A1418" s="286"/>
      <c r="B1418" s="281"/>
      <c r="C1418" s="281"/>
      <c r="D1418" s="138"/>
      <c r="E1418" s="281"/>
      <c r="F1418" s="282"/>
      <c r="G1418" s="283"/>
      <c r="H1418" s="283"/>
      <c r="I1418" s="284"/>
      <c r="J1418" s="284"/>
      <c r="K1418" s="283"/>
      <c r="L1418" s="287"/>
    </row>
    <row r="1419" spans="1:12" ht="15.75" thickBot="1" x14ac:dyDescent="0.3">
      <c r="A1419" s="286"/>
      <c r="B1419" s="281"/>
      <c r="C1419" s="281"/>
      <c r="D1419" s="138"/>
      <c r="E1419" s="281"/>
      <c r="F1419" s="282"/>
      <c r="G1419" s="283"/>
      <c r="H1419" s="283"/>
      <c r="I1419" s="284"/>
      <c r="J1419" s="284"/>
      <c r="K1419" s="283"/>
      <c r="L1419" s="287"/>
    </row>
    <row r="1420" spans="1:12" ht="15.75" thickBot="1" x14ac:dyDescent="0.3">
      <c r="A1420" s="286"/>
      <c r="B1420" s="281"/>
      <c r="C1420" s="281"/>
      <c r="D1420" s="138"/>
      <c r="E1420" s="281"/>
      <c r="F1420" s="282"/>
      <c r="G1420" s="283"/>
      <c r="H1420" s="283"/>
      <c r="I1420" s="284"/>
      <c r="J1420" s="284"/>
      <c r="K1420" s="283"/>
      <c r="L1420" s="287"/>
    </row>
    <row r="1421" spans="1:12" ht="15.75" thickBot="1" x14ac:dyDescent="0.3">
      <c r="A1421" s="286"/>
      <c r="B1421" s="281"/>
      <c r="C1421" s="281"/>
      <c r="D1421" s="138"/>
      <c r="E1421" s="281"/>
      <c r="F1421" s="282"/>
      <c r="G1421" s="283"/>
      <c r="H1421" s="283"/>
      <c r="I1421" s="284"/>
      <c r="J1421" s="284"/>
      <c r="K1421" s="283"/>
      <c r="L1421" s="287"/>
    </row>
    <row r="1422" spans="1:12" ht="15.75" thickBot="1" x14ac:dyDescent="0.3">
      <c r="A1422" s="286"/>
      <c r="B1422" s="281"/>
      <c r="C1422" s="281"/>
      <c r="D1422" s="138"/>
      <c r="E1422" s="281"/>
      <c r="F1422" s="282"/>
      <c r="G1422" s="283"/>
      <c r="H1422" s="283"/>
      <c r="I1422" s="284"/>
      <c r="J1422" s="284"/>
      <c r="K1422" s="283"/>
      <c r="L1422" s="287"/>
    </row>
    <row r="1423" spans="1:12" ht="15.75" thickBot="1" x14ac:dyDescent="0.3">
      <c r="A1423" s="286"/>
      <c r="B1423" s="281"/>
      <c r="C1423" s="281"/>
      <c r="D1423" s="138"/>
      <c r="E1423" s="281"/>
      <c r="F1423" s="282"/>
      <c r="G1423" s="283"/>
      <c r="H1423" s="283"/>
      <c r="I1423" s="284"/>
      <c r="J1423" s="284"/>
      <c r="K1423" s="283"/>
      <c r="L1423" s="287"/>
    </row>
    <row r="1424" spans="1:12" ht="15.75" thickBot="1" x14ac:dyDescent="0.3">
      <c r="A1424" s="286"/>
      <c r="B1424" s="281"/>
      <c r="C1424" s="281"/>
      <c r="D1424" s="138"/>
      <c r="E1424" s="281"/>
      <c r="F1424" s="282"/>
      <c r="G1424" s="283"/>
      <c r="H1424" s="283"/>
      <c r="I1424" s="284"/>
      <c r="J1424" s="284"/>
      <c r="K1424" s="283"/>
      <c r="L1424" s="287"/>
    </row>
    <row r="1425" spans="1:12" ht="15.75" thickBot="1" x14ac:dyDescent="0.3">
      <c r="A1425" s="286"/>
      <c r="B1425" s="281"/>
      <c r="C1425" s="281"/>
      <c r="D1425" s="138"/>
      <c r="E1425" s="281"/>
      <c r="F1425" s="282"/>
      <c r="G1425" s="283"/>
      <c r="H1425" s="283"/>
      <c r="I1425" s="284"/>
      <c r="J1425" s="284"/>
      <c r="K1425" s="283"/>
      <c r="L1425" s="287"/>
    </row>
    <row r="1426" spans="1:12" ht="15.75" thickBot="1" x14ac:dyDescent="0.3">
      <c r="A1426" s="286"/>
      <c r="B1426" s="281"/>
      <c r="C1426" s="281"/>
      <c r="D1426" s="138"/>
      <c r="E1426" s="281"/>
      <c r="F1426" s="282"/>
      <c r="G1426" s="283"/>
      <c r="H1426" s="285"/>
      <c r="I1426" s="284"/>
      <c r="J1426" s="284"/>
      <c r="K1426" s="283"/>
      <c r="L1426" s="287"/>
    </row>
    <row r="1427" spans="1:12" ht="15.75" thickBot="1" x14ac:dyDescent="0.3">
      <c r="A1427" s="286"/>
      <c r="B1427" s="281"/>
      <c r="C1427" s="281"/>
      <c r="D1427" s="138"/>
      <c r="E1427" s="281"/>
      <c r="F1427" s="282"/>
      <c r="G1427" s="283"/>
      <c r="H1427" s="283"/>
      <c r="I1427" s="284"/>
      <c r="J1427" s="284"/>
      <c r="K1427" s="283"/>
      <c r="L1427" s="287"/>
    </row>
    <row r="1428" spans="1:12" ht="15.75" thickBot="1" x14ac:dyDescent="0.3">
      <c r="A1428" s="286"/>
      <c r="B1428" s="281"/>
      <c r="C1428" s="281"/>
      <c r="D1428" s="138"/>
      <c r="E1428" s="281"/>
      <c r="F1428" s="282"/>
      <c r="G1428" s="283"/>
      <c r="H1428" s="283"/>
      <c r="I1428" s="284"/>
      <c r="J1428" s="284"/>
      <c r="K1428" s="283"/>
      <c r="L1428" s="287"/>
    </row>
    <row r="1429" spans="1:12" ht="15.75" thickBot="1" x14ac:dyDescent="0.3">
      <c r="A1429" s="286"/>
      <c r="B1429" s="281"/>
      <c r="C1429" s="281"/>
      <c r="D1429" s="138"/>
      <c r="E1429" s="281"/>
      <c r="F1429" s="282"/>
      <c r="G1429" s="283"/>
      <c r="H1429" s="283"/>
      <c r="I1429" s="284"/>
      <c r="J1429" s="284"/>
      <c r="K1429" s="283"/>
      <c r="L1429" s="287"/>
    </row>
    <row r="1430" spans="1:12" ht="15.75" thickBot="1" x14ac:dyDescent="0.3">
      <c r="A1430" s="286"/>
      <c r="B1430" s="281"/>
      <c r="C1430" s="281"/>
      <c r="D1430" s="138"/>
      <c r="E1430" s="281"/>
      <c r="F1430" s="282"/>
      <c r="G1430" s="283"/>
      <c r="H1430" s="285"/>
      <c r="I1430" s="284"/>
      <c r="J1430" s="284"/>
      <c r="K1430" s="283"/>
      <c r="L1430" s="287"/>
    </row>
    <row r="1431" spans="1:12" ht="15.75" thickBot="1" x14ac:dyDescent="0.3">
      <c r="A1431" s="286"/>
      <c r="B1431" s="281"/>
      <c r="C1431" s="281"/>
      <c r="D1431" s="138"/>
      <c r="E1431" s="281"/>
      <c r="F1431" s="282"/>
      <c r="G1431" s="283"/>
      <c r="H1431" s="283"/>
      <c r="I1431" s="284"/>
      <c r="J1431" s="284"/>
      <c r="K1431" s="283"/>
      <c r="L1431" s="287"/>
    </row>
    <row r="1432" spans="1:12" ht="15.75" thickBot="1" x14ac:dyDescent="0.3">
      <c r="A1432" s="286"/>
      <c r="B1432" s="281"/>
      <c r="C1432" s="281"/>
      <c r="D1432" s="138"/>
      <c r="E1432" s="281"/>
      <c r="F1432" s="282"/>
      <c r="G1432" s="283"/>
      <c r="H1432" s="283"/>
      <c r="I1432" s="284"/>
      <c r="J1432" s="284"/>
      <c r="K1432" s="283"/>
      <c r="L1432" s="287"/>
    </row>
    <row r="1433" spans="1:12" ht="15.75" thickBot="1" x14ac:dyDescent="0.3">
      <c r="A1433" s="286"/>
      <c r="B1433" s="281"/>
      <c r="C1433" s="281"/>
      <c r="D1433" s="138"/>
      <c r="E1433" s="281"/>
      <c r="F1433" s="282"/>
      <c r="G1433" s="283"/>
      <c r="H1433" s="283"/>
      <c r="I1433" s="284"/>
      <c r="J1433" s="284"/>
      <c r="K1433" s="283"/>
      <c r="L1433" s="287"/>
    </row>
    <row r="1434" spans="1:12" ht="15.75" thickBot="1" x14ac:dyDescent="0.3">
      <c r="A1434" s="286"/>
      <c r="B1434" s="281"/>
      <c r="C1434" s="281"/>
      <c r="D1434" s="138"/>
      <c r="E1434" s="281"/>
      <c r="F1434" s="282"/>
      <c r="G1434" s="283"/>
      <c r="H1434" s="283"/>
      <c r="I1434" s="284"/>
      <c r="J1434" s="284"/>
      <c r="K1434" s="283"/>
      <c r="L1434" s="287"/>
    </row>
    <row r="1435" spans="1:12" ht="15.75" thickBot="1" x14ac:dyDescent="0.3">
      <c r="A1435" s="286"/>
      <c r="B1435" s="281"/>
      <c r="C1435" s="281"/>
      <c r="D1435" s="138"/>
      <c r="E1435" s="281"/>
      <c r="F1435" s="282"/>
      <c r="G1435" s="283"/>
      <c r="H1435" s="283"/>
      <c r="I1435" s="284"/>
      <c r="J1435" s="284"/>
      <c r="K1435" s="283"/>
      <c r="L1435" s="287"/>
    </row>
    <row r="1436" spans="1:12" ht="15.75" thickBot="1" x14ac:dyDescent="0.3">
      <c r="A1436" s="286"/>
      <c r="B1436" s="281"/>
      <c r="C1436" s="281"/>
      <c r="D1436" s="138"/>
      <c r="E1436" s="281"/>
      <c r="F1436" s="282"/>
      <c r="G1436" s="283"/>
      <c r="H1436" s="283"/>
      <c r="I1436" s="284"/>
      <c r="J1436" s="284"/>
      <c r="K1436" s="283"/>
      <c r="L1436" s="287"/>
    </row>
    <row r="1437" spans="1:12" ht="15.75" thickBot="1" x14ac:dyDescent="0.3">
      <c r="A1437" s="286"/>
      <c r="B1437" s="281"/>
      <c r="C1437" s="281"/>
      <c r="D1437" s="138"/>
      <c r="E1437" s="281"/>
      <c r="F1437" s="282"/>
      <c r="G1437" s="283"/>
      <c r="H1437" s="283"/>
      <c r="I1437" s="284"/>
      <c r="J1437" s="284"/>
      <c r="K1437" s="283"/>
      <c r="L1437" s="287"/>
    </row>
    <row r="1438" spans="1:12" ht="15.75" thickBot="1" x14ac:dyDescent="0.3">
      <c r="A1438" s="286"/>
      <c r="B1438" s="281"/>
      <c r="C1438" s="281"/>
      <c r="D1438" s="138"/>
      <c r="E1438" s="281"/>
      <c r="F1438" s="282"/>
      <c r="G1438" s="283"/>
      <c r="H1438" s="283"/>
      <c r="I1438" s="284"/>
      <c r="J1438" s="284"/>
      <c r="K1438" s="283"/>
      <c r="L1438" s="287"/>
    </row>
    <row r="1439" spans="1:12" ht="15.75" thickBot="1" x14ac:dyDescent="0.3">
      <c r="A1439" s="286"/>
      <c r="B1439" s="281"/>
      <c r="C1439" s="281"/>
      <c r="D1439" s="138"/>
      <c r="E1439" s="281"/>
      <c r="F1439" s="282"/>
      <c r="G1439" s="283"/>
      <c r="H1439" s="285"/>
      <c r="I1439" s="284"/>
      <c r="J1439" s="284"/>
      <c r="K1439" s="283"/>
      <c r="L1439" s="287"/>
    </row>
    <row r="1440" spans="1:12" ht="15.75" thickBot="1" x14ac:dyDescent="0.3">
      <c r="A1440" s="286"/>
      <c r="B1440" s="281"/>
      <c r="C1440" s="281"/>
      <c r="D1440" s="138"/>
      <c r="E1440" s="281"/>
      <c r="F1440" s="282"/>
      <c r="G1440" s="283"/>
      <c r="H1440" s="285"/>
      <c r="I1440" s="284"/>
      <c r="J1440" s="284"/>
      <c r="K1440" s="283"/>
      <c r="L1440" s="287"/>
    </row>
    <row r="1441" spans="1:12" ht="15.75" thickBot="1" x14ac:dyDescent="0.3">
      <c r="A1441" s="286"/>
      <c r="B1441" s="281"/>
      <c r="C1441" s="281"/>
      <c r="D1441" s="138"/>
      <c r="E1441" s="281"/>
      <c r="F1441" s="282"/>
      <c r="G1441" s="283"/>
      <c r="H1441" s="283"/>
      <c r="I1441" s="284"/>
      <c r="J1441" s="284"/>
      <c r="K1441" s="283"/>
      <c r="L1441" s="287"/>
    </row>
    <row r="1442" spans="1:12" ht="15.75" thickBot="1" x14ac:dyDescent="0.3">
      <c r="A1442" s="286"/>
      <c r="B1442" s="281"/>
      <c r="C1442" s="281"/>
      <c r="D1442" s="138"/>
      <c r="E1442" s="281"/>
      <c r="F1442" s="282"/>
      <c r="G1442" s="283"/>
      <c r="H1442" s="283"/>
      <c r="I1442" s="284"/>
      <c r="J1442" s="284"/>
      <c r="K1442" s="283"/>
      <c r="L1442" s="287"/>
    </row>
    <row r="1443" spans="1:12" ht="15.75" thickBot="1" x14ac:dyDescent="0.3">
      <c r="A1443" s="286"/>
      <c r="B1443" s="281"/>
      <c r="C1443" s="281"/>
      <c r="D1443" s="138"/>
      <c r="E1443" s="281"/>
      <c r="F1443" s="282"/>
      <c r="G1443" s="283"/>
      <c r="H1443" s="283"/>
      <c r="I1443" s="284"/>
      <c r="J1443" s="284"/>
      <c r="K1443" s="283"/>
      <c r="L1443" s="287"/>
    </row>
    <row r="1444" spans="1:12" ht="15.75" thickBot="1" x14ac:dyDescent="0.3">
      <c r="A1444" s="286"/>
      <c r="B1444" s="281"/>
      <c r="C1444" s="281"/>
      <c r="D1444" s="138"/>
      <c r="E1444" s="281"/>
      <c r="F1444" s="282"/>
      <c r="G1444" s="283"/>
      <c r="H1444" s="283"/>
      <c r="I1444" s="284"/>
      <c r="J1444" s="284"/>
      <c r="K1444" s="283"/>
      <c r="L1444" s="287"/>
    </row>
    <row r="1445" spans="1:12" ht="15.75" thickBot="1" x14ac:dyDescent="0.3">
      <c r="A1445" s="286"/>
      <c r="B1445" s="281"/>
      <c r="C1445" s="281"/>
      <c r="D1445" s="138"/>
      <c r="E1445" s="281"/>
      <c r="F1445" s="283"/>
      <c r="G1445" s="283"/>
      <c r="H1445" s="283"/>
      <c r="I1445" s="283"/>
      <c r="J1445" s="284"/>
      <c r="K1445" s="283"/>
      <c r="L1445" s="287"/>
    </row>
    <row r="1446" spans="1:12" ht="15.75" thickBot="1" x14ac:dyDescent="0.3">
      <c r="A1446" s="286"/>
      <c r="B1446" s="281"/>
      <c r="C1446" s="281"/>
      <c r="D1446" s="138"/>
      <c r="E1446" s="281"/>
      <c r="F1446" s="283"/>
      <c r="G1446" s="283"/>
      <c r="H1446" s="283"/>
      <c r="I1446" s="283"/>
      <c r="J1446" s="284"/>
      <c r="K1446" s="283"/>
      <c r="L1446" s="287"/>
    </row>
    <row r="1447" spans="1:12" ht="15.75" thickBot="1" x14ac:dyDescent="0.3">
      <c r="A1447" s="286"/>
      <c r="B1447" s="281"/>
      <c r="C1447" s="281"/>
      <c r="D1447" s="138"/>
      <c r="E1447" s="281"/>
      <c r="F1447" s="283"/>
      <c r="G1447" s="283"/>
      <c r="H1447" s="283"/>
      <c r="I1447" s="284"/>
      <c r="J1447" s="284"/>
      <c r="K1447" s="283"/>
      <c r="L1447" s="287"/>
    </row>
    <row r="1448" spans="1:12" ht="15.75" thickBot="1" x14ac:dyDescent="0.3">
      <c r="A1448" s="286"/>
      <c r="B1448" s="281"/>
      <c r="C1448" s="281"/>
      <c r="D1448" s="138"/>
      <c r="E1448" s="281"/>
      <c r="F1448" s="283"/>
      <c r="G1448" s="283"/>
      <c r="H1448" s="285"/>
      <c r="I1448" s="284"/>
      <c r="J1448" s="284"/>
      <c r="K1448" s="283"/>
      <c r="L1448" s="287"/>
    </row>
    <row r="1449" spans="1:12" ht="15.75" thickBot="1" x14ac:dyDescent="0.3">
      <c r="A1449" s="286"/>
      <c r="B1449" s="281"/>
      <c r="C1449" s="281"/>
      <c r="D1449" s="138"/>
      <c r="E1449" s="281"/>
      <c r="F1449" s="283"/>
      <c r="G1449" s="283"/>
      <c r="H1449" s="285"/>
      <c r="I1449" s="284"/>
      <c r="J1449" s="284"/>
      <c r="K1449" s="283"/>
      <c r="L1449" s="287"/>
    </row>
    <row r="1450" spans="1:12" ht="15.75" thickBot="1" x14ac:dyDescent="0.3">
      <c r="A1450" s="288"/>
      <c r="B1450" s="289"/>
      <c r="C1450" s="289"/>
      <c r="D1450" s="139"/>
      <c r="E1450" s="289"/>
      <c r="F1450" s="290"/>
      <c r="G1450" s="290"/>
      <c r="H1450" s="290"/>
      <c r="I1450" s="291"/>
      <c r="J1450" s="291"/>
      <c r="K1450" s="290"/>
      <c r="L1450" s="292"/>
    </row>
    <row r="1451" spans="1:12" ht="15.75" thickBot="1" x14ac:dyDescent="0.3">
      <c r="A1451" s="293"/>
      <c r="B1451" s="294"/>
      <c r="C1451" s="294"/>
      <c r="D1451" s="294"/>
      <c r="E1451" s="294"/>
      <c r="F1451" s="295"/>
      <c r="G1451" s="295"/>
      <c r="H1451" s="296"/>
      <c r="I1451" s="295"/>
      <c r="J1451" s="297"/>
      <c r="K1451" s="297"/>
      <c r="L1451" s="298"/>
    </row>
    <row r="1452" spans="1:12" x14ac:dyDescent="0.25">
      <c r="A1452" s="299"/>
      <c r="B1452"/>
      <c r="C1452"/>
      <c r="D1452"/>
      <c r="E1452"/>
      <c r="F1452"/>
      <c r="G1452"/>
      <c r="H1452"/>
      <c r="I1452"/>
      <c r="J1452"/>
    </row>
  </sheetData>
  <hyperlinks>
    <hyperlink ref="D4" r:id="rId1" display="https://afinvest.com.br/interno/relatorios/detalhes-de-ativos?id=7541&amp;codativo=LFT%20mar%2030" xr:uid="{48679D59-7C56-4818-803C-DC748CB1D67B}"/>
    <hyperlink ref="D5" r:id="rId2" display="https://afinvest.com.br/interno/relatorios/detalhes-de-ativos?id=3126&amp;codativo=LFT%20set%2028" xr:uid="{D36A52D7-FF6E-4398-B505-9B05F36DE1F7}"/>
    <hyperlink ref="D6" r:id="rId3" display="https://afinvest.com.br/interno/relatorios/detalhes-de-ativos?id=9177&amp;codativo=LFT%20mar%2029" xr:uid="{7A0E942C-F6A6-4D30-92DC-671BA1C1F11E}"/>
    <hyperlink ref="D7" r:id="rId4" display="https://afinvest.com.br/interno/relatorios/detalhes-de-ativos?id=6707&amp;codativo=LFT%20set%2029" xr:uid="{2794AA2F-ED66-45F3-8E31-83E877297FAC}"/>
    <hyperlink ref="D8" r:id="rId5" display="https://afinvest.com.br/interno/relatorios/detalhes-de-ativos?id=7956&amp;codativo=LFT%20jun%2030" xr:uid="{690A7C32-0209-4C06-AEFB-12B42764B815}"/>
    <hyperlink ref="D9" r:id="rId6" display="https://afinvest.com.br/interno/relatorios/detalhes-de-ativos?id=361&amp;codativo=NTN-B28" xr:uid="{65746C35-6C77-465B-9ACE-D42E81DF27E5}"/>
    <hyperlink ref="D10" r:id="rId7" display="https://afinvest.com.br/interno/relatorios/detalhes-de-ativos?id=347&amp;codativo=NTN-B30" xr:uid="{22732A8D-1E97-471C-B08C-82BDEFE670C8}"/>
    <hyperlink ref="D11" r:id="rId8" display="https://afinvest.com.br/interno/relatorios/detalhes-de-ativos?id=1369&amp;codativo=LFT%20mar%2027" xr:uid="{74E91FD2-B3A1-4A62-B49C-EF6EA8E2A857}"/>
    <hyperlink ref="D12" r:id="rId9" display="https://afinvest.com.br/interno/relatorios/detalhes-de-ativos?id=2965&amp;codativo=NTN-B32" xr:uid="{AA204AED-E1D9-47D5-AB57-4D21D93C8D2E}"/>
    <hyperlink ref="D13" r:id="rId10" display="https://afinvest.com.br/interno/relatorios/detalhes-de-ativos?id=1369&amp;codativo=LFT%20mar%2027" xr:uid="{D132280A-D12F-44D1-9D77-430631FF566A}"/>
    <hyperlink ref="D14" r:id="rId11" display="https://afinvest.com.br/interno/relatorios/detalhes-de-ativos?id=366&amp;codativo=LFT%20mar%2026" xr:uid="{D0FD70F2-260A-490D-984C-94001AFFEDCE}"/>
    <hyperlink ref="D15" r:id="rId12" display="https://afinvest.com.br/interno/relatorios/detalhes-de-ativos?id=821&amp;codativo=LFT%20set%2026" xr:uid="{D64FA21D-7E21-4704-90D3-401DC35B0160}"/>
    <hyperlink ref="D16" r:id="rId13" display="https://afinvest.com.br/interno/relatorios/detalhes-de-ativos?id=3126&amp;codativo=LFT%20set%2028" xr:uid="{E5BFE943-D322-4F03-8268-BF7B2BF150F8}"/>
    <hyperlink ref="D17" r:id="rId14" display="https://afinvest.com.br/interno/relatorios/detalhes-de-ativos?id=2681&amp;codativo=LFT%20set%2027" xr:uid="{0E8A7D3D-20AE-4C12-AF21-7BBC411D3466}"/>
    <hyperlink ref="D18" r:id="rId15" display="https://afinvest.com.br/interno/relatorios/detalhes-de-ativos?id=347&amp;codativo=NTN-B30" xr:uid="{7967C2C7-6558-4EE2-8798-34771E0CBF36}"/>
    <hyperlink ref="D19" r:id="rId16" display="https://afinvest.com.br/interno/relatorios/detalhes-de-ativos?id=9919&amp;codativo=NTN-B%2029" xr:uid="{4FA661DD-C57B-428D-B3D6-77625014A863}"/>
    <hyperlink ref="D20" r:id="rId17" display="https://afinvest.com.br/interno/relatorios/detalhes-de-ativos?id=1369&amp;codativo=LFT%20mar%2027" xr:uid="{B47EAFE5-A260-40A3-89F9-FE211E0786F3}"/>
    <hyperlink ref="D21" r:id="rId18" display="https://afinvest.com.br/interno/relatorios/detalhes-de-ativos?id=6707&amp;codativo=LFT%20set%2029" xr:uid="{EA098947-609A-4E76-9612-74141C35D460}"/>
    <hyperlink ref="D22" r:id="rId19" display="https://afinvest.com.br/interno/relatorios/detalhes-de-ativos?id=7956&amp;codativo=LFT%20jun%2030" xr:uid="{8A39130A-C33E-45BA-884C-D42EB87FB584}"/>
    <hyperlink ref="D23" r:id="rId20" display="https://afinvest.com.br/interno/relatorios/detalhes-de-ativos?id=7541&amp;codativo=LFT%20mar%2030" xr:uid="{2764D656-478D-4DA3-A368-72A413D543F2}"/>
    <hyperlink ref="D24" r:id="rId21" display="https://afinvest.com.br/interno/relatorios/detalhes-de-ativos?id=821&amp;codativo=LFT%20set%2026" xr:uid="{8A787936-F210-4142-8E4A-D973EC4A1949}"/>
    <hyperlink ref="D25" r:id="rId22" display="https://afinvest.com.br/interno/relatorios/detalhes-de-ativos?id=366&amp;codativo=LFT%20mar%2026" xr:uid="{CD413D56-C4AD-43F9-9708-A1A436D426D2}"/>
    <hyperlink ref="D26" r:id="rId23" display="https://afinvest.com.br/interno/relatorios/detalhes-de-ativos?id=8440&amp;codativo=LFT%20set%2030" xr:uid="{8E06FD36-8117-41E0-93DA-5B0697688D3C}"/>
    <hyperlink ref="D27" r:id="rId24" display="https://afinvest.com.br/interno/relatorios/detalhes-de-ativos?id=821&amp;codativo=LFT%20set%2026" xr:uid="{D472B757-1535-4F07-9FDE-D67441E66BE7}"/>
    <hyperlink ref="D28" r:id="rId25" display="https://afinvest.com.br/interno/relatorios/detalhes-de-ativos?id=2964&amp;codativo=LFT%20mar%2028" xr:uid="{2E11F76F-14D7-4ED6-89E4-3B79DA24BCAD}"/>
    <hyperlink ref="D29" r:id="rId26" display="https://afinvest.com.br/interno/relatorios/detalhes-de-ativos?id=7956&amp;codativo=LFT%20jun%2030" xr:uid="{A7E027C1-118D-47D3-BDFC-F99CA146C897}"/>
    <hyperlink ref="D30" r:id="rId27" display="https://afinvest.com.br/interno/relatorios/detalhes-de-ativos?id=2964&amp;codativo=LFT%20mar%2028" xr:uid="{2EEA6769-A36E-4C86-BD99-E920E641063A}"/>
    <hyperlink ref="D31" r:id="rId28" display="https://afinvest.com.br/interno/relatorios/detalhes-de-ativos?id=1369&amp;codativo=LFT%20mar%2027" xr:uid="{97BCD15E-B93D-4CA7-A091-EE78B0BEE968}"/>
    <hyperlink ref="D32" r:id="rId29" display="https://afinvest.com.br/interno/relatorios/detalhes-de-ativos?id=7956&amp;codativo=LFT%20jun%2030" xr:uid="{E5C3F9FD-A1F8-4E93-A222-FEB61ACAB54E}"/>
    <hyperlink ref="D33" r:id="rId30" display="https://afinvest.com.br/interno/relatorios/detalhes-de-ativos?id=7541&amp;codativo=LFT%20mar%2030" xr:uid="{D34CF0CA-3E49-4C58-9122-357756F315BB}"/>
    <hyperlink ref="D34" r:id="rId31" display="https://afinvest.com.br/interno/relatorios/detalhes-de-ativos?id=2681&amp;codativo=LFT%20set%2027" xr:uid="{B903CBF8-B232-42D8-9CA1-44025EB3EDAD}"/>
    <hyperlink ref="D35" r:id="rId32" display="https://afinvest.com.br/interno/relatorios/detalhes-de-ativos?id=1369&amp;codativo=LFT%20mar%2027" xr:uid="{6AECBC07-FE54-46ED-85D1-4E07D2ECD087}"/>
    <hyperlink ref="D36" r:id="rId33" display="https://afinvest.com.br/interno/relatorios/detalhes-de-ativos?id=3126&amp;codativo=LFT%20set%2028" xr:uid="{EB9A391E-D976-40E1-9CEB-A171828B1184}"/>
    <hyperlink ref="D37" r:id="rId34" display="https://afinvest.com.br/interno/relatorios/detalhes-de-ativos?id=411&amp;codativo=NTN-B26" xr:uid="{44685477-94E7-4F54-A005-AD72FB2DDFFC}"/>
    <hyperlink ref="D38" r:id="rId35" display="https://afinvest.com.br/interno/relatorios/detalhes-de-ativos?id=10595&amp;codativo=CDB9258SUWD" xr:uid="{62EB8418-C902-4760-9103-F1C49066EEB3}"/>
    <hyperlink ref="D39" r:id="rId36" display="https://afinvest.com.br/interno/relatorios/detalhes-de-ativos?id=10692&amp;codativo=LF00240072E" xr:uid="{6601EFDF-8DD4-4ED5-A7BC-5C3AEC91F181}"/>
    <hyperlink ref="D40" r:id="rId37" display="https://afinvest.com.br/interno/relatorios/detalhes-de-ativos?id=10028&amp;codativo=LFSC19002CE" xr:uid="{C9DCB4EC-3E85-4A11-AFB1-2A5826F4F132}"/>
    <hyperlink ref="D41" r:id="rId38" display="https://afinvest.com.br/interno/relatorios/detalhes-de-ativos?id=10030&amp;codativo=LFSC19002HS" xr:uid="{7CC63728-1D04-46EB-AFA4-B170C7B8A1B4}"/>
    <hyperlink ref="D42" r:id="rId39" display="https://afinvest.com.br/interno/relatorios/detalhes-de-ativos?id=10029&amp;codativo=LFSC19002CD" xr:uid="{0C487B5A-E4EE-41AF-94C5-688A45A03012}"/>
    <hyperlink ref="D43" r:id="rId40" display="https://afinvest.com.br/interno/relatorios/detalhes-de-ativos?id=10591&amp;codativo=CDB3251WXH0" xr:uid="{980AE0EA-C843-4198-B4FD-E62D227BB4A5}"/>
    <hyperlink ref="D44" r:id="rId41" display="https://afinvest.com.br/interno/relatorios/detalhes-de-ativos?id=10591&amp;codativo=CDB3251WXH0" xr:uid="{E9BF0972-EE13-4938-BE2A-47A62FB10B7F}"/>
    <hyperlink ref="D45" r:id="rId42" display="https://afinvest.com.br/interno/relatorios/detalhes-de-ativos?id=10591&amp;codativo=CDB3251WXH0" xr:uid="{1E6E2C88-F262-47A4-A07F-46847AF555B9}"/>
    <hyperlink ref="D46" r:id="rId43" display="https://afinvest.com.br/interno/relatorios/detalhes-de-ativos?id=1271&amp;codativo=Provis%C3%A3o" xr:uid="{0F009746-3942-4555-B901-99359D0409B4}"/>
    <hyperlink ref="D47" r:id="rId44" display="https://afinvest.com.br/interno/relatorios/detalhes-de-ativos?id=1271&amp;codativo=Provis%C3%A3o" xr:uid="{453BE96A-EA1A-4BC5-852F-0CD1048DF10E}"/>
    <hyperlink ref="D48" r:id="rId45" display="https://afinvest.com.br/interno/relatorios/detalhes-de-ativos?id=1271&amp;codativo=Provis%C3%A3o" xr:uid="{575F033F-01EF-47FC-BD62-5BD713915D07}"/>
    <hyperlink ref="D49" r:id="rId46" display="https://afinvest.com.br/interno/relatorios/detalhes-de-ativos?id=1271&amp;codativo=Provis%C3%A3o" xr:uid="{3E560994-43A3-40E8-812E-3F70CBEBAFDC}"/>
    <hyperlink ref="D50" r:id="rId47" display="https://afinvest.com.br/interno/relatorios/detalhes-de-ativos?id=1271&amp;codativo=Provis%C3%A3o" xr:uid="{10ADC1F1-763A-4791-A7B2-AF7A8A2DD5C3}"/>
    <hyperlink ref="D51" r:id="rId48" display="https://afinvest.com.br/interno/relatorios/detalhes-de-ativos?id=1271&amp;codativo=Provis%C3%A3o" xr:uid="{898CCCB4-C04F-4ECC-89BB-6A7286CE3E27}"/>
    <hyperlink ref="D52" r:id="rId49" display="https://afinvest.com.br/interno/relatorios/detalhes-de-ativos?id=1271&amp;codativo=Provis%C3%A3o" xr:uid="{02433B6D-AD71-4B03-BF8C-714027EB4132}"/>
    <hyperlink ref="D53" r:id="rId50" display="https://afinvest.com.br/interno/relatorios/detalhes-de-ativos?id=1271&amp;codativo=Provis%C3%A3o" xr:uid="{0909824E-C261-4E7B-AFA7-8DDCBD1B8B55}"/>
    <hyperlink ref="D54" r:id="rId51" display="https://afinvest.com.br/interno/relatorios/detalhes-de-ativos?id=1271&amp;codativo=Provis%C3%A3o" xr:uid="{03471C80-76CC-43A4-A279-90683AD1C6F3}"/>
    <hyperlink ref="D55" r:id="rId52" display="https://afinvest.com.br/interno/relatorios/detalhes-de-ativos?id=1271&amp;codativo=Provis%C3%A3o" xr:uid="{4D329319-48CF-41CB-AC90-A10B089EC373}"/>
    <hyperlink ref="D56" r:id="rId53" display="https://afinvest.com.br/interno/relatorios/detalhes-de-ativos?id=1271&amp;codativo=Provis%C3%A3o" xr:uid="{8C638D5E-DF71-4E12-994A-70B69F6533FA}"/>
    <hyperlink ref="D57" r:id="rId54" display="https://afinvest.com.br/interno/relatorios/detalhes-de-ativos?id=1271&amp;codativo=Provis%C3%A3o" xr:uid="{8FF51201-CCE6-4871-9D6E-D1968C4DF224}"/>
    <hyperlink ref="D58" r:id="rId55" display="https://afinvest.com.br/interno/relatorios/detalhes-de-ativos?id=1271&amp;codativo=Provis%C3%A3o" xr:uid="{C8437000-A638-4D29-AF5D-0783122FC9DE}"/>
    <hyperlink ref="D59" r:id="rId56" display="https://afinvest.com.br/interno/relatorios/detalhes-de-ativos?id=1271&amp;codativo=Provis%C3%A3o" xr:uid="{8D9C0340-91F3-4E00-A269-EFAE7E47DA0C}"/>
    <hyperlink ref="D60" r:id="rId57" display="https://afinvest.com.br/interno/relatorios/detalhes-de-ativos?id=1271&amp;codativo=Provis%C3%A3o" xr:uid="{03F820A9-A573-4059-B2A8-2FF361B44F66}"/>
    <hyperlink ref="D61" r:id="rId58" display="https://afinvest.com.br/interno/relatorios/detalhes-de-ativos?id=1271&amp;codativo=Provis%C3%A3o" xr:uid="{59B9B4F4-0841-4895-B7F9-BD792A9F0757}"/>
    <hyperlink ref="D62" r:id="rId59" display="https://afinvest.com.br/interno/relatorios/detalhes-de-ativos?id=1271&amp;codativo=Provis%C3%A3o" xr:uid="{2FFEE913-856F-4C24-98D4-7BFB0D31750F}"/>
    <hyperlink ref="D63" r:id="rId60" display="https://afinvest.com.br/interno/relatorios/detalhes-de-ativos?id=1271&amp;codativo=Provis%C3%A3o" xr:uid="{FB9482B7-B82A-492C-9D5B-A41312A700F3}"/>
    <hyperlink ref="D64" r:id="rId61" display="https://afinvest.com.br/interno/relatorios/detalhes-de-ativos?id=1271&amp;codativo=Provis%C3%A3o" xr:uid="{0C29FD67-923D-490F-AAEF-AD7E6A27D5F3}"/>
    <hyperlink ref="D65" r:id="rId62" display="https://afinvest.com.br/interno/relatorios/detalhes-de-ativos?id=1271&amp;codativo=Provis%C3%A3o" xr:uid="{0319DBE4-B739-4928-85B7-B488661D77C5}"/>
    <hyperlink ref="D66" r:id="rId63" display="https://afinvest.com.br/interno/relatorios/detalhes-de-ativos?id=10378&amp;codativo=LFSN250093T" xr:uid="{6654EB6D-2DA9-49D6-8D29-A48E9BDB3426}"/>
    <hyperlink ref="D67" r:id="rId64" display="https://afinvest.com.br/interno/relatorios/detalhes-de-ativos?id=10378&amp;codativo=LFSN250093T" xr:uid="{9973A7BF-63A1-4D9F-AF5E-DF0723FF8E50}"/>
    <hyperlink ref="D68" r:id="rId65" display="https://afinvest.com.br/interno/relatorios/detalhes-de-ativos?id=10378&amp;codativo=LFSN250093T" xr:uid="{9DB9F80A-7191-451B-A7D8-DF55AE7B92B0}"/>
    <hyperlink ref="D69" r:id="rId66" display="https://afinvest.com.br/interno/relatorios/detalhes-de-ativos?id=164&amp;codativo=LFSN1900008" xr:uid="{3BE66D18-F805-444D-A69E-A0A0E7557B70}"/>
    <hyperlink ref="D70" r:id="rId67" display="https://afinvest.com.br/interno/relatorios/detalhes-de-ativos?id=1400&amp;codativo=LFSN1800HXO" xr:uid="{C6138E77-E37F-4F7B-94C9-45E45434248F}"/>
    <hyperlink ref="D71" r:id="rId68" display="https://afinvest.com.br/interno/relatorios/detalhes-de-ativos?id=8260&amp;codativo=LFSN1800D4X" xr:uid="{49FCE809-C344-4694-B244-E70C89F9D83A}"/>
    <hyperlink ref="D72" r:id="rId69" display="https://afinvest.com.br/interno/relatorios/detalhes-de-ativos?id=6001&amp;codativo=LFSN1900CR5" xr:uid="{7F48AD4A-3128-441B-832A-577A5AC99FAA}"/>
    <hyperlink ref="D73" r:id="rId70" display="https://afinvest.com.br/interno/relatorios/detalhes-de-ativos?id=3428&amp;codativo=LFSN1800DS5" xr:uid="{FB52E4ED-1450-445B-A1A6-3BF58F1E32E0}"/>
    <hyperlink ref="D74" r:id="rId71" display="https://afinvest.com.br/interno/relatorios/detalhes-de-ativos?id=8260&amp;codativo=LFSN1800D4W" xr:uid="{68BE15DD-7B31-4671-B0F0-00E9956862D8}"/>
    <hyperlink ref="D75" r:id="rId72" display="https://afinvest.com.br/interno/relatorios/detalhes-de-ativos?id=9040&amp;codativo=LFSN%20RCI" xr:uid="{BF9C3EB3-C9C1-439C-976D-097128AE0400}"/>
    <hyperlink ref="D76" r:id="rId73" display="https://afinvest.com.br/interno/relatorios/detalhes-de-ativos?id=9040&amp;codativo=LFSN%20RCI" xr:uid="{DA51C8E5-5735-4C80-914E-04DCF8FC5169}"/>
    <hyperlink ref="D77" r:id="rId74" display="https://afinvest.com.br/interno/relatorios/detalhes-de-ativos?id=151&amp;codativo=LFSN19001BH" xr:uid="{72A51038-612A-4ED8-849F-2452920370DE}"/>
    <hyperlink ref="D78" r:id="rId75" display="https://afinvest.com.br/interno/relatorios/detalhes-de-ativos?id=3176&amp;codativo=LFSN210099R" xr:uid="{1040E043-9BBC-4C2E-9C47-B5635F4172AB}"/>
    <hyperlink ref="D79" r:id="rId76" display="https://afinvest.com.br/interno/relatorios/detalhes-de-ativos?id=153&amp;codativo=LFSN19006KN" xr:uid="{198DDDFE-422E-4E94-B188-19AD1EC5F9CB}"/>
    <hyperlink ref="D80" r:id="rId77" display="https://afinvest.com.br/interno/relatorios/detalhes-de-ativos?id=153&amp;codativo=LFSN19006KM" xr:uid="{EBC840D0-E671-4781-A3CF-A322A30D1884}"/>
    <hyperlink ref="D81" r:id="rId78" display="https://afinvest.com.br/interno/relatorios/detalhes-de-ativos?id=153&amp;codativo=LFSN19006KM" xr:uid="{F8736C92-9E2E-4684-A672-97E06C93DC26}"/>
    <hyperlink ref="D82" r:id="rId79" display="https://afinvest.com.br/interno/relatorios/detalhes-de-ativos?id=3176&amp;codativo=LFSN210099R" xr:uid="{F2B1FA42-6CCB-4EAA-AB37-FE6AF0D4EC7A}"/>
    <hyperlink ref="D83" r:id="rId80" display="https://afinvest.com.br/interno/relatorios/detalhes-de-ativos?id=151&amp;codativo=LFSN19001BC" xr:uid="{AFCDE2FB-076C-47A8-94C4-5E602FC29909}"/>
    <hyperlink ref="D84" r:id="rId81" display="https://afinvest.com.br/interno/relatorios/detalhes-de-ativos?id=153&amp;codativo=LFSN19006KM" xr:uid="{1DB9FC4B-8C52-495C-9F8F-121D7B24D72F}"/>
    <hyperlink ref="D85" r:id="rId82" display="https://afinvest.com.br/interno/relatorios/detalhes-de-ativos?id=153&amp;codativo=LFSN19006KM" xr:uid="{0180227A-A885-4E02-BE6B-ADED614781CC}"/>
    <hyperlink ref="D86" r:id="rId83" display="https://afinvest.com.br/interno/relatorios/detalhes-de-ativos?id=9974&amp;codativo=LFSN1800DIG" xr:uid="{81112D0C-2311-49C8-BC4A-2EBDF0A7E0EF}"/>
    <hyperlink ref="D87" r:id="rId84" display="https://afinvest.com.br/interno/relatorios/detalhes-de-ativos?id=8438&amp;codativo=LFSN1800DG1" xr:uid="{69880BF4-B76C-49A1-9E9D-9ADB365A0939}"/>
    <hyperlink ref="D88" r:id="rId85" display="https://afinvest.com.br/interno/relatorios/detalhes-de-ativos?id=5821&amp;codativo=LFSN2200E75" xr:uid="{DD10A642-863E-4087-B2E9-076AB2951F63}"/>
    <hyperlink ref="D89" r:id="rId86" display="https://afinvest.com.br/interno/relatorios/detalhes-de-ativos?id=5821&amp;codativo=LFSN2200E75" xr:uid="{89805A4B-FBBB-4101-A8F7-917DC61A0987}"/>
    <hyperlink ref="D90" r:id="rId87" display="https://afinvest.com.br/interno/relatorios/detalhes-de-ativos?id=5821&amp;codativo=LFSN2200E75" xr:uid="{1A8507DC-6680-49B1-A5FC-628814F170CB}"/>
    <hyperlink ref="D91" r:id="rId88" display="https://afinvest.com.br/interno/relatorios/detalhes-de-ativos?id=5821&amp;codativo=LFSN2200E75" xr:uid="{806D8AE8-45CF-462D-853B-29C8585619F0}"/>
    <hyperlink ref="D92" r:id="rId89" display="https://afinvest.com.br/interno/relatorios/detalhes-de-ativos?id=5821&amp;codativo=LFSN2200E75" xr:uid="{1442EF35-945B-4733-AE1A-3C439F2C83F9}"/>
    <hyperlink ref="D93" r:id="rId90" display="https://afinvest.com.br/interno/relatorios/detalhes-de-ativos?id=5821&amp;codativo=LFSN2200E75" xr:uid="{E86B76DC-3281-4D93-B258-F9C20F9CE088}"/>
    <hyperlink ref="D94" r:id="rId91" display="https://afinvest.com.br/interno/relatorios/detalhes-de-ativos?id=246&amp;codativo=LFSN1900971" xr:uid="{B070BCFD-97F5-4BCF-B2F6-AA4714C60BAB}"/>
    <hyperlink ref="D95" r:id="rId92" display="https://afinvest.com.br/interno/relatorios/detalhes-de-ativos?id=7958&amp;codativo=LFSN19009YU" xr:uid="{EA5BC535-8CFE-4B00-8790-B3781AC0146A}"/>
    <hyperlink ref="D96" r:id="rId93" display="https://afinvest.com.br/interno/relatorios/detalhes-de-ativos?id=246&amp;codativo=LFSN1900971" xr:uid="{994B73F2-D610-4EA2-9749-1FB2E639F412}"/>
    <hyperlink ref="D97" r:id="rId94" display="https://afinvest.com.br/interno/relatorios/detalhes-de-ativos?id=246&amp;codativo=LFSN1900971" xr:uid="{F51AECFA-1779-4854-BA34-905CFEB75BFC}"/>
    <hyperlink ref="D98" r:id="rId95" display="https://afinvest.com.br/interno/relatorios/detalhes-de-ativos?id=7958&amp;codativo=LFSN19009YU" xr:uid="{3A9B21FE-962C-47C9-BFE4-2B5A9B131816}"/>
    <hyperlink ref="D99" r:id="rId96" display="https://afinvest.com.br/interno/relatorios/detalhes-de-ativos?id=246&amp;codativo=LFSN1900971" xr:uid="{143F73E1-8434-4C84-8253-978D90C2B506}"/>
    <hyperlink ref="D100" r:id="rId97" display="https://afinvest.com.br/interno/relatorios/detalhes-de-ativos?id=6006&amp;codativo=LFSN2200G2L" xr:uid="{E8B0B6B9-DD09-4D95-96C1-2EEC320059E4}"/>
    <hyperlink ref="D101" r:id="rId98" display="https://afinvest.com.br/interno/relatorios/detalhes-de-ativos?id=6002&amp;codativo=LFSN2200G7D" xr:uid="{E9FA7D57-7735-4968-AE41-C0BA4D484759}"/>
    <hyperlink ref="D102" r:id="rId99" display="https://afinvest.com.br/interno/relatorios/detalhes-de-ativos?id=6005&amp;codativo=LFSN2200G2K" xr:uid="{A6E5621A-5DF8-467B-8892-8754EF1B545E}"/>
    <hyperlink ref="D103" r:id="rId100" display="https://afinvest.com.br/interno/relatorios/detalhes-de-ativos?id=6005&amp;codativo=LFSN2200G2M" xr:uid="{F6A343AC-2CDE-4CB6-A009-36B7A657B546}"/>
    <hyperlink ref="D104" r:id="rId101" display="https://afinvest.com.br/interno/relatorios/detalhes-de-ativos?id=6005&amp;codativo=LFSN2200G2M" xr:uid="{05545080-5370-45E2-B83E-879B0A24A59A}"/>
    <hyperlink ref="D105" r:id="rId102" display="https://afinvest.com.br/interno/relatorios/detalhes-de-ativos?id=6005&amp;codativo=LFSN2200G2K" xr:uid="{0B03D21D-2C3C-438A-A090-91FDBE2ECCF0}"/>
    <hyperlink ref="D106" r:id="rId103" display="https://afinvest.com.br/interno/relatorios/detalhes-de-ativos?id=7720&amp;codativo=LFSC24000BB" xr:uid="{C415E6D5-AB12-42A7-BAA6-1373AD2FEB83}"/>
    <hyperlink ref="D107" r:id="rId104" display="https://afinvest.com.br/interno/relatorios/detalhes-de-ativos?id=7720&amp;codativo=LFSC24000BB" xr:uid="{B419A3C8-D838-4A62-B031-0D9BD4205499}"/>
    <hyperlink ref="D108" r:id="rId105" display="https://afinvest.com.br/interno/relatorios/detalhes-de-ativos?id=7720&amp;codativo=LFSC24000BB" xr:uid="{184CFAED-D568-4284-827F-98DFB13FA296}"/>
    <hyperlink ref="D109" r:id="rId106" display="https://afinvest.com.br/interno/relatorios/detalhes-de-ativos?id=7720&amp;codativo=LFSC24000BB" xr:uid="{AD3B3759-0BFD-43D7-8FF6-5379D5513015}"/>
    <hyperlink ref="D110" r:id="rId107" display="https://afinvest.com.br/interno/relatorios/detalhes-de-ativos?id=7720&amp;codativo=LFSC24000BB" xr:uid="{DD0C149D-D972-49AC-84D1-911D89C28F9F}"/>
    <hyperlink ref="D111" r:id="rId108" display="https://afinvest.com.br/interno/relatorios/detalhes-de-ativos?id=7720&amp;codativo=LFSC24000BB" xr:uid="{6E0CF951-05F8-4049-9DDB-FC65ABDEDD22}"/>
    <hyperlink ref="D112" r:id="rId109" display="https://afinvest.com.br/interno/relatorios/detalhes-de-ativos?id=7720&amp;codativo=LFSC24000BB" xr:uid="{9E67C8C1-581C-4989-A10D-D2A6C2508145}"/>
    <hyperlink ref="D113" r:id="rId110" display="https://afinvest.com.br/interno/relatorios/detalhes-de-ativos?id=10139&amp;codativo=LFSC22000ZR" xr:uid="{63282DF0-0BAE-40C0-BD47-B4C97C1D590A}"/>
    <hyperlink ref="D114" r:id="rId111" display="https://afinvest.com.br/interno/relatorios/detalhes-de-ativos?id=10139&amp;codativo=LFSC22000ZR" xr:uid="{AC45E5F8-DC29-41C0-AFF9-08A9610686AB}"/>
    <hyperlink ref="D115" r:id="rId112" display="https://afinvest.com.br/interno/relatorios/detalhes-de-ativos?id=10139&amp;codativo=LFSC22000ZR" xr:uid="{353263D6-6787-470A-8EC1-8A7B6D5A7E6E}"/>
    <hyperlink ref="D116" r:id="rId113" display="https://afinvest.com.br/interno/relatorios/detalhes-de-ativos?id=2736&amp;codativo=LFSC19005L3" xr:uid="{462BE2AE-4E31-4BEA-B035-C84A45720E27}"/>
    <hyperlink ref="D117" r:id="rId114" display="https://afinvest.com.br/interno/relatorios/detalhes-de-ativos?id=144&amp;codativo=LFSC190054D" xr:uid="{32463889-759A-4566-9932-545A3FAF8C5F}"/>
    <hyperlink ref="D118" r:id="rId115" display="https://afinvest.com.br/interno/relatorios/detalhes-de-ativos?id=144&amp;codativo=LFSC190054D" xr:uid="{941CAE46-1B53-4E63-A242-42C84FEF9E1F}"/>
    <hyperlink ref="D119" r:id="rId116" display="https://afinvest.com.br/interno/relatorios/detalhes-de-ativos?id=3081&amp;codativo=LFSC19005FF" xr:uid="{C7F727E6-F7DA-4FC7-8A95-AAA204AD2380}"/>
    <hyperlink ref="D120" r:id="rId117" display="https://afinvest.com.br/interno/relatorios/detalhes-de-ativos?id=2736&amp;codativo=LFSC19005L3" xr:uid="{67C7C2C3-CEF2-48B0-BADC-05848D847EDC}"/>
    <hyperlink ref="D121" r:id="rId118" display="https://afinvest.com.br/interno/relatorios/detalhes-de-ativos?id=2639&amp;codativo=LFSC190054I" xr:uid="{D49AA03C-8BA2-464F-86C7-DFE3742BD6EC}"/>
    <hyperlink ref="D122" r:id="rId119" display="https://afinvest.com.br/interno/relatorios/detalhes-de-ativos?id=3184&amp;codativo=LFSC19005L1" xr:uid="{0DD5495A-5548-4081-94AE-13C138D74728}"/>
    <hyperlink ref="D123" r:id="rId120" display="https://afinvest.com.br/interno/relatorios/detalhes-de-ativos?id=3081&amp;codativo=LFSC19005FF" xr:uid="{326E1B91-A5F0-46DD-A925-3492B2A60C65}"/>
    <hyperlink ref="D124" r:id="rId121" display="https://afinvest.com.br/interno/relatorios/detalhes-de-ativos?id=2639&amp;codativo=LFSC190054I" xr:uid="{077AD40B-A0C0-4259-A525-BFCEB15D254A}"/>
    <hyperlink ref="D125" r:id="rId122" display="https://afinvest.com.br/interno/relatorios/detalhes-de-ativos?id=3188&amp;codativo=LFSC190054C" xr:uid="{CF4454AF-4BF2-4C64-8CBA-13E92F223B35}"/>
    <hyperlink ref="D126" r:id="rId123" display="https://afinvest.com.br/interno/relatorios/detalhes-de-ativos?id=3185&amp;codativo=LFSC190059S" xr:uid="{B2AB0BF2-EFB3-40A5-8BA0-C165C314A82C}"/>
    <hyperlink ref="D127" r:id="rId124" display="https://afinvest.com.br/interno/relatorios/detalhes-de-ativos?id=144&amp;codativo=LFSC190054D" xr:uid="{F8BC7937-F9EC-47DB-93F6-BF1C2152DABD}"/>
    <hyperlink ref="D128" r:id="rId125" display="https://afinvest.com.br/interno/relatorios/detalhes-de-ativos?id=144&amp;codativo=LFSC190054D" xr:uid="{9D572D39-447C-434E-9071-238D7652154D}"/>
    <hyperlink ref="D129" r:id="rId126" display="https://afinvest.com.br/interno/relatorios/detalhes-de-ativos?id=9721&amp;codativo=LFSC25004NH" xr:uid="{38FC8FA0-EFB2-4C2D-8DA1-C8EB097931DD}"/>
    <hyperlink ref="D130" r:id="rId127" display="https://afinvest.com.br/interno/relatorios/detalhes-de-ativos?id=9721&amp;codativo=LFSC25004NH" xr:uid="{7BA3C587-25D2-44FF-9C57-B8A4FB3519BD}"/>
    <hyperlink ref="D131" r:id="rId128" display="https://afinvest.com.br/interno/relatorios/detalhes-de-ativos?id=9721&amp;codativo=LFSC25004NH" xr:uid="{CDF7217B-C891-4964-B0AA-0E9E0D4C35FC}"/>
    <hyperlink ref="D132" r:id="rId129" display="https://afinvest.com.br/interno/relatorios/detalhes-de-ativos?id=7859&amp;codativo=LFSC24001JT" xr:uid="{A285749A-032B-4294-90FB-7866002F478D}"/>
    <hyperlink ref="D133" r:id="rId130" display="https://afinvest.com.br/interno/relatorios/detalhes-de-ativos?id=7857&amp;codativo=LFSC24001P6" xr:uid="{5815EFD8-E259-492E-9BA2-606A6045A843}"/>
    <hyperlink ref="D134" r:id="rId131" display="https://afinvest.com.br/interno/relatorios/detalhes-de-ativos?id=7859&amp;codativo=LFSC24001JQ" xr:uid="{D9C422DD-FD7A-4F99-B599-87F49E16EE1C}"/>
    <hyperlink ref="D135" r:id="rId132" display="https://afinvest.com.br/interno/relatorios/detalhes-de-ativos?id=9039&amp;codativo=LFSC19003FD" xr:uid="{A80D396D-C8D7-4CCC-AEF5-CAAAFBF53AC7}"/>
    <hyperlink ref="D136" r:id="rId133" display="https://afinvest.com.br/interno/relatorios/detalhes-de-ativos?id=7859&amp;codativo=LFSC24001JR" xr:uid="{B1BA0317-3CBD-498E-ACBD-B88F874198BE}"/>
    <hyperlink ref="D137" r:id="rId134" display="https://afinvest.com.br/interno/relatorios/detalhes-de-ativos?id=264&amp;codativo=LFSC19003W4" xr:uid="{F3A8AD35-C3F4-405C-89AC-3B36C6F825FA}"/>
    <hyperlink ref="D138" r:id="rId135" display="https://afinvest.com.br/interno/relatorios/detalhes-de-ativos?id=265&amp;codativo=LFSC19007G2" xr:uid="{79E2101F-5F75-4DFC-9D61-EC0E4659BE5E}"/>
    <hyperlink ref="D139" r:id="rId136" display="https://afinvest.com.br/interno/relatorios/detalhes-de-ativos?id=7859&amp;codativo=LFSC24001JU" xr:uid="{9BA8AD5D-3673-4566-A552-FC2C89708C51}"/>
    <hyperlink ref="D140" r:id="rId137" display="https://afinvest.com.br/interno/relatorios/detalhes-de-ativos?id=264&amp;codativo=LFSC19003W3" xr:uid="{E56E908E-9685-44A0-BE40-8485B68E1361}"/>
    <hyperlink ref="D141" r:id="rId138" display="https://afinvest.com.br/interno/relatorios/detalhes-de-ativos?id=7859&amp;codativo=LFSC24001JP" xr:uid="{484C6EBD-4784-4213-995B-723DC433EBDE}"/>
    <hyperlink ref="D142" r:id="rId139" display="https://afinvest.com.br/interno/relatorios/detalhes-de-ativos?id=7859&amp;codativo=LFSC24001JS" xr:uid="{45A25FB9-DABA-4A87-ABB8-2505B94A7814}"/>
    <hyperlink ref="D143" r:id="rId140" display="https://afinvest.com.br/interno/relatorios/detalhes-de-ativos?id=7859&amp;codativo=LFSC24001JV" xr:uid="{7EAF82C6-1C24-4D1F-B7AE-B868F2246ED8}"/>
    <hyperlink ref="D144" r:id="rId141" display="https://afinvest.com.br/interno/relatorios/detalhes-de-ativos?id=7865&amp;codativo=LFSC24001P5" xr:uid="{B85A85A6-F796-4E3E-B3A8-0EB64EABE013}"/>
    <hyperlink ref="D145" r:id="rId142" display="https://afinvest.com.br/interno/relatorios/detalhes-de-ativos?id=6880&amp;codativo=LF002305RGO" xr:uid="{2F0022DF-5961-42BE-B068-AAD5E0613483}"/>
    <hyperlink ref="D146" r:id="rId143" display="https://afinvest.com.br/interno/relatorios/detalhes-de-ativos?id=7896&amp;codativo=LF002400951" xr:uid="{D3E5BF64-D539-4C04-85E3-48229A46B4E7}"/>
    <hyperlink ref="D147" r:id="rId144" display="https://afinvest.com.br/interno/relatorios/detalhes-de-ativos?id=7896&amp;codativo=LF002400951" xr:uid="{9FDE9429-620B-4D77-8E9C-BC581B98CB56}"/>
    <hyperlink ref="D148" r:id="rId145" display="https://afinvest.com.br/interno/relatorios/detalhes-de-ativos?id=6878&amp;codativo=LF002305RFW" xr:uid="{66173779-0F74-4330-8EC4-1A6E384B84C5}"/>
    <hyperlink ref="D149" r:id="rId146" display="https://afinvest.com.br/interno/relatorios/detalhes-de-ativos?id=6875&amp;codativo=LF002305RFO" xr:uid="{B54BFDBC-C881-48B8-9D93-7DE06B1CECD0}"/>
    <hyperlink ref="D150" r:id="rId147" display="https://afinvest.com.br/interno/relatorios/detalhes-de-ativos?id=7896&amp;codativo=LF002400951" xr:uid="{8BAC6337-F6AB-436C-BDB9-6D0791F140AD}"/>
    <hyperlink ref="D151" r:id="rId148" display="https://afinvest.com.br/interno/relatorios/detalhes-de-ativos?id=6979&amp;codativo=LF002305RGL" xr:uid="{A11312D8-C385-4AEB-9A12-CD18C727BFCA}"/>
    <hyperlink ref="D152" r:id="rId149" display="https://afinvest.com.br/interno/relatorios/detalhes-de-ativos?id=7896&amp;codativo=LF002400951" xr:uid="{9A8A5914-23B3-4FEA-8A6D-1C765D7938B1}"/>
    <hyperlink ref="D153" r:id="rId150" display="https://afinvest.com.br/interno/relatorios/detalhes-de-ativos?id=7896&amp;codativo=LF002400951" xr:uid="{02B50467-C527-4B86-BCE1-443BC20C30F1}"/>
    <hyperlink ref="D154" r:id="rId151" display="https://afinvest.com.br/interno/relatorios/detalhes-de-ativos?id=6885&amp;codativo=LF002305RGQ" xr:uid="{DE44660D-3AA6-4738-831C-010D7FC69F0D}"/>
    <hyperlink ref="D155" r:id="rId152" display="https://afinvest.com.br/interno/relatorios/detalhes-de-ativos?id=6882&amp;codativo=LF002305RGD" xr:uid="{752039DF-376A-49D1-888B-A5EB8B4A4FA3}"/>
    <hyperlink ref="D156" r:id="rId153" display="https://afinvest.com.br/interno/relatorios/detalhes-de-ativos?id=6880&amp;codativo=LF002305RG9" xr:uid="{0AF1B390-050E-47A9-81DF-2C5F8A246CEC}"/>
    <hyperlink ref="D157" r:id="rId154" display="https://afinvest.com.br/interno/relatorios/detalhes-de-ativos?id=7896&amp;codativo=LF002400951" xr:uid="{AFC0C045-D321-4CC6-B118-3CD7C5C8C376}"/>
    <hyperlink ref="D158" r:id="rId155" display="https://afinvest.com.br/interno/relatorios/detalhes-de-ativos?id=6882&amp;codativo=LF002305RGM" xr:uid="{A566817C-DF2C-45A5-A9A0-52089AD3C596}"/>
    <hyperlink ref="D159" r:id="rId156" display="https://afinvest.com.br/interno/relatorios/detalhes-de-ativos?id=9567&amp;codativo=LF002400ATX" xr:uid="{1794DD30-3FB1-4D13-A6E8-7349480F8115}"/>
    <hyperlink ref="D160" r:id="rId157" display="https://afinvest.com.br/interno/relatorios/detalhes-de-ativos?id=9459&amp;codativo=LF002400BZO" xr:uid="{2C49D293-F90B-49C2-8E91-FF1F2F8FA768}"/>
    <hyperlink ref="D161" r:id="rId158" display="https://afinvest.com.br/interno/relatorios/detalhes-de-ativos?id=9459&amp;codativo=LF002400BZO" xr:uid="{FACF215B-C062-410F-81E9-A2A123E18A7C}"/>
    <hyperlink ref="D162" r:id="rId159" display="https://afinvest.com.br/interno/relatorios/detalhes-de-ativos?id=9459&amp;codativo=LF002400BZO" xr:uid="{8F6E1D54-2CB6-40CC-BAA8-FEE0B168C275}"/>
    <hyperlink ref="D163" r:id="rId160" display="https://afinvest.com.br/interno/relatorios/detalhes-de-ativos?id=9459&amp;codativo=LF002400BZO" xr:uid="{47CE260A-8D5B-44A1-B2A1-00C78F62E050}"/>
    <hyperlink ref="D164" r:id="rId161" display="https://afinvest.com.br/interno/relatorios/detalhes-de-ativos?id=8350&amp;codativo=LF0024007OE" xr:uid="{3105BADE-EA77-490D-8EE7-BFA0B2B0EBC6}"/>
    <hyperlink ref="D165" r:id="rId162" display="https://afinvest.com.br/interno/relatorios/detalhes-de-ativos?id=8351&amp;codativo=LF002400GAO" xr:uid="{6DE4B141-146A-4C2B-8283-8B1BF59EEBAE}"/>
    <hyperlink ref="D166" r:id="rId163" display="https://afinvest.com.br/interno/relatorios/detalhes-de-ativos?id=8350&amp;codativo=LF0024007OE" xr:uid="{992C4CE1-FA73-4AC1-9C05-98B29887161B}"/>
    <hyperlink ref="D167" r:id="rId164" display="https://afinvest.com.br/interno/relatorios/detalhes-de-ativos?id=8351&amp;codativo=LF002400GAO" xr:uid="{05CA9345-B30B-49EE-93A1-6F941B67ABF4}"/>
    <hyperlink ref="D168" r:id="rId165" display="https://afinvest.com.br/interno/relatorios/detalhes-de-ativos?id=8350&amp;codativo=LF0024007OE" xr:uid="{4C02D1C2-3890-4DBA-AD1D-9FFEBE70819F}"/>
    <hyperlink ref="D169" r:id="rId166" display="https://afinvest.com.br/interno/relatorios/detalhes-de-ativos?id=8351&amp;codativo=LF002400GAO" xr:uid="{AC736353-433A-446B-9D40-F47078058B14}"/>
    <hyperlink ref="D170" r:id="rId167" display="https://afinvest.com.br/interno/relatorios/detalhes-de-ativos?id=8350&amp;codativo=LF0024007OE" xr:uid="{7D00253B-9875-4FD5-9358-73CDE9363A21}"/>
    <hyperlink ref="D171" r:id="rId168" display="https://afinvest.com.br/interno/relatorios/detalhes-de-ativos?id=8350&amp;codativo=LF0024007OE" xr:uid="{23126E38-437E-404B-BA40-C3F64125310C}"/>
    <hyperlink ref="D172" r:id="rId169" display="https://afinvest.com.br/interno/relatorios/detalhes-de-ativos?id=8350&amp;codativo=LF0024007OE" xr:uid="{1624188E-11F7-41AD-9C57-9DB5735F7C33}"/>
    <hyperlink ref="D173" r:id="rId170" display="https://afinvest.com.br/interno/relatorios/detalhes-de-ativos?id=9444&amp;codativo=LF002308CS3" xr:uid="{D28F1E5C-8A4B-4A52-814C-F4D77916A3A7}"/>
    <hyperlink ref="D174" r:id="rId171" display="https://afinvest.com.br/interno/relatorios/detalhes-de-ativos?id=9627&amp;codativo=LF002400LQY" xr:uid="{7AFAD652-13D3-4152-BB2D-7124C4463BDF}"/>
    <hyperlink ref="D175" r:id="rId172" display="https://afinvest.com.br/interno/relatorios/detalhes-de-ativos?id=10672&amp;codativo=LF00240072E" xr:uid="{E6A1334D-F6E6-41B0-BD24-FD2ABE5ACEE1}"/>
    <hyperlink ref="D176" r:id="rId173" display="https://afinvest.com.br/interno/relatorios/detalhes-de-ativos?id=10673&amp;codativo=LF0024008OB" xr:uid="{5EF70B19-9A8E-42DF-BD6D-9ADE0D34F47C}"/>
    <hyperlink ref="D177" r:id="rId174" display="https://afinvest.com.br/interno/relatorios/detalhes-de-ativos?id=10673&amp;codativo=LF0024008OB" xr:uid="{1A60EFBA-1D7C-448A-97EB-155B922C873A}"/>
    <hyperlink ref="D178" r:id="rId175" display="https://afinvest.com.br/interno/relatorios/detalhes-de-ativos?id=10674&amp;codativo=LF0024007Y4" xr:uid="{A1372F9F-F2E3-4C46-AE19-DFB4DC40184F}"/>
    <hyperlink ref="D179" r:id="rId176" display="https://afinvest.com.br/interno/relatorios/detalhes-de-ativos?id=3258&amp;codativo=LF002200G90" xr:uid="{F603445E-EE59-4E8A-90B5-1C6C659F3449}"/>
    <hyperlink ref="D180" r:id="rId177" display="https://afinvest.com.br/interno/relatorios/detalhes-de-ativos?id=9490&amp;codativo=LF0023082A5" xr:uid="{0D416A4B-9C57-40E2-9125-D6CB722A7D92}"/>
    <hyperlink ref="D181" r:id="rId178" display="https://afinvest.com.br/interno/relatorios/detalhes-de-ativos?id=8803&amp;codativo=LF002400Q09" xr:uid="{689C88D7-E50D-4475-83BD-19414AC6A8BC}"/>
    <hyperlink ref="D182" r:id="rId179" display="https://afinvest.com.br/interno/relatorios/detalhes-de-ativos?id=8803&amp;codativo=LF002400Q0C" xr:uid="{6EF56736-F904-49F2-9098-F8A6792CA4F7}"/>
    <hyperlink ref="D183" r:id="rId180" display="https://afinvest.com.br/interno/relatorios/detalhes-de-ativos?id=8803&amp;codativo=LF002400Q0B" xr:uid="{6F9A4D70-D2C6-4A74-BC60-BD2F8837412A}"/>
    <hyperlink ref="D184" r:id="rId181" display="https://afinvest.com.br/interno/relatorios/detalhes-de-ativos?id=8803&amp;codativo=LF002400Q0D" xr:uid="{C3B47422-18E4-4FE1-88CE-BB42A5A7EAD4}"/>
    <hyperlink ref="D185" r:id="rId182" display="https://afinvest.com.br/interno/relatorios/detalhes-de-ativos?id=8803&amp;codativo=LF002400Q0A" xr:uid="{2A36204D-A584-4BDD-8566-8B58B8C3C0A1}"/>
    <hyperlink ref="D186" r:id="rId183" display="https://afinvest.com.br/interno/relatorios/detalhes-de-ativos?id=8263&amp;codativo=LF002400EY5" xr:uid="{3806F7CD-ED51-48D5-9DC3-C42ED855C1DE}"/>
    <hyperlink ref="D187" r:id="rId184" display="https://afinvest.com.br/interno/relatorios/detalhes-de-ativos?id=8263&amp;codativo=LF002400EY5" xr:uid="{5AD828BA-10E2-47C2-AAF2-6EADDFBBFEAF}"/>
    <hyperlink ref="D188" r:id="rId185" display="https://afinvest.com.br/interno/relatorios/detalhes-de-ativos?id=8263&amp;codativo=LF002400EY5" xr:uid="{414913CC-F30F-4F3F-9E92-C7D35A828DE6}"/>
    <hyperlink ref="D189" r:id="rId186" display="https://afinvest.com.br/interno/relatorios/detalhes-de-ativos?id=8263&amp;codativo=LF002400EY5" xr:uid="{2FE5A53C-9E4B-475E-A81E-F104687C8848}"/>
    <hyperlink ref="D190" r:id="rId187" display="https://afinvest.com.br/interno/relatorios/detalhes-de-ativos?id=8263&amp;codativo=LF002400EY5" xr:uid="{430EA038-4B1C-45F4-9AA0-054AC915F771}"/>
    <hyperlink ref="D191" r:id="rId188" display="https://afinvest.com.br/interno/relatorios/detalhes-de-ativos?id=8263&amp;codativo=LF002400EY5" xr:uid="{DFC38D0B-4B4F-4568-B5D5-FE13A7FE9454}"/>
    <hyperlink ref="D192" r:id="rId189" display="https://afinvest.com.br/interno/relatorios/detalhes-de-ativos?id=10138&amp;codativo=LF002400LGY" xr:uid="{F866BC81-2E95-4526-B606-94A855DB7E7D}"/>
    <hyperlink ref="D193" r:id="rId190" display="https://afinvest.com.br/interno/relatorios/detalhes-de-ativos?id=8578&amp;codativo=LF002400KBW" xr:uid="{EA53DD17-2352-4D78-AC19-78AEFF811CF4}"/>
    <hyperlink ref="D194" r:id="rId191" display="https://afinvest.com.br/interno/relatorios/detalhes-de-ativos?id=10138&amp;codativo=LF002400LGS" xr:uid="{B9C7EF45-1A65-44C3-9D53-3ADC3AEFB395}"/>
    <hyperlink ref="D195" r:id="rId192" display="https://afinvest.com.br/interno/relatorios/detalhes-de-ativos?id=8578&amp;codativo=LF002400KBU" xr:uid="{A28D341D-B8EA-47A3-AF26-41A2DCA252A2}"/>
    <hyperlink ref="D196" r:id="rId193" display="https://afinvest.com.br/interno/relatorios/detalhes-de-ativos?id=10138&amp;codativo=LF002400LGT" xr:uid="{FDD84E2F-B179-4CBB-8B3E-9B754BAE8824}"/>
    <hyperlink ref="D197" r:id="rId194" display="https://afinvest.com.br/interno/relatorios/detalhes-de-ativos?id=10138&amp;codativo=LF002400LGM" xr:uid="{3B628F37-DB7D-44D2-86D5-1206BF086AA6}"/>
    <hyperlink ref="D198" r:id="rId195" display="https://afinvest.com.br/interno/relatorios/detalhes-de-ativos?id=10138&amp;codativo=LF002400LGS" xr:uid="{8225D446-2DB9-4C93-8EA4-18976AD7CA5A}"/>
    <hyperlink ref="D199" r:id="rId196" display="https://afinvest.com.br/interno/relatorios/detalhes-de-ativos?id=8578&amp;codativo=LF002400KBY" xr:uid="{4114F515-BB59-4100-8457-D9A283A31C70}"/>
    <hyperlink ref="D200" r:id="rId197" display="https://afinvest.com.br/interno/relatorios/detalhes-de-ativos?id=8578&amp;codativo=LF002400KBT" xr:uid="{976C4D70-4023-4E62-AE27-7DA8D32D9581}"/>
    <hyperlink ref="D201" r:id="rId198" display="https://afinvest.com.br/interno/relatorios/detalhes-de-ativos?id=8578&amp;codativo=LF002400KC0" xr:uid="{7F8493D5-C720-4B24-85E6-8EB6345D1503}"/>
    <hyperlink ref="D202" r:id="rId199" display="https://afinvest.com.br/interno/relatorios/detalhes-de-ativos?id=8578&amp;codativo=LF002400KBX" xr:uid="{4769BF9A-E61F-4BB9-A471-75923CF7FD7D}"/>
    <hyperlink ref="D203" r:id="rId200" display="https://afinvest.com.br/interno/relatorios/detalhes-de-ativos?id=8578&amp;codativo=LF002400KC1" xr:uid="{94EEAA02-BA02-41B6-B43D-8C3F78C0024D}"/>
    <hyperlink ref="D204" r:id="rId201" display="https://afinvest.com.br/interno/relatorios/detalhes-de-ativos?id=10138&amp;codativo=LF002400LGV" xr:uid="{319B142F-7F3B-422C-BA57-4E98B68BEB9E}"/>
    <hyperlink ref="D205" r:id="rId202" display="https://afinvest.com.br/interno/relatorios/detalhes-de-ativos?id=8578&amp;codativo=LF002400KC2" xr:uid="{F5C73DD9-F250-4D0F-9CBF-3344566B99ED}"/>
    <hyperlink ref="D206" r:id="rId203" display="https://afinvest.com.br/interno/relatorios/detalhes-de-ativos?id=8399&amp;codativo=LF002400GJ4" xr:uid="{550E2079-2B7B-404B-8F10-3928206D4DB2}"/>
    <hyperlink ref="D207" r:id="rId204" display="https://afinvest.com.br/interno/relatorios/detalhes-de-ativos?id=7998&amp;codativo=LF002400ABN" xr:uid="{26023BF9-A76C-4C64-B158-097816E9FF8E}"/>
    <hyperlink ref="D208" r:id="rId205" display="https://afinvest.com.br/interno/relatorios/detalhes-de-ativos?id=8352&amp;codativo=LF0024008ZU" xr:uid="{71C304DA-A99F-436C-925C-50369E7905F2}"/>
    <hyperlink ref="D209" r:id="rId206" display="https://afinvest.com.br/interno/relatorios/detalhes-de-ativos?id=7998&amp;codativo=LF002400ABK" xr:uid="{973482F6-5B82-4510-9FBD-674114E40340}"/>
    <hyperlink ref="D210" r:id="rId207" display="https://afinvest.com.br/interno/relatorios/detalhes-de-ativos?id=7998&amp;codativo=LF002400ABF" xr:uid="{98636C25-2683-48FF-916A-3B4940C56962}"/>
    <hyperlink ref="D211" r:id="rId208" display="https://afinvest.com.br/interno/relatorios/detalhes-de-ativos?id=8399&amp;codativo=LF002400GJ4" xr:uid="{692F04CB-57D6-44EB-8ED6-1EA06B991BF8}"/>
    <hyperlink ref="D212" r:id="rId209" display="https://afinvest.com.br/interno/relatorios/detalhes-de-ativos?id=7998&amp;codativo=LF002400ABJ" xr:uid="{8C9ED49A-F18E-41E3-8C74-B3AA49FC603D}"/>
    <hyperlink ref="D213" r:id="rId210" display="https://afinvest.com.br/interno/relatorios/detalhes-de-ativos?id=8399&amp;codativo=LF002400GJ4" xr:uid="{C38089B8-C382-4EA9-B20D-9930CE0F8AAE}"/>
    <hyperlink ref="D214" r:id="rId211" display="https://afinvest.com.br/interno/relatorios/detalhes-de-ativos?id=8352&amp;codativo=LF0024008ZU" xr:uid="{EBB0CFE4-3DD1-4B15-BE55-432CE80DB086}"/>
    <hyperlink ref="D215" r:id="rId212" display="https://afinvest.com.br/interno/relatorios/detalhes-de-ativos?id=7998&amp;codativo=LF002400ABL" xr:uid="{BC30438A-BDA6-41FD-94B8-01A9E7BEBF89}"/>
    <hyperlink ref="D216" r:id="rId213" display="https://afinvest.com.br/interno/relatorios/detalhes-de-ativos?id=8352&amp;codativo=LF0024008ZU" xr:uid="{0AF4D949-9540-4DEB-A8A5-CEC1A0A4C3DB}"/>
    <hyperlink ref="D217" r:id="rId214" display="https://afinvest.com.br/interno/relatorios/detalhes-de-ativos?id=7998&amp;codativo=LF002400ABH" xr:uid="{F91FD7F7-54E7-4EBE-8F15-864C6845CC16}"/>
    <hyperlink ref="D218" r:id="rId215" display="https://afinvest.com.br/interno/relatorios/detalhes-de-ativos?id=7998&amp;codativo=LF002400ABG" xr:uid="{63A70C2E-6F32-408E-A4D7-ADA8F1F078E5}"/>
    <hyperlink ref="D219" r:id="rId216" display="https://afinvest.com.br/interno/relatorios/detalhes-de-ativos?id=8352&amp;codativo=LF0024008ZU" xr:uid="{A559984E-26CA-4178-B0D2-AD00FF589EDD}"/>
    <hyperlink ref="D220" r:id="rId217" display="https://afinvest.com.br/interno/relatorios/detalhes-de-ativos?id=7998&amp;codativo=LF002400ABM" xr:uid="{E2B4EB2F-2AEA-452E-B2EC-E67CBB78E269}"/>
    <hyperlink ref="D221" r:id="rId218" display="https://afinvest.com.br/interno/relatorios/detalhes-de-ativos?id=8352&amp;codativo=LF0024008ZU" xr:uid="{43B21C39-EC3F-4B2E-9054-8E749303978D}"/>
    <hyperlink ref="D222" r:id="rId219" display="https://afinvest.com.br/interno/relatorios/detalhes-de-ativos?id=7998&amp;codativo=LF002400ABI" xr:uid="{A9985AAE-02D5-446E-AB5F-F7A5FF6E05A0}"/>
    <hyperlink ref="D223" r:id="rId220" display="https://afinvest.com.br/interno/relatorios/detalhes-de-ativos?id=9045&amp;codativo=LF002400UVP" xr:uid="{6C11021C-43FB-41CB-92EA-1D21B81B2B35}"/>
    <hyperlink ref="D224" r:id="rId221" display="https://afinvest.com.br/interno/relatorios/detalhes-de-ativos?id=9045&amp;codativo=LF002400UVJ" xr:uid="{EA893B03-1625-4CA4-ACDA-D03D3068E07F}"/>
    <hyperlink ref="D225" r:id="rId222" display="https://afinvest.com.br/interno/relatorios/detalhes-de-ativos?id=9045&amp;codativo=LF002400UVM" xr:uid="{8011338D-9537-4998-BC84-1FDE843F554D}"/>
    <hyperlink ref="D226" r:id="rId223" display="https://afinvest.com.br/interno/relatorios/detalhes-de-ativos?id=7445&amp;codativo=LF002308DXP" xr:uid="{A9EA6160-9257-4E26-89E7-A130F2C2C15C}"/>
    <hyperlink ref="D227" r:id="rId224" display="https://afinvest.com.br/interno/relatorios/detalhes-de-ativos?id=9717&amp;codativo=LF0025008NC" xr:uid="{3E19E650-9256-4345-AF2E-3AF08FDC74C2}"/>
    <hyperlink ref="D228" r:id="rId225" display="https://afinvest.com.br/interno/relatorios/detalhes-de-ativos?id=9442&amp;codativo=LF0021008OH" xr:uid="{3DF55C59-B4C0-42ED-8A79-53BEDBF622C9}"/>
    <hyperlink ref="D229" r:id="rId226" display="https://afinvest.com.br/interno/relatorios/detalhes-de-ativos?id=9975&amp;codativo=LF002500E1G" xr:uid="{BDB851F8-C674-4D30-8E36-353748C61262}"/>
    <hyperlink ref="D230" r:id="rId227" display="https://afinvest.com.br/interno/relatorios/detalhes-de-ativos?id=5818&amp;codativo=LF002200QQO" xr:uid="{5226BFE7-C835-4455-97E7-32E4EB4D7A31}"/>
    <hyperlink ref="D231" r:id="rId228" display="https://afinvest.com.br/interno/relatorios/detalhes-de-ativos?id=9975&amp;codativo=LF002500E1G" xr:uid="{3C36AA73-00DD-47F9-B490-6F465E4F3418}"/>
    <hyperlink ref="D232" r:id="rId229" display="https://afinvest.com.br/interno/relatorios/detalhes-de-ativos?id=5818&amp;codativo=LF002200QQO" xr:uid="{04688750-FF56-4E64-BA4F-0BF684EB2C16}"/>
    <hyperlink ref="D233" r:id="rId230" display="https://afinvest.com.br/interno/relatorios/detalhes-de-ativos?id=8111&amp;codativo=LF002400BZZ" xr:uid="{FBAACF52-525B-43D1-80E9-6025CB4BE3EA}"/>
    <hyperlink ref="D234" r:id="rId231" display="https://afinvest.com.br/interno/relatorios/detalhes-de-ativos?id=5818&amp;codativo=LF002200QQO" xr:uid="{17013ABA-EF08-4676-9385-399C958DCEA2}"/>
    <hyperlink ref="D235" r:id="rId232" display="https://afinvest.com.br/interno/relatorios/detalhes-de-ativos?id=9975&amp;codativo=LF002500E1G" xr:uid="{56834DCF-7BA1-445B-9AC3-B51B0382BECD}"/>
    <hyperlink ref="D236" r:id="rId233" display="https://afinvest.com.br/interno/relatorios/detalhes-de-ativos?id=8111&amp;codativo=LF002400BZZ" xr:uid="{3A40BB64-3C1B-4141-B1F6-6F3AC71B2E1A}"/>
    <hyperlink ref="D237" r:id="rId234" display="https://afinvest.com.br/interno/relatorios/detalhes-de-ativos?id=9975&amp;codativo=LF002500E1G" xr:uid="{C859043A-D138-49CC-BEFE-5DDF29470897}"/>
    <hyperlink ref="D238" r:id="rId235" display="https://afinvest.com.br/interno/relatorios/detalhes-de-ativos?id=5818&amp;codativo=LF002200QQO" xr:uid="{A006F95C-DB6D-4B0C-A8BA-162DB534140D}"/>
    <hyperlink ref="D239" r:id="rId236" display="https://afinvest.com.br/interno/relatorios/detalhes-de-ativos?id=8111&amp;codativo=LF002400BZZ" xr:uid="{FFF177AF-5132-4792-94B9-95063087BBA4}"/>
    <hyperlink ref="D240" r:id="rId237" display="https://afinvest.com.br/interno/relatorios/detalhes-de-ativos?id=5818&amp;codativo=LF002200QQO" xr:uid="{5A8851A3-D0E2-47A8-B684-F0764CB04891}"/>
    <hyperlink ref="D241" r:id="rId238" display="https://afinvest.com.br/interno/relatorios/detalhes-de-ativos?id=8111&amp;codativo=LF002400BZZ" xr:uid="{DDF18AE3-12E6-4190-979E-B82462A2AB04}"/>
    <hyperlink ref="D242" r:id="rId239" display="https://afinvest.com.br/interno/relatorios/detalhes-de-ativos?id=9975&amp;codativo=LF002500E1G" xr:uid="{9E449835-5214-4AA1-A2DC-33F8713A4F16}"/>
    <hyperlink ref="D243" r:id="rId240" display="https://afinvest.com.br/interno/relatorios/detalhes-de-ativos?id=9975&amp;codativo=LF002500E1G" xr:uid="{3E6D48A4-9D6F-40E6-9AAD-783563E61BB2}"/>
    <hyperlink ref="D244" r:id="rId241" display="https://afinvest.com.br/interno/relatorios/detalhes-de-ativos?id=5818&amp;codativo=LF002200QQO" xr:uid="{F7E25AC1-484F-475D-A1F6-3146BE29F3C0}"/>
    <hyperlink ref="D245" r:id="rId242" display="https://afinvest.com.br/interno/relatorios/detalhes-de-ativos?id=9975&amp;codativo=LF002500E1G" xr:uid="{F934FBF5-9691-4D63-8D55-768E164D14FA}"/>
    <hyperlink ref="D246" r:id="rId243" display="https://afinvest.com.br/interno/relatorios/detalhes-de-ativos?id=5818&amp;codativo=LF002200QQO" xr:uid="{D896DE33-4A8E-4FF9-BC82-0289C3B0363B}"/>
    <hyperlink ref="D247" r:id="rId244" display="https://afinvest.com.br/interno/relatorios/detalhes-de-ativos?id=10568&amp;codativo=LF002400BWH" xr:uid="{6C5217C3-B1FF-40AD-BC08-7DA9D0B51D14}"/>
    <hyperlink ref="D248" r:id="rId245" display="https://afinvest.com.br/interno/relatorios/detalhes-de-ativos?id=10568&amp;codativo=LF002400BWH" xr:uid="{F4931724-3427-428D-9DCC-7D323A97C439}"/>
    <hyperlink ref="D249" r:id="rId246" display="https://afinvest.com.br/interno/relatorios/detalhes-de-ativos?id=7100&amp;codativo=LF002307IJ6" xr:uid="{E5CD0652-64C0-4120-B6BE-F26CAF71866D}"/>
    <hyperlink ref="D250" r:id="rId247" display="https://afinvest.com.br/interno/relatorios/detalhes-de-ativos?id=7100&amp;codativo=LF002307IJ6" xr:uid="{7A4C1D7A-8C30-4512-9D0E-78627096DBC6}"/>
    <hyperlink ref="D251" r:id="rId248" display="https://afinvest.com.br/interno/relatorios/detalhes-de-ativos?id=10568&amp;codativo=LF002400BWH" xr:uid="{5364BDD5-91E3-46A8-98EC-D85F7F811506}"/>
    <hyperlink ref="D252" r:id="rId249" display="https://afinvest.com.br/interno/relatorios/detalhes-de-ativos?id=7100&amp;codativo=LF002307IJ6" xr:uid="{0AB128AB-5A32-4412-82FA-1C185D1F7198}"/>
    <hyperlink ref="D253" r:id="rId250" display="https://afinvest.com.br/interno/relatorios/detalhes-de-ativos?id=7100&amp;codativo=LF002307IJ6" xr:uid="{07BC9C53-6F3C-4337-9D43-8C1501006750}"/>
    <hyperlink ref="D254" r:id="rId251" display="https://afinvest.com.br/interno/relatorios/detalhes-de-ativos?id=10568&amp;codativo=LF002400BWH" xr:uid="{AEFA70CB-AA6A-462B-B81D-9C6BA32C471E}"/>
    <hyperlink ref="D255" r:id="rId252" display="https://afinvest.com.br/interno/relatorios/detalhes-de-ativos?id=7100&amp;codativo=LF002307IJ6" xr:uid="{C972A33C-471F-456D-8834-CDDE865EDA59}"/>
    <hyperlink ref="D256" r:id="rId253" display="https://afinvest.com.br/interno/relatorios/detalhes-de-ativos?id=10568&amp;codativo=LF002400BWH" xr:uid="{9C9D7A68-D0B3-402C-8571-7581197A925F}"/>
    <hyperlink ref="D257" r:id="rId254" display="https://afinvest.com.br/interno/relatorios/detalhes-de-ativos?id=7100&amp;codativo=LF002307IJ6" xr:uid="{0D1F9BC0-02C8-4C0A-9C23-19F8316F7E2A}"/>
    <hyperlink ref="D258" r:id="rId255" display="https://afinvest.com.br/interno/relatorios/detalhes-de-ativos?id=7100&amp;codativo=LF002307IJ6" xr:uid="{52AF2CE8-C583-4FDA-8732-43205B929F2D}"/>
    <hyperlink ref="D259" r:id="rId256" display="https://afinvest.com.br/interno/relatorios/detalhes-de-ativos?id=1417&amp;codativo=DAPAGO30" xr:uid="{D539173A-60AD-4E64-90F9-E1E04A9EF783}"/>
    <hyperlink ref="D260" r:id="rId257" display="https://afinvest.com.br/interno/relatorios/detalhes-de-ativos?id=2957&amp;codativo=DAPAGO28" xr:uid="{CC935D0B-DDFD-4F20-8CC4-AFE3BD9C9200}"/>
    <hyperlink ref="D261" r:id="rId258" display="https://afinvest.com.br/interno/relatorios/detalhes-de-ativos?id=3090&amp;codativo=DAPMAI35" xr:uid="{2D5CFD20-BB23-44C4-B608-D4F01BF2ED57}"/>
    <hyperlink ref="D262" r:id="rId259" display="https://afinvest.com.br/interno/relatorios/detalhes-de-ativos?id=4120&amp;codativo=DAPMAI27" xr:uid="{F75FB946-857F-4389-BF08-CF9C8F791931}"/>
    <hyperlink ref="D263" r:id="rId260" display="https://afinvest.com.br/interno/relatorios/detalhes-de-ativos?id=1417&amp;codativo=DAPAGO30" xr:uid="{F31AE031-231F-44F3-B578-812AB1BA5BD4}"/>
    <hyperlink ref="D264" r:id="rId261" display="https://afinvest.com.br/interno/relatorios/detalhes-de-ativos?id=4099&amp;codativo=DAPAGO32" xr:uid="{B733F196-FA7F-4D2E-B160-9FAD355B4725}"/>
    <hyperlink ref="D265" r:id="rId262" display="https://afinvest.com.br/interno/relatorios/detalhes-de-ativos?id=4100&amp;codativo=DAPAGO40" xr:uid="{CCF5FDB9-E950-4EB6-9A57-163ED61CE993}"/>
    <hyperlink ref="D266" r:id="rId263" display="https://afinvest.com.br/interno/relatorios/detalhes-de-ativos?id=7577&amp;codativo=DAPMAI29" xr:uid="{359393BD-F7FA-4EA5-9585-C7797DE75B89}"/>
    <hyperlink ref="D267" r:id="rId264" display="https://afinvest.com.br/interno/relatorios/detalhes-de-ativos?id=2957&amp;codativo=DAPAGO28" xr:uid="{5AF9F2D1-4963-491F-8E69-FBADBE2A0F01}"/>
    <hyperlink ref="D268" r:id="rId265" display="https://afinvest.com.br/interno/relatorios/detalhes-de-ativos?id=3090&amp;codativo=DAPMAI35" xr:uid="{C42D5E4C-33EE-4CE4-90E6-BC262BEDD207}"/>
    <hyperlink ref="D269" r:id="rId266" display="https://afinvest.com.br/interno/relatorios/detalhes-de-ativos?id=4282&amp;codativo=DI1JAN28" xr:uid="{B7FE81BC-05D5-404C-AA85-C95C5320F1B5}"/>
    <hyperlink ref="D270" r:id="rId267" display="https://afinvest.com.br/interno/relatorios/detalhes-de-ativos?id=4281&amp;codativo=DI1JAN26" xr:uid="{25815CC1-021B-4E14-81E6-9EF325B64D2B}"/>
    <hyperlink ref="D271" r:id="rId268" display="https://afinvest.com.br/interno/relatorios/detalhes-de-ativos?id=940&amp;codativo=DAPAGO26" xr:uid="{879FA6B8-E1EC-41FF-B43D-2F1BAE23CFA6}"/>
    <hyperlink ref="D272" r:id="rId269" display="https://afinvest.com.br/interno/relatorios/detalhes-de-ativos?id=395&amp;codativo=DI1JAN27" xr:uid="{D59673C0-7B80-44F2-B815-8F5B02966C78}"/>
    <hyperlink ref="D273" r:id="rId270" display="https://afinvest.com.br/interno/relatorios/detalhes-de-ativos?id=4120&amp;codativo=DAPMAI27" xr:uid="{69DE3B8C-F9CB-42A2-9FBE-F1F00B849058}"/>
    <hyperlink ref="D274" r:id="rId271" display="https://afinvest.com.br/interno/relatorios/detalhes-de-ativos?id=2677&amp;codativo=DI1JAN29" xr:uid="{20ECEC25-784E-4134-8D35-CAB9161F4F5A}"/>
    <hyperlink ref="D275" r:id="rId272" display="https://afinvest.com.br/interno/relatorios/detalhes-de-ativos?id=4283&amp;codativo=DI1JAN30" xr:uid="{F23D4243-7521-4523-975B-C094E3A3B705}"/>
    <hyperlink ref="D276" r:id="rId273" display="https://afinvest.com.br/interno/relatorios/detalhes-de-ativos?id=1417&amp;codativo=DAPAGO30" xr:uid="{4BB2C00D-4812-4645-BF6E-E704E90B56C2}"/>
    <hyperlink ref="D277" r:id="rId274" display="https://afinvest.com.br/interno/relatorios/detalhes-de-ativos?id=4099&amp;codativo=DAPAGO32" xr:uid="{A19611F5-FA07-4E65-BDD2-2C1A9F6C64A2}"/>
    <hyperlink ref="D278" r:id="rId275" display="https://afinvest.com.br/interno/relatorios/detalhes-de-ativos?id=4100&amp;codativo=DAPAGO40" xr:uid="{B69B5ECE-4510-4368-A3F7-2853229F3EEB}"/>
    <hyperlink ref="D279" r:id="rId276" display="https://afinvest.com.br/interno/relatorios/detalhes-de-ativos?id=7577&amp;codativo=DAPMAI29" xr:uid="{F49172EF-360D-4FD8-9C7B-BC9D7AD5E3EC}"/>
    <hyperlink ref="D280" r:id="rId277" display="https://afinvest.com.br/interno/relatorios/detalhes-de-ativos?id=2957&amp;codativo=DAPAGO28" xr:uid="{34D5934F-75AA-4D42-B251-F42E184D8F1F}"/>
    <hyperlink ref="D281" r:id="rId278" display="https://afinvest.com.br/interno/relatorios/detalhes-de-ativos?id=3090&amp;codativo=DAPMAI35" xr:uid="{F2994C42-8EDC-4879-ACC7-EA81FD0A8B41}"/>
    <hyperlink ref="D282" r:id="rId279" display="https://afinvest.com.br/interno/relatorios/detalhes-de-ativos?id=940&amp;codativo=DAPAGO26" xr:uid="{95612F22-350E-4502-8C87-A44B0C5D3C95}"/>
    <hyperlink ref="D283" r:id="rId280" display="https://afinvest.com.br/interno/relatorios/detalhes-de-ativos?id=395&amp;codativo=DI1JAN27" xr:uid="{1F811D98-35B6-4C1E-8CAF-A9D4F5EED2EC}"/>
    <hyperlink ref="D284" r:id="rId281" display="https://afinvest.com.br/interno/relatorios/detalhes-de-ativos?id=4120&amp;codativo=DAPMAI27" xr:uid="{11F68439-DEE1-4BE6-8542-9CF37A6E7912}"/>
    <hyperlink ref="D285" r:id="rId282" display="https://afinvest.com.br/interno/relatorios/detalhes-de-ativos?id=2677&amp;codativo=DI1JAN29" xr:uid="{3913B8D0-6EE7-4746-8F42-AE2845E6BC27}"/>
    <hyperlink ref="D286" r:id="rId283" display="https://afinvest.com.br/interno/relatorios/detalhes-de-ativos?id=4283&amp;codativo=DI1JAN30" xr:uid="{2A393785-7C74-445F-9A6F-0BCBFEFCD5C3}"/>
    <hyperlink ref="D287" r:id="rId284" display="https://afinvest.com.br/interno/relatorios/detalhes-de-ativos?id=2677&amp;codativo=DI1JAN29" xr:uid="{F7D4A135-5DA6-4340-8F1A-1C77059599A0}"/>
    <hyperlink ref="D288" r:id="rId285" display="https://afinvest.com.br/interno/relatorios/detalhes-de-ativos?id=1417&amp;codativo=DAPAGO30" xr:uid="{C36C44D3-33D1-47C8-B0C8-949A99539D8C}"/>
    <hyperlink ref="D289" r:id="rId286" display="https://afinvest.com.br/interno/relatorios/detalhes-de-ativos?id=7577&amp;codativo=DAPMAI29" xr:uid="{616C1F31-9B23-4DCF-8BA3-D7541974CBB1}"/>
    <hyperlink ref="D290" r:id="rId287" display="https://afinvest.com.br/interno/relatorios/detalhes-de-ativos?id=2957&amp;codativo=DAPAGO28" xr:uid="{1487D2CF-2CEF-420D-806B-CB2A0E12AAF0}"/>
    <hyperlink ref="D291" r:id="rId288" display="https://afinvest.com.br/interno/relatorios/detalhes-de-ativos?id=395&amp;codativo=DI1JAN27" xr:uid="{2FD8214D-B723-4976-9E5D-9160860721C6}"/>
    <hyperlink ref="D292" r:id="rId289" display="https://afinvest.com.br/interno/relatorios/detalhes-de-ativos?id=4281&amp;codativo=DI1JAN26" xr:uid="{986FCEB7-20EF-48EB-9119-9E51D345A9D2}"/>
    <hyperlink ref="D293" r:id="rId290" display="https://afinvest.com.br/interno/relatorios/detalhes-de-ativos?id=940&amp;codativo=DAPAGO26" xr:uid="{D04B3003-B127-4D0E-BC6A-44385C2CFB9B}"/>
    <hyperlink ref="D294" r:id="rId291" display="https://afinvest.com.br/interno/relatorios/detalhes-de-ativos?id=4297&amp;codativo=DI1JUL26" xr:uid="{17AFD241-91FC-4D8E-B2C0-84244CEF58DF}"/>
    <hyperlink ref="D295" r:id="rId292" display="https://afinvest.com.br/interno/relatorios/detalhes-de-ativos?id=4120&amp;codativo=DAPMAI27" xr:uid="{5BC906B0-2B89-45EB-B559-B50ACE3C3CC0}"/>
    <hyperlink ref="D296" r:id="rId293" display="https://afinvest.com.br/interno/relatorios/detalhes-de-ativos?id=1417&amp;codativo=DAPAGO30" xr:uid="{3353F162-3F18-4EC7-B642-AC41A191140A}"/>
    <hyperlink ref="D297" r:id="rId294" display="https://afinvest.com.br/interno/relatorios/detalhes-de-ativos?id=2677&amp;codativo=DI1JAN29" xr:uid="{AAFD0A0B-8E8D-4B89-AB98-9F62C979B8FF}"/>
    <hyperlink ref="D298" r:id="rId295" display="https://afinvest.com.br/interno/relatorios/detalhes-de-ativos?id=7577&amp;codativo=DAPMAI29" xr:uid="{A8D89521-9335-4DD4-B483-536C0208E823}"/>
    <hyperlink ref="D299" r:id="rId296" display="https://afinvest.com.br/interno/relatorios/detalhes-de-ativos?id=2957&amp;codativo=DAPAGO28" xr:uid="{51963A17-A9EA-46B1-8849-C2EFF0996A6A}"/>
    <hyperlink ref="D300" r:id="rId297" display="https://afinvest.com.br/interno/relatorios/detalhes-de-ativos?id=395&amp;codativo=DI1JAN27" xr:uid="{637932F7-5CBC-413D-A7D2-FF3192873F85}"/>
    <hyperlink ref="D301" r:id="rId298" display="https://afinvest.com.br/interno/relatorios/detalhes-de-ativos?id=4281&amp;codativo=DI1JAN26" xr:uid="{5D421C72-5A79-4BBF-AF10-4B3BFEED767E}"/>
    <hyperlink ref="D302" r:id="rId299" display="https://afinvest.com.br/interno/relatorios/detalhes-de-ativos?id=940&amp;codativo=DAPAGO26" xr:uid="{DEA3EA5D-9770-4274-81BB-7E871C42F8E4}"/>
    <hyperlink ref="D303" r:id="rId300" display="https://afinvest.com.br/interno/relatorios/detalhes-de-ativos?id=4120&amp;codativo=DAPMAI27" xr:uid="{D5D7853E-1707-4CF6-89FB-D3226697CCB3}"/>
    <hyperlink ref="D304" r:id="rId301" display="https://afinvest.com.br/interno/relatorios/detalhes-de-ativos?id=9030&amp;codativo=DOLNOV25" xr:uid="{31E672D3-62A3-45E8-B6D9-5FD2DC89A39D}"/>
    <hyperlink ref="D305" r:id="rId302" display="https://afinvest.com.br/interno/relatorios/detalhes-de-ativos?id=9030&amp;codativo=DOLNOV25" xr:uid="{34E41848-F0AA-451A-9FC9-0F155C270021}"/>
    <hyperlink ref="D306" r:id="rId303" display="https://afinvest.com.br/interno/relatorios/detalhes-de-ativos?id=4226&amp;codativo=DDIJAN29" xr:uid="{802FD8BF-77C9-4EA9-A625-DAD4534310B1}"/>
    <hyperlink ref="D307" r:id="rId304" display="https://afinvest.com.br/interno/relatorios/detalhes-de-ativos?id=2952&amp;codativo=DDIJAN31" xr:uid="{B3CB1319-E193-41FA-B560-BF7374267150}"/>
    <hyperlink ref="D308" r:id="rId305" display="https://afinvest.com.br/interno/relatorios/detalhes-de-ativos?id=2677&amp;codativo=DI1JAN29" xr:uid="{A2A2823F-4BA6-4A99-80EA-63FA36367C41}"/>
    <hyperlink ref="D309" r:id="rId306" display="https://afinvest.com.br/interno/relatorios/detalhes-de-ativos?id=1417&amp;codativo=DAPAGO30" xr:uid="{3338E7C0-F0FA-41F8-9146-B26172B7CC8E}"/>
    <hyperlink ref="D310" r:id="rId307" display="https://afinvest.com.br/interno/relatorios/detalhes-de-ativos?id=7577&amp;codativo=DAPMAI29" xr:uid="{2583B8B5-BC81-432C-A585-4D17B18BA07C}"/>
    <hyperlink ref="D311" r:id="rId308" display="https://afinvest.com.br/interno/relatorios/detalhes-de-ativos?id=2957&amp;codativo=DAPAGO28" xr:uid="{F003AC60-98DF-4DDC-9F75-529C29BFB369}"/>
    <hyperlink ref="D312" r:id="rId309" display="https://afinvest.com.br/interno/relatorios/detalhes-de-ativos?id=4281&amp;codativo=DI1JAN26" xr:uid="{CAAE9ABD-84C2-4A46-9F27-EDB897122A00}"/>
    <hyperlink ref="D313" r:id="rId310" display="https://afinvest.com.br/interno/relatorios/detalhes-de-ativos?id=2842&amp;codativo=DDIJAN27" xr:uid="{E6AE8654-4A53-4287-9605-5CD86B1FF394}"/>
    <hyperlink ref="D314" r:id="rId311" display="https://afinvest.com.br/interno/relatorios/detalhes-de-ativos?id=940&amp;codativo=DAPAGO26" xr:uid="{31A1B522-F21D-42BC-8A04-74ABE23FD254}"/>
    <hyperlink ref="D315" r:id="rId312" display="https://afinvest.com.br/interno/relatorios/detalhes-de-ativos?id=4120&amp;codativo=DAPMAI27" xr:uid="{D65D08E9-B764-4DEE-970D-799C5D66285F}"/>
    <hyperlink ref="D316" r:id="rId313" display="https://afinvest.com.br/interno/relatorios/detalhes-de-ativos?id=3090&amp;codativo=DAPMAI35" xr:uid="{9D6335A5-FBA2-4138-AEAD-7904156D8F85}"/>
    <hyperlink ref="D317" r:id="rId314" display="https://afinvest.com.br/interno/relatorios/detalhes-de-ativos?id=395&amp;codativo=DI1JAN27" xr:uid="{26390A65-0BE7-4968-8640-3997B3392375}"/>
    <hyperlink ref="D318" r:id="rId315" display="https://afinvest.com.br/interno/relatorios/detalhes-de-ativos?id=9971&amp;codativo=T10DEZ25" xr:uid="{4C99F4C7-EAAA-4C34-9CEB-871ECC53F3DF}"/>
    <hyperlink ref="D319" r:id="rId316" display="https://afinvest.com.br/interno/relatorios/detalhes-de-ativos?id=9028&amp;codativo=DDINOV25" xr:uid="{91D0242A-F9F0-426D-A28C-2A8D213423AC}"/>
    <hyperlink ref="D320" r:id="rId317" display="https://afinvest.com.br/interno/relatorios/detalhes-de-ativos?id=2677&amp;codativo=DI1JAN29" xr:uid="{992B4220-BF87-4AA4-B64F-D845A14AFF87}"/>
    <hyperlink ref="D321" r:id="rId318" display="https://afinvest.com.br/interno/relatorios/detalhes-de-ativos?id=4282&amp;codativo=DI1JAN28" xr:uid="{9EED7437-AADA-4620-B6C8-6E1E1C888707}"/>
    <hyperlink ref="D322" r:id="rId319" display="https://afinvest.com.br/interno/relatorios/detalhes-de-ativos?id=1417&amp;codativo=DAPAGO30" xr:uid="{6B93C657-1E8F-4D0C-A455-B1CF06D31A61}"/>
    <hyperlink ref="D323" r:id="rId320" display="https://afinvest.com.br/interno/relatorios/detalhes-de-ativos?id=7577&amp;codativo=DAPMAI29" xr:uid="{4027CD95-9C84-4CA4-AE6A-59451F923565}"/>
    <hyperlink ref="D324" r:id="rId321" display="https://afinvest.com.br/interno/relatorios/detalhes-de-ativos?id=2957&amp;codativo=DAPAGO28" xr:uid="{B1461922-ACCD-43AF-A158-366D9CB6442F}"/>
    <hyperlink ref="D325" r:id="rId322" display="https://afinvest.com.br/interno/relatorios/detalhes-de-ativos?id=4120&amp;codativo=DAPMAI27" xr:uid="{CBD4208A-57BF-4E4A-ACFC-934CF458341E}"/>
    <hyperlink ref="D326" r:id="rId323" display="https://afinvest.com.br/interno/relatorios/detalhes-de-ativos?id=940&amp;codativo=DAPAGO26" xr:uid="{D755C1A3-88D2-4C05-805E-68E89457FA99}"/>
    <hyperlink ref="D327" r:id="rId324" display="https://afinvest.com.br/interno/relatorios/detalhes-de-ativos?id=4297&amp;codativo=DI1JUL26" xr:uid="{93328161-D51A-4763-AE95-F5379EEBA179}"/>
    <hyperlink ref="D328" r:id="rId325" display="https://afinvest.com.br/interno/relatorios/detalhes-de-ativos?id=3090&amp;codativo=DAPMAI35" xr:uid="{E9B4B5C2-2FFD-4B9F-8868-3CCF65CDBFF2}"/>
    <hyperlink ref="D329" r:id="rId326" display="https://afinvest.com.br/interno/relatorios/detalhes-de-ativos?id=395&amp;codativo=DI1JAN27" xr:uid="{1055A73D-97DA-4714-AA45-3097F37F84AF}"/>
    <hyperlink ref="D330" r:id="rId327" display="https://afinvest.com.br/interno/relatorios/detalhes-de-ativos?id=1417&amp;codativo=DAPAGO30" xr:uid="{7F5FC563-3EBA-4E1E-A718-31F17BB4C775}"/>
    <hyperlink ref="D331" r:id="rId328" display="https://afinvest.com.br/interno/relatorios/detalhes-de-ativos?id=4099&amp;codativo=DAPAGO32" xr:uid="{D3E909C3-BDC6-49CD-B6C9-13B22D2867AE}"/>
    <hyperlink ref="D332" r:id="rId329" display="https://afinvest.com.br/interno/relatorios/detalhes-de-ativos?id=7577&amp;codativo=DAPMAI29" xr:uid="{A88EAAC0-ED65-4D70-A0CC-273EF01C4941}"/>
    <hyperlink ref="D333" r:id="rId330" display="https://afinvest.com.br/interno/relatorios/detalhes-de-ativos?id=4100&amp;codativo=DAPAGO40" xr:uid="{3A4A8190-5322-4CBA-8DC1-34FB6AC69BE4}"/>
    <hyperlink ref="D334" r:id="rId331" display="https://afinvest.com.br/interno/relatorios/detalhes-de-ativos?id=2957&amp;codativo=DAPAGO28" xr:uid="{E845129F-9A30-4959-A92C-B826780F78DB}"/>
    <hyperlink ref="D335" r:id="rId332" display="https://afinvest.com.br/interno/relatorios/detalhes-de-ativos?id=3090&amp;codativo=DAPMAI35" xr:uid="{9FBF614B-2E6F-4F60-B142-2B4BE1483153}"/>
    <hyperlink ref="D336" r:id="rId333" display="https://afinvest.com.br/interno/relatorios/detalhes-de-ativos?id=2677&amp;codativo=DI1JAN29" xr:uid="{58575B83-339F-444B-A2FC-4503E72CC49A}"/>
    <hyperlink ref="D337" r:id="rId334" display="https://afinvest.com.br/interno/relatorios/detalhes-de-ativos?id=4281&amp;codativo=DI1JAN26" xr:uid="{7FE3A378-2B92-431E-B85A-5A2ED7645210}"/>
    <hyperlink ref="D338" r:id="rId335" display="https://afinvest.com.br/interno/relatorios/detalhes-de-ativos?id=940&amp;codativo=DAPAGO26" xr:uid="{DFD2780D-F151-4AE4-A2BC-7DED6F681CAE}"/>
    <hyperlink ref="D339" r:id="rId336" display="https://afinvest.com.br/interno/relatorios/detalhes-de-ativos?id=4282&amp;codativo=DI1JAN28" xr:uid="{2BABF45E-DA50-4050-811E-81191CC14855}"/>
    <hyperlink ref="D340" r:id="rId337" display="https://afinvest.com.br/interno/relatorios/detalhes-de-ativos?id=395&amp;codativo=DI1JAN27" xr:uid="{C1585C15-3C02-4305-8F73-3689206778A8}"/>
    <hyperlink ref="D341" r:id="rId338" display="https://afinvest.com.br/interno/relatorios/detalhes-de-ativos?id=4120&amp;codativo=DAPMAI27" xr:uid="{E8510E93-2430-43C5-9D37-A301B066FD04}"/>
    <hyperlink ref="D342" r:id="rId339" display="https://afinvest.com.br/interno/relatorios/detalhes-de-ativos?id=4283&amp;codativo=DI1JAN30" xr:uid="{0380B7FC-F0AE-4C17-86B8-EDF55B7CD480}"/>
    <hyperlink ref="D343" r:id="rId340" display="https://afinvest.com.br/interno/relatorios/detalhes-de-ativos?id=2677&amp;codativo=DI1JAN29" xr:uid="{057E1D23-951F-4792-B778-6DEBE56B9A70}"/>
    <hyperlink ref="D344" r:id="rId341" display="https://afinvest.com.br/interno/relatorios/detalhes-de-ativos?id=7577&amp;codativo=DAPMAI29" xr:uid="{D2B6C361-DDF0-4DA9-B0EA-277D561E634C}"/>
    <hyperlink ref="D345" r:id="rId342" display="https://afinvest.com.br/interno/relatorios/detalhes-de-ativos?id=2957&amp;codativo=DAPAGO28" xr:uid="{AA7342C4-267C-45C2-9455-03B5088A4947}"/>
    <hyperlink ref="D346" r:id="rId343" display="https://afinvest.com.br/interno/relatorios/detalhes-de-ativos?id=940&amp;codativo=DAPAGO26" xr:uid="{884463A5-219D-4FF3-A862-DCAE80E353E8}"/>
    <hyperlink ref="D347" r:id="rId344" display="https://afinvest.com.br/interno/relatorios/detalhes-de-ativos?id=4120&amp;codativo=DAPMAI27" xr:uid="{69266D7A-7A86-4DBE-A6DE-EE235AF09FA7}"/>
    <hyperlink ref="D348" r:id="rId345" display="https://afinvest.com.br/interno/relatorios/detalhes-de-ativos?id=3090&amp;codativo=DAPMAI35" xr:uid="{B148BF4E-CC4F-4AB2-98EB-955AA9E8B6CF}"/>
    <hyperlink ref="D349" r:id="rId346" display="https://afinvest.com.br/interno/relatorios/detalhes-de-ativos?id=395&amp;codativo=DI1JAN27" xr:uid="{543F0454-2BC7-492E-8384-43D356E25838}"/>
    <hyperlink ref="D350" r:id="rId347" display="https://afinvest.com.br/interno/relatorios/detalhes-de-ativos?id=1417&amp;codativo=DAPAGO30" xr:uid="{569D9DAF-D616-4F8F-B24E-E83BBB956AFC}"/>
    <hyperlink ref="D351" r:id="rId348" display="https://afinvest.com.br/interno/relatorios/detalhes-de-ativos?id=4099&amp;codativo=DAPAGO32" xr:uid="{B2850125-AB8E-4D15-89A1-A87F9F0498F7}"/>
    <hyperlink ref="D352" r:id="rId349" display="https://afinvest.com.br/interno/relatorios/detalhes-de-ativos?id=4100&amp;codativo=DAPAGO40" xr:uid="{5F94618F-435D-419F-86D8-1DB23BD76CF7}"/>
    <hyperlink ref="D353" r:id="rId350" display="https://afinvest.com.br/interno/relatorios/detalhes-de-ativos?id=7577&amp;codativo=DAPMAI29" xr:uid="{7AC31EF2-5094-4D46-BA44-78953ED8E4F9}"/>
    <hyperlink ref="D354" r:id="rId351" display="https://afinvest.com.br/interno/relatorios/detalhes-de-ativos?id=2957&amp;codativo=DAPAGO28" xr:uid="{362178EF-74DD-4444-92AC-4CA9F886B0F6}"/>
    <hyperlink ref="D355" r:id="rId352" display="https://afinvest.com.br/interno/relatorios/detalhes-de-ativos?id=3090&amp;codativo=DAPMAI35" xr:uid="{09A61927-06E5-4FCF-8231-07DFFF0EF5FF}"/>
    <hyperlink ref="D356" r:id="rId353" display="https://afinvest.com.br/interno/relatorios/detalhes-de-ativos?id=2677&amp;codativo=DI1JAN29" xr:uid="{777D1CC7-FADB-42C2-B712-0D5FAFEA926B}"/>
    <hyperlink ref="D357" r:id="rId354" display="https://afinvest.com.br/interno/relatorios/detalhes-de-ativos?id=4281&amp;codativo=DI1JAN26" xr:uid="{DD65FE2F-EDE9-44FC-8E7B-40467C0D86C2}"/>
    <hyperlink ref="D358" r:id="rId355" display="https://afinvest.com.br/interno/relatorios/detalhes-de-ativos?id=940&amp;codativo=DAPAGO26" xr:uid="{0AAD991F-8860-4F84-9F0F-C15F4307F2BE}"/>
    <hyperlink ref="D359" r:id="rId356" display="https://afinvest.com.br/interno/relatorios/detalhes-de-ativos?id=395&amp;codativo=DI1JAN27" xr:uid="{DED7635F-FD39-4D63-976B-EC5564B22CC2}"/>
    <hyperlink ref="D360" r:id="rId357" display="https://afinvest.com.br/interno/relatorios/detalhes-de-ativos?id=4120&amp;codativo=DAPMAI27" xr:uid="{D48BA854-5187-429D-8B63-A9EA1EC98942}"/>
    <hyperlink ref="D361" r:id="rId358" display="https://afinvest.com.br/interno/relatorios/detalhes-de-ativos?id=4283&amp;codativo=DI1JAN30" xr:uid="{DDFE3A53-7B58-4A79-A55A-978FF75A5520}"/>
    <hyperlink ref="D362" r:id="rId359" display="https://afinvest.com.br/interno/relatorios/detalhes-de-ativos?id=2684&amp;codativo=AFHI11" xr:uid="{7BBB0DE2-71C7-4C01-A1DD-F1955640DFC3}"/>
    <hyperlink ref="D363" r:id="rId360" display="https://afinvest.com.br/interno/relatorios/detalhes-de-ativos?id=2684&amp;codativo=AFHI11" xr:uid="{544BA247-CDB3-4B69-AB16-890320B3A105}"/>
    <hyperlink ref="D364" r:id="rId361" display="https://afinvest.com.br/interno/relatorios/detalhes-de-ativos?id=8629&amp;codativo=BORDEAUX" xr:uid="{FEB49A64-77BA-4435-B9A9-7ABC25AD5622}"/>
    <hyperlink ref="D365" r:id="rId362" display="https://afinvest.com.br/interno/relatorios/detalhes-de-ativos?id=3066&amp;codativo=KAPITALO%20K10%20ADVISORY%20FIC%20FIM" xr:uid="{B2D5EFFC-8CE8-4883-B46F-EEDDF56CD5F2}"/>
    <hyperlink ref="D366" r:id="rId363" display="https://afinvest.com.br/interno/relatorios/detalhes-de-ativos?id=2889&amp;codativo=HORIZONTE%20FIM%20CP" xr:uid="{5D2787DA-25C2-42AB-BDDD-E4C9E2F331DE}"/>
    <hyperlink ref="D367" r:id="rId364" display="https://afinvest.com.br/interno/relatorios/detalhes-de-ativos?id=2889&amp;codativo=HORIZONTE%20FIM%20CP" xr:uid="{84F8ACEF-2186-4FA8-A29A-F48D7CB8785F}"/>
    <hyperlink ref="D368" r:id="rId365" display="https://afinvest.com.br/interno/relatorios/detalhes-de-ativos?id=2889&amp;codativo=HORIZONTE%20FIM%20CP" xr:uid="{51D4B682-648F-4928-8EF2-543535F1F157}"/>
    <hyperlink ref="D369" r:id="rId366" display="https://afinvest.com.br/interno/relatorios/detalhes-de-ativos?id=3065&amp;codativo=ABSOLUTE%20VERTEX%20ADVISORY%20FIC%20FIM" xr:uid="{67DEDE58-B798-4274-A828-74CC3B19795D}"/>
    <hyperlink ref="D370" r:id="rId367" display="https://afinvest.com.br/interno/relatorios/detalhes-de-ativos?id=3425&amp;codativo=2A" xr:uid="{11E19335-F5BB-44A2-B008-617D4126772F}"/>
    <hyperlink ref="D371" r:id="rId368" display="https://afinvest.com.br/interno/relatorios/detalhes-de-ativos?id=391&amp;codativo=GERAES%2030" xr:uid="{F824314C-5BC8-4056-9350-89025180E4A4}"/>
    <hyperlink ref="D372" r:id="rId369" display="https://afinvest.com.br/interno/relatorios/detalhes-de-ativos?id=391&amp;codativo=GERAES%2030" xr:uid="{57AA7772-7C36-4FFF-B105-C0CFF58E8E7F}"/>
    <hyperlink ref="D373" r:id="rId370" display="https://afinvest.com.br/interno/relatorios/detalhes-de-ativos?id=391&amp;codativo=GERAES%2030" xr:uid="{1726FF72-54F2-4E8D-8A52-A0E4FC7865A8}"/>
    <hyperlink ref="D374" r:id="rId371" display="https://afinvest.com.br/interno/relatorios/detalhes-de-ativos?id=391&amp;codativo=GERAES%2030" xr:uid="{23CB9659-2F65-4C31-82FA-D5813FAF1442}"/>
    <hyperlink ref="D375" r:id="rId372" display="https://afinvest.com.br/interno/relatorios/detalhes-de-ativos?id=391&amp;codativo=GERAES%2030" xr:uid="{A2F0C588-0A4F-4E82-97FE-3CE2DC335AD3}"/>
    <hyperlink ref="D376" r:id="rId373" display="https://afinvest.com.br/interno/relatorios/detalhes-de-ativos?id=343&amp;codativo=GERAES" xr:uid="{4A3B3D24-BCF5-4313-B4A9-B44185147805}"/>
    <hyperlink ref="D377" r:id="rId374" display="https://afinvest.com.br/interno/relatorios/detalhes-de-ativos?id=343&amp;codativo=GERAES" xr:uid="{B41F08A7-E029-4F3E-ABDF-22943FF43FFE}"/>
    <hyperlink ref="D378" r:id="rId375" display="https://afinvest.com.br/interno/relatorios/detalhes-de-ativos?id=343&amp;codativo=GERAES" xr:uid="{04BA6131-E108-4CDC-89A6-0F48F17D2E44}"/>
    <hyperlink ref="D379" r:id="rId376" display="https://afinvest.com.br/interno/relatorios/detalhes-de-ativos?id=343&amp;codativo=GERAES" xr:uid="{8BF5BF18-686D-4C49-AA20-6967FEE09B69}"/>
    <hyperlink ref="D380" r:id="rId377" display="https://afinvest.com.br/interno/relatorios/detalhes-de-ativos?id=343&amp;codativo=GERAES" xr:uid="{4AC6EDA3-6536-403C-B6BA-9D475A0D6CB9}"/>
    <hyperlink ref="D381" r:id="rId378" display="https://afinvest.com.br/interno/relatorios/detalhes-de-ativos?id=2936&amp;codativo=AF%20DEBENTURES%20INCENTIVADAS" xr:uid="{0CB8AC40-97FF-4D65-A315-0776F5344EC9}"/>
    <hyperlink ref="D382" r:id="rId379" display="https://afinvest.com.br/interno/relatorios/detalhes-de-ativos?id=873&amp;codativo=AF%20GLOBAL%20BONDS%20FI%20RF%20CP%20IE" xr:uid="{063B5120-3A74-4034-938A-51B9D6BAF716}"/>
    <hyperlink ref="D383" r:id="rId380" display="https://afinvest.com.br/interno/relatorios/detalhes-de-ativos?id=873&amp;codativo=AF%20GLOBAL%20BONDS%20FI%20RF%20CP%20IE" xr:uid="{85C9E9F8-7515-419B-8BC5-0344598348D8}"/>
    <hyperlink ref="D384" r:id="rId381" display="https://afinvest.com.br/interno/relatorios/detalhes-de-ativos?id=873&amp;codativo=AF%20GLOBAL%20BONDS%20FI%20RF%20CP%20IE" xr:uid="{0189211D-C737-4281-A3FE-E337C09319E5}"/>
    <hyperlink ref="D385" r:id="rId382" display="https://afinvest.com.br/interno/relatorios/detalhes-de-ativos?id=873&amp;codativo=AF%20GLOBAL%20BONDS%20FI%20RF%20CP%20IE" xr:uid="{1F20D969-3453-4B06-9A43-01811EF4272C}"/>
    <hyperlink ref="D386" r:id="rId383" display="https://afinvest.com.br/interno/relatorios/detalhes-de-ativos?id=873&amp;codativo=AF%20GLOBAL%20BONDS%20FI%20RF%20CP%20IE" xr:uid="{F7D2AA50-2468-40F4-A6A2-805DE5D1A0C9}"/>
    <hyperlink ref="D387" r:id="rId384" display="https://afinvest.com.br/interno/relatorios/detalhes-de-ativos?id=873&amp;codativo=AF%20GLOBAL%20BONDS%20FI%20RF%20CP%20IE" xr:uid="{3B9026EE-72E9-44B5-A533-04BB88F1546E}"/>
    <hyperlink ref="D388" r:id="rId385" display="https://afinvest.com.br/interno/relatorios/detalhes-de-ativos?id=1107&amp;codativo=AF%20MINAS" xr:uid="{0AB4A31C-6DA4-47C8-8736-64BCCAE83290}"/>
    <hyperlink ref="D389" r:id="rId386" display="https://afinvest.com.br/interno/relatorios/detalhes-de-ativos?id=1107&amp;codativo=AF%20MINAS" xr:uid="{65AD5FD3-A7E0-4608-ABF1-CCAB90FA3605}"/>
    <hyperlink ref="D390" r:id="rId387" display="https://afinvest.com.br/interno/relatorios/detalhes-de-ativos?id=3247&amp;codativo=SANTANDER%20CASH%20ORANGE" xr:uid="{50408C44-DC27-4ACD-BA22-C8F1B5B2A654}"/>
    <hyperlink ref="D391" r:id="rId388" display="https://afinvest.com.br/interno/relatorios/detalhes-de-ativos?id=1104&amp;codativo=CASH%20BLUE" xr:uid="{F2F12321-B447-49AA-B6F9-D8C0B6F3848D}"/>
    <hyperlink ref="D392" r:id="rId389" display="https://afinvest.com.br/interno/relatorios/detalhes-de-ativos?id=2710&amp;codativo=Santander%20CashBlack" xr:uid="{7A7B697C-E19F-4D9B-B37D-A868704D53A9}"/>
    <hyperlink ref="D393" r:id="rId390" display="https://afinvest.com.br/interno/relatorios/detalhes-de-ativos?id=2710&amp;codativo=Santander%20CashBlack" xr:uid="{35D02AEB-8692-4B76-A995-543397518295}"/>
    <hyperlink ref="D394" r:id="rId391" display="https://afinvest.com.br/interno/relatorios/detalhes-de-ativos?id=2710&amp;codativo=Santander%20CashBlack" xr:uid="{F9C33104-403E-4F23-B395-95ACE7AF1833}"/>
    <hyperlink ref="D395" r:id="rId392" display="https://afinvest.com.br/interno/relatorios/detalhes-de-ativos?id=2710&amp;codativo=Santander%20CashBlack" xr:uid="{2C127CFA-DADA-4076-B2D3-6F50F5D7F9F9}"/>
    <hyperlink ref="D396" r:id="rId393" display="https://afinvest.com.br/interno/relatorios/detalhes-de-ativos?id=7739&amp;codativo=SANTANDER%20CASH%20BLACK%20III" xr:uid="{51C0BA1B-4986-49B3-A216-2DCFB075DE42}"/>
    <hyperlink ref="D397" r:id="rId394" display="https://afinvest.com.br/interno/relatorios/detalhes-de-ativos?id=7739&amp;codativo=SANTANDER%20CASH%20BLACK%20III" xr:uid="{7C00EF42-56C1-475A-AAC7-62D277FB2D6F}"/>
    <hyperlink ref="D398" r:id="rId395" display="https://afinvest.com.br/interno/relatorios/detalhes-de-ativos?id=10427&amp;codativo=FIDC%20Unique%20Sr%202" xr:uid="{3AF5B930-5476-49F7-BAC3-415094516BA5}"/>
    <hyperlink ref="D399" r:id="rId396" display="https://afinvest.com.br/interno/relatorios/detalhes-de-ativos?id=10427&amp;codativo=FIDC%20Unique%20Sr%202" xr:uid="{CB732378-33C6-4E98-ACBE-CC5EDC5A4F9B}"/>
    <hyperlink ref="D400" r:id="rId397" display="https://afinvest.com.br/interno/relatorios/detalhes-de-ativos?id=10427&amp;codativo=FIDC%20Unique%20Sr%202" xr:uid="{2ED7F07D-2B7F-4A81-857C-A0CB88F3ABC8}"/>
    <hyperlink ref="D401" r:id="rId398" display="https://afinvest.com.br/interno/relatorios/detalhes-de-ativos?id=408&amp;codativo=FIDC%20Sifra%20Plus%20Sr" xr:uid="{82E9D296-3C09-4D5E-ABE1-338CDBA5CC65}"/>
    <hyperlink ref="D402" r:id="rId399" display="https://afinvest.com.br/interno/relatorios/detalhes-de-ativos?id=408&amp;codativo=FIDC%20Sifra%20Plus%20Sr" xr:uid="{10CB2114-BC0F-4CC3-8420-760C034F071A}"/>
    <hyperlink ref="D403" r:id="rId400" display="https://afinvest.com.br/interno/relatorios/detalhes-de-ativos?id=408&amp;codativo=FIDC%20Sifra%20Plus%20Sr" xr:uid="{56A66214-CB22-4768-B6FB-AA3AD9D3174D}"/>
    <hyperlink ref="D404" r:id="rId401" display="https://afinvest.com.br/interno/relatorios/detalhes-de-ativos?id=408&amp;codativo=FIDC%20Sifra%20Plus%20Sr" xr:uid="{136C9653-E836-4473-A1E5-B0AFB0A56731}"/>
    <hyperlink ref="D405" r:id="rId402" display="https://afinvest.com.br/interno/relatorios/detalhes-de-ativos?id=408&amp;codativo=FIDC%20Sifra%20Plus%20Sr" xr:uid="{DFA1D8C2-1AB9-4851-B18A-6DE573E4B29F}"/>
    <hyperlink ref="D406" r:id="rId403" display="https://afinvest.com.br/interno/relatorios/detalhes-de-ativos?id=408&amp;codativo=FIDC%20Sifra%20Plus%20Sr" xr:uid="{1F51600B-026B-4C40-BF4B-7C3BF61EAD0B}"/>
    <hyperlink ref="D407" r:id="rId404" display="https://afinvest.com.br/interno/relatorios/detalhes-de-ativos?id=9574&amp;codativo=SB%20CR%C3%89DITO%20FIDC%20MULTISSETORIAL%20SR8" xr:uid="{492CDD0D-38AC-4D33-AFA8-64EAD7978564}"/>
    <hyperlink ref="D408" r:id="rId405" display="https://afinvest.com.br/interno/relatorios/detalhes-de-ativos?id=2845&amp;codativo=FIDC%20Red%20Multissetorial" xr:uid="{3C38EC0B-A51E-457A-9173-C2E9E7D2324C}"/>
    <hyperlink ref="D409" r:id="rId406" display="https://afinvest.com.br/interno/relatorios/detalhes-de-ativos?id=2845&amp;codativo=FIDC%20Red%20Multissetorial" xr:uid="{F32F7925-D9A6-49A4-9AA8-C3100BFB3430}"/>
    <hyperlink ref="D410" r:id="rId407" display="https://afinvest.com.br/interno/relatorios/detalhes-de-ativos?id=2845&amp;codativo=FIDC%20Red%20Multissetorial" xr:uid="{05D3F172-1EFD-4A36-A02A-365281A69179}"/>
    <hyperlink ref="D411" r:id="rId408" display="https://afinvest.com.br/interno/relatorios/detalhes-de-ativos?id=2845&amp;codativo=FIDC%20Red%20Multissetorial" xr:uid="{FCC88116-349A-4082-85D5-5E9D402581DD}"/>
    <hyperlink ref="D412" r:id="rId409" display="https://afinvest.com.br/interno/relatorios/detalhes-de-ativos?id=2845&amp;codativo=FIDC%20Red%20Multissetorial" xr:uid="{8B97B63A-89E7-4165-9542-22CE363D4E31}"/>
    <hyperlink ref="D413" r:id="rId410" display="https://afinvest.com.br/interno/relatorios/detalhes-de-ativos?id=2845&amp;codativo=FIDC%20Red%20Multissetorial" xr:uid="{5AB84070-5596-4748-9ECF-CC0D29AFD80D}"/>
    <hyperlink ref="D414" r:id="rId411" display="https://afinvest.com.br/interno/relatorios/detalhes-de-ativos?id=7680&amp;codativo=FIDC%20Pagbem%20Sr%208" xr:uid="{014EEB8B-46CC-4B19-9052-00CAD42CE189}"/>
    <hyperlink ref="D415" r:id="rId412" display="https://afinvest.com.br/interno/relatorios/detalhes-de-ativos?id=7680&amp;codativo=FIDC%20Pagbem%20Sr%208" xr:uid="{D3DEE9C5-797B-4161-A0A2-DB80545DA4E1}"/>
    <hyperlink ref="D416" r:id="rId413" display="https://afinvest.com.br/interno/relatorios/detalhes-de-ativos?id=7680&amp;codativo=FIDC%20Pagbem%20Sr%208" xr:uid="{78BC2649-54CC-4F50-9578-1790890E1599}"/>
    <hyperlink ref="D417" r:id="rId414" display="https://afinvest.com.br/interno/relatorios/detalhes-de-ativos?id=7680&amp;codativo=FIDC%20Pagbem%20Sr%208" xr:uid="{63B177DE-DEDA-46E8-8533-6D06684EEBB2}"/>
    <hyperlink ref="D418" r:id="rId415" display="https://afinvest.com.br/interno/relatorios/detalhes-de-ativos?id=7680&amp;codativo=FIDC%20Pagbem%20Sr%208" xr:uid="{1A2A527C-041C-4B0B-A64B-272854DB0404}"/>
    <hyperlink ref="D419" r:id="rId416" display="https://afinvest.com.br/interno/relatorios/detalhes-de-ativos?id=7680&amp;codativo=FIDC%20Pagbem%20Sr%208" xr:uid="{E8C4BA13-EB8C-4A7D-9027-03447FE025B3}"/>
    <hyperlink ref="D420" r:id="rId417" display="https://afinvest.com.br/interno/relatorios/detalhes-de-ativos?id=7680&amp;codativo=FIDC%20Pagbem%20Sr%208" xr:uid="{F0E774A1-8904-4299-A513-13B80E2BF615}"/>
    <hyperlink ref="D421" r:id="rId418" display="https://afinvest.com.br/interno/relatorios/detalhes-de-ativos?id=7680&amp;codativo=FIDC%20Pagbem%20Sr%208" xr:uid="{CA9B71CE-1C8A-48E6-A15E-38976DEC0469}"/>
    <hyperlink ref="D422" r:id="rId419" display="https://afinvest.com.br/interno/relatorios/detalhes-de-ativos?id=8473&amp;codativo=FIDC%20ICred%20Sr" xr:uid="{A240990F-599C-409D-BF2E-410A11E15D61}"/>
    <hyperlink ref="D423" r:id="rId420" display="https://afinvest.com.br/interno/relatorios/detalhes-de-ativos?id=8473&amp;codativo=FIDC%20ICred%20Sr" xr:uid="{29C416EC-ECE6-48F4-8EF6-224265CB0A7C}"/>
    <hyperlink ref="D424" r:id="rId421" display="https://afinvest.com.br/interno/relatorios/detalhes-de-ativos?id=8473&amp;codativo=FIDC%20ICred%20Sr" xr:uid="{5DC515E6-43CF-4EA6-BB48-9FF871C46050}"/>
    <hyperlink ref="D425" r:id="rId422" display="https://afinvest.com.br/interno/relatorios/detalhes-de-ativos?id=8477&amp;codativo=FIDC%20iCred%20Meza%202" xr:uid="{3662E27A-8CCF-425A-85AC-2C0D6872F523}"/>
    <hyperlink ref="D426" r:id="rId423" display="https://afinvest.com.br/interno/relatorios/detalhes-de-ativos?id=8473&amp;codativo=FIDC%20ICred%20Sr" xr:uid="{7D72996F-4F8E-41C4-9FC0-63A549C83A50}"/>
    <hyperlink ref="D427" r:id="rId424" display="https://afinvest.com.br/interno/relatorios/detalhes-de-ativos?id=8473&amp;codativo=FIDC%20ICred%20Sr" xr:uid="{FE39D445-F121-4457-8044-244C789FF2DE}"/>
    <hyperlink ref="D428" r:id="rId425" display="https://afinvest.com.br/interno/relatorios/detalhes-de-ativos?id=8328&amp;codativo=FIDC%20Guardian%20MC%20II%20Sr" xr:uid="{6E41B40A-37D5-4B48-916E-20181AAEAE56}"/>
    <hyperlink ref="D429" r:id="rId426" display="https://afinvest.com.br/interno/relatorios/detalhes-de-ativos?id=8328&amp;codativo=FIDC%20Guardian%20MC%20II%20Sr" xr:uid="{8CA05453-4A76-4503-B337-1E49D33E6C42}"/>
    <hyperlink ref="D430" r:id="rId427" display="https://afinvest.com.br/interno/relatorios/detalhes-de-ativos?id=8328&amp;codativo=FIDC%20Guardian%20MC%20II%20Sr" xr:uid="{D5E426A4-7838-46D4-98F6-931DD314F8FE}"/>
    <hyperlink ref="D431" r:id="rId428" display="https://afinvest.com.br/interno/relatorios/detalhes-de-ativos?id=8328&amp;codativo=FIDC%20Guardian%20MC%20II%20Sr" xr:uid="{7F0A4876-8BF5-4A0E-92AB-D9A8C9521B8D}"/>
    <hyperlink ref="D432" r:id="rId429" display="https://afinvest.com.br/interno/relatorios/detalhes-de-ativos?id=8328&amp;codativo=FIDC%20Guardian%20MC%20II%20Sr" xr:uid="{24F5E2F4-3D38-4B95-829D-4BCE0BA22564}"/>
    <hyperlink ref="D433" r:id="rId430" display="https://afinvest.com.br/interno/relatorios/detalhes-de-ativos?id=8328&amp;codativo=FIDC%20Guardian%20MC%20II%20Sr" xr:uid="{D2948C63-ACD5-420F-A64C-4881AF7215C9}"/>
    <hyperlink ref="D434" r:id="rId431" display="https://afinvest.com.br/interno/relatorios/detalhes-de-ativos?id=8328&amp;codativo=FIDC%20Guardian%20MC%20II%20Sr" xr:uid="{40EE5D10-EF07-4F9B-829B-52167640522E}"/>
    <hyperlink ref="D435" r:id="rId432" display="https://afinvest.com.br/interno/relatorios/detalhes-de-ativos?id=8328&amp;codativo=FIDC%20Guardian%20MC%20II%20Sr" xr:uid="{6DB44EDC-149C-49DE-8EF8-4C0A7AE53130}"/>
    <hyperlink ref="D436" r:id="rId433" display="https://afinvest.com.br/interno/relatorios/detalhes-de-ativos?id=9577&amp;codativo=GREEN%20FIDC%20SOLAR" xr:uid="{BF3ADA42-A3AD-4294-9E1E-44F1D47F7060}"/>
    <hyperlink ref="D437" r:id="rId434" display="https://afinvest.com.br/interno/relatorios/detalhes-de-ativos?id=3131&amp;codativo=FIDC%20TMAQ21" xr:uid="{4787181E-8EAE-4883-A0EB-978F5BC42048}"/>
    <hyperlink ref="D438" r:id="rId435" display="https://afinvest.com.br/interno/relatorios/detalhes-de-ativos?id=9750&amp;codativo=FIDC%20NOTO%20CONSIGNADOS%20SR1" xr:uid="{1679D633-D7D8-4749-8882-3A158B53136B}"/>
    <hyperlink ref="D439" r:id="rId436" display="https://afinvest.com.br/interno/relatorios/detalhes-de-ativos?id=9750&amp;codativo=FIDC%20NOTO%20CONSIGNADOS%20SR1" xr:uid="{87D00ED4-2C2D-4EE0-ACE2-93BD603B59AE}"/>
    <hyperlink ref="D440" r:id="rId437" display="https://afinvest.com.br/interno/relatorios/detalhes-de-ativos?id=9750&amp;codativo=FIDC%20NOTO%20CONSIGNADOS%20SR1" xr:uid="{B39431A9-1A41-4EFE-AB45-34FCFB113321}"/>
    <hyperlink ref="D441" r:id="rId438" display="https://afinvest.com.br/interno/relatorios/detalhes-de-ativos?id=9750&amp;codativo=FIDC%20NOTO%20CONSIGNADOS%20SR1" xr:uid="{FC37C5B7-C3A0-463C-8F3F-4DAB21D03886}"/>
    <hyperlink ref="D442" r:id="rId439" display="https://afinvest.com.br/interno/relatorios/detalhes-de-ativos?id=9750&amp;codativo=FIDC%20NOTO%20CONSIGNADOS%20SR1" xr:uid="{F8A801FE-E7D4-4820-AF37-6E3DF5B36480}"/>
    <hyperlink ref="D443" r:id="rId440" display="https://afinvest.com.br/interno/relatorios/detalhes-de-ativos?id=9750&amp;codativo=FIDC%20NOTO%20CONSIGNADOS%20SR1" xr:uid="{5133283B-80C5-42D9-9679-C4F64E58F517}"/>
    <hyperlink ref="D444" r:id="rId441" display="https://afinvest.com.br/interno/relatorios/detalhes-de-ativos?id=9750&amp;codativo=FIDC%20NOTO%20CONSIGNADOS%20SR1" xr:uid="{3BAC3B97-DA74-4355-80AD-7C82A653E3AE}"/>
    <hyperlink ref="D445" r:id="rId442" display="https://afinvest.com.br/interno/relatorios/detalhes-de-ativos?id=9750&amp;codativo=FIDC%20NOTO%20CONSIGNADOS%20SR1" xr:uid="{AF11C70B-3FD4-49C6-A7DA-33BB3A81EFEB}"/>
    <hyperlink ref="D446" r:id="rId443" display="https://afinvest.com.br/interno/relatorios/detalhes-de-ativos?id=5743&amp;codativo=FIDC%20FS%20FORTALECE" xr:uid="{737A8B73-DAE0-46D8-A7CC-A7C1993AAFF1}"/>
    <hyperlink ref="D447" r:id="rId444" display="https://afinvest.com.br/interno/relatorios/detalhes-de-ativos?id=5743&amp;codativo=FIDC%20FS%20FORTALECE" xr:uid="{519EF34A-9808-4CD1-BB00-698A29F63944}"/>
    <hyperlink ref="D448" r:id="rId445" display="https://afinvest.com.br/interno/relatorios/detalhes-de-ativos?id=5743&amp;codativo=FIDC%20FS%20FORTALECE" xr:uid="{235C4083-4243-495B-B96F-C96584FBAF6B}"/>
    <hyperlink ref="D449" r:id="rId446" display="https://afinvest.com.br/interno/relatorios/detalhes-de-ativos?id=5743&amp;codativo=FIDC%20FS%20FORTALECE" xr:uid="{BB3A7452-31FC-46D4-909C-E241541D10B5}"/>
    <hyperlink ref="D450" r:id="rId447" display="https://afinvest.com.br/interno/relatorios/detalhes-de-ativos?id=5743&amp;codativo=FIDC%20FS%20FORTALECE" xr:uid="{02450654-58BE-4815-AD5C-AD805CBC504A}"/>
    <hyperlink ref="D451" r:id="rId448" display="https://afinvest.com.br/interno/relatorios/detalhes-de-ativos?id=5743&amp;codativo=FIDC%20FS%20FORTALECE" xr:uid="{2A7515CC-3CB1-4E49-B59D-9430EB74C27E}"/>
    <hyperlink ref="D452" r:id="rId449" display="https://afinvest.com.br/interno/relatorios/detalhes-de-ativos?id=5743&amp;codativo=FIDC%20FS%20FORTALECE" xr:uid="{502949E4-3DC0-44AC-B7E7-F3DE46592A42}"/>
    <hyperlink ref="D453" r:id="rId450" display="https://afinvest.com.br/interno/relatorios/detalhes-de-ativos?id=5743&amp;codativo=FIDC%20FS%20FORTALECE" xr:uid="{01D99433-38F4-4AD7-B956-82B754CC339E}"/>
    <hyperlink ref="D454" r:id="rId451" display="https://afinvest.com.br/interno/relatorios/detalhes-de-ativos?id=3505&amp;codativo=FIDC%20URA%20Agro%20SR" xr:uid="{DE60C3EE-7D2B-4E89-A84B-E68DF7F8DD5C}"/>
    <hyperlink ref="D455" r:id="rId452" display="https://afinvest.com.br/interno/relatorios/detalhes-de-ativos?id=3505&amp;codativo=FIDC%20URA%20Agro%20SR" xr:uid="{71740998-ECA0-4A0D-810D-B6712030EE0C}"/>
    <hyperlink ref="D456" r:id="rId453" display="https://afinvest.com.br/interno/relatorios/detalhes-de-ativos?id=3505&amp;codativo=FIDC%20URA%20Agro%20SR" xr:uid="{22A013D0-7963-4257-8703-8F767F59C01C}"/>
    <hyperlink ref="D457" r:id="rId454" display="https://afinvest.com.br/interno/relatorios/detalhes-de-ativos?id=3505&amp;codativo=FIDC%20URA%20Agro%20SR" xr:uid="{64F08BF4-1305-47A5-A196-99ABE2AB5592}"/>
    <hyperlink ref="D458" r:id="rId455" display="https://afinvest.com.br/interno/relatorios/detalhes-de-ativos?id=3505&amp;codativo=FIDC%20URA%20Agro%20SR" xr:uid="{9B94DF71-76DE-44FB-8289-C8CA9D83FC73}"/>
    <hyperlink ref="D459" r:id="rId456" display="https://afinvest.com.br/interno/relatorios/detalhes-de-ativos?id=3505&amp;codativo=FIDC%20URA%20Agro%20SR" xr:uid="{E092169D-7304-43EA-9E8F-82D5EBE94A3F}"/>
    <hyperlink ref="D460" r:id="rId457" display="https://afinvest.com.br/interno/relatorios/detalhes-de-ativos?id=3505&amp;codativo=FIDC%20URA%20Agro%20SR" xr:uid="{E06865B5-E20D-4030-B366-5E368692C399}"/>
    <hyperlink ref="D461" r:id="rId458" display="https://afinvest.com.br/interno/relatorios/detalhes-de-ativos?id=3505&amp;codativo=FIDC%20URA%20Agro%20SR" xr:uid="{4CDA6ACD-454E-44EB-872A-5BCB7DC04BEA}"/>
    <hyperlink ref="D462" r:id="rId459" display="https://afinvest.com.br/interno/relatorios/detalhes-de-ativos?id=9578&amp;codativo=FIDC%20RED%20REAL%20SR5" xr:uid="{8455E427-5DFF-4AE0-BA77-5EFA740E2F97}"/>
    <hyperlink ref="D463" r:id="rId460" display="https://afinvest.com.br/interno/relatorios/detalhes-de-ativos?id=8922&amp;codativo=FIDC%20Precavida" xr:uid="{3DD564FE-0E35-43ED-8EA9-CDA9B5F75771}"/>
    <hyperlink ref="D464" r:id="rId461" display="https://afinvest.com.br/interno/relatorios/detalhes-de-ativos?id=8922&amp;codativo=FIDC%20Precavida" xr:uid="{1B575C13-AD34-42B8-9898-AD1621554F7D}"/>
    <hyperlink ref="D465" r:id="rId462" display="https://afinvest.com.br/interno/relatorios/detalhes-de-ativos?id=8922&amp;codativo=FIDC%20Precavida" xr:uid="{123E983E-FCFE-40FB-BEFB-7D7D653ABBE8}"/>
    <hyperlink ref="D466" r:id="rId463" display="https://afinvest.com.br/interno/relatorios/detalhes-de-ativos?id=8922&amp;codativo=FIDC%20Precavida" xr:uid="{1091159E-B17E-49D1-8A46-BF8DE84C39E5}"/>
    <hyperlink ref="D467" r:id="rId464" display="https://afinvest.com.br/interno/relatorios/detalhes-de-ativos?id=8922&amp;codativo=FIDC%20Precavida" xr:uid="{C061F20F-C262-4D7B-BD3A-AAA0C5E5483F}"/>
    <hyperlink ref="D468" r:id="rId465" display="https://afinvest.com.br/interno/relatorios/detalhes-de-ativos?id=9977&amp;codativo=FIDC%20PRATA%20DIGITAL%20IV%20SR" xr:uid="{18B88635-78A4-496B-8DA4-069111715339}"/>
    <hyperlink ref="D469" r:id="rId466" display="https://afinvest.com.br/interno/relatorios/detalhes-de-ativos?id=9223&amp;codativo=FIDC%20PICPAY%20FGTS%20SR" xr:uid="{17D2E6D9-56B2-4E67-9BB5-200E4BCDB27F}"/>
    <hyperlink ref="D470" r:id="rId467" display="https://afinvest.com.br/interno/relatorios/detalhes-de-ativos?id=9223&amp;codativo=FIDC%20PICPAY%20FGTS%20SR" xr:uid="{A5F8A80C-D638-4165-A80D-96C0A04BC78A}"/>
    <hyperlink ref="D471" r:id="rId468" display="https://afinvest.com.br/interno/relatorios/detalhes-de-ativos?id=9223&amp;codativo=FIDC%20PICPAY%20FGTS%20SR" xr:uid="{4D3FD5F9-DB37-4755-8A12-07E3BCE74D64}"/>
    <hyperlink ref="D472" r:id="rId469" display="https://afinvest.com.br/interno/relatorios/detalhes-de-ativos?id=9223&amp;codativo=FIDC%20PICPAY%20FGTS%20SR" xr:uid="{4936A765-AC57-44E4-973A-1A71AF7A8B79}"/>
    <hyperlink ref="D473" r:id="rId470" display="https://afinvest.com.br/interno/relatorios/detalhes-de-ativos?id=9223&amp;codativo=FIDC%20PICPAY%20FGTS%20SR" xr:uid="{BC4380C2-F022-4D65-8C6A-114D9B614F33}"/>
    <hyperlink ref="D474" r:id="rId471" display="https://afinvest.com.br/interno/relatorios/detalhes-de-ativos?id=9223&amp;codativo=FIDC%20PICPAY%20FGTS%20SR" xr:uid="{BAF3E3D9-2FED-4B55-834B-1179FCE092FB}"/>
    <hyperlink ref="D475" r:id="rId472" display="https://afinvest.com.br/interno/relatorios/detalhes-de-ativos?id=10681&amp;codativo=FIDC%20NXCO%20Sr%202" xr:uid="{46EACC6C-3B81-4ADA-A54B-6793E81F36EA}"/>
    <hyperlink ref="D476" r:id="rId473" display="https://afinvest.com.br/interno/relatorios/detalhes-de-ativos?id=387&amp;codativo=FIDC%20LF%20I%20SR4" xr:uid="{CBDD8068-7288-4BBD-BE59-DEF0E09D7C31}"/>
    <hyperlink ref="D477" r:id="rId474" display="https://afinvest.com.br/interno/relatorios/detalhes-de-ativos?id=387&amp;codativo=FIDC%20LF%20I%20SR4" xr:uid="{05D41614-953D-431B-B437-0111E82A56D4}"/>
    <hyperlink ref="D478" r:id="rId475" display="https://afinvest.com.br/interno/relatorios/detalhes-de-ativos?id=387&amp;codativo=FIDC%20LF%20I%20SR4" xr:uid="{7F136849-024D-45D2-9B80-71F003CD8BBF}"/>
    <hyperlink ref="D479" r:id="rId476" display="https://afinvest.com.br/interno/relatorios/detalhes-de-ativos?id=387&amp;codativo=FIDC%20LF%20I%20SR4" xr:uid="{15E7F541-B58C-4D28-897D-0CDC33E6EFA1}"/>
    <hyperlink ref="D480" r:id="rId477" display="https://afinvest.com.br/interno/relatorios/detalhes-de-ativos?id=387&amp;codativo=FIDC%20LF%20I%20SR4" xr:uid="{02186477-97D6-4F0B-8EAA-1C14713E86DC}"/>
    <hyperlink ref="D481" r:id="rId478" display="https://afinvest.com.br/interno/relatorios/detalhes-de-ativos?id=387&amp;codativo=FIDC%20LF%20I%20SR4" xr:uid="{8F1ADC97-600B-4CFC-90B9-DBBFF8B01CA7}"/>
    <hyperlink ref="D482" r:id="rId479" display="https://afinvest.com.br/interno/relatorios/detalhes-de-ativos?id=387&amp;codativo=FIDC%20LF%20I%20SR4" xr:uid="{BD610BD4-A893-4A0E-BAEE-03A14B4B9F75}"/>
    <hyperlink ref="D483" r:id="rId480" display="https://afinvest.com.br/interno/relatorios/detalhes-de-ativos?id=9487&amp;codativo=FIDC%20Icred%20INSS" xr:uid="{2887ECA1-9E03-4179-A296-0FABCF297546}"/>
    <hyperlink ref="D484" r:id="rId481" display="https://afinvest.com.br/interno/relatorios/detalhes-de-ativos?id=9487&amp;codativo=FIDC%20Icred%20INSS" xr:uid="{BD2FE148-8647-4043-AFE9-C40E69904746}"/>
    <hyperlink ref="D485" r:id="rId482" display="https://afinvest.com.br/interno/relatorios/detalhes-de-ativos?id=9487&amp;codativo=FIDC%20Icred%20INSS" xr:uid="{4FC0381A-C595-47C5-AD90-6B57F3DA77FD}"/>
    <hyperlink ref="D486" r:id="rId483" display="https://afinvest.com.br/interno/relatorios/detalhes-de-ativos?id=9487&amp;codativo=FIDC%20Icred%20INSS" xr:uid="{1E701A4C-27AF-4E76-B558-5621FDF8A65A}"/>
    <hyperlink ref="D487" r:id="rId484" display="https://afinvest.com.br/interno/relatorios/detalhes-de-ativos?id=9573&amp;codativo=FIDC%20GREEN%20SOLF%C3%81CIL" xr:uid="{B9225760-A7FD-417B-9227-D79A30E33739}"/>
    <hyperlink ref="D488" r:id="rId485" display="https://afinvest.com.br/interno/relatorios/detalhes-de-ativos?id=7810&amp;codativo=FIDC%20ACR%20Fast" xr:uid="{79231D9E-F9BB-4854-9826-89D5C899856F}"/>
    <hyperlink ref="D489" r:id="rId486" display="https://afinvest.com.br/interno/relatorios/detalhes-de-ativos?id=7810&amp;codativo=FIDC%20ACR%20Fast" xr:uid="{4DBE0E03-8C6A-47FB-9AE8-6D61BD430105}"/>
    <hyperlink ref="D490" r:id="rId487" display="https://afinvest.com.br/interno/relatorios/detalhes-de-ativos?id=7810&amp;codativo=FIDC%20ACR%20Fast" xr:uid="{998EF94D-7156-4986-8A9D-27940B3D8E46}"/>
    <hyperlink ref="D491" r:id="rId488" display="https://afinvest.com.br/interno/relatorios/detalhes-de-ativos?id=7810&amp;codativo=FIDC%20ACR%20Fast" xr:uid="{F20D5239-0F0F-412C-B7BD-686CD58E074F}"/>
    <hyperlink ref="D492" r:id="rId489" display="https://afinvest.com.br/interno/relatorios/detalhes-de-ativos?id=9576&amp;codativo=FIAGRO%20DIREITOS%20CREDIT%C3%93RIOS%20FIGTREE%20PRODUTORES%20AGR%C3%8DCOLAS%20I" xr:uid="{0C9B3FAE-2A6E-4D75-A11D-4FE549C6A6BB}"/>
    <hyperlink ref="D493" r:id="rId490" display="https://afinvest.com.br/interno/relatorios/detalhes-de-ativos?id=9579&amp;codativo=DELTA%20ENERGIA%20PR%C3%89%20PAGAMENTO%20I%20FIDC%20RL" xr:uid="{F018342D-B785-4683-92F0-F311137FBE91}"/>
    <hyperlink ref="D494" r:id="rId491" display="https://afinvest.com.br/interno/relatorios/detalhes-de-ativos?id=475&amp;codativo=FIDC%20Ideal%20Invest%2029" xr:uid="{959F76C8-4300-4F2D-8217-255674A804FF}"/>
    <hyperlink ref="D495" r:id="rId492" display="https://afinvest.com.br/interno/relatorios/detalhes-de-ativos?id=475&amp;codativo=FIDC%20Ideal%20Invest%2029" xr:uid="{25BB98B2-06F2-4491-AD28-C63CBF788C9F}"/>
    <hyperlink ref="D496" r:id="rId493" display="https://afinvest.com.br/interno/relatorios/detalhes-de-ativos?id=8007&amp;codativo=FIDC%20CloudWalk%20II" xr:uid="{94456EFE-62B1-4F1D-ADA7-DBDC9E5C9728}"/>
    <hyperlink ref="D497" r:id="rId494" display="https://afinvest.com.br/interno/relatorios/detalhes-de-ativos?id=8007&amp;codativo=FIDC%20CloudWalk%20II" xr:uid="{057BE3C0-74D2-4BF1-A810-A2B06DA8195F}"/>
    <hyperlink ref="D498" r:id="rId495" display="https://afinvest.com.br/interno/relatorios/detalhes-de-ativos?id=8007&amp;codativo=FIDC%20CloudWalk%20II" xr:uid="{668C5975-E63D-4B35-9F20-40AE45F4FB67}"/>
    <hyperlink ref="D499" r:id="rId496" display="https://afinvest.com.br/interno/relatorios/detalhes-de-ativos?id=8007&amp;codativo=FIDC%20CloudWalk%20II" xr:uid="{7AE3E933-9852-4A61-AF6A-BC9D06DDFBF9}"/>
    <hyperlink ref="D500" r:id="rId497" display="https://afinvest.com.br/interno/relatorios/detalhes-de-ativos?id=8007&amp;codativo=FIDC%20CloudWalk%20II" xr:uid="{5D583AFA-3D3D-4BB2-BE93-4F26205DCBA1}"/>
    <hyperlink ref="D501" r:id="rId498" display="https://afinvest.com.br/interno/relatorios/detalhes-de-ativos?id=8007&amp;codativo=FIDC%20CloudWalk%20II" xr:uid="{68FEE217-7CA7-4DAA-A5FD-8CE99F72D281}"/>
    <hyperlink ref="D502" r:id="rId499" display="https://afinvest.com.br/interno/relatorios/detalhes-de-ativos?id=8007&amp;codativo=FIDC%20CloudWalk%20II" xr:uid="{E37FC45D-ADF8-44D7-B553-B32329D30B61}"/>
    <hyperlink ref="D503" r:id="rId500" display="https://afinvest.com.br/interno/relatorios/detalhes-de-ativos?id=9575&amp;codativo=AXIS%20RENOV%C3%81VEIS%20FIDC" xr:uid="{812F0495-5D6A-46BC-B4DD-EC204C1290D4}"/>
    <hyperlink ref="D504" r:id="rId501" display="https://afinvest.com.br/interno/relatorios/detalhes-de-ativos?id=8877&amp;codativo=FIDC%20Artico%20Sr" xr:uid="{45799A18-0764-4C00-BF77-BBC82A1F6A41}"/>
    <hyperlink ref="D505" r:id="rId502" display="https://afinvest.com.br/interno/relatorios/detalhes-de-ativos?id=8877&amp;codativo=FIDC%20Artico%20Sr" xr:uid="{863A58BD-5DAE-44D2-9F54-BCD085D8665A}"/>
    <hyperlink ref="D506" r:id="rId503" display="https://afinvest.com.br/interno/relatorios/detalhes-de-ativos?id=8877&amp;codativo=FIDC%20Artico%20Sr" xr:uid="{4373D977-2573-4200-9475-E7D34DFC636F}"/>
    <hyperlink ref="D507" r:id="rId504" display="https://afinvest.com.br/interno/relatorios/detalhes-de-ativos?id=8877&amp;codativo=FIDC%20Artico%20Sr" xr:uid="{EC855B44-1D7F-4836-8DEF-C1CB8126F189}"/>
    <hyperlink ref="D508" r:id="rId505" display="https://afinvest.com.br/interno/relatorios/detalhes-de-ativos?id=8877&amp;codativo=FIDC%20Artico%20Sr" xr:uid="{FC74BC71-2084-4208-8581-97465D0E809E}"/>
    <hyperlink ref="D509" r:id="rId506" display="https://afinvest.com.br/interno/relatorios/detalhes-de-ativos?id=8877&amp;codativo=FIDC%20Artico%20Sr" xr:uid="{C5690E33-F4C6-4971-BE68-C4172F4FAE1A}"/>
    <hyperlink ref="D510" r:id="rId507" display="https://afinvest.com.br/interno/relatorios/detalhes-de-ativos?id=9383&amp;codativo=CDES11" xr:uid="{7386A478-E2C2-4E66-AA78-CA8AF5D96763}"/>
    <hyperlink ref="D511" r:id="rId508" display="https://afinvest.com.br/interno/relatorios/detalhes-de-ativos?id=7806&amp;codativo=VEBMA4" xr:uid="{E0EDBE53-28F0-4747-95C9-25EA92CF2D16}"/>
    <hyperlink ref="D512" r:id="rId509" display="https://afinvest.com.br/interno/relatorios/detalhes-de-ativos?id=7806&amp;codativo=VEBMA4" xr:uid="{2085EB82-03AE-49EC-8EAA-C19898C3EA93}"/>
    <hyperlink ref="D513" r:id="rId510" display="https://afinvest.com.br/interno/relatorios/detalhes-de-ativos?id=7806&amp;codativo=VEBMA4" xr:uid="{2F74FFB1-0438-4328-AAF4-CC91C3A1E2A9}"/>
    <hyperlink ref="D514" r:id="rId511" display="https://afinvest.com.br/interno/relatorios/detalhes-de-ativos?id=7806&amp;codativo=VEBMA4" xr:uid="{8B93B3D2-B548-475D-BF08-4A5D7BB9358A}"/>
    <hyperlink ref="D515" r:id="rId512" display="https://afinvest.com.br/interno/relatorios/detalhes-de-ativos?id=2721&amp;codativo=VIXL14" xr:uid="{CACF93AF-1C4C-45A3-AD7B-233BC489A474}"/>
    <hyperlink ref="D516" r:id="rId513" display="https://afinvest.com.br/interno/relatorios/detalhes-de-ativos?id=2721&amp;codativo=VIXL14" xr:uid="{BB00EA72-EAEF-46A1-B636-CDAD905F8DFB}"/>
    <hyperlink ref="D517" r:id="rId514" display="https://afinvest.com.br/interno/relatorios/detalhes-de-ativos?id=2721&amp;codativo=VIXL14" xr:uid="{3D5B82F0-A9A9-4833-9DC3-425BF960B1FF}"/>
    <hyperlink ref="D518" r:id="rId515" display="https://afinvest.com.br/interno/relatorios/detalhes-de-ativos?id=2721&amp;codativo=VIXL14" xr:uid="{F9CA45BC-D152-48EE-8751-1D9499542859}"/>
    <hyperlink ref="D519" r:id="rId516" display="https://afinvest.com.br/interno/relatorios/detalhes-de-ativos?id=2721&amp;codativo=VIXL14" xr:uid="{AD158336-A275-4E22-B2D2-F4F03734E32F}"/>
    <hyperlink ref="D520" r:id="rId517" display="https://afinvest.com.br/interno/relatorios/detalhes-de-ativos?id=2721&amp;codativo=VIXL14" xr:uid="{BD0EB302-1732-466B-8953-AF18109D0122}"/>
    <hyperlink ref="D521" r:id="rId518" display="https://afinvest.com.br/interno/relatorios/detalhes-de-ativos?id=2927&amp;codativo=VBBR24" xr:uid="{7A52499B-9C0D-451C-ABB0-3C913FF0BCA2}"/>
    <hyperlink ref="D522" r:id="rId519" display="https://afinvest.com.br/interno/relatorios/detalhes-de-ativos?id=2927&amp;codativo=VBBR24" xr:uid="{6FE5914C-E731-4775-A50F-9ADD31E2BB98}"/>
    <hyperlink ref="D523" r:id="rId520" display="https://afinvest.com.br/interno/relatorios/detalhes-de-ativos?id=2927&amp;codativo=VBBR24" xr:uid="{F7E354BF-F5AF-4425-8153-5098FC079AC3}"/>
    <hyperlink ref="D524" r:id="rId521" display="https://afinvest.com.br/interno/relatorios/detalhes-de-ativos?id=2927&amp;codativo=VBBR24" xr:uid="{75B378A5-AEF9-4951-80BB-BB5E3FAD7D00}"/>
    <hyperlink ref="D525" r:id="rId522" display="https://afinvest.com.br/interno/relatorios/detalhes-de-ativos?id=2927&amp;codativo=VBBR24" xr:uid="{0ABC472C-17BE-4AA0-B55E-8FD7506A2B77}"/>
    <hyperlink ref="D526" r:id="rId523" display="https://afinvest.com.br/interno/relatorios/detalhes-de-ativos?id=8807&amp;codativo=VSCF17" xr:uid="{86B5DEC2-80C6-4FCF-B9E0-2207C16A6990}"/>
    <hyperlink ref="D527" r:id="rId524" display="https://afinvest.com.br/interno/relatorios/detalhes-de-ativos?id=8807&amp;codativo=VSCF17" xr:uid="{4260EFB7-7B7F-4E8E-A01A-C5FA7C4A72A5}"/>
    <hyperlink ref="D528" r:id="rId525" display="https://afinvest.com.br/interno/relatorios/detalhes-de-ativos?id=8807&amp;codativo=VSCF17" xr:uid="{59620B83-F8CD-4E95-9A53-12DFA6CE59CE}"/>
    <hyperlink ref="D529" r:id="rId526" display="https://afinvest.com.br/interno/relatorios/detalhes-de-ativos?id=8807&amp;codativo=VSCF17" xr:uid="{7E29FCC5-BF0A-4495-A6EB-7DF2B6AFE080}"/>
    <hyperlink ref="D530" r:id="rId527" display="https://afinvest.com.br/interno/relatorios/detalhes-de-ativos?id=8726&amp;codativo=VVRT11" xr:uid="{38D52E2B-DDCE-415B-AE94-8A31F5420144}"/>
    <hyperlink ref="D531" r:id="rId528" display="https://afinvest.com.br/interno/relatorios/detalhes-de-ativos?id=8726&amp;codativo=VVRT11" xr:uid="{7A3996C0-9AC1-482C-9244-C8992A08AC2C}"/>
    <hyperlink ref="D532" r:id="rId529" display="https://afinvest.com.br/interno/relatorios/detalhes-de-ativos?id=8726&amp;codativo=VVRT11" xr:uid="{404A54EB-5894-4DE0-8D1D-886F847FD0D7}"/>
    <hyperlink ref="D533" r:id="rId530" display="https://afinvest.com.br/interno/relatorios/detalhes-de-ativos?id=8726&amp;codativo=VVRT11" xr:uid="{FCB65513-772D-4C18-A7C1-F14281FF67ED}"/>
    <hyperlink ref="D534" r:id="rId531" display="https://afinvest.com.br/interno/relatorios/detalhes-de-ativos?id=8726&amp;codativo=VVRT11" xr:uid="{A1DABE0D-5C34-4CF0-9FA4-82E2AFE16431}"/>
    <hyperlink ref="D535" r:id="rId532" display="https://afinvest.com.br/interno/relatorios/detalhes-de-ativos?id=1462&amp;codativo=VAMO33" xr:uid="{5724664D-B125-4EF3-8A9D-65B7BB6BF711}"/>
    <hyperlink ref="D536" r:id="rId533" display="https://afinvest.com.br/interno/relatorios/detalhes-de-ativos?id=1464&amp;codativo=VAMO23" xr:uid="{BE187A7E-22EC-4290-B6A3-1FE9AA69D2DC}"/>
    <hyperlink ref="D537" r:id="rId534" display="https://afinvest.com.br/interno/relatorios/detalhes-de-ativos?id=1462&amp;codativo=VAMO33" xr:uid="{8F1501D7-9DF3-43EF-8268-1F0DC7F98E77}"/>
    <hyperlink ref="D538" r:id="rId535" display="https://afinvest.com.br/interno/relatorios/detalhes-de-ativos?id=1464&amp;codativo=VAMO23" xr:uid="{9E921B9B-56AA-4B8F-A8CF-B980FD20ACA3}"/>
    <hyperlink ref="D539" r:id="rId536" display="https://afinvest.com.br/interno/relatorios/detalhes-de-ativos?id=1463&amp;codativo=VAMO13" xr:uid="{BA5BED47-8530-4C28-8E8F-89EE20DEF007}"/>
    <hyperlink ref="D540" r:id="rId537" display="https://afinvest.com.br/interno/relatorios/detalhes-de-ativos?id=1464&amp;codativo=VAMO23" xr:uid="{C1D4CBC8-28D0-405C-BE33-28FD6C76CEFF}"/>
    <hyperlink ref="D541" r:id="rId538" display="https://afinvest.com.br/interno/relatorios/detalhes-de-ativos?id=1463&amp;codativo=VAMO13" xr:uid="{04A7369D-B0F1-4A48-A743-B5F719AC2501}"/>
    <hyperlink ref="D542" r:id="rId539" display="https://afinvest.com.br/interno/relatorios/detalhes-de-ativos?id=1692&amp;codativo=VAMO22" xr:uid="{64AA8A15-1459-4121-ACC9-2FB40A5F189E}"/>
    <hyperlink ref="D543" r:id="rId540" display="https://afinvest.com.br/interno/relatorios/detalhes-de-ativos?id=1463&amp;codativo=VAMO13" xr:uid="{2243BC21-2302-444A-8AC3-3816D1E00616}"/>
    <hyperlink ref="D544" r:id="rId541" display="https://afinvest.com.br/interno/relatorios/detalhes-de-ativos?id=1464&amp;codativo=VAMO23" xr:uid="{357A4644-A12C-4D7B-A004-64EACD87313B}"/>
    <hyperlink ref="D545" r:id="rId542" display="https://afinvest.com.br/interno/relatorios/detalhes-de-ativos?id=1463&amp;codativo=VAMO13" xr:uid="{CA7F26A2-27DA-4668-9848-5119528A5AAB}"/>
    <hyperlink ref="D546" r:id="rId543" display="https://afinvest.com.br/interno/relatorios/detalhes-de-ativos?id=1464&amp;codativo=VAMO23" xr:uid="{F95517FB-1CAC-42BA-9DDB-79E23888E3A9}"/>
    <hyperlink ref="D547" r:id="rId544" display="https://afinvest.com.br/interno/relatorios/detalhes-de-ativos?id=8116&amp;codativo=VLIDA0" xr:uid="{0AD16B45-7EC1-440F-8A94-845BDC65BB0D}"/>
    <hyperlink ref="D548" r:id="rId545" display="https://afinvest.com.br/interno/relatorios/detalhes-de-ativos?id=8116&amp;codativo=VLIDA0" xr:uid="{EDFE4D73-8EA9-437D-B294-A3B3401846F5}"/>
    <hyperlink ref="D549" r:id="rId546" display="https://afinvest.com.br/interno/relatorios/detalhes-de-ativos?id=8116&amp;codativo=VLIDA0" xr:uid="{A78068AB-078B-4039-8B03-3AAF65C8988C}"/>
    <hyperlink ref="D550" r:id="rId547" display="https://afinvest.com.br/interno/relatorios/detalhes-de-ativos?id=8116&amp;codativo=VLIDA0" xr:uid="{842729AD-5259-44C8-8CF3-DDB3FCFF7C59}"/>
    <hyperlink ref="D551" r:id="rId548" display="https://afinvest.com.br/interno/relatorios/detalhes-de-ativos?id=9115&amp;codativo=VALEC0" xr:uid="{530D029E-0A3B-4320-AE7B-F0FE8F4D118F}"/>
    <hyperlink ref="D552" r:id="rId549" display="https://afinvest.com.br/interno/relatorios/detalhes-de-ativos?id=10027&amp;codativo=VALEB1" xr:uid="{B3539D21-C624-4C6A-9937-493D67C68519}"/>
    <hyperlink ref="D553" r:id="rId550" display="https://afinvest.com.br/interno/relatorios/detalhes-de-ativos?id=9115&amp;codativo=VALEC0" xr:uid="{525AF028-A582-4E54-B872-BB02753B0AC6}"/>
    <hyperlink ref="D554" r:id="rId551" display="https://afinvest.com.br/interno/relatorios/detalhes-de-ativos?id=10027&amp;codativo=VALEB1" xr:uid="{69645546-4AEE-4100-B34E-37DFD9B0831F}"/>
    <hyperlink ref="D555" r:id="rId552" display="https://afinvest.com.br/interno/relatorios/detalhes-de-ativos?id=3091&amp;codativo=CVRDA6" xr:uid="{41623372-3B0C-4A08-B417-67B5A94683AE}"/>
    <hyperlink ref="D556" r:id="rId553" display="https://afinvest.com.br/interno/relatorios/detalhes-de-ativos?id=3091&amp;codativo=CVRDA6" xr:uid="{F242D191-91B3-4074-B8A9-22DA23361746}"/>
    <hyperlink ref="D557" r:id="rId554" display="https://afinvest.com.br/interno/relatorios/detalhes-de-ativos?id=10027&amp;codativo=VALEB1" xr:uid="{482AADF6-0BF4-4D64-BB05-63F777955A5F}"/>
    <hyperlink ref="D558" r:id="rId555" display="https://afinvest.com.br/interno/relatorios/detalhes-de-ativos?id=10027&amp;codativo=VALEB1" xr:uid="{C1046E23-5A66-4525-8ED7-073656567F0A}"/>
    <hyperlink ref="D559" r:id="rId556" display="https://afinvest.com.br/interno/relatorios/detalhes-de-ativos?id=9115&amp;codativo=VALEC0" xr:uid="{F5270470-FF48-436A-8207-4221582E2EFE}"/>
    <hyperlink ref="D560" r:id="rId557" display="https://afinvest.com.br/interno/relatorios/detalhes-de-ativos?id=9446&amp;codativo=VERT18%20(nota%20reestruturada)" xr:uid="{73895C34-F6CF-4350-ADE8-AB06AD492FC1}"/>
    <hyperlink ref="D561" r:id="rId558" display="https://afinvest.com.br/interno/relatorios/detalhes-de-ativos?id=9445&amp;codativo=VERT19%20(nota%20participativa)" xr:uid="{21D7E1E4-C9B2-425E-A377-4BEBED763241}"/>
    <hyperlink ref="D562" r:id="rId559" display="https://afinvest.com.br/interno/relatorios/detalhes-de-ativos?id=9446&amp;codativo=VERT18%20(nota%20reestruturada)" xr:uid="{B6B91861-C786-4335-B7D1-16023CB702E6}"/>
    <hyperlink ref="D563" r:id="rId560" display="https://afinvest.com.br/interno/relatorios/detalhes-de-ativos?id=9445&amp;codativo=VERT19%20(nota%20participativa)" xr:uid="{E2B48D97-C4FE-4B94-B341-E49EA0B49B63}"/>
    <hyperlink ref="D564" r:id="rId561" display="https://afinvest.com.br/interno/relatorios/detalhes-de-ativos?id=9446&amp;codativo=VERT18%20(nota%20reestruturada)" xr:uid="{F5705D4B-BDEE-456C-A317-6A69ED67C6FA}"/>
    <hyperlink ref="D565" r:id="rId562" display="https://afinvest.com.br/interno/relatorios/detalhes-de-ativos?id=9445&amp;codativo=VERT19%20(nota%20participativa)" xr:uid="{49611FE4-BC8D-4C4B-AE30-E51DD777A378}"/>
    <hyperlink ref="D566" r:id="rId563" display="https://afinvest.com.br/interno/relatorios/detalhes-de-ativos?id=9446&amp;codativo=VERT18%20(nota%20reestruturada)" xr:uid="{F2079CE7-D8D8-4F46-8ACD-E54DB981B702}"/>
    <hyperlink ref="D567" r:id="rId564" display="https://afinvest.com.br/interno/relatorios/detalhes-de-ativos?id=9445&amp;codativo=VERT19%20(nota%20participativa)" xr:uid="{959A0C68-0826-4F15-95B1-CC60035829BB}"/>
    <hyperlink ref="D568" r:id="rId565" display="https://afinvest.com.br/interno/relatorios/detalhes-de-ativos?id=9446&amp;codativo=VERT18%20(nota%20reestruturada)" xr:uid="{726EB58B-AD1B-4281-B6FE-8133186B7987}"/>
    <hyperlink ref="D569" r:id="rId566" display="https://afinvest.com.br/interno/relatorios/detalhes-de-ativos?id=9445&amp;codativo=VERT19%20(nota%20participativa)" xr:uid="{F94EA69A-1828-4845-826B-CFA393A80AE8}"/>
    <hyperlink ref="D570" r:id="rId567" display="https://afinvest.com.br/interno/relatorios/detalhes-de-ativos?id=9446&amp;codativo=VERT18%20(nota%20reestruturada)" xr:uid="{5CAA8E6E-CFA8-4252-9AD7-2B23772704C5}"/>
    <hyperlink ref="D571" r:id="rId568" display="https://afinvest.com.br/interno/relatorios/detalhes-de-ativos?id=9445&amp;codativo=VERT19%20(nota%20participativa)" xr:uid="{0649486F-4889-4E9B-B9A0-C26748A1A30A}"/>
    <hyperlink ref="D572" r:id="rId569" display="https://afinvest.com.br/interno/relatorios/detalhes-de-ativos?id=2999&amp;codativo=UHSM12" xr:uid="{86851D5D-2189-44F9-8E26-E81E2E4BA7CE}"/>
    <hyperlink ref="D573" r:id="rId570" display="https://afinvest.com.br/interno/relatorios/detalhes-de-ativos?id=9817&amp;codativo=TUPW11" xr:uid="{EF25437F-1FAA-4B3B-8C97-E718DA5306E6}"/>
    <hyperlink ref="D574" r:id="rId571" display="https://afinvest.com.br/interno/relatorios/detalhes-de-ativos?id=9817&amp;codativo=TUPW11" xr:uid="{F917425B-6754-4290-BA7A-B96284CBD37C}"/>
    <hyperlink ref="D575" r:id="rId572" display="https://afinvest.com.br/interno/relatorios/detalhes-de-ativos?id=9571&amp;codativo=TRRG12" xr:uid="{CB7569CB-BBD0-4B25-AAAA-E36F86EDDF16}"/>
    <hyperlink ref="D576" r:id="rId573" display="https://afinvest.com.br/interno/relatorios/detalhes-de-ativos?id=8669&amp;codativo=TSSG21" xr:uid="{B6458121-9E7D-4938-A2D6-F0D7D86BAFBC}"/>
    <hyperlink ref="D577" r:id="rId574" display="https://afinvest.com.br/interno/relatorios/detalhes-de-ativos?id=3417&amp;codativo=TBCR18" xr:uid="{C696A001-60DC-41E1-84CE-AF77FB28CC2C}"/>
    <hyperlink ref="D578" r:id="rId575" display="https://afinvest.com.br/interno/relatorios/detalhes-de-ativos?id=3417&amp;codativo=TBCR18" xr:uid="{B645C76C-186F-458E-9F11-E2AD4D3C78FB}"/>
    <hyperlink ref="D579" r:id="rId576" display="https://afinvest.com.br/interno/relatorios/detalhes-de-ativos?id=3417&amp;codativo=TBCR18" xr:uid="{6D21F6EC-0A8D-4421-AC13-90DEBED7C053}"/>
    <hyperlink ref="D580" r:id="rId577" display="https://afinvest.com.br/interno/relatorios/detalhes-de-ativos?id=3417&amp;codativo=TBCR18" xr:uid="{9584552B-B2E8-4815-9554-B1D685A78D48}"/>
    <hyperlink ref="D581" r:id="rId578" display="https://afinvest.com.br/interno/relatorios/detalhes-de-ativos?id=3417&amp;codativo=TBCR18" xr:uid="{DC0708D3-210D-45AF-AE3C-3982D512ECAC}"/>
    <hyperlink ref="D582" r:id="rId579" display="https://afinvest.com.br/interno/relatorios/detalhes-de-ativos?id=6411&amp;codativo=TIMS12" xr:uid="{3507C359-58BF-45AC-A24E-7BF25E99E538}"/>
    <hyperlink ref="D583" r:id="rId580" display="https://afinvest.com.br/interno/relatorios/detalhes-de-ativos?id=6411&amp;codativo=TIMS12" xr:uid="{A5935419-7ED6-4F52-83EF-764671CE9D45}"/>
    <hyperlink ref="D584" r:id="rId581" display="https://afinvest.com.br/interno/relatorios/detalhes-de-ativos?id=6411&amp;codativo=TIMS12" xr:uid="{2F6C4F29-A522-4DF3-8CDA-6D5BE9051782}"/>
    <hyperlink ref="D585" r:id="rId582" display="https://afinvest.com.br/interno/relatorios/detalhes-de-ativos?id=6411&amp;codativo=TIMS12" xr:uid="{500AC2FB-82F4-4042-BF6A-CB3925931C41}"/>
    <hyperlink ref="D586" r:id="rId583" display="https://afinvest.com.br/interno/relatorios/detalhes-de-ativos?id=10232&amp;codativo=TBSP22" xr:uid="{8F6C3957-0239-44A8-8991-D01F0D14A2EA}"/>
    <hyperlink ref="D587" r:id="rId584" display="https://afinvest.com.br/interno/relatorios/detalhes-de-ativos?id=9563&amp;codativo=SUZBC1" xr:uid="{993DE26C-560C-4033-9E51-A6733C57D957}"/>
    <hyperlink ref="D588" r:id="rId585" display="https://afinvest.com.br/interno/relatorios/detalhes-de-ativos?id=7172&amp;codativo=SUZBA0" xr:uid="{BA3A172B-A580-442B-AD54-06A360E1926D}"/>
    <hyperlink ref="D589" r:id="rId586" display="https://afinvest.com.br/interno/relatorios/detalhes-de-ativos?id=7172&amp;codativo=SUZBA0" xr:uid="{025BE877-FDE0-4971-8F63-44C1FE0B2F3E}"/>
    <hyperlink ref="D590" r:id="rId587" display="https://afinvest.com.br/interno/relatorios/detalhes-de-ativos?id=9563&amp;codativo=SUZBC1" xr:uid="{7180EF7A-B3FE-4122-BCAE-421E73FB2926}"/>
    <hyperlink ref="D591" r:id="rId588" display="https://afinvest.com.br/interno/relatorios/detalhes-de-ativos?id=7172&amp;codativo=SUZBA0" xr:uid="{36AF9464-2FD0-4F76-8E73-714B502D52D4}"/>
    <hyperlink ref="D592" r:id="rId589" display="https://afinvest.com.br/interno/relatorios/detalhes-de-ativos?id=2918&amp;codativo=SULA29" xr:uid="{E3677C85-5BD9-4B0E-BFEC-FFE4FB6F8A32}"/>
    <hyperlink ref="D593" r:id="rId590" display="https://afinvest.com.br/interno/relatorios/detalhes-de-ativos?id=2918&amp;codativo=SULA29" xr:uid="{D3283E45-387E-4206-B2EF-C99562C88141}"/>
    <hyperlink ref="D594" r:id="rId591" display="https://afinvest.com.br/interno/relatorios/detalhes-de-ativos?id=2918&amp;codativo=SULA29" xr:uid="{7EC5601F-3598-4692-AF0C-08C3F0CAF229}"/>
    <hyperlink ref="D595" r:id="rId592" display="https://afinvest.com.br/interno/relatorios/detalhes-de-ativos?id=2918&amp;codativo=SULA29" xr:uid="{CCEC591A-0516-478D-A078-AD73197D3203}"/>
    <hyperlink ref="D596" r:id="rId593" display="https://afinvest.com.br/interno/relatorios/detalhes-de-ativos?id=6919&amp;codativo=RISP12" xr:uid="{7E72F131-7487-449D-9A7D-CED405CA90BC}"/>
    <hyperlink ref="D597" r:id="rId594" display="https://afinvest.com.br/interno/relatorios/detalhes-de-ativos?id=6919&amp;codativo=RISP12" xr:uid="{0223CD5A-8451-48A2-A293-D7274BD84899}"/>
    <hyperlink ref="D598" r:id="rId595" display="https://afinvest.com.br/interno/relatorios/detalhes-de-ativos?id=6919&amp;codativo=RISP12" xr:uid="{60BE9D13-A15D-491E-AA60-2104D9EE597D}"/>
    <hyperlink ref="D599" r:id="rId596" display="https://afinvest.com.br/interno/relatorios/detalhes-de-ativos?id=6919&amp;codativo=RISP12" xr:uid="{E810D4D2-19A5-4958-964C-84E0AEF8A4C2}"/>
    <hyperlink ref="D600" r:id="rId597" display="https://afinvest.com.br/interno/relatorios/detalhes-de-ativos?id=3004&amp;codativo=JSMLA5" xr:uid="{4AB5F3B0-D2F1-441C-861A-9657F044C714}"/>
    <hyperlink ref="D601" r:id="rId598" display="https://afinvest.com.br/interno/relatorios/detalhes-de-ativos?id=2968&amp;codativo=JSMLB5" xr:uid="{A6E884CE-1743-470F-84D9-75E2279B8EB0}"/>
    <hyperlink ref="D602" r:id="rId599" display="https://afinvest.com.br/interno/relatorios/detalhes-de-ativos?id=6041&amp;codativo=SIMH16" xr:uid="{F7018CD1-0A70-4B4C-8A83-0E00DE91B676}"/>
    <hyperlink ref="D603" r:id="rId600" display="https://afinvest.com.br/interno/relatorios/detalhes-de-ativos?id=3004&amp;codativo=JSMLA5" xr:uid="{F5D2DC6D-1040-461B-8C6F-09F8C8DC80C2}"/>
    <hyperlink ref="D604" r:id="rId601" display="https://afinvest.com.br/interno/relatorios/detalhes-de-ativos?id=6041&amp;codativo=SIMH16" xr:uid="{131C8167-AB87-4C80-9AB2-3C86B553E0DA}"/>
    <hyperlink ref="D605" r:id="rId602" display="https://afinvest.com.br/interno/relatorios/detalhes-de-ativos?id=3004&amp;codativo=JSMLA5" xr:uid="{812F414E-A5D4-43C6-A2D4-B705DD7E2070}"/>
    <hyperlink ref="D606" r:id="rId603" display="https://afinvest.com.br/interno/relatorios/detalhes-de-ativos?id=3004&amp;codativo=JSMLA5" xr:uid="{A466D64B-B13B-453C-A2C3-C23ACF0C8114}"/>
    <hyperlink ref="D607" r:id="rId604" display="https://afinvest.com.br/interno/relatorios/detalhes-de-ativos?id=6041&amp;codativo=SIMH16" xr:uid="{F0AB7BA3-26BC-4696-9A84-3B9A46535A0B}"/>
    <hyperlink ref="D608" r:id="rId605" display="https://afinvest.com.br/interno/relatorios/detalhes-de-ativos?id=6041&amp;codativo=SIMH16" xr:uid="{EA19D9D4-1125-4A86-B3E2-D6451D1C97CD}"/>
    <hyperlink ref="D609" r:id="rId606" display="https://afinvest.com.br/interno/relatorios/detalhes-de-ativos?id=3004&amp;codativo=JSMLA5" xr:uid="{A66D46BA-B821-405A-9E01-7C363DC1E9D7}"/>
    <hyperlink ref="D610" r:id="rId607" display="https://afinvest.com.br/interno/relatorios/detalhes-de-ativos?id=6041&amp;codativo=SIMH16" xr:uid="{D7475A14-E114-4249-9A6D-84D0CF68F703}"/>
    <hyperlink ref="D611" r:id="rId608" display="https://afinvest.com.br/interno/relatorios/detalhes-de-ativos?id=6041&amp;codativo=SIMH16" xr:uid="{619F33A0-30B2-4176-BBDF-CB2206891E4D}"/>
    <hyperlink ref="D612" r:id="rId609" display="https://afinvest.com.br/interno/relatorios/detalhes-de-ativos?id=1410&amp;codativo=ASAI22" xr:uid="{FEECED32-BB79-4A64-A08D-F512D3F188F1}"/>
    <hyperlink ref="D613" r:id="rId610" display="https://afinvest.com.br/interno/relatorios/detalhes-de-ativos?id=8398&amp;codativo=ASAIA0" xr:uid="{2EABA02F-D4C1-40A3-A035-99FB7F9A9A76}"/>
    <hyperlink ref="D614" r:id="rId611" display="https://afinvest.com.br/interno/relatorios/detalhes-de-ativos?id=8398&amp;codativo=ASAIA0" xr:uid="{24D05ECC-130A-42E9-947C-7DFCD72622B7}"/>
    <hyperlink ref="D615" r:id="rId612" display="https://afinvest.com.br/interno/relatorios/detalhes-de-ativos?id=1410&amp;codativo=ASAI22" xr:uid="{CA4250B5-C643-47A7-AFFA-390A328E8D12}"/>
    <hyperlink ref="D616" r:id="rId613" display="https://afinvest.com.br/interno/relatorios/detalhes-de-ativos?id=1410&amp;codativo=ASAI22" xr:uid="{16A84265-532B-4143-B69D-5F0FAC01CE35}"/>
    <hyperlink ref="D617" r:id="rId614" display="https://afinvest.com.br/interno/relatorios/detalhes-de-ativos?id=8398&amp;codativo=ASAIA0" xr:uid="{6DEAC071-B606-41A3-B1A9-368E27C303DE}"/>
    <hyperlink ref="D618" r:id="rId615" display="https://afinvest.com.br/interno/relatorios/detalhes-de-ativos?id=1410&amp;codativo=ASAI22" xr:uid="{AF9A7690-BB09-48D0-8878-994A2E388F61}"/>
    <hyperlink ref="D619" r:id="rId616" display="https://afinvest.com.br/interno/relatorios/detalhes-de-ativos?id=8398&amp;codativo=ASAIA0" xr:uid="{DC5A928D-936E-4596-8469-EA6B7F1C0447}"/>
    <hyperlink ref="D620" r:id="rId617" display="https://afinvest.com.br/interno/relatorios/detalhes-de-ativos?id=3175&amp;codativo=SBFC13" xr:uid="{EC395309-A97B-4F56-B153-9E986B4CB071}"/>
    <hyperlink ref="D621" r:id="rId618" display="https://afinvest.com.br/interno/relatorios/detalhes-de-ativos?id=3175&amp;codativo=SBFC13" xr:uid="{E69405F8-2E74-48D9-9562-73F23F3D11C5}"/>
    <hyperlink ref="D622" r:id="rId619" display="https://afinvest.com.br/interno/relatorios/detalhes-de-ativos?id=3175&amp;codativo=SBFC13" xr:uid="{2994450D-E23B-4305-ACE1-124B0126514F}"/>
    <hyperlink ref="D623" r:id="rId620" display="https://afinvest.com.br/interno/relatorios/detalhes-de-ativos?id=3175&amp;codativo=SBFC13" xr:uid="{05FE419F-42DA-4B72-B9F8-E428B54E3F32}"/>
    <hyperlink ref="D624" r:id="rId621" display="https://afinvest.com.br/interno/relatorios/detalhes-de-ativos?id=3175&amp;codativo=SBFC13" xr:uid="{A5857F71-21A5-4439-8D40-6CF3B50BE024}"/>
    <hyperlink ref="D625" r:id="rId622" display="https://afinvest.com.br/interno/relatorios/detalhes-de-ativos?id=8796&amp;codativo=GASC17" xr:uid="{7B480E3E-4F0A-462F-9F12-F3CBE31A571B}"/>
    <hyperlink ref="D626" r:id="rId623" display="https://afinvest.com.br/interno/relatorios/detalhes-de-ativos?id=8030&amp;codativo=GASC25" xr:uid="{FED1426E-2F12-4CF2-A38F-5A56CB3C988E}"/>
    <hyperlink ref="D627" r:id="rId624" display="https://afinvest.com.br/interno/relatorios/detalhes-de-ativos?id=3047&amp;codativo=GASC23" xr:uid="{E7048800-33F0-4E3A-B8B6-279E4AD03E39}"/>
    <hyperlink ref="D628" r:id="rId625" display="https://afinvest.com.br/interno/relatorios/detalhes-de-ativos?id=3047&amp;codativo=GASC23" xr:uid="{40D11C41-8BC9-40DD-BECD-C17EA6DE0434}"/>
    <hyperlink ref="D629" r:id="rId626" display="https://afinvest.com.br/interno/relatorios/detalhes-de-ativos?id=3047&amp;codativo=GASC23" xr:uid="{3BB33EC6-0901-4373-B55C-8479F9E00B76}"/>
    <hyperlink ref="D630" r:id="rId627" display="https://afinvest.com.br/interno/relatorios/detalhes-de-ativos?id=2826&amp;codativo=RIPR22" xr:uid="{27E92FFA-0DB6-4F0C-8ABA-1ADF5112105A}"/>
    <hyperlink ref="D631" r:id="rId628" display="https://afinvest.com.br/interno/relatorios/detalhes-de-ativos?id=9850&amp;codativo=RALM21" xr:uid="{3584D26B-5948-4FF4-B5A4-EEDDF383C3D6}"/>
    <hyperlink ref="D632" r:id="rId629" display="https://afinvest.com.br/interno/relatorios/detalhes-de-ativos?id=9850&amp;codativo=RALM21" xr:uid="{66E65DE4-CC3F-450B-BE99-3EE9EDE64A7F}"/>
    <hyperlink ref="D633" r:id="rId630" display="https://afinvest.com.br/interno/relatorios/detalhes-de-ativos?id=9850&amp;codativo=RALM21" xr:uid="{3BB0241E-5BE6-4E81-A1FF-83ADB4873632}"/>
    <hyperlink ref="D634" r:id="rId631" display="https://afinvest.com.br/interno/relatorios/detalhes-de-ativos?id=9850&amp;codativo=RALM21" xr:uid="{071C5CB9-BD60-4716-AA88-316FDF6EA8B0}"/>
    <hyperlink ref="D635" r:id="rId632" display="https://afinvest.com.br/interno/relatorios/detalhes-de-ativos?id=9920&amp;codativo=AESLA9" xr:uid="{C69327A7-4570-44E9-AE46-60DFB58A8945}"/>
    <hyperlink ref="D636" r:id="rId633" display="https://afinvest.com.br/interno/relatorios/detalhes-de-ativos?id=9920&amp;codativo=AESLA9" xr:uid="{6009BBA7-0384-4FBB-803B-6ECBE8A71DD5}"/>
    <hyperlink ref="D637" r:id="rId634" display="https://afinvest.com.br/interno/relatorios/detalhes-de-ativos?id=9920&amp;codativo=AESLA9" xr:uid="{613981A2-3B77-4A50-BF08-D5BB1963C21D}"/>
    <hyperlink ref="D638" r:id="rId635" display="https://afinvest.com.br/interno/relatorios/detalhes-de-ativos?id=9920&amp;codativo=AESLA9" xr:uid="{B09231D4-4D86-443E-B6E4-8D91395BAC6B}"/>
    <hyperlink ref="D639" r:id="rId636" display="https://afinvest.com.br/interno/relatorios/detalhes-de-ativos?id=2723&amp;codativo=RDORB9" xr:uid="{A2AA1CDA-F20F-4AE4-BBA8-6B7CA5224E4F}"/>
    <hyperlink ref="D640" r:id="rId637" display="https://afinvest.com.br/interno/relatorios/detalhes-de-ativos?id=2723&amp;codativo=RDORB9" xr:uid="{DB304AD5-2252-44A6-9D09-124EDE29B044}"/>
    <hyperlink ref="D641" r:id="rId638" display="https://afinvest.com.br/interno/relatorios/detalhes-de-ativos?id=3014&amp;codativo=RDORC9" xr:uid="{7BE0E9CF-8AB1-411B-BC88-AA835C9D1FB8}"/>
    <hyperlink ref="D642" r:id="rId639" display="https://afinvest.com.br/interno/relatorios/detalhes-de-ativos?id=2723&amp;codativo=RDORB9" xr:uid="{A8E9D9A2-09B0-4B60-825A-AAC83126D4F8}"/>
    <hyperlink ref="D643" r:id="rId640" display="https://afinvest.com.br/interno/relatorios/detalhes-de-ativos?id=3014&amp;codativo=RDORC9" xr:uid="{FB7288DD-1405-4155-B09B-58A96CFED4EC}"/>
    <hyperlink ref="D644" r:id="rId641" display="https://afinvest.com.br/interno/relatorios/detalhes-de-ativos?id=2723&amp;codativo=RDORB9" xr:uid="{392E03B2-F2CC-4F73-ADE3-01BF08014BA2}"/>
    <hyperlink ref="D645" r:id="rId642" display="https://afinvest.com.br/interno/relatorios/detalhes-de-ativos?id=2723&amp;codativo=RDORB9" xr:uid="{0B08DDC8-4E39-4498-888F-0332A4AA3D68}"/>
    <hyperlink ref="D646" r:id="rId643" display="https://afinvest.com.br/interno/relatorios/detalhes-de-ativos?id=3484&amp;codativo=RDVE11" xr:uid="{479E21CA-376D-4E2D-9F16-2681FB83AC95}"/>
    <hyperlink ref="D647" r:id="rId644" display="https://afinvest.com.br/interno/relatorios/detalhes-de-ativos?id=9110&amp;codativo=RAIZ23" xr:uid="{1600FDF7-4C03-406F-917C-0FBA53239ADE}"/>
    <hyperlink ref="D648" r:id="rId645" display="https://afinvest.com.br/interno/relatorios/detalhes-de-ativos?id=3368&amp;codativo=QUAL16" xr:uid="{8D7A27C4-C702-4E05-8CCE-D215A8D1E00A}"/>
    <hyperlink ref="D649" r:id="rId646" display="https://afinvest.com.br/interno/relatorios/detalhes-de-ativos?id=3368&amp;codativo=QUAL16" xr:uid="{3AE85A47-BBB7-45DF-89E4-56243B8B95E2}"/>
    <hyperlink ref="D650" r:id="rId647" display="https://afinvest.com.br/interno/relatorios/detalhes-de-ativos?id=3368&amp;codativo=QUAL16" xr:uid="{51218399-CDF2-4D54-B7E4-DE15824B58A8}"/>
    <hyperlink ref="D651" r:id="rId648" display="https://afinvest.com.br/interno/relatorios/detalhes-de-ativos?id=3368&amp;codativo=QUAL16" xr:uid="{146F1825-C46B-4251-9BD3-2C3263976823}"/>
    <hyperlink ref="D652" r:id="rId649" display="https://afinvest.com.br/interno/relatorios/detalhes-de-ativos?id=3368&amp;codativo=QUAL16" xr:uid="{4854330F-4F67-402B-BDB1-4ECA7AB68E0F}"/>
    <hyperlink ref="D653" r:id="rId650" display="https://afinvest.com.br/interno/relatorios/detalhes-de-ativos?id=3368&amp;codativo=QUAL16" xr:uid="{9FF4E4AE-E4CD-492A-B18A-388DE861B093}"/>
    <hyperlink ref="D654" r:id="rId651" display="https://afinvest.com.br/interno/relatorios/detalhes-de-ativos?id=3368&amp;codativo=QUAL16" xr:uid="{176CC760-07FA-43E0-9027-EF1E36D10326}"/>
    <hyperlink ref="D655" r:id="rId652" display="https://afinvest.com.br/interno/relatorios/detalhes-de-ativos?id=10573&amp;codativo=QMCT14" xr:uid="{5570385E-794A-4147-BA7F-B38F06385E67}"/>
    <hyperlink ref="D656" r:id="rId653" display="https://afinvest.com.br/interno/relatorios/detalhes-de-ativos?id=10573&amp;codativo=QMCT14" xr:uid="{12EFB41B-9B34-4967-B253-C09E9BF97407}"/>
    <hyperlink ref="D657" r:id="rId654" display="https://afinvest.com.br/interno/relatorios/detalhes-de-ativos?id=10573&amp;codativo=QMCT14" xr:uid="{2379AC0E-FDFD-4B54-889B-D7047899A4EE}"/>
    <hyperlink ref="D658" r:id="rId655" display="https://afinvest.com.br/interno/relatorios/detalhes-de-ativos?id=10573&amp;codativo=QMCT14" xr:uid="{F9020796-3ACC-4FA0-9FEF-81E012C21E1D}"/>
    <hyperlink ref="D659" r:id="rId656" display="https://afinvest.com.br/interno/relatorios/detalhes-de-ativos?id=3468&amp;codativo=PEJA11" xr:uid="{C4B1CB75-D3A8-4FAC-B5A4-4AFDF7ADA668}"/>
    <hyperlink ref="D660" r:id="rId657" display="https://afinvest.com.br/interno/relatorios/detalhes-de-ativos?id=7874&amp;codativo=PEJA22" xr:uid="{F05802DE-DA29-4C3F-9EC7-A4AB34359E4C}"/>
    <hyperlink ref="D661" r:id="rId658" display="https://afinvest.com.br/interno/relatorios/detalhes-de-ativos?id=3468&amp;codativo=PEJA11" xr:uid="{427D383C-67E8-4D49-B691-19B85E2374E6}"/>
    <hyperlink ref="D662" r:id="rId659" display="https://afinvest.com.br/interno/relatorios/detalhes-de-ativos?id=5906&amp;codativo=PEJA21" xr:uid="{24D076D0-546E-4CF0-B816-60BFA0A79FDD}"/>
    <hyperlink ref="D663" r:id="rId660" display="https://afinvest.com.br/interno/relatorios/detalhes-de-ativos?id=5906&amp;codativo=PEJA21" xr:uid="{8E83DEFC-3B7C-4E6E-BC19-215E641F6B4D}"/>
    <hyperlink ref="D664" r:id="rId661" display="https://afinvest.com.br/interno/relatorios/detalhes-de-ativos?id=5906&amp;codativo=PEJA21" xr:uid="{AF2D1632-6AB5-4332-BB14-247E8DADA5B9}"/>
    <hyperlink ref="D665" r:id="rId662" display="https://afinvest.com.br/interno/relatorios/detalhes-de-ativos?id=3468&amp;codativo=PEJA11" xr:uid="{03F44533-5FD8-4962-B3AE-8EDC38A1CB1E}"/>
    <hyperlink ref="D666" r:id="rId663" display="https://afinvest.com.br/interno/relatorios/detalhes-de-ativos?id=5906&amp;codativo=PEJA21" xr:uid="{E36C9133-E663-41DA-8507-175D1ABBFD17}"/>
    <hyperlink ref="D667" r:id="rId664" display="https://afinvest.com.br/interno/relatorios/detalhes-de-ativos?id=3468&amp;codativo=PEJA11" xr:uid="{B4E202F4-3181-4A77-988F-C7F99C9207A8}"/>
    <hyperlink ref="D668" r:id="rId665" display="https://afinvest.com.br/interno/relatorios/detalhes-de-ativos?id=9673&amp;codativo=PSAN23" xr:uid="{C49C8EBA-7817-4546-BD5A-7F69AE8B1BD7}"/>
    <hyperlink ref="D669" r:id="rId666" display="https://afinvest.com.br/interno/relatorios/detalhes-de-ativos?id=9569&amp;codativo=HZTC14" xr:uid="{FA5FF55F-7678-45EB-8401-1512C87146AF}"/>
    <hyperlink ref="D670" r:id="rId667" display="https://afinvest.com.br/interno/relatorios/detalhes-de-ativos?id=5840&amp;codativo=ONCO19" xr:uid="{76C7A53E-B25E-4D2A-9C75-5E3B88791F74}"/>
    <hyperlink ref="D671" r:id="rId668" display="https://afinvest.com.br/interno/relatorios/detalhes-de-ativos?id=5840&amp;codativo=ONCO19" xr:uid="{2219AA3B-2D3C-4416-A953-13EB38FE2D1F}"/>
    <hyperlink ref="D672" r:id="rId669" display="https://afinvest.com.br/interno/relatorios/detalhes-de-ativos?id=5840&amp;codativo=ONCO19" xr:uid="{D493CA8B-4238-4F6C-9847-7C6208813C22}"/>
    <hyperlink ref="D673" r:id="rId670" display="https://afinvest.com.br/interno/relatorios/detalhes-de-ativos?id=5840&amp;codativo=ONCO19" xr:uid="{DB9D1284-E4D0-4DD7-91B6-7C6C43E91B0D}"/>
    <hyperlink ref="D674" r:id="rId671" display="https://afinvest.com.br/interno/relatorios/detalhes-de-ativos?id=5840&amp;codativo=ONCO19" xr:uid="{8AC3363A-F01D-4A4A-82FD-D0374F8F14B5}"/>
    <hyperlink ref="D675" r:id="rId672" display="https://afinvest.com.br/interno/relatorios/detalhes-de-ativos?id=5840&amp;codativo=ONCO19" xr:uid="{14F53488-46EF-4B30-A9C4-928E3FA562D5}"/>
    <hyperlink ref="D676" r:id="rId673" display="https://afinvest.com.br/interno/relatorios/detalhes-de-ativos?id=2653&amp;codativo=OMGE12" xr:uid="{DC67FC14-CFF7-4D9F-9C3C-DD936F49D83B}"/>
    <hyperlink ref="D677" r:id="rId674" display="https://afinvest.com.br/interno/relatorios/detalhes-de-ativos?id=2626&amp;codativo=OMGE13" xr:uid="{9EB7A2D7-9FE9-478D-82F7-67DEACC3ABA4}"/>
    <hyperlink ref="D678" r:id="rId675" display="https://afinvest.com.br/interno/relatorios/detalhes-de-ativos?id=2626&amp;codativo=OMGE13" xr:uid="{57908CAF-576C-43D3-B7E7-CBAEB3FB5815}"/>
    <hyperlink ref="D679" r:id="rId676" display="https://afinvest.com.br/interno/relatorios/detalhes-de-ativos?id=2626&amp;codativo=OMGE13" xr:uid="{14042D0F-0100-4617-8012-624327E1439A}"/>
    <hyperlink ref="D680" r:id="rId677" display="https://afinvest.com.br/interno/relatorios/detalhes-de-ativos?id=2653&amp;codativo=OMGE12" xr:uid="{0E5644B0-A56E-4E17-B4FC-042E3798869A}"/>
    <hyperlink ref="D681" r:id="rId678" display="https://afinvest.com.br/interno/relatorios/detalhes-de-ativos?id=8875&amp;codativo=NTSD17" xr:uid="{E96B85DC-D616-4CBC-A1A0-3F6430ABDDB8}"/>
    <hyperlink ref="D682" r:id="rId679" display="https://afinvest.com.br/interno/relatorios/detalhes-de-ativos?id=8875&amp;codativo=NTSD17" xr:uid="{61EF6B66-05CE-4F19-9F3A-B0B694798A57}"/>
    <hyperlink ref="D683" r:id="rId680" display="https://afinvest.com.br/interno/relatorios/detalhes-de-ativos?id=8875&amp;codativo=NTSD17" xr:uid="{6E5125C8-FF88-487E-94F9-1EB193E44D0F}"/>
    <hyperlink ref="D684" r:id="rId681" display="https://afinvest.com.br/interno/relatorios/detalhes-de-ativos?id=5686&amp;codativo=NTSD35" xr:uid="{A7CA61D7-E335-41BB-B130-879B1120ECAA}"/>
    <hyperlink ref="D685" r:id="rId682" display="https://afinvest.com.br/interno/relatorios/detalhes-de-ativos?id=8875&amp;codativo=NTSD17" xr:uid="{CB78E76E-83C8-478C-899D-6B6C1637177B}"/>
    <hyperlink ref="D686" r:id="rId683" display="https://afinvest.com.br/interno/relatorios/detalhes-de-ativos?id=1861&amp;codativo=NEOE26" xr:uid="{89B9EEA5-8360-4293-BD00-2C2A606BFC61}"/>
    <hyperlink ref="D687" r:id="rId684" display="https://afinvest.com.br/interno/relatorios/detalhes-de-ativos?id=1861&amp;codativo=NEOE26" xr:uid="{408E559D-0915-463B-879E-14136CC701E4}"/>
    <hyperlink ref="D688" r:id="rId685" display="https://afinvest.com.br/interno/relatorios/detalhes-de-ativos?id=1861&amp;codativo=NEOE26" xr:uid="{3161867B-9517-4F07-BDF8-F60F56108300}"/>
    <hyperlink ref="D689" r:id="rId686" display="https://afinvest.com.br/interno/relatorios/detalhes-de-ativos?id=9390&amp;codativo=NMCH11" xr:uid="{49E21781-5251-4072-B54B-3271122DA855}"/>
    <hyperlink ref="D690" r:id="rId687" display="https://afinvest.com.br/interno/relatorios/detalhes-de-ativos?id=9390&amp;codativo=NMCH11" xr:uid="{0D0D1B1A-1825-4ED3-A28E-5476B464EC60}"/>
    <hyperlink ref="D691" r:id="rId688" display="https://afinvest.com.br/interno/relatorios/detalhes-de-ativos?id=9390&amp;codativo=NMCH11" xr:uid="{AFCA4CE7-D369-4F91-827F-B0367BBABE6F}"/>
    <hyperlink ref="D692" r:id="rId689" display="https://afinvest.com.br/interno/relatorios/detalhes-de-ativos?id=8988&amp;codativo=MRSAB2" xr:uid="{D811E229-6401-4E7D-B670-F52E740FCD21}"/>
    <hyperlink ref="D693" r:id="rId690" display="https://afinvest.com.br/interno/relatorios/detalhes-de-ativos?id=7167&amp;codativo=MRSAB1" xr:uid="{2B3FCEBB-DF5B-4D22-9723-A986BA5417E8}"/>
    <hyperlink ref="D694" r:id="rId691" display="https://afinvest.com.br/interno/relatorios/detalhes-de-ativos?id=7168&amp;codativo=MRSAC1" xr:uid="{2B2E1D65-7D7B-4903-B680-580167E8CFAB}"/>
    <hyperlink ref="D695" r:id="rId692" display="https://afinvest.com.br/interno/relatorios/detalhes-de-ativos?id=9425&amp;codativo=MVLV19" xr:uid="{2E675676-7C0A-48B1-A7BC-BD1EAE0944D2}"/>
    <hyperlink ref="D696" r:id="rId693" display="https://afinvest.com.br/interno/relatorios/detalhes-de-ativos?id=9425&amp;codativo=MVLV19" xr:uid="{96A1EC8B-911A-4C58-8F2E-B54605F7B55B}"/>
    <hyperlink ref="D697" r:id="rId694" display="https://afinvest.com.br/interno/relatorios/detalhes-de-ativos?id=9425&amp;codativo=MVLV19" xr:uid="{E344B3E0-12D1-4127-BD56-BF81C1B3F1A9}"/>
    <hyperlink ref="D698" r:id="rId695" display="https://afinvest.com.br/interno/relatorios/detalhes-de-ativos?id=223&amp;codativo=MOVI34" xr:uid="{EF8B2F1F-DA77-4C15-BC54-0D8B30BA952B}"/>
    <hyperlink ref="D699" r:id="rId696" display="https://afinvest.com.br/interno/relatorios/detalhes-de-ativos?id=9425&amp;codativo=MVLV19" xr:uid="{9790C902-81BE-4606-8763-BD3A1D8A30FF}"/>
    <hyperlink ref="D700" r:id="rId697" display="https://afinvest.com.br/interno/relatorios/detalhes-de-ativos?id=3222&amp;codativo=CCROB6" xr:uid="{717E55E4-25F5-426D-B380-BDEFD6AD1E21}"/>
    <hyperlink ref="D701" r:id="rId698" display="https://afinvest.com.br/interno/relatorios/detalhes-de-ativos?id=7487&amp;codativo=MNLT11" xr:uid="{3D1D303D-8B13-4143-841A-44FA08E1D47D}"/>
    <hyperlink ref="D702" r:id="rId699" display="https://afinvest.com.br/interno/relatorios/detalhes-de-ativos?id=7487&amp;codativo=MNLT11" xr:uid="{CE6F6F36-9E30-4C79-8B4B-F61BEBD7D17F}"/>
    <hyperlink ref="D703" r:id="rId700" display="https://afinvest.com.br/interno/relatorios/detalhes-de-ativos?id=7487&amp;codativo=MNLT11" xr:uid="{BC68BD28-FBFF-4927-8299-435C274160EA}"/>
    <hyperlink ref="D704" r:id="rId701" display="https://afinvest.com.br/interno/relatorios/detalhes-de-ativos?id=7487&amp;codativo=MNLT11" xr:uid="{671C6D4C-4B72-4806-95AF-4ADF16384332}"/>
    <hyperlink ref="D705" r:id="rId702" display="https://afinvest.com.br/interno/relatorios/detalhes-de-ativos?id=7487&amp;codativo=MNLT11" xr:uid="{53623C8A-F54F-4B0A-B2BE-4B980C5EA0A9}"/>
    <hyperlink ref="D706" r:id="rId703" display="https://afinvest.com.br/interno/relatorios/detalhes-de-ativos?id=3059&amp;codativo=MNRVA1" xr:uid="{08E683FA-EBDF-441E-8CC7-42BD6B2FD725}"/>
    <hyperlink ref="D707" r:id="rId704" display="https://afinvest.com.br/interno/relatorios/detalhes-de-ativos?id=3059&amp;codativo=MNRVA1" xr:uid="{033BAE08-C243-43F4-9716-4362B61C67D4}"/>
    <hyperlink ref="D708" r:id="rId705" display="https://afinvest.com.br/interno/relatorios/detalhes-de-ativos?id=3059&amp;codativo=MNRVA1" xr:uid="{56C924BD-FB1F-48C5-A0C4-B92D3C1783AE}"/>
    <hyperlink ref="D709" r:id="rId706" display="https://afinvest.com.br/interno/relatorios/detalhes-de-ativos?id=3059&amp;codativo=MNRVA1" xr:uid="{F4ACB55D-99DB-45A8-9195-367B2F6DE8D5}"/>
    <hyperlink ref="D710" r:id="rId707" display="https://afinvest.com.br/interno/relatorios/detalhes-de-ativos?id=3059&amp;codativo=MNRVA1" xr:uid="{183A41A8-12F2-4954-9CF3-4B320E4DAAF2}"/>
    <hyperlink ref="D711" r:id="rId708" display="https://afinvest.com.br/interno/relatorios/detalhes-de-ativos?id=3082&amp;codativo=LORTB9" xr:uid="{2772CE48-173E-4761-8C54-2E6FC9296824}"/>
    <hyperlink ref="D712" r:id="rId709" display="https://afinvest.com.br/interno/relatorios/detalhes-de-ativos?id=10592&amp;codativo=TFLED0" xr:uid="{9B3090E6-03E8-41D8-B1C2-F64DAD4B11CE}"/>
    <hyperlink ref="D713" r:id="rId710" display="https://afinvest.com.br/interno/relatorios/detalhes-de-ativos?id=10592&amp;codativo=TFLED0" xr:uid="{9661F912-E6F2-4C78-8BF8-6C8F0E592E41}"/>
    <hyperlink ref="D714" r:id="rId711" display="https://afinvest.com.br/interno/relatorios/detalhes-de-ativos?id=3227&amp;codativo=LTTE15" xr:uid="{BAAB0CF6-6394-4492-AE0F-5A10B010D1DC}"/>
    <hyperlink ref="D715" r:id="rId712" display="https://afinvest.com.br/interno/relatorios/detalhes-de-ativos?id=1427&amp;codativo=LIGH1B" xr:uid="{3A84A529-E441-43ED-BB27-E642C40BECF4}"/>
    <hyperlink ref="D716" r:id="rId713" display="https://afinvest.com.br/interno/relatorios/detalhes-de-ativos?id=9179&amp;codativo=LIGH2B" xr:uid="{1313F748-DEF2-45BD-B7C8-7233040C7A98}"/>
    <hyperlink ref="D717" r:id="rId714" display="https://afinvest.com.br/interno/relatorios/detalhes-de-ativos?id=1427&amp;codativo=LIGH1B" xr:uid="{D6E0A28F-B44F-4588-8A3F-C5FDF60C9FFA}"/>
    <hyperlink ref="D718" r:id="rId715" display="https://afinvest.com.br/interno/relatorios/detalhes-de-ativos?id=9215&amp;codativo=LIGT11" xr:uid="{C0927A70-1B55-40D0-8239-1C5F6FEB2B53}"/>
    <hyperlink ref="D719" r:id="rId716" display="https://afinvest.com.br/interno/relatorios/detalhes-de-ativos?id=215&amp;codativo=LIGHB6" xr:uid="{40571591-AFB9-4035-8E90-644B8DA520C2}"/>
    <hyperlink ref="D720" r:id="rId717" display="https://afinvest.com.br/interno/relatorios/detalhes-de-ativos?id=9179&amp;codativo=LIGH2B" xr:uid="{3CAB3B0D-BD7B-43FA-926E-48D60F3E8AD0}"/>
    <hyperlink ref="D721" r:id="rId718" display="https://afinvest.com.br/interno/relatorios/detalhes-de-ativos?id=1637&amp;codativo=LIGHC6" xr:uid="{763C65DB-BA0C-46DC-BCE8-EE99D783D378}"/>
    <hyperlink ref="D722" r:id="rId719" display="https://afinvest.com.br/interno/relatorios/detalhes-de-ativos?id=1427&amp;codativo=LIGH1B" xr:uid="{4CC80AA9-5477-471C-965E-8BD38C44BBA1}"/>
    <hyperlink ref="D723" r:id="rId720" display="https://afinvest.com.br/interno/relatorios/detalhes-de-ativos?id=9215&amp;codativo=LIGT11" xr:uid="{A5D56CF3-0EFE-43F4-BEDC-3BB108A26D98}"/>
    <hyperlink ref="D724" r:id="rId721" display="https://afinvest.com.br/interno/relatorios/detalhes-de-ativos?id=215&amp;codativo=LIGHB6" xr:uid="{B0BA0BE5-7A6E-4FC2-91D5-270A9FDBDE34}"/>
    <hyperlink ref="D725" r:id="rId722" display="https://afinvest.com.br/interno/relatorios/detalhes-de-ativos?id=9179&amp;codativo=LIGH2B" xr:uid="{65EB6059-A0C5-420A-9CBF-04773773DC56}"/>
    <hyperlink ref="D726" r:id="rId723" display="https://afinvest.com.br/interno/relatorios/detalhes-de-ativos?id=1637&amp;codativo=LIGHC6" xr:uid="{8D1C57A0-A128-4C6D-B566-D7D363E92CE8}"/>
    <hyperlink ref="D727" r:id="rId724" display="https://afinvest.com.br/interno/relatorios/detalhes-de-ativos?id=1427&amp;codativo=LIGH1B" xr:uid="{F7DB4B86-F9E1-4106-BB10-811EB1E2CB1F}"/>
    <hyperlink ref="D728" r:id="rId725" display="https://afinvest.com.br/interno/relatorios/detalhes-de-ativos?id=9215&amp;codativo=LIGT11" xr:uid="{30DF9447-FBF3-479F-83B3-9102ABE6C3AC}"/>
    <hyperlink ref="D729" r:id="rId726" display="https://afinvest.com.br/interno/relatorios/detalhes-de-ativos?id=215&amp;codativo=LIGHB6" xr:uid="{F69BBCDB-4149-42CE-BBD0-962511057AB4}"/>
    <hyperlink ref="D730" r:id="rId727" display="https://afinvest.com.br/interno/relatorios/detalhes-de-ativos?id=9179&amp;codativo=LIGH2B" xr:uid="{06EBD516-4B34-4CE2-B4CC-9C12D6A85676}"/>
    <hyperlink ref="D731" r:id="rId728" display="https://afinvest.com.br/interno/relatorios/detalhes-de-ativos?id=1637&amp;codativo=LIGHC6" xr:uid="{74B9EDE7-7145-4AFB-A330-9F5DD1780B65}"/>
    <hyperlink ref="D732" r:id="rId729" display="https://afinvest.com.br/interno/relatorios/detalhes-de-ativos?id=1427&amp;codativo=LIGH1B" xr:uid="{4415D44F-B323-47B4-94CA-5555FAE6A2CF}"/>
    <hyperlink ref="D733" r:id="rId730" display="https://afinvest.com.br/interno/relatorios/detalhes-de-ativos?id=9215&amp;codativo=LIGT11" xr:uid="{27E35272-4F14-48F5-B29A-97C483A635E1}"/>
    <hyperlink ref="D734" r:id="rId731" display="https://afinvest.com.br/interno/relatorios/detalhes-de-ativos?id=9179&amp;codativo=LIGH2B" xr:uid="{2545E0CA-A82B-4E58-8B2F-7DE6B7ECEC6C}"/>
    <hyperlink ref="D735" r:id="rId732" display="https://afinvest.com.br/interno/relatorios/detalhes-de-ativos?id=215&amp;codativo=LIGHB6" xr:uid="{39367826-4194-4E56-BDE7-DA11FF3450F4}"/>
    <hyperlink ref="D736" r:id="rId733" display="https://afinvest.com.br/interno/relatorios/detalhes-de-ativos?id=1427&amp;codativo=LIGH1B" xr:uid="{E94CA5B5-61CA-4BA8-9F66-FCB140BF8E83}"/>
    <hyperlink ref="D737" r:id="rId734" display="https://afinvest.com.br/interno/relatorios/detalhes-de-ativos?id=9215&amp;codativo=LIGT11" xr:uid="{FA9F2A3B-A1E2-43B2-A3F1-73EDE34198F5}"/>
    <hyperlink ref="D738" r:id="rId735" display="https://afinvest.com.br/interno/relatorios/detalhes-de-ativos?id=1637&amp;codativo=LIGHC6" xr:uid="{8AC1DBDA-5844-448E-BC3F-2B19F412511A}"/>
    <hyperlink ref="D739" r:id="rId736" display="https://afinvest.com.br/interno/relatorios/detalhes-de-ativos?id=9179&amp;codativo=LIGH2B" xr:uid="{FCA6A6D2-5F6A-4887-858C-E28FEFCA5080}"/>
    <hyperlink ref="D740" r:id="rId737" display="https://afinvest.com.br/interno/relatorios/detalhes-de-ativos?id=1427&amp;codativo=LIGH1B" xr:uid="{C014B894-33BB-4E5B-BA81-B0248B524DE1}"/>
    <hyperlink ref="D741" r:id="rId738" display="https://afinvest.com.br/interno/relatorios/detalhes-de-ativos?id=215&amp;codativo=LIGHB6" xr:uid="{B7AD8AFF-0174-4AE6-A3FE-56260947D0C8}"/>
    <hyperlink ref="D742" r:id="rId739" display="https://afinvest.com.br/interno/relatorios/detalhes-de-ativos?id=9215&amp;codativo=LIGT11" xr:uid="{DE48445F-C780-4257-BB05-D6CE6C4A901D}"/>
    <hyperlink ref="D743" r:id="rId740" display="https://afinvest.com.br/interno/relatorios/detalhes-de-ativos?id=9179&amp;codativo=LIGH2B" xr:uid="{4C5B7EC7-0416-4EED-8182-E4638DE910D0}"/>
    <hyperlink ref="D744" r:id="rId741" display="https://afinvest.com.br/interno/relatorios/detalhes-de-ativos?id=1637&amp;codativo=LIGHC6" xr:uid="{99A3B51F-C012-4C1A-A662-1640AC183EBF}"/>
    <hyperlink ref="D745" r:id="rId742" display="https://afinvest.com.br/interno/relatorios/detalhes-de-ativos?id=1427&amp;codativo=LIGH1B" xr:uid="{D8ECC487-593F-405C-8E05-E8D545169B0D}"/>
    <hyperlink ref="D746" r:id="rId743" display="https://afinvest.com.br/interno/relatorios/detalhes-de-ativos?id=215&amp;codativo=LIGHB6" xr:uid="{9C715C99-7D85-4F71-8602-75BE2A65C4FF}"/>
    <hyperlink ref="D747" r:id="rId744" display="https://afinvest.com.br/interno/relatorios/detalhes-de-ativos?id=9179&amp;codativo=LIGH2B" xr:uid="{8B979EF7-810D-492F-80F8-D52683F5085D}"/>
    <hyperlink ref="D748" r:id="rId745" display="https://afinvest.com.br/interno/relatorios/detalhes-de-ativos?id=1637&amp;codativo=LIGHC6" xr:uid="{796FB094-6D80-4D5A-B4F1-774C7F41A20D}"/>
    <hyperlink ref="D749" r:id="rId746" display="https://afinvest.com.br/interno/relatorios/detalhes-de-ativos?id=10594&amp;codativo=LETS15" xr:uid="{FC9A93C9-7875-4B9D-9775-582A9D2C7F05}"/>
    <hyperlink ref="D750" r:id="rId747" display="https://afinvest.com.br/interno/relatorios/detalhes-de-ativos?id=10594&amp;codativo=LETS15" xr:uid="{917FA004-4DD2-402E-A600-78E399B44EB2}"/>
    <hyperlink ref="D751" r:id="rId748" display="https://afinvest.com.br/interno/relatorios/detalhes-de-ativos?id=10594&amp;codativo=LETS15" xr:uid="{58B72BF0-A359-4627-ACB1-32A7FD43331A}"/>
    <hyperlink ref="D752" r:id="rId749" display="https://afinvest.com.br/interno/relatorios/detalhes-de-ativos?id=8798&amp;codativo=KLBNA5" xr:uid="{CA4647F0-4D06-4B36-9A3B-1D0B8E2BB0C3}"/>
    <hyperlink ref="D753" r:id="rId750" display="https://afinvest.com.br/interno/relatorios/detalhes-de-ativos?id=308&amp;codativo=KLBNA2" xr:uid="{21A3AFD6-DB71-4A17-B01F-995F5C1929F6}"/>
    <hyperlink ref="D754" r:id="rId751" display="https://afinvest.com.br/interno/relatorios/detalhes-de-ativos?id=8798&amp;codativo=KLBNA5" xr:uid="{709A9378-75E8-45B2-BF62-0293A9AF731E}"/>
    <hyperlink ref="D755" r:id="rId752" display="https://afinvest.com.br/interno/relatorios/detalhes-de-ativos?id=308&amp;codativo=KLBNA2" xr:uid="{CBC2A841-2844-4D83-AAE1-8FF90A357F30}"/>
    <hyperlink ref="D756" r:id="rId753" display="https://afinvest.com.br/interno/relatorios/detalhes-de-ativos?id=308&amp;codativo=KLBNA2" xr:uid="{0C86F979-39AB-487D-8108-3EC8C1F248F8}"/>
    <hyperlink ref="D757" r:id="rId754" display="https://afinvest.com.br/interno/relatorios/detalhes-de-ativos?id=308&amp;codativo=KLBNA2" xr:uid="{05422969-DCDD-4EB2-8D37-F1AE8AA14A04}"/>
    <hyperlink ref="D758" r:id="rId755" display="https://afinvest.com.br/interno/relatorios/detalhes-de-ativos?id=8798&amp;codativo=KLBNA5" xr:uid="{552531B9-C249-46CD-9855-376E4AB33ECD}"/>
    <hyperlink ref="D759" r:id="rId756" display="https://afinvest.com.br/interno/relatorios/detalhes-de-ativos?id=308&amp;codativo=KLBNA2" xr:uid="{2252B76A-4378-48DA-A67A-DAD429EDCAB6}"/>
    <hyperlink ref="D760" r:id="rId757" display="https://afinvest.com.br/interno/relatorios/detalhes-de-ativos?id=8798&amp;codativo=KLBNA5" xr:uid="{988694BA-969C-4DE6-996A-47C76828CA79}"/>
    <hyperlink ref="D761" r:id="rId758" display="https://afinvest.com.br/interno/relatorios/detalhes-de-ativos?id=2846&amp;codativo=JSLGA5" xr:uid="{0FD40CDF-ABCD-4024-9305-70F442489DC1}"/>
    <hyperlink ref="D762" r:id="rId759" display="https://afinvest.com.br/interno/relatorios/detalhes-de-ativos?id=2846&amp;codativo=JSLGA5" xr:uid="{4C05EE34-03C2-451F-A71D-A73C069E4FA9}"/>
    <hyperlink ref="D763" r:id="rId760" display="https://afinvest.com.br/interno/relatorios/detalhes-de-ativos?id=2846&amp;codativo=JSLGA5" xr:uid="{CC104DDC-37F2-4235-95F6-044D75345813}"/>
    <hyperlink ref="D764" r:id="rId761" display="https://afinvest.com.br/interno/relatorios/detalhes-de-ativos?id=2846&amp;codativo=JSLGA5" xr:uid="{F434B1D0-4859-46F4-BCDF-9E973437EC02}"/>
    <hyperlink ref="D765" r:id="rId762" display="https://afinvest.com.br/interno/relatorios/detalhes-de-ativos?id=2846&amp;codativo=JSLGA5" xr:uid="{6ADF662B-9968-433F-B0E0-C88A09628991}"/>
    <hyperlink ref="D766" r:id="rId763" display="https://afinvest.com.br/interno/relatorios/detalhes-de-ativos?id=10641&amp;codativo=JEFP12" xr:uid="{0F8FC5B3-A99C-4FCC-A071-88ECA32C9FA0}"/>
    <hyperlink ref="D767" r:id="rId764" display="https://afinvest.com.br/interno/relatorios/detalhes-de-ativos?id=10641&amp;codativo=JEFP12" xr:uid="{3B33482B-3C1E-4619-90A9-C71A9B98C9DB}"/>
    <hyperlink ref="D768" r:id="rId765" display="https://afinvest.com.br/interno/relatorios/detalhes-de-ativos?id=10641&amp;codativo=JEFP12" xr:uid="{3A57F1D1-06A2-4F5B-92B9-CC05224185F5}"/>
    <hyperlink ref="D769" r:id="rId766" display="https://afinvest.com.br/interno/relatorios/detalhes-de-ativos?id=9077&amp;codativo=CTEE29" xr:uid="{C8C153D6-D061-492C-95FC-4485A3ECAB2A}"/>
    <hyperlink ref="D770" r:id="rId767" display="https://afinvest.com.br/interno/relatorios/detalhes-de-ativos?id=9077&amp;codativo=CTEE29" xr:uid="{35F323A6-A7ED-4446-AFF4-FBFB732B4376}"/>
    <hyperlink ref="D771" r:id="rId768" display="https://afinvest.com.br/interno/relatorios/detalhes-de-ativos?id=9077&amp;codativo=CTEE29" xr:uid="{193898CB-6C90-46A6-8886-184017420BCB}"/>
    <hyperlink ref="D772" r:id="rId769" display="https://afinvest.com.br/interno/relatorios/detalhes-de-ativos?id=1168&amp;codativo=IGSN15" xr:uid="{E83F640A-80AB-40DB-A6FF-D9F4D3B3A0F0}"/>
    <hyperlink ref="D773" r:id="rId770" display="https://afinvest.com.br/interno/relatorios/detalhes-de-ativos?id=1168&amp;codativo=IGSN15" xr:uid="{6EB4747A-E027-4730-B712-A758D1D66B53}"/>
    <hyperlink ref="D774" r:id="rId771" display="https://afinvest.com.br/interno/relatorios/detalhes-de-ativos?id=1168&amp;codativo=IGSN15" xr:uid="{36997800-58B1-4372-8800-57B3EAFCB842}"/>
    <hyperlink ref="D775" r:id="rId772" display="https://afinvest.com.br/interno/relatorios/detalhes-de-ativos?id=1168&amp;codativo=IGSN15" xr:uid="{7D3934A0-631B-4C57-BA89-D2EB401A0EFD}"/>
    <hyperlink ref="D776" r:id="rId773" display="https://afinvest.com.br/interno/relatorios/detalhes-de-ativos?id=3048&amp;codativo=HARG11" xr:uid="{5084CE65-60A8-428F-BD86-2D48B95786E1}"/>
    <hyperlink ref="D777" r:id="rId774" display="https://afinvest.com.br/interno/relatorios/detalhes-de-ativos?id=3048&amp;codativo=HARG11" xr:uid="{43B254FA-3008-4279-ABD0-919D7F4F75B6}"/>
    <hyperlink ref="D778" r:id="rId775" display="https://afinvest.com.br/interno/relatorios/detalhes-de-ativos?id=3048&amp;codativo=HARG11" xr:uid="{D9EF0C72-04B9-4D8E-9674-2646E5067509}"/>
    <hyperlink ref="D779" r:id="rId776" display="https://afinvest.com.br/interno/relatorios/detalhes-de-ativos?id=3048&amp;codativo=HARG11" xr:uid="{716440C5-293F-4E26-9477-6AF43728E9E3}"/>
    <hyperlink ref="D780" r:id="rId777" display="https://afinvest.com.br/interno/relatorios/detalhes-de-ativos?id=3224&amp;codativo=HBSA11" xr:uid="{9110BC01-A230-470C-A97C-D42A9E4A9B9D}"/>
    <hyperlink ref="D781" r:id="rId778" display="https://afinvest.com.br/interno/relatorios/detalhes-de-ativos?id=5764&amp;codativo=HBSA12" xr:uid="{FA216616-023D-4BBD-9A2F-12C5AA56952E}"/>
    <hyperlink ref="D782" r:id="rId779" display="https://afinvest.com.br/interno/relatorios/detalhes-de-ativos?id=3224&amp;codativo=HBSA11" xr:uid="{B3303A29-22E0-473B-8898-3E7699D325AF}"/>
    <hyperlink ref="D783" r:id="rId780" display="https://afinvest.com.br/interno/relatorios/detalhes-de-ativos?id=5764&amp;codativo=HBSA12" xr:uid="{24CBEB2D-1AAD-41F6-A271-3A207A86C1BE}"/>
    <hyperlink ref="D784" r:id="rId781" display="https://afinvest.com.br/interno/relatorios/detalhes-de-ativos?id=5764&amp;codativo=HBSA12" xr:uid="{C288ED01-FC6D-4C3A-9EDB-9E0CF3311D7F}"/>
    <hyperlink ref="D785" r:id="rId782" display="https://afinvest.com.br/interno/relatorios/detalhes-de-ativos?id=5764&amp;codativo=HBSA12" xr:uid="{A6F1F766-938F-4A1C-8D59-F31EC8584D33}"/>
    <hyperlink ref="D786" r:id="rId783" display="https://afinvest.com.br/interno/relatorios/detalhes-de-ativos?id=3224&amp;codativo=HBSA11" xr:uid="{71E703EB-DB60-4E39-B74B-048F1D14F93D}"/>
    <hyperlink ref="D787" r:id="rId784" display="https://afinvest.com.br/interno/relatorios/detalhes-de-ativos?id=5764&amp;codativo=HBSA12" xr:uid="{9BB37482-7CE6-439C-852B-69C106D40C6F}"/>
    <hyperlink ref="D788" r:id="rId785" display="https://afinvest.com.br/interno/relatorios/detalhes-de-ativos?id=3224&amp;codativo=HBSA11" xr:uid="{31FBD17A-8C81-4686-BC03-CCE1BA08A20B}"/>
    <hyperlink ref="D789" r:id="rId786" display="https://afinvest.com.br/interno/relatorios/detalhes-de-ativos?id=3482&amp;codativo=HVSP11" xr:uid="{8546BA20-C1F5-43E7-A059-1C3DE7B7212C}"/>
    <hyperlink ref="D790" r:id="rId787" display="https://afinvest.com.br/interno/relatorios/detalhes-de-ativos?id=3482&amp;codativo=HVSP11" xr:uid="{46D04847-4EE1-48AC-B44A-84E7E627A0BD}"/>
    <hyperlink ref="D791" r:id="rId788" display="https://afinvest.com.br/interno/relatorios/detalhes-de-ativos?id=3482&amp;codativo=HVSP11" xr:uid="{37E5F3C7-C381-4F50-B642-64B1FB4B407E}"/>
    <hyperlink ref="D792" r:id="rId789" display="https://afinvest.com.br/interno/relatorios/detalhes-de-ativos?id=3482&amp;codativo=HVSP11" xr:uid="{BA4A53E1-F379-4F49-A8DA-CDA87EA943B4}"/>
    <hyperlink ref="D793" r:id="rId790" display="https://afinvest.com.br/interno/relatorios/detalhes-de-ativos?id=3482&amp;codativo=HVSP11" xr:uid="{02DF2BBD-ECB9-46DF-B25C-28262BF7FE71}"/>
    <hyperlink ref="D794" r:id="rId791" display="https://afinvest.com.br/interno/relatorios/detalhes-de-ativos?id=2877&amp;codativo=HAPV22" xr:uid="{B860EA0D-CD05-4D1F-88BB-77B85B49AF18}"/>
    <hyperlink ref="D795" r:id="rId792" display="https://afinvest.com.br/interno/relatorios/detalhes-de-ativos?id=2877&amp;codativo=HAPV22" xr:uid="{00335F8D-A8F4-41B8-B82B-B0D1ACA19231}"/>
    <hyperlink ref="D796" r:id="rId793" display="https://afinvest.com.br/interno/relatorios/detalhes-de-ativos?id=2877&amp;codativo=HAPV22" xr:uid="{EFA0AFE0-8CAB-4995-B591-10927E293689}"/>
    <hyperlink ref="D797" r:id="rId794" display="https://afinvest.com.br/interno/relatorios/detalhes-de-ativos?id=212&amp;codativo=HAPV21" xr:uid="{2E7CB396-AEFF-45FB-8769-0BA7105AEDDC}"/>
    <hyperlink ref="D798" r:id="rId795" display="https://afinvest.com.br/interno/relatorios/detalhes-de-ativos?id=2877&amp;codativo=HAPV22" xr:uid="{2177B92C-3FFD-4B01-AC86-8143F200B618}"/>
    <hyperlink ref="D799" r:id="rId796" display="https://afinvest.com.br/interno/relatorios/detalhes-de-ativos?id=8994&amp;codativo=SUMI17" xr:uid="{6E562B53-1FD6-477A-8E8E-DC768643CB23}"/>
    <hyperlink ref="D800" r:id="rId797" display="https://afinvest.com.br/interno/relatorios/detalhes-de-ativos?id=8994&amp;codativo=SUMI17" xr:uid="{8D8FCD56-AFA9-46E4-A675-DBF7274BE7F4}"/>
    <hyperlink ref="D801" r:id="rId798" display="https://afinvest.com.br/interno/relatorios/detalhes-de-ativos?id=8994&amp;codativo=SUMI17" xr:uid="{13F4FFCA-41F9-4489-B124-C25FC2B17960}"/>
    <hyperlink ref="D802" r:id="rId799" display="https://afinvest.com.br/interno/relatorios/detalhes-de-ativos?id=8994&amp;codativo=SUMI17" xr:uid="{5A7ADD39-8600-4005-A806-933004670BCB}"/>
    <hyperlink ref="D803" r:id="rId800" display="https://afinvest.com.br/interno/relatorios/detalhes-de-ativos?id=8994&amp;codativo=SUMI17" xr:uid="{B804E822-8290-4384-AA99-66935F72835D}"/>
    <hyperlink ref="D804" r:id="rId801" display="https://afinvest.com.br/interno/relatorios/detalhes-de-ativos?id=8393&amp;codativo=FBRI13" xr:uid="{314A76F6-1DB6-4B4C-9DA8-EEF00AB24367}"/>
    <hyperlink ref="D805" r:id="rId802" display="https://afinvest.com.br/interno/relatorios/detalhes-de-ativos?id=8393&amp;codativo=FBRI13" xr:uid="{B1BA695A-B7CF-4EF6-9268-AFBAA2F93B8E}"/>
    <hyperlink ref="D806" r:id="rId803" display="https://afinvest.com.br/interno/relatorios/detalhes-de-ativos?id=8393&amp;codativo=FBRI13" xr:uid="{34086061-DEC2-467C-AD59-8A9033306845}"/>
    <hyperlink ref="D807" r:id="rId804" display="https://afinvest.com.br/interno/relatorios/detalhes-de-ativos?id=8393&amp;codativo=FBRI13" xr:uid="{72038052-3151-4A63-B09B-9EBE25E1B063}"/>
    <hyperlink ref="D808" r:id="rId805" display="https://afinvest.com.br/interno/relatorios/detalhes-de-ativos?id=9683&amp;codativo=CGBP14" xr:uid="{1027C836-A6BE-4914-9394-6251D67C3E1E}"/>
    <hyperlink ref="D809" r:id="rId806" display="https://afinvest.com.br/interno/relatorios/detalhes-de-ativos?id=9683&amp;codativo=CGBP14" xr:uid="{2CE751FE-7942-4EEC-8EBA-06A00FF6DEDC}"/>
    <hyperlink ref="D810" r:id="rId807" display="https://afinvest.com.br/interno/relatorios/detalhes-de-ativos?id=9683&amp;codativo=CGBP14" xr:uid="{1059DD83-7CE6-4305-99E8-5C19264EF9CB}"/>
    <hyperlink ref="D811" r:id="rId808" display="https://afinvest.com.br/interno/relatorios/detalhes-de-ativos?id=9683&amp;codativo=CGBP14" xr:uid="{91CCE45B-5922-4303-BB47-80BDFB5D8C08}"/>
    <hyperlink ref="D812" r:id="rId809" display="https://afinvest.com.br/interno/relatorios/detalhes-de-ativos?id=9151&amp;codativo=AEGE17" xr:uid="{55DB7298-AD32-4A2D-8BBC-5E0FE4B8708F}"/>
    <hyperlink ref="D813" r:id="rId810" display="https://afinvest.com.br/interno/relatorios/detalhes-de-ativos?id=9151&amp;codativo=AEGE17" xr:uid="{3FDE7333-0FC1-41F9-B0C7-094EEE49470C}"/>
    <hyperlink ref="D814" r:id="rId811" display="https://afinvest.com.br/interno/relatorios/detalhes-de-ativos?id=9151&amp;codativo=AEGE17" xr:uid="{D349E0C6-F3FB-4ADB-93A6-85D3B39CCBDF}"/>
    <hyperlink ref="D815" r:id="rId812" display="https://afinvest.com.br/interno/relatorios/detalhes-de-ativos?id=9151&amp;codativo=AEGE17" xr:uid="{F87520E8-C19B-40AC-8C08-DC0F49CF563B}"/>
    <hyperlink ref="D816" r:id="rId813" display="https://afinvest.com.br/interno/relatorios/detalhes-de-ativos?id=1833&amp;codativo=EQTR11" xr:uid="{EECA5A79-C4D2-4D8B-B243-34A008EC090E}"/>
    <hyperlink ref="D817" r:id="rId814" display="https://afinvest.com.br/interno/relatorios/detalhes-de-ativos?id=1833&amp;codativo=EQTR11" xr:uid="{A3815105-3CA4-4A4B-B75D-6B1692484B90}"/>
    <hyperlink ref="D818" r:id="rId815" display="https://afinvest.com.br/interno/relatorios/detalhes-de-ativos?id=9256&amp;codativo=EQPA18" xr:uid="{78F6924D-EACD-4912-9078-4DBF774D8DBE}"/>
    <hyperlink ref="D819" r:id="rId816" display="https://afinvest.com.br/interno/relatorios/detalhes-de-ativos?id=9256&amp;codativo=EQPA18" xr:uid="{6B80F258-0606-49A6-959E-ADE43A2AFB99}"/>
    <hyperlink ref="D820" r:id="rId817" display="https://afinvest.com.br/interno/relatorios/detalhes-de-ativos?id=9256&amp;codativo=EQPA18" xr:uid="{A3ED88A1-D489-451E-812C-42CF838F4DF9}"/>
    <hyperlink ref="D821" r:id="rId818" display="https://afinvest.com.br/interno/relatorios/detalhes-de-ativos?id=9256&amp;codativo=EQPA18" xr:uid="{159770D8-5D35-4968-8129-4E9D520350F5}"/>
    <hyperlink ref="D822" r:id="rId819" display="https://afinvest.com.br/interno/relatorios/detalhes-de-ativos?id=8503&amp;codativo=CGOS16" xr:uid="{F949B365-D554-4826-A46A-527FB20205C3}"/>
    <hyperlink ref="D823" r:id="rId820" display="https://afinvest.com.br/interno/relatorios/detalhes-de-ativos?id=7317&amp;codativo=CGOS34" xr:uid="{F2A4FCD8-F475-443D-B402-AA67E1232AAD}"/>
    <hyperlink ref="D824" r:id="rId821" display="https://afinvest.com.br/interno/relatorios/detalhes-de-ativos?id=8876&amp;codativo=CGOS18" xr:uid="{325BC012-2D5E-4CDA-A7F5-05D8AF199B64}"/>
    <hyperlink ref="D825" r:id="rId822" display="https://afinvest.com.br/interno/relatorios/detalhes-de-ativos?id=8503&amp;codativo=CGOS16" xr:uid="{981CA1F2-6742-40E1-9585-5CCCB1614678}"/>
    <hyperlink ref="D826" r:id="rId823" display="https://afinvest.com.br/interno/relatorios/detalhes-de-ativos?id=7270&amp;codativo=CGOS14" xr:uid="{79248B33-F30A-4C42-9550-97485FD7485D}"/>
    <hyperlink ref="D827" r:id="rId824" display="https://afinvest.com.br/interno/relatorios/detalhes-de-ativos?id=8876&amp;codativo=CGOS18" xr:uid="{1BA12E0F-7E13-4C23-B103-17B3D35A87D4}"/>
    <hyperlink ref="D828" r:id="rId825" display="https://afinvest.com.br/interno/relatorios/detalhes-de-ativos?id=7270&amp;codativo=CGOS14" xr:uid="{29221FC7-59D5-4BF5-B81D-66C377C8FC32}"/>
    <hyperlink ref="D829" r:id="rId826" display="https://afinvest.com.br/interno/relatorios/detalhes-de-ativos?id=8876&amp;codativo=CGOS18" xr:uid="{EBBF3A4F-024E-4FF6-9A15-94C0A122C281}"/>
    <hyperlink ref="D830" r:id="rId827" display="https://afinvest.com.br/interno/relatorios/detalhes-de-ativos?id=8876&amp;codativo=CGOS18" xr:uid="{71ECD4CB-DC71-4104-8A80-D41ECD23A990}"/>
    <hyperlink ref="D831" r:id="rId828" display="https://afinvest.com.br/interno/relatorios/detalhes-de-ativos?id=7270&amp;codativo=CGOS14" xr:uid="{EA606F64-4C2C-43E4-BEE6-6B5A1BF7F661}"/>
    <hyperlink ref="D832" r:id="rId829" display="https://afinvest.com.br/interno/relatorios/detalhes-de-ativos?id=7317&amp;codativo=CGOS34" xr:uid="{D810DF80-E325-4066-B3CB-AE440A8E0F53}"/>
    <hyperlink ref="D833" r:id="rId830" display="https://afinvest.com.br/interno/relatorios/detalhes-de-ativos?id=7270&amp;codativo=CGOS14" xr:uid="{44A211D3-457F-4B31-8064-3DFAB8D64E53}"/>
    <hyperlink ref="D834" r:id="rId831" display="https://afinvest.com.br/interno/relatorios/detalhes-de-ativos?id=8876&amp;codativo=CGOS18" xr:uid="{63B16D04-C191-4D84-A5E6-D4E8C943559B}"/>
    <hyperlink ref="D835" r:id="rId832" display="https://afinvest.com.br/interno/relatorios/detalhes-de-ativos?id=8503&amp;codativo=CGOS16" xr:uid="{A8CD5757-0EA2-484B-A166-3ABF2F000C49}"/>
    <hyperlink ref="D836" r:id="rId833" display="https://afinvest.com.br/interno/relatorios/detalhes-de-ativos?id=7317&amp;codativo=CGOS34" xr:uid="{AA7531A2-2A4F-456F-9773-CE7E38A951E8}"/>
    <hyperlink ref="D837" r:id="rId834" display="https://afinvest.com.br/interno/relatorios/detalhes-de-ativos?id=1821&amp;codativo=ENTV12" xr:uid="{B855B108-41B4-4199-9E2C-48772BFD98B9}"/>
    <hyperlink ref="D838" r:id="rId835" display="https://afinvest.com.br/interno/relatorios/detalhes-de-ativos?id=10201&amp;codativo=EGIEA4" xr:uid="{BECD8C08-BDB3-4AD0-9B4E-0F4597DF3BC3}"/>
    <hyperlink ref="D839" r:id="rId836" display="https://afinvest.com.br/interno/relatorios/detalhes-de-ativos?id=10201&amp;codativo=EGIEA4" xr:uid="{6B01E636-4F73-46EE-8CB0-A9757966D554}"/>
    <hyperlink ref="D840" r:id="rId837" display="https://afinvest.com.br/interno/relatorios/detalhes-de-ativos?id=7472&amp;codativo=EGIEA1" xr:uid="{1D741B32-E06D-42D8-A270-B1CDDF811D8B}"/>
    <hyperlink ref="D841" r:id="rId838" display="https://afinvest.com.br/interno/relatorios/detalhes-de-ativos?id=8506&amp;codativo=EGIEB2" xr:uid="{556D1985-990A-4A1E-9E6A-B8A5E870A80B}"/>
    <hyperlink ref="D842" r:id="rId839" display="https://afinvest.com.br/interno/relatorios/detalhes-de-ativos?id=10201&amp;codativo=EGIEA4" xr:uid="{10E8CDFC-D5D0-441F-BE20-AF3A1C7F6814}"/>
    <hyperlink ref="D843" r:id="rId840" display="https://afinvest.com.br/interno/relatorios/detalhes-de-ativos?id=8506&amp;codativo=EGIEB2" xr:uid="{6DBE3CD9-C987-47F1-88C9-B8499D9534D5}"/>
    <hyperlink ref="D844" r:id="rId841" display="https://afinvest.com.br/interno/relatorios/detalhes-de-ativos?id=10201&amp;codativo=EGIEA4" xr:uid="{CC6B56DB-8AF5-4912-BCFC-51E5B4C1E8C2}"/>
    <hyperlink ref="D845" r:id="rId842" display="https://afinvest.com.br/interno/relatorios/detalhes-de-ativos?id=8506&amp;codativo=EGIEB2" xr:uid="{D6673B7C-A2BE-4868-9719-557757CE69DF}"/>
    <hyperlink ref="D846" r:id="rId843" display="https://afinvest.com.br/interno/relatorios/detalhes-de-ativos?id=10201&amp;codativo=EGIEA4" xr:uid="{EE9F6DBC-73AE-4B1D-A086-A5824EBFE902}"/>
    <hyperlink ref="D847" r:id="rId844" display="https://afinvest.com.br/interno/relatorios/detalhes-de-ativos?id=1807&amp;codativo=ENEV32" xr:uid="{3B1CE6CF-58B3-47D1-BFF5-2E64C763DDA6}"/>
    <hyperlink ref="D848" r:id="rId845" display="https://afinvest.com.br/interno/relatorios/detalhes-de-ativos?id=8207&amp;codativo=ENEVB0" xr:uid="{FEC373FA-61B3-4DA0-96B9-8FD908526DA3}"/>
    <hyperlink ref="D849" r:id="rId846" display="https://afinvest.com.br/interno/relatorios/detalhes-de-ativos?id=9568&amp;codativo=CESE32" xr:uid="{691FA535-CD04-4278-856E-F86B36CBB462}"/>
    <hyperlink ref="D850" r:id="rId847" display="https://afinvest.com.br/interno/relatorios/detalhes-de-ativos?id=1807&amp;codativo=ENEV32" xr:uid="{208F0A15-358B-4682-B815-588E09867113}"/>
    <hyperlink ref="D851" r:id="rId848" display="https://afinvest.com.br/interno/relatorios/detalhes-de-ativos?id=6119&amp;codativo=ENEV29" xr:uid="{F2E8EEE7-1F36-4564-8496-6038F28354F6}"/>
    <hyperlink ref="D852" r:id="rId849" display="https://afinvest.com.br/interno/relatorios/detalhes-de-ativos?id=1807&amp;codativo=ENEV32" xr:uid="{F3A7C021-F65B-494E-B8E5-DE5B73C96580}"/>
    <hyperlink ref="D853" r:id="rId850" display="https://afinvest.com.br/interno/relatorios/detalhes-de-ativos?id=9568&amp;codativo=CESE32" xr:uid="{C1E00C77-445B-4C7A-A365-8B1128AC56BD}"/>
    <hyperlink ref="D854" r:id="rId851" display="https://afinvest.com.br/interno/relatorios/detalhes-de-ativos?id=3475&amp;codativo=ENEV18" xr:uid="{4D5C8E04-6BAA-4CD8-ABEC-F019168B9931}"/>
    <hyperlink ref="D855" r:id="rId852" display="https://afinvest.com.br/interno/relatorios/detalhes-de-ativos?id=9611&amp;codativo=CTNSA2" xr:uid="{2112483B-0C74-4ADA-B174-D5ADFF4BD49D}"/>
    <hyperlink ref="D856" r:id="rId853" display="https://afinvest.com.br/interno/relatorios/detalhes-de-ativos?id=9611&amp;codativo=CTNSA2" xr:uid="{C88351B2-D9DC-466F-B771-95BB4AEBF878}"/>
    <hyperlink ref="D857" r:id="rId854" display="https://afinvest.com.br/interno/relatorios/detalhes-de-ativos?id=9611&amp;codativo=CTNSA2" xr:uid="{A65579E2-732C-42CC-B97C-2B5052BF4DD9}"/>
    <hyperlink ref="D858" r:id="rId855" display="https://afinvest.com.br/interno/relatorios/detalhes-de-ativos?id=9107&amp;codativo=ENGIB2" xr:uid="{438A1B12-84D7-44E3-98F4-82208CCFC421}"/>
    <hyperlink ref="D859" r:id="rId856" display="https://afinvest.com.br/interno/relatorios/detalhes-de-ativos?id=2838&amp;codativo=ENGIA5" xr:uid="{B265753C-03A5-4A9B-AF4B-F5A98448C5CC}"/>
    <hyperlink ref="D860" r:id="rId857" display="https://afinvest.com.br/interno/relatorios/detalhes-de-ativos?id=7320&amp;codativo=ENGIB9" xr:uid="{E05F532A-9AB7-4297-8BF6-77A097032353}"/>
    <hyperlink ref="D861" r:id="rId858" display="https://afinvest.com.br/interno/relatorios/detalhes-de-ativos?id=10586&amp;codativo=ENGIC4" xr:uid="{FB7C2C9A-F276-47CD-9309-181A1C1487BF}"/>
    <hyperlink ref="D862" r:id="rId859" display="https://afinvest.com.br/interno/relatorios/detalhes-de-ativos?id=10586&amp;codativo=ENGIC4" xr:uid="{48331760-B5ED-4BF7-B339-72B352D62417}"/>
    <hyperlink ref="D863" r:id="rId860" display="https://afinvest.com.br/interno/relatorios/detalhes-de-ativos?id=3477&amp;codativo=ENGIA6" xr:uid="{CA1E4113-6E78-40B6-8633-9C272ADBD553}"/>
    <hyperlink ref="D864" r:id="rId861" display="https://afinvest.com.br/interno/relatorios/detalhes-de-ativos?id=10586&amp;codativo=ENGIC4" xr:uid="{B0699402-45C3-4490-BB41-E0AD69F826B2}"/>
    <hyperlink ref="D865" r:id="rId862" display="https://afinvest.com.br/interno/relatorios/detalhes-de-ativos?id=7320&amp;codativo=ENGIB9" xr:uid="{491550EC-9D20-4A22-82BC-8FE0BEEDE751}"/>
    <hyperlink ref="D866" r:id="rId863" display="https://afinvest.com.br/interno/relatorios/detalhes-de-ativos?id=9976&amp;codativo=CEROA3" xr:uid="{A31DFC37-4EFB-4BB4-8947-3CD076C6A611}"/>
    <hyperlink ref="D867" r:id="rId864" display="https://afinvest.com.br/interno/relatorios/detalhes-de-ativos?id=9976&amp;codativo=CEROA3" xr:uid="{540840B4-685D-4D7B-8F20-62B3A30BF0BA}"/>
    <hyperlink ref="D868" r:id="rId865" display="https://afinvest.com.br/interno/relatorios/detalhes-de-ativos?id=9976&amp;codativo=CEROA3" xr:uid="{6480C7F2-0789-4E3A-BE09-09938D3BB0B2}"/>
    <hyperlink ref="D869" r:id="rId866" display="https://afinvest.com.br/interno/relatorios/detalhes-de-ativos?id=3038&amp;codativo=ESULA6" xr:uid="{698FF329-7CDF-407D-B887-60ACA1B116B1}"/>
    <hyperlink ref="D870" r:id="rId867" display="https://afinvest.com.br/interno/relatorios/detalhes-de-ativos?id=1798&amp;codativo=ENMTB3" xr:uid="{0009FDEB-4B80-447E-B1E5-AD7DF6322EDA}"/>
    <hyperlink ref="D871" r:id="rId868" display="https://afinvest.com.br/interno/relatorios/detalhes-de-ativos?id=8430&amp;codativo=ENAT14" xr:uid="{FEDF8252-D02B-4280-9CFD-0CD067828B61}"/>
    <hyperlink ref="D872" r:id="rId869" display="https://afinvest.com.br/interno/relatorios/detalhes-de-ativos?id=8430&amp;codativo=ENAT14" xr:uid="{855A300B-F77B-45A9-AE60-EBCD5BFACD49}"/>
    <hyperlink ref="D873" r:id="rId870" display="https://afinvest.com.br/interno/relatorios/detalhes-de-ativos?id=8430&amp;codativo=ENAT14" xr:uid="{2DF046E4-120F-40D2-8FBC-612B08CBCC92}"/>
    <hyperlink ref="D874" r:id="rId871" display="https://afinvest.com.br/interno/relatorios/detalhes-de-ativos?id=8430&amp;codativo=ENAT14" xr:uid="{847AD088-8DC3-4234-A45B-6D9E1104F3CF}"/>
    <hyperlink ref="D875" r:id="rId872" display="https://afinvest.com.br/interno/relatorios/detalhes-de-ativos?id=1782&amp;codativo=ESAM14" xr:uid="{61DB93CE-E63E-4BF3-9514-90A0359CE848}"/>
    <hyperlink ref="D876" r:id="rId873" display="https://afinvest.com.br/interno/relatorios/detalhes-de-ativos?id=3474&amp;codativo=ELPLA7" xr:uid="{947CCAE9-E67D-48B1-A894-B9D31729A85A}"/>
    <hyperlink ref="D877" r:id="rId874" display="https://afinvest.com.br/interno/relatorios/detalhes-de-ativos?id=6527&amp;codativo=EKTRC1" xr:uid="{9C2D8C93-2F82-4C17-AD90-418C3597964E}"/>
    <hyperlink ref="D878" r:id="rId875" display="https://afinvest.com.br/interno/relatorios/detalhes-de-ativos?id=6527&amp;codativo=EKTRC1" xr:uid="{E88AFAD0-BA40-4646-B0EE-FE988F2BEB90}"/>
    <hyperlink ref="D879" r:id="rId876" display="https://afinvest.com.br/interno/relatorios/detalhes-de-ativos?id=6527&amp;codativo=EKTRC1" xr:uid="{3B1E6618-AAFE-4B3D-A219-C3A980D2010F}"/>
    <hyperlink ref="D880" r:id="rId877" display="https://afinvest.com.br/interno/relatorios/detalhes-de-ativos?id=6527&amp;codativo=EKTRC1" xr:uid="{119B49AC-949B-462D-A539-77046A5F0D16}"/>
    <hyperlink ref="D881" r:id="rId878" display="https://afinvest.com.br/interno/relatorios/detalhes-de-ativos?id=7269&amp;codativo=ERDVC3" xr:uid="{698FC8D7-147F-4EF3-B892-D08077FE6697}"/>
    <hyperlink ref="D882" r:id="rId879" display="https://afinvest.com.br/interno/relatorios/detalhes-de-ativos?id=8512&amp;codativo=ERDVB4" xr:uid="{0D4309D4-75B3-49BA-B6DB-2946DEA88143}"/>
    <hyperlink ref="D883" r:id="rId880" display="https://afinvest.com.br/interno/relatorios/detalhes-de-ativos?id=7268&amp;codativo=ERDVB3" xr:uid="{7B86AEAA-1957-4158-A238-643D5403ADC9}"/>
    <hyperlink ref="D884" r:id="rId881" display="https://afinvest.com.br/interno/relatorios/detalhes-de-ativos?id=7269&amp;codativo=ERDVC3" xr:uid="{248F9501-AEA6-4A32-B6DE-844B979AFD91}"/>
    <hyperlink ref="D885" r:id="rId882" display="https://afinvest.com.br/interno/relatorios/detalhes-de-ativos?id=6635&amp;codativo=ERDVA2" xr:uid="{D2CF4E98-6671-410E-9A91-402DBC0C91B9}"/>
    <hyperlink ref="D886" r:id="rId883" display="https://afinvest.com.br/interno/relatorios/detalhes-de-ativos?id=7268&amp;codativo=ERDVB3" xr:uid="{9C233C9D-1DDB-42B3-B3C0-3501ED92A3BB}"/>
    <hyperlink ref="D887" r:id="rId884" display="https://afinvest.com.br/interno/relatorios/detalhes-de-ativos?id=6635&amp;codativo=ERDVA2" xr:uid="{8E8902BB-6ED8-405D-B8BB-805D2FD2E415}"/>
    <hyperlink ref="D888" r:id="rId885" display="https://afinvest.com.br/interno/relatorios/detalhes-de-ativos?id=7268&amp;codativo=ERDVB3" xr:uid="{219CDF65-3320-4D7B-A78B-0F001E117322}"/>
    <hyperlink ref="D889" r:id="rId886" display="https://afinvest.com.br/interno/relatorios/detalhes-de-ativos?id=7268&amp;codativo=ERDVB3" xr:uid="{F1DD6958-C8C9-46A9-914F-1DF09C2942EB}"/>
    <hyperlink ref="D890" r:id="rId887" display="https://afinvest.com.br/interno/relatorios/detalhes-de-ativos?id=6635&amp;codativo=ERDVA2" xr:uid="{39322CF0-257D-482C-9DAB-444398B7DC38}"/>
    <hyperlink ref="D891" r:id="rId888" display="https://afinvest.com.br/interno/relatorios/detalhes-de-ativos?id=7269&amp;codativo=ERDVC3" xr:uid="{431A679A-A3C1-4ABF-8697-0FA44DDA286C}"/>
    <hyperlink ref="D892" r:id="rId889" display="https://afinvest.com.br/interno/relatorios/detalhes-de-ativos?id=7268&amp;codativo=ERDVB3" xr:uid="{85182722-A0ED-4373-972D-D8C19E733E66}"/>
    <hyperlink ref="D893" r:id="rId890" display="https://afinvest.com.br/interno/relatorios/detalhes-de-ativos?id=7269&amp;codativo=ERDVC3" xr:uid="{F749C469-AAC7-40F3-9D5F-C7B1FDAB3153}"/>
    <hyperlink ref="D894" r:id="rId891" display="https://afinvest.com.br/interno/relatorios/detalhes-de-ativos?id=1767&amp;codativo=ECHP11" xr:uid="{BAD2643A-A9CE-4A91-AB4D-B684A24A3AF4}"/>
    <hyperlink ref="D895" r:id="rId892" display="https://afinvest.com.br/interno/relatorios/detalhes-de-ativos?id=1596&amp;codativo=DASAA4" xr:uid="{77DB2383-956A-487F-A621-F982BFEB65D4}"/>
    <hyperlink ref="D896" r:id="rId893" display="https://afinvest.com.br/interno/relatorios/detalhes-de-ativos?id=1596&amp;codativo=DASAA4" xr:uid="{66570876-7B8E-48F1-9BED-0E344F9F77AA}"/>
    <hyperlink ref="D897" r:id="rId894" display="https://afinvest.com.br/interno/relatorios/detalhes-de-ativos?id=1596&amp;codativo=DASAA4" xr:uid="{75F7C9B0-5400-416C-9E48-CC046BBC2121}"/>
    <hyperlink ref="D898" r:id="rId895" display="https://afinvest.com.br/interno/relatorios/detalhes-de-ativos?id=1596&amp;codativo=DASAA4" xr:uid="{255E5F77-28E9-4938-8C08-6AD722F82F58}"/>
    <hyperlink ref="D899" r:id="rId896" display="https://afinvest.com.br/interno/relatorios/detalhes-de-ativos?id=1596&amp;codativo=DASAA4" xr:uid="{FA569D02-038C-4E30-94C0-9441292F750B}"/>
    <hyperlink ref="D900" r:id="rId897" display="https://afinvest.com.br/interno/relatorios/detalhes-de-ativos?id=1596&amp;codativo=DASAA4" xr:uid="{8B2FD021-9487-41BA-9E67-ECD1B0DB94E9}"/>
    <hyperlink ref="D901" r:id="rId898" display="https://afinvest.com.br/interno/relatorios/detalhes-de-ativos?id=1596&amp;codativo=DASAA4" xr:uid="{63214276-47F5-4B01-9703-439BA5845994}"/>
    <hyperlink ref="D902" r:id="rId899" display="https://afinvest.com.br/interno/relatorios/detalhes-de-ativos?id=1596&amp;codativo=DASAA4" xr:uid="{233FFAE7-AF64-4A5D-92C8-23DB12BBC0F3}"/>
    <hyperlink ref="D903" r:id="rId900" display="https://afinvest.com.br/interno/relatorios/detalhes-de-ativos?id=8668&amp;codativo=DESK17" xr:uid="{BFDE095D-622C-4302-AB93-442B361C045C}"/>
    <hyperlink ref="D904" r:id="rId901" display="https://afinvest.com.br/interno/relatorios/detalhes-de-ativos?id=8668&amp;codativo=DESK17" xr:uid="{FF6CD4E7-7AA1-41CD-A40E-FF17149BD347}"/>
    <hyperlink ref="D905" r:id="rId902" display="https://afinvest.com.br/interno/relatorios/detalhes-de-ativos?id=8668&amp;codativo=DESK17" xr:uid="{8AACF770-B554-4652-BFD6-29C2A072CB97}"/>
    <hyperlink ref="D906" r:id="rId903" display="https://afinvest.com.br/interno/relatorios/detalhes-de-ativos?id=8668&amp;codativo=DESK17" xr:uid="{8E7807A5-5D45-4955-9E8B-9136AAFBB67C}"/>
    <hyperlink ref="D907" r:id="rId904" display="https://afinvest.com.br/interno/relatorios/detalhes-de-ativos?id=8388&amp;codativo=EEELB1" xr:uid="{FEA08B7A-05AC-4F9A-BA4B-B1E243CE6650}"/>
    <hyperlink ref="D908" r:id="rId905" display="https://afinvest.com.br/interno/relatorios/detalhes-de-ativos?id=8431&amp;codativo=CSANA0" xr:uid="{DDB2D65A-5463-47AE-A5F3-59AAAEDD3C18}"/>
    <hyperlink ref="D909" r:id="rId906" display="https://afinvest.com.br/interno/relatorios/detalhes-de-ativos?id=3187&amp;codativo=CSAN24" xr:uid="{E841D4D0-7592-46AB-93FC-4D98B4DAD473}"/>
    <hyperlink ref="D910" r:id="rId907" display="https://afinvest.com.br/interno/relatorios/detalhes-de-ativos?id=8431&amp;codativo=CSANA0" xr:uid="{81BFB58F-8805-4758-8554-FA74BB7195C0}"/>
    <hyperlink ref="D911" r:id="rId908" display="https://afinvest.com.br/interno/relatorios/detalhes-de-ativos?id=3187&amp;codativo=CSAN24" xr:uid="{22F807AC-7AD3-4695-94C7-32DABBA5C9EC}"/>
    <hyperlink ref="D912" r:id="rId909" display="https://afinvest.com.br/interno/relatorios/detalhes-de-ativos?id=8432&amp;codativo=CSANB0" xr:uid="{A57A64D5-92AF-4863-BE81-1EDADF479714}"/>
    <hyperlink ref="D913" r:id="rId910" display="https://afinvest.com.br/interno/relatorios/detalhes-de-ativos?id=8431&amp;codativo=CSANA0" xr:uid="{410DEBDD-E00D-45AC-93B4-08C3907BE484}"/>
    <hyperlink ref="D914" r:id="rId911" display="https://afinvest.com.br/interno/relatorios/detalhes-de-ativos?id=2689&amp;codativo=CSAN23" xr:uid="{495B7A05-7BCE-48A4-BD39-CE7F7D1C1356}"/>
    <hyperlink ref="D915" r:id="rId912" display="https://afinvest.com.br/interno/relatorios/detalhes-de-ativos?id=3187&amp;codativo=CSAN24" xr:uid="{CB2733C2-5325-45E0-8738-11313C1CA252}"/>
    <hyperlink ref="D916" r:id="rId913" display="https://afinvest.com.br/interno/relatorios/detalhes-de-ativos?id=8432&amp;codativo=CSANB0" xr:uid="{D7CDA7EE-8243-4C39-BA5F-39FA7B70270C}"/>
    <hyperlink ref="D917" r:id="rId914" display="https://afinvest.com.br/interno/relatorios/detalhes-de-ativos?id=8431&amp;codativo=CSANA0" xr:uid="{8859652E-53C3-4E9F-842B-C05548BFE330}"/>
    <hyperlink ref="D918" r:id="rId915" display="https://afinvest.com.br/interno/relatorios/detalhes-de-ativos?id=3364&amp;codativo=CPLD37" xr:uid="{00547E67-6156-481C-A019-30E7DEE9339B}"/>
    <hyperlink ref="D919" r:id="rId916" display="https://afinvest.com.br/interno/relatorios/detalhes-de-ativos?id=8505&amp;codativo=CPLD29" xr:uid="{57D47943-DD65-4493-97A2-7251DFC790A1}"/>
    <hyperlink ref="D920" r:id="rId917" display="https://afinvest.com.br/interno/relatorios/detalhes-de-ativos?id=3364&amp;codativo=CPLD37" xr:uid="{B3C683B9-6FC5-45E4-AB33-707534FD2A14}"/>
    <hyperlink ref="D921" r:id="rId918" display="https://afinvest.com.br/interno/relatorios/detalhes-de-ativos?id=3364&amp;codativo=CPLD37" xr:uid="{5F573B9E-8662-4A5E-AA3A-BF121CDE819C}"/>
    <hyperlink ref="D922" r:id="rId919" display="https://afinvest.com.br/interno/relatorios/detalhes-de-ativos?id=3364&amp;codativo=CPLD37" xr:uid="{22C08858-CEFB-462B-AFB2-E42A839F69CE}"/>
    <hyperlink ref="D923" r:id="rId920" display="https://afinvest.com.br/interno/relatorios/detalhes-de-ativos?id=9358&amp;codativo=CRTA12" xr:uid="{3CDBBA48-84E8-48EE-915B-273BD84660A6}"/>
    <hyperlink ref="D924" r:id="rId921" display="https://afinvest.com.br/interno/relatorios/detalhes-de-ativos?id=9358&amp;codativo=CRTA12" xr:uid="{657EF669-8E88-426A-B23B-CC15957419A1}"/>
    <hyperlink ref="D925" r:id="rId922" display="https://afinvest.com.br/interno/relatorios/detalhes-de-ativos?id=9358&amp;codativo=CRTA12" xr:uid="{15CCC8CA-5761-43A0-B2AB-29F7627C2D25}"/>
    <hyperlink ref="D926" r:id="rId923" display="https://afinvest.com.br/interno/relatorios/detalhes-de-ativos?id=9358&amp;codativo=CRTA12" xr:uid="{8F90967F-8755-405E-B02C-CA5A53BEDEBD}"/>
    <hyperlink ref="D927" r:id="rId924" display="https://afinvest.com.br/interno/relatorios/detalhes-de-ativos?id=1745&amp;codativo=CBAN12" xr:uid="{7B567FAF-4AAA-4860-B2C1-34194421C520}"/>
    <hyperlink ref="D928" r:id="rId925" display="https://afinvest.com.br/interno/relatorios/detalhes-de-ativos?id=1746&amp;codativo=CBAN32" xr:uid="{8A0D2EB9-0786-4EB5-A5CB-0E12ADE8F721}"/>
    <hyperlink ref="D929" r:id="rId926" display="https://afinvest.com.br/interno/relatorios/detalhes-de-ativos?id=1748&amp;codativo=CBAN72" xr:uid="{BF3F3C5A-C732-4867-A653-C684E49EFBC5}"/>
    <hyperlink ref="D930" r:id="rId927" display="https://afinvest.com.br/interno/relatorios/detalhes-de-ativos?id=1747&amp;codativo=CBAN52" xr:uid="{E2E852FD-733F-4CCE-B389-E9DCF997ED11}"/>
    <hyperlink ref="D931" r:id="rId928" display="https://afinvest.com.br/interno/relatorios/detalhes-de-ativos?id=1747&amp;codativo=CBAN52" xr:uid="{E5884633-20DD-4429-8033-AD03180D8D9D}"/>
    <hyperlink ref="D932" r:id="rId929" display="https://afinvest.com.br/interno/relatorios/detalhes-de-ativos?id=1748&amp;codativo=CBAN72" xr:uid="{F51ACCC4-498F-4B5D-948D-237B37161321}"/>
    <hyperlink ref="D933" r:id="rId930" display="https://afinvest.com.br/interno/relatorios/detalhes-de-ativos?id=1748&amp;codativo=CBAN72" xr:uid="{7F6AAFD5-16B8-449F-9E2E-4B202B410515}"/>
    <hyperlink ref="D934" r:id="rId931" display="https://afinvest.com.br/interno/relatorios/detalhes-de-ativos?id=1747&amp;codativo=CBAN52" xr:uid="{C14200CB-641E-4A42-BE4A-36B379F12CFC}"/>
    <hyperlink ref="D935" r:id="rId932" display="https://afinvest.com.br/interno/relatorios/detalhes-de-ativos?id=1748&amp;codativo=CBAN72" xr:uid="{10BB5ED8-AC69-441D-9B19-A6B239471E0A}"/>
    <hyperlink ref="D936" r:id="rId933" display="https://afinvest.com.br/interno/relatorios/detalhes-de-ativos?id=1745&amp;codativo=CBAN12" xr:uid="{7F53DAF3-BE3B-430A-9B5D-DDAC3295DFEA}"/>
    <hyperlink ref="D937" r:id="rId934" display="https://afinvest.com.br/interno/relatorios/detalhes-de-ativos?id=9626&amp;codativo=CERT11" xr:uid="{BBBB6E73-072E-4332-8169-FA4E54491484}"/>
    <hyperlink ref="D938" r:id="rId935" display="https://afinvest.com.br/interno/relatorios/detalhes-de-ativos?id=9626&amp;codativo=CERT11" xr:uid="{8A023272-D146-43AF-A315-9D35B057206C}"/>
    <hyperlink ref="D939" r:id="rId936" display="https://afinvest.com.br/interno/relatorios/detalhes-de-ativos?id=9626&amp;codativo=CERT11" xr:uid="{2FCD0427-DB59-41A7-9C9C-02793C31751B}"/>
    <hyperlink ref="D940" r:id="rId937" display="https://afinvest.com.br/interno/relatorios/detalhes-de-ativos?id=9626&amp;codativo=CERT11" xr:uid="{DFE88A4E-37D9-4145-A82C-2C1181D9EB52}"/>
    <hyperlink ref="D941" r:id="rId938" display="https://afinvest.com.br/interno/relatorios/detalhes-de-ativos?id=3041&amp;codativo=CART13" xr:uid="{D669A241-7323-433F-9D02-0807A0344523}"/>
    <hyperlink ref="D942" r:id="rId939" display="https://afinvest.com.br/interno/relatorios/detalhes-de-ativos?id=8516&amp;codativo=IVIAA0" xr:uid="{C1B13E26-A401-4AAD-A208-7D26E8F8D7E1}"/>
    <hyperlink ref="D943" r:id="rId940" display="https://afinvest.com.br/interno/relatorios/detalhes-de-ativos?id=7260&amp;codativo=PASS12" xr:uid="{C03B6B44-F0EA-4299-9501-6A9D7AEEACB3}"/>
    <hyperlink ref="D944" r:id="rId941" display="https://afinvest.com.br/interno/relatorios/detalhes-de-ativos?id=7260&amp;codativo=PASS12" xr:uid="{5016A526-2088-450D-88AB-2C292019761A}"/>
    <hyperlink ref="D945" r:id="rId942" display="https://afinvest.com.br/interno/relatorios/detalhes-de-ativos?id=7260&amp;codativo=PASS12" xr:uid="{95EEF77E-1B3B-4F72-9E32-FEC092B4E57D}"/>
    <hyperlink ref="D946" r:id="rId943" display="https://afinvest.com.br/interno/relatorios/detalhes-de-ativos?id=7260&amp;codativo=PASS12" xr:uid="{83B2866B-369F-4374-9801-C55F4B31D6AC}"/>
    <hyperlink ref="D947" r:id="rId944" display="https://afinvest.com.br/interno/relatorios/detalhes-de-ativos?id=7260&amp;codativo=PASS12" xr:uid="{9255CB4C-8F24-40F5-8AF4-1E6EDD7FA2F6}"/>
    <hyperlink ref="D948" r:id="rId945" display="https://afinvest.com.br/interno/relatorios/detalhes-de-ativos?id=5729&amp;codativo=CSNAA2" xr:uid="{16D47408-C928-4BCA-BACE-98FAFB10F344}"/>
    <hyperlink ref="D949" r:id="rId946" display="https://afinvest.com.br/interno/relatorios/detalhes-de-ativos?id=5729&amp;codativo=CSNAA2" xr:uid="{0C5A85EA-5633-45EB-A281-6ABAA05F226C}"/>
    <hyperlink ref="D950" r:id="rId947" display="https://afinvest.com.br/interno/relatorios/detalhes-de-ativos?id=5729&amp;codativo=CSNAA2" xr:uid="{B0651890-C434-49AB-A3DE-73978D72EB9B}"/>
    <hyperlink ref="D951" r:id="rId948" display="https://afinvest.com.br/interno/relatorios/detalhes-de-ativos?id=3155&amp;codativo=CSNAA1" xr:uid="{B29F06CB-7D28-453D-92A1-822F14C1B825}"/>
    <hyperlink ref="D952" r:id="rId949" display="https://afinvest.com.br/interno/relatorios/detalhes-de-ativos?id=5729&amp;codativo=CSNAA2" xr:uid="{B3282146-B10F-43C2-B65B-DCE494B2EB95}"/>
    <hyperlink ref="D953" r:id="rId950" display="https://afinvest.com.br/interno/relatorios/detalhes-de-ativos?id=3460&amp;codativo=VTII12" xr:uid="{B26E6656-EF7C-4D13-83E7-35E4BC0D729E}"/>
    <hyperlink ref="D954" r:id="rId951" display="https://afinvest.com.br/interno/relatorios/detalhes-de-ativos?id=3460&amp;codativo=VTII12" xr:uid="{0372F29A-B948-4D22-A39E-4276CAB05095}"/>
    <hyperlink ref="D955" r:id="rId952" display="https://afinvest.com.br/interno/relatorios/detalhes-de-ativos?id=3460&amp;codativo=VTII12" xr:uid="{2176ED5F-F1B4-418F-8DF6-B5BE69C4BCEF}"/>
    <hyperlink ref="D956" r:id="rId953" display="https://afinvest.com.br/interno/relatorios/detalhes-de-ativos?id=3460&amp;codativo=VTII12" xr:uid="{64FA71BC-8335-49F7-A683-85BF5C5009EF}"/>
    <hyperlink ref="D957" r:id="rId954" display="https://afinvest.com.br/interno/relatorios/detalhes-de-ativos?id=3460&amp;codativo=VTII12" xr:uid="{153F83E6-251F-4F5C-BE90-5DC987023874}"/>
    <hyperlink ref="D958" r:id="rId955" display="https://afinvest.com.br/interno/relatorios/detalhes-de-ativos?id=3508&amp;codativo=CRCG12" xr:uid="{8C2E368F-BC89-466A-A471-80928178E742}"/>
    <hyperlink ref="D959" r:id="rId956" display="https://afinvest.com.br/interno/relatorios/detalhes-de-ativos?id=3508&amp;codativo=CRCG12" xr:uid="{F93D3277-3C93-436F-8A99-0077FE6B477F}"/>
    <hyperlink ref="D960" r:id="rId957" display="https://afinvest.com.br/interno/relatorios/detalhes-de-ativos?id=3508&amp;codativo=CRCG12" xr:uid="{B26852AF-CCE3-4EDB-8EA9-FE0FD5AADB0D}"/>
    <hyperlink ref="D961" r:id="rId958" display="https://afinvest.com.br/interno/relatorios/detalhes-de-ativos?id=3508&amp;codativo=CRCG12" xr:uid="{ED8D5128-3D75-437B-BB2C-65B0AE0ED5A2}"/>
    <hyperlink ref="D962" r:id="rId959" display="https://afinvest.com.br/interno/relatorios/detalhes-de-ativos?id=3508&amp;codativo=CRCG12" xr:uid="{C2A0107C-EEFE-49C1-910A-60E0C5B5684D}"/>
    <hyperlink ref="D963" r:id="rId960" display="https://afinvest.com.br/interno/relatorios/detalhes-de-ativos?id=8991&amp;codativo=RSAN26" xr:uid="{79C3C3FD-8B57-49EB-8ABD-E8D69DE6383F}"/>
    <hyperlink ref="D964" r:id="rId961" display="https://afinvest.com.br/interno/relatorios/detalhes-de-ativos?id=7475&amp;codativo=PALFB3" xr:uid="{BE7F90DF-4059-47A2-8BD9-2D1F047F76AD}"/>
    <hyperlink ref="D965" r:id="rId962" display="https://afinvest.com.br/interno/relatorios/detalhes-de-ativos?id=7475&amp;codativo=PALFB3" xr:uid="{F5DBD2E1-3F97-40F0-9023-984D4A67206A}"/>
    <hyperlink ref="D966" r:id="rId963" display="https://afinvest.com.br/interno/relatorios/detalhes-de-ativos?id=8504&amp;codativo=CHSF13" xr:uid="{7488636E-54E0-40C1-AC9B-78E88F3364D6}"/>
    <hyperlink ref="D967" r:id="rId964" display="https://afinvest.com.br/interno/relatorios/detalhes-de-ativos?id=8504&amp;codativo=CHSF13" xr:uid="{F8237208-F0D2-46C7-872A-C481AEE37147}"/>
    <hyperlink ref="D968" r:id="rId965" display="https://afinvest.com.br/interno/relatorios/detalhes-de-ativos?id=8005&amp;codativo=CHSF12" xr:uid="{71CD6EE0-0ADC-45F6-AAA2-D7861149BC4D}"/>
    <hyperlink ref="D969" r:id="rId966" display="https://afinvest.com.br/interno/relatorios/detalhes-de-ativos?id=8005&amp;codativo=CHSF12" xr:uid="{E73F0EF4-D065-4F92-A3C6-29F2BD2AE8AD}"/>
    <hyperlink ref="D970" r:id="rId967" display="https://afinvest.com.br/interno/relatorios/detalhes-de-ativos?id=8504&amp;codativo=CHSF13" xr:uid="{301FC92A-C055-4A90-B258-337C9D3B431F}"/>
    <hyperlink ref="D971" r:id="rId968" display="https://afinvest.com.br/interno/relatorios/detalhes-de-ativos?id=8005&amp;codativo=CHSF12" xr:uid="{A400371C-150B-4FE1-A8BD-E41212349601}"/>
    <hyperlink ref="D972" r:id="rId969" display="https://afinvest.com.br/interno/relatorios/detalhes-de-ativos?id=8504&amp;codativo=CHSF13" xr:uid="{FEE05C6B-9A85-49D6-B1AD-8E58647928DF}"/>
    <hyperlink ref="D973" r:id="rId970" display="https://afinvest.com.br/interno/relatorios/detalhes-de-ativos?id=5638&amp;codativo=COCE18" xr:uid="{BB2FA1A8-FB8E-4B47-B573-93CDECF0E32D}"/>
    <hyperlink ref="D974" r:id="rId971" display="https://afinvest.com.br/interno/relatorios/detalhes-de-ativos?id=5638&amp;codativo=COCE18" xr:uid="{804BA7B2-DA14-4450-9740-160A8832D8A9}"/>
    <hyperlink ref="D975" r:id="rId972" display="https://afinvest.com.br/interno/relatorios/detalhes-de-ativos?id=5638&amp;codativo=COCE18" xr:uid="{14A323A5-3B3E-45E2-8FC7-C204DF4943E7}"/>
    <hyperlink ref="D976" r:id="rId973" display="https://afinvest.com.br/interno/relatorios/detalhes-de-ativos?id=5638&amp;codativo=COCE18" xr:uid="{8C37B887-9608-4C4C-8659-7169863F11FE}"/>
    <hyperlink ref="D977" r:id="rId974" display="https://afinvest.com.br/interno/relatorios/detalhes-de-ativos?id=3179&amp;codativo=MTRO12" xr:uid="{3FACDD19-F467-435F-B0A2-A7E1EB5BD11B}"/>
    <hyperlink ref="D978" r:id="rId975" display="https://afinvest.com.br/interno/relatorios/detalhes-de-ativos?id=8444&amp;codativo=CAEC22" xr:uid="{FFDE5811-39F2-48A0-9D44-24EAE16AF9D2}"/>
    <hyperlink ref="D979" r:id="rId976" display="https://afinvest.com.br/interno/relatorios/detalhes-de-ativos?id=8444&amp;codativo=CAEC22" xr:uid="{F2ECF960-C361-48C4-A385-35CA0627B903}"/>
    <hyperlink ref="D980" r:id="rId977" display="https://afinvest.com.br/interno/relatorios/detalhes-de-ativos?id=8444&amp;codativo=CAEC22" xr:uid="{67758A6C-0513-49F2-BCC9-4D71C95ACEA6}"/>
    <hyperlink ref="D981" r:id="rId978" display="https://afinvest.com.br/interno/relatorios/detalhes-de-ativos?id=8444&amp;codativo=CAEC22" xr:uid="{F7479DA8-3ABC-437A-A39B-9480B05C25F9}"/>
    <hyperlink ref="D982" r:id="rId979" display="https://afinvest.com.br/interno/relatorios/detalhes-de-ativos?id=8443&amp;codativo=CAEC12" xr:uid="{F63080EB-1C8A-46C4-8896-859024EEF36E}"/>
    <hyperlink ref="D983" r:id="rId980" display="https://afinvest.com.br/interno/relatorios/detalhes-de-ativos?id=2779&amp;codativo=CBRDA8" xr:uid="{24CCBDE1-05EC-4CDD-B052-ECD701712FE8}"/>
    <hyperlink ref="D984" r:id="rId981" display="https://afinvest.com.br/interno/relatorios/detalhes-de-ativos?id=2780&amp;codativo=CBRDB8" xr:uid="{4FB0F470-9FD1-4032-A62F-74B013B2FC20}"/>
    <hyperlink ref="D985" r:id="rId982" display="https://afinvest.com.br/interno/relatorios/detalhes-de-ativos?id=2779&amp;codativo=CBRDA8" xr:uid="{128052DC-1A76-48D0-ADB2-A8D1049E8D0F}"/>
    <hyperlink ref="D986" r:id="rId983" display="https://afinvest.com.br/interno/relatorios/detalhes-de-ativos?id=2779&amp;codativo=CBRDA8" xr:uid="{9623630E-6E62-4671-AFE7-6154E036C242}"/>
    <hyperlink ref="D987" r:id="rId984" display="https://afinvest.com.br/interno/relatorios/detalhes-de-ativos?id=2780&amp;codativo=CBRDB8" xr:uid="{4213C09D-0C1C-43C9-818E-F5633C17F73E}"/>
    <hyperlink ref="D988" r:id="rId985" display="https://afinvest.com.br/interno/relatorios/detalhes-de-ativos?id=2779&amp;codativo=CBRDA8" xr:uid="{9F39A180-78F1-4E6D-98B1-F42DA18C4247}"/>
    <hyperlink ref="D989" r:id="rId986" display="https://afinvest.com.br/interno/relatorios/detalhes-de-ativos?id=2780&amp;codativo=CBRDB8" xr:uid="{529216D6-7526-4B4D-AC3F-CA43D7E3DAC0}"/>
    <hyperlink ref="D990" r:id="rId987" display="https://afinvest.com.br/interno/relatorios/detalhes-de-ativos?id=2780&amp;codativo=CBRDB8" xr:uid="{F0F08B5E-7E4C-4100-A0E2-63586FAA79A6}"/>
    <hyperlink ref="D991" r:id="rId988" display="https://afinvest.com.br/interno/relatorios/detalhes-de-ativos?id=2779&amp;codativo=CBRDA8" xr:uid="{227E86AF-65BE-44AD-B231-FA8E03A3E559}"/>
    <hyperlink ref="D992" r:id="rId989" display="https://afinvest.com.br/interno/relatorios/detalhes-de-ativos?id=2779&amp;codativo=CBRDA8" xr:uid="{3F6D6D0A-FB36-41E3-84D8-A9BAB432A324}"/>
    <hyperlink ref="D993" r:id="rId990" display="https://afinvest.com.br/interno/relatorios/detalhes-de-ativos?id=2779&amp;codativo=CBRDA8" xr:uid="{749489A8-CD6D-48E6-ADAB-399F1E7E8CE2}"/>
    <hyperlink ref="D994" r:id="rId991" display="https://afinvest.com.br/interno/relatorios/detalhes-de-ativos?id=2780&amp;codativo=CBRDB8" xr:uid="{9C41CE03-D789-4496-A6F6-FBC2954526FB}"/>
    <hyperlink ref="D995" r:id="rId992" display="https://afinvest.com.br/interno/relatorios/detalhes-de-ativos?id=2780&amp;codativo=CBRDB8" xr:uid="{EA813156-B2F2-494D-BC22-F19FA7EB1D7A}"/>
    <hyperlink ref="D996" r:id="rId993" display="https://afinvest.com.br/interno/relatorios/detalhes-de-ativos?id=2779&amp;codativo=CBRDA8" xr:uid="{390B4BEF-7B74-48BA-9411-6281564D6539}"/>
    <hyperlink ref="D997" r:id="rId994" display="https://afinvest.com.br/interno/relatorios/detalhes-de-ativos?id=2779&amp;codativo=CBRDA8" xr:uid="{D0AA27C3-D799-4400-B95E-536F7CA1454A}"/>
    <hyperlink ref="D998" r:id="rId995" display="https://afinvest.com.br/interno/relatorios/detalhes-de-ativos?id=7469&amp;codativo=COMR14" xr:uid="{DD585863-168A-4928-AF73-31C564EA9A69}"/>
    <hyperlink ref="D999" r:id="rId996" display="https://afinvest.com.br/interno/relatorios/detalhes-de-ativos?id=8026&amp;codativo=BCPSA5" xr:uid="{CAF6985C-F8A8-49DD-B570-7062A894580F}"/>
    <hyperlink ref="D1000" r:id="rId997" display="https://afinvest.com.br/interno/relatorios/detalhes-de-ativos?id=8026&amp;codativo=BCPSA5" xr:uid="{C372F0E8-A58D-486D-84C0-BDE2675CB897}"/>
    <hyperlink ref="D1001" r:id="rId998" display="https://afinvest.com.br/interno/relatorios/detalhes-de-ativos?id=8026&amp;codativo=BCPSA5" xr:uid="{23F08361-59D7-44C1-BB89-163C437595A9}"/>
    <hyperlink ref="D1002" r:id="rId999" display="https://afinvest.com.br/interno/relatorios/detalhes-de-ativos?id=8026&amp;codativo=BCPSA5" xr:uid="{E44DC1E7-3A7B-4D83-A3C1-B0248D603B34}"/>
    <hyperlink ref="D1003" r:id="rId1000" display="https://afinvest.com.br/interno/relatorios/detalhes-de-ativos?id=9570&amp;codativo=SBSPE3" xr:uid="{7C59DBEC-45FD-486C-B4E6-8A8249F51766}"/>
    <hyperlink ref="D1004" r:id="rId1001" display="https://afinvest.com.br/interno/relatorios/detalhes-de-ativos?id=8478&amp;codativo=CEDO13" xr:uid="{A725C4B6-FEF2-4091-95F3-2AC9CD2A9188}"/>
    <hyperlink ref="D1005" r:id="rId1002" display="https://afinvest.com.br/interno/relatorios/detalhes-de-ativos?id=8667&amp;codativo=CSMGB9" xr:uid="{4E601A9E-9D67-475C-B71F-363194070E80}"/>
    <hyperlink ref="D1006" r:id="rId1003" display="https://afinvest.com.br/interno/relatorios/detalhes-de-ativos?id=3042&amp;codativo=CEEBC3" xr:uid="{66811861-0A99-4821-B082-9F4CA46815F4}"/>
    <hyperlink ref="D1007" r:id="rId1004" display="https://afinvest.com.br/interno/relatorios/detalhes-de-ativos?id=3042&amp;codativo=CEEBC3" xr:uid="{AB82B3F4-A0CD-46ED-BB67-3ED2F182F21B}"/>
    <hyperlink ref="D1008" r:id="rId1005" display="https://afinvest.com.br/interno/relatorios/detalhes-de-ativos?id=5722&amp;codativo=AALR13" xr:uid="{91789941-0A3C-4390-8803-F236932C5FF4}"/>
    <hyperlink ref="D1009" r:id="rId1006" display="https://afinvest.com.br/interno/relatorios/detalhes-de-ativos?id=5722&amp;codativo=AALR13" xr:uid="{55057265-1A26-41EF-974E-0E4AD35B1D1A}"/>
    <hyperlink ref="D1010" r:id="rId1007" display="https://afinvest.com.br/interno/relatorios/detalhes-de-ativos?id=5722&amp;codativo=AALR13" xr:uid="{41617F16-3EA9-4945-AF00-FB85BCE963A5}"/>
    <hyperlink ref="D1011" r:id="rId1008" display="https://afinvest.com.br/interno/relatorios/detalhes-de-ativos?id=5722&amp;codativo=AALR13" xr:uid="{BAE94845-3BD4-442D-BD8E-454D5A14B162}"/>
    <hyperlink ref="D1012" r:id="rId1009" display="https://afinvest.com.br/interno/relatorios/detalhes-de-ativos?id=5722&amp;codativo=AALR13" xr:uid="{72199C56-40B7-46C4-97B6-58357689763E}"/>
    <hyperlink ref="D1013" r:id="rId1010" display="https://afinvest.com.br/interno/relatorios/detalhes-de-ativos?id=5722&amp;codativo=AALR13" xr:uid="{0C0D7242-1E0B-4ECB-A249-9F148B93BBF6}"/>
    <hyperlink ref="D1014" r:id="rId1011" display="https://afinvest.com.br/interno/relatorios/detalhes-de-ativos?id=5722&amp;codativo=AALR13" xr:uid="{AD35E6AB-3AA9-4D11-83EF-20E0C1C2FEE8}"/>
    <hyperlink ref="D1015" r:id="rId1012" display="https://afinvest.com.br/interno/relatorios/detalhes-de-ativos?id=7030&amp;codativo=ELET14" xr:uid="{537E2582-48DC-468C-9489-9B59C1ACF9A2}"/>
    <hyperlink ref="D1016" r:id="rId1013" display="https://afinvest.com.br/interno/relatorios/detalhes-de-ativos?id=7030&amp;codativo=ELET14" xr:uid="{9EDED3EF-E4CC-4012-8B4D-F95CE4FCD32E}"/>
    <hyperlink ref="D1017" r:id="rId1014" display="https://afinvest.com.br/interno/relatorios/detalhes-de-ativos?id=7030&amp;codativo=ELET14" xr:uid="{FDE1BF59-B913-4307-A160-A77D163FA581}"/>
    <hyperlink ref="D1018" r:id="rId1015" display="https://afinvest.com.br/interno/relatorios/detalhes-de-ativos?id=7872&amp;codativo=CMGDB0" xr:uid="{EEAB0525-B8FC-42B5-86A0-3DCFCAE26B92}"/>
    <hyperlink ref="D1019" r:id="rId1016" display="https://afinvest.com.br/interno/relatorios/detalhes-de-ativos?id=8984&amp;codativo=CMGDB1" xr:uid="{98DCAF4D-96BB-418A-86B0-A4AA18EC6F8F}"/>
    <hyperlink ref="D1020" r:id="rId1017" display="https://afinvest.com.br/interno/relatorios/detalhes-de-ativos?id=7872&amp;codativo=CMGDB0" xr:uid="{7701DA91-DC0A-49C6-BF5A-3E2300009BAE}"/>
    <hyperlink ref="D1021" r:id="rId1018" display="https://afinvest.com.br/interno/relatorios/detalhes-de-ativos?id=7872&amp;codativo=CMGDB0" xr:uid="{776A6E32-6986-4941-A11F-20CF383DF794}"/>
    <hyperlink ref="D1022" r:id="rId1019" display="https://afinvest.com.br/interno/relatorios/detalhes-de-ativos?id=7872&amp;codativo=CMGDB0" xr:uid="{9EF2D351-76DE-47E1-8DF1-318651DD9822}"/>
    <hyperlink ref="D1023" r:id="rId1020" display="https://afinvest.com.br/interno/relatorios/detalhes-de-ativos?id=8984&amp;codativo=CMGDB1" xr:uid="{7F85C00C-F497-48A0-9821-DE27AF457DFA}"/>
    <hyperlink ref="D1024" r:id="rId1021" display="https://afinvest.com.br/interno/relatorios/detalhes-de-ativos?id=10377&amp;codativo=CLCD18" xr:uid="{E532088A-B1EB-4125-9881-8A8F374FAC67}"/>
    <hyperlink ref="D1025" r:id="rId1022" display="https://afinvest.com.br/interno/relatorios/detalhes-de-ativos?id=8666&amp;codativo=CLCD27" xr:uid="{F85AEB58-9C39-4FC6-9AC1-D5527BB92A65}"/>
    <hyperlink ref="D1026" r:id="rId1023" display="https://afinvest.com.br/interno/relatorios/detalhes-de-ativos?id=10377&amp;codativo=CLCD18" xr:uid="{F08B5294-F5FF-4DC7-B8AF-AC316C1BC9AA}"/>
    <hyperlink ref="D1027" r:id="rId1024" display="https://afinvest.com.br/interno/relatorios/detalhes-de-ativos?id=10377&amp;codativo=CLCD18" xr:uid="{C8B7454F-3DCB-4384-9B4A-32019E75A62C}"/>
    <hyperlink ref="D1028" r:id="rId1025" display="https://afinvest.com.br/interno/relatorios/detalhes-de-ativos?id=8666&amp;codativo=CLCD27" xr:uid="{5969AD91-1EA6-478F-81CC-E8D401F1F43C}"/>
    <hyperlink ref="D1029" r:id="rId1026" display="https://afinvest.com.br/interno/relatorios/detalhes-de-ativos?id=1712&amp;codativo=BRKP28" xr:uid="{3F837C8F-4B24-49CD-A0B5-D9535A61015C}"/>
    <hyperlink ref="D1030" r:id="rId1027" display="https://afinvest.com.br/interno/relatorios/detalhes-de-ativos?id=3194&amp;codativo=BRKPA0" xr:uid="{8D799178-C02B-4B53-98D1-0478E36EEA67}"/>
    <hyperlink ref="D1031" r:id="rId1028" display="https://afinvest.com.br/interno/relatorios/detalhes-de-ativos?id=1712&amp;codativo=BRKP28" xr:uid="{562DEF5E-F348-41D0-ABDB-A31D8EDC9724}"/>
    <hyperlink ref="D1032" r:id="rId1029" display="https://afinvest.com.br/interno/relatorios/detalhes-de-ativos?id=3194&amp;codativo=BRKPA0" xr:uid="{377FFFEB-6A89-4161-AF60-57B3035CD466}"/>
    <hyperlink ref="D1033" r:id="rId1030" display="https://afinvest.com.br/interno/relatorios/detalhes-de-ativos?id=8637&amp;codativo=BRKPA2" xr:uid="{65AF5D48-BDF3-4BD8-9463-33C996A46231}"/>
    <hyperlink ref="D1034" r:id="rId1031" display="https://afinvest.com.br/interno/relatorios/detalhes-de-ativos?id=3194&amp;codativo=BRKPA0" xr:uid="{FABCC0B5-349A-4439-A2C9-DFCFAE2A0960}"/>
    <hyperlink ref="D1035" r:id="rId1032" display="https://afinvest.com.br/interno/relatorios/detalhes-de-ativos?id=8637&amp;codativo=BRKPA2" xr:uid="{9F68390E-B602-4009-A7D3-2BB515CB7EC0}"/>
    <hyperlink ref="D1036" r:id="rId1033" display="https://afinvest.com.br/interno/relatorios/detalhes-de-ativos?id=3194&amp;codativo=BRKPA0" xr:uid="{24433B07-7122-473B-9A99-81380A887348}"/>
    <hyperlink ref="D1037" r:id="rId1034" display="https://afinvest.com.br/interno/relatorios/detalhes-de-ativos?id=8637&amp;codativo=BRKPA2" xr:uid="{AF44131F-0116-4B0E-96E9-DFE7332D436A}"/>
    <hyperlink ref="D1038" r:id="rId1035" display="https://afinvest.com.br/interno/relatorios/detalhes-de-ativos?id=1712&amp;codativo=BRKP28" xr:uid="{CA3A46CA-6BA3-43C9-887D-87A15B5D667E}"/>
    <hyperlink ref="D1039" r:id="rId1036" display="https://afinvest.com.br/interno/relatorios/detalhes-de-ativos?id=3194&amp;codativo=BRKPA0" xr:uid="{F5970837-E292-431F-B766-EFEEE6196F70}"/>
    <hyperlink ref="D1040" r:id="rId1037" display="https://afinvest.com.br/interno/relatorios/detalhes-de-ativos?id=8637&amp;codativo=BRKPA2" xr:uid="{9BF572DC-FF9E-4D6A-BFED-82C95A6E9682}"/>
    <hyperlink ref="D1041" r:id="rId1038" display="https://afinvest.com.br/interno/relatorios/detalhes-de-ativos?id=5807&amp;codativo=RMSA12" xr:uid="{91ADAE87-7AF8-42AA-964C-ABFDA7B4F058}"/>
    <hyperlink ref="D1042" r:id="rId1039" display="https://afinvest.com.br/interno/relatorios/detalhes-de-ativos?id=5807&amp;codativo=RMSA12" xr:uid="{8EDBB55E-4AAC-4F45-A203-B2D9CF22D913}"/>
    <hyperlink ref="D1043" r:id="rId1040" display="https://afinvest.com.br/interno/relatorios/detalhes-de-ativos?id=5807&amp;codativo=RMSA12" xr:uid="{C6E34D0D-123A-4BFD-8C1A-4386178C7016}"/>
    <hyperlink ref="D1044" r:id="rId1041" display="https://afinvest.com.br/interno/relatorios/detalhes-de-ativos?id=5807&amp;codativo=RMSA12" xr:uid="{C8F61779-B23F-4CBB-9F69-759541A3853E}"/>
    <hyperlink ref="D1045" r:id="rId1042" display="https://afinvest.com.br/interno/relatorios/detalhes-de-ativos?id=6410&amp;codativo=BRFS31" xr:uid="{8DA9CEBB-B1B5-44C4-8A1D-7F8870010115}"/>
    <hyperlink ref="D1046" r:id="rId1043" display="https://afinvest.com.br/interno/relatorios/detalhes-de-ativos?id=6410&amp;codativo=BRFS31" xr:uid="{80B775D6-AC43-4431-B2A6-EEEA55C662FF}"/>
    <hyperlink ref="D1047" r:id="rId1044" display="https://afinvest.com.br/interno/relatorios/detalhes-de-ativos?id=6410&amp;codativo=BRFS31" xr:uid="{2911EA7B-2208-454D-A85F-E3E40CB09F36}"/>
    <hyperlink ref="D1048" r:id="rId1045" display="https://afinvest.com.br/interno/relatorios/detalhes-de-ativos?id=6410&amp;codativo=BRFS31" xr:uid="{D672D0A5-C273-426E-B312-5A458DC02442}"/>
    <hyperlink ref="D1049" r:id="rId1046" display="https://afinvest.com.br/interno/relatorios/detalhes-de-ativos?id=6410&amp;codativo=BRFS31" xr:uid="{E943B01B-497B-43C0-B143-0C48E3BA3DCF}"/>
    <hyperlink ref="D1050" r:id="rId1047" display="https://afinvest.com.br/interno/relatorios/detalhes-de-ativos?id=3357&amp;codativo=BRKMA6" xr:uid="{6FF661DA-4337-4CC0-875C-BEC9330EC248}"/>
    <hyperlink ref="D1051" r:id="rId1048" display="https://afinvest.com.br/interno/relatorios/detalhes-de-ativos?id=3357&amp;codativo=BRKMA6" xr:uid="{406F5EA0-CCFB-468D-B97E-F69C3EC7B5C8}"/>
    <hyperlink ref="D1052" r:id="rId1049" display="https://afinvest.com.br/interno/relatorios/detalhes-de-ativos?id=3357&amp;codativo=BRKMA6" xr:uid="{DA4BB06B-3A17-4DDA-A04D-02671D249FD7}"/>
    <hyperlink ref="D1053" r:id="rId1050" display="https://afinvest.com.br/interno/relatorios/detalhes-de-ativos?id=3358&amp;codativo=BRKMB6" xr:uid="{E3EAABAB-068C-429D-A704-4A0B07CB7D9A}"/>
    <hyperlink ref="D1054" r:id="rId1051" display="https://afinvest.com.br/interno/relatorios/detalhes-de-ativos?id=3357&amp;codativo=BRKMA6" xr:uid="{8A2E28F9-8891-4264-A33F-08CB440D968A}"/>
    <hyperlink ref="D1055" r:id="rId1052" display="https://afinvest.com.br/interno/relatorios/detalhes-de-ativos?id=5870&amp;codativo=BRKMB8" xr:uid="{E504C1A6-E76B-4031-9C3B-2B6FEF68EC95}"/>
    <hyperlink ref="D1056" r:id="rId1053" display="https://afinvest.com.br/interno/relatorios/detalhes-de-ativos?id=3358&amp;codativo=BRKMB6" xr:uid="{715C81AE-6ABC-4BF1-AE70-6A62AF8CC4A0}"/>
    <hyperlink ref="D1057" r:id="rId1054" display="https://afinvest.com.br/interno/relatorios/detalhes-de-ativos?id=3358&amp;codativo=BRKMB6" xr:uid="{D3216452-19BA-42CD-97C3-163B2C142753}"/>
    <hyperlink ref="D1058" r:id="rId1055" display="https://afinvest.com.br/interno/relatorios/detalhes-de-ativos?id=3357&amp;codativo=BRKMA6" xr:uid="{2C97854F-2C7C-4CA3-8CE5-84FA8710071D}"/>
    <hyperlink ref="D1059" r:id="rId1056" display="https://afinvest.com.br/interno/relatorios/detalhes-de-ativos?id=9254&amp;codativo=TEPA12" xr:uid="{6D1A0CCB-32BE-4B6F-986C-FCCFC1135541}"/>
    <hyperlink ref="D1060" r:id="rId1057" display="https://afinvest.com.br/interno/relatorios/detalhes-de-ativos?id=8664&amp;codativo=BARU11" xr:uid="{DBE12357-3B65-4500-9101-6D3A79307558}"/>
    <hyperlink ref="D1061" r:id="rId1058" display="https://afinvest.com.br/interno/relatorios/detalhes-de-ativos?id=7942&amp;codativo=BHSA11" xr:uid="{3E6E1B1C-72CB-4FF1-9AE6-E6940027AF10}"/>
    <hyperlink ref="D1062" r:id="rId1059" display="https://afinvest.com.br/interno/relatorios/detalhes-de-ativos?id=7942&amp;codativo=BHSA11" xr:uid="{77D55404-0325-4167-9849-DECC9703343F}"/>
    <hyperlink ref="D1063" r:id="rId1060" display="https://afinvest.com.br/interno/relatorios/detalhes-de-ativos?id=2945&amp;codativo=PLSB1A" xr:uid="{8C1DCEC1-9DD8-41CF-98E7-D7322BD33276}"/>
    <hyperlink ref="D1064" r:id="rId1061" display="https://afinvest.com.br/interno/relatorios/detalhes-de-ativos?id=2945&amp;codativo=PLSB1A" xr:uid="{B16CBE8B-E3A1-42C4-B23C-72653BBCD7D2}"/>
    <hyperlink ref="D1065" r:id="rId1062" display="https://afinvest.com.br/interno/relatorios/detalhes-de-ativos?id=2945&amp;codativo=PLSB1A" xr:uid="{A8A78F4D-C811-4A0A-A438-D93DBE816ABF}"/>
    <hyperlink ref="D1066" r:id="rId1063" display="https://afinvest.com.br/interno/relatorios/detalhes-de-ativos?id=8663&amp;codativo=ACRC21" xr:uid="{BB8ECFAF-6F14-452B-A7FD-A4364A18383D}"/>
    <hyperlink ref="D1067" r:id="rId1064" display="https://afinvest.com.br/interno/relatorios/detalhes-de-ativos?id=1708&amp;codativo=ARTR19" xr:uid="{43DC9089-07A7-4F86-8ECF-961F0A7FCF4F}"/>
    <hyperlink ref="D1068" r:id="rId1065" display="https://afinvest.com.br/interno/relatorios/detalhes-de-ativos?id=1708&amp;codativo=ARTR19" xr:uid="{6ED9A7FC-7CA4-44AB-B458-33C81896BCF8}"/>
    <hyperlink ref="D1069" r:id="rId1066" display="https://afinvest.com.br/interno/relatorios/detalhes-de-ativos?id=8804&amp;codativo=AMERF2" xr:uid="{F7F5B30B-B50D-4166-A6AA-F585B103E717}"/>
    <hyperlink ref="D1070" r:id="rId1067" display="https://afinvest.com.br/interno/relatorios/detalhes-de-ativos?id=8804&amp;codativo=AMERF2" xr:uid="{FA5748B3-C1C3-4173-81CE-6F374A62FB3C}"/>
    <hyperlink ref="D1071" r:id="rId1068" display="https://afinvest.com.br/interno/relatorios/detalhes-de-ativos?id=8804&amp;codativo=AMERF2" xr:uid="{F3C19E5F-4D1A-41F2-99B0-D1B44CD91388}"/>
    <hyperlink ref="D1072" r:id="rId1069" display="https://afinvest.com.br/interno/relatorios/detalhes-de-ativos?id=8804&amp;codativo=AMERF2" xr:uid="{B253928A-F34F-4E31-B55F-6102DEAC33A7}"/>
    <hyperlink ref="D1073" r:id="rId1070" display="https://afinvest.com.br/interno/relatorios/detalhes-de-ativos?id=8801&amp;codativo=AMERG2" xr:uid="{4DC3F0D5-614A-47EA-BECF-87C6AACB2E47}"/>
    <hyperlink ref="D1074" r:id="rId1071" display="https://afinvest.com.br/interno/relatorios/detalhes-de-ativos?id=8801&amp;codativo=AMERG2" xr:uid="{1416A3AC-A2EE-4348-9083-B5E3E0847877}"/>
    <hyperlink ref="D1075" r:id="rId1072" display="https://afinvest.com.br/interno/relatorios/detalhes-de-ativos?id=8804&amp;codativo=AMERF2" xr:uid="{DD38933B-4B66-41C4-ADCB-F454E937DEB5}"/>
    <hyperlink ref="D1076" r:id="rId1073" display="https://afinvest.com.br/interno/relatorios/detalhes-de-ativos?id=8804&amp;codativo=AMERF2" xr:uid="{4328989C-2B1E-4274-8F05-E14BC80E64D3}"/>
    <hyperlink ref="D1077" r:id="rId1074" display="https://afinvest.com.br/interno/relatorios/detalhes-de-ativos?id=6746&amp;codativo=ANET12" xr:uid="{031910CB-5C09-4034-9AAC-C371F5A752D7}"/>
    <hyperlink ref="D1078" r:id="rId1075" display="https://afinvest.com.br/interno/relatorios/detalhes-de-ativos?id=2649&amp;codativo=ANET11" xr:uid="{8AA5366A-1BD4-433B-BA19-E30F1219A2DE}"/>
    <hyperlink ref="D1079" r:id="rId1076" display="https://afinvest.com.br/interno/relatorios/detalhes-de-ativos?id=6746&amp;codativo=ANET12" xr:uid="{FDAF0329-E433-401E-997D-BAC63F4FE7FC}"/>
    <hyperlink ref="D1080" r:id="rId1077" display="https://afinvest.com.br/interno/relatorios/detalhes-de-ativos?id=6746&amp;codativo=ANET12" xr:uid="{072BF442-1138-47B3-AE22-CCD15EDAE09D}"/>
    <hyperlink ref="D1081" r:id="rId1078" display="https://afinvest.com.br/interno/relatorios/detalhes-de-ativos?id=6746&amp;codativo=ANET12" xr:uid="{CD5609DC-E73F-47CF-8575-F6D4D1A03FE8}"/>
    <hyperlink ref="D1082" r:id="rId1079" display="https://afinvest.com.br/interno/relatorios/detalhes-de-ativos?id=2891&amp;codativo=ALGAB1" xr:uid="{140D61BB-0613-4EFC-A2E3-795AEF404D33}"/>
    <hyperlink ref="D1083" r:id="rId1080" display="https://afinvest.com.br/interno/relatorios/detalhes-de-ativos?id=300&amp;codativo=ALGA28" xr:uid="{48FB917C-D0EB-4632-B01C-C22FDF079B94}"/>
    <hyperlink ref="D1084" r:id="rId1081" display="https://afinvest.com.br/interno/relatorios/detalhes-de-ativos?id=2891&amp;codativo=ALGAB1" xr:uid="{0236BB08-6E18-4BE6-9471-B2884A0C8A00}"/>
    <hyperlink ref="D1085" r:id="rId1082" display="https://afinvest.com.br/interno/relatorios/detalhes-de-ativos?id=2891&amp;codativo=ALGAB1" xr:uid="{44D69049-BE72-4CE6-86B2-573CE8CDF8EA}"/>
    <hyperlink ref="D1086" r:id="rId1083" display="https://afinvest.com.br/interno/relatorios/detalhes-de-ativos?id=2891&amp;codativo=ALGAB1" xr:uid="{7CDA5A46-61E1-46FA-A475-5F8B3850665F}"/>
    <hyperlink ref="D1087" r:id="rId1084" display="https://afinvest.com.br/interno/relatorios/detalhes-de-ativos?id=8033&amp;codativo=RIS424" xr:uid="{B79E445A-1566-4EF9-97BA-961E7FA7ABEB}"/>
    <hyperlink ref="D1088" r:id="rId1085" display="https://afinvest.com.br/interno/relatorios/detalhes-de-ativos?id=6918&amp;codativo=RIS422" xr:uid="{9A8607A8-004A-411C-9046-A343E0F1A378}"/>
    <hyperlink ref="D1089" r:id="rId1086" display="https://afinvest.com.br/interno/relatorios/detalhes-de-ativos?id=5642&amp;codativo=GSTS24" xr:uid="{79F7AE48-EF0B-4D63-B993-3CD1169A4FE5}"/>
    <hyperlink ref="D1090" r:id="rId1087" display="https://afinvest.com.br/interno/relatorios/detalhes-de-ativos?id=5641&amp;codativo=GSTS14" xr:uid="{CAF07208-2E9A-4090-8185-BF039571C70C}"/>
    <hyperlink ref="D1091" r:id="rId1088" display="https://afinvest.com.br/interno/relatorios/detalhes-de-ativos?id=5641&amp;codativo=GSTS14" xr:uid="{F5C8823B-F568-43E6-A288-6BB95DE7BA15}"/>
    <hyperlink ref="D1092" r:id="rId1089" display="https://afinvest.com.br/interno/relatorios/detalhes-de-ativos?id=5641&amp;codativo=GSTS14" xr:uid="{92056509-6D44-4FD5-811B-E319BA1802D4}"/>
    <hyperlink ref="D1093" r:id="rId1090" display="https://afinvest.com.br/interno/relatorios/detalhes-de-ativos?id=10372&amp;codativo=AGSF13" xr:uid="{AD6B1597-2D53-4368-B38E-A1F02BB7A31D}"/>
    <hyperlink ref="D1094" r:id="rId1091" display="https://afinvest.com.br/interno/relatorios/detalhes-de-ativos?id=10372&amp;codativo=AGSF13" xr:uid="{5F472312-1E8F-40BE-88CC-556AD40A2472}"/>
    <hyperlink ref="D1095" r:id="rId1092" display="https://afinvest.com.br/interno/relatorios/detalhes-de-ativos?id=315&amp;codativo=TIET19" xr:uid="{9ADB86D7-1634-46AC-888F-C2B9BE8E5E32}"/>
    <hyperlink ref="D1096" r:id="rId1093" display="https://afinvest.com.br/interno/relatorios/detalhes-de-ativos?id=8196&amp;codativo=AESOA1" xr:uid="{68543C02-4E06-4807-B1CC-A6B599351A20}"/>
    <hyperlink ref="D1097" r:id="rId1094" display="https://afinvest.com.br/interno/relatorios/detalhes-de-ativos?id=1700&amp;codativo=TIET29" xr:uid="{C7E6A253-5B59-461E-970F-A8BA309380B4}"/>
    <hyperlink ref="D1098" r:id="rId1095" display="https://afinvest.com.br/interno/relatorios/detalhes-de-ativos?id=8196&amp;codativo=AESOA1" xr:uid="{FF30C840-B25A-4903-BC57-465B2B6B9E9D}"/>
    <hyperlink ref="D1099" r:id="rId1096" display="https://afinvest.com.br/interno/relatorios/detalhes-de-ativos?id=1700&amp;codativo=TIET29" xr:uid="{5DC190A0-FE98-47C9-AF4C-DF8118CCD1BF}"/>
    <hyperlink ref="D1100" r:id="rId1097" display="https://afinvest.com.br/interno/relatorios/detalhes-de-ativos?id=315&amp;codativo=TIET19" xr:uid="{033DE328-B42D-4BAC-BDCC-6094DFCCC04B}"/>
    <hyperlink ref="D1101" r:id="rId1098" display="https://afinvest.com.br/interno/relatorios/detalhes-de-ativos?id=8196&amp;codativo=AESOA1" xr:uid="{EF2633CE-A8D0-4F78-A9A1-F1FA1EC97E13}"/>
    <hyperlink ref="D1102" r:id="rId1099" display="https://afinvest.com.br/interno/relatorios/detalhes-de-ativos?id=1700&amp;codativo=TIET29" xr:uid="{99968F6A-7BA1-41C2-863F-8B4FB9795B89}"/>
    <hyperlink ref="D1103" r:id="rId1100" display="https://afinvest.com.br/interno/relatorios/detalhes-de-ativos?id=315&amp;codativo=TIET19" xr:uid="{127ADA62-1F4A-4352-AAAE-F4E1DD20B34E}"/>
    <hyperlink ref="D1104" r:id="rId1101" display="https://afinvest.com.br/interno/relatorios/detalhes-de-ativos?id=8196&amp;codativo=AESOA1" xr:uid="{28EDC925-3FE4-4013-9B65-D755DC95C499}"/>
    <hyperlink ref="D1105" r:id="rId1102" display="https://afinvest.com.br/interno/relatorios/detalhes-de-ativos?id=1700&amp;codativo=TIET29" xr:uid="{F868DAC1-1C1F-4643-8CC2-0F3A01890AD8}"/>
    <hyperlink ref="D1106" r:id="rId1103" display="https://afinvest.com.br/interno/relatorios/detalhes-de-ativos?id=2693&amp;codativo=AERI12" xr:uid="{878579E7-0D1F-4999-A9B4-A7A50D29AD16}"/>
    <hyperlink ref="D1107" r:id="rId1104" display="https://afinvest.com.br/interno/relatorios/detalhes-de-ativos?id=2693&amp;codativo=AERI12" xr:uid="{0863B06F-9F31-49C4-A1F2-49F2AA2CD887}"/>
    <hyperlink ref="D1108" r:id="rId1105" display="https://afinvest.com.br/interno/relatorios/detalhes-de-ativos?id=2693&amp;codativo=AERI12" xr:uid="{4CD049C3-5739-4D86-AD69-396E58BFA910}"/>
    <hyperlink ref="D1109" r:id="rId1106" display="https://afinvest.com.br/interno/relatorios/detalhes-de-ativos?id=2693&amp;codativo=AERI12" xr:uid="{BE88417B-0547-46CC-B23F-DAFDEAD5D29C}"/>
    <hyperlink ref="D1110" r:id="rId1107" display="https://afinvest.com.br/interno/relatorios/detalhes-de-ativos?id=2693&amp;codativo=AERI12" xr:uid="{203D6225-C371-494C-9B41-BFCCEE0A89B5}"/>
    <hyperlink ref="D1111" r:id="rId1108" display="https://afinvest.com.br/interno/relatorios/detalhes-de-ativos?id=2693&amp;codativo=AERI12" xr:uid="{77A1C47A-42B9-41ED-B247-674DDC20ACF6}"/>
    <hyperlink ref="D1112" r:id="rId1109" display="https://afinvest.com.br/interno/relatorios/detalhes-de-ativos?id=3192&amp;codativo=AEGPA0" xr:uid="{2C267B46-867C-4F97-82FC-83D292582E7D}"/>
    <hyperlink ref="D1113" r:id="rId1110" display="https://afinvest.com.br/interno/relatorios/detalhes-de-ativos?id=3192&amp;codativo=AEGPA0" xr:uid="{AB3A692E-E5D6-4BCE-9DAA-AEC462B3F1A7}"/>
    <hyperlink ref="D1114" r:id="rId1111" display="https://afinvest.com.br/interno/relatorios/detalhes-de-ativos?id=2808&amp;codativo=AEGP19" xr:uid="{C0D15125-43AF-4A71-B0C7-1480FA37CDC5}"/>
    <hyperlink ref="D1115" r:id="rId1112" display="https://afinvest.com.br/interno/relatorios/detalhes-de-ativos?id=2808&amp;codativo=AEGP19" xr:uid="{22BA89EB-C7F8-4237-BF25-422A20E452E8}"/>
    <hyperlink ref="D1116" r:id="rId1113" display="https://afinvest.com.br/interno/relatorios/detalhes-de-ativos?id=2808&amp;codativo=AEGP19" xr:uid="{48088A7B-8AB8-476B-88C1-C9A710AE5CAB}"/>
    <hyperlink ref="D1117" r:id="rId1114" display="https://afinvest.com.br/interno/relatorios/detalhes-de-ativos?id=7681&amp;codativo=RRRP14" xr:uid="{D603C920-4F9D-4AF3-A90D-9999BDC48BC7}"/>
    <hyperlink ref="D1118" r:id="rId1115" display="https://afinvest.com.br/interno/relatorios/detalhes-de-ativos?id=7681&amp;codativo=RRRP14" xr:uid="{A3EE8DC7-D6AB-41BF-A770-D5F502BC147A}"/>
    <hyperlink ref="D1119" r:id="rId1116" display="https://afinvest.com.br/interno/relatorios/detalhes-de-ativos?id=7681&amp;codativo=RRRP14" xr:uid="{C47B45B6-2CF8-4AC9-A299-961A8BA2BF26}"/>
    <hyperlink ref="D1120" r:id="rId1117" display="https://afinvest.com.br/interno/relatorios/detalhes-de-ativos?id=7681&amp;codativo=RRRP14" xr:uid="{1B020F49-53E9-4006-9F97-C67A9413705B}"/>
    <hyperlink ref="D1121" r:id="rId1118" display="https://afinvest.com.br/interno/relatorios/detalhes-de-ativos?id=10366&amp;codativo=CRI%20VIC%20Engenharia" xr:uid="{4F780712-01C5-4FB2-A875-7D1CFC79260A}"/>
    <hyperlink ref="D1122" r:id="rId1119" display="https://afinvest.com.br/interno/relatorios/detalhes-de-ativos?id=10366&amp;codativo=CRI%20VIC%20Engenharia" xr:uid="{3BC08C38-86F7-4EBC-8F66-AEFA7E35BD66}"/>
    <hyperlink ref="D1123" r:id="rId1120" display="https://afinvest.com.br/interno/relatorios/detalhes-de-ativos?id=10366&amp;codativo=CRI%20VIC%20Engenharia" xr:uid="{BDA7D38B-3C8C-4786-B3A7-4F54162A2FD8}"/>
    <hyperlink ref="D1124" r:id="rId1121" display="https://afinvest.com.br/interno/relatorios/detalhes-de-ativos?id=10366&amp;codativo=CRI%20VIC%20Engenharia" xr:uid="{A2C860BF-65A2-4CC3-9FCA-FACBA76F37CD}"/>
    <hyperlink ref="D1125" r:id="rId1122" display="https://afinvest.com.br/interno/relatorios/detalhes-de-ativos?id=9081&amp;codativo=CRI%20Vic%20Engenharia%201%C2%AA%20Emiss%C3%A3o" xr:uid="{87344A03-F2C5-44BC-B534-E4991A435407}"/>
    <hyperlink ref="D1126" r:id="rId1123" display="https://afinvest.com.br/interno/relatorios/detalhes-de-ativos?id=7897&amp;codativo=CRI%20PERNAMBUCO%2035%C2%AA%20(23J1753853)" xr:uid="{AA408D22-460B-4850-A718-02C90319CEBF}"/>
    <hyperlink ref="D1127" r:id="rId1124" display="https://afinvest.com.br/interno/relatorios/detalhes-de-ativos?id=9081&amp;codativo=CRI%20Vic%20Engenharia%201%C2%AA%20Emiss%C3%A3o" xr:uid="{9F62B690-688C-4B64-8A89-67A35CB0A62D}"/>
    <hyperlink ref="D1128" r:id="rId1125" display="https://afinvest.com.br/interno/relatorios/detalhes-de-ativos?id=9081&amp;codativo=CRI%20Vic%20Engenharia%201%C2%AA%20Emiss%C3%A3o" xr:uid="{F344622E-45E8-48D2-9DB5-921B80EEE8DC}"/>
    <hyperlink ref="D1129" r:id="rId1126" display="https://afinvest.com.br/interno/relatorios/detalhes-de-ativos?id=7897&amp;codativo=CRI%20PERNAMBUCO%2035%C2%AA%20(23J1753853)" xr:uid="{3743CEE0-B94F-43EF-877A-67DC52CCCAE7}"/>
    <hyperlink ref="D1130" r:id="rId1127" display="https://afinvest.com.br/interno/relatorios/detalhes-de-ativos?id=7897&amp;codativo=CRI%20PERNAMBUCO%2035%C2%AA%20(23J1753853)" xr:uid="{C17DFC89-B0F1-4FAC-8265-504C8EC9D68F}"/>
    <hyperlink ref="D1131" r:id="rId1128" display="https://afinvest.com.br/interno/relatorios/detalhes-de-ativos?id=9081&amp;codativo=CRI%20Vic%20Engenharia%201%C2%AA%20Emiss%C3%A3o" xr:uid="{53F39EBF-C57B-4B4F-A2E2-E7959B124DBC}"/>
    <hyperlink ref="D1132" r:id="rId1129" display="https://afinvest.com.br/interno/relatorios/detalhes-de-ativos?id=7897&amp;codativo=CRI%20PERNAMBUCO%2035%C2%AA%20(23J1753853)" xr:uid="{3930F5FA-B9E0-40CD-BD57-B83DAD70660B}"/>
    <hyperlink ref="D1133" r:id="rId1130" display="https://afinvest.com.br/interno/relatorios/detalhes-de-ativos?id=2795&amp;codativo=CRI%20Bem%20Brasil" xr:uid="{E066746B-8FFC-49A1-BADB-F3DD6230BB2B}"/>
    <hyperlink ref="D1134" r:id="rId1131" display="https://afinvest.com.br/interno/relatorios/detalhes-de-ativos?id=2795&amp;codativo=CRI%20Bem%20Brasil" xr:uid="{F03A58E1-8FED-40E8-9852-BF46981CB902}"/>
    <hyperlink ref="D1135" r:id="rId1132" display="https://afinvest.com.br/interno/relatorios/detalhes-de-ativos?id=2795&amp;codativo=CRI%20Bem%20Brasil" xr:uid="{05588E2F-782A-4B18-A8E8-27508014AC84}"/>
    <hyperlink ref="D1136" r:id="rId1133" display="https://afinvest.com.br/interno/relatorios/detalhes-de-ativos?id=1459&amp;codativo=CRA%20Ferroeste%202%C2%AA%20S%C3%A9rie" xr:uid="{46B5078F-5DC1-43B0-8090-A7C1503DDDE7}"/>
    <hyperlink ref="D1137" r:id="rId1134" display="https://afinvest.com.br/interno/relatorios/detalhes-de-ativos?id=1459&amp;codativo=CRA%20Ferroeste%202%C2%AA%20S%C3%A9rie" xr:uid="{8F0F7154-E266-4390-9E24-D73435EBEE02}"/>
    <hyperlink ref="D1138" r:id="rId1135" display="https://afinvest.com.br/interno/relatorios/detalhes-de-ativos?id=1459&amp;codativo=CRA%20Ferroeste%202%C2%AA%20S%C3%A9rie" xr:uid="{317BCC7A-C9BB-4F40-901C-475772FB91D6}"/>
    <hyperlink ref="D1139" r:id="rId1136" display="https://afinvest.com.br/interno/relatorios/detalhes-de-ativos?id=1459&amp;codativo=CRA%20Ferroeste%202%C2%AA%20S%C3%A9rie" xr:uid="{F995957C-5D3A-4DE9-91CD-4AC375E9D347}"/>
    <hyperlink ref="D1140" r:id="rId1137" display="https://afinvest.com.br/interno/relatorios/detalhes-de-ativos?id=1459&amp;codativo=CRA%20Ferroeste%202%C2%AA%20S%C3%A9rie" xr:uid="{C75B18F9-5B4C-46FB-9A59-F5263A104EF1}"/>
    <hyperlink ref="D1141" r:id="rId1138" display="https://afinvest.com.br/interno/relatorios/detalhes-de-ativos?id=1459&amp;codativo=CRA%20Ferroeste%202%C2%AA%20S%C3%A9rie" xr:uid="{D66DD496-116F-469D-916A-E7943DEB868E}"/>
    <hyperlink ref="D1142" r:id="rId1139" display="https://afinvest.com.br/interno/relatorios/detalhes-de-ativos?id=9668&amp;codativo=USG98239AB55" xr:uid="{003528DD-3BCE-408C-98BD-17DDA5672BD3}"/>
    <hyperlink ref="D1143" r:id="rId1140" display="https://afinvest.com.br/interno/relatorios/detalhes-de-ativos?id=10599&amp;codativo=VAMOBZ00001" xr:uid="{CEDF1614-7CEA-4CB3-889C-151254F7B13D}"/>
    <hyperlink ref="D1144" r:id="rId1141" display="https://afinvest.com.br/interno/relatorios/detalhes-de-ativos?id=10599&amp;codativo=VAMOBZ00001" xr:uid="{6CE985CF-C689-4967-BF5C-694D57B00574}"/>
    <hyperlink ref="D1145" r:id="rId1142" display="https://afinvest.com.br/interno/relatorios/detalhes-de-ativos?id=3031&amp;codativo=CORURI27" xr:uid="{330A230F-2E38-4D29-AFAB-F7412E0BD008}"/>
    <hyperlink ref="D1146" r:id="rId1143" display="https://afinvest.com.br/interno/relatorios/detalhes-de-ativos?id=9443&amp;codativo=Unigel%20nota%20dinheiro%20novo" xr:uid="{96C5EFFF-EAF5-4971-AD11-623EF645F3D0}"/>
    <hyperlink ref="D1147" r:id="rId1144" display="https://afinvest.com.br/interno/relatorios/detalhes-de-ativos?id=9435&amp;codativo=Unigel%20nota%20reestruturada" xr:uid="{8AF7249F-7443-4A1A-8BBE-3A2B3B291C9A}"/>
    <hyperlink ref="D1148" r:id="rId1145" display="https://afinvest.com.br/interno/relatorios/detalhes-de-ativos?id=9436&amp;codativo=Unigel%20nota%20participativa" xr:uid="{47215EEF-D442-47F2-A489-268FD40FD45D}"/>
    <hyperlink ref="D1149" r:id="rId1146" display="https://afinvest.com.br/interno/relatorios/detalhes-de-ativos?id=9443&amp;codativo=Unigel%20nota%20dinheiro%20novo" xr:uid="{2325EA8E-4739-4641-9EAB-E8F161686CC4}"/>
    <hyperlink ref="D1150" r:id="rId1147" display="https://afinvest.com.br/interno/relatorios/detalhes-de-ativos?id=9435&amp;codativo=Unigel%20nota%20reestruturada" xr:uid="{64737BAA-2FC4-4976-8266-1332ED17198F}"/>
    <hyperlink ref="D1151" r:id="rId1148" display="https://afinvest.com.br/interno/relatorios/detalhes-de-ativos?id=9436&amp;codativo=Unigel%20nota%20participativa" xr:uid="{C5AB5948-D453-49A6-B991-16E68D1570C4}"/>
    <hyperlink ref="D1152" r:id="rId1149" display="https://afinvest.com.br/interno/relatorios/detalhes-de-ativos?id=1281&amp;codativo=TUPY31" xr:uid="{129A6B36-9D25-4F19-86C5-C2CBA942E4C7}"/>
    <hyperlink ref="D1153" r:id="rId1150" display="https://afinvest.com.br/interno/relatorios/detalhes-de-ativos?id=1260&amp;codativo=SIMHBZ31" xr:uid="{CB5D98DC-85BD-4FAC-A7A6-EEBE78F818E7}"/>
    <hyperlink ref="D1154" r:id="rId1151" display="https://afinvest.com.br/interno/relatorios/detalhes-de-ativos?id=1416&amp;codativo=PRIOBZ26" xr:uid="{4BFE7448-4625-4C7B-BA1F-8E77E1711CAB}"/>
    <hyperlink ref="D1155" r:id="rId1152" display="https://afinvest.com.br/interno/relatorios/detalhes-de-ativos?id=3130&amp;codativo=NATURA29" xr:uid="{AFE02FA4-4520-420F-8071-BB185FF194ED}"/>
    <hyperlink ref="D1156" r:id="rId1153" display="https://afinvest.com.br/interno/relatorios/detalhes-de-ativos?id=8479&amp;codativo=USL65266AC91" xr:uid="{BA3E75E4-8E82-42BE-B402-49914558492F}"/>
    <hyperlink ref="D1157" r:id="rId1154" display="https://afinvest.com.br/interno/relatorios/detalhes-de-ativos?id=8479&amp;codativo=MOVIBZ00001" xr:uid="{A6EA0D31-25D3-47E5-A5F1-EB9455F50F0C}"/>
    <hyperlink ref="D1158" r:id="rId1155" display="https://afinvest.com.br/interno/relatorios/detalhes-de-ativos?id=8711&amp;codativo=USP8T88JAA61" xr:uid="{328B1096-8DC0-46D9-9DA7-4D96C2EB9448}"/>
    <hyperlink ref="D1159" r:id="rId1156" display="https://afinvest.com.br/interno/relatorios/detalhes-de-ativos?id=8711&amp;codativo=USG588" xr:uid="{B5CECD9B-D43C-472E-A87F-EA2F9810FBC8}"/>
    <hyperlink ref="D1160" r:id="rId1157" display="https://afinvest.com.br/interno/relatorios/detalhes-de-ativos?id=1399&amp;codativo=IOCMXW28" xr:uid="{18578DC1-CE7E-4B08-AA55-6CCB6CF1618D}"/>
    <hyperlink ref="D1161" r:id="rId1158" display="https://afinvest.com.br/interno/relatorios/detalhes-de-ativos?id=2577&amp;codativo=ECOPET43" xr:uid="{B65C308B-85D6-45BA-A399-0520F55A7B55}"/>
    <hyperlink ref="D1162" r:id="rId1159" display="https://afinvest.com.br/interno/relatorios/detalhes-de-ativos?id=2611&amp;codativo=CSANBZ%20PERP" xr:uid="{5E31D590-6964-4CAF-A0FB-85548E53E9FE}"/>
    <hyperlink ref="D1163" r:id="rId1160" display="https://afinvest.com.br/interno/relatorios/detalhes-de-ativos?id=2611&amp;codativo=CSANBZ%20PERP" xr:uid="{41767D46-E325-4E6F-A685-CE475DAAC0DB}"/>
    <hyperlink ref="D1164" r:id="rId1161" display="https://afinvest.com.br/interno/relatorios/detalhes-de-ativos?id=1306&amp;codativo=BANORT%207%20%E2%85%9D%20PERP" xr:uid="{028AE4D7-3171-4BD4-A5DA-74B820E42A38}"/>
    <hyperlink ref="D1165" r:id="rId1162" display="https://afinvest.com.br/interno/relatorios/detalhes-de-ativos?id=2251&amp;codativo=BCOLO27" xr:uid="{B642CF30-9688-4A85-963D-BBDE68DA275F}"/>
    <hyperlink ref="D1166" r:id="rId1163" display="https://afinvest.com.br/interno/relatorios/detalhes-de-ativos?id=2774&amp;codativo=210100" xr:uid="{E3D466AB-2B2E-44DA-B045-0DE17798D163}"/>
    <hyperlink ref="D1167" r:id="rId1164" display="https://afinvest.com.br/interno/relatorios/detalhes-de-ativos?id=2774&amp;codativo=210100" xr:uid="{7ECA8870-0DC7-455D-B452-3A8F7D6B899B}"/>
    <hyperlink ref="D1168" r:id="rId1165" display="https://afinvest.com.br/interno/relatorios/detalhes-de-ativos?id=9044&amp;codativo=210100" xr:uid="{D1ACD45B-B63A-48D6-BFB8-45423590F7FE}"/>
    <hyperlink ref="D1169" r:id="rId1166" display="https://afinvest.com.br/interno/relatorios/detalhes-de-ativos?id=6108&amp;codativo=210100" xr:uid="{4B9E667A-A4E8-4561-AC70-6402BB738950}"/>
    <hyperlink ref="D1170" r:id="rId1167" display="https://afinvest.com.br/interno/relatorios/detalhes-de-ativos?id=3420&amp;codativo=760199" xr:uid="{8181E1F3-5A93-4661-B78E-893884313791}"/>
    <hyperlink ref="D1171" r:id="rId1168" display="https://afinvest.com.br/interno/relatorios/detalhes-de-ativos?id=9044&amp;codativo=210100" xr:uid="{20DB599D-5E0C-485F-92C9-09EB6A1B1F07}"/>
    <hyperlink ref="D1172" r:id="rId1169" display="https://afinvest.com.br/interno/relatorios/detalhes-de-ativos?id=6108&amp;codativo=210100" xr:uid="{1AA7694A-E9E0-4B1F-A6C1-B3A1B9B9BC48}"/>
    <hyperlink ref="D1173" r:id="rId1170" display="https://afinvest.com.br/interno/relatorios/detalhes-de-ativos?id=3420&amp;codativo=760199" xr:uid="{6908B1A8-B683-42AF-94F1-9C45B78D855C}"/>
    <hyperlink ref="D1174" r:id="rId1171" display="https://afinvest.com.br/interno/relatorios/detalhes-de-ativos?id=2800&amp;codativo=760199" xr:uid="{7665CF4A-98A9-4BC0-809F-7BE6C4BC603E}"/>
    <hyperlink ref="D1175" r:id="rId1172" display="https://afinvest.com.br/interno/relatorios/detalhes-de-ativos?id=9044&amp;codativo=210100" xr:uid="{E5FFFFBB-9AAF-46F5-89D8-656427F5BE1C}"/>
    <hyperlink ref="D1176" r:id="rId1173" display="https://afinvest.com.br/interno/relatorios/detalhes-de-ativos?id=9044&amp;codativo=210100" xr:uid="{98939DFA-B8EC-4DD8-9356-134948D39EF0}"/>
    <hyperlink ref="D1177" r:id="rId1174" display="https://afinvest.com.br/interno/relatorios/detalhes-de-ativos?id=3514&amp;codativo=950199" xr:uid="{6F09FCD8-BFF6-481C-BBB1-C03BFDAF9BA2}"/>
    <hyperlink ref="D1178" r:id="rId1175" display="https://afinvest.com.br/interno/relatorios/detalhes-de-ativos?id=9044&amp;codativo=210100" xr:uid="{98A648D6-D460-40C8-AD95-2A91722D7FD2}"/>
    <hyperlink ref="D1179" r:id="rId1176" display="https://afinvest.com.br/interno/relatorios/detalhes-de-ativos?id=6108&amp;codativo=210100" xr:uid="{25111CF8-B5BF-43C8-80CE-8063CF58A8D0}"/>
    <hyperlink ref="D1180" r:id="rId1177" display="https://afinvest.com.br/interno/relatorios/detalhes-de-ativos?id=6708&amp;codativo=210100" xr:uid="{09ADE0C4-6861-4900-A30F-2AFBB0738752}"/>
    <hyperlink ref="D1181" r:id="rId1178" display="https://afinvest.com.br/interno/relatorios/detalhes-de-ativos?id=9921&amp;codativo=CDB3253PPYA" xr:uid="{4589EDD0-8235-44F5-8BA3-D73862932BDC}"/>
    <hyperlink ref="D1182" r:id="rId1179" display="https://afinvest.com.br/interno/relatorios/detalhes-de-ativos?id=9921&amp;codativo=CDB3253PPYA" xr:uid="{99E86116-6516-4867-95AF-4CAD6B334901}"/>
    <hyperlink ref="D1183" r:id="rId1180" display="https://afinvest.com.br/interno/relatorios/detalhes-de-ativos?id=9357&amp;codativo=CDB1256KW68" xr:uid="{D4ED8200-F001-4920-BBDF-EBF7901ABE0D}"/>
    <hyperlink ref="D1184" r:id="rId1181" display="https://afinvest.com.br/interno/relatorios/detalhes-de-ativos?id=9357&amp;codativo=CDB1256KW6A" xr:uid="{FD67780C-8027-4026-A397-995A38A165C5}"/>
    <hyperlink ref="D1185" r:id="rId1182" display="https://afinvest.com.br/interno/relatorios/detalhes-de-ativos?id=9921&amp;codativo=CDB3253PPYA" xr:uid="{D4972562-71F1-43AE-A9B0-7FF73848049E}"/>
    <hyperlink ref="D1186" r:id="rId1183" display="https://afinvest.com.br/interno/relatorios/detalhes-de-ativos?id=9921&amp;codativo=CDB3253PPYA" xr:uid="{C8198DC1-320C-4160-A58F-FFA41C0BDA46}"/>
    <hyperlink ref="D1187" r:id="rId1184" display="https://afinvest.com.br/interno/relatorios/detalhes-de-ativos?id=9354&amp;codativo=CDB1256KW65" xr:uid="{B105CCB2-4360-485A-A321-FA72B050CCE2}"/>
    <hyperlink ref="D1188" r:id="rId1185" display="https://afinvest.com.br/interno/relatorios/detalhes-de-ativos?id=9921&amp;codativo=CDB3253PPYA" xr:uid="{9E5F17E5-3DD7-41B4-BC15-507B541BA8F2}"/>
    <hyperlink ref="D1189" r:id="rId1186" display="https://afinvest.com.br/interno/relatorios/detalhes-de-ativos?id=9357&amp;codativo=CDB1256KW67" xr:uid="{DA99E143-BF06-4965-9DA5-0BD120459F79}"/>
    <hyperlink ref="D1190" r:id="rId1187" display="https://afinvest.com.br/interno/relatorios/detalhes-de-ativos?id=9921&amp;codativo=CDB3253PPYA" xr:uid="{C7D94586-2568-44D0-9768-F0E00C601D11}"/>
    <hyperlink ref="D1191" r:id="rId1188" display="https://afinvest.com.br/interno/relatorios/detalhes-de-ativos?id=10233&amp;codativo=CDB725A9XNR" xr:uid="{BF47D57A-47E1-4F28-874B-6507E83518BE}"/>
    <hyperlink ref="D1192" r:id="rId1189" display="https://afinvest.com.br/interno/relatorios/detalhes-de-ativos?id=10205&amp;codativo=CDB725A9XNR" xr:uid="{48E3ED8E-E222-4585-8F44-E9D55E2E27B0}"/>
    <hyperlink ref="D1193" r:id="rId1190" display="https://afinvest.com.br/interno/relatorios/detalhes-de-ativos?id=10205&amp;codativo=CDB725A9XNR" xr:uid="{E2A8AB3B-529E-4210-AE7D-FA5BBE887975}"/>
    <hyperlink ref="D1194" r:id="rId1191" display="https://afinvest.com.br/interno/relatorios/detalhes-de-ativos?id=10233&amp;codativo=CDB725A9XNR" xr:uid="{E882DC4A-A2E9-44F8-A50B-644DBC693B4D}"/>
    <hyperlink ref="D1195" r:id="rId1192" display="https://afinvest.com.br/interno/relatorios/detalhes-de-ativos?id=10212&amp;codativo=CDB7254AIF6" xr:uid="{CBFA8056-D07D-471C-82B9-3A5B619C6873}"/>
    <hyperlink ref="D1196" r:id="rId1193" display="https://afinvest.com.br/interno/relatorios/detalhes-de-ativos?id=10212&amp;codativo=CDB7254AIF6" xr:uid="{07BFC7D7-F963-4DBA-B44B-6F6F37250B61}"/>
    <hyperlink ref="D1197" r:id="rId1194" display="https://afinvest.com.br/interno/relatorios/detalhes-de-ativos?id=10212&amp;codativo=CDB7254AIF6" xr:uid="{49CF22C8-F698-48F4-AA13-8DF218C94F3F}"/>
    <hyperlink ref="D1198" r:id="rId1195" display="https://afinvest.com.br/interno/relatorios/detalhes-de-ativos?id=10212&amp;codativo=CDB7254AIF6" xr:uid="{62DD2F6E-BAB1-4551-9BC6-FD0301009BBD}"/>
    <hyperlink ref="D1199" r:id="rId1196" display="https://afinvest.com.br/interno/relatorios/detalhes-de-ativos?id=10574&amp;codativo=CDB9258SUWD" xr:uid="{A0EB7E9E-5846-4E69-910B-C5FBACFFBA10}"/>
    <hyperlink ref="D1200" r:id="rId1197" display="https://afinvest.com.br/interno/relatorios/detalhes-de-ativos?id=10574&amp;codativo=CDB9258SUWD" xr:uid="{B7DB8D73-F2C4-4EEC-AE1D-D4B6E16D6B08}"/>
    <hyperlink ref="D1201" r:id="rId1198" display="https://afinvest.com.br/interno/relatorios/detalhes-de-ativos?id=8101&amp;codativo=CDB424EERW3" xr:uid="{D7935F33-4B51-4653-9832-A8A96AF1AE27}"/>
    <hyperlink ref="D1202" r:id="rId1199" display="https://afinvest.com.br/interno/relatorios/detalhes-de-ativos?id=10593&amp;codativo=CDB925CDN0L" xr:uid="{7939B24F-459E-4887-9D96-99400DF31D61}"/>
    <hyperlink ref="D1203" r:id="rId1200" display="https://afinvest.com.br/interno/relatorios/detalhes-de-ativos?id=10234&amp;codativo=CDB725BEF4D" xr:uid="{A6D61665-AE6A-46F5-A8BA-1FF04E7B218E}"/>
    <hyperlink ref="D1204" r:id="rId1201" display="https://afinvest.com.br/interno/relatorios/detalhes-de-ativos?id=10234&amp;codativo=CDB725BEF4B" xr:uid="{699A6EBA-02E7-483E-B3D7-C8CE8D6A992C}"/>
    <hyperlink ref="D1205" r:id="rId1202" display="https://afinvest.com.br/interno/relatorios/detalhes-de-ativos?id=10234&amp;codativo=CDB725BEF4E" xr:uid="{31992134-9869-4C60-8B3A-2CEFCBA5AE64}"/>
    <hyperlink ref="D1206" r:id="rId1203" display="https://afinvest.com.br/interno/relatorios/detalhes-de-ativos?id=10234&amp;codativo=CDB725BEF4C" xr:uid="{4C99BEDA-1446-457B-9BFF-AC46B4184ECA}"/>
    <hyperlink ref="D1207" r:id="rId1204" display="https://afinvest.com.br/interno/relatorios/detalhes-de-ativos?id=10234&amp;codativo=CDB725BEF4A" xr:uid="{A67E4693-5F81-49F8-AAE1-3679886A3544}"/>
    <hyperlink ref="D1208" r:id="rId1205" display="https://afinvest.com.br/interno/relatorios/detalhes-de-ativos?id=8887&amp;codativo=CDB%20MERCANTIL%20OUT25" xr:uid="{EC8DE27F-0FAE-4B57-8120-E5B3EAEAE0E0}"/>
    <hyperlink ref="D1209" r:id="rId1206" display="https://afinvest.com.br/interno/relatorios/detalhes-de-ativos?id=8887&amp;codativo=CDB%20MERCANTIL%20OUT25%20(CDBA245P84C)" xr:uid="{8CEF9C83-8D5B-4EBE-8988-4968F10F430F}"/>
    <hyperlink ref="D1210" r:id="rId1207" display="https://afinvest.com.br/interno/relatorios/detalhes-de-ativos?id=8887&amp;codativo=CDB%20MERCANTIL%20OUT25%20(CDBA245P84B)" xr:uid="{A83F0B2D-7BE3-4D2F-92D7-2F0396104958}"/>
    <hyperlink ref="D1211" r:id="rId1208" display="https://afinvest.com.br/interno/relatorios/detalhes-de-ativos?id=8887&amp;codativo=CDB%20MERCANTIL%20OUT25%20(CDBA245P84E)" xr:uid="{D95E5A73-1F31-4C63-AF5A-72DDDED2A933}"/>
    <hyperlink ref="D1212" r:id="rId1209" display="https://afinvest.com.br/interno/relatorios/detalhes-de-ativos?id=8887&amp;codativo=CDB%20MERCANTIL%20OUT25%20(CDBA245P84D)" xr:uid="{977AFA80-9A89-4F4D-9ACF-2EFA7851FA10}"/>
    <hyperlink ref="D1213" r:id="rId1210" display="https://afinvest.com.br/interno/relatorios/detalhes-de-ativos?id=10202&amp;codativo=CDB7257QUDI" xr:uid="{2D43AF46-8EC5-4CA3-BFD6-36FFC28E21F3}"/>
    <hyperlink ref="D1214" r:id="rId1211" display="https://afinvest.com.br/interno/relatorios/detalhes-de-ativos?id=10202&amp;codativo=CDB7257QUDG" xr:uid="{7DF9FA8D-07CF-4B5C-BE9F-1AE605AFA83A}"/>
    <hyperlink ref="D1215" r:id="rId1212" display="https://afinvest.com.br/interno/relatorios/detalhes-de-ativos?id=10202&amp;codativo=CDB7257QUDH" xr:uid="{2F4BA173-A78F-4A8D-955E-AD6BDDB35B63}"/>
    <hyperlink ref="D1216" r:id="rId1213" display="https://afinvest.com.br/interno/relatorios/detalhes-de-ativos?id=10202&amp;codativo=CDB7257QUDF" xr:uid="{10DC3CBA-B4E0-4539-927F-C18D20433D71}"/>
    <hyperlink ref="D1217" r:id="rId1214" display="https://afinvest.com.br/interno/relatorios/detalhes-de-ativos?id=9684&amp;codativo=CDB3239C4TL" xr:uid="{EECD7D0E-2B54-44E1-B01A-CE2BD6D305C7}"/>
    <hyperlink ref="D1218" r:id="rId1215" display="https://afinvest.com.br/interno/relatorios/detalhes-de-ativos?id=10576&amp;codativo=CDB3251WXH0" xr:uid="{DE7A2754-A1B5-4B6C-B090-D86BBFCFBD98}"/>
    <hyperlink ref="D1219" r:id="rId1216" display="https://afinvest.com.br/interno/relatorios/detalhes-de-ativos?id=10576&amp;codativo=CDB3251WXH0" xr:uid="{EA499A87-3758-46D9-A05B-74075299941B}"/>
    <hyperlink ref="D1220" r:id="rId1217" display="https://afinvest.com.br/interno/relatorios/detalhes-de-ativos?id=10576&amp;codativo=CDB3251WXH0" xr:uid="{184F080C-E08F-47F6-A8A9-58902AA218C9}"/>
    <hyperlink ref="D1221" r:id="rId1218" display="https://afinvest.com.br/interno/relatorios/detalhes-de-ativos?id=10576&amp;codativo=CDB3251WXH0" xr:uid="{966B8820-4AE0-42CD-AE44-B07CD001A5AF}"/>
    <hyperlink ref="D1222" r:id="rId1219" display="https://afinvest.com.br/interno/relatorios/detalhes-de-ativos?id=1249&amp;codativo=CAIXA" xr:uid="{02B9F046-EA15-47A0-A667-1970A159A6CC}"/>
    <hyperlink ref="D1223" r:id="rId1220" display="https://afinvest.com.br/interno/relatorios/detalhes-de-ativos?id=1249&amp;codativo=CAIXA" xr:uid="{F74F3F54-EF2D-4ECD-955A-072CA4BD4CAB}"/>
    <hyperlink ref="D1224" r:id="rId1221" display="https://afinvest.com.br/interno/relatorios/detalhes-de-ativos?id=1249&amp;codativo=CAIXA" xr:uid="{09804F99-5102-4977-8A06-F03E22CBD22A}"/>
    <hyperlink ref="D1225" r:id="rId1222" display="https://afinvest.com.br/interno/relatorios/detalhes-de-ativos?id=1249&amp;codativo=CAIXA" xr:uid="{0A37314F-9E0B-461E-A2E9-466A4FECBFC2}"/>
    <hyperlink ref="D1226" r:id="rId1223" display="https://afinvest.com.br/interno/relatorios/detalhes-de-ativos?id=1249&amp;codativo=CAIXA" xr:uid="{1E74CB85-BB48-44FA-943B-90CE2D5309FD}"/>
    <hyperlink ref="D1227" r:id="rId1224" display="https://afinvest.com.br/interno/relatorios/detalhes-de-ativos?id=1249&amp;codativo=CAIXA" xr:uid="{A52F36F9-3989-4F9D-A31A-8AFBC8032AEE}"/>
    <hyperlink ref="D1228" r:id="rId1225" display="https://afinvest.com.br/interno/relatorios/detalhes-de-ativos?id=1249&amp;codativo=CAIXA" xr:uid="{1F9B91B1-A49A-4696-AC5F-EAF400F82DE1}"/>
    <hyperlink ref="D1229" r:id="rId1226" display="https://afinvest.com.br/interno/relatorios/detalhes-de-ativos?id=1249&amp;codativo=CAIXA" xr:uid="{4A4DBEC3-B9DF-40AE-A5B0-00A500DC1D13}"/>
    <hyperlink ref="D1230" r:id="rId1227" display="https://afinvest.com.br/interno/relatorios/detalhes-de-ativos?id=1249&amp;codativo=CAIXA" xr:uid="{01611F73-8758-4EA1-9D22-31539138A9CD}"/>
    <hyperlink ref="D1231" r:id="rId1228" display="https://afinvest.com.br/interno/relatorios/detalhes-de-ativos?id=1249&amp;codativo=CAIXA" xr:uid="{8F437D7D-396A-42A6-8A55-02672B0FBE14}"/>
    <hyperlink ref="D1232" r:id="rId1229" display="https://afinvest.com.br/interno/relatorios/detalhes-de-ativos?id=1249&amp;codativo=CAIXA" xr:uid="{83F03FCF-C65D-446C-8777-C4950D534206}"/>
    <hyperlink ref="D1233" r:id="rId1230" display="https://afinvest.com.br/interno/relatorios/detalhes-de-ativos?id=1249&amp;codativo=CAIXA" xr:uid="{CA365640-098F-473A-80DD-33EFF7530FB1}"/>
    <hyperlink ref="D1234" r:id="rId1231" display="https://afinvest.com.br/interno/relatorios/detalhes-de-ativos?id=1249&amp;codativo=CAIXA" xr:uid="{E8FF4641-C43E-4AB7-8761-23991E096173}"/>
    <hyperlink ref="D1235" r:id="rId1232" display="https://afinvest.com.br/interno/relatorios/detalhes-de-ativos?id=1249&amp;codativo=CAIXA" xr:uid="{48D7E4A8-254E-4E7E-9B41-4EAB49932A47}"/>
    <hyperlink ref="D1236" r:id="rId1233" display="https://afinvest.com.br/interno/relatorios/detalhes-de-ativos?id=1249&amp;codativo=CAIXA" xr:uid="{0C5EE6C3-AFA7-4F1B-A9BB-FD93A0D5174F}"/>
    <hyperlink ref="D1237" r:id="rId1234" display="https://afinvest.com.br/interno/relatorios/detalhes-de-ativos?id=1249&amp;codativo=CAIXA" xr:uid="{02890DC2-218E-42B0-B32D-1B6EBB833A4E}"/>
    <hyperlink ref="D1238" r:id="rId1235" display="https://afinvest.com.br/interno/relatorios/detalhes-de-ativos?id=1249&amp;codativo=CAIXA" xr:uid="{0B01E86A-1B54-4C86-BBB7-8958CAFABE09}"/>
    <hyperlink ref="D1239" r:id="rId1236" display="https://afinvest.com.br/interno/relatorios/detalhes-de-ativos?id=1249&amp;codativo=CAIXA" xr:uid="{D641B9DB-E1A8-420F-8C20-30687C9FCD6A}"/>
    <hyperlink ref="D1240" r:id="rId1237" display="https://afinvest.com.br/interno/relatorios/detalhes-de-ativos?id=1249&amp;codativo=CAIXA" xr:uid="{963C0917-E735-430B-AD2F-2E5D1D7AA60C}"/>
    <hyperlink ref="D1241" r:id="rId1238" display="https://afinvest.com.br/interno/relatorios/detalhes-de-ativos?id=1249&amp;codativo=CAIXA" xr:uid="{FE404916-0EFB-41E3-8E2A-6A948F027B8B}"/>
    <hyperlink ref="D1242" r:id="rId1239" display="https://afinvest.com.br/interno/relatorios/detalhes-de-ativos?id=20&amp;codativo=YDUQ3" xr:uid="{0A5F4788-7DD2-4502-9D5D-2B9E8682ED4E}"/>
    <hyperlink ref="D1243" r:id="rId1240" display="https://afinvest.com.br/interno/relatorios/detalhes-de-ativos?id=20&amp;codativo=YDUQ3" xr:uid="{1EAACAE6-0E18-430F-9041-A1DBDB1F2F14}"/>
    <hyperlink ref="D1244" r:id="rId1241" display="https://afinvest.com.br/interno/relatorios/detalhes-de-ativos?id=8285&amp;codativo=VTRU3" xr:uid="{A1B17A10-6E1F-4858-96B0-6DBBD03837E4}"/>
    <hyperlink ref="D1245" r:id="rId1242" display="https://afinvest.com.br/interno/relatorios/detalhes-de-ativos?id=8285&amp;codativo=VTRU3" xr:uid="{252D84A8-1320-4415-84DD-A4849A6D5ABF}"/>
    <hyperlink ref="D1246" r:id="rId1243" display="https://afinvest.com.br/interno/relatorios/detalhes-de-ativos?id=1272&amp;codativo=VAMO3" xr:uid="{413F8298-BFC1-4DD5-B605-3A53E2396620}"/>
    <hyperlink ref="D1247" r:id="rId1244" display="https://afinvest.com.br/interno/relatorios/detalhes-de-ativos?id=500&amp;codativo=SUZB3" xr:uid="{D5FE086C-A17A-42A6-9D5F-E04EF07AE161}"/>
    <hyperlink ref="D1248" r:id="rId1245" display="https://afinvest.com.br/interno/relatorios/detalhes-de-ativos?id=500&amp;codativo=SUZB3" xr:uid="{B5BEB769-249B-44D7-BFB4-4D85E3CD0FE1}"/>
    <hyperlink ref="D1249" r:id="rId1246" display="https://afinvest.com.br/interno/relatorios/detalhes-de-ativos?id=874&amp;codativo=SIMH3" xr:uid="{3BFAF024-A867-4013-87C6-FD6B18AE0551}"/>
    <hyperlink ref="D1250" r:id="rId1247" display="https://afinvest.com.br/interno/relatorios/detalhes-de-ativos?id=874&amp;codativo=SIMH3" xr:uid="{371122BF-3E25-4543-A4BB-BE6A3878FC7D}"/>
    <hyperlink ref="D1251" r:id="rId1248" display="https://afinvest.com.br/interno/relatorios/detalhes-de-ativos?id=850&amp;codativo=PRIO3" xr:uid="{D57F54A0-AE1F-4179-992A-ECB2FB56CEFB}"/>
    <hyperlink ref="D1252" r:id="rId1249" display="https://afinvest.com.br/interno/relatorios/detalhes-de-ativos?id=491&amp;codativo=PETR4" xr:uid="{F6FA5802-9781-4B41-8971-2388C7820E14}"/>
    <hyperlink ref="D1253" r:id="rId1250" display="https://afinvest.com.br/interno/relatorios/detalhes-de-ativos?id=838&amp;codativo=MOVI3" xr:uid="{86A05142-363C-4ED6-A3DE-FA41B0CFBF4A}"/>
    <hyperlink ref="D1254" r:id="rId1251" display="https://afinvest.com.br/interno/relatorios/detalhes-de-ativos?id=838&amp;codativo=MOVI3" xr:uid="{7195FA82-5B80-4B35-AA74-EA133AD50A1E}"/>
    <hyperlink ref="D1255" r:id="rId1252" display="https://afinvest.com.br/interno/relatorios/detalhes-de-ativos?id=838&amp;codativo=MOVI3" xr:uid="{C7747F41-861B-43FD-96DE-20B66C1A9EDF}"/>
    <hyperlink ref="D1256" r:id="rId1253" display="https://afinvest.com.br/interno/relatorios/detalhes-de-ativos?id=7894&amp;codativo=MELK3" xr:uid="{2D1293AE-D447-4982-9DBE-9E17088C0863}"/>
    <hyperlink ref="D1257" r:id="rId1254" display="https://afinvest.com.br/interno/relatorios/detalhes-de-ativos?id=7894&amp;codativo=MELK3" xr:uid="{EE822C37-344E-47B1-A7F9-3B7497178171}"/>
    <hyperlink ref="D1258" r:id="rId1255" display="https://afinvest.com.br/interno/relatorios/detalhes-de-ativos?id=1473&amp;codativo=AMER3" xr:uid="{BC9E87CD-00B1-4DAF-BA41-E9F1658A1B3B}"/>
    <hyperlink ref="D1259" r:id="rId1256" display="https://afinvest.com.br/interno/relatorios/detalhes-de-ativos?id=1473&amp;codativo=AMER3" xr:uid="{C21BFF40-B32F-4190-B6B3-1742B05AE18E}"/>
    <hyperlink ref="D1260" r:id="rId1257" display="https://afinvest.com.br/interno/relatorios/detalhes-de-ativos?id=1473&amp;codativo=AMER3" xr:uid="{CB95D132-AF1D-418E-A17C-A3B227EF84A2}"/>
    <hyperlink ref="D1261" r:id="rId1258" display="https://afinvest.com.br/interno/relatorios/detalhes-de-ativos?id=1473&amp;codativo=AMER3" xr:uid="{8C6259EA-E346-408F-B8DD-6D54BA10390F}"/>
    <hyperlink ref="D1262" r:id="rId1259" display="https://afinvest.com.br/interno/relatorios/detalhes-de-ativos?id=837&amp;codativo=LOGG3" xr:uid="{E9D3EE89-8C49-4030-A2D8-FFAC2AA61FB2}"/>
    <hyperlink ref="D1263" r:id="rId1260" display="https://afinvest.com.br/interno/relatorios/detalhes-de-ativos?id=837&amp;codativo=LOGG3" xr:uid="{4F6F8BAD-17BD-471A-8A0C-E9643D2FF4B0}"/>
    <hyperlink ref="D1264" r:id="rId1261" display="https://afinvest.com.br/interno/relatorios/detalhes-de-ativos?id=837&amp;codativo=LOGG3" xr:uid="{F72A6816-9258-4C30-80FD-145F49A54693}"/>
    <hyperlink ref="D1265" r:id="rId1262" display="https://afinvest.com.br/interno/relatorios/detalhes-de-ativos?id=863&amp;codativo=KLBN11" xr:uid="{1BD085BE-2E86-4EA9-9671-CE077AAD6549}"/>
    <hyperlink ref="D1266" r:id="rId1263" display="https://afinvest.com.br/interno/relatorios/detalhes-de-ativos?id=863&amp;codativo=KLBN11" xr:uid="{FAF842A5-5436-4087-A2FF-29A9D694DCFC}"/>
    <hyperlink ref="D1267" r:id="rId1264" display="https://afinvest.com.br/interno/relatorios/detalhes-de-ativos?id=13&amp;codativo=ITSA4" xr:uid="{28819EEB-B69B-4AA4-AF59-AE76A996C6A4}"/>
    <hyperlink ref="D1268" r:id="rId1265" display="https://afinvest.com.br/interno/relatorios/detalhes-de-ativos?id=13&amp;codativo=ITSA4" xr:uid="{CEE84676-8D1B-4769-BD93-A77E0DF32A3C}"/>
    <hyperlink ref="D1269" r:id="rId1266" display="https://afinvest.com.br/interno/relatorios/detalhes-de-ativos?id=3077&amp;codativo=LQD%20US" xr:uid="{FE96EF7F-DE7F-49C2-ABCA-17A0A2FF74CB}"/>
    <hyperlink ref="D1270" r:id="rId1267" display="https://afinvest.com.br/interno/relatorios/detalhes-de-ativos?id=2769&amp;codativo=GOLD11" xr:uid="{532C9F37-FAE4-4D0C-B50A-73243BA3B4BB}"/>
    <hyperlink ref="D1271" r:id="rId1268" display="https://afinvest.com.br/interno/relatorios/detalhes-de-ativos?id=2769&amp;codativo=GOLD11" xr:uid="{12F6828D-E5F7-4FF5-8515-C149AC9DF2E9}"/>
    <hyperlink ref="D1272" r:id="rId1269" display="https://afinvest.com.br/interno/relatorios/detalhes-de-ativos?id=2769&amp;codativo=GOLD11" xr:uid="{66BA437C-1648-43FF-8498-508D0D18C321}"/>
    <hyperlink ref="D1273" r:id="rId1270" display="https://afinvest.com.br/interno/relatorios/detalhes-de-ativos?id=5741&amp;codativo=BMEF11" xr:uid="{787EB01C-AEC2-4E4E-A3BE-A070334EF39A}"/>
    <hyperlink ref="D1274" r:id="rId1271" display="https://afinvest.com.br/interno/relatorios/detalhes-de-ativos?id=855&amp;codativo=BBAS3" xr:uid="{4430D512-F84B-4EDE-BFE7-4D0B470E1D40}"/>
    <hyperlink ref="D1275" r:id="rId1272" display="https://afinvest.com.br/interno/relatorios/detalhes-de-ativos?id=937&amp;codativo=ABCB4" xr:uid="{E959CA64-36B1-4259-9B95-82AEC390B1E0}"/>
    <hyperlink ref="D1276" r:id="rId1273" display="https://afinvest.com.br/interno/relatorios/detalhes-de-ativos?id=937&amp;codativo=ABCB4" xr:uid="{0492CDB9-1A20-482E-938C-4EF86E7EC054}"/>
    <hyperlink ref="D1277" r:id="rId1274" display="https://afinvest.com.br/interno/relatorios/detalhes-de-ativos?id=885&amp;codativo=ANIM3" xr:uid="{CA63CB4A-49E6-4BE5-8F54-A4A4686A5B09}"/>
    <hyperlink ref="D1278" r:id="rId1275" display="https://afinvest.com.br/interno/relatorios/detalhes-de-ativos?id=885&amp;codativo=ANIM3" xr:uid="{91103091-955A-4444-BC97-36B93D551F33}"/>
    <hyperlink ref="D1279" r:id="rId1276" display="https://afinvest.com.br/interno/relatorios/detalhes-de-ativos?id=8523&amp;codativo=AMER11" xr:uid="{488D929D-8498-4CFD-B850-5DDB0D57D7CE}"/>
    <hyperlink ref="D1280" r:id="rId1277" display="https://afinvest.com.br/interno/relatorios/detalhes-de-ativos?id=8523&amp;codativo=AMER11" xr:uid="{DAD2100A-CCC5-44A8-8D93-CD36D11E8A35}"/>
    <hyperlink ref="D1281" r:id="rId1278" display="https://afinvest.com.br/interno/relatorios/detalhes-de-ativos?id=8523&amp;codativo=AMER11" xr:uid="{8C2FD46F-186D-4E20-9AFC-FA057189211D}"/>
    <hyperlink ref="D1282" r:id="rId1279" display="https://afinvest.com.br/interno/relatorios/detalhes-de-ativos?id=8523&amp;codativo=AMER11" xr:uid="{CC828185-8A6E-45EC-988A-797B3F2B8D96}"/>
    <hyperlink ref="D1283" r:id="rId1280" display="https://afinvest.com.br/interno/relatorios/detalhes-de-ativos?id=8117&amp;codativo=ALOS3" xr:uid="{45983AB6-B0A0-4C4F-98CE-168C9504C911}"/>
    <hyperlink ref="D1284" r:id="rId1281" display="https://afinvest.com.br/interno/relatorios/detalhes-de-ativos?id=6895&amp;codativo=TIP%20US" xr:uid="{D7C82520-EBBD-4928-9916-A91A570BBDF9}"/>
    <hyperlink ref="D1285" r:id="rId1282" display="https://afinvest.com.br/interno/relatorios/detalhes-de-ativos?id=6896&amp;codativo=TLT%20US" xr:uid="{00C20BB0-639A-4787-9306-3411B3E11763}"/>
    <hyperlink ref="D1286" r:id="rId1283" display="https://afinvest.com.br/interno/relatorios/detalhes-de-ativos?id=9460&amp;codativo=US8605701189" xr:uid="{A8211FA9-AA0F-489E-8740-E96030A6125C}"/>
    <hyperlink ref="D1287" r:id="rId1284" display="https://afinvest.com.br/interno/relatorios/detalhes-de-ativos?id=6895&amp;codativo=TIP%20US" xr:uid="{D89B6D8D-17F9-452A-86E7-745443BC7890}"/>
    <hyperlink ref="D1288" r:id="rId1285" display="https://afinvest.com.br/interno/relatorios/detalhes-de-ativos?id=9460&amp;codativo=US8605701189" xr:uid="{09403CE1-5E86-4CE1-B8FD-D68B5E664A1E}"/>
  </hyperlinks>
  <pageMargins left="0.511811024" right="0.511811024" top="0.78740157499999996" bottom="0.78740157499999996" header="0.31496062000000002" footer="0.31496062000000002"/>
  <pageSetup paperSize="9" orientation="portrait" r:id="rId128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E24B-85B0-4013-AD49-D39E2A044CE9}">
  <dimension ref="A1:J1359"/>
  <sheetViews>
    <sheetView zoomScale="70" zoomScaleNormal="70" workbookViewId="0"/>
  </sheetViews>
  <sheetFormatPr defaultRowHeight="15" x14ac:dyDescent="0.25"/>
  <cols>
    <col min="1" max="1" width="23.42578125" bestFit="1" customWidth="1"/>
    <col min="2" max="2" width="83.7109375" bestFit="1" customWidth="1"/>
    <col min="3" max="3" width="23.42578125" bestFit="1" customWidth="1"/>
    <col min="4" max="4" width="63.5703125" bestFit="1" customWidth="1"/>
    <col min="5" max="5" width="23.42578125" bestFit="1" customWidth="1"/>
    <col min="6" max="6" width="11.7109375" bestFit="1" customWidth="1"/>
    <col min="7" max="9" width="20" bestFit="1" customWidth="1"/>
    <col min="10" max="10" width="23.42578125" bestFit="1" customWidth="1"/>
  </cols>
  <sheetData>
    <row r="1" spans="1:10" x14ac:dyDescent="0.25">
      <c r="A1" s="255" t="s">
        <v>461</v>
      </c>
      <c r="B1" s="255" t="s">
        <v>30</v>
      </c>
      <c r="C1" s="255" t="s">
        <v>1</v>
      </c>
      <c r="D1" s="255" t="s">
        <v>312</v>
      </c>
      <c r="E1" s="255" t="s">
        <v>360</v>
      </c>
      <c r="F1" s="255" t="s">
        <v>361</v>
      </c>
      <c r="G1" s="255" t="s">
        <v>362</v>
      </c>
      <c r="H1" s="255" t="s">
        <v>313</v>
      </c>
      <c r="I1" s="255" t="s">
        <v>363</v>
      </c>
      <c r="J1" s="255" t="s">
        <v>47</v>
      </c>
    </row>
    <row r="2" spans="1:10" x14ac:dyDescent="0.25">
      <c r="A2" t="s">
        <v>97</v>
      </c>
      <c r="B2" t="s">
        <v>136</v>
      </c>
      <c r="C2" t="s">
        <v>774</v>
      </c>
      <c r="D2" t="s">
        <v>1350</v>
      </c>
      <c r="E2" t="s">
        <v>621</v>
      </c>
      <c r="F2">
        <v>757</v>
      </c>
      <c r="G2">
        <v>17419.373276089998</v>
      </c>
      <c r="H2">
        <v>13186465.57</v>
      </c>
      <c r="I2" t="s">
        <v>1070</v>
      </c>
      <c r="J2">
        <v>10.156872210601</v>
      </c>
    </row>
    <row r="3" spans="1:10" x14ac:dyDescent="0.25">
      <c r="A3" t="s">
        <v>97</v>
      </c>
      <c r="B3" t="s">
        <v>136</v>
      </c>
      <c r="C3" t="s">
        <v>774</v>
      </c>
      <c r="D3" t="s">
        <v>1351</v>
      </c>
      <c r="E3" t="s">
        <v>621</v>
      </c>
      <c r="F3">
        <v>417</v>
      </c>
      <c r="G3">
        <v>17463.497553957</v>
      </c>
      <c r="H3">
        <v>7282278.4800000004</v>
      </c>
      <c r="I3" t="s">
        <v>1070</v>
      </c>
      <c r="J3">
        <v>5.609173400615</v>
      </c>
    </row>
    <row r="4" spans="1:10" x14ac:dyDescent="0.25">
      <c r="A4" t="s">
        <v>97</v>
      </c>
      <c r="B4" t="s">
        <v>136</v>
      </c>
      <c r="C4" t="s">
        <v>774</v>
      </c>
      <c r="D4" t="s">
        <v>976</v>
      </c>
      <c r="E4" t="s">
        <v>621</v>
      </c>
      <c r="F4">
        <v>88</v>
      </c>
      <c r="G4">
        <v>17449.591363635998</v>
      </c>
      <c r="H4">
        <v>1535564.04</v>
      </c>
      <c r="I4" t="s">
        <v>1070</v>
      </c>
      <c r="J4">
        <v>1.1827678647230999</v>
      </c>
    </row>
    <row r="5" spans="1:10" x14ac:dyDescent="0.25">
      <c r="A5" t="s">
        <v>97</v>
      </c>
      <c r="B5" t="s">
        <v>136</v>
      </c>
      <c r="C5" t="s">
        <v>774</v>
      </c>
      <c r="D5" t="s">
        <v>1352</v>
      </c>
      <c r="E5" t="s">
        <v>620</v>
      </c>
      <c r="F5">
        <v>62</v>
      </c>
      <c r="G5">
        <v>17434.963548387001</v>
      </c>
      <c r="H5">
        <v>985588.23352940998</v>
      </c>
      <c r="I5" t="s">
        <v>1070</v>
      </c>
      <c r="J5">
        <v>0.75914912051979999</v>
      </c>
    </row>
    <row r="6" spans="1:10" x14ac:dyDescent="0.25">
      <c r="A6" t="s">
        <v>97</v>
      </c>
      <c r="B6" t="s">
        <v>136</v>
      </c>
      <c r="C6" t="s">
        <v>774</v>
      </c>
      <c r="D6" t="s">
        <v>1352</v>
      </c>
      <c r="E6" t="s">
        <v>622</v>
      </c>
      <c r="F6">
        <v>-6</v>
      </c>
      <c r="G6">
        <v>17434.963548387001</v>
      </c>
      <c r="H6">
        <v>95379.506470588007</v>
      </c>
      <c r="I6" t="s">
        <v>1070</v>
      </c>
      <c r="J6">
        <v>7.3466043921270999E-2</v>
      </c>
    </row>
    <row r="7" spans="1:10" x14ac:dyDescent="0.25">
      <c r="A7" t="s">
        <v>97</v>
      </c>
      <c r="B7" t="s">
        <v>136</v>
      </c>
      <c r="C7" t="s">
        <v>800</v>
      </c>
      <c r="D7" t="s">
        <v>1354</v>
      </c>
      <c r="E7" t="s">
        <v>620</v>
      </c>
      <c r="F7">
        <v>275</v>
      </c>
      <c r="G7">
        <v>17414.176545455</v>
      </c>
      <c r="H7">
        <v>4788898.55</v>
      </c>
      <c r="I7" t="s">
        <v>1070</v>
      </c>
      <c r="J7">
        <v>2.2352127669896</v>
      </c>
    </row>
    <row r="8" spans="1:10" x14ac:dyDescent="0.25">
      <c r="A8" t="s">
        <v>97</v>
      </c>
      <c r="B8" t="s">
        <v>136</v>
      </c>
      <c r="C8" t="s">
        <v>800</v>
      </c>
      <c r="D8" t="s">
        <v>176</v>
      </c>
      <c r="E8" t="s">
        <v>621</v>
      </c>
      <c r="F8">
        <v>805</v>
      </c>
      <c r="G8">
        <v>4340.0448944098998</v>
      </c>
      <c r="H8">
        <v>3493736.14</v>
      </c>
      <c r="I8" t="s">
        <v>1070</v>
      </c>
      <c r="J8">
        <v>1.6306972350919999</v>
      </c>
    </row>
    <row r="9" spans="1:10" x14ac:dyDescent="0.25">
      <c r="A9" t="s">
        <v>97</v>
      </c>
      <c r="B9" t="s">
        <v>136</v>
      </c>
      <c r="C9" t="s">
        <v>800</v>
      </c>
      <c r="D9" t="s">
        <v>177</v>
      </c>
      <c r="E9" t="s">
        <v>621</v>
      </c>
      <c r="F9">
        <v>754</v>
      </c>
      <c r="G9">
        <v>4245.5494164456004</v>
      </c>
      <c r="H9">
        <v>3201144.26</v>
      </c>
      <c r="I9" t="s">
        <v>1070</v>
      </c>
      <c r="J9">
        <v>1.4941303191582</v>
      </c>
    </row>
    <row r="10" spans="1:10" x14ac:dyDescent="0.25">
      <c r="A10" t="s">
        <v>97</v>
      </c>
      <c r="B10" t="s">
        <v>136</v>
      </c>
      <c r="C10" t="s">
        <v>800</v>
      </c>
      <c r="D10" t="s">
        <v>266</v>
      </c>
      <c r="E10" t="s">
        <v>621</v>
      </c>
      <c r="F10">
        <v>60</v>
      </c>
      <c r="G10">
        <v>17490.920333333001</v>
      </c>
      <c r="H10">
        <v>1049455.22</v>
      </c>
      <c r="I10" t="s">
        <v>1070</v>
      </c>
      <c r="J10">
        <v>0.48983198989000998</v>
      </c>
    </row>
    <row r="11" spans="1:10" x14ac:dyDescent="0.25">
      <c r="A11" t="s">
        <v>97</v>
      </c>
      <c r="B11" t="s">
        <v>136</v>
      </c>
      <c r="C11" t="s">
        <v>800</v>
      </c>
      <c r="D11" t="s">
        <v>298</v>
      </c>
      <c r="E11" t="s">
        <v>621</v>
      </c>
      <c r="F11">
        <v>52</v>
      </c>
      <c r="G11">
        <v>4161.3111538461999</v>
      </c>
      <c r="H11">
        <v>216388.18</v>
      </c>
      <c r="I11" t="s">
        <v>1070</v>
      </c>
      <c r="J11">
        <v>0.10099892856608</v>
      </c>
    </row>
    <row r="12" spans="1:10" x14ac:dyDescent="0.25">
      <c r="A12" t="s">
        <v>97</v>
      </c>
      <c r="B12" t="s">
        <v>136</v>
      </c>
      <c r="C12" t="s">
        <v>781</v>
      </c>
      <c r="D12" t="s">
        <v>266</v>
      </c>
      <c r="E12" t="s">
        <v>621</v>
      </c>
      <c r="F12">
        <v>2185</v>
      </c>
      <c r="G12">
        <v>17490.920338673001</v>
      </c>
      <c r="H12">
        <v>38217660.939999998</v>
      </c>
      <c r="I12" t="s">
        <v>1070</v>
      </c>
      <c r="J12">
        <v>29.905448210126998</v>
      </c>
    </row>
    <row r="13" spans="1:10" x14ac:dyDescent="0.25">
      <c r="A13" t="s">
        <v>97</v>
      </c>
      <c r="B13" t="s">
        <v>136</v>
      </c>
      <c r="C13" t="s">
        <v>781</v>
      </c>
      <c r="D13" t="s">
        <v>237</v>
      </c>
      <c r="E13" t="s">
        <v>621</v>
      </c>
      <c r="F13">
        <v>1354</v>
      </c>
      <c r="G13">
        <v>17497.936816838999</v>
      </c>
      <c r="H13">
        <v>23692206.449999999</v>
      </c>
      <c r="I13" t="s">
        <v>1070</v>
      </c>
      <c r="J13">
        <v>18.539231223137001</v>
      </c>
    </row>
    <row r="14" spans="1:10" x14ac:dyDescent="0.25">
      <c r="A14" t="s">
        <v>97</v>
      </c>
      <c r="B14" t="s">
        <v>136</v>
      </c>
      <c r="C14" t="s">
        <v>781</v>
      </c>
      <c r="D14" t="s">
        <v>182</v>
      </c>
      <c r="E14" t="s">
        <v>621</v>
      </c>
      <c r="F14">
        <v>1293</v>
      </c>
      <c r="G14">
        <v>17498.356751740001</v>
      </c>
      <c r="H14">
        <v>22625375.280000001</v>
      </c>
      <c r="I14" t="s">
        <v>1070</v>
      </c>
      <c r="J14">
        <v>17.704432244898999</v>
      </c>
    </row>
    <row r="15" spans="1:10" x14ac:dyDescent="0.25">
      <c r="A15" t="s">
        <v>97</v>
      </c>
      <c r="B15" t="s">
        <v>136</v>
      </c>
      <c r="C15" t="s">
        <v>781</v>
      </c>
      <c r="D15" t="s">
        <v>1351</v>
      </c>
      <c r="E15" t="s">
        <v>621</v>
      </c>
      <c r="F15">
        <v>833</v>
      </c>
      <c r="G15">
        <v>17463.676806723</v>
      </c>
      <c r="H15">
        <v>14547242.779999999</v>
      </c>
      <c r="I15" t="s">
        <v>1070</v>
      </c>
      <c r="J15">
        <v>11.383266397188001</v>
      </c>
    </row>
    <row r="16" spans="1:10" x14ac:dyDescent="0.25">
      <c r="A16" t="s">
        <v>97</v>
      </c>
      <c r="B16" t="s">
        <v>136</v>
      </c>
      <c r="C16" t="s">
        <v>781</v>
      </c>
      <c r="D16" t="s">
        <v>278</v>
      </c>
      <c r="E16" t="s">
        <v>621</v>
      </c>
      <c r="F16">
        <v>824</v>
      </c>
      <c r="G16">
        <v>17484.358786408</v>
      </c>
      <c r="H16">
        <v>14407111.640000001</v>
      </c>
      <c r="I16" t="s">
        <v>1070</v>
      </c>
      <c r="J16">
        <v>11.273613308883</v>
      </c>
    </row>
    <row r="17" spans="1:10" x14ac:dyDescent="0.25">
      <c r="A17" t="s">
        <v>97</v>
      </c>
      <c r="B17" t="s">
        <v>136</v>
      </c>
      <c r="C17" t="s">
        <v>781</v>
      </c>
      <c r="D17" t="s">
        <v>177</v>
      </c>
      <c r="E17" t="s">
        <v>619</v>
      </c>
      <c r="F17">
        <v>369</v>
      </c>
      <c r="G17">
        <v>4245.5494156927998</v>
      </c>
      <c r="H17">
        <v>1566607.7343907</v>
      </c>
      <c r="I17" t="s">
        <v>1070</v>
      </c>
      <c r="J17">
        <v>1.2258758206044</v>
      </c>
    </row>
    <row r="18" spans="1:10" x14ac:dyDescent="0.25">
      <c r="A18" t="s">
        <v>97</v>
      </c>
      <c r="B18" t="s">
        <v>136</v>
      </c>
      <c r="C18" t="s">
        <v>781</v>
      </c>
      <c r="D18" t="s">
        <v>177</v>
      </c>
      <c r="E18" t="s">
        <v>621</v>
      </c>
      <c r="F18">
        <v>230</v>
      </c>
      <c r="G18">
        <v>4245.5494156927998</v>
      </c>
      <c r="H18">
        <v>976476.36560935003</v>
      </c>
      <c r="I18" t="s">
        <v>1070</v>
      </c>
      <c r="J18">
        <v>0.76409603994315001</v>
      </c>
    </row>
    <row r="19" spans="1:10" x14ac:dyDescent="0.25">
      <c r="A19" t="s">
        <v>97</v>
      </c>
      <c r="B19" t="s">
        <v>136</v>
      </c>
      <c r="C19" t="s">
        <v>781</v>
      </c>
      <c r="D19" t="s">
        <v>1356</v>
      </c>
      <c r="E19" t="s">
        <v>621</v>
      </c>
      <c r="F19">
        <v>56</v>
      </c>
      <c r="G19">
        <v>4381.8157142856999</v>
      </c>
      <c r="H19">
        <v>245381.68</v>
      </c>
      <c r="I19" t="s">
        <v>1070</v>
      </c>
      <c r="J19">
        <v>0.19201198980949999</v>
      </c>
    </row>
    <row r="20" spans="1:10" x14ac:dyDescent="0.25">
      <c r="A20" t="s">
        <v>97</v>
      </c>
      <c r="B20" t="s">
        <v>136</v>
      </c>
      <c r="C20" t="s">
        <v>860</v>
      </c>
      <c r="D20" t="s">
        <v>266</v>
      </c>
      <c r="E20" t="s">
        <v>620</v>
      </c>
      <c r="F20">
        <v>62</v>
      </c>
      <c r="G20">
        <v>17490.920365853999</v>
      </c>
      <c r="H20">
        <v>1084437.0626829001</v>
      </c>
      <c r="I20" t="s">
        <v>1070</v>
      </c>
      <c r="J20">
        <v>2.0645377165066998</v>
      </c>
    </row>
    <row r="21" spans="1:10" x14ac:dyDescent="0.25">
      <c r="A21" t="s">
        <v>97</v>
      </c>
      <c r="B21" t="s">
        <v>136</v>
      </c>
      <c r="C21" t="s">
        <v>860</v>
      </c>
      <c r="D21" t="s">
        <v>266</v>
      </c>
      <c r="E21" t="s">
        <v>621</v>
      </c>
      <c r="F21">
        <v>20</v>
      </c>
      <c r="G21">
        <v>17490.920365853999</v>
      </c>
      <c r="H21">
        <v>349818.40731707</v>
      </c>
      <c r="I21" t="s">
        <v>1070</v>
      </c>
      <c r="J21">
        <v>0.66597990855056</v>
      </c>
    </row>
    <row r="22" spans="1:10" x14ac:dyDescent="0.25">
      <c r="A22" t="s">
        <v>97</v>
      </c>
      <c r="B22" t="s">
        <v>136</v>
      </c>
      <c r="C22" t="s">
        <v>860</v>
      </c>
      <c r="D22" t="s">
        <v>1352</v>
      </c>
      <c r="E22" t="s">
        <v>620</v>
      </c>
      <c r="F22">
        <v>32</v>
      </c>
      <c r="G22">
        <v>17434.963437499999</v>
      </c>
      <c r="H22">
        <v>557918.82999999996</v>
      </c>
      <c r="I22" t="s">
        <v>1070</v>
      </c>
      <c r="J22">
        <v>1.0621588904704</v>
      </c>
    </row>
    <row r="23" spans="1:10" x14ac:dyDescent="0.25">
      <c r="A23" t="s">
        <v>97</v>
      </c>
      <c r="B23" t="s">
        <v>136</v>
      </c>
      <c r="C23" t="s">
        <v>98</v>
      </c>
      <c r="D23" t="s">
        <v>1354</v>
      </c>
      <c r="E23" t="s">
        <v>620</v>
      </c>
      <c r="F23">
        <v>1250</v>
      </c>
      <c r="G23">
        <v>17414.176535999999</v>
      </c>
      <c r="H23">
        <v>21767720.670000002</v>
      </c>
      <c r="I23" t="s">
        <v>1070</v>
      </c>
      <c r="J23">
        <v>4.0949682801252996</v>
      </c>
    </row>
    <row r="24" spans="1:10" x14ac:dyDescent="0.25">
      <c r="A24" t="s">
        <v>97</v>
      </c>
      <c r="B24" t="s">
        <v>136</v>
      </c>
      <c r="C24" t="s">
        <v>98</v>
      </c>
      <c r="D24" t="s">
        <v>1350</v>
      </c>
      <c r="E24" t="s">
        <v>621</v>
      </c>
      <c r="F24">
        <v>909</v>
      </c>
      <c r="G24">
        <v>17409.417227722999</v>
      </c>
      <c r="H24">
        <v>15825160.26</v>
      </c>
      <c r="I24" t="s">
        <v>1070</v>
      </c>
      <c r="J24">
        <v>2.9770470815491001</v>
      </c>
    </row>
    <row r="25" spans="1:10" x14ac:dyDescent="0.25">
      <c r="A25" t="s">
        <v>97</v>
      </c>
      <c r="B25" t="s">
        <v>136</v>
      </c>
      <c r="C25" t="s">
        <v>98</v>
      </c>
      <c r="D25" t="s">
        <v>182</v>
      </c>
      <c r="E25" t="s">
        <v>620</v>
      </c>
      <c r="F25">
        <v>655</v>
      </c>
      <c r="G25">
        <v>17495.803333332999</v>
      </c>
      <c r="H25">
        <v>52487.41</v>
      </c>
      <c r="I25" t="s">
        <v>1070</v>
      </c>
      <c r="J25">
        <v>9.8739910491478008E-3</v>
      </c>
    </row>
    <row r="26" spans="1:10" x14ac:dyDescent="0.25">
      <c r="A26" t="s">
        <v>97</v>
      </c>
      <c r="B26" t="s">
        <v>136</v>
      </c>
      <c r="C26" t="s">
        <v>106</v>
      </c>
      <c r="D26" t="s">
        <v>237</v>
      </c>
      <c r="E26" t="s">
        <v>620</v>
      </c>
      <c r="F26">
        <v>119</v>
      </c>
      <c r="G26">
        <v>17497.936774194</v>
      </c>
      <c r="H26">
        <v>542436.04</v>
      </c>
      <c r="I26" t="s">
        <v>1070</v>
      </c>
      <c r="J26">
        <v>0.16532521290954</v>
      </c>
    </row>
    <row r="27" spans="1:10" x14ac:dyDescent="0.25">
      <c r="A27" t="s">
        <v>97</v>
      </c>
      <c r="B27" t="s">
        <v>136</v>
      </c>
      <c r="C27" t="s">
        <v>99</v>
      </c>
      <c r="D27" t="s">
        <v>1357</v>
      </c>
      <c r="E27" t="s">
        <v>621</v>
      </c>
      <c r="F27">
        <v>203</v>
      </c>
      <c r="G27">
        <v>17408.92729064</v>
      </c>
      <c r="H27">
        <v>3534012.24</v>
      </c>
      <c r="I27" t="s">
        <v>1070</v>
      </c>
      <c r="J27">
        <v>11.512336859721</v>
      </c>
    </row>
    <row r="28" spans="1:10" x14ac:dyDescent="0.25">
      <c r="A28" t="s">
        <v>97</v>
      </c>
      <c r="B28" t="s">
        <v>136</v>
      </c>
      <c r="C28" t="s">
        <v>334</v>
      </c>
      <c r="D28" t="s">
        <v>182</v>
      </c>
      <c r="E28" t="s">
        <v>620</v>
      </c>
      <c r="F28">
        <v>90</v>
      </c>
      <c r="G28">
        <v>17498.356777778001</v>
      </c>
      <c r="H28">
        <v>1574852.11</v>
      </c>
      <c r="I28" t="s">
        <v>1070</v>
      </c>
      <c r="J28">
        <v>0.46777294992091001</v>
      </c>
    </row>
    <row r="29" spans="1:10" x14ac:dyDescent="0.25">
      <c r="A29" t="s">
        <v>97</v>
      </c>
      <c r="B29" t="s">
        <v>136</v>
      </c>
      <c r="C29" t="s">
        <v>334</v>
      </c>
      <c r="D29" t="s">
        <v>236</v>
      </c>
      <c r="E29" t="s">
        <v>620</v>
      </c>
      <c r="F29">
        <v>81</v>
      </c>
      <c r="G29">
        <v>17476.624938272002</v>
      </c>
      <c r="H29">
        <v>1415606.62</v>
      </c>
      <c r="I29" t="s">
        <v>1070</v>
      </c>
      <c r="J29">
        <v>0.42047280526231001</v>
      </c>
    </row>
    <row r="30" spans="1:10" x14ac:dyDescent="0.25">
      <c r="A30" t="s">
        <v>97</v>
      </c>
      <c r="B30" t="s">
        <v>136</v>
      </c>
      <c r="C30" t="s">
        <v>267</v>
      </c>
      <c r="D30" t="s">
        <v>1354</v>
      </c>
      <c r="E30" t="s">
        <v>620</v>
      </c>
      <c r="F30">
        <v>426</v>
      </c>
      <c r="G30">
        <v>17414.176525822</v>
      </c>
      <c r="H30">
        <v>7418439.2000000002</v>
      </c>
      <c r="I30" t="s">
        <v>1070</v>
      </c>
      <c r="J30">
        <v>3.4870703929208999</v>
      </c>
    </row>
    <row r="31" spans="1:10" x14ac:dyDescent="0.25">
      <c r="A31" t="s">
        <v>97</v>
      </c>
      <c r="B31" t="s">
        <v>136</v>
      </c>
      <c r="C31" t="s">
        <v>267</v>
      </c>
      <c r="D31" t="s">
        <v>236</v>
      </c>
      <c r="E31" t="s">
        <v>620</v>
      </c>
      <c r="F31">
        <v>120</v>
      </c>
      <c r="G31">
        <v>17476.624899597999</v>
      </c>
      <c r="H31">
        <v>2097194.9879518002</v>
      </c>
      <c r="I31" t="s">
        <v>1070</v>
      </c>
      <c r="J31">
        <v>0.98579584647249996</v>
      </c>
    </row>
    <row r="32" spans="1:10" x14ac:dyDescent="0.25">
      <c r="A32" t="s">
        <v>97</v>
      </c>
      <c r="B32" t="s">
        <v>136</v>
      </c>
      <c r="C32" t="s">
        <v>267</v>
      </c>
      <c r="D32" t="s">
        <v>236</v>
      </c>
      <c r="E32" t="s">
        <v>621</v>
      </c>
      <c r="F32">
        <v>129</v>
      </c>
      <c r="G32">
        <v>17476.624899597999</v>
      </c>
      <c r="H32">
        <v>2254484.6120481999</v>
      </c>
      <c r="I32" t="s">
        <v>1070</v>
      </c>
      <c r="J32">
        <v>1.0597305349579</v>
      </c>
    </row>
    <row r="33" spans="1:10" x14ac:dyDescent="0.25">
      <c r="A33" t="s">
        <v>97</v>
      </c>
      <c r="B33" t="s">
        <v>136</v>
      </c>
      <c r="C33" t="s">
        <v>909</v>
      </c>
      <c r="D33" t="s">
        <v>266</v>
      </c>
      <c r="E33" t="s">
        <v>620</v>
      </c>
      <c r="F33">
        <v>5</v>
      </c>
      <c r="G33">
        <v>17490.565468749999</v>
      </c>
      <c r="H33">
        <v>87452.827343750003</v>
      </c>
      <c r="I33" t="s">
        <v>1070</v>
      </c>
      <c r="J33">
        <v>0.18989605009752999</v>
      </c>
    </row>
    <row r="34" spans="1:10" x14ac:dyDescent="0.25">
      <c r="A34" t="s">
        <v>97</v>
      </c>
      <c r="B34" t="s">
        <v>136</v>
      </c>
      <c r="C34" t="s">
        <v>909</v>
      </c>
      <c r="D34" t="s">
        <v>266</v>
      </c>
      <c r="E34" t="s">
        <v>621</v>
      </c>
      <c r="F34">
        <v>59</v>
      </c>
      <c r="G34">
        <v>17490.565468749999</v>
      </c>
      <c r="H34">
        <v>1031943.3626562</v>
      </c>
      <c r="I34" t="s">
        <v>1070</v>
      </c>
      <c r="J34">
        <v>2.2407733911509</v>
      </c>
    </row>
    <row r="35" spans="1:10" x14ac:dyDescent="0.25">
      <c r="A35" t="s">
        <v>97</v>
      </c>
      <c r="B35" t="s">
        <v>136</v>
      </c>
      <c r="C35" t="s">
        <v>909</v>
      </c>
      <c r="D35" t="s">
        <v>1354</v>
      </c>
      <c r="E35" t="s">
        <v>620</v>
      </c>
      <c r="F35">
        <v>27</v>
      </c>
      <c r="G35">
        <v>17414.176666667001</v>
      </c>
      <c r="H35">
        <v>470182.77</v>
      </c>
      <c r="I35" t="s">
        <v>1070</v>
      </c>
      <c r="J35">
        <v>1.0209601399845001</v>
      </c>
    </row>
    <row r="36" spans="1:10" x14ac:dyDescent="0.25">
      <c r="A36" t="s">
        <v>97</v>
      </c>
      <c r="B36" t="s">
        <v>136</v>
      </c>
      <c r="C36" t="s">
        <v>909</v>
      </c>
      <c r="D36" t="s">
        <v>1350</v>
      </c>
      <c r="E36" t="s">
        <v>621</v>
      </c>
      <c r="F36">
        <v>9</v>
      </c>
      <c r="G36">
        <v>17410.554444443998</v>
      </c>
      <c r="H36">
        <v>156694.99</v>
      </c>
      <c r="I36" t="s">
        <v>1070</v>
      </c>
      <c r="J36">
        <v>0.34024925865589001</v>
      </c>
    </row>
    <row r="37" spans="1:10" x14ac:dyDescent="0.25">
      <c r="A37" t="s">
        <v>97</v>
      </c>
      <c r="B37" t="s">
        <v>136</v>
      </c>
      <c r="C37" t="s">
        <v>335</v>
      </c>
      <c r="D37" t="s">
        <v>278</v>
      </c>
      <c r="E37" t="s">
        <v>620</v>
      </c>
      <c r="F37">
        <v>80</v>
      </c>
      <c r="G37">
        <v>17484.358749999999</v>
      </c>
      <c r="H37">
        <v>1398748.7</v>
      </c>
      <c r="I37" t="s">
        <v>1070</v>
      </c>
      <c r="J37">
        <v>3.4469031947694999</v>
      </c>
    </row>
    <row r="38" spans="1:10" x14ac:dyDescent="0.25">
      <c r="A38" t="s">
        <v>97</v>
      </c>
      <c r="B38" t="s">
        <v>136</v>
      </c>
      <c r="C38" t="s">
        <v>861</v>
      </c>
      <c r="D38" t="s">
        <v>266</v>
      </c>
      <c r="E38" t="s">
        <v>621</v>
      </c>
      <c r="F38">
        <v>29</v>
      </c>
      <c r="G38">
        <v>17490.535517241002</v>
      </c>
      <c r="H38">
        <v>507225.53</v>
      </c>
      <c r="I38" t="s">
        <v>1070</v>
      </c>
      <c r="J38">
        <v>1.36910926354</v>
      </c>
    </row>
    <row r="39" spans="1:10" x14ac:dyDescent="0.25">
      <c r="A39" t="s">
        <v>97</v>
      </c>
      <c r="B39" t="s">
        <v>136</v>
      </c>
      <c r="C39" t="s">
        <v>861</v>
      </c>
      <c r="D39" t="s">
        <v>1351</v>
      </c>
      <c r="E39" t="s">
        <v>621</v>
      </c>
      <c r="F39">
        <v>27</v>
      </c>
      <c r="G39">
        <v>17462.907037036999</v>
      </c>
      <c r="H39">
        <v>471498.49</v>
      </c>
      <c r="I39" t="s">
        <v>1070</v>
      </c>
      <c r="J39">
        <v>1.272674406598</v>
      </c>
    </row>
    <row r="40" spans="1:10" x14ac:dyDescent="0.25">
      <c r="A40" t="s">
        <v>97</v>
      </c>
      <c r="B40" t="s">
        <v>136</v>
      </c>
      <c r="C40" t="s">
        <v>861</v>
      </c>
      <c r="D40" t="s">
        <v>150</v>
      </c>
      <c r="E40" t="s">
        <v>619</v>
      </c>
      <c r="F40">
        <v>-236</v>
      </c>
      <c r="G40">
        <v>4448.913125</v>
      </c>
      <c r="H40">
        <v>213547.83</v>
      </c>
      <c r="I40" t="s">
        <v>1070</v>
      </c>
      <c r="J40">
        <v>0.57641087636472998</v>
      </c>
    </row>
    <row r="41" spans="1:10" x14ac:dyDescent="0.25">
      <c r="A41" t="s">
        <v>895</v>
      </c>
      <c r="B41" t="s">
        <v>1358</v>
      </c>
      <c r="C41" t="s">
        <v>267</v>
      </c>
      <c r="D41" t="s">
        <v>1359</v>
      </c>
      <c r="E41" t="s">
        <v>621</v>
      </c>
      <c r="F41">
        <v>1685</v>
      </c>
      <c r="G41">
        <v>1008.8028367953</v>
      </c>
      <c r="H41">
        <v>1699832.78</v>
      </c>
      <c r="I41" t="s">
        <v>1070</v>
      </c>
      <c r="J41">
        <v>0.7990139704932</v>
      </c>
    </row>
    <row r="42" spans="1:10" x14ac:dyDescent="0.25">
      <c r="A42" t="s">
        <v>895</v>
      </c>
      <c r="B42" t="s">
        <v>370</v>
      </c>
      <c r="C42" t="s">
        <v>267</v>
      </c>
      <c r="D42" t="s">
        <v>1360</v>
      </c>
      <c r="E42" t="s">
        <v>621</v>
      </c>
      <c r="F42">
        <v>26</v>
      </c>
      <c r="G42">
        <v>61152.749230768997</v>
      </c>
      <c r="H42">
        <v>1589971.48</v>
      </c>
      <c r="I42" t="s">
        <v>1070</v>
      </c>
      <c r="J42">
        <v>0.74737317702846995</v>
      </c>
    </row>
    <row r="43" spans="1:10" x14ac:dyDescent="0.25">
      <c r="A43" t="s">
        <v>895</v>
      </c>
      <c r="B43" t="s">
        <v>345</v>
      </c>
      <c r="C43" t="s">
        <v>267</v>
      </c>
      <c r="D43" t="s">
        <v>1361</v>
      </c>
      <c r="E43" t="s">
        <v>76</v>
      </c>
      <c r="F43">
        <v>1</v>
      </c>
      <c r="G43">
        <v>25516798.91</v>
      </c>
      <c r="H43">
        <v>25516798.91</v>
      </c>
      <c r="I43" t="s">
        <v>1070</v>
      </c>
      <c r="J43">
        <v>11.994284997466</v>
      </c>
    </row>
    <row r="44" spans="1:10" x14ac:dyDescent="0.25">
      <c r="A44" t="s">
        <v>895</v>
      </c>
      <c r="B44" t="s">
        <v>345</v>
      </c>
      <c r="C44" t="s">
        <v>267</v>
      </c>
      <c r="D44" t="s">
        <v>1362</v>
      </c>
      <c r="E44" t="s">
        <v>76</v>
      </c>
      <c r="F44">
        <v>1</v>
      </c>
      <c r="G44">
        <v>9092543.4800000004</v>
      </c>
      <c r="H44">
        <v>9092543.4800000004</v>
      </c>
      <c r="I44" t="s">
        <v>1070</v>
      </c>
      <c r="J44">
        <v>4.2739905673761998</v>
      </c>
    </row>
    <row r="45" spans="1:10" x14ac:dyDescent="0.25">
      <c r="A45" t="s">
        <v>895</v>
      </c>
      <c r="B45" t="s">
        <v>345</v>
      </c>
      <c r="C45" t="s">
        <v>267</v>
      </c>
      <c r="D45" t="s">
        <v>1363</v>
      </c>
      <c r="E45" t="s">
        <v>76</v>
      </c>
      <c r="F45">
        <v>1</v>
      </c>
      <c r="G45">
        <v>2536176.67</v>
      </c>
      <c r="H45">
        <v>2536176.67</v>
      </c>
      <c r="I45" t="s">
        <v>1070</v>
      </c>
      <c r="J45">
        <v>1.1921411416533001</v>
      </c>
    </row>
    <row r="46" spans="1:10" x14ac:dyDescent="0.25">
      <c r="A46" t="s">
        <v>895</v>
      </c>
      <c r="B46" t="s">
        <v>680</v>
      </c>
      <c r="C46" t="s">
        <v>781</v>
      </c>
      <c r="D46" t="s">
        <v>1364</v>
      </c>
      <c r="E46" t="s">
        <v>621</v>
      </c>
      <c r="F46">
        <v>367</v>
      </c>
      <c r="G46">
        <v>1094.2391553134</v>
      </c>
      <c r="H46">
        <v>401585.77</v>
      </c>
      <c r="I46" t="s">
        <v>1070</v>
      </c>
      <c r="J46">
        <v>0.31424221554305998</v>
      </c>
    </row>
    <row r="47" spans="1:10" x14ac:dyDescent="0.25">
      <c r="A47" t="s">
        <v>895</v>
      </c>
      <c r="B47" t="s">
        <v>680</v>
      </c>
      <c r="C47" t="s">
        <v>267</v>
      </c>
      <c r="D47" t="s">
        <v>1364</v>
      </c>
      <c r="E47" t="s">
        <v>621</v>
      </c>
      <c r="F47">
        <v>630</v>
      </c>
      <c r="G47">
        <v>1094.2391428571</v>
      </c>
      <c r="H47">
        <v>689370.66</v>
      </c>
      <c r="I47" t="s">
        <v>1070</v>
      </c>
      <c r="J47">
        <v>0.32404174967617</v>
      </c>
    </row>
    <row r="48" spans="1:10" x14ac:dyDescent="0.25">
      <c r="A48" t="s">
        <v>895</v>
      </c>
      <c r="B48" t="s">
        <v>680</v>
      </c>
      <c r="C48" t="s">
        <v>335</v>
      </c>
      <c r="D48" t="s">
        <v>1364</v>
      </c>
      <c r="E48" t="s">
        <v>621</v>
      </c>
      <c r="F48">
        <v>143</v>
      </c>
      <c r="G48">
        <v>1094.2391608391999</v>
      </c>
      <c r="H48">
        <v>156476.20000000001</v>
      </c>
      <c r="I48" t="s">
        <v>1070</v>
      </c>
      <c r="J48">
        <v>0.38560058263889002</v>
      </c>
    </row>
    <row r="49" spans="1:10" x14ac:dyDescent="0.25">
      <c r="A49" t="s">
        <v>103</v>
      </c>
      <c r="B49" t="s">
        <v>101</v>
      </c>
      <c r="C49" t="s">
        <v>235</v>
      </c>
      <c r="D49" t="s">
        <v>103</v>
      </c>
      <c r="E49" t="s">
        <v>621</v>
      </c>
      <c r="F49" t="s">
        <v>101</v>
      </c>
      <c r="G49" t="s">
        <v>1070</v>
      </c>
      <c r="H49">
        <v>-7048.91</v>
      </c>
      <c r="I49" t="s">
        <v>1070</v>
      </c>
      <c r="J49">
        <v>-0.58044739668036005</v>
      </c>
    </row>
    <row r="50" spans="1:10" x14ac:dyDescent="0.25">
      <c r="A50" t="s">
        <v>103</v>
      </c>
      <c r="B50" t="s">
        <v>101</v>
      </c>
      <c r="C50" t="s">
        <v>430</v>
      </c>
      <c r="D50" t="s">
        <v>103</v>
      </c>
      <c r="E50" t="s">
        <v>621</v>
      </c>
      <c r="F50" t="s">
        <v>101</v>
      </c>
      <c r="G50" t="s">
        <v>1070</v>
      </c>
      <c r="H50">
        <v>-11934.76</v>
      </c>
      <c r="I50" t="s">
        <v>1070</v>
      </c>
      <c r="J50">
        <v>-1.4918625293847001</v>
      </c>
    </row>
    <row r="51" spans="1:10" x14ac:dyDescent="0.25">
      <c r="A51" t="s">
        <v>103</v>
      </c>
      <c r="B51" t="s">
        <v>101</v>
      </c>
      <c r="C51" t="s">
        <v>782</v>
      </c>
      <c r="D51" t="s">
        <v>103</v>
      </c>
      <c r="E51" t="s">
        <v>621</v>
      </c>
      <c r="F51" t="s">
        <v>101</v>
      </c>
      <c r="G51" t="s">
        <v>1070</v>
      </c>
      <c r="H51">
        <v>-213301.04</v>
      </c>
      <c r="I51" t="s">
        <v>1070</v>
      </c>
      <c r="J51">
        <v>-1.9196030773363999</v>
      </c>
    </row>
    <row r="52" spans="1:10" x14ac:dyDescent="0.25">
      <c r="A52" t="s">
        <v>103</v>
      </c>
      <c r="B52" t="s">
        <v>101</v>
      </c>
      <c r="C52" t="s">
        <v>774</v>
      </c>
      <c r="D52" t="s">
        <v>103</v>
      </c>
      <c r="E52" t="s">
        <v>621</v>
      </c>
      <c r="F52" t="s">
        <v>101</v>
      </c>
      <c r="G52" t="s">
        <v>1070</v>
      </c>
      <c r="H52">
        <v>-35104.58</v>
      </c>
      <c r="I52" t="s">
        <v>1070</v>
      </c>
      <c r="J52">
        <v>-2.7039295038850001E-2</v>
      </c>
    </row>
    <row r="53" spans="1:10" x14ac:dyDescent="0.25">
      <c r="A53" t="s">
        <v>103</v>
      </c>
      <c r="B53" t="s">
        <v>101</v>
      </c>
      <c r="C53" t="s">
        <v>800</v>
      </c>
      <c r="D53" t="s">
        <v>103</v>
      </c>
      <c r="E53" t="s">
        <v>621</v>
      </c>
      <c r="F53" t="s">
        <v>101</v>
      </c>
      <c r="G53" t="s">
        <v>1070</v>
      </c>
      <c r="H53">
        <v>-28630.69</v>
      </c>
      <c r="I53" t="s">
        <v>1070</v>
      </c>
      <c r="J53">
        <v>-1.336334089093E-2</v>
      </c>
    </row>
    <row r="54" spans="1:10" x14ac:dyDescent="0.25">
      <c r="A54" t="s">
        <v>103</v>
      </c>
      <c r="B54" t="s">
        <v>101</v>
      </c>
      <c r="C54" t="s">
        <v>781</v>
      </c>
      <c r="D54" t="s">
        <v>103</v>
      </c>
      <c r="E54" t="s">
        <v>621</v>
      </c>
      <c r="F54" t="s">
        <v>101</v>
      </c>
      <c r="G54" t="s">
        <v>1070</v>
      </c>
      <c r="H54">
        <v>-20449.68</v>
      </c>
      <c r="I54" t="s">
        <v>1070</v>
      </c>
      <c r="J54">
        <v>-1.600194337152E-2</v>
      </c>
    </row>
    <row r="55" spans="1:10" x14ac:dyDescent="0.25">
      <c r="A55" t="s">
        <v>103</v>
      </c>
      <c r="B55" t="s">
        <v>101</v>
      </c>
      <c r="C55" t="s">
        <v>862</v>
      </c>
      <c r="D55" t="s">
        <v>103</v>
      </c>
      <c r="E55" t="s">
        <v>621</v>
      </c>
      <c r="F55" t="s">
        <v>101</v>
      </c>
      <c r="G55" t="s">
        <v>1070</v>
      </c>
      <c r="H55">
        <v>-304.89999999999998</v>
      </c>
      <c r="I55" t="s">
        <v>1070</v>
      </c>
      <c r="J55">
        <v>-1.6444406676420002E-2</v>
      </c>
    </row>
    <row r="56" spans="1:10" x14ac:dyDescent="0.25">
      <c r="A56" t="s">
        <v>103</v>
      </c>
      <c r="B56" t="s">
        <v>101</v>
      </c>
      <c r="C56" t="s">
        <v>860</v>
      </c>
      <c r="D56" t="s">
        <v>103</v>
      </c>
      <c r="E56" t="s">
        <v>621</v>
      </c>
      <c r="F56" t="s">
        <v>101</v>
      </c>
      <c r="G56" t="s">
        <v>1070</v>
      </c>
      <c r="H56">
        <v>-6685.63</v>
      </c>
      <c r="I56" t="s">
        <v>1070</v>
      </c>
      <c r="J56">
        <v>-1.2728018774519999E-2</v>
      </c>
    </row>
    <row r="57" spans="1:10" x14ac:dyDescent="0.25">
      <c r="A57" t="s">
        <v>103</v>
      </c>
      <c r="B57" t="s">
        <v>101</v>
      </c>
      <c r="C57" t="s">
        <v>102</v>
      </c>
      <c r="D57" t="s">
        <v>103</v>
      </c>
      <c r="E57" t="s">
        <v>621</v>
      </c>
      <c r="F57" t="s">
        <v>101</v>
      </c>
      <c r="G57" t="s">
        <v>1070</v>
      </c>
      <c r="H57">
        <v>-388124.96</v>
      </c>
      <c r="I57" t="s">
        <v>1070</v>
      </c>
      <c r="J57">
        <v>-0.92661959098053004</v>
      </c>
    </row>
    <row r="58" spans="1:10" x14ac:dyDescent="0.25">
      <c r="A58" t="s">
        <v>103</v>
      </c>
      <c r="B58" t="s">
        <v>101</v>
      </c>
      <c r="C58" t="s">
        <v>98</v>
      </c>
      <c r="D58" t="s">
        <v>103</v>
      </c>
      <c r="E58" t="s">
        <v>621</v>
      </c>
      <c r="F58" t="s">
        <v>101</v>
      </c>
      <c r="G58" t="s">
        <v>1070</v>
      </c>
      <c r="H58">
        <v>-1398242.55</v>
      </c>
      <c r="I58" t="s">
        <v>1070</v>
      </c>
      <c r="J58">
        <v>-0.26303897302682</v>
      </c>
    </row>
    <row r="59" spans="1:10" x14ac:dyDescent="0.25">
      <c r="A59" t="s">
        <v>103</v>
      </c>
      <c r="B59" t="s">
        <v>101</v>
      </c>
      <c r="C59" t="s">
        <v>106</v>
      </c>
      <c r="D59" t="s">
        <v>103</v>
      </c>
      <c r="E59" t="s">
        <v>621</v>
      </c>
      <c r="F59" t="s">
        <v>101</v>
      </c>
      <c r="G59" t="s">
        <v>1070</v>
      </c>
      <c r="H59">
        <v>247899.89</v>
      </c>
      <c r="I59" t="s">
        <v>1070</v>
      </c>
      <c r="J59">
        <v>7.5555639876920003E-2</v>
      </c>
    </row>
    <row r="60" spans="1:10" x14ac:dyDescent="0.25">
      <c r="A60" t="s">
        <v>103</v>
      </c>
      <c r="B60" t="s">
        <v>101</v>
      </c>
      <c r="C60" t="s">
        <v>99</v>
      </c>
      <c r="D60" t="s">
        <v>103</v>
      </c>
      <c r="E60" t="s">
        <v>621</v>
      </c>
      <c r="F60" t="s">
        <v>101</v>
      </c>
      <c r="G60" t="s">
        <v>1070</v>
      </c>
      <c r="H60">
        <v>-13164.31</v>
      </c>
      <c r="I60" t="s">
        <v>1070</v>
      </c>
      <c r="J60">
        <v>-4.288382748946E-2</v>
      </c>
    </row>
    <row r="61" spans="1:10" x14ac:dyDescent="0.25">
      <c r="A61" t="s">
        <v>103</v>
      </c>
      <c r="B61" t="s">
        <v>101</v>
      </c>
      <c r="C61" t="s">
        <v>334</v>
      </c>
      <c r="D61" t="s">
        <v>103</v>
      </c>
      <c r="E61" t="s">
        <v>621</v>
      </c>
      <c r="F61" t="s">
        <v>101</v>
      </c>
      <c r="G61" t="s">
        <v>1070</v>
      </c>
      <c r="H61">
        <v>-32669.89</v>
      </c>
      <c r="I61" t="s">
        <v>1070</v>
      </c>
      <c r="J61">
        <v>-9.7038259794999995E-3</v>
      </c>
    </row>
    <row r="62" spans="1:10" x14ac:dyDescent="0.25">
      <c r="A62" t="s">
        <v>103</v>
      </c>
      <c r="B62" t="s">
        <v>101</v>
      </c>
      <c r="C62" t="s">
        <v>267</v>
      </c>
      <c r="D62" t="s">
        <v>103</v>
      </c>
      <c r="E62" t="s">
        <v>621</v>
      </c>
      <c r="F62" t="s">
        <v>101</v>
      </c>
      <c r="G62" t="s">
        <v>1070</v>
      </c>
      <c r="H62">
        <v>-47474.37</v>
      </c>
      <c r="I62" t="s">
        <v>1070</v>
      </c>
      <c r="J62">
        <v>-2.231553910283E-2</v>
      </c>
    </row>
    <row r="63" spans="1:10" x14ac:dyDescent="0.25">
      <c r="A63" t="s">
        <v>103</v>
      </c>
      <c r="B63" t="s">
        <v>101</v>
      </c>
      <c r="C63" t="s">
        <v>909</v>
      </c>
      <c r="D63" t="s">
        <v>103</v>
      </c>
      <c r="E63" t="s">
        <v>621</v>
      </c>
      <c r="F63" t="s">
        <v>101</v>
      </c>
      <c r="G63" t="s">
        <v>1070</v>
      </c>
      <c r="H63">
        <v>18859.28</v>
      </c>
      <c r="I63" t="s">
        <v>1070</v>
      </c>
      <c r="J63">
        <v>4.095125210311E-2</v>
      </c>
    </row>
    <row r="64" spans="1:10" x14ac:dyDescent="0.25">
      <c r="A64" t="s">
        <v>103</v>
      </c>
      <c r="B64" t="s">
        <v>101</v>
      </c>
      <c r="C64" t="s">
        <v>1269</v>
      </c>
      <c r="D64" t="s">
        <v>103</v>
      </c>
      <c r="E64" t="s">
        <v>621</v>
      </c>
      <c r="F64" t="s">
        <v>101</v>
      </c>
      <c r="G64" t="s">
        <v>1070</v>
      </c>
      <c r="H64">
        <v>-3318.58</v>
      </c>
      <c r="I64" t="s">
        <v>1070</v>
      </c>
      <c r="J64">
        <v>-0.3081405139983</v>
      </c>
    </row>
    <row r="65" spans="1:10" x14ac:dyDescent="0.25">
      <c r="A65" t="s">
        <v>103</v>
      </c>
      <c r="B65" t="s">
        <v>101</v>
      </c>
      <c r="C65" t="s">
        <v>668</v>
      </c>
      <c r="D65" t="s">
        <v>103</v>
      </c>
      <c r="E65" t="s">
        <v>621</v>
      </c>
      <c r="F65" t="s">
        <v>101</v>
      </c>
      <c r="G65" t="s">
        <v>1070</v>
      </c>
      <c r="H65">
        <v>-23134.52</v>
      </c>
      <c r="I65" t="s">
        <v>1070</v>
      </c>
      <c r="J65">
        <v>-0.58616571412994001</v>
      </c>
    </row>
    <row r="66" spans="1:10" x14ac:dyDescent="0.25">
      <c r="A66" t="s">
        <v>103</v>
      </c>
      <c r="B66" t="s">
        <v>101</v>
      </c>
      <c r="C66" t="s">
        <v>335</v>
      </c>
      <c r="D66" t="s">
        <v>103</v>
      </c>
      <c r="E66" t="s">
        <v>621</v>
      </c>
      <c r="F66" t="s">
        <v>101</v>
      </c>
      <c r="G66" t="s">
        <v>1070</v>
      </c>
      <c r="H66">
        <v>-11990.46</v>
      </c>
      <c r="I66" t="s">
        <v>1070</v>
      </c>
      <c r="J66">
        <v>-2.954780575006E-2</v>
      </c>
    </row>
    <row r="67" spans="1:10" x14ac:dyDescent="0.25">
      <c r="A67" t="s">
        <v>103</v>
      </c>
      <c r="B67" t="s">
        <v>101</v>
      </c>
      <c r="C67" t="s">
        <v>280</v>
      </c>
      <c r="D67" t="s">
        <v>103</v>
      </c>
      <c r="E67" t="s">
        <v>621</v>
      </c>
      <c r="F67" t="s">
        <v>101</v>
      </c>
      <c r="G67" t="s">
        <v>1070</v>
      </c>
      <c r="H67">
        <v>17872.61</v>
      </c>
      <c r="I67" t="s">
        <v>1070</v>
      </c>
      <c r="J67">
        <v>7.5351984638300003E-3</v>
      </c>
    </row>
    <row r="68" spans="1:10" x14ac:dyDescent="0.25">
      <c r="A68" t="s">
        <v>103</v>
      </c>
      <c r="B68" t="s">
        <v>101</v>
      </c>
      <c r="C68" t="s">
        <v>861</v>
      </c>
      <c r="D68" t="s">
        <v>103</v>
      </c>
      <c r="E68" t="s">
        <v>621</v>
      </c>
      <c r="F68" t="s">
        <v>101</v>
      </c>
      <c r="G68" t="s">
        <v>1070</v>
      </c>
      <c r="H68">
        <v>-8094.86</v>
      </c>
      <c r="I68" t="s">
        <v>1070</v>
      </c>
      <c r="J68">
        <v>-2.1849743669370002E-2</v>
      </c>
    </row>
    <row r="69" spans="1:10" x14ac:dyDescent="0.25">
      <c r="A69" t="s">
        <v>131</v>
      </c>
      <c r="B69" t="s">
        <v>1365</v>
      </c>
      <c r="C69" t="s">
        <v>98</v>
      </c>
      <c r="D69" t="s">
        <v>1366</v>
      </c>
      <c r="E69" t="s">
        <v>622</v>
      </c>
      <c r="F69">
        <v>4</v>
      </c>
      <c r="G69">
        <v>359912.26</v>
      </c>
      <c r="H69">
        <v>1439649.04</v>
      </c>
      <c r="I69" t="s">
        <v>1070</v>
      </c>
      <c r="J69">
        <v>0.27082840884840997</v>
      </c>
    </row>
    <row r="70" spans="1:10" x14ac:dyDescent="0.25">
      <c r="A70" t="s">
        <v>131</v>
      </c>
      <c r="B70" t="s">
        <v>1365</v>
      </c>
      <c r="C70" t="s">
        <v>106</v>
      </c>
      <c r="D70" t="s">
        <v>1366</v>
      </c>
      <c r="E70" t="s">
        <v>622</v>
      </c>
      <c r="F70">
        <v>5</v>
      </c>
      <c r="G70">
        <v>359912.26199999999</v>
      </c>
      <c r="H70">
        <v>1799561.31</v>
      </c>
      <c r="I70" t="s">
        <v>1070</v>
      </c>
      <c r="J70">
        <v>0.54847546029487004</v>
      </c>
    </row>
    <row r="71" spans="1:10" x14ac:dyDescent="0.25">
      <c r="A71" t="s">
        <v>131</v>
      </c>
      <c r="B71" t="s">
        <v>1365</v>
      </c>
      <c r="C71" t="s">
        <v>334</v>
      </c>
      <c r="D71" t="s">
        <v>1366</v>
      </c>
      <c r="E71" t="s">
        <v>622</v>
      </c>
      <c r="F71">
        <v>4</v>
      </c>
      <c r="G71">
        <v>359912.26</v>
      </c>
      <c r="H71">
        <v>1439649.04</v>
      </c>
      <c r="I71" t="s">
        <v>1070</v>
      </c>
      <c r="J71">
        <v>0.42761404325870001</v>
      </c>
    </row>
    <row r="72" spans="1:10" x14ac:dyDescent="0.25">
      <c r="A72" t="s">
        <v>131</v>
      </c>
      <c r="B72" t="s">
        <v>208</v>
      </c>
      <c r="C72" t="s">
        <v>98</v>
      </c>
      <c r="D72" t="s">
        <v>9</v>
      </c>
      <c r="E72" t="s">
        <v>76</v>
      </c>
      <c r="F72">
        <v>11</v>
      </c>
      <c r="G72">
        <v>763605.39181817998</v>
      </c>
      <c r="H72">
        <v>8399659.3100000005</v>
      </c>
      <c r="I72" t="s">
        <v>1070</v>
      </c>
      <c r="J72">
        <v>1.5801534280855001</v>
      </c>
    </row>
    <row r="73" spans="1:10" x14ac:dyDescent="0.25">
      <c r="A73" t="s">
        <v>131</v>
      </c>
      <c r="B73" t="s">
        <v>208</v>
      </c>
      <c r="C73" t="s">
        <v>98</v>
      </c>
      <c r="D73" t="s">
        <v>1156</v>
      </c>
      <c r="E73" t="s">
        <v>76</v>
      </c>
      <c r="F73">
        <v>2</v>
      </c>
      <c r="G73">
        <v>771929.91500000004</v>
      </c>
      <c r="H73">
        <v>1543859.83</v>
      </c>
      <c r="I73" t="s">
        <v>1070</v>
      </c>
      <c r="J73">
        <v>0.29043266075729002</v>
      </c>
    </row>
    <row r="74" spans="1:10" x14ac:dyDescent="0.25">
      <c r="A74" t="s">
        <v>131</v>
      </c>
      <c r="B74" t="s">
        <v>208</v>
      </c>
      <c r="C74" t="s">
        <v>98</v>
      </c>
      <c r="D74" t="s">
        <v>783</v>
      </c>
      <c r="E74" t="s">
        <v>621</v>
      </c>
      <c r="F74">
        <v>1</v>
      </c>
      <c r="G74">
        <v>725269.25</v>
      </c>
      <c r="H74">
        <v>725269.25</v>
      </c>
      <c r="I74" t="s">
        <v>1070</v>
      </c>
      <c r="J74">
        <v>0.1364384732019</v>
      </c>
    </row>
    <row r="75" spans="1:10" x14ac:dyDescent="0.25">
      <c r="A75" t="s">
        <v>131</v>
      </c>
      <c r="B75" t="s">
        <v>208</v>
      </c>
      <c r="C75" t="s">
        <v>106</v>
      </c>
      <c r="D75" t="s">
        <v>468</v>
      </c>
      <c r="E75" t="s">
        <v>76</v>
      </c>
      <c r="F75">
        <v>1</v>
      </c>
      <c r="G75">
        <v>918556.43</v>
      </c>
      <c r="H75">
        <v>918556.43</v>
      </c>
      <c r="I75" t="s">
        <v>1070</v>
      </c>
      <c r="J75">
        <v>0.27996026473310998</v>
      </c>
    </row>
    <row r="76" spans="1:10" x14ac:dyDescent="0.25">
      <c r="A76" t="s">
        <v>131</v>
      </c>
      <c r="B76" t="s">
        <v>208</v>
      </c>
      <c r="C76" t="s">
        <v>267</v>
      </c>
      <c r="D76" t="s">
        <v>238</v>
      </c>
      <c r="E76" t="s">
        <v>76</v>
      </c>
      <c r="F76">
        <v>2</v>
      </c>
      <c r="G76">
        <v>979733.22499999998</v>
      </c>
      <c r="H76">
        <v>1959466.45</v>
      </c>
      <c r="I76" t="s">
        <v>1070</v>
      </c>
      <c r="J76">
        <v>0.92105593366820004</v>
      </c>
    </row>
    <row r="77" spans="1:10" x14ac:dyDescent="0.25">
      <c r="A77" t="s">
        <v>131</v>
      </c>
      <c r="B77" t="s">
        <v>208</v>
      </c>
      <c r="C77" t="s">
        <v>267</v>
      </c>
      <c r="D77" t="s">
        <v>784</v>
      </c>
      <c r="E77" t="s">
        <v>621</v>
      </c>
      <c r="F77">
        <v>2</v>
      </c>
      <c r="G77">
        <v>727958.95</v>
      </c>
      <c r="H77">
        <v>1455917.9</v>
      </c>
      <c r="I77" t="s">
        <v>1070</v>
      </c>
      <c r="J77">
        <v>0.68436069458027005</v>
      </c>
    </row>
    <row r="78" spans="1:10" x14ac:dyDescent="0.25">
      <c r="A78" t="s">
        <v>131</v>
      </c>
      <c r="B78" t="s">
        <v>900</v>
      </c>
      <c r="C78" t="s">
        <v>98</v>
      </c>
      <c r="D78" t="s">
        <v>901</v>
      </c>
      <c r="E78" t="s">
        <v>621</v>
      </c>
      <c r="F78">
        <v>2</v>
      </c>
      <c r="G78">
        <v>321120.96500000003</v>
      </c>
      <c r="H78">
        <v>642241.93000000005</v>
      </c>
      <c r="I78" t="s">
        <v>1070</v>
      </c>
      <c r="J78">
        <v>0.12081927967502</v>
      </c>
    </row>
    <row r="79" spans="1:10" x14ac:dyDescent="0.25">
      <c r="A79" t="s">
        <v>131</v>
      </c>
      <c r="B79" t="s">
        <v>900</v>
      </c>
      <c r="C79" t="s">
        <v>106</v>
      </c>
      <c r="D79" t="s">
        <v>901</v>
      </c>
      <c r="E79" t="s">
        <v>621</v>
      </c>
      <c r="F79">
        <v>1</v>
      </c>
      <c r="G79">
        <v>321120.96999999997</v>
      </c>
      <c r="H79">
        <v>321120.96999999997</v>
      </c>
      <c r="I79" t="s">
        <v>1070</v>
      </c>
      <c r="J79">
        <v>9.7872170763149996E-2</v>
      </c>
    </row>
    <row r="80" spans="1:10" x14ac:dyDescent="0.25">
      <c r="A80" t="s">
        <v>131</v>
      </c>
      <c r="B80" t="s">
        <v>185</v>
      </c>
      <c r="C80" t="s">
        <v>800</v>
      </c>
      <c r="D80" t="s">
        <v>801</v>
      </c>
      <c r="E80" t="s">
        <v>76</v>
      </c>
      <c r="F80">
        <v>2</v>
      </c>
      <c r="G80">
        <v>553811.07499999995</v>
      </c>
      <c r="H80">
        <v>1107622.1499999999</v>
      </c>
      <c r="I80" t="s">
        <v>1070</v>
      </c>
      <c r="J80">
        <v>0.51698133606954</v>
      </c>
    </row>
    <row r="81" spans="1:10" x14ac:dyDescent="0.25">
      <c r="A81" t="s">
        <v>131</v>
      </c>
      <c r="B81" t="s">
        <v>185</v>
      </c>
      <c r="C81" t="s">
        <v>800</v>
      </c>
      <c r="D81" t="s">
        <v>301</v>
      </c>
      <c r="E81" t="s">
        <v>619</v>
      </c>
      <c r="F81">
        <v>1</v>
      </c>
      <c r="G81">
        <v>459579.94</v>
      </c>
      <c r="H81">
        <v>459579.94</v>
      </c>
      <c r="I81" t="s">
        <v>1070</v>
      </c>
      <c r="J81">
        <v>0.21450839657907</v>
      </c>
    </row>
    <row r="82" spans="1:10" x14ac:dyDescent="0.25">
      <c r="A82" t="s">
        <v>131</v>
      </c>
      <c r="B82" t="s">
        <v>185</v>
      </c>
      <c r="C82" t="s">
        <v>98</v>
      </c>
      <c r="D82" t="s">
        <v>186</v>
      </c>
      <c r="E82" t="s">
        <v>76</v>
      </c>
      <c r="F82">
        <v>35</v>
      </c>
      <c r="G82">
        <v>549212.92485714005</v>
      </c>
      <c r="H82">
        <v>19222452.370000001</v>
      </c>
      <c r="I82" t="s">
        <v>1070</v>
      </c>
      <c r="J82">
        <v>3.6161495231723002</v>
      </c>
    </row>
    <row r="83" spans="1:10" x14ac:dyDescent="0.25">
      <c r="A83" t="s">
        <v>131</v>
      </c>
      <c r="B83" t="s">
        <v>185</v>
      </c>
      <c r="C83" t="s">
        <v>106</v>
      </c>
      <c r="D83" t="s">
        <v>474</v>
      </c>
      <c r="E83" t="s">
        <v>76</v>
      </c>
      <c r="F83">
        <v>1</v>
      </c>
      <c r="G83">
        <v>549212.92000000004</v>
      </c>
      <c r="H83">
        <v>549212.92000000004</v>
      </c>
      <c r="I83" t="s">
        <v>1070</v>
      </c>
      <c r="J83">
        <v>0.16739068984368</v>
      </c>
    </row>
    <row r="84" spans="1:10" x14ac:dyDescent="0.25">
      <c r="A84" t="s">
        <v>131</v>
      </c>
      <c r="B84" t="s">
        <v>185</v>
      </c>
      <c r="C84" t="s">
        <v>334</v>
      </c>
      <c r="D84" t="s">
        <v>474</v>
      </c>
      <c r="E84" t="s">
        <v>76</v>
      </c>
      <c r="F84">
        <v>2</v>
      </c>
      <c r="G84">
        <v>549212.92000000004</v>
      </c>
      <c r="H84">
        <v>549212.92000000004</v>
      </c>
      <c r="I84" t="s">
        <v>1070</v>
      </c>
      <c r="J84">
        <v>0.16313084009080001</v>
      </c>
    </row>
    <row r="85" spans="1:10" x14ac:dyDescent="0.25">
      <c r="A85" t="s">
        <v>131</v>
      </c>
      <c r="B85" t="s">
        <v>185</v>
      </c>
      <c r="C85" t="s">
        <v>334</v>
      </c>
      <c r="D85" t="s">
        <v>301</v>
      </c>
      <c r="E85" t="s">
        <v>619</v>
      </c>
      <c r="F85">
        <v>1</v>
      </c>
      <c r="G85">
        <v>459579.94</v>
      </c>
      <c r="H85">
        <v>459579.94</v>
      </c>
      <c r="I85" t="s">
        <v>1070</v>
      </c>
      <c r="J85">
        <v>0.13650746180748999</v>
      </c>
    </row>
    <row r="86" spans="1:10" x14ac:dyDescent="0.25">
      <c r="A86" t="s">
        <v>131</v>
      </c>
      <c r="B86" t="s">
        <v>185</v>
      </c>
      <c r="C86" t="s">
        <v>267</v>
      </c>
      <c r="D86" t="s">
        <v>1157</v>
      </c>
      <c r="E86" t="s">
        <v>76</v>
      </c>
      <c r="F86">
        <v>1</v>
      </c>
      <c r="G86">
        <v>552455.42000000004</v>
      </c>
      <c r="H86">
        <v>552455.42000000004</v>
      </c>
      <c r="I86" t="s">
        <v>1070</v>
      </c>
      <c r="J86">
        <v>0.25968413119712003</v>
      </c>
    </row>
    <row r="87" spans="1:10" x14ac:dyDescent="0.25">
      <c r="A87" t="s">
        <v>131</v>
      </c>
      <c r="B87" t="s">
        <v>185</v>
      </c>
      <c r="C87" t="s">
        <v>909</v>
      </c>
      <c r="D87" t="s">
        <v>474</v>
      </c>
      <c r="E87" t="s">
        <v>76</v>
      </c>
      <c r="F87">
        <v>2</v>
      </c>
      <c r="G87">
        <v>549212.92000000004</v>
      </c>
      <c r="H87">
        <v>549212.92000000004</v>
      </c>
      <c r="I87" t="s">
        <v>1070</v>
      </c>
      <c r="J87">
        <v>1.1925670940355999</v>
      </c>
    </row>
    <row r="88" spans="1:10" x14ac:dyDescent="0.25">
      <c r="A88" t="s">
        <v>131</v>
      </c>
      <c r="B88" t="s">
        <v>185</v>
      </c>
      <c r="C88" t="s">
        <v>335</v>
      </c>
      <c r="D88" t="s">
        <v>474</v>
      </c>
      <c r="E88" t="s">
        <v>76</v>
      </c>
      <c r="F88">
        <v>1</v>
      </c>
      <c r="G88">
        <v>546842.93999999994</v>
      </c>
      <c r="H88">
        <v>546842.93999999994</v>
      </c>
      <c r="I88" t="s">
        <v>1070</v>
      </c>
      <c r="J88">
        <v>1.3475720670361</v>
      </c>
    </row>
    <row r="89" spans="1:10" x14ac:dyDescent="0.25">
      <c r="A89" t="s">
        <v>131</v>
      </c>
      <c r="B89" t="s">
        <v>187</v>
      </c>
      <c r="C89" t="s">
        <v>98</v>
      </c>
      <c r="D89" t="s">
        <v>1367</v>
      </c>
      <c r="E89" t="s">
        <v>76</v>
      </c>
      <c r="F89">
        <v>2</v>
      </c>
      <c r="G89">
        <v>579101.35</v>
      </c>
      <c r="H89">
        <v>1158202.7</v>
      </c>
      <c r="I89" t="s">
        <v>1070</v>
      </c>
      <c r="J89">
        <v>0.21788240442611001</v>
      </c>
    </row>
    <row r="90" spans="1:10" x14ac:dyDescent="0.25">
      <c r="A90" t="s">
        <v>131</v>
      </c>
      <c r="B90" t="s">
        <v>187</v>
      </c>
      <c r="C90" t="s">
        <v>267</v>
      </c>
      <c r="D90" t="s">
        <v>852</v>
      </c>
      <c r="E90" t="s">
        <v>76</v>
      </c>
      <c r="F90">
        <v>2</v>
      </c>
      <c r="G90">
        <v>579476.12</v>
      </c>
      <c r="H90">
        <v>1158952.24</v>
      </c>
      <c r="I90" t="s">
        <v>1070</v>
      </c>
      <c r="J90">
        <v>0.54477066320276002</v>
      </c>
    </row>
    <row r="91" spans="1:10" x14ac:dyDescent="0.25">
      <c r="A91" t="s">
        <v>131</v>
      </c>
      <c r="B91" t="s">
        <v>453</v>
      </c>
      <c r="C91" t="s">
        <v>800</v>
      </c>
      <c r="D91" t="s">
        <v>454</v>
      </c>
      <c r="E91" t="s">
        <v>622</v>
      </c>
      <c r="F91">
        <v>1</v>
      </c>
      <c r="G91">
        <v>774524.31</v>
      </c>
      <c r="H91">
        <v>774524.31</v>
      </c>
      <c r="I91" t="s">
        <v>1070</v>
      </c>
      <c r="J91">
        <v>0.36150831093630997</v>
      </c>
    </row>
    <row r="92" spans="1:10" x14ac:dyDescent="0.25">
      <c r="A92" t="s">
        <v>131</v>
      </c>
      <c r="B92" t="s">
        <v>453</v>
      </c>
      <c r="C92" t="s">
        <v>98</v>
      </c>
      <c r="D92" t="s">
        <v>454</v>
      </c>
      <c r="E92" t="s">
        <v>622</v>
      </c>
      <c r="F92">
        <v>8</v>
      </c>
      <c r="G92">
        <v>774524.31</v>
      </c>
      <c r="H92">
        <v>6196194.4800000004</v>
      </c>
      <c r="I92" t="s">
        <v>1070</v>
      </c>
      <c r="J92">
        <v>1.1656351272486001</v>
      </c>
    </row>
    <row r="93" spans="1:10" x14ac:dyDescent="0.25">
      <c r="A93" t="s">
        <v>131</v>
      </c>
      <c r="B93" t="s">
        <v>453</v>
      </c>
      <c r="C93" t="s">
        <v>106</v>
      </c>
      <c r="D93" t="s">
        <v>454</v>
      </c>
      <c r="E93" t="s">
        <v>622</v>
      </c>
      <c r="F93">
        <v>10</v>
      </c>
      <c r="G93">
        <v>774524.31</v>
      </c>
      <c r="H93">
        <v>7745243.0999999996</v>
      </c>
      <c r="I93" t="s">
        <v>1070</v>
      </c>
      <c r="J93">
        <v>2.3606174186798001</v>
      </c>
    </row>
    <row r="94" spans="1:10" x14ac:dyDescent="0.25">
      <c r="A94" t="s">
        <v>131</v>
      </c>
      <c r="B94" t="s">
        <v>453</v>
      </c>
      <c r="C94" t="s">
        <v>334</v>
      </c>
      <c r="D94" t="s">
        <v>454</v>
      </c>
      <c r="E94" t="s">
        <v>622</v>
      </c>
      <c r="F94">
        <v>4</v>
      </c>
      <c r="G94">
        <v>774524.31</v>
      </c>
      <c r="H94">
        <v>3098097.24</v>
      </c>
      <c r="I94" t="s">
        <v>1070</v>
      </c>
      <c r="J94">
        <v>0.92021725461993997</v>
      </c>
    </row>
    <row r="95" spans="1:10" x14ac:dyDescent="0.25">
      <c r="A95" t="s">
        <v>131</v>
      </c>
      <c r="B95" t="s">
        <v>453</v>
      </c>
      <c r="C95" t="s">
        <v>909</v>
      </c>
      <c r="D95" t="s">
        <v>454</v>
      </c>
      <c r="E95" t="s">
        <v>622</v>
      </c>
      <c r="F95">
        <v>1</v>
      </c>
      <c r="G95">
        <v>774524.31</v>
      </c>
      <c r="H95">
        <v>774524.31</v>
      </c>
      <c r="I95" t="s">
        <v>1070</v>
      </c>
      <c r="J95">
        <v>1.6818107732000001</v>
      </c>
    </row>
    <row r="96" spans="1:10" x14ac:dyDescent="0.25">
      <c r="A96" t="s">
        <v>131</v>
      </c>
      <c r="B96" t="s">
        <v>453</v>
      </c>
      <c r="C96" t="s">
        <v>335</v>
      </c>
      <c r="D96" t="s">
        <v>454</v>
      </c>
      <c r="E96" t="s">
        <v>622</v>
      </c>
      <c r="F96">
        <v>1</v>
      </c>
      <c r="G96">
        <v>780412.85</v>
      </c>
      <c r="H96">
        <v>780412.85</v>
      </c>
      <c r="I96" t="s">
        <v>1070</v>
      </c>
      <c r="J96">
        <v>1.9231528479019</v>
      </c>
    </row>
    <row r="97" spans="1:10" x14ac:dyDescent="0.25">
      <c r="A97" t="s">
        <v>131</v>
      </c>
      <c r="B97" t="s">
        <v>345</v>
      </c>
      <c r="C97" t="s">
        <v>800</v>
      </c>
      <c r="D97" t="s">
        <v>16</v>
      </c>
      <c r="E97" t="s">
        <v>76</v>
      </c>
      <c r="F97">
        <v>1</v>
      </c>
      <c r="G97">
        <v>969048.24</v>
      </c>
      <c r="H97">
        <v>969048.24</v>
      </c>
      <c r="I97" t="s">
        <v>1070</v>
      </c>
      <c r="J97">
        <v>0.45230212652486002</v>
      </c>
    </row>
    <row r="98" spans="1:10" x14ac:dyDescent="0.25">
      <c r="A98" t="s">
        <v>131</v>
      </c>
      <c r="B98" t="s">
        <v>345</v>
      </c>
      <c r="C98" t="s">
        <v>800</v>
      </c>
      <c r="D98" t="s">
        <v>927</v>
      </c>
      <c r="E98" t="s">
        <v>76</v>
      </c>
      <c r="F98">
        <v>1</v>
      </c>
      <c r="G98">
        <v>968174.49</v>
      </c>
      <c r="H98">
        <v>968174.49</v>
      </c>
      <c r="I98" t="s">
        <v>1070</v>
      </c>
      <c r="J98">
        <v>0.45189430473980002</v>
      </c>
    </row>
    <row r="99" spans="1:10" x14ac:dyDescent="0.25">
      <c r="A99" t="s">
        <v>131</v>
      </c>
      <c r="B99" t="s">
        <v>345</v>
      </c>
      <c r="C99" t="s">
        <v>860</v>
      </c>
      <c r="D99" t="s">
        <v>16</v>
      </c>
      <c r="E99" t="s">
        <v>76</v>
      </c>
      <c r="F99">
        <v>1</v>
      </c>
      <c r="G99">
        <v>969048.24</v>
      </c>
      <c r="H99">
        <v>969048.24</v>
      </c>
      <c r="I99" t="s">
        <v>1070</v>
      </c>
      <c r="J99">
        <v>1.8448619190908</v>
      </c>
    </row>
    <row r="100" spans="1:10" x14ac:dyDescent="0.25">
      <c r="A100" t="s">
        <v>131</v>
      </c>
      <c r="B100" t="s">
        <v>345</v>
      </c>
      <c r="C100" t="s">
        <v>98</v>
      </c>
      <c r="D100" t="s">
        <v>16</v>
      </c>
      <c r="E100" t="s">
        <v>76</v>
      </c>
      <c r="F100">
        <v>4</v>
      </c>
      <c r="G100">
        <v>969048.245</v>
      </c>
      <c r="H100">
        <v>3876192.98</v>
      </c>
      <c r="I100" t="s">
        <v>1070</v>
      </c>
      <c r="J100">
        <v>0.72919381598919997</v>
      </c>
    </row>
    <row r="101" spans="1:10" x14ac:dyDescent="0.25">
      <c r="A101" t="s">
        <v>131</v>
      </c>
      <c r="B101" t="s">
        <v>345</v>
      </c>
      <c r="C101" t="s">
        <v>98</v>
      </c>
      <c r="D101" t="s">
        <v>927</v>
      </c>
      <c r="E101" t="s">
        <v>76</v>
      </c>
      <c r="F101">
        <v>1</v>
      </c>
      <c r="G101">
        <v>968174.49</v>
      </c>
      <c r="H101">
        <v>968174.49</v>
      </c>
      <c r="I101" t="s">
        <v>1070</v>
      </c>
      <c r="J101">
        <v>0.18213408221654001</v>
      </c>
    </row>
    <row r="102" spans="1:10" x14ac:dyDescent="0.25">
      <c r="A102" t="s">
        <v>131</v>
      </c>
      <c r="B102" t="s">
        <v>345</v>
      </c>
      <c r="C102" t="s">
        <v>106</v>
      </c>
      <c r="D102" t="s">
        <v>16</v>
      </c>
      <c r="E102" t="s">
        <v>76</v>
      </c>
      <c r="F102">
        <v>5</v>
      </c>
      <c r="G102">
        <v>969048.24399999995</v>
      </c>
      <c r="H102">
        <v>4845241.22</v>
      </c>
      <c r="I102" t="s">
        <v>1070</v>
      </c>
      <c r="J102">
        <v>1.4767465235063999</v>
      </c>
    </row>
    <row r="103" spans="1:10" x14ac:dyDescent="0.25">
      <c r="A103" t="s">
        <v>131</v>
      </c>
      <c r="B103" t="s">
        <v>184</v>
      </c>
      <c r="C103" t="s">
        <v>98</v>
      </c>
      <c r="D103" t="s">
        <v>466</v>
      </c>
      <c r="E103" t="s">
        <v>622</v>
      </c>
      <c r="F103">
        <v>1</v>
      </c>
      <c r="G103">
        <v>463003.34</v>
      </c>
      <c r="H103">
        <v>463003.34</v>
      </c>
      <c r="I103" t="s">
        <v>1070</v>
      </c>
      <c r="J103">
        <v>8.7100713006901004E-2</v>
      </c>
    </row>
    <row r="104" spans="1:10" x14ac:dyDescent="0.25">
      <c r="A104" t="s">
        <v>131</v>
      </c>
      <c r="B104" t="s">
        <v>184</v>
      </c>
      <c r="C104" t="s">
        <v>106</v>
      </c>
      <c r="D104" t="s">
        <v>464</v>
      </c>
      <c r="E104" t="s">
        <v>621</v>
      </c>
      <c r="F104">
        <v>7</v>
      </c>
      <c r="G104">
        <v>463003.34</v>
      </c>
      <c r="H104">
        <v>3241023.38</v>
      </c>
      <c r="I104" t="s">
        <v>1070</v>
      </c>
      <c r="J104">
        <v>0.98780840657878999</v>
      </c>
    </row>
    <row r="105" spans="1:10" x14ac:dyDescent="0.25">
      <c r="A105" t="s">
        <v>131</v>
      </c>
      <c r="B105" t="s">
        <v>184</v>
      </c>
      <c r="C105" t="s">
        <v>334</v>
      </c>
      <c r="D105" t="s">
        <v>465</v>
      </c>
      <c r="E105" t="s">
        <v>622</v>
      </c>
      <c r="F105">
        <v>2</v>
      </c>
      <c r="G105">
        <v>463003.34</v>
      </c>
      <c r="H105">
        <v>463003.34</v>
      </c>
      <c r="I105" t="s">
        <v>1070</v>
      </c>
      <c r="J105">
        <v>0.13752430263120999</v>
      </c>
    </row>
    <row r="106" spans="1:10" x14ac:dyDescent="0.25">
      <c r="A106" t="s">
        <v>131</v>
      </c>
      <c r="B106" t="s">
        <v>184</v>
      </c>
      <c r="C106" t="s">
        <v>334</v>
      </c>
      <c r="D106" t="s">
        <v>463</v>
      </c>
      <c r="E106" t="s">
        <v>622</v>
      </c>
      <c r="F106">
        <v>2</v>
      </c>
      <c r="G106">
        <v>463003.34</v>
      </c>
      <c r="H106">
        <v>463003.34</v>
      </c>
      <c r="I106" t="s">
        <v>1070</v>
      </c>
      <c r="J106">
        <v>0.13752430263120999</v>
      </c>
    </row>
    <row r="107" spans="1:10" x14ac:dyDescent="0.25">
      <c r="A107" t="s">
        <v>131</v>
      </c>
      <c r="B107" t="s">
        <v>184</v>
      </c>
      <c r="C107" t="s">
        <v>909</v>
      </c>
      <c r="D107" t="s">
        <v>463</v>
      </c>
      <c r="E107" t="s">
        <v>622</v>
      </c>
      <c r="F107">
        <v>1</v>
      </c>
      <c r="G107">
        <v>463003.34</v>
      </c>
      <c r="H107">
        <v>463003.34</v>
      </c>
      <c r="I107" t="s">
        <v>1070</v>
      </c>
      <c r="J107">
        <v>1.0053706451636</v>
      </c>
    </row>
    <row r="108" spans="1:10" x14ac:dyDescent="0.25">
      <c r="A108" t="s">
        <v>131</v>
      </c>
      <c r="B108" t="s">
        <v>184</v>
      </c>
      <c r="C108" t="s">
        <v>335</v>
      </c>
      <c r="D108" t="s">
        <v>465</v>
      </c>
      <c r="E108" t="s">
        <v>622</v>
      </c>
      <c r="F108">
        <v>-1</v>
      </c>
      <c r="G108">
        <v>463105.81</v>
      </c>
      <c r="H108">
        <v>463105.81</v>
      </c>
      <c r="I108" t="s">
        <v>1070</v>
      </c>
      <c r="J108">
        <v>1.1412206467146999</v>
      </c>
    </row>
    <row r="109" spans="1:10" x14ac:dyDescent="0.25">
      <c r="A109" t="s">
        <v>132</v>
      </c>
      <c r="B109" t="s">
        <v>370</v>
      </c>
      <c r="C109" t="s">
        <v>800</v>
      </c>
      <c r="D109" t="s">
        <v>732</v>
      </c>
      <c r="E109" t="s">
        <v>621</v>
      </c>
      <c r="F109">
        <v>2</v>
      </c>
      <c r="G109">
        <v>343022.97499999998</v>
      </c>
      <c r="H109">
        <v>686045.95</v>
      </c>
      <c r="I109" t="s">
        <v>1070</v>
      </c>
      <c r="J109">
        <v>0.32021114044721999</v>
      </c>
    </row>
    <row r="110" spans="1:10" x14ac:dyDescent="0.25">
      <c r="A110" t="s">
        <v>132</v>
      </c>
      <c r="B110" t="s">
        <v>370</v>
      </c>
      <c r="C110" t="s">
        <v>98</v>
      </c>
      <c r="D110" t="s">
        <v>732</v>
      </c>
      <c r="E110" t="s">
        <v>622</v>
      </c>
      <c r="F110">
        <v>7</v>
      </c>
      <c r="G110">
        <v>343022.97714286001</v>
      </c>
      <c r="H110">
        <v>2401160.84</v>
      </c>
      <c r="I110" t="s">
        <v>1070</v>
      </c>
      <c r="J110">
        <v>0.45170909827184003</v>
      </c>
    </row>
    <row r="111" spans="1:10" x14ac:dyDescent="0.25">
      <c r="A111" t="s">
        <v>132</v>
      </c>
      <c r="B111" t="s">
        <v>370</v>
      </c>
      <c r="C111" t="s">
        <v>106</v>
      </c>
      <c r="D111" t="s">
        <v>732</v>
      </c>
      <c r="E111" t="s">
        <v>622</v>
      </c>
      <c r="F111">
        <v>8</v>
      </c>
      <c r="G111">
        <v>343022.97749999998</v>
      </c>
      <c r="H111">
        <v>2744183.82</v>
      </c>
      <c r="I111" t="s">
        <v>1070</v>
      </c>
      <c r="J111">
        <v>0.83638021969267995</v>
      </c>
    </row>
    <row r="112" spans="1:10" x14ac:dyDescent="0.25">
      <c r="A112" t="s">
        <v>132</v>
      </c>
      <c r="B112" t="s">
        <v>370</v>
      </c>
      <c r="C112" t="s">
        <v>334</v>
      </c>
      <c r="D112" t="s">
        <v>732</v>
      </c>
      <c r="E112" t="s">
        <v>622</v>
      </c>
      <c r="F112">
        <v>7</v>
      </c>
      <c r="G112">
        <v>343022.97714286001</v>
      </c>
      <c r="H112">
        <v>2401160.84</v>
      </c>
      <c r="I112" t="s">
        <v>1070</v>
      </c>
      <c r="J112">
        <v>0.71320861319565998</v>
      </c>
    </row>
    <row r="113" spans="1:10" x14ac:dyDescent="0.25">
      <c r="A113" t="s">
        <v>132</v>
      </c>
      <c r="B113" t="s">
        <v>370</v>
      </c>
      <c r="C113" t="s">
        <v>909</v>
      </c>
      <c r="D113" t="s">
        <v>732</v>
      </c>
      <c r="E113" t="s">
        <v>622</v>
      </c>
      <c r="F113">
        <v>2</v>
      </c>
      <c r="G113">
        <v>343022.98</v>
      </c>
      <c r="H113">
        <v>686045.96</v>
      </c>
      <c r="I113" t="s">
        <v>1070</v>
      </c>
      <c r="J113">
        <v>1.4896878917052001</v>
      </c>
    </row>
    <row r="114" spans="1:10" x14ac:dyDescent="0.25">
      <c r="A114" t="s">
        <v>132</v>
      </c>
      <c r="B114" t="s">
        <v>370</v>
      </c>
      <c r="C114" t="s">
        <v>335</v>
      </c>
      <c r="D114" t="s">
        <v>732</v>
      </c>
      <c r="E114" t="s">
        <v>622</v>
      </c>
      <c r="F114">
        <v>1</v>
      </c>
      <c r="G114">
        <v>342854.06</v>
      </c>
      <c r="H114">
        <v>342854.06</v>
      </c>
      <c r="I114" t="s">
        <v>1070</v>
      </c>
      <c r="J114">
        <v>0.84488711571540998</v>
      </c>
    </row>
    <row r="115" spans="1:10" x14ac:dyDescent="0.25">
      <c r="A115" t="s">
        <v>132</v>
      </c>
      <c r="B115" t="s">
        <v>370</v>
      </c>
      <c r="C115" t="s">
        <v>861</v>
      </c>
      <c r="D115" t="s">
        <v>732</v>
      </c>
      <c r="E115" t="s">
        <v>621</v>
      </c>
      <c r="F115">
        <v>1</v>
      </c>
      <c r="G115">
        <v>343022.98</v>
      </c>
      <c r="H115">
        <v>343022.98</v>
      </c>
      <c r="I115" t="s">
        <v>1070</v>
      </c>
      <c r="J115">
        <v>0.92589176164909004</v>
      </c>
    </row>
    <row r="116" spans="1:10" x14ac:dyDescent="0.25">
      <c r="A116" t="s">
        <v>132</v>
      </c>
      <c r="B116" t="s">
        <v>137</v>
      </c>
      <c r="C116" t="s">
        <v>98</v>
      </c>
      <c r="D116" t="s">
        <v>1369</v>
      </c>
      <c r="E116" t="s">
        <v>622</v>
      </c>
      <c r="F116">
        <v>6</v>
      </c>
      <c r="G116">
        <v>329673.41833333002</v>
      </c>
      <c r="H116">
        <v>1978040.51</v>
      </c>
      <c r="I116" t="s">
        <v>1070</v>
      </c>
      <c r="J116">
        <v>0.37211122230249</v>
      </c>
    </row>
    <row r="117" spans="1:10" x14ac:dyDescent="0.25">
      <c r="A117" t="s">
        <v>132</v>
      </c>
      <c r="B117" t="s">
        <v>137</v>
      </c>
      <c r="C117" t="s">
        <v>106</v>
      </c>
      <c r="D117" t="s">
        <v>1369</v>
      </c>
      <c r="E117" t="s">
        <v>622</v>
      </c>
      <c r="F117">
        <v>7</v>
      </c>
      <c r="G117">
        <v>329673.41857143003</v>
      </c>
      <c r="H117">
        <v>2307713.9300000002</v>
      </c>
      <c r="I117" t="s">
        <v>1070</v>
      </c>
      <c r="J117">
        <v>0.70335167407307997</v>
      </c>
    </row>
    <row r="118" spans="1:10" x14ac:dyDescent="0.25">
      <c r="A118" t="s">
        <v>132</v>
      </c>
      <c r="B118" t="s">
        <v>137</v>
      </c>
      <c r="C118" t="s">
        <v>334</v>
      </c>
      <c r="D118" t="s">
        <v>1369</v>
      </c>
      <c r="E118" t="s">
        <v>622</v>
      </c>
      <c r="F118">
        <v>4</v>
      </c>
      <c r="G118">
        <v>329673.41749999998</v>
      </c>
      <c r="H118">
        <v>1318693.67</v>
      </c>
      <c r="I118" t="s">
        <v>1070</v>
      </c>
      <c r="J118">
        <v>0.39168708232415</v>
      </c>
    </row>
    <row r="119" spans="1:10" x14ac:dyDescent="0.25">
      <c r="A119" t="s">
        <v>132</v>
      </c>
      <c r="B119" t="s">
        <v>188</v>
      </c>
      <c r="C119" t="s">
        <v>800</v>
      </c>
      <c r="D119" t="s">
        <v>209</v>
      </c>
      <c r="E119" t="s">
        <v>76</v>
      </c>
      <c r="F119">
        <v>3</v>
      </c>
      <c r="G119">
        <v>314963.11333333002</v>
      </c>
      <c r="H119">
        <v>944889.34</v>
      </c>
      <c r="I119" t="s">
        <v>1070</v>
      </c>
      <c r="J119">
        <v>0.44102598835809997</v>
      </c>
    </row>
    <row r="120" spans="1:10" x14ac:dyDescent="0.25">
      <c r="A120" t="s">
        <v>132</v>
      </c>
      <c r="B120" t="s">
        <v>188</v>
      </c>
      <c r="C120" t="s">
        <v>800</v>
      </c>
      <c r="D120" t="s">
        <v>5</v>
      </c>
      <c r="E120" t="s">
        <v>76</v>
      </c>
      <c r="F120">
        <v>1</v>
      </c>
      <c r="G120">
        <v>318088.99</v>
      </c>
      <c r="H120">
        <v>318088.99</v>
      </c>
      <c r="I120" t="s">
        <v>1070</v>
      </c>
      <c r="J120">
        <v>0.14846766204451001</v>
      </c>
    </row>
    <row r="121" spans="1:10" x14ac:dyDescent="0.25">
      <c r="A121" t="s">
        <v>132</v>
      </c>
      <c r="B121" t="s">
        <v>188</v>
      </c>
      <c r="C121" t="s">
        <v>98</v>
      </c>
      <c r="D121" t="s">
        <v>5</v>
      </c>
      <c r="E121" t="s">
        <v>76</v>
      </c>
      <c r="F121">
        <v>22</v>
      </c>
      <c r="G121">
        <v>318088.98954545002</v>
      </c>
      <c r="H121">
        <v>6997957.7699999996</v>
      </c>
      <c r="I121" t="s">
        <v>1070</v>
      </c>
      <c r="J121">
        <v>1.3164637459401001</v>
      </c>
    </row>
    <row r="122" spans="1:10" x14ac:dyDescent="0.25">
      <c r="A122" t="s">
        <v>132</v>
      </c>
      <c r="B122" t="s">
        <v>188</v>
      </c>
      <c r="C122" t="s">
        <v>106</v>
      </c>
      <c r="D122" t="s">
        <v>268</v>
      </c>
      <c r="E122" t="s">
        <v>76</v>
      </c>
      <c r="F122">
        <v>11</v>
      </c>
      <c r="G122">
        <v>315569.21000000002</v>
      </c>
      <c r="H122">
        <v>3471261.31</v>
      </c>
      <c r="I122" t="s">
        <v>1070</v>
      </c>
      <c r="J122">
        <v>1.0579809836020999</v>
      </c>
    </row>
    <row r="123" spans="1:10" x14ac:dyDescent="0.25">
      <c r="A123" t="s">
        <v>132</v>
      </c>
      <c r="B123" t="s">
        <v>188</v>
      </c>
      <c r="C123" t="s">
        <v>106</v>
      </c>
      <c r="D123" t="s">
        <v>209</v>
      </c>
      <c r="E123" t="s">
        <v>76</v>
      </c>
      <c r="F123">
        <v>3</v>
      </c>
      <c r="G123">
        <v>314963.11333333002</v>
      </c>
      <c r="H123">
        <v>944889.34</v>
      </c>
      <c r="I123" t="s">
        <v>1070</v>
      </c>
      <c r="J123">
        <v>0.28798608461093</v>
      </c>
    </row>
    <row r="124" spans="1:10" x14ac:dyDescent="0.25">
      <c r="A124" t="s">
        <v>132</v>
      </c>
      <c r="B124" t="s">
        <v>188</v>
      </c>
      <c r="C124" t="s">
        <v>106</v>
      </c>
      <c r="D124" t="s">
        <v>189</v>
      </c>
      <c r="E124" t="s">
        <v>76</v>
      </c>
      <c r="F124">
        <v>1</v>
      </c>
      <c r="G124">
        <v>316940.65999999997</v>
      </c>
      <c r="H124">
        <v>316940.65999999997</v>
      </c>
      <c r="I124" t="s">
        <v>1070</v>
      </c>
      <c r="J124">
        <v>9.6598083885043998E-2</v>
      </c>
    </row>
    <row r="125" spans="1:10" x14ac:dyDescent="0.25">
      <c r="A125" t="s">
        <v>132</v>
      </c>
      <c r="B125" t="s">
        <v>188</v>
      </c>
      <c r="C125" t="s">
        <v>334</v>
      </c>
      <c r="D125" t="s">
        <v>302</v>
      </c>
      <c r="E125" t="s">
        <v>76</v>
      </c>
      <c r="F125">
        <v>10</v>
      </c>
      <c r="G125">
        <v>316529.72100000002</v>
      </c>
      <c r="H125">
        <v>3165297.21</v>
      </c>
      <c r="I125" t="s">
        <v>1070</v>
      </c>
      <c r="J125">
        <v>0.94017743246895003</v>
      </c>
    </row>
    <row r="126" spans="1:10" x14ac:dyDescent="0.25">
      <c r="A126" t="s">
        <v>132</v>
      </c>
      <c r="B126" t="s">
        <v>188</v>
      </c>
      <c r="C126" t="s">
        <v>334</v>
      </c>
      <c r="D126" t="s">
        <v>268</v>
      </c>
      <c r="E126" t="s">
        <v>76</v>
      </c>
      <c r="F126">
        <v>7</v>
      </c>
      <c r="G126">
        <v>315569.21000000002</v>
      </c>
      <c r="H126">
        <v>2208984.4700000002</v>
      </c>
      <c r="I126" t="s">
        <v>1070</v>
      </c>
      <c r="J126">
        <v>0.65612712158817998</v>
      </c>
    </row>
    <row r="127" spans="1:10" x14ac:dyDescent="0.25">
      <c r="A127" t="s">
        <v>132</v>
      </c>
      <c r="B127" t="s">
        <v>188</v>
      </c>
      <c r="C127" t="s">
        <v>334</v>
      </c>
      <c r="D127" t="s">
        <v>189</v>
      </c>
      <c r="E127" t="s">
        <v>76</v>
      </c>
      <c r="F127">
        <v>3</v>
      </c>
      <c r="G127">
        <v>316940.65999999997</v>
      </c>
      <c r="H127">
        <v>950821.98</v>
      </c>
      <c r="I127" t="s">
        <v>1070</v>
      </c>
      <c r="J127">
        <v>0.28241940916866998</v>
      </c>
    </row>
    <row r="128" spans="1:10" x14ac:dyDescent="0.25">
      <c r="A128" t="s">
        <v>132</v>
      </c>
      <c r="B128" t="s">
        <v>188</v>
      </c>
      <c r="C128" t="s">
        <v>334</v>
      </c>
      <c r="D128" t="s">
        <v>303</v>
      </c>
      <c r="E128" t="s">
        <v>76</v>
      </c>
      <c r="F128">
        <v>2</v>
      </c>
      <c r="G128">
        <v>319145.76500000001</v>
      </c>
      <c r="H128">
        <v>638291.53</v>
      </c>
      <c r="I128" t="s">
        <v>1070</v>
      </c>
      <c r="J128">
        <v>0.18958955574413999</v>
      </c>
    </row>
    <row r="129" spans="1:10" x14ac:dyDescent="0.25">
      <c r="A129" t="s">
        <v>132</v>
      </c>
      <c r="B129" t="s">
        <v>188</v>
      </c>
      <c r="C129" t="s">
        <v>334</v>
      </c>
      <c r="D129" t="s">
        <v>979</v>
      </c>
      <c r="E129" t="s">
        <v>76</v>
      </c>
      <c r="F129">
        <v>1</v>
      </c>
      <c r="G129">
        <v>320110.07</v>
      </c>
      <c r="H129">
        <v>320110.07</v>
      </c>
      <c r="I129" t="s">
        <v>1070</v>
      </c>
      <c r="J129">
        <v>9.5081202096677003E-2</v>
      </c>
    </row>
    <row r="130" spans="1:10" x14ac:dyDescent="0.25">
      <c r="A130" t="s">
        <v>132</v>
      </c>
      <c r="B130" t="s">
        <v>188</v>
      </c>
      <c r="C130" t="s">
        <v>334</v>
      </c>
      <c r="D130" t="s">
        <v>5</v>
      </c>
      <c r="E130" t="s">
        <v>76</v>
      </c>
      <c r="F130">
        <v>1</v>
      </c>
      <c r="G130">
        <v>318088.99</v>
      </c>
      <c r="H130">
        <v>318088.99</v>
      </c>
      <c r="I130" t="s">
        <v>1070</v>
      </c>
      <c r="J130">
        <v>9.4480887598811999E-2</v>
      </c>
    </row>
    <row r="131" spans="1:10" x14ac:dyDescent="0.25">
      <c r="A131" t="s">
        <v>132</v>
      </c>
      <c r="B131" t="s">
        <v>188</v>
      </c>
      <c r="C131" t="s">
        <v>909</v>
      </c>
      <c r="D131" t="s">
        <v>5</v>
      </c>
      <c r="E131" t="s">
        <v>76</v>
      </c>
      <c r="F131">
        <v>1</v>
      </c>
      <c r="G131">
        <v>318088.99</v>
      </c>
      <c r="H131">
        <v>318088.99</v>
      </c>
      <c r="I131" t="s">
        <v>1070</v>
      </c>
      <c r="J131">
        <v>0.69070200032624995</v>
      </c>
    </row>
    <row r="132" spans="1:10" x14ac:dyDescent="0.25">
      <c r="A132" t="s">
        <v>132</v>
      </c>
      <c r="B132" t="s">
        <v>185</v>
      </c>
      <c r="C132" t="s">
        <v>98</v>
      </c>
      <c r="D132" t="s">
        <v>1258</v>
      </c>
      <c r="E132" t="s">
        <v>622</v>
      </c>
      <c r="F132">
        <v>4</v>
      </c>
      <c r="G132">
        <v>302576.9975</v>
      </c>
      <c r="H132">
        <v>1210307.99</v>
      </c>
      <c r="I132" t="s">
        <v>1070</v>
      </c>
      <c r="J132">
        <v>0.22768451062782999</v>
      </c>
    </row>
    <row r="133" spans="1:10" x14ac:dyDescent="0.25">
      <c r="A133" t="s">
        <v>132</v>
      </c>
      <c r="B133" t="s">
        <v>185</v>
      </c>
      <c r="C133" t="s">
        <v>106</v>
      </c>
      <c r="D133" t="s">
        <v>1258</v>
      </c>
      <c r="E133" t="s">
        <v>621</v>
      </c>
      <c r="F133">
        <v>5</v>
      </c>
      <c r="G133">
        <v>302576.99800000002</v>
      </c>
      <c r="H133">
        <v>1512884.99</v>
      </c>
      <c r="I133" t="s">
        <v>1070</v>
      </c>
      <c r="J133">
        <v>0.46110142880513999</v>
      </c>
    </row>
    <row r="134" spans="1:10" x14ac:dyDescent="0.25">
      <c r="A134" t="s">
        <v>132</v>
      </c>
      <c r="B134" t="s">
        <v>185</v>
      </c>
      <c r="C134" t="s">
        <v>334</v>
      </c>
      <c r="D134" t="s">
        <v>1258</v>
      </c>
      <c r="E134" t="s">
        <v>621</v>
      </c>
      <c r="F134">
        <v>4</v>
      </c>
      <c r="G134">
        <v>302576.9975</v>
      </c>
      <c r="H134">
        <v>1210307.99</v>
      </c>
      <c r="I134" t="s">
        <v>1070</v>
      </c>
      <c r="J134">
        <v>0.35949365353114998</v>
      </c>
    </row>
    <row r="135" spans="1:10" x14ac:dyDescent="0.25">
      <c r="A135" t="s">
        <v>132</v>
      </c>
      <c r="B135" t="s">
        <v>184</v>
      </c>
      <c r="C135" t="s">
        <v>800</v>
      </c>
      <c r="D135" t="s">
        <v>802</v>
      </c>
      <c r="E135" t="s">
        <v>621</v>
      </c>
      <c r="F135">
        <v>2</v>
      </c>
      <c r="G135">
        <v>337501.05499999999</v>
      </c>
      <c r="H135">
        <v>675002.11</v>
      </c>
      <c r="I135" t="s">
        <v>1070</v>
      </c>
      <c r="J135">
        <v>0.31505644111357001</v>
      </c>
    </row>
    <row r="136" spans="1:10" x14ac:dyDescent="0.25">
      <c r="A136" t="s">
        <v>132</v>
      </c>
      <c r="B136" t="s">
        <v>184</v>
      </c>
      <c r="C136" t="s">
        <v>800</v>
      </c>
      <c r="D136" t="s">
        <v>980</v>
      </c>
      <c r="E136" t="s">
        <v>621</v>
      </c>
      <c r="F136">
        <v>1</v>
      </c>
      <c r="G136">
        <v>337501.06</v>
      </c>
      <c r="H136">
        <v>337501.06</v>
      </c>
      <c r="I136" t="s">
        <v>1070</v>
      </c>
      <c r="J136">
        <v>0.15752822289053001</v>
      </c>
    </row>
    <row r="137" spans="1:10" x14ac:dyDescent="0.25">
      <c r="A137" t="s">
        <v>132</v>
      </c>
      <c r="B137" t="s">
        <v>184</v>
      </c>
      <c r="C137" t="s">
        <v>98</v>
      </c>
      <c r="D137" t="s">
        <v>740</v>
      </c>
      <c r="E137" t="s">
        <v>621</v>
      </c>
      <c r="F137">
        <v>10</v>
      </c>
      <c r="G137">
        <v>337501.05499999999</v>
      </c>
      <c r="H137">
        <v>3375010.55</v>
      </c>
      <c r="I137" t="s">
        <v>1070</v>
      </c>
      <c r="J137">
        <v>0.63491080930607002</v>
      </c>
    </row>
    <row r="138" spans="1:10" x14ac:dyDescent="0.25">
      <c r="A138" t="s">
        <v>132</v>
      </c>
      <c r="B138" t="s">
        <v>184</v>
      </c>
      <c r="C138" t="s">
        <v>98</v>
      </c>
      <c r="D138" t="s">
        <v>896</v>
      </c>
      <c r="E138" t="s">
        <v>76</v>
      </c>
      <c r="F138">
        <v>1</v>
      </c>
      <c r="G138">
        <v>348349.53</v>
      </c>
      <c r="H138">
        <v>348349.53</v>
      </c>
      <c r="I138" t="s">
        <v>1070</v>
      </c>
      <c r="J138">
        <v>6.5531908341350004E-2</v>
      </c>
    </row>
    <row r="139" spans="1:10" x14ac:dyDescent="0.25">
      <c r="A139" t="s">
        <v>132</v>
      </c>
      <c r="B139" t="s">
        <v>184</v>
      </c>
      <c r="C139" t="s">
        <v>106</v>
      </c>
      <c r="D139" t="s">
        <v>741</v>
      </c>
      <c r="E139" t="s">
        <v>621</v>
      </c>
      <c r="F139">
        <v>7</v>
      </c>
      <c r="G139">
        <v>337501.05571429001</v>
      </c>
      <c r="H139">
        <v>2362507.39</v>
      </c>
      <c r="I139" t="s">
        <v>1070</v>
      </c>
      <c r="J139">
        <v>0.72005178205363995</v>
      </c>
    </row>
    <row r="140" spans="1:10" x14ac:dyDescent="0.25">
      <c r="A140" t="s">
        <v>132</v>
      </c>
      <c r="B140" t="s">
        <v>184</v>
      </c>
      <c r="C140" t="s">
        <v>106</v>
      </c>
      <c r="D140" t="s">
        <v>475</v>
      </c>
      <c r="E140" t="s">
        <v>76</v>
      </c>
      <c r="F140">
        <v>3</v>
      </c>
      <c r="G140">
        <v>580582.55000000005</v>
      </c>
      <c r="H140">
        <v>1741747.65</v>
      </c>
      <c r="I140" t="s">
        <v>1070</v>
      </c>
      <c r="J140">
        <v>0.53085484709118003</v>
      </c>
    </row>
    <row r="141" spans="1:10" x14ac:dyDescent="0.25">
      <c r="A141" t="s">
        <v>132</v>
      </c>
      <c r="B141" t="s">
        <v>184</v>
      </c>
      <c r="C141" t="s">
        <v>106</v>
      </c>
      <c r="D141" t="s">
        <v>15</v>
      </c>
      <c r="E141" t="s">
        <v>76</v>
      </c>
      <c r="F141">
        <v>1</v>
      </c>
      <c r="G141">
        <v>579847.13</v>
      </c>
      <c r="H141">
        <v>579847.13</v>
      </c>
      <c r="I141" t="s">
        <v>1070</v>
      </c>
      <c r="J141">
        <v>0.17672747227901001</v>
      </c>
    </row>
    <row r="142" spans="1:10" x14ac:dyDescent="0.25">
      <c r="A142" t="s">
        <v>132</v>
      </c>
      <c r="B142" t="s">
        <v>184</v>
      </c>
      <c r="C142" t="s">
        <v>334</v>
      </c>
      <c r="D142" t="s">
        <v>742</v>
      </c>
      <c r="E142" t="s">
        <v>621</v>
      </c>
      <c r="F142">
        <v>14</v>
      </c>
      <c r="G142">
        <v>337501.05571429001</v>
      </c>
      <c r="H142">
        <v>4725014.78</v>
      </c>
      <c r="I142" t="s">
        <v>1070</v>
      </c>
      <c r="J142">
        <v>1.4034550216023001</v>
      </c>
    </row>
    <row r="143" spans="1:10" x14ac:dyDescent="0.25">
      <c r="A143" t="s">
        <v>132</v>
      </c>
      <c r="B143" t="s">
        <v>184</v>
      </c>
      <c r="C143" t="s">
        <v>334</v>
      </c>
      <c r="D143" t="s">
        <v>239</v>
      </c>
      <c r="E143" t="s">
        <v>76</v>
      </c>
      <c r="F143">
        <v>1</v>
      </c>
      <c r="G143">
        <v>580582.55000000005</v>
      </c>
      <c r="H143">
        <v>580582.55000000005</v>
      </c>
      <c r="I143" t="s">
        <v>1070</v>
      </c>
      <c r="J143">
        <v>0.17244845427809999</v>
      </c>
    </row>
    <row r="144" spans="1:10" x14ac:dyDescent="0.25">
      <c r="A144" t="s">
        <v>132</v>
      </c>
      <c r="B144" t="s">
        <v>184</v>
      </c>
      <c r="C144" t="s">
        <v>267</v>
      </c>
      <c r="D144" t="s">
        <v>1055</v>
      </c>
      <c r="E144" t="s">
        <v>622</v>
      </c>
      <c r="F144">
        <v>1</v>
      </c>
      <c r="G144">
        <v>338116.34</v>
      </c>
      <c r="H144">
        <v>338116.34</v>
      </c>
      <c r="I144" t="s">
        <v>1070</v>
      </c>
      <c r="J144">
        <v>0.15893309182567</v>
      </c>
    </row>
    <row r="145" spans="1:10" x14ac:dyDescent="0.25">
      <c r="A145" t="s">
        <v>132</v>
      </c>
      <c r="B145" t="s">
        <v>184</v>
      </c>
      <c r="C145" t="s">
        <v>909</v>
      </c>
      <c r="D145" t="s">
        <v>981</v>
      </c>
      <c r="E145" t="s">
        <v>622</v>
      </c>
      <c r="F145">
        <v>1</v>
      </c>
      <c r="G145">
        <v>337501.06</v>
      </c>
      <c r="H145">
        <v>337501.06</v>
      </c>
      <c r="I145" t="s">
        <v>1070</v>
      </c>
      <c r="J145">
        <v>0.73285358683502</v>
      </c>
    </row>
    <row r="146" spans="1:10" x14ac:dyDescent="0.25">
      <c r="A146" t="s">
        <v>132</v>
      </c>
      <c r="B146" t="s">
        <v>184</v>
      </c>
      <c r="C146" t="s">
        <v>335</v>
      </c>
      <c r="D146" t="s">
        <v>755</v>
      </c>
      <c r="E146" t="s">
        <v>621</v>
      </c>
      <c r="F146">
        <v>3</v>
      </c>
      <c r="G146">
        <v>338116.33666666999</v>
      </c>
      <c r="H146">
        <v>1014349.01</v>
      </c>
      <c r="I146" t="s">
        <v>1070</v>
      </c>
      <c r="J146">
        <v>2.4996361699426002</v>
      </c>
    </row>
    <row r="147" spans="1:10" x14ac:dyDescent="0.25">
      <c r="A147" t="s">
        <v>132</v>
      </c>
      <c r="B147" t="s">
        <v>184</v>
      </c>
      <c r="C147" t="s">
        <v>861</v>
      </c>
      <c r="D147" t="s">
        <v>969</v>
      </c>
      <c r="E147" t="s">
        <v>621</v>
      </c>
      <c r="F147">
        <v>1</v>
      </c>
      <c r="G147">
        <v>337501.06</v>
      </c>
      <c r="H147">
        <v>337501.06</v>
      </c>
      <c r="I147" t="s">
        <v>1070</v>
      </c>
      <c r="J147">
        <v>0.91098692863619002</v>
      </c>
    </row>
    <row r="148" spans="1:10" x14ac:dyDescent="0.25">
      <c r="A148" t="s">
        <v>109</v>
      </c>
      <c r="B148" t="s">
        <v>190</v>
      </c>
      <c r="C148" t="s">
        <v>800</v>
      </c>
      <c r="D148" t="s">
        <v>970</v>
      </c>
      <c r="E148" t="s">
        <v>621</v>
      </c>
      <c r="F148">
        <v>2</v>
      </c>
      <c r="G148">
        <v>66939.16</v>
      </c>
      <c r="H148">
        <v>133878.32</v>
      </c>
      <c r="I148" t="s">
        <v>1070</v>
      </c>
      <c r="J148">
        <v>6.2487548433679999E-2</v>
      </c>
    </row>
    <row r="149" spans="1:10" x14ac:dyDescent="0.25">
      <c r="A149" t="s">
        <v>109</v>
      </c>
      <c r="B149" t="s">
        <v>190</v>
      </c>
      <c r="C149" t="s">
        <v>800</v>
      </c>
      <c r="D149" t="s">
        <v>757</v>
      </c>
      <c r="E149" t="s">
        <v>621</v>
      </c>
      <c r="F149">
        <v>2</v>
      </c>
      <c r="G149">
        <v>60711.875</v>
      </c>
      <c r="H149">
        <v>121423.75</v>
      </c>
      <c r="I149" t="s">
        <v>1070</v>
      </c>
      <c r="J149">
        <v>5.6674392531399997E-2</v>
      </c>
    </row>
    <row r="150" spans="1:10" x14ac:dyDescent="0.25">
      <c r="A150" t="s">
        <v>109</v>
      </c>
      <c r="B150" t="s">
        <v>190</v>
      </c>
      <c r="C150" t="s">
        <v>98</v>
      </c>
      <c r="D150" t="s">
        <v>757</v>
      </c>
      <c r="E150" t="s">
        <v>622</v>
      </c>
      <c r="F150">
        <v>17</v>
      </c>
      <c r="G150">
        <v>60711.877058824</v>
      </c>
      <c r="H150">
        <v>1032101.91</v>
      </c>
      <c r="I150" t="s">
        <v>1070</v>
      </c>
      <c r="J150">
        <v>0.19416018091097001</v>
      </c>
    </row>
    <row r="151" spans="1:10" x14ac:dyDescent="0.25">
      <c r="A151" t="s">
        <v>109</v>
      </c>
      <c r="B151" t="s">
        <v>190</v>
      </c>
      <c r="C151" t="s">
        <v>98</v>
      </c>
      <c r="D151" t="s">
        <v>803</v>
      </c>
      <c r="E151" t="s">
        <v>622</v>
      </c>
      <c r="F151">
        <v>5</v>
      </c>
      <c r="G151">
        <v>66939.16</v>
      </c>
      <c r="H151">
        <v>334695.8</v>
      </c>
      <c r="I151" t="s">
        <v>1070</v>
      </c>
      <c r="J151">
        <v>6.2963353181026999E-2</v>
      </c>
    </row>
    <row r="152" spans="1:10" x14ac:dyDescent="0.25">
      <c r="A152" t="s">
        <v>109</v>
      </c>
      <c r="B152" t="s">
        <v>190</v>
      </c>
      <c r="C152" t="s">
        <v>98</v>
      </c>
      <c r="D152" t="s">
        <v>1158</v>
      </c>
      <c r="E152" t="s">
        <v>622</v>
      </c>
      <c r="F152">
        <v>3</v>
      </c>
      <c r="G152">
        <v>66939.16</v>
      </c>
      <c r="H152">
        <v>200817.48</v>
      </c>
      <c r="I152" t="s">
        <v>1070</v>
      </c>
      <c r="J152">
        <v>3.7778011908616002E-2</v>
      </c>
    </row>
    <row r="153" spans="1:10" x14ac:dyDescent="0.25">
      <c r="A153" t="s">
        <v>109</v>
      </c>
      <c r="B153" t="s">
        <v>190</v>
      </c>
      <c r="C153" t="s">
        <v>106</v>
      </c>
      <c r="D153" t="s">
        <v>757</v>
      </c>
      <c r="E153" t="s">
        <v>622</v>
      </c>
      <c r="F153">
        <v>6</v>
      </c>
      <c r="G153">
        <v>60711.876666666998</v>
      </c>
      <c r="H153">
        <v>364271.26</v>
      </c>
      <c r="I153" t="s">
        <v>1070</v>
      </c>
      <c r="J153">
        <v>0.11102363997851</v>
      </c>
    </row>
    <row r="154" spans="1:10" x14ac:dyDescent="0.25">
      <c r="A154" t="s">
        <v>109</v>
      </c>
      <c r="B154" t="s">
        <v>190</v>
      </c>
      <c r="C154" t="s">
        <v>334</v>
      </c>
      <c r="D154" t="s">
        <v>655</v>
      </c>
      <c r="E154" t="s">
        <v>621</v>
      </c>
      <c r="F154">
        <v>7</v>
      </c>
      <c r="G154">
        <v>66939.158571428998</v>
      </c>
      <c r="H154">
        <v>468574.11</v>
      </c>
      <c r="I154" t="s">
        <v>1070</v>
      </c>
      <c r="J154">
        <v>0.13917896944066999</v>
      </c>
    </row>
    <row r="155" spans="1:10" x14ac:dyDescent="0.25">
      <c r="A155" t="s">
        <v>109</v>
      </c>
      <c r="B155" t="s">
        <v>190</v>
      </c>
      <c r="C155" t="s">
        <v>334</v>
      </c>
      <c r="D155" t="s">
        <v>757</v>
      </c>
      <c r="E155" t="s">
        <v>622</v>
      </c>
      <c r="F155">
        <v>5</v>
      </c>
      <c r="G155">
        <v>60711.877999999997</v>
      </c>
      <c r="H155">
        <v>303559.39</v>
      </c>
      <c r="I155" t="s">
        <v>1070</v>
      </c>
      <c r="J155">
        <v>9.0165210075815003E-2</v>
      </c>
    </row>
    <row r="156" spans="1:10" x14ac:dyDescent="0.25">
      <c r="A156" t="s">
        <v>109</v>
      </c>
      <c r="B156" t="s">
        <v>190</v>
      </c>
      <c r="C156" t="s">
        <v>267</v>
      </c>
      <c r="D156" t="s">
        <v>757</v>
      </c>
      <c r="E156" t="s">
        <v>622</v>
      </c>
      <c r="F156">
        <v>38</v>
      </c>
      <c r="G156">
        <v>60725.027105262998</v>
      </c>
      <c r="H156">
        <v>2307551.0299999998</v>
      </c>
      <c r="I156" t="s">
        <v>1070</v>
      </c>
      <c r="J156">
        <v>1.0846746411114001</v>
      </c>
    </row>
    <row r="157" spans="1:10" x14ac:dyDescent="0.25">
      <c r="A157" t="s">
        <v>109</v>
      </c>
      <c r="B157" t="s">
        <v>190</v>
      </c>
      <c r="C157" t="s">
        <v>267</v>
      </c>
      <c r="D157" t="s">
        <v>652</v>
      </c>
      <c r="E157" t="s">
        <v>621</v>
      </c>
      <c r="F157">
        <v>11</v>
      </c>
      <c r="G157">
        <v>66956.632727272998</v>
      </c>
      <c r="H157">
        <v>736522.96</v>
      </c>
      <c r="I157" t="s">
        <v>1070</v>
      </c>
      <c r="J157">
        <v>0.34620589834078003</v>
      </c>
    </row>
    <row r="158" spans="1:10" x14ac:dyDescent="0.25">
      <c r="A158" t="s">
        <v>109</v>
      </c>
      <c r="B158" t="s">
        <v>190</v>
      </c>
      <c r="C158" t="s">
        <v>267</v>
      </c>
      <c r="D158" t="s">
        <v>654</v>
      </c>
      <c r="E158" t="s">
        <v>622</v>
      </c>
      <c r="F158">
        <v>1</v>
      </c>
      <c r="G158">
        <v>66956.63</v>
      </c>
      <c r="H158">
        <v>66956.63</v>
      </c>
      <c r="I158" t="s">
        <v>1070</v>
      </c>
      <c r="J158">
        <v>3.1473262203558998E-2</v>
      </c>
    </row>
    <row r="159" spans="1:10" x14ac:dyDescent="0.25">
      <c r="A159" t="s">
        <v>109</v>
      </c>
      <c r="B159" t="s">
        <v>190</v>
      </c>
      <c r="C159" t="s">
        <v>909</v>
      </c>
      <c r="D159" t="s">
        <v>982</v>
      </c>
      <c r="E159" t="s">
        <v>622</v>
      </c>
      <c r="F159">
        <v>2</v>
      </c>
      <c r="G159">
        <v>66939.16</v>
      </c>
      <c r="H159">
        <v>133878.32</v>
      </c>
      <c r="I159" t="s">
        <v>1070</v>
      </c>
      <c r="J159">
        <v>0.29070488552376</v>
      </c>
    </row>
    <row r="160" spans="1:10" x14ac:dyDescent="0.25">
      <c r="A160" t="s">
        <v>109</v>
      </c>
      <c r="B160" t="s">
        <v>190</v>
      </c>
      <c r="C160" t="s">
        <v>909</v>
      </c>
      <c r="D160" t="s">
        <v>757</v>
      </c>
      <c r="E160" t="s">
        <v>622</v>
      </c>
      <c r="F160">
        <v>2</v>
      </c>
      <c r="G160">
        <v>60711.875</v>
      </c>
      <c r="H160">
        <v>121423.75</v>
      </c>
      <c r="I160" t="s">
        <v>1070</v>
      </c>
      <c r="J160">
        <v>0.26366089254493003</v>
      </c>
    </row>
    <row r="161" spans="1:10" x14ac:dyDescent="0.25">
      <c r="A161" t="s">
        <v>109</v>
      </c>
      <c r="B161" t="s">
        <v>190</v>
      </c>
      <c r="C161" t="s">
        <v>335</v>
      </c>
      <c r="D161" t="s">
        <v>653</v>
      </c>
      <c r="E161" t="s">
        <v>621</v>
      </c>
      <c r="F161">
        <v>1</v>
      </c>
      <c r="G161">
        <v>66956.63</v>
      </c>
      <c r="H161">
        <v>66956.63</v>
      </c>
      <c r="I161" t="s">
        <v>1070</v>
      </c>
      <c r="J161">
        <v>0.16499963278464</v>
      </c>
    </row>
    <row r="162" spans="1:10" x14ac:dyDescent="0.25">
      <c r="A162" t="s">
        <v>109</v>
      </c>
      <c r="B162" t="s">
        <v>1016</v>
      </c>
      <c r="C162" t="s">
        <v>800</v>
      </c>
      <c r="D162" t="s">
        <v>1073</v>
      </c>
      <c r="E162" t="s">
        <v>621</v>
      </c>
      <c r="F162">
        <v>10</v>
      </c>
      <c r="G162">
        <v>60622.578000000001</v>
      </c>
      <c r="H162">
        <v>606225.78</v>
      </c>
      <c r="I162" t="s">
        <v>1070</v>
      </c>
      <c r="J162">
        <v>0.28295516995954001</v>
      </c>
    </row>
    <row r="163" spans="1:10" x14ac:dyDescent="0.25">
      <c r="A163" t="s">
        <v>109</v>
      </c>
      <c r="B163" t="s">
        <v>1016</v>
      </c>
      <c r="C163" t="s">
        <v>98</v>
      </c>
      <c r="D163" t="s">
        <v>1017</v>
      </c>
      <c r="E163" t="s">
        <v>622</v>
      </c>
      <c r="F163">
        <v>38</v>
      </c>
      <c r="G163">
        <v>60405.805789473998</v>
      </c>
      <c r="H163">
        <v>2295420.62</v>
      </c>
      <c r="I163" t="s">
        <v>1070</v>
      </c>
      <c r="J163">
        <v>0.43181712825816998</v>
      </c>
    </row>
    <row r="164" spans="1:10" x14ac:dyDescent="0.25">
      <c r="A164" t="s">
        <v>109</v>
      </c>
      <c r="B164" t="s">
        <v>1016</v>
      </c>
      <c r="C164" t="s">
        <v>106</v>
      </c>
      <c r="D164" t="s">
        <v>1017</v>
      </c>
      <c r="E164" t="s">
        <v>622</v>
      </c>
      <c r="F164">
        <v>39</v>
      </c>
      <c r="G164">
        <v>60405.805897436003</v>
      </c>
      <c r="H164">
        <v>2355826.4300000002</v>
      </c>
      <c r="I164" t="s">
        <v>1070</v>
      </c>
      <c r="J164">
        <v>0.71801553989236999</v>
      </c>
    </row>
    <row r="165" spans="1:10" x14ac:dyDescent="0.25">
      <c r="A165" t="s">
        <v>109</v>
      </c>
      <c r="B165" t="s">
        <v>1016</v>
      </c>
      <c r="C165" t="s">
        <v>267</v>
      </c>
      <c r="D165" t="s">
        <v>1017</v>
      </c>
      <c r="E165" t="s">
        <v>622</v>
      </c>
      <c r="F165">
        <v>28</v>
      </c>
      <c r="G165">
        <v>60399.834999999999</v>
      </c>
      <c r="H165">
        <v>1691195.38</v>
      </c>
      <c r="I165" t="s">
        <v>1070</v>
      </c>
      <c r="J165">
        <v>0.79495392214612004</v>
      </c>
    </row>
    <row r="166" spans="1:10" x14ac:dyDescent="0.25">
      <c r="A166" t="s">
        <v>109</v>
      </c>
      <c r="B166" t="s">
        <v>1016</v>
      </c>
      <c r="C166" t="s">
        <v>335</v>
      </c>
      <c r="D166" t="s">
        <v>1017</v>
      </c>
      <c r="E166" t="s">
        <v>622</v>
      </c>
      <c r="F166">
        <v>5</v>
      </c>
      <c r="G166">
        <v>60399.834000000003</v>
      </c>
      <c r="H166">
        <v>301999.17</v>
      </c>
      <c r="I166" t="s">
        <v>1070</v>
      </c>
      <c r="J166">
        <v>0.74420938077777998</v>
      </c>
    </row>
    <row r="167" spans="1:10" x14ac:dyDescent="0.25">
      <c r="A167" t="s">
        <v>109</v>
      </c>
      <c r="B167" t="s">
        <v>429</v>
      </c>
      <c r="C167" t="s">
        <v>800</v>
      </c>
      <c r="D167" t="s">
        <v>849</v>
      </c>
      <c r="E167" t="s">
        <v>621</v>
      </c>
      <c r="F167">
        <v>4</v>
      </c>
      <c r="G167">
        <v>61545.8125</v>
      </c>
      <c r="H167">
        <v>246183.25</v>
      </c>
      <c r="I167" t="s">
        <v>1070</v>
      </c>
      <c r="J167">
        <v>0.11490574245281999</v>
      </c>
    </row>
    <row r="168" spans="1:10" x14ac:dyDescent="0.25">
      <c r="A168" t="s">
        <v>109</v>
      </c>
      <c r="B168" t="s">
        <v>429</v>
      </c>
      <c r="C168" t="s">
        <v>98</v>
      </c>
      <c r="D168" t="s">
        <v>850</v>
      </c>
      <c r="E168" t="s">
        <v>622</v>
      </c>
      <c r="F168">
        <v>54</v>
      </c>
      <c r="G168">
        <v>59382.756851851998</v>
      </c>
      <c r="H168">
        <v>3206668.87</v>
      </c>
      <c r="I168" t="s">
        <v>1070</v>
      </c>
      <c r="J168">
        <v>0.60324218169578003</v>
      </c>
    </row>
    <row r="169" spans="1:10" x14ac:dyDescent="0.25">
      <c r="A169" t="s">
        <v>109</v>
      </c>
      <c r="B169" t="s">
        <v>429</v>
      </c>
      <c r="C169" t="s">
        <v>98</v>
      </c>
      <c r="D169" t="s">
        <v>849</v>
      </c>
      <c r="E169" t="s">
        <v>622</v>
      </c>
      <c r="F169">
        <v>21</v>
      </c>
      <c r="G169">
        <v>61545.811428571003</v>
      </c>
      <c r="H169">
        <v>1292462.04</v>
      </c>
      <c r="I169" t="s">
        <v>1070</v>
      </c>
      <c r="J169">
        <v>0.2431394236127</v>
      </c>
    </row>
    <row r="170" spans="1:10" x14ac:dyDescent="0.25">
      <c r="A170" t="s">
        <v>109</v>
      </c>
      <c r="B170" t="s">
        <v>429</v>
      </c>
      <c r="C170" t="s">
        <v>106</v>
      </c>
      <c r="D170" t="s">
        <v>850</v>
      </c>
      <c r="E170" t="s">
        <v>622</v>
      </c>
      <c r="F170">
        <v>67</v>
      </c>
      <c r="G170">
        <v>59382.756865672003</v>
      </c>
      <c r="H170">
        <v>3978644.71</v>
      </c>
      <c r="I170" t="s">
        <v>1070</v>
      </c>
      <c r="J170">
        <v>1.2126227523012001</v>
      </c>
    </row>
    <row r="171" spans="1:10" x14ac:dyDescent="0.25">
      <c r="A171" t="s">
        <v>109</v>
      </c>
      <c r="B171" t="s">
        <v>429</v>
      </c>
      <c r="C171" t="s">
        <v>334</v>
      </c>
      <c r="D171" t="s">
        <v>849</v>
      </c>
      <c r="E171" t="s">
        <v>622</v>
      </c>
      <c r="F171">
        <v>56</v>
      </c>
      <c r="G171">
        <v>61545.811607142998</v>
      </c>
      <c r="H171">
        <v>3446565.45</v>
      </c>
      <c r="I171" t="s">
        <v>1070</v>
      </c>
      <c r="J171">
        <v>1.0237215783022999</v>
      </c>
    </row>
    <row r="172" spans="1:10" x14ac:dyDescent="0.25">
      <c r="A172" t="s">
        <v>109</v>
      </c>
      <c r="B172" t="s">
        <v>429</v>
      </c>
      <c r="C172" t="s">
        <v>267</v>
      </c>
      <c r="D172" t="s">
        <v>850</v>
      </c>
      <c r="E172" t="s">
        <v>622</v>
      </c>
      <c r="F172">
        <v>42</v>
      </c>
      <c r="G172">
        <v>59351.694523810002</v>
      </c>
      <c r="H172">
        <v>2492771.17</v>
      </c>
      <c r="I172" t="s">
        <v>1070</v>
      </c>
      <c r="J172">
        <v>1.1717381930196</v>
      </c>
    </row>
    <row r="173" spans="1:10" x14ac:dyDescent="0.25">
      <c r="A173" t="s">
        <v>109</v>
      </c>
      <c r="B173" t="s">
        <v>429</v>
      </c>
      <c r="C173" t="s">
        <v>267</v>
      </c>
      <c r="D173" t="s">
        <v>849</v>
      </c>
      <c r="E173" t="s">
        <v>622</v>
      </c>
      <c r="F173">
        <v>5</v>
      </c>
      <c r="G173">
        <v>61519.495999999999</v>
      </c>
      <c r="H173">
        <v>307597.48</v>
      </c>
      <c r="I173" t="s">
        <v>1070</v>
      </c>
      <c r="J173">
        <v>0.14458756573014001</v>
      </c>
    </row>
    <row r="174" spans="1:10" x14ac:dyDescent="0.25">
      <c r="A174" t="s">
        <v>109</v>
      </c>
      <c r="B174" t="s">
        <v>429</v>
      </c>
      <c r="C174" t="s">
        <v>909</v>
      </c>
      <c r="D174" t="s">
        <v>849</v>
      </c>
      <c r="E174" t="s">
        <v>622</v>
      </c>
      <c r="F174">
        <v>6</v>
      </c>
      <c r="G174">
        <v>61545.811666667003</v>
      </c>
      <c r="H174">
        <v>369274.87</v>
      </c>
      <c r="I174" t="s">
        <v>1070</v>
      </c>
      <c r="J174">
        <v>0.80184759421951002</v>
      </c>
    </row>
    <row r="175" spans="1:10" x14ac:dyDescent="0.25">
      <c r="A175" t="s">
        <v>109</v>
      </c>
      <c r="B175" t="s">
        <v>429</v>
      </c>
      <c r="C175" t="s">
        <v>335</v>
      </c>
      <c r="D175" t="s">
        <v>849</v>
      </c>
      <c r="E175" t="s">
        <v>622</v>
      </c>
      <c r="F175">
        <v>5</v>
      </c>
      <c r="G175">
        <v>61519.495999999999</v>
      </c>
      <c r="H175">
        <v>307597.48</v>
      </c>
      <c r="I175" t="s">
        <v>1070</v>
      </c>
      <c r="J175">
        <v>0.75800516312546995</v>
      </c>
    </row>
    <row r="176" spans="1:10" x14ac:dyDescent="0.25">
      <c r="A176" t="s">
        <v>109</v>
      </c>
      <c r="B176" t="s">
        <v>370</v>
      </c>
      <c r="C176" t="s">
        <v>774</v>
      </c>
      <c r="D176" t="s">
        <v>1020</v>
      </c>
      <c r="E176" t="s">
        <v>621</v>
      </c>
      <c r="F176">
        <v>131</v>
      </c>
      <c r="G176">
        <v>63043.157633588002</v>
      </c>
      <c r="H176">
        <v>8258653.6500000004</v>
      </c>
      <c r="I176" t="s">
        <v>1070</v>
      </c>
      <c r="J176">
        <v>6.3612261609737004</v>
      </c>
    </row>
    <row r="177" spans="1:10" x14ac:dyDescent="0.25">
      <c r="A177" t="s">
        <v>109</v>
      </c>
      <c r="B177" t="s">
        <v>370</v>
      </c>
      <c r="C177" t="s">
        <v>774</v>
      </c>
      <c r="D177" t="s">
        <v>1197</v>
      </c>
      <c r="E177" t="s">
        <v>622</v>
      </c>
      <c r="F177">
        <v>131</v>
      </c>
      <c r="G177">
        <v>57861.871755724998</v>
      </c>
      <c r="H177">
        <v>7579905.2000000002</v>
      </c>
      <c r="I177" t="s">
        <v>1070</v>
      </c>
      <c r="J177">
        <v>5.8384203163599997</v>
      </c>
    </row>
    <row r="178" spans="1:10" x14ac:dyDescent="0.25">
      <c r="A178" t="s">
        <v>109</v>
      </c>
      <c r="B178" t="s">
        <v>370</v>
      </c>
      <c r="C178" t="s">
        <v>781</v>
      </c>
      <c r="D178" t="s">
        <v>1360</v>
      </c>
      <c r="E178" t="s">
        <v>76</v>
      </c>
      <c r="F178">
        <v>14</v>
      </c>
      <c r="G178">
        <v>61152.749285714002</v>
      </c>
      <c r="H178">
        <v>856138.49</v>
      </c>
      <c r="I178" t="s">
        <v>1070</v>
      </c>
      <c r="J178">
        <v>0.66993124758702005</v>
      </c>
    </row>
    <row r="179" spans="1:10" x14ac:dyDescent="0.25">
      <c r="A179" t="s">
        <v>109</v>
      </c>
      <c r="B179" t="s">
        <v>370</v>
      </c>
      <c r="C179" t="s">
        <v>781</v>
      </c>
      <c r="D179" t="s">
        <v>1371</v>
      </c>
      <c r="E179" t="s">
        <v>76</v>
      </c>
      <c r="F179">
        <v>1</v>
      </c>
      <c r="G179">
        <v>61029.82</v>
      </c>
      <c r="H179">
        <v>61029.82</v>
      </c>
      <c r="I179" t="s">
        <v>1070</v>
      </c>
      <c r="J179">
        <v>4.7756039391022999E-2</v>
      </c>
    </row>
    <row r="180" spans="1:10" x14ac:dyDescent="0.25">
      <c r="A180" t="s">
        <v>109</v>
      </c>
      <c r="B180" t="s">
        <v>370</v>
      </c>
      <c r="C180" t="s">
        <v>98</v>
      </c>
      <c r="D180" t="s">
        <v>1371</v>
      </c>
      <c r="E180" t="s">
        <v>76</v>
      </c>
      <c r="F180">
        <v>15</v>
      </c>
      <c r="G180">
        <v>61070.676666667001</v>
      </c>
      <c r="H180">
        <v>916060.15</v>
      </c>
      <c r="I180" t="s">
        <v>1070</v>
      </c>
      <c r="J180">
        <v>0.17233027351856001</v>
      </c>
    </row>
    <row r="181" spans="1:10" x14ac:dyDescent="0.25">
      <c r="A181" t="s">
        <v>109</v>
      </c>
      <c r="B181" t="s">
        <v>370</v>
      </c>
      <c r="C181" t="s">
        <v>98</v>
      </c>
      <c r="D181" t="s">
        <v>1373</v>
      </c>
      <c r="E181" t="s">
        <v>76</v>
      </c>
      <c r="F181">
        <v>8</v>
      </c>
      <c r="G181">
        <v>60929.948750000003</v>
      </c>
      <c r="H181">
        <v>487439.59</v>
      </c>
      <c r="I181" t="s">
        <v>1070</v>
      </c>
      <c r="J181">
        <v>9.1697688048625006E-2</v>
      </c>
    </row>
    <row r="182" spans="1:10" x14ac:dyDescent="0.25">
      <c r="A182" t="s">
        <v>109</v>
      </c>
      <c r="B182" t="s">
        <v>319</v>
      </c>
      <c r="C182" t="s">
        <v>267</v>
      </c>
      <c r="D182" t="s">
        <v>320</v>
      </c>
      <c r="E182" t="s">
        <v>622</v>
      </c>
      <c r="F182">
        <v>54</v>
      </c>
      <c r="G182">
        <v>78021.859814815005</v>
      </c>
      <c r="H182">
        <v>4213180.43</v>
      </c>
      <c r="I182" t="s">
        <v>1070</v>
      </c>
      <c r="J182">
        <v>1.9804242295989001</v>
      </c>
    </row>
    <row r="183" spans="1:10" x14ac:dyDescent="0.25">
      <c r="A183" t="s">
        <v>109</v>
      </c>
      <c r="B183" t="s">
        <v>743</v>
      </c>
      <c r="C183" t="s">
        <v>774</v>
      </c>
      <c r="D183" t="s">
        <v>1021</v>
      </c>
      <c r="E183" t="s">
        <v>621</v>
      </c>
      <c r="F183">
        <v>257</v>
      </c>
      <c r="G183">
        <v>63065.136536965001</v>
      </c>
      <c r="H183">
        <v>16207740.09</v>
      </c>
      <c r="I183" t="s">
        <v>1070</v>
      </c>
      <c r="J183">
        <v>12.484008246401</v>
      </c>
    </row>
    <row r="184" spans="1:10" x14ac:dyDescent="0.25">
      <c r="A184" t="s">
        <v>109</v>
      </c>
      <c r="B184" t="s">
        <v>868</v>
      </c>
      <c r="C184" t="s">
        <v>800</v>
      </c>
      <c r="D184" t="s">
        <v>971</v>
      </c>
      <c r="E184" t="s">
        <v>622</v>
      </c>
      <c r="F184">
        <v>-7</v>
      </c>
      <c r="G184">
        <v>57387.08</v>
      </c>
      <c r="H184">
        <v>172161.24</v>
      </c>
      <c r="I184" t="s">
        <v>1070</v>
      </c>
      <c r="J184">
        <v>8.0356056327141004E-2</v>
      </c>
    </row>
    <row r="185" spans="1:10" x14ac:dyDescent="0.25">
      <c r="A185" t="s">
        <v>109</v>
      </c>
      <c r="B185" t="s">
        <v>868</v>
      </c>
      <c r="C185" t="s">
        <v>98</v>
      </c>
      <c r="D185" t="s">
        <v>870</v>
      </c>
      <c r="E185" t="s">
        <v>622</v>
      </c>
      <c r="F185">
        <v>7</v>
      </c>
      <c r="G185">
        <v>57387.08047619</v>
      </c>
      <c r="H185">
        <v>401709.56333332998</v>
      </c>
      <c r="I185" t="s">
        <v>1070</v>
      </c>
      <c r="J185">
        <v>7.5570058280840999E-2</v>
      </c>
    </row>
    <row r="186" spans="1:10" x14ac:dyDescent="0.25">
      <c r="A186" t="s">
        <v>109</v>
      </c>
      <c r="B186" t="s">
        <v>868</v>
      </c>
      <c r="C186" t="s">
        <v>98</v>
      </c>
      <c r="D186" t="s">
        <v>870</v>
      </c>
      <c r="E186" t="s">
        <v>621</v>
      </c>
      <c r="F186">
        <v>77</v>
      </c>
      <c r="G186">
        <v>57387.08047619</v>
      </c>
      <c r="H186">
        <v>4418805.1966666998</v>
      </c>
      <c r="I186" t="s">
        <v>1070</v>
      </c>
      <c r="J186">
        <v>0.83127064108925997</v>
      </c>
    </row>
    <row r="187" spans="1:10" x14ac:dyDescent="0.25">
      <c r="A187" t="s">
        <v>109</v>
      </c>
      <c r="B187" t="s">
        <v>868</v>
      </c>
      <c r="C187" t="s">
        <v>98</v>
      </c>
      <c r="D187" t="s">
        <v>869</v>
      </c>
      <c r="E187" t="s">
        <v>622</v>
      </c>
      <c r="F187">
        <v>7</v>
      </c>
      <c r="G187">
        <v>57387.08</v>
      </c>
      <c r="H187">
        <v>401709.56</v>
      </c>
      <c r="I187" t="s">
        <v>1070</v>
      </c>
      <c r="J187">
        <v>7.5570057653771006E-2</v>
      </c>
    </row>
    <row r="188" spans="1:10" x14ac:dyDescent="0.25">
      <c r="A188" t="s">
        <v>109</v>
      </c>
      <c r="B188" t="s">
        <v>868</v>
      </c>
      <c r="C188" t="s">
        <v>106</v>
      </c>
      <c r="D188" t="s">
        <v>871</v>
      </c>
      <c r="E188" t="s">
        <v>621</v>
      </c>
      <c r="F188">
        <v>53</v>
      </c>
      <c r="G188">
        <v>57387.080566037999</v>
      </c>
      <c r="H188">
        <v>3041515.27</v>
      </c>
      <c r="I188" t="s">
        <v>1070</v>
      </c>
      <c r="J188">
        <v>0.92700175228102</v>
      </c>
    </row>
    <row r="189" spans="1:10" x14ac:dyDescent="0.25">
      <c r="A189" t="s">
        <v>109</v>
      </c>
      <c r="B189" t="s">
        <v>868</v>
      </c>
      <c r="C189" t="s">
        <v>335</v>
      </c>
      <c r="D189" t="s">
        <v>872</v>
      </c>
      <c r="E189" t="s">
        <v>621</v>
      </c>
      <c r="F189">
        <v>3</v>
      </c>
      <c r="G189">
        <v>57405.553333333002</v>
      </c>
      <c r="H189">
        <v>172216.66</v>
      </c>
      <c r="I189" t="s">
        <v>1070</v>
      </c>
      <c r="J189">
        <v>0.42438942430940002</v>
      </c>
    </row>
    <row r="190" spans="1:10" x14ac:dyDescent="0.25">
      <c r="A190" t="s">
        <v>109</v>
      </c>
      <c r="B190" t="s">
        <v>678</v>
      </c>
      <c r="C190" t="s">
        <v>800</v>
      </c>
      <c r="D190" t="s">
        <v>807</v>
      </c>
      <c r="E190" t="s">
        <v>622</v>
      </c>
      <c r="F190">
        <v>-5</v>
      </c>
      <c r="G190">
        <v>59452.29</v>
      </c>
      <c r="H190">
        <v>297261.45</v>
      </c>
      <c r="I190" t="s">
        <v>1070</v>
      </c>
      <c r="J190">
        <v>0.13874643224043001</v>
      </c>
    </row>
    <row r="191" spans="1:10" x14ac:dyDescent="0.25">
      <c r="A191" t="s">
        <v>109</v>
      </c>
      <c r="B191" t="s">
        <v>678</v>
      </c>
      <c r="C191" t="s">
        <v>98</v>
      </c>
      <c r="D191" t="s">
        <v>807</v>
      </c>
      <c r="E191" t="s">
        <v>622</v>
      </c>
      <c r="F191">
        <v>6</v>
      </c>
      <c r="G191">
        <v>59452.290810810999</v>
      </c>
      <c r="H191">
        <v>356713.74486486003</v>
      </c>
      <c r="I191" t="s">
        <v>1070</v>
      </c>
      <c r="J191">
        <v>6.710539392025E-2</v>
      </c>
    </row>
    <row r="192" spans="1:10" x14ac:dyDescent="0.25">
      <c r="A192" t="s">
        <v>109</v>
      </c>
      <c r="B192" t="s">
        <v>678</v>
      </c>
      <c r="C192" t="s">
        <v>98</v>
      </c>
      <c r="D192" t="s">
        <v>807</v>
      </c>
      <c r="E192" t="s">
        <v>621</v>
      </c>
      <c r="F192">
        <v>31</v>
      </c>
      <c r="G192">
        <v>59452.290810810999</v>
      </c>
      <c r="H192">
        <v>1843021.0151351001</v>
      </c>
      <c r="I192" t="s">
        <v>1070</v>
      </c>
      <c r="J192">
        <v>0.34671120192129001</v>
      </c>
    </row>
    <row r="193" spans="1:10" x14ac:dyDescent="0.25">
      <c r="A193" t="s">
        <v>109</v>
      </c>
      <c r="B193" t="s">
        <v>678</v>
      </c>
      <c r="C193" t="s">
        <v>106</v>
      </c>
      <c r="D193" t="s">
        <v>807</v>
      </c>
      <c r="E193" t="s">
        <v>621</v>
      </c>
      <c r="F193">
        <v>41</v>
      </c>
      <c r="G193">
        <v>59452.290731706998</v>
      </c>
      <c r="H193">
        <v>2437543.92</v>
      </c>
      <c r="I193" t="s">
        <v>1070</v>
      </c>
      <c r="J193">
        <v>0.74292163100069997</v>
      </c>
    </row>
    <row r="194" spans="1:10" x14ac:dyDescent="0.25">
      <c r="A194" t="s">
        <v>109</v>
      </c>
      <c r="B194" t="s">
        <v>678</v>
      </c>
      <c r="C194" t="s">
        <v>267</v>
      </c>
      <c r="D194" t="s">
        <v>807</v>
      </c>
      <c r="E194" t="s">
        <v>621</v>
      </c>
      <c r="F194">
        <v>57</v>
      </c>
      <c r="G194">
        <v>59436.797192981998</v>
      </c>
      <c r="H194">
        <v>3387897.44</v>
      </c>
      <c r="I194" t="s">
        <v>1070</v>
      </c>
      <c r="J194">
        <v>1.5924962837569001</v>
      </c>
    </row>
    <row r="195" spans="1:10" x14ac:dyDescent="0.25">
      <c r="A195" t="s">
        <v>109</v>
      </c>
      <c r="B195" t="s">
        <v>678</v>
      </c>
      <c r="C195" t="s">
        <v>909</v>
      </c>
      <c r="D195" t="s">
        <v>807</v>
      </c>
      <c r="E195" t="s">
        <v>622</v>
      </c>
      <c r="F195">
        <v>4</v>
      </c>
      <c r="G195">
        <v>59452.29</v>
      </c>
      <c r="H195">
        <v>237809.16</v>
      </c>
      <c r="I195" t="s">
        <v>1070</v>
      </c>
      <c r="J195">
        <v>0.51638147710772997</v>
      </c>
    </row>
    <row r="196" spans="1:10" x14ac:dyDescent="0.25">
      <c r="A196" t="s">
        <v>109</v>
      </c>
      <c r="B196" t="s">
        <v>678</v>
      </c>
      <c r="C196" t="s">
        <v>335</v>
      </c>
      <c r="D196" t="s">
        <v>807</v>
      </c>
      <c r="E196" t="s">
        <v>621</v>
      </c>
      <c r="F196">
        <v>5</v>
      </c>
      <c r="G196">
        <v>59436.798000000003</v>
      </c>
      <c r="H196">
        <v>297183.99</v>
      </c>
      <c r="I196" t="s">
        <v>1070</v>
      </c>
      <c r="J196">
        <v>0.73234344708620003</v>
      </c>
    </row>
    <row r="197" spans="1:10" x14ac:dyDescent="0.25">
      <c r="A197" t="s">
        <v>109</v>
      </c>
      <c r="B197" t="s">
        <v>854</v>
      </c>
      <c r="C197" t="s">
        <v>781</v>
      </c>
      <c r="D197" t="s">
        <v>1374</v>
      </c>
      <c r="E197" t="s">
        <v>621</v>
      </c>
      <c r="F197">
        <v>10</v>
      </c>
      <c r="G197">
        <v>58891.436000000002</v>
      </c>
      <c r="H197">
        <v>588914.36</v>
      </c>
      <c r="I197" t="s">
        <v>1070</v>
      </c>
      <c r="J197">
        <v>0.46082746719716999</v>
      </c>
    </row>
    <row r="198" spans="1:10" x14ac:dyDescent="0.25">
      <c r="A198" t="s">
        <v>109</v>
      </c>
      <c r="B198" t="s">
        <v>854</v>
      </c>
      <c r="C198" t="s">
        <v>98</v>
      </c>
      <c r="D198" t="s">
        <v>1057</v>
      </c>
      <c r="E198" t="s">
        <v>76</v>
      </c>
      <c r="F198">
        <v>17</v>
      </c>
      <c r="G198">
        <v>59709.425999999999</v>
      </c>
      <c r="H198">
        <v>597094.26</v>
      </c>
      <c r="I198" t="s">
        <v>1070</v>
      </c>
      <c r="J198">
        <v>0.11232604883224</v>
      </c>
    </row>
    <row r="199" spans="1:10" x14ac:dyDescent="0.25">
      <c r="A199" t="s">
        <v>109</v>
      </c>
      <c r="B199" t="s">
        <v>854</v>
      </c>
      <c r="C199" t="s">
        <v>98</v>
      </c>
      <c r="D199" t="s">
        <v>1376</v>
      </c>
      <c r="E199" t="s">
        <v>621</v>
      </c>
      <c r="F199">
        <v>8</v>
      </c>
      <c r="G199">
        <v>58880.28875</v>
      </c>
      <c r="H199">
        <v>471042.31</v>
      </c>
      <c r="I199" t="s">
        <v>1070</v>
      </c>
      <c r="J199">
        <v>8.861301315325E-2</v>
      </c>
    </row>
    <row r="200" spans="1:10" x14ac:dyDescent="0.25">
      <c r="A200" t="s">
        <v>109</v>
      </c>
      <c r="B200" t="s">
        <v>854</v>
      </c>
      <c r="C200" t="s">
        <v>98</v>
      </c>
      <c r="D200" t="s">
        <v>1058</v>
      </c>
      <c r="E200" t="s">
        <v>76</v>
      </c>
      <c r="F200">
        <v>17</v>
      </c>
      <c r="G200">
        <v>59709.425714286001</v>
      </c>
      <c r="H200">
        <v>417965.98</v>
      </c>
      <c r="I200" t="s">
        <v>1070</v>
      </c>
      <c r="J200">
        <v>7.8628233806322001E-2</v>
      </c>
    </row>
    <row r="201" spans="1:10" x14ac:dyDescent="0.25">
      <c r="A201" t="s">
        <v>109</v>
      </c>
      <c r="B201" t="s">
        <v>854</v>
      </c>
      <c r="C201" t="s">
        <v>98</v>
      </c>
      <c r="D201" t="s">
        <v>1377</v>
      </c>
      <c r="E201" t="s">
        <v>621</v>
      </c>
      <c r="F201">
        <v>5</v>
      </c>
      <c r="G201">
        <v>58880.288</v>
      </c>
      <c r="H201">
        <v>294401.44</v>
      </c>
      <c r="I201" t="s">
        <v>1070</v>
      </c>
      <c r="J201">
        <v>5.5383132515330002E-2</v>
      </c>
    </row>
    <row r="202" spans="1:10" x14ac:dyDescent="0.25">
      <c r="A202" t="s">
        <v>109</v>
      </c>
      <c r="B202" t="s">
        <v>854</v>
      </c>
      <c r="C202" t="s">
        <v>98</v>
      </c>
      <c r="D202" t="s">
        <v>1378</v>
      </c>
      <c r="E202" t="s">
        <v>621</v>
      </c>
      <c r="F202">
        <v>3</v>
      </c>
      <c r="G202">
        <v>58880.29</v>
      </c>
      <c r="H202">
        <v>176640.87</v>
      </c>
      <c r="I202" t="s">
        <v>1070</v>
      </c>
      <c r="J202">
        <v>3.3229880637919998E-2</v>
      </c>
    </row>
    <row r="203" spans="1:10" x14ac:dyDescent="0.25">
      <c r="A203" t="s">
        <v>109</v>
      </c>
      <c r="B203" t="s">
        <v>854</v>
      </c>
      <c r="C203" t="s">
        <v>106</v>
      </c>
      <c r="D203" t="s">
        <v>1376</v>
      </c>
      <c r="E203" t="s">
        <v>621</v>
      </c>
      <c r="F203">
        <v>23</v>
      </c>
      <c r="G203">
        <v>58880.288695652001</v>
      </c>
      <c r="H203">
        <v>1354246.64</v>
      </c>
      <c r="I203" t="s">
        <v>1070</v>
      </c>
      <c r="J203">
        <v>0.41275117724485</v>
      </c>
    </row>
    <row r="204" spans="1:10" x14ac:dyDescent="0.25">
      <c r="A204" t="s">
        <v>109</v>
      </c>
      <c r="B204" t="s">
        <v>854</v>
      </c>
      <c r="C204" t="s">
        <v>106</v>
      </c>
      <c r="D204" t="s">
        <v>1059</v>
      </c>
      <c r="E204" t="s">
        <v>76</v>
      </c>
      <c r="F204">
        <v>13</v>
      </c>
      <c r="G204">
        <v>59709.425833333</v>
      </c>
      <c r="H204">
        <v>716513.11</v>
      </c>
      <c r="I204" t="s">
        <v>1070</v>
      </c>
      <c r="J204">
        <v>0.21838092185620001</v>
      </c>
    </row>
    <row r="205" spans="1:10" x14ac:dyDescent="0.25">
      <c r="A205" t="s">
        <v>109</v>
      </c>
      <c r="B205" t="s">
        <v>854</v>
      </c>
      <c r="C205" t="s">
        <v>106</v>
      </c>
      <c r="D205" t="s">
        <v>1056</v>
      </c>
      <c r="E205" t="s">
        <v>76</v>
      </c>
      <c r="F205">
        <v>13</v>
      </c>
      <c r="G205">
        <v>59709.43</v>
      </c>
      <c r="H205">
        <v>59709.43</v>
      </c>
      <c r="I205" t="s">
        <v>1070</v>
      </c>
      <c r="J205">
        <v>1.8198411424611999E-2</v>
      </c>
    </row>
    <row r="206" spans="1:10" x14ac:dyDescent="0.25">
      <c r="A206" t="s">
        <v>109</v>
      </c>
      <c r="B206" t="s">
        <v>854</v>
      </c>
      <c r="C206" t="s">
        <v>267</v>
      </c>
      <c r="D206" t="s">
        <v>1068</v>
      </c>
      <c r="E206" t="s">
        <v>76</v>
      </c>
      <c r="F206">
        <v>17</v>
      </c>
      <c r="G206">
        <v>59547.450588234999</v>
      </c>
      <c r="H206">
        <v>1012306.66</v>
      </c>
      <c r="I206" t="s">
        <v>1070</v>
      </c>
      <c r="J206">
        <v>0.47583925506090002</v>
      </c>
    </row>
    <row r="207" spans="1:10" x14ac:dyDescent="0.25">
      <c r="A207" t="s">
        <v>109</v>
      </c>
      <c r="B207" t="s">
        <v>854</v>
      </c>
      <c r="C207" t="s">
        <v>909</v>
      </c>
      <c r="D207" t="s">
        <v>1159</v>
      </c>
      <c r="E207" t="s">
        <v>76</v>
      </c>
      <c r="F207">
        <v>4</v>
      </c>
      <c r="G207">
        <v>59709.425000000003</v>
      </c>
      <c r="H207">
        <v>238837.7</v>
      </c>
      <c r="I207" t="s">
        <v>1070</v>
      </c>
      <c r="J207">
        <v>0.51861486039903004</v>
      </c>
    </row>
    <row r="208" spans="1:10" x14ac:dyDescent="0.25">
      <c r="A208" t="s">
        <v>109</v>
      </c>
      <c r="B208" t="s">
        <v>854</v>
      </c>
      <c r="C208" t="s">
        <v>335</v>
      </c>
      <c r="D208" t="s">
        <v>1069</v>
      </c>
      <c r="E208" t="s">
        <v>76</v>
      </c>
      <c r="F208">
        <v>3</v>
      </c>
      <c r="G208">
        <v>59547.45</v>
      </c>
      <c r="H208">
        <v>178642.35</v>
      </c>
      <c r="I208" t="s">
        <v>1070</v>
      </c>
      <c r="J208">
        <v>0.44022409953705</v>
      </c>
    </row>
    <row r="209" spans="1:10" x14ac:dyDescent="0.25">
      <c r="A209" t="s">
        <v>109</v>
      </c>
      <c r="B209" t="s">
        <v>854</v>
      </c>
      <c r="C209" t="s">
        <v>335</v>
      </c>
      <c r="D209" t="s">
        <v>1380</v>
      </c>
      <c r="E209" t="s">
        <v>621</v>
      </c>
      <c r="F209">
        <v>3</v>
      </c>
      <c r="G209">
        <v>58891.436666667003</v>
      </c>
      <c r="H209">
        <v>176674.31</v>
      </c>
      <c r="I209" t="s">
        <v>1070</v>
      </c>
      <c r="J209">
        <v>0.43537430531495003</v>
      </c>
    </row>
    <row r="210" spans="1:10" x14ac:dyDescent="0.25">
      <c r="A210" t="s">
        <v>109</v>
      </c>
      <c r="B210" t="s">
        <v>854</v>
      </c>
      <c r="C210" t="s">
        <v>861</v>
      </c>
      <c r="D210" t="s">
        <v>873</v>
      </c>
      <c r="E210" t="s">
        <v>76</v>
      </c>
      <c r="F210">
        <v>3</v>
      </c>
      <c r="G210">
        <v>59709.426666667001</v>
      </c>
      <c r="H210">
        <v>179128.28</v>
      </c>
      <c r="I210" t="s">
        <v>1070</v>
      </c>
      <c r="J210">
        <v>0.48350521218831999</v>
      </c>
    </row>
    <row r="211" spans="1:10" x14ac:dyDescent="0.25">
      <c r="A211" t="s">
        <v>109</v>
      </c>
      <c r="B211" t="s">
        <v>337</v>
      </c>
      <c r="C211" t="s">
        <v>98</v>
      </c>
      <c r="D211" t="s">
        <v>847</v>
      </c>
      <c r="E211" t="s">
        <v>622</v>
      </c>
      <c r="F211">
        <v>42</v>
      </c>
      <c r="G211">
        <v>59673.750952381</v>
      </c>
      <c r="H211">
        <v>2506297.54</v>
      </c>
      <c r="I211" t="s">
        <v>1070</v>
      </c>
      <c r="J211">
        <v>0.47148753341917998</v>
      </c>
    </row>
    <row r="212" spans="1:10" x14ac:dyDescent="0.25">
      <c r="A212" t="s">
        <v>109</v>
      </c>
      <c r="B212" t="s">
        <v>337</v>
      </c>
      <c r="C212" t="s">
        <v>98</v>
      </c>
      <c r="D212" t="s">
        <v>761</v>
      </c>
      <c r="E212" t="s">
        <v>622</v>
      </c>
      <c r="F212">
        <v>6</v>
      </c>
      <c r="G212">
        <v>60349.190322581002</v>
      </c>
      <c r="H212">
        <v>362095.14193548</v>
      </c>
      <c r="I212" t="s">
        <v>1070</v>
      </c>
      <c r="J212">
        <v>6.8117748435499004E-2</v>
      </c>
    </row>
    <row r="213" spans="1:10" x14ac:dyDescent="0.25">
      <c r="A213" t="s">
        <v>109</v>
      </c>
      <c r="B213" t="s">
        <v>337</v>
      </c>
      <c r="C213" t="s">
        <v>98</v>
      </c>
      <c r="D213" t="s">
        <v>761</v>
      </c>
      <c r="E213" t="s">
        <v>621</v>
      </c>
      <c r="F213">
        <v>25</v>
      </c>
      <c r="G213">
        <v>60349.190322581002</v>
      </c>
      <c r="H213">
        <v>1508729.7580645001</v>
      </c>
      <c r="I213" t="s">
        <v>1070</v>
      </c>
      <c r="J213">
        <v>0.28382395181457998</v>
      </c>
    </row>
    <row r="214" spans="1:10" x14ac:dyDescent="0.25">
      <c r="A214" t="s">
        <v>109</v>
      </c>
      <c r="B214" t="s">
        <v>337</v>
      </c>
      <c r="C214" t="s">
        <v>98</v>
      </c>
      <c r="D214" t="s">
        <v>846</v>
      </c>
      <c r="E214" t="s">
        <v>622</v>
      </c>
      <c r="F214">
        <v>22</v>
      </c>
      <c r="G214">
        <v>61179.275454545001</v>
      </c>
      <c r="H214">
        <v>1345944.06</v>
      </c>
      <c r="I214" t="s">
        <v>1070</v>
      </c>
      <c r="J214">
        <v>0.25320052182216002</v>
      </c>
    </row>
    <row r="215" spans="1:10" x14ac:dyDescent="0.25">
      <c r="A215" t="s">
        <v>109</v>
      </c>
      <c r="B215" t="s">
        <v>337</v>
      </c>
      <c r="C215" t="s">
        <v>98</v>
      </c>
      <c r="D215" t="s">
        <v>804</v>
      </c>
      <c r="E215" t="s">
        <v>622</v>
      </c>
      <c r="F215">
        <v>6</v>
      </c>
      <c r="G215">
        <v>60349.19</v>
      </c>
      <c r="H215">
        <v>301745.95</v>
      </c>
      <c r="I215" t="s">
        <v>1070</v>
      </c>
      <c r="J215">
        <v>5.6764790059494002E-2</v>
      </c>
    </row>
    <row r="216" spans="1:10" x14ac:dyDescent="0.25">
      <c r="A216" t="s">
        <v>109</v>
      </c>
      <c r="B216" t="s">
        <v>337</v>
      </c>
      <c r="C216" t="s">
        <v>98</v>
      </c>
      <c r="D216" t="s">
        <v>983</v>
      </c>
      <c r="E216" t="s">
        <v>622</v>
      </c>
      <c r="F216">
        <v>6</v>
      </c>
      <c r="G216">
        <v>60349.19</v>
      </c>
      <c r="H216">
        <v>60349.19</v>
      </c>
      <c r="I216" t="s">
        <v>1070</v>
      </c>
      <c r="J216">
        <v>1.1352958011899001E-2</v>
      </c>
    </row>
    <row r="217" spans="1:10" x14ac:dyDescent="0.25">
      <c r="A217" t="s">
        <v>109</v>
      </c>
      <c r="B217" t="s">
        <v>337</v>
      </c>
      <c r="C217" t="s">
        <v>106</v>
      </c>
      <c r="D217" t="s">
        <v>847</v>
      </c>
      <c r="E217" t="s">
        <v>622</v>
      </c>
      <c r="F217">
        <v>54</v>
      </c>
      <c r="G217">
        <v>59673.750925925997</v>
      </c>
      <c r="H217">
        <v>3222382.55</v>
      </c>
      <c r="I217" t="s">
        <v>1070</v>
      </c>
      <c r="J217">
        <v>0.98212700091746996</v>
      </c>
    </row>
    <row r="218" spans="1:10" x14ac:dyDescent="0.25">
      <c r="A218" t="s">
        <v>109</v>
      </c>
      <c r="B218" t="s">
        <v>337</v>
      </c>
      <c r="C218" t="s">
        <v>106</v>
      </c>
      <c r="D218" t="s">
        <v>762</v>
      </c>
      <c r="E218" t="s">
        <v>621</v>
      </c>
      <c r="F218">
        <v>37</v>
      </c>
      <c r="G218">
        <v>60349.190270270003</v>
      </c>
      <c r="H218">
        <v>2232920.04</v>
      </c>
      <c r="I218" t="s">
        <v>1070</v>
      </c>
      <c r="J218">
        <v>0.68055577764151998</v>
      </c>
    </row>
    <row r="219" spans="1:10" x14ac:dyDescent="0.25">
      <c r="A219" t="s">
        <v>109</v>
      </c>
      <c r="B219" t="s">
        <v>337</v>
      </c>
      <c r="C219" t="s">
        <v>334</v>
      </c>
      <c r="D219" t="s">
        <v>847</v>
      </c>
      <c r="E219" t="s">
        <v>622</v>
      </c>
      <c r="F219">
        <v>44</v>
      </c>
      <c r="G219">
        <v>59673.750909091003</v>
      </c>
      <c r="H219">
        <v>2625645.04</v>
      </c>
      <c r="I219" t="s">
        <v>1070</v>
      </c>
      <c r="J219">
        <v>0.77988638933594001</v>
      </c>
    </row>
    <row r="220" spans="1:10" x14ac:dyDescent="0.25">
      <c r="A220" t="s">
        <v>109</v>
      </c>
      <c r="B220" t="s">
        <v>337</v>
      </c>
      <c r="C220" t="s">
        <v>334</v>
      </c>
      <c r="D220" t="s">
        <v>846</v>
      </c>
      <c r="E220" t="s">
        <v>622</v>
      </c>
      <c r="F220">
        <v>38</v>
      </c>
      <c r="G220">
        <v>61179.275000000001</v>
      </c>
      <c r="H220">
        <v>2324812.4500000002</v>
      </c>
      <c r="I220" t="s">
        <v>1070</v>
      </c>
      <c r="J220">
        <v>0.69053111136216005</v>
      </c>
    </row>
    <row r="221" spans="1:10" x14ac:dyDescent="0.25">
      <c r="A221" t="s">
        <v>109</v>
      </c>
      <c r="B221" t="s">
        <v>337</v>
      </c>
      <c r="C221" t="s">
        <v>267</v>
      </c>
      <c r="D221" t="s">
        <v>763</v>
      </c>
      <c r="E221" t="s">
        <v>621</v>
      </c>
      <c r="F221">
        <v>15</v>
      </c>
      <c r="G221">
        <v>60354.923999999999</v>
      </c>
      <c r="H221">
        <v>905323.86</v>
      </c>
      <c r="I221" t="s">
        <v>1070</v>
      </c>
      <c r="J221">
        <v>0.42555151334405</v>
      </c>
    </row>
    <row r="222" spans="1:10" x14ac:dyDescent="0.25">
      <c r="A222" t="s">
        <v>109</v>
      </c>
      <c r="B222" t="s">
        <v>337</v>
      </c>
      <c r="C222" t="s">
        <v>909</v>
      </c>
      <c r="D222" t="s">
        <v>846</v>
      </c>
      <c r="E222" t="s">
        <v>622</v>
      </c>
      <c r="F222">
        <v>13</v>
      </c>
      <c r="G222">
        <v>61179.275384615001</v>
      </c>
      <c r="H222">
        <v>795330.58</v>
      </c>
      <c r="I222" t="s">
        <v>1070</v>
      </c>
      <c r="J222">
        <v>1.7269897412249999</v>
      </c>
    </row>
    <row r="223" spans="1:10" x14ac:dyDescent="0.25">
      <c r="A223" t="s">
        <v>109</v>
      </c>
      <c r="B223" t="s">
        <v>337</v>
      </c>
      <c r="C223" t="s">
        <v>909</v>
      </c>
      <c r="D223" t="s">
        <v>1160</v>
      </c>
      <c r="E223" t="s">
        <v>622</v>
      </c>
      <c r="F223">
        <v>5</v>
      </c>
      <c r="G223">
        <v>60349.19</v>
      </c>
      <c r="H223">
        <v>181047.57</v>
      </c>
      <c r="I223" t="s">
        <v>1070</v>
      </c>
      <c r="J223">
        <v>0.39312872398761001</v>
      </c>
    </row>
    <row r="224" spans="1:10" x14ac:dyDescent="0.25">
      <c r="A224" t="s">
        <v>109</v>
      </c>
      <c r="B224" t="s">
        <v>337</v>
      </c>
      <c r="C224" t="s">
        <v>909</v>
      </c>
      <c r="D224" t="s">
        <v>984</v>
      </c>
      <c r="E224" t="s">
        <v>622</v>
      </c>
      <c r="F224">
        <v>5</v>
      </c>
      <c r="G224">
        <v>60349.19</v>
      </c>
      <c r="H224">
        <v>120698.38</v>
      </c>
      <c r="I224" t="s">
        <v>1070</v>
      </c>
      <c r="J224">
        <v>0.26208581599174002</v>
      </c>
    </row>
    <row r="225" spans="1:10" x14ac:dyDescent="0.25">
      <c r="A225" t="s">
        <v>109</v>
      </c>
      <c r="B225" t="s">
        <v>337</v>
      </c>
      <c r="C225" t="s">
        <v>335</v>
      </c>
      <c r="D225" t="s">
        <v>846</v>
      </c>
      <c r="E225" t="s">
        <v>622</v>
      </c>
      <c r="F225">
        <v>10</v>
      </c>
      <c r="G225">
        <v>61167.383999999998</v>
      </c>
      <c r="H225">
        <v>611673.84</v>
      </c>
      <c r="I225" t="s">
        <v>1070</v>
      </c>
      <c r="J225">
        <v>1.5073333138775</v>
      </c>
    </row>
    <row r="226" spans="1:10" x14ac:dyDescent="0.25">
      <c r="A226" t="s">
        <v>109</v>
      </c>
      <c r="B226" t="s">
        <v>337</v>
      </c>
      <c r="C226" t="s">
        <v>335</v>
      </c>
      <c r="D226" t="s">
        <v>764</v>
      </c>
      <c r="E226" t="s">
        <v>621</v>
      </c>
      <c r="F226">
        <v>2</v>
      </c>
      <c r="G226">
        <v>60354.925000000003</v>
      </c>
      <c r="H226">
        <v>120709.85</v>
      </c>
      <c r="I226" t="s">
        <v>1070</v>
      </c>
      <c r="J226">
        <v>0.2974624159473</v>
      </c>
    </row>
    <row r="227" spans="1:10" x14ac:dyDescent="0.25">
      <c r="A227" t="s">
        <v>109</v>
      </c>
      <c r="B227" t="s">
        <v>337</v>
      </c>
      <c r="C227" t="s">
        <v>861</v>
      </c>
      <c r="D227" t="s">
        <v>846</v>
      </c>
      <c r="E227" t="s">
        <v>621</v>
      </c>
      <c r="F227">
        <v>7</v>
      </c>
      <c r="G227">
        <v>61179.275714285999</v>
      </c>
      <c r="H227">
        <v>428254.93</v>
      </c>
      <c r="I227" t="s">
        <v>1070</v>
      </c>
      <c r="J227">
        <v>1.1559508682847</v>
      </c>
    </row>
    <row r="228" spans="1:10" x14ac:dyDescent="0.25">
      <c r="A228" t="s">
        <v>109</v>
      </c>
      <c r="B228" t="s">
        <v>337</v>
      </c>
      <c r="C228" t="s">
        <v>861</v>
      </c>
      <c r="D228" t="s">
        <v>972</v>
      </c>
      <c r="E228" t="s">
        <v>621</v>
      </c>
      <c r="F228">
        <v>4</v>
      </c>
      <c r="G228">
        <v>60349.19</v>
      </c>
      <c r="H228">
        <v>241396.76</v>
      </c>
      <c r="I228" t="s">
        <v>1070</v>
      </c>
      <c r="J228">
        <v>0.65158104384954996</v>
      </c>
    </row>
    <row r="229" spans="1:10" x14ac:dyDescent="0.25">
      <c r="A229" t="s">
        <v>109</v>
      </c>
      <c r="B229" t="s">
        <v>910</v>
      </c>
      <c r="C229" t="s">
        <v>98</v>
      </c>
      <c r="D229" t="s">
        <v>897</v>
      </c>
      <c r="E229" t="s">
        <v>621</v>
      </c>
      <c r="F229">
        <v>47</v>
      </c>
      <c r="G229">
        <v>56996.307872340003</v>
      </c>
      <c r="H229">
        <v>2678826.4700000002</v>
      </c>
      <c r="I229" t="s">
        <v>1070</v>
      </c>
      <c r="J229">
        <v>0.50394387124455997</v>
      </c>
    </row>
    <row r="230" spans="1:10" x14ac:dyDescent="0.25">
      <c r="A230" t="s">
        <v>109</v>
      </c>
      <c r="B230" t="s">
        <v>910</v>
      </c>
      <c r="C230" t="s">
        <v>106</v>
      </c>
      <c r="D230" t="s">
        <v>898</v>
      </c>
      <c r="E230" t="s">
        <v>621</v>
      </c>
      <c r="F230">
        <v>56</v>
      </c>
      <c r="G230">
        <v>56996.307857143001</v>
      </c>
      <c r="H230">
        <v>3191793.24</v>
      </c>
      <c r="I230" t="s">
        <v>1070</v>
      </c>
      <c r="J230">
        <v>0.97280390323298005</v>
      </c>
    </row>
    <row r="231" spans="1:10" x14ac:dyDescent="0.25">
      <c r="A231" t="s">
        <v>109</v>
      </c>
      <c r="B231" t="s">
        <v>910</v>
      </c>
      <c r="C231" t="s">
        <v>335</v>
      </c>
      <c r="D231" t="s">
        <v>899</v>
      </c>
      <c r="E231" t="s">
        <v>621</v>
      </c>
      <c r="F231">
        <v>3</v>
      </c>
      <c r="G231">
        <v>57014.816666667</v>
      </c>
      <c r="H231">
        <v>171044.45</v>
      </c>
      <c r="I231" t="s">
        <v>1070</v>
      </c>
      <c r="J231">
        <v>0.42150077505172001</v>
      </c>
    </row>
    <row r="232" spans="1:10" x14ac:dyDescent="0.25">
      <c r="A232" t="s">
        <v>109</v>
      </c>
      <c r="B232" t="s">
        <v>185</v>
      </c>
      <c r="C232" t="s">
        <v>267</v>
      </c>
      <c r="D232" t="s">
        <v>701</v>
      </c>
      <c r="E232" t="s">
        <v>621</v>
      </c>
      <c r="F232">
        <v>60</v>
      </c>
      <c r="G232">
        <v>62868.074833332998</v>
      </c>
      <c r="H232">
        <v>3772084.49</v>
      </c>
      <c r="I232" t="s">
        <v>1070</v>
      </c>
      <c r="J232">
        <v>1.7730851180495</v>
      </c>
    </row>
    <row r="233" spans="1:10" x14ac:dyDescent="0.25">
      <c r="A233" t="s">
        <v>109</v>
      </c>
      <c r="B233" t="s">
        <v>187</v>
      </c>
      <c r="C233" t="s">
        <v>774</v>
      </c>
      <c r="D233" t="s">
        <v>1237</v>
      </c>
      <c r="E233" t="s">
        <v>622</v>
      </c>
      <c r="F233">
        <v>240</v>
      </c>
      <c r="G233">
        <v>53881.905375000002</v>
      </c>
      <c r="H233">
        <v>12931657.289999999</v>
      </c>
      <c r="I233" t="s">
        <v>1070</v>
      </c>
      <c r="J233">
        <v>9.9606061888664001</v>
      </c>
    </row>
    <row r="234" spans="1:10" x14ac:dyDescent="0.25">
      <c r="A234" t="s">
        <v>109</v>
      </c>
      <c r="B234" t="s">
        <v>187</v>
      </c>
      <c r="C234" t="s">
        <v>774</v>
      </c>
      <c r="D234" t="s">
        <v>1022</v>
      </c>
      <c r="E234" t="s">
        <v>622</v>
      </c>
      <c r="F234">
        <v>134</v>
      </c>
      <c r="G234">
        <v>85092.581716418004</v>
      </c>
      <c r="H234">
        <v>11402405.949999999</v>
      </c>
      <c r="I234" t="s">
        <v>1070</v>
      </c>
      <c r="J234">
        <v>8.7827006799324998</v>
      </c>
    </row>
    <row r="235" spans="1:10" x14ac:dyDescent="0.25">
      <c r="A235" t="s">
        <v>109</v>
      </c>
      <c r="B235" t="s">
        <v>345</v>
      </c>
      <c r="C235" t="s">
        <v>800</v>
      </c>
      <c r="D235" t="s">
        <v>1381</v>
      </c>
      <c r="E235" t="s">
        <v>622</v>
      </c>
      <c r="F235">
        <v>14</v>
      </c>
      <c r="G235">
        <v>52659.407812500001</v>
      </c>
      <c r="H235">
        <v>737231.70937499998</v>
      </c>
      <c r="I235" t="s">
        <v>1070</v>
      </c>
      <c r="J235">
        <v>0.34410203344661999</v>
      </c>
    </row>
    <row r="236" spans="1:10" x14ac:dyDescent="0.25">
      <c r="A236" t="s">
        <v>109</v>
      </c>
      <c r="B236" t="s">
        <v>345</v>
      </c>
      <c r="C236" t="s">
        <v>800</v>
      </c>
      <c r="D236" t="s">
        <v>1381</v>
      </c>
      <c r="E236" t="s">
        <v>621</v>
      </c>
      <c r="F236">
        <v>18</v>
      </c>
      <c r="G236">
        <v>52659.407812500001</v>
      </c>
      <c r="H236">
        <v>947869.34062499995</v>
      </c>
      <c r="I236" t="s">
        <v>1070</v>
      </c>
      <c r="J236">
        <v>0.44241690014565999</v>
      </c>
    </row>
    <row r="237" spans="1:10" x14ac:dyDescent="0.25">
      <c r="A237" t="s">
        <v>109</v>
      </c>
      <c r="B237" t="s">
        <v>345</v>
      </c>
      <c r="C237" t="s">
        <v>800</v>
      </c>
      <c r="D237" t="s">
        <v>450</v>
      </c>
      <c r="E237" t="s">
        <v>622</v>
      </c>
      <c r="F237">
        <v>-2</v>
      </c>
      <c r="G237">
        <v>149229.26250000001</v>
      </c>
      <c r="H237">
        <v>298458.52500000002</v>
      </c>
      <c r="I237" t="s">
        <v>1070</v>
      </c>
      <c r="J237">
        <v>0.13930516558905001</v>
      </c>
    </row>
    <row r="238" spans="1:10" x14ac:dyDescent="0.25">
      <c r="A238" t="s">
        <v>109</v>
      </c>
      <c r="B238" t="s">
        <v>345</v>
      </c>
      <c r="C238" t="s">
        <v>800</v>
      </c>
      <c r="D238" t="s">
        <v>450</v>
      </c>
      <c r="E238" t="s">
        <v>621</v>
      </c>
      <c r="F238">
        <v>6</v>
      </c>
      <c r="G238">
        <v>149229.26250000001</v>
      </c>
      <c r="H238">
        <v>895375.57499999995</v>
      </c>
      <c r="I238" t="s">
        <v>1070</v>
      </c>
      <c r="J238">
        <v>0.41791549676713002</v>
      </c>
    </row>
    <row r="239" spans="1:10" x14ac:dyDescent="0.25">
      <c r="A239" t="s">
        <v>109</v>
      </c>
      <c r="B239" t="s">
        <v>345</v>
      </c>
      <c r="C239" t="s">
        <v>98</v>
      </c>
      <c r="D239" t="s">
        <v>1381</v>
      </c>
      <c r="E239" t="s">
        <v>622</v>
      </c>
      <c r="F239">
        <v>90</v>
      </c>
      <c r="G239">
        <v>52659.407777777997</v>
      </c>
      <c r="H239">
        <v>4739346.7</v>
      </c>
      <c r="I239" t="s">
        <v>1070</v>
      </c>
      <c r="J239">
        <v>0.89157127194136998</v>
      </c>
    </row>
    <row r="240" spans="1:10" x14ac:dyDescent="0.25">
      <c r="A240" t="s">
        <v>109</v>
      </c>
      <c r="B240" t="s">
        <v>345</v>
      </c>
      <c r="C240" t="s">
        <v>98</v>
      </c>
      <c r="D240" t="s">
        <v>450</v>
      </c>
      <c r="E240" t="s">
        <v>622</v>
      </c>
      <c r="F240">
        <v>17</v>
      </c>
      <c r="G240">
        <v>149229.26294118</v>
      </c>
      <c r="H240">
        <v>2536897.4700000002</v>
      </c>
      <c r="I240" t="s">
        <v>1070</v>
      </c>
      <c r="J240">
        <v>0.47724402692732998</v>
      </c>
    </row>
    <row r="241" spans="1:10" x14ac:dyDescent="0.25">
      <c r="A241" t="s">
        <v>109</v>
      </c>
      <c r="B241" t="s">
        <v>345</v>
      </c>
      <c r="C241" t="s">
        <v>98</v>
      </c>
      <c r="D241" t="s">
        <v>775</v>
      </c>
      <c r="E241" t="s">
        <v>622</v>
      </c>
      <c r="F241">
        <v>-19</v>
      </c>
      <c r="G241">
        <v>122415.27333333</v>
      </c>
      <c r="H241">
        <v>1836229.1</v>
      </c>
      <c r="I241" t="s">
        <v>1070</v>
      </c>
      <c r="J241">
        <v>0.34543349914931998</v>
      </c>
    </row>
    <row r="242" spans="1:10" x14ac:dyDescent="0.25">
      <c r="A242" t="s">
        <v>109</v>
      </c>
      <c r="B242" t="s">
        <v>345</v>
      </c>
      <c r="C242" t="s">
        <v>106</v>
      </c>
      <c r="D242" t="s">
        <v>450</v>
      </c>
      <c r="E242" t="s">
        <v>622</v>
      </c>
      <c r="F242">
        <v>13</v>
      </c>
      <c r="G242">
        <v>149229.26307692</v>
      </c>
      <c r="H242">
        <v>1939980.42</v>
      </c>
      <c r="I242" t="s">
        <v>1070</v>
      </c>
      <c r="J242">
        <v>0.59127279960389001</v>
      </c>
    </row>
    <row r="243" spans="1:10" x14ac:dyDescent="0.25">
      <c r="A243" t="s">
        <v>109</v>
      </c>
      <c r="B243" t="s">
        <v>345</v>
      </c>
      <c r="C243" t="s">
        <v>106</v>
      </c>
      <c r="D243" t="s">
        <v>1381</v>
      </c>
      <c r="E243" t="s">
        <v>622</v>
      </c>
      <c r="F243">
        <v>35</v>
      </c>
      <c r="G243">
        <v>52659.407714285997</v>
      </c>
      <c r="H243">
        <v>1843079.27</v>
      </c>
      <c r="I243" t="s">
        <v>1070</v>
      </c>
      <c r="J243">
        <v>0.56173898902792996</v>
      </c>
    </row>
    <row r="244" spans="1:10" x14ac:dyDescent="0.25">
      <c r="A244" t="s">
        <v>109</v>
      </c>
      <c r="B244" t="s">
        <v>345</v>
      </c>
      <c r="C244" t="s">
        <v>106</v>
      </c>
      <c r="D244" t="s">
        <v>775</v>
      </c>
      <c r="E244" t="s">
        <v>622</v>
      </c>
      <c r="F244">
        <v>-17</v>
      </c>
      <c r="G244">
        <v>122415.27285713999</v>
      </c>
      <c r="H244">
        <v>856906.91</v>
      </c>
      <c r="I244" t="s">
        <v>1070</v>
      </c>
      <c r="J244">
        <v>0.26117054711079002</v>
      </c>
    </row>
    <row r="245" spans="1:10" x14ac:dyDescent="0.25">
      <c r="A245" t="s">
        <v>109</v>
      </c>
      <c r="B245" t="s">
        <v>345</v>
      </c>
      <c r="C245" t="s">
        <v>334</v>
      </c>
      <c r="D245" t="s">
        <v>1381</v>
      </c>
      <c r="E245" t="s">
        <v>622</v>
      </c>
      <c r="F245">
        <v>215</v>
      </c>
      <c r="G245">
        <v>52659.407720930001</v>
      </c>
      <c r="H245">
        <v>11321772.66</v>
      </c>
      <c r="I245" t="s">
        <v>1070</v>
      </c>
      <c r="J245">
        <v>3.3628675110973001</v>
      </c>
    </row>
    <row r="246" spans="1:10" x14ac:dyDescent="0.25">
      <c r="A246" t="s">
        <v>109</v>
      </c>
      <c r="B246" t="s">
        <v>345</v>
      </c>
      <c r="C246" t="s">
        <v>334</v>
      </c>
      <c r="D246" t="s">
        <v>450</v>
      </c>
      <c r="E246" t="s">
        <v>622</v>
      </c>
      <c r="F246">
        <v>41</v>
      </c>
      <c r="G246">
        <v>149229.26292683001</v>
      </c>
      <c r="H246">
        <v>6118399.7800000003</v>
      </c>
      <c r="I246" t="s">
        <v>1070</v>
      </c>
      <c r="J246">
        <v>1.8173274148809</v>
      </c>
    </row>
    <row r="247" spans="1:10" x14ac:dyDescent="0.25">
      <c r="A247" t="s">
        <v>109</v>
      </c>
      <c r="B247" t="s">
        <v>345</v>
      </c>
      <c r="C247" t="s">
        <v>334</v>
      </c>
      <c r="D247" t="s">
        <v>775</v>
      </c>
      <c r="E247" t="s">
        <v>622</v>
      </c>
      <c r="F247">
        <v>-89</v>
      </c>
      <c r="G247">
        <v>122415.27314285999</v>
      </c>
      <c r="H247">
        <v>4284534.5599999996</v>
      </c>
      <c r="I247" t="s">
        <v>1070</v>
      </c>
      <c r="J247">
        <v>1.2726206844712999</v>
      </c>
    </row>
    <row r="248" spans="1:10" x14ac:dyDescent="0.25">
      <c r="A248" t="s">
        <v>109</v>
      </c>
      <c r="B248" t="s">
        <v>345</v>
      </c>
      <c r="C248" t="s">
        <v>909</v>
      </c>
      <c r="D248" t="s">
        <v>450</v>
      </c>
      <c r="E248" t="s">
        <v>622</v>
      </c>
      <c r="F248">
        <v>3</v>
      </c>
      <c r="G248">
        <v>149229.26333332999</v>
      </c>
      <c r="H248">
        <v>447687.79</v>
      </c>
      <c r="I248" t="s">
        <v>1070</v>
      </c>
      <c r="J248">
        <v>0.97211428812621004</v>
      </c>
    </row>
    <row r="249" spans="1:10" x14ac:dyDescent="0.25">
      <c r="A249" t="s">
        <v>109</v>
      </c>
      <c r="B249" t="s">
        <v>345</v>
      </c>
      <c r="C249" t="s">
        <v>909</v>
      </c>
      <c r="D249" t="s">
        <v>775</v>
      </c>
      <c r="E249" t="s">
        <v>622</v>
      </c>
      <c r="F249">
        <v>3</v>
      </c>
      <c r="G249">
        <v>122415.27333333</v>
      </c>
      <c r="H249">
        <v>367245.82</v>
      </c>
      <c r="I249" t="s">
        <v>1070</v>
      </c>
      <c r="J249">
        <v>0.79744169229326001</v>
      </c>
    </row>
    <row r="250" spans="1:10" x14ac:dyDescent="0.25">
      <c r="A250" t="s">
        <v>109</v>
      </c>
      <c r="B250" t="s">
        <v>345</v>
      </c>
      <c r="C250" t="s">
        <v>909</v>
      </c>
      <c r="D250" t="s">
        <v>1381</v>
      </c>
      <c r="E250" t="s">
        <v>622</v>
      </c>
      <c r="F250">
        <v>5</v>
      </c>
      <c r="G250">
        <v>52659.408000000003</v>
      </c>
      <c r="H250">
        <v>263297.03999999998</v>
      </c>
      <c r="I250" t="s">
        <v>1070</v>
      </c>
      <c r="J250">
        <v>0.57172614559209001</v>
      </c>
    </row>
    <row r="251" spans="1:10" x14ac:dyDescent="0.25">
      <c r="A251" t="s">
        <v>109</v>
      </c>
      <c r="B251" t="s">
        <v>345</v>
      </c>
      <c r="C251" t="s">
        <v>335</v>
      </c>
      <c r="D251" t="s">
        <v>1381</v>
      </c>
      <c r="E251" t="s">
        <v>622</v>
      </c>
      <c r="F251">
        <v>10</v>
      </c>
      <c r="G251">
        <v>52641.258999999998</v>
      </c>
      <c r="H251">
        <v>526412.59</v>
      </c>
      <c r="I251" t="s">
        <v>1070</v>
      </c>
      <c r="J251">
        <v>1.2972260408448</v>
      </c>
    </row>
    <row r="252" spans="1:10" x14ac:dyDescent="0.25">
      <c r="A252" t="s">
        <v>109</v>
      </c>
      <c r="B252" t="s">
        <v>345</v>
      </c>
      <c r="C252" t="s">
        <v>335</v>
      </c>
      <c r="D252" t="s">
        <v>450</v>
      </c>
      <c r="E252" t="s">
        <v>621</v>
      </c>
      <c r="F252">
        <v>2</v>
      </c>
      <c r="G252">
        <v>149157.745</v>
      </c>
      <c r="H252">
        <v>298315.49</v>
      </c>
      <c r="I252" t="s">
        <v>1070</v>
      </c>
      <c r="J252">
        <v>0.73513177565792998</v>
      </c>
    </row>
    <row r="253" spans="1:10" x14ac:dyDescent="0.25">
      <c r="A253" t="s">
        <v>109</v>
      </c>
      <c r="B253" t="s">
        <v>345</v>
      </c>
      <c r="C253" t="s">
        <v>861</v>
      </c>
      <c r="D253" t="s">
        <v>1381</v>
      </c>
      <c r="E253" t="s">
        <v>622</v>
      </c>
      <c r="F253">
        <v>8</v>
      </c>
      <c r="G253">
        <v>52659.407500000001</v>
      </c>
      <c r="H253">
        <v>421275.26</v>
      </c>
      <c r="I253" t="s">
        <v>1070</v>
      </c>
      <c r="J253">
        <v>1.1371112589032999</v>
      </c>
    </row>
    <row r="254" spans="1:10" x14ac:dyDescent="0.25">
      <c r="A254" t="s">
        <v>109</v>
      </c>
      <c r="B254" t="s">
        <v>345</v>
      </c>
      <c r="C254" t="s">
        <v>861</v>
      </c>
      <c r="D254" t="s">
        <v>450</v>
      </c>
      <c r="E254" t="s">
        <v>621</v>
      </c>
      <c r="F254">
        <v>2</v>
      </c>
      <c r="G254">
        <v>149229.26500000001</v>
      </c>
      <c r="H254">
        <v>298458.53000000003</v>
      </c>
      <c r="I254" t="s">
        <v>1070</v>
      </c>
      <c r="J254">
        <v>0.80560286112871005</v>
      </c>
    </row>
    <row r="255" spans="1:10" x14ac:dyDescent="0.25">
      <c r="A255" t="s">
        <v>109</v>
      </c>
      <c r="B255" t="s">
        <v>680</v>
      </c>
      <c r="C255" t="s">
        <v>781</v>
      </c>
      <c r="D255" t="s">
        <v>1388</v>
      </c>
      <c r="E255" t="s">
        <v>622</v>
      </c>
      <c r="F255">
        <v>14</v>
      </c>
      <c r="G255">
        <v>61162.931428570999</v>
      </c>
      <c r="H255">
        <v>856281.04</v>
      </c>
      <c r="I255" t="s">
        <v>1070</v>
      </c>
      <c r="J255">
        <v>0.67004279344141005</v>
      </c>
    </row>
    <row r="256" spans="1:10" x14ac:dyDescent="0.25">
      <c r="A256" t="s">
        <v>109</v>
      </c>
      <c r="B256" t="s">
        <v>680</v>
      </c>
      <c r="C256" t="s">
        <v>98</v>
      </c>
      <c r="D256" t="s">
        <v>1388</v>
      </c>
      <c r="E256" t="s">
        <v>622</v>
      </c>
      <c r="F256">
        <v>54</v>
      </c>
      <c r="G256">
        <v>61136.654259258998</v>
      </c>
      <c r="H256">
        <v>3301379.33</v>
      </c>
      <c r="I256" t="s">
        <v>1070</v>
      </c>
      <c r="J256">
        <v>0.62105922075907005</v>
      </c>
    </row>
    <row r="257" spans="1:10" x14ac:dyDescent="0.25">
      <c r="A257" t="s">
        <v>109</v>
      </c>
      <c r="B257" t="s">
        <v>680</v>
      </c>
      <c r="C257" t="s">
        <v>98</v>
      </c>
      <c r="D257" t="s">
        <v>681</v>
      </c>
      <c r="E257" t="s">
        <v>622</v>
      </c>
      <c r="F257">
        <v>35</v>
      </c>
      <c r="G257">
        <v>66010.246571429001</v>
      </c>
      <c r="H257">
        <v>2310358.63</v>
      </c>
      <c r="I257" t="s">
        <v>1070</v>
      </c>
      <c r="J257">
        <v>0.43462728362747</v>
      </c>
    </row>
    <row r="258" spans="1:10" x14ac:dyDescent="0.25">
      <c r="A258" t="s">
        <v>109</v>
      </c>
      <c r="B258" t="s">
        <v>680</v>
      </c>
      <c r="C258" t="s">
        <v>106</v>
      </c>
      <c r="D258" t="s">
        <v>681</v>
      </c>
      <c r="E258" t="s">
        <v>622</v>
      </c>
      <c r="F258">
        <v>41</v>
      </c>
      <c r="G258">
        <v>66010.246341463004</v>
      </c>
      <c r="H258">
        <v>2706420.1</v>
      </c>
      <c r="I258" t="s">
        <v>1070</v>
      </c>
      <c r="J258">
        <v>0.82487048473986002</v>
      </c>
    </row>
    <row r="259" spans="1:10" x14ac:dyDescent="0.25">
      <c r="A259" t="s">
        <v>109</v>
      </c>
      <c r="B259" t="s">
        <v>680</v>
      </c>
      <c r="C259" t="s">
        <v>106</v>
      </c>
      <c r="D259" t="s">
        <v>1388</v>
      </c>
      <c r="E259" t="s">
        <v>622</v>
      </c>
      <c r="F259">
        <v>37</v>
      </c>
      <c r="G259">
        <v>61136.654324324001</v>
      </c>
      <c r="H259">
        <v>2262056.21</v>
      </c>
      <c r="I259" t="s">
        <v>1070</v>
      </c>
      <c r="J259">
        <v>0.68943598314669996</v>
      </c>
    </row>
    <row r="260" spans="1:10" x14ac:dyDescent="0.25">
      <c r="A260" t="s">
        <v>109</v>
      </c>
      <c r="B260" t="s">
        <v>680</v>
      </c>
      <c r="C260" t="s">
        <v>334</v>
      </c>
      <c r="D260" t="s">
        <v>681</v>
      </c>
      <c r="E260" t="s">
        <v>622</v>
      </c>
      <c r="F260">
        <v>34</v>
      </c>
      <c r="G260">
        <v>66010.246176471002</v>
      </c>
      <c r="H260">
        <v>2244348.37</v>
      </c>
      <c r="I260" t="s">
        <v>1070</v>
      </c>
      <c r="J260">
        <v>0.66663114016786995</v>
      </c>
    </row>
    <row r="261" spans="1:10" x14ac:dyDescent="0.25">
      <c r="A261" t="s">
        <v>109</v>
      </c>
      <c r="B261" t="s">
        <v>680</v>
      </c>
      <c r="C261" t="s">
        <v>267</v>
      </c>
      <c r="D261" t="s">
        <v>681</v>
      </c>
      <c r="E261" t="s">
        <v>622</v>
      </c>
      <c r="F261">
        <v>35</v>
      </c>
      <c r="G261">
        <v>66009.995714285993</v>
      </c>
      <c r="H261">
        <v>2310349.85</v>
      </c>
      <c r="I261" t="s">
        <v>1070</v>
      </c>
      <c r="J261">
        <v>1.0859902389203999</v>
      </c>
    </row>
    <row r="262" spans="1:10" x14ac:dyDescent="0.25">
      <c r="A262" t="s">
        <v>109</v>
      </c>
      <c r="B262" t="s">
        <v>680</v>
      </c>
      <c r="C262" t="s">
        <v>267</v>
      </c>
      <c r="D262" t="s">
        <v>1388</v>
      </c>
      <c r="E262" t="s">
        <v>622</v>
      </c>
      <c r="F262">
        <v>23</v>
      </c>
      <c r="G262">
        <v>61162.931304348</v>
      </c>
      <c r="H262">
        <v>1406747.42</v>
      </c>
      <c r="I262" t="s">
        <v>1070</v>
      </c>
      <c r="J262">
        <v>0.66124789141627005</v>
      </c>
    </row>
    <row r="263" spans="1:10" x14ac:dyDescent="0.25">
      <c r="A263" t="s">
        <v>109</v>
      </c>
      <c r="B263" t="s">
        <v>680</v>
      </c>
      <c r="C263" t="s">
        <v>909</v>
      </c>
      <c r="D263" t="s">
        <v>681</v>
      </c>
      <c r="E263" t="s">
        <v>622</v>
      </c>
      <c r="F263">
        <v>2</v>
      </c>
      <c r="G263">
        <v>66010.244999999995</v>
      </c>
      <c r="H263">
        <v>132020.49</v>
      </c>
      <c r="I263" t="s">
        <v>1070</v>
      </c>
      <c r="J263">
        <v>0.28667077262577001</v>
      </c>
    </row>
    <row r="264" spans="1:10" x14ac:dyDescent="0.25">
      <c r="A264" t="s">
        <v>109</v>
      </c>
      <c r="B264" t="s">
        <v>680</v>
      </c>
      <c r="C264" t="s">
        <v>335</v>
      </c>
      <c r="D264" t="s">
        <v>1388</v>
      </c>
      <c r="E264" t="s">
        <v>622</v>
      </c>
      <c r="F264">
        <v>4</v>
      </c>
      <c r="G264">
        <v>61162.93</v>
      </c>
      <c r="H264">
        <v>244651.72</v>
      </c>
      <c r="I264" t="s">
        <v>1070</v>
      </c>
      <c r="J264">
        <v>0.60288942200543005</v>
      </c>
    </row>
    <row r="265" spans="1:10" x14ac:dyDescent="0.25">
      <c r="A265" t="s">
        <v>109</v>
      </c>
      <c r="B265" t="s">
        <v>680</v>
      </c>
      <c r="C265" t="s">
        <v>335</v>
      </c>
      <c r="D265" t="s">
        <v>681</v>
      </c>
      <c r="E265" t="s">
        <v>622</v>
      </c>
      <c r="F265">
        <v>2</v>
      </c>
      <c r="G265">
        <v>66009.994999999995</v>
      </c>
      <c r="H265">
        <v>132019.99</v>
      </c>
      <c r="I265" t="s">
        <v>1070</v>
      </c>
      <c r="J265">
        <v>0.32533372528206</v>
      </c>
    </row>
    <row r="266" spans="1:10" x14ac:dyDescent="0.25">
      <c r="A266" t="s">
        <v>109</v>
      </c>
      <c r="B266" t="s">
        <v>680</v>
      </c>
      <c r="C266" t="s">
        <v>861</v>
      </c>
      <c r="D266" t="s">
        <v>681</v>
      </c>
      <c r="E266" t="s">
        <v>621</v>
      </c>
      <c r="F266">
        <v>2</v>
      </c>
      <c r="G266">
        <v>66010.244999999995</v>
      </c>
      <c r="H266">
        <v>132020.49</v>
      </c>
      <c r="I266" t="s">
        <v>1070</v>
      </c>
      <c r="J266">
        <v>0.35635129768821</v>
      </c>
    </row>
    <row r="267" spans="1:10" x14ac:dyDescent="0.25">
      <c r="A267" t="s">
        <v>110</v>
      </c>
      <c r="B267" t="s">
        <v>111</v>
      </c>
      <c r="C267" t="s">
        <v>235</v>
      </c>
      <c r="D267" t="s">
        <v>178</v>
      </c>
      <c r="E267" t="s">
        <v>328</v>
      </c>
      <c r="F267">
        <v>6</v>
      </c>
      <c r="G267" t="s">
        <v>1070</v>
      </c>
      <c r="H267" t="s">
        <v>1070</v>
      </c>
      <c r="I267" t="s">
        <v>1070</v>
      </c>
      <c r="J267" t="s">
        <v>1070</v>
      </c>
    </row>
    <row r="268" spans="1:10" x14ac:dyDescent="0.25">
      <c r="A268" t="s">
        <v>110</v>
      </c>
      <c r="B268" t="s">
        <v>111</v>
      </c>
      <c r="C268" t="s">
        <v>235</v>
      </c>
      <c r="D268" t="s">
        <v>178</v>
      </c>
      <c r="E268" t="s">
        <v>738</v>
      </c>
      <c r="F268">
        <v>2</v>
      </c>
      <c r="G268" t="s">
        <v>1070</v>
      </c>
      <c r="H268" t="s">
        <v>1070</v>
      </c>
      <c r="I268" t="s">
        <v>1070</v>
      </c>
      <c r="J268" t="s">
        <v>1070</v>
      </c>
    </row>
    <row r="269" spans="1:10" x14ac:dyDescent="0.25">
      <c r="A269" t="s">
        <v>110</v>
      </c>
      <c r="B269" t="s">
        <v>111</v>
      </c>
      <c r="C269" t="s">
        <v>235</v>
      </c>
      <c r="D269" t="s">
        <v>178</v>
      </c>
      <c r="E269" t="s">
        <v>395</v>
      </c>
      <c r="F269">
        <v>-8</v>
      </c>
      <c r="G269" t="s">
        <v>1070</v>
      </c>
      <c r="H269" t="s">
        <v>1070</v>
      </c>
      <c r="I269" t="s">
        <v>1070</v>
      </c>
      <c r="J269" t="s">
        <v>1070</v>
      </c>
    </row>
    <row r="270" spans="1:10" x14ac:dyDescent="0.25">
      <c r="A270" t="s">
        <v>110</v>
      </c>
      <c r="B270" t="s">
        <v>111</v>
      </c>
      <c r="C270" t="s">
        <v>235</v>
      </c>
      <c r="D270" t="s">
        <v>175</v>
      </c>
      <c r="E270" t="s">
        <v>621</v>
      </c>
      <c r="F270" t="s">
        <v>101</v>
      </c>
      <c r="G270" t="s">
        <v>1070</v>
      </c>
      <c r="H270" t="s">
        <v>1070</v>
      </c>
      <c r="I270" t="s">
        <v>1070</v>
      </c>
      <c r="J270" t="s">
        <v>1070</v>
      </c>
    </row>
    <row r="271" spans="1:10" x14ac:dyDescent="0.25">
      <c r="A271" t="s">
        <v>110</v>
      </c>
      <c r="B271" t="s">
        <v>111</v>
      </c>
      <c r="C271" t="s">
        <v>235</v>
      </c>
      <c r="D271" t="s">
        <v>174</v>
      </c>
      <c r="E271" t="s">
        <v>621</v>
      </c>
      <c r="F271" t="s">
        <v>101</v>
      </c>
      <c r="G271" t="s">
        <v>1070</v>
      </c>
      <c r="H271" t="s">
        <v>1070</v>
      </c>
      <c r="I271" t="s">
        <v>1070</v>
      </c>
      <c r="J271" t="s">
        <v>1070</v>
      </c>
    </row>
    <row r="272" spans="1:10" x14ac:dyDescent="0.25">
      <c r="A272" t="s">
        <v>110</v>
      </c>
      <c r="B272" t="s">
        <v>111</v>
      </c>
      <c r="C272" t="s">
        <v>235</v>
      </c>
      <c r="D272" t="s">
        <v>300</v>
      </c>
      <c r="E272" t="s">
        <v>621</v>
      </c>
      <c r="F272" t="s">
        <v>101</v>
      </c>
      <c r="G272" t="s">
        <v>1070</v>
      </c>
      <c r="H272" t="s">
        <v>1070</v>
      </c>
      <c r="I272" t="s">
        <v>1070</v>
      </c>
      <c r="J272" t="s">
        <v>1070</v>
      </c>
    </row>
    <row r="273" spans="1:10" x14ac:dyDescent="0.25">
      <c r="A273" t="s">
        <v>110</v>
      </c>
      <c r="B273" t="s">
        <v>111</v>
      </c>
      <c r="C273" t="s">
        <v>800</v>
      </c>
      <c r="D273" t="s">
        <v>175</v>
      </c>
      <c r="E273" t="s">
        <v>395</v>
      </c>
      <c r="F273">
        <v>-175</v>
      </c>
      <c r="G273" t="s">
        <v>1070</v>
      </c>
      <c r="H273">
        <v>34744.5</v>
      </c>
      <c r="I273" t="s">
        <v>1070</v>
      </c>
      <c r="J273" t="s">
        <v>1070</v>
      </c>
    </row>
    <row r="274" spans="1:10" x14ac:dyDescent="0.25">
      <c r="A274" t="s">
        <v>110</v>
      </c>
      <c r="B274" t="s">
        <v>111</v>
      </c>
      <c r="C274" t="s">
        <v>800</v>
      </c>
      <c r="D274" t="s">
        <v>415</v>
      </c>
      <c r="E274" t="s">
        <v>395</v>
      </c>
      <c r="F274">
        <v>-104</v>
      </c>
      <c r="G274" t="s">
        <v>1070</v>
      </c>
      <c r="H274">
        <v>21718.32</v>
      </c>
      <c r="I274" t="s">
        <v>1070</v>
      </c>
      <c r="J274" t="s">
        <v>1070</v>
      </c>
    </row>
    <row r="275" spans="1:10" x14ac:dyDescent="0.25">
      <c r="A275" t="s">
        <v>110</v>
      </c>
      <c r="B275" t="s">
        <v>111</v>
      </c>
      <c r="C275" t="s">
        <v>800</v>
      </c>
      <c r="D275" t="s">
        <v>179</v>
      </c>
      <c r="E275" t="s">
        <v>395</v>
      </c>
      <c r="F275">
        <v>-54</v>
      </c>
      <c r="G275" t="s">
        <v>1070</v>
      </c>
      <c r="H275">
        <v>8558.8799999999992</v>
      </c>
      <c r="I275" t="s">
        <v>1070</v>
      </c>
      <c r="J275" t="s">
        <v>1070</v>
      </c>
    </row>
    <row r="276" spans="1:10" x14ac:dyDescent="0.25">
      <c r="A276" t="s">
        <v>110</v>
      </c>
      <c r="B276" t="s">
        <v>111</v>
      </c>
      <c r="C276" t="s">
        <v>800</v>
      </c>
      <c r="D276" t="s">
        <v>1007</v>
      </c>
      <c r="E276" t="s">
        <v>395</v>
      </c>
      <c r="F276">
        <v>-88</v>
      </c>
      <c r="G276" t="s">
        <v>1070</v>
      </c>
      <c r="H276">
        <v>8081.04</v>
      </c>
      <c r="I276" t="s">
        <v>1070</v>
      </c>
      <c r="J276" t="s">
        <v>1070</v>
      </c>
    </row>
    <row r="277" spans="1:10" x14ac:dyDescent="0.25">
      <c r="A277" t="s">
        <v>110</v>
      </c>
      <c r="B277" t="s">
        <v>111</v>
      </c>
      <c r="C277" t="s">
        <v>800</v>
      </c>
      <c r="D277" t="s">
        <v>174</v>
      </c>
      <c r="E277" t="s">
        <v>395</v>
      </c>
      <c r="F277">
        <v>-71</v>
      </c>
      <c r="G277" t="s">
        <v>1070</v>
      </c>
      <c r="H277">
        <v>5361.92</v>
      </c>
      <c r="I277" t="s">
        <v>1070</v>
      </c>
      <c r="J277" t="s">
        <v>1070</v>
      </c>
    </row>
    <row r="278" spans="1:10" x14ac:dyDescent="0.25">
      <c r="A278" t="s">
        <v>110</v>
      </c>
      <c r="B278" t="s">
        <v>111</v>
      </c>
      <c r="C278" t="s">
        <v>800</v>
      </c>
      <c r="D278" t="s">
        <v>178</v>
      </c>
      <c r="E278" t="s">
        <v>395</v>
      </c>
      <c r="F278">
        <v>-103</v>
      </c>
      <c r="G278" t="s">
        <v>1070</v>
      </c>
      <c r="H278">
        <v>3900.2094444444001</v>
      </c>
      <c r="I278" t="s">
        <v>1070</v>
      </c>
      <c r="J278" t="s">
        <v>1070</v>
      </c>
    </row>
    <row r="279" spans="1:10" x14ac:dyDescent="0.25">
      <c r="A279" t="s">
        <v>110</v>
      </c>
      <c r="B279" t="s">
        <v>111</v>
      </c>
      <c r="C279" t="s">
        <v>800</v>
      </c>
      <c r="D279" t="s">
        <v>178</v>
      </c>
      <c r="E279" t="s">
        <v>738</v>
      </c>
      <c r="F279">
        <v>5</v>
      </c>
      <c r="G279" t="s">
        <v>1070</v>
      </c>
      <c r="H279">
        <v>189.33055555556001</v>
      </c>
      <c r="I279" t="s">
        <v>1070</v>
      </c>
      <c r="J279" t="s">
        <v>1070</v>
      </c>
    </row>
    <row r="280" spans="1:10" x14ac:dyDescent="0.25">
      <c r="A280" t="s">
        <v>110</v>
      </c>
      <c r="B280" t="s">
        <v>111</v>
      </c>
      <c r="C280" t="s">
        <v>800</v>
      </c>
      <c r="D280" t="s">
        <v>283</v>
      </c>
      <c r="E280" t="s">
        <v>738</v>
      </c>
      <c r="F280">
        <v>3</v>
      </c>
      <c r="G280">
        <v>75480.160000000003</v>
      </c>
      <c r="H280">
        <v>224.43</v>
      </c>
      <c r="I280">
        <v>226440.48</v>
      </c>
      <c r="J280">
        <v>0.10569082777067</v>
      </c>
    </row>
    <row r="281" spans="1:10" x14ac:dyDescent="0.25">
      <c r="A281" t="s">
        <v>110</v>
      </c>
      <c r="B281" t="s">
        <v>111</v>
      </c>
      <c r="C281" t="s">
        <v>800</v>
      </c>
      <c r="D281" t="s">
        <v>443</v>
      </c>
      <c r="E281" t="s">
        <v>396</v>
      </c>
      <c r="F281">
        <v>-6</v>
      </c>
      <c r="G281">
        <v>96694.23</v>
      </c>
      <c r="H281">
        <v>-1.2</v>
      </c>
      <c r="I281">
        <v>-580165.38</v>
      </c>
      <c r="J281">
        <v>-0.27079150890372999</v>
      </c>
    </row>
    <row r="282" spans="1:10" x14ac:dyDescent="0.25">
      <c r="A282" t="s">
        <v>110</v>
      </c>
      <c r="B282" t="s">
        <v>111</v>
      </c>
      <c r="C282" t="s">
        <v>800</v>
      </c>
      <c r="D282" t="s">
        <v>113</v>
      </c>
      <c r="E282" t="s">
        <v>395</v>
      </c>
      <c r="F282">
        <v>-42</v>
      </c>
      <c r="G282" t="s">
        <v>1070</v>
      </c>
      <c r="H282">
        <v>-228.9</v>
      </c>
      <c r="I282" t="s">
        <v>1070</v>
      </c>
      <c r="J282" t="s">
        <v>1070</v>
      </c>
    </row>
    <row r="283" spans="1:10" x14ac:dyDescent="0.25">
      <c r="A283" t="s">
        <v>110</v>
      </c>
      <c r="B283" t="s">
        <v>111</v>
      </c>
      <c r="C283" t="s">
        <v>800</v>
      </c>
      <c r="D283" t="s">
        <v>139</v>
      </c>
      <c r="E283" t="s">
        <v>396</v>
      </c>
      <c r="F283">
        <v>3</v>
      </c>
      <c r="G283">
        <v>85036.33</v>
      </c>
      <c r="H283">
        <v>-81.517499999999998</v>
      </c>
      <c r="I283">
        <v>-191331.74249999999</v>
      </c>
      <c r="J283">
        <v>-8.9303865826593998E-2</v>
      </c>
    </row>
    <row r="284" spans="1:10" x14ac:dyDescent="0.25">
      <c r="A284" t="s">
        <v>110</v>
      </c>
      <c r="B284" t="s">
        <v>111</v>
      </c>
      <c r="C284" t="s">
        <v>800</v>
      </c>
      <c r="D284" t="s">
        <v>139</v>
      </c>
      <c r="E284" t="s">
        <v>738</v>
      </c>
      <c r="F284">
        <v>-21</v>
      </c>
      <c r="G284">
        <v>85036.33</v>
      </c>
      <c r="H284">
        <v>-570.62249999999995</v>
      </c>
      <c r="I284">
        <v>-1339322.1975</v>
      </c>
      <c r="J284">
        <v>-0.62512706078615998</v>
      </c>
    </row>
    <row r="285" spans="1:10" x14ac:dyDescent="0.25">
      <c r="A285" t="s">
        <v>110</v>
      </c>
      <c r="B285" t="s">
        <v>111</v>
      </c>
      <c r="C285" t="s">
        <v>800</v>
      </c>
      <c r="D285" t="s">
        <v>300</v>
      </c>
      <c r="E285" t="s">
        <v>395</v>
      </c>
      <c r="F285">
        <v>-55</v>
      </c>
      <c r="G285" t="s">
        <v>1070</v>
      </c>
      <c r="H285">
        <v>-943.8</v>
      </c>
      <c r="I285" t="s">
        <v>1070</v>
      </c>
      <c r="J285" t="s">
        <v>1070</v>
      </c>
    </row>
    <row r="286" spans="1:10" x14ac:dyDescent="0.25">
      <c r="A286" t="s">
        <v>110</v>
      </c>
      <c r="B286" t="s">
        <v>111</v>
      </c>
      <c r="C286" t="s">
        <v>800</v>
      </c>
      <c r="D286" t="s">
        <v>191</v>
      </c>
      <c r="E286" t="s">
        <v>396</v>
      </c>
      <c r="F286">
        <v>1</v>
      </c>
      <c r="G286">
        <v>66850.570000000007</v>
      </c>
      <c r="H286">
        <v>-51.21</v>
      </c>
      <c r="I286">
        <v>-28650.244285714001</v>
      </c>
      <c r="J286">
        <v>-1.3372467830792E-2</v>
      </c>
    </row>
    <row r="287" spans="1:10" x14ac:dyDescent="0.25">
      <c r="A287" t="s">
        <v>110</v>
      </c>
      <c r="B287" t="s">
        <v>111</v>
      </c>
      <c r="C287" t="s">
        <v>800</v>
      </c>
      <c r="D287" t="s">
        <v>191</v>
      </c>
      <c r="E287" t="s">
        <v>738</v>
      </c>
      <c r="F287">
        <v>19</v>
      </c>
      <c r="G287">
        <v>66850.570000000007</v>
      </c>
      <c r="H287">
        <v>-972.99</v>
      </c>
      <c r="I287">
        <v>-544354.64142857003</v>
      </c>
      <c r="J287">
        <v>-0.25407688878503998</v>
      </c>
    </row>
    <row r="288" spans="1:10" x14ac:dyDescent="0.25">
      <c r="A288" t="s">
        <v>110</v>
      </c>
      <c r="B288" t="s">
        <v>111</v>
      </c>
      <c r="C288" t="s">
        <v>800</v>
      </c>
      <c r="D288" t="s">
        <v>191</v>
      </c>
      <c r="E288" t="s">
        <v>399</v>
      </c>
      <c r="F288">
        <v>-50</v>
      </c>
      <c r="G288">
        <v>66850.570000000007</v>
      </c>
      <c r="H288">
        <v>-2560.5</v>
      </c>
      <c r="I288">
        <v>-1432512.2142857001</v>
      </c>
      <c r="J288">
        <v>-0.66862339153959005</v>
      </c>
    </row>
    <row r="289" spans="1:10" x14ac:dyDescent="0.25">
      <c r="A289" t="s">
        <v>110</v>
      </c>
      <c r="B289" t="s">
        <v>111</v>
      </c>
      <c r="C289" t="s">
        <v>800</v>
      </c>
      <c r="D289" t="s">
        <v>444</v>
      </c>
      <c r="E289" t="s">
        <v>399</v>
      </c>
      <c r="F289">
        <v>-62</v>
      </c>
      <c r="G289">
        <v>58834.879999999997</v>
      </c>
      <c r="H289">
        <v>-8317.92</v>
      </c>
      <c r="I289">
        <v>-3647762.56</v>
      </c>
      <c r="J289">
        <v>-1.7025888855086999</v>
      </c>
    </row>
    <row r="290" spans="1:10" x14ac:dyDescent="0.25">
      <c r="A290" t="s">
        <v>110</v>
      </c>
      <c r="B290" t="s">
        <v>111</v>
      </c>
      <c r="C290" t="s">
        <v>860</v>
      </c>
      <c r="D290" t="s">
        <v>175</v>
      </c>
      <c r="E290" t="s">
        <v>395</v>
      </c>
      <c r="F290">
        <v>-72</v>
      </c>
      <c r="G290" t="s">
        <v>1070</v>
      </c>
      <c r="H290">
        <v>14294.88</v>
      </c>
      <c r="I290" t="s">
        <v>1070</v>
      </c>
      <c r="J290" t="s">
        <v>1070</v>
      </c>
    </row>
    <row r="291" spans="1:10" x14ac:dyDescent="0.25">
      <c r="A291" t="s">
        <v>110</v>
      </c>
      <c r="B291" t="s">
        <v>111</v>
      </c>
      <c r="C291" t="s">
        <v>860</v>
      </c>
      <c r="D291" t="s">
        <v>415</v>
      </c>
      <c r="E291" t="s">
        <v>395</v>
      </c>
      <c r="F291">
        <v>-45</v>
      </c>
      <c r="G291" t="s">
        <v>1070</v>
      </c>
      <c r="H291">
        <v>9397.35</v>
      </c>
      <c r="I291" t="s">
        <v>1070</v>
      </c>
      <c r="J291" t="s">
        <v>1070</v>
      </c>
    </row>
    <row r="292" spans="1:10" x14ac:dyDescent="0.25">
      <c r="A292" t="s">
        <v>110</v>
      </c>
      <c r="B292" t="s">
        <v>111</v>
      </c>
      <c r="C292" t="s">
        <v>860</v>
      </c>
      <c r="D292" t="s">
        <v>179</v>
      </c>
      <c r="E292" t="s">
        <v>395</v>
      </c>
      <c r="F292">
        <v>-24</v>
      </c>
      <c r="G292" t="s">
        <v>1070</v>
      </c>
      <c r="H292">
        <v>4279.4399999999996</v>
      </c>
      <c r="I292" t="s">
        <v>1070</v>
      </c>
      <c r="J292" t="s">
        <v>1070</v>
      </c>
    </row>
    <row r="293" spans="1:10" x14ac:dyDescent="0.25">
      <c r="A293" t="s">
        <v>110</v>
      </c>
      <c r="B293" t="s">
        <v>111</v>
      </c>
      <c r="C293" t="s">
        <v>860</v>
      </c>
      <c r="D293" t="s">
        <v>1007</v>
      </c>
      <c r="E293" t="s">
        <v>395</v>
      </c>
      <c r="F293">
        <v>-36</v>
      </c>
      <c r="G293" t="s">
        <v>1070</v>
      </c>
      <c r="H293">
        <v>3305.88</v>
      </c>
      <c r="I293" t="s">
        <v>1070</v>
      </c>
      <c r="J293" t="s">
        <v>1070</v>
      </c>
    </row>
    <row r="294" spans="1:10" x14ac:dyDescent="0.25">
      <c r="A294" t="s">
        <v>110</v>
      </c>
      <c r="B294" t="s">
        <v>111</v>
      </c>
      <c r="C294" t="s">
        <v>860</v>
      </c>
      <c r="D294" t="s">
        <v>174</v>
      </c>
      <c r="E294" t="s">
        <v>395</v>
      </c>
      <c r="F294">
        <v>-32</v>
      </c>
      <c r="G294" t="s">
        <v>1070</v>
      </c>
      <c r="H294">
        <v>2416.64</v>
      </c>
      <c r="I294" t="s">
        <v>1070</v>
      </c>
      <c r="J294" t="s">
        <v>1070</v>
      </c>
    </row>
    <row r="295" spans="1:10" x14ac:dyDescent="0.25">
      <c r="A295" t="s">
        <v>110</v>
      </c>
      <c r="B295" t="s">
        <v>111</v>
      </c>
      <c r="C295" t="s">
        <v>860</v>
      </c>
      <c r="D295" t="s">
        <v>178</v>
      </c>
      <c r="E295" t="s">
        <v>395</v>
      </c>
      <c r="F295">
        <v>-45</v>
      </c>
      <c r="G295" t="s">
        <v>1070</v>
      </c>
      <c r="H295">
        <v>1796.2043478261</v>
      </c>
      <c r="I295" t="s">
        <v>1070</v>
      </c>
      <c r="J295" t="s">
        <v>1070</v>
      </c>
    </row>
    <row r="296" spans="1:10" x14ac:dyDescent="0.25">
      <c r="A296" t="s">
        <v>110</v>
      </c>
      <c r="B296" t="s">
        <v>111</v>
      </c>
      <c r="C296" t="s">
        <v>860</v>
      </c>
      <c r="D296" t="s">
        <v>178</v>
      </c>
      <c r="E296" t="s">
        <v>738</v>
      </c>
      <c r="F296">
        <v>1</v>
      </c>
      <c r="G296" t="s">
        <v>1070</v>
      </c>
      <c r="H296">
        <v>39.915652173913003</v>
      </c>
      <c r="I296" t="s">
        <v>1070</v>
      </c>
      <c r="J296" t="s">
        <v>1070</v>
      </c>
    </row>
    <row r="297" spans="1:10" x14ac:dyDescent="0.25">
      <c r="A297" t="s">
        <v>110</v>
      </c>
      <c r="B297" t="s">
        <v>111</v>
      </c>
      <c r="C297" t="s">
        <v>860</v>
      </c>
      <c r="D297" t="s">
        <v>113</v>
      </c>
      <c r="E297" t="s">
        <v>395</v>
      </c>
      <c r="F297">
        <v>-12</v>
      </c>
      <c r="G297" t="s">
        <v>1070</v>
      </c>
      <c r="H297">
        <v>-65.400000000000006</v>
      </c>
      <c r="I297" t="s">
        <v>1070</v>
      </c>
      <c r="J297" t="s">
        <v>1070</v>
      </c>
    </row>
    <row r="298" spans="1:10" x14ac:dyDescent="0.25">
      <c r="A298" t="s">
        <v>110</v>
      </c>
      <c r="B298" t="s">
        <v>111</v>
      </c>
      <c r="C298" t="s">
        <v>860</v>
      </c>
      <c r="D298" t="s">
        <v>139</v>
      </c>
      <c r="E298" t="s">
        <v>738</v>
      </c>
      <c r="F298">
        <v>-5</v>
      </c>
      <c r="G298">
        <v>85036.33</v>
      </c>
      <c r="H298">
        <v>-181.15</v>
      </c>
      <c r="I298">
        <v>-425181.65</v>
      </c>
      <c r="J298">
        <v>-0.80945550737619998</v>
      </c>
    </row>
    <row r="299" spans="1:10" x14ac:dyDescent="0.25">
      <c r="A299" t="s">
        <v>110</v>
      </c>
      <c r="B299" t="s">
        <v>111</v>
      </c>
      <c r="C299" t="s">
        <v>860</v>
      </c>
      <c r="D299" t="s">
        <v>300</v>
      </c>
      <c r="E299" t="s">
        <v>395</v>
      </c>
      <c r="F299">
        <v>-17</v>
      </c>
      <c r="G299" t="s">
        <v>1070</v>
      </c>
      <c r="H299">
        <v>-291.72000000000003</v>
      </c>
      <c r="I299" t="s">
        <v>1070</v>
      </c>
      <c r="J299" t="s">
        <v>1070</v>
      </c>
    </row>
    <row r="300" spans="1:10" x14ac:dyDescent="0.25">
      <c r="A300" t="s">
        <v>110</v>
      </c>
      <c r="B300" t="s">
        <v>111</v>
      </c>
      <c r="C300" t="s">
        <v>860</v>
      </c>
      <c r="D300" t="s">
        <v>191</v>
      </c>
      <c r="E300" t="s">
        <v>738</v>
      </c>
      <c r="F300">
        <v>4</v>
      </c>
      <c r="G300">
        <v>66850.570000000007</v>
      </c>
      <c r="H300">
        <v>-238.98</v>
      </c>
      <c r="I300">
        <v>-133701.14000000001</v>
      </c>
      <c r="J300">
        <v>-0.25453855808565001</v>
      </c>
    </row>
    <row r="301" spans="1:10" x14ac:dyDescent="0.25">
      <c r="A301" t="s">
        <v>110</v>
      </c>
      <c r="B301" t="s">
        <v>111</v>
      </c>
      <c r="C301" t="s">
        <v>860</v>
      </c>
      <c r="D301" t="s">
        <v>191</v>
      </c>
      <c r="E301" t="s">
        <v>399</v>
      </c>
      <c r="F301">
        <v>-12</v>
      </c>
      <c r="G301">
        <v>66850.570000000007</v>
      </c>
      <c r="H301">
        <v>-716.94</v>
      </c>
      <c r="I301">
        <v>-401103.42</v>
      </c>
      <c r="J301">
        <v>-0.76361567425693999</v>
      </c>
    </row>
    <row r="302" spans="1:10" x14ac:dyDescent="0.25">
      <c r="A302" t="s">
        <v>110</v>
      </c>
      <c r="B302" t="s">
        <v>111</v>
      </c>
      <c r="C302" t="s">
        <v>860</v>
      </c>
      <c r="D302" t="s">
        <v>444</v>
      </c>
      <c r="E302" t="s">
        <v>399</v>
      </c>
      <c r="F302">
        <v>-16</v>
      </c>
      <c r="G302">
        <v>58834.879999999997</v>
      </c>
      <c r="H302">
        <v>-2146.56</v>
      </c>
      <c r="I302">
        <v>-941358.07999999996</v>
      </c>
      <c r="J302">
        <v>-1.7921457388132001</v>
      </c>
    </row>
    <row r="303" spans="1:10" x14ac:dyDescent="0.25">
      <c r="A303" t="s">
        <v>110</v>
      </c>
      <c r="B303" t="s">
        <v>111</v>
      </c>
      <c r="C303" t="s">
        <v>98</v>
      </c>
      <c r="D303" t="s">
        <v>191</v>
      </c>
      <c r="E303" t="s">
        <v>396</v>
      </c>
      <c r="F303">
        <v>27</v>
      </c>
      <c r="G303">
        <v>66850.570000000007</v>
      </c>
      <c r="H303">
        <v>3226.23</v>
      </c>
      <c r="I303">
        <v>1804965.39</v>
      </c>
      <c r="J303">
        <v>0.33955213459535999</v>
      </c>
    </row>
    <row r="304" spans="1:10" x14ac:dyDescent="0.25">
      <c r="A304" t="s">
        <v>110</v>
      </c>
      <c r="B304" t="s">
        <v>111</v>
      </c>
      <c r="C304" t="s">
        <v>98</v>
      </c>
      <c r="D304" t="s">
        <v>175</v>
      </c>
      <c r="E304" t="s">
        <v>395</v>
      </c>
      <c r="F304">
        <v>-6</v>
      </c>
      <c r="G304" t="s">
        <v>1070</v>
      </c>
      <c r="H304">
        <v>1191.24</v>
      </c>
      <c r="I304" t="s">
        <v>1070</v>
      </c>
      <c r="J304" t="s">
        <v>1070</v>
      </c>
    </row>
    <row r="305" spans="1:10" x14ac:dyDescent="0.25">
      <c r="A305" t="s">
        <v>110</v>
      </c>
      <c r="B305" t="s">
        <v>111</v>
      </c>
      <c r="C305" t="s">
        <v>98</v>
      </c>
      <c r="D305" t="s">
        <v>1007</v>
      </c>
      <c r="E305" t="s">
        <v>395</v>
      </c>
      <c r="F305">
        <v>-4</v>
      </c>
      <c r="G305" t="s">
        <v>1070</v>
      </c>
      <c r="H305">
        <v>367.32</v>
      </c>
      <c r="I305" t="s">
        <v>1070</v>
      </c>
      <c r="J305" t="s">
        <v>1070</v>
      </c>
    </row>
    <row r="306" spans="1:10" x14ac:dyDescent="0.25">
      <c r="A306" t="s">
        <v>110</v>
      </c>
      <c r="B306" t="s">
        <v>111</v>
      </c>
      <c r="C306" t="s">
        <v>98</v>
      </c>
      <c r="D306" t="s">
        <v>174</v>
      </c>
      <c r="E306" t="s">
        <v>395</v>
      </c>
      <c r="F306">
        <v>-4</v>
      </c>
      <c r="G306" t="s">
        <v>1070</v>
      </c>
      <c r="H306">
        <v>302.08</v>
      </c>
      <c r="I306" t="s">
        <v>1070</v>
      </c>
      <c r="J306" t="s">
        <v>1070</v>
      </c>
    </row>
    <row r="307" spans="1:10" x14ac:dyDescent="0.25">
      <c r="A307" t="s">
        <v>110</v>
      </c>
      <c r="B307" t="s">
        <v>111</v>
      </c>
      <c r="C307" t="s">
        <v>98</v>
      </c>
      <c r="D307" t="s">
        <v>139</v>
      </c>
      <c r="E307" t="s">
        <v>396</v>
      </c>
      <c r="F307">
        <v>6</v>
      </c>
      <c r="G307">
        <v>85036.33</v>
      </c>
      <c r="H307">
        <v>217.38</v>
      </c>
      <c r="I307">
        <v>510217.98</v>
      </c>
      <c r="J307">
        <v>9.5982784588424006E-2</v>
      </c>
    </row>
    <row r="308" spans="1:10" x14ac:dyDescent="0.25">
      <c r="A308" t="s">
        <v>110</v>
      </c>
      <c r="B308" t="s">
        <v>111</v>
      </c>
      <c r="C308" t="s">
        <v>98</v>
      </c>
      <c r="D308" t="s">
        <v>443</v>
      </c>
      <c r="E308" t="s">
        <v>396</v>
      </c>
      <c r="F308">
        <v>5</v>
      </c>
      <c r="G308">
        <v>96694.23</v>
      </c>
      <c r="H308">
        <v>1</v>
      </c>
      <c r="I308">
        <v>483471.15</v>
      </c>
      <c r="J308">
        <v>9.0951140618696996E-2</v>
      </c>
    </row>
    <row r="309" spans="1:10" x14ac:dyDescent="0.25">
      <c r="A309" t="s">
        <v>110</v>
      </c>
      <c r="B309" t="s">
        <v>111</v>
      </c>
      <c r="C309" t="s">
        <v>98</v>
      </c>
      <c r="D309" t="s">
        <v>113</v>
      </c>
      <c r="E309" t="s">
        <v>395</v>
      </c>
      <c r="F309">
        <v>-7</v>
      </c>
      <c r="G309" t="s">
        <v>1070</v>
      </c>
      <c r="H309">
        <v>-38.15</v>
      </c>
      <c r="I309" t="s">
        <v>1070</v>
      </c>
      <c r="J309" t="s">
        <v>1070</v>
      </c>
    </row>
    <row r="310" spans="1:10" x14ac:dyDescent="0.25">
      <c r="A310" t="s">
        <v>110</v>
      </c>
      <c r="B310" t="s">
        <v>111</v>
      </c>
      <c r="C310" t="s">
        <v>98</v>
      </c>
      <c r="D310" t="s">
        <v>785</v>
      </c>
      <c r="E310" t="s">
        <v>399</v>
      </c>
      <c r="F310">
        <v>-7</v>
      </c>
      <c r="G310">
        <v>90556.35</v>
      </c>
      <c r="H310">
        <v>-79.03</v>
      </c>
      <c r="I310">
        <v>-633894.44999999995</v>
      </c>
      <c r="J310">
        <v>-0.11924894227786</v>
      </c>
    </row>
    <row r="311" spans="1:10" x14ac:dyDescent="0.25">
      <c r="A311" t="s">
        <v>110</v>
      </c>
      <c r="B311" t="s">
        <v>111</v>
      </c>
      <c r="C311" t="s">
        <v>98</v>
      </c>
      <c r="D311" t="s">
        <v>300</v>
      </c>
      <c r="E311" t="s">
        <v>395</v>
      </c>
      <c r="F311">
        <v>-5</v>
      </c>
      <c r="G311" t="s">
        <v>1070</v>
      </c>
      <c r="H311">
        <v>-85.8</v>
      </c>
      <c r="I311" t="s">
        <v>1070</v>
      </c>
      <c r="J311" t="s">
        <v>1070</v>
      </c>
    </row>
    <row r="312" spans="1:10" x14ac:dyDescent="0.25">
      <c r="A312" t="s">
        <v>110</v>
      </c>
      <c r="B312" t="s">
        <v>111</v>
      </c>
      <c r="C312" t="s">
        <v>106</v>
      </c>
      <c r="D312" t="s">
        <v>175</v>
      </c>
      <c r="E312" t="s">
        <v>395</v>
      </c>
      <c r="F312">
        <v>-6</v>
      </c>
      <c r="G312" t="s">
        <v>1070</v>
      </c>
      <c r="H312">
        <v>1191.24</v>
      </c>
      <c r="I312" t="s">
        <v>1070</v>
      </c>
      <c r="J312" t="s">
        <v>1070</v>
      </c>
    </row>
    <row r="313" spans="1:10" x14ac:dyDescent="0.25">
      <c r="A313" t="s">
        <v>110</v>
      </c>
      <c r="B313" t="s">
        <v>111</v>
      </c>
      <c r="C313" t="s">
        <v>106</v>
      </c>
      <c r="D313" t="s">
        <v>191</v>
      </c>
      <c r="E313" t="s">
        <v>396</v>
      </c>
      <c r="F313">
        <v>6</v>
      </c>
      <c r="G313">
        <v>66850.570000000007</v>
      </c>
      <c r="H313">
        <v>716.94</v>
      </c>
      <c r="I313">
        <v>401103.42</v>
      </c>
      <c r="J313">
        <v>0.12224945140121</v>
      </c>
    </row>
    <row r="314" spans="1:10" x14ac:dyDescent="0.25">
      <c r="A314" t="s">
        <v>110</v>
      </c>
      <c r="B314" t="s">
        <v>111</v>
      </c>
      <c r="C314" t="s">
        <v>106</v>
      </c>
      <c r="D314" t="s">
        <v>1007</v>
      </c>
      <c r="E314" t="s">
        <v>395</v>
      </c>
      <c r="F314">
        <v>-4</v>
      </c>
      <c r="G314" t="s">
        <v>1070</v>
      </c>
      <c r="H314">
        <v>367.32</v>
      </c>
      <c r="I314" t="s">
        <v>1070</v>
      </c>
      <c r="J314" t="s">
        <v>1070</v>
      </c>
    </row>
    <row r="315" spans="1:10" x14ac:dyDescent="0.25">
      <c r="A315" t="s">
        <v>110</v>
      </c>
      <c r="B315" t="s">
        <v>111</v>
      </c>
      <c r="C315" t="s">
        <v>106</v>
      </c>
      <c r="D315" t="s">
        <v>174</v>
      </c>
      <c r="E315" t="s">
        <v>395</v>
      </c>
      <c r="F315">
        <v>-4</v>
      </c>
      <c r="G315" t="s">
        <v>1070</v>
      </c>
      <c r="H315">
        <v>302.08</v>
      </c>
      <c r="I315" t="s">
        <v>1070</v>
      </c>
      <c r="J315" t="s">
        <v>1070</v>
      </c>
    </row>
    <row r="316" spans="1:10" x14ac:dyDescent="0.25">
      <c r="A316" t="s">
        <v>110</v>
      </c>
      <c r="B316" t="s">
        <v>111</v>
      </c>
      <c r="C316" t="s">
        <v>106</v>
      </c>
      <c r="D316" t="s">
        <v>139</v>
      </c>
      <c r="E316" t="s">
        <v>621</v>
      </c>
      <c r="F316" t="s">
        <v>101</v>
      </c>
      <c r="G316">
        <v>85036.33</v>
      </c>
      <c r="H316" t="s">
        <v>1070</v>
      </c>
      <c r="I316">
        <v>0</v>
      </c>
      <c r="J316" t="s">
        <v>1070</v>
      </c>
    </row>
    <row r="317" spans="1:10" x14ac:dyDescent="0.25">
      <c r="A317" t="s">
        <v>110</v>
      </c>
      <c r="B317" t="s">
        <v>111</v>
      </c>
      <c r="C317" t="s">
        <v>106</v>
      </c>
      <c r="D317" t="s">
        <v>443</v>
      </c>
      <c r="E317" t="s">
        <v>396</v>
      </c>
      <c r="F317">
        <v>-5</v>
      </c>
      <c r="G317">
        <v>96694.23</v>
      </c>
      <c r="H317">
        <v>-1</v>
      </c>
      <c r="I317">
        <v>-483471.15</v>
      </c>
      <c r="J317">
        <v>-0.14735372452275</v>
      </c>
    </row>
    <row r="318" spans="1:10" x14ac:dyDescent="0.25">
      <c r="A318" t="s">
        <v>110</v>
      </c>
      <c r="B318" t="s">
        <v>111</v>
      </c>
      <c r="C318" t="s">
        <v>106</v>
      </c>
      <c r="D318" t="s">
        <v>113</v>
      </c>
      <c r="E318" t="s">
        <v>395</v>
      </c>
      <c r="F318">
        <v>-7</v>
      </c>
      <c r="G318" t="s">
        <v>1070</v>
      </c>
      <c r="H318">
        <v>-38.15</v>
      </c>
      <c r="I318" t="s">
        <v>1070</v>
      </c>
      <c r="J318" t="s">
        <v>1070</v>
      </c>
    </row>
    <row r="319" spans="1:10" x14ac:dyDescent="0.25">
      <c r="A319" t="s">
        <v>110</v>
      </c>
      <c r="B319" t="s">
        <v>111</v>
      </c>
      <c r="C319" t="s">
        <v>106</v>
      </c>
      <c r="D319" t="s">
        <v>300</v>
      </c>
      <c r="E319" t="s">
        <v>395</v>
      </c>
      <c r="F319">
        <v>-5</v>
      </c>
      <c r="G319" t="s">
        <v>1070</v>
      </c>
      <c r="H319">
        <v>-85.8</v>
      </c>
      <c r="I319" t="s">
        <v>1070</v>
      </c>
      <c r="J319" t="s">
        <v>1070</v>
      </c>
    </row>
    <row r="320" spans="1:10" x14ac:dyDescent="0.25">
      <c r="A320" t="s">
        <v>110</v>
      </c>
      <c r="B320" t="s">
        <v>111</v>
      </c>
      <c r="C320" t="s">
        <v>99</v>
      </c>
      <c r="D320" t="s">
        <v>1413</v>
      </c>
      <c r="E320" t="s">
        <v>724</v>
      </c>
      <c r="F320">
        <v>-70</v>
      </c>
      <c r="G320">
        <v>267282.15000000002</v>
      </c>
      <c r="H320">
        <v>93922.5</v>
      </c>
      <c r="I320">
        <v>-18709750.5</v>
      </c>
      <c r="J320">
        <v>-60.948558094787003</v>
      </c>
    </row>
    <row r="321" spans="1:10" x14ac:dyDescent="0.25">
      <c r="A321" t="s">
        <v>110</v>
      </c>
      <c r="B321" t="s">
        <v>111</v>
      </c>
      <c r="C321" t="s">
        <v>334</v>
      </c>
      <c r="D321" t="s">
        <v>1413</v>
      </c>
      <c r="E321" t="s">
        <v>724</v>
      </c>
      <c r="F321">
        <v>-70</v>
      </c>
      <c r="G321">
        <v>267282.15000000002</v>
      </c>
      <c r="H321">
        <v>93922.5</v>
      </c>
      <c r="I321">
        <v>-18709750.5</v>
      </c>
      <c r="J321">
        <v>-5.5572933662126998</v>
      </c>
    </row>
    <row r="322" spans="1:10" x14ac:dyDescent="0.25">
      <c r="A322" t="s">
        <v>110</v>
      </c>
      <c r="B322" t="s">
        <v>111</v>
      </c>
      <c r="C322" t="s">
        <v>334</v>
      </c>
      <c r="D322" t="s">
        <v>1414</v>
      </c>
      <c r="E322" t="s">
        <v>621</v>
      </c>
      <c r="F322">
        <v>-10</v>
      </c>
      <c r="G322">
        <v>85556.47</v>
      </c>
      <c r="H322">
        <v>12146.7</v>
      </c>
      <c r="I322">
        <v>-2271994.8390850001</v>
      </c>
      <c r="J322">
        <v>-0.67484287656944997</v>
      </c>
    </row>
    <row r="323" spans="1:10" x14ac:dyDescent="0.25">
      <c r="A323" t="s">
        <v>110</v>
      </c>
      <c r="B323" t="s">
        <v>111</v>
      </c>
      <c r="C323" t="s">
        <v>334</v>
      </c>
      <c r="D323" t="s">
        <v>240</v>
      </c>
      <c r="E323" t="s">
        <v>624</v>
      </c>
      <c r="F323">
        <v>-10</v>
      </c>
      <c r="G323">
        <v>77796.88</v>
      </c>
      <c r="H323">
        <v>12125.3</v>
      </c>
      <c r="I323">
        <v>-2065935.04684</v>
      </c>
      <c r="J323">
        <v>-0.61363763941322003</v>
      </c>
    </row>
    <row r="324" spans="1:10" x14ac:dyDescent="0.25">
      <c r="A324" t="s">
        <v>110</v>
      </c>
      <c r="B324" t="s">
        <v>111</v>
      </c>
      <c r="C324" t="s">
        <v>334</v>
      </c>
      <c r="D324" t="s">
        <v>191</v>
      </c>
      <c r="E324" t="s">
        <v>738</v>
      </c>
      <c r="F324">
        <v>27</v>
      </c>
      <c r="G324">
        <v>66850.570000000007</v>
      </c>
      <c r="H324">
        <v>3226.23</v>
      </c>
      <c r="I324">
        <v>1804965.39</v>
      </c>
      <c r="J324">
        <v>0.53612271249104004</v>
      </c>
    </row>
    <row r="325" spans="1:10" x14ac:dyDescent="0.25">
      <c r="A325" t="s">
        <v>110</v>
      </c>
      <c r="B325" t="s">
        <v>111</v>
      </c>
      <c r="C325" t="s">
        <v>334</v>
      </c>
      <c r="D325" t="s">
        <v>191</v>
      </c>
      <c r="E325" t="s">
        <v>396</v>
      </c>
      <c r="F325">
        <v>3</v>
      </c>
      <c r="G325">
        <v>66850.570000000007</v>
      </c>
      <c r="H325">
        <v>358.47</v>
      </c>
      <c r="I325">
        <v>200551.71</v>
      </c>
      <c r="J325">
        <v>5.9569190276782001E-2</v>
      </c>
    </row>
    <row r="326" spans="1:10" x14ac:dyDescent="0.25">
      <c r="A326" t="s">
        <v>110</v>
      </c>
      <c r="B326" t="s">
        <v>111</v>
      </c>
      <c r="C326" t="s">
        <v>334</v>
      </c>
      <c r="D326" t="s">
        <v>175</v>
      </c>
      <c r="E326" t="s">
        <v>395</v>
      </c>
      <c r="F326">
        <v>-10</v>
      </c>
      <c r="G326" t="s">
        <v>1070</v>
      </c>
      <c r="H326">
        <v>1985.4</v>
      </c>
      <c r="I326" t="s">
        <v>1070</v>
      </c>
      <c r="J326" t="s">
        <v>1070</v>
      </c>
    </row>
    <row r="327" spans="1:10" x14ac:dyDescent="0.25">
      <c r="A327" t="s">
        <v>110</v>
      </c>
      <c r="B327" t="s">
        <v>111</v>
      </c>
      <c r="C327" t="s">
        <v>334</v>
      </c>
      <c r="D327" t="s">
        <v>1007</v>
      </c>
      <c r="E327" t="s">
        <v>395</v>
      </c>
      <c r="F327">
        <v>-6</v>
      </c>
      <c r="G327" t="s">
        <v>1070</v>
      </c>
      <c r="H327">
        <v>550.98</v>
      </c>
      <c r="I327" t="s">
        <v>1070</v>
      </c>
      <c r="J327" t="s">
        <v>1070</v>
      </c>
    </row>
    <row r="328" spans="1:10" x14ac:dyDescent="0.25">
      <c r="A328" t="s">
        <v>110</v>
      </c>
      <c r="B328" t="s">
        <v>111</v>
      </c>
      <c r="C328" t="s">
        <v>334</v>
      </c>
      <c r="D328" t="s">
        <v>174</v>
      </c>
      <c r="E328" t="s">
        <v>395</v>
      </c>
      <c r="F328">
        <v>-6</v>
      </c>
      <c r="G328" t="s">
        <v>1070</v>
      </c>
      <c r="H328">
        <v>453.12</v>
      </c>
      <c r="I328" t="s">
        <v>1070</v>
      </c>
      <c r="J328" t="s">
        <v>1070</v>
      </c>
    </row>
    <row r="329" spans="1:10" x14ac:dyDescent="0.25">
      <c r="A329" t="s">
        <v>110</v>
      </c>
      <c r="B329" t="s">
        <v>111</v>
      </c>
      <c r="C329" t="s">
        <v>334</v>
      </c>
      <c r="D329" t="s">
        <v>443</v>
      </c>
      <c r="E329" t="s">
        <v>396</v>
      </c>
      <c r="F329">
        <v>3</v>
      </c>
      <c r="G329">
        <v>96694.23</v>
      </c>
      <c r="H329">
        <v>0.6</v>
      </c>
      <c r="I329">
        <v>290082.69</v>
      </c>
      <c r="J329">
        <v>8.6162271848048005E-2</v>
      </c>
    </row>
    <row r="330" spans="1:10" x14ac:dyDescent="0.25">
      <c r="A330" t="s">
        <v>110</v>
      </c>
      <c r="B330" t="s">
        <v>111</v>
      </c>
      <c r="C330" t="s">
        <v>334</v>
      </c>
      <c r="D330" t="s">
        <v>230</v>
      </c>
      <c r="E330" t="s">
        <v>621</v>
      </c>
      <c r="F330" t="s">
        <v>101</v>
      </c>
      <c r="G330">
        <v>93439.69</v>
      </c>
      <c r="H330" t="s">
        <v>1070</v>
      </c>
      <c r="I330">
        <v>0</v>
      </c>
      <c r="J330" t="s">
        <v>1070</v>
      </c>
    </row>
    <row r="331" spans="1:10" x14ac:dyDescent="0.25">
      <c r="A331" t="s">
        <v>110</v>
      </c>
      <c r="B331" t="s">
        <v>111</v>
      </c>
      <c r="C331" t="s">
        <v>334</v>
      </c>
      <c r="D331" t="s">
        <v>113</v>
      </c>
      <c r="E331" t="s">
        <v>395</v>
      </c>
      <c r="F331">
        <v>-16</v>
      </c>
      <c r="G331" t="s">
        <v>1070</v>
      </c>
      <c r="H331">
        <v>-87.2</v>
      </c>
      <c r="I331" t="s">
        <v>1070</v>
      </c>
      <c r="J331" t="s">
        <v>1070</v>
      </c>
    </row>
    <row r="332" spans="1:10" x14ac:dyDescent="0.25">
      <c r="A332" t="s">
        <v>110</v>
      </c>
      <c r="B332" t="s">
        <v>111</v>
      </c>
      <c r="C332" t="s">
        <v>334</v>
      </c>
      <c r="D332" t="s">
        <v>300</v>
      </c>
      <c r="E332" t="s">
        <v>395</v>
      </c>
      <c r="F332">
        <v>-7</v>
      </c>
      <c r="G332" t="s">
        <v>1070</v>
      </c>
      <c r="H332">
        <v>-120.12</v>
      </c>
      <c r="I332" t="s">
        <v>1070</v>
      </c>
      <c r="J332" t="s">
        <v>1070</v>
      </c>
    </row>
    <row r="333" spans="1:10" x14ac:dyDescent="0.25">
      <c r="A333" t="s">
        <v>110</v>
      </c>
      <c r="B333" t="s">
        <v>111</v>
      </c>
      <c r="C333" t="s">
        <v>334</v>
      </c>
      <c r="D333" t="s">
        <v>178</v>
      </c>
      <c r="E333" t="s">
        <v>738</v>
      </c>
      <c r="F333">
        <v>9</v>
      </c>
      <c r="G333" t="s">
        <v>1070</v>
      </c>
      <c r="H333">
        <v>-375.57</v>
      </c>
      <c r="I333" t="s">
        <v>1070</v>
      </c>
      <c r="J333" t="s">
        <v>1070</v>
      </c>
    </row>
    <row r="334" spans="1:10" x14ac:dyDescent="0.25">
      <c r="A334" t="s">
        <v>110</v>
      </c>
      <c r="B334" t="s">
        <v>111</v>
      </c>
      <c r="C334" t="s">
        <v>334</v>
      </c>
      <c r="D334" t="s">
        <v>139</v>
      </c>
      <c r="E334" t="s">
        <v>738</v>
      </c>
      <c r="F334">
        <v>-34</v>
      </c>
      <c r="G334">
        <v>85036.33</v>
      </c>
      <c r="H334">
        <v>-1231.82</v>
      </c>
      <c r="I334">
        <v>-2891235.22</v>
      </c>
      <c r="J334">
        <v>-0.85877373449029004</v>
      </c>
    </row>
    <row r="335" spans="1:10" x14ac:dyDescent="0.25">
      <c r="A335" t="s">
        <v>110</v>
      </c>
      <c r="B335" t="s">
        <v>111</v>
      </c>
      <c r="C335" t="s">
        <v>334</v>
      </c>
      <c r="D335" t="s">
        <v>1419</v>
      </c>
      <c r="E335" t="s">
        <v>643</v>
      </c>
      <c r="F335">
        <v>8</v>
      </c>
      <c r="G335">
        <v>112.39060000000001</v>
      </c>
      <c r="H335">
        <v>-11973.68</v>
      </c>
      <c r="I335">
        <v>4775341.7252799999</v>
      </c>
      <c r="J335">
        <v>1.4184034624779001</v>
      </c>
    </row>
    <row r="336" spans="1:10" x14ac:dyDescent="0.25">
      <c r="A336" t="s">
        <v>110</v>
      </c>
      <c r="B336" t="s">
        <v>111</v>
      </c>
      <c r="C336" t="s">
        <v>334</v>
      </c>
      <c r="D336" t="s">
        <v>1421</v>
      </c>
      <c r="E336" t="s">
        <v>621</v>
      </c>
      <c r="F336">
        <v>19</v>
      </c>
      <c r="G336">
        <v>98826.5</v>
      </c>
      <c r="H336">
        <v>-25201.599999999999</v>
      </c>
      <c r="I336">
        <v>4986335.5294249998</v>
      </c>
      <c r="J336">
        <v>1.4810742323573001</v>
      </c>
    </row>
    <row r="337" spans="1:10" x14ac:dyDescent="0.25">
      <c r="A337" t="s">
        <v>110</v>
      </c>
      <c r="B337" t="s">
        <v>111</v>
      </c>
      <c r="C337" t="s">
        <v>267</v>
      </c>
      <c r="D337" t="s">
        <v>191</v>
      </c>
      <c r="E337" t="s">
        <v>738</v>
      </c>
      <c r="F337">
        <v>17</v>
      </c>
      <c r="G337">
        <v>66850.570000000007</v>
      </c>
      <c r="H337">
        <v>2031.33</v>
      </c>
      <c r="I337">
        <v>1136459.69</v>
      </c>
      <c r="J337">
        <v>0.53419793987757003</v>
      </c>
    </row>
    <row r="338" spans="1:10" x14ac:dyDescent="0.25">
      <c r="A338" t="s">
        <v>110</v>
      </c>
      <c r="B338" t="s">
        <v>111</v>
      </c>
      <c r="C338" t="s">
        <v>267</v>
      </c>
      <c r="D338" t="s">
        <v>191</v>
      </c>
      <c r="E338" t="s">
        <v>621</v>
      </c>
      <c r="F338">
        <v>8</v>
      </c>
      <c r="G338">
        <v>66850.570000000007</v>
      </c>
      <c r="H338">
        <v>955.92</v>
      </c>
      <c r="I338">
        <v>534804.56000000006</v>
      </c>
      <c r="J338">
        <v>0.25138726582474002</v>
      </c>
    </row>
    <row r="339" spans="1:10" x14ac:dyDescent="0.25">
      <c r="A339" t="s">
        <v>110</v>
      </c>
      <c r="B339" t="s">
        <v>111</v>
      </c>
      <c r="C339" t="s">
        <v>267</v>
      </c>
      <c r="D339" t="s">
        <v>283</v>
      </c>
      <c r="E339" t="s">
        <v>621</v>
      </c>
      <c r="F339">
        <v>7</v>
      </c>
      <c r="G339">
        <v>75480.160000000003</v>
      </c>
      <c r="H339">
        <v>523.66999999999996</v>
      </c>
      <c r="I339">
        <v>528361.12</v>
      </c>
      <c r="J339">
        <v>0.24835849814911001</v>
      </c>
    </row>
    <row r="340" spans="1:10" x14ac:dyDescent="0.25">
      <c r="A340" t="s">
        <v>110</v>
      </c>
      <c r="B340" t="s">
        <v>111</v>
      </c>
      <c r="C340" t="s">
        <v>267</v>
      </c>
      <c r="D340" t="s">
        <v>175</v>
      </c>
      <c r="E340" t="s">
        <v>395</v>
      </c>
      <c r="F340">
        <v>-1</v>
      </c>
      <c r="G340" t="s">
        <v>1070</v>
      </c>
      <c r="H340">
        <v>397.08</v>
      </c>
      <c r="I340" t="s">
        <v>1070</v>
      </c>
      <c r="J340" t="s">
        <v>1070</v>
      </c>
    </row>
    <row r="341" spans="1:10" x14ac:dyDescent="0.25">
      <c r="A341" t="s">
        <v>110</v>
      </c>
      <c r="B341" t="s">
        <v>111</v>
      </c>
      <c r="C341" t="s">
        <v>267</v>
      </c>
      <c r="D341" t="s">
        <v>1007</v>
      </c>
      <c r="E341" t="s">
        <v>395</v>
      </c>
      <c r="F341">
        <v>-1</v>
      </c>
      <c r="G341" t="s">
        <v>1070</v>
      </c>
      <c r="H341">
        <v>183.66</v>
      </c>
      <c r="I341" t="s">
        <v>1070</v>
      </c>
      <c r="J341" t="s">
        <v>1070</v>
      </c>
    </row>
    <row r="342" spans="1:10" x14ac:dyDescent="0.25">
      <c r="A342" t="s">
        <v>110</v>
      </c>
      <c r="B342" t="s">
        <v>111</v>
      </c>
      <c r="C342" t="s">
        <v>267</v>
      </c>
      <c r="D342" t="s">
        <v>174</v>
      </c>
      <c r="E342" t="s">
        <v>395</v>
      </c>
      <c r="F342">
        <v>-1</v>
      </c>
      <c r="G342" t="s">
        <v>1070</v>
      </c>
      <c r="H342">
        <v>151.04</v>
      </c>
      <c r="I342" t="s">
        <v>1070</v>
      </c>
      <c r="J342" t="s">
        <v>1070</v>
      </c>
    </row>
    <row r="343" spans="1:10" x14ac:dyDescent="0.25">
      <c r="A343" t="s">
        <v>110</v>
      </c>
      <c r="B343" t="s">
        <v>111</v>
      </c>
      <c r="C343" t="s">
        <v>267</v>
      </c>
      <c r="D343" t="s">
        <v>300</v>
      </c>
      <c r="E343" t="s">
        <v>395</v>
      </c>
      <c r="F343">
        <v>-1</v>
      </c>
      <c r="G343" t="s">
        <v>1070</v>
      </c>
      <c r="H343">
        <v>-34.32</v>
      </c>
      <c r="I343" t="s">
        <v>1070</v>
      </c>
      <c r="J343" t="s">
        <v>1070</v>
      </c>
    </row>
    <row r="344" spans="1:10" x14ac:dyDescent="0.25">
      <c r="A344" t="s">
        <v>110</v>
      </c>
      <c r="B344" t="s">
        <v>111</v>
      </c>
      <c r="C344" t="s">
        <v>267</v>
      </c>
      <c r="D344" t="s">
        <v>113</v>
      </c>
      <c r="E344" t="s">
        <v>395</v>
      </c>
      <c r="F344">
        <v>-7</v>
      </c>
      <c r="G344" t="s">
        <v>1070</v>
      </c>
      <c r="H344">
        <v>-76.3</v>
      </c>
      <c r="I344" t="s">
        <v>1070</v>
      </c>
      <c r="J344" t="s">
        <v>1070</v>
      </c>
    </row>
    <row r="345" spans="1:10" x14ac:dyDescent="0.25">
      <c r="A345" t="s">
        <v>110</v>
      </c>
      <c r="B345" t="s">
        <v>111</v>
      </c>
      <c r="C345" t="s">
        <v>267</v>
      </c>
      <c r="D345" t="s">
        <v>785</v>
      </c>
      <c r="E345" t="s">
        <v>399</v>
      </c>
      <c r="F345">
        <v>-4</v>
      </c>
      <c r="G345">
        <v>90556.35</v>
      </c>
      <c r="H345">
        <v>-90.32</v>
      </c>
      <c r="I345">
        <v>-724450.8</v>
      </c>
      <c r="J345">
        <v>-0.34053132575486</v>
      </c>
    </row>
    <row r="346" spans="1:10" x14ac:dyDescent="0.25">
      <c r="A346" t="s">
        <v>110</v>
      </c>
      <c r="B346" t="s">
        <v>111</v>
      </c>
      <c r="C346" t="s">
        <v>267</v>
      </c>
      <c r="D346" t="s">
        <v>178</v>
      </c>
      <c r="E346" t="s">
        <v>738</v>
      </c>
      <c r="F346">
        <v>5</v>
      </c>
      <c r="G346" t="s">
        <v>1070</v>
      </c>
      <c r="H346">
        <v>-208.65</v>
      </c>
      <c r="I346" t="s">
        <v>1070</v>
      </c>
      <c r="J346" t="s">
        <v>1070</v>
      </c>
    </row>
    <row r="347" spans="1:10" x14ac:dyDescent="0.25">
      <c r="A347" t="s">
        <v>110</v>
      </c>
      <c r="B347" t="s">
        <v>111</v>
      </c>
      <c r="C347" t="s">
        <v>267</v>
      </c>
      <c r="D347" t="s">
        <v>178</v>
      </c>
      <c r="E347" t="s">
        <v>621</v>
      </c>
      <c r="F347">
        <v>3</v>
      </c>
      <c r="G347" t="s">
        <v>1070</v>
      </c>
      <c r="H347">
        <v>-125.19</v>
      </c>
      <c r="I347" t="s">
        <v>1070</v>
      </c>
      <c r="J347" t="s">
        <v>1070</v>
      </c>
    </row>
    <row r="348" spans="1:10" x14ac:dyDescent="0.25">
      <c r="A348" t="s">
        <v>110</v>
      </c>
      <c r="B348" t="s">
        <v>111</v>
      </c>
      <c r="C348" t="s">
        <v>267</v>
      </c>
      <c r="D348" t="s">
        <v>139</v>
      </c>
      <c r="E348" t="s">
        <v>396</v>
      </c>
      <c r="F348">
        <v>9</v>
      </c>
      <c r="G348">
        <v>85036.33</v>
      </c>
      <c r="H348">
        <v>-152.166</v>
      </c>
      <c r="I348">
        <v>-357152.58600000001</v>
      </c>
      <c r="J348">
        <v>-0.16788116405883999</v>
      </c>
    </row>
    <row r="349" spans="1:10" x14ac:dyDescent="0.25">
      <c r="A349" t="s">
        <v>110</v>
      </c>
      <c r="B349" t="s">
        <v>111</v>
      </c>
      <c r="C349" t="s">
        <v>267</v>
      </c>
      <c r="D349" t="s">
        <v>139</v>
      </c>
      <c r="E349" t="s">
        <v>738</v>
      </c>
      <c r="F349">
        <v>-21</v>
      </c>
      <c r="G349">
        <v>85036.33</v>
      </c>
      <c r="H349">
        <v>-355.05399999999997</v>
      </c>
      <c r="I349">
        <v>-833356.03399999999</v>
      </c>
      <c r="J349">
        <v>-0.39172271613728998</v>
      </c>
    </row>
    <row r="350" spans="1:10" x14ac:dyDescent="0.25">
      <c r="A350" t="s">
        <v>110</v>
      </c>
      <c r="B350" t="s">
        <v>111</v>
      </c>
      <c r="C350" t="s">
        <v>909</v>
      </c>
      <c r="D350" t="s">
        <v>175</v>
      </c>
      <c r="E350" t="s">
        <v>395</v>
      </c>
      <c r="F350">
        <v>-64</v>
      </c>
      <c r="G350" t="s">
        <v>1070</v>
      </c>
      <c r="H350">
        <v>12706.56</v>
      </c>
      <c r="I350" t="s">
        <v>1070</v>
      </c>
      <c r="J350" t="s">
        <v>1070</v>
      </c>
    </row>
    <row r="351" spans="1:10" x14ac:dyDescent="0.25">
      <c r="A351" t="s">
        <v>110</v>
      </c>
      <c r="B351" t="s">
        <v>111</v>
      </c>
      <c r="C351" t="s">
        <v>909</v>
      </c>
      <c r="D351" t="s">
        <v>415</v>
      </c>
      <c r="E351" t="s">
        <v>395</v>
      </c>
      <c r="F351">
        <v>-48</v>
      </c>
      <c r="G351" t="s">
        <v>1070</v>
      </c>
      <c r="H351">
        <v>10023.84</v>
      </c>
      <c r="I351" t="s">
        <v>1070</v>
      </c>
      <c r="J351" t="s">
        <v>1070</v>
      </c>
    </row>
    <row r="352" spans="1:10" x14ac:dyDescent="0.25">
      <c r="A352" t="s">
        <v>110</v>
      </c>
      <c r="B352" t="s">
        <v>111</v>
      </c>
      <c r="C352" t="s">
        <v>909</v>
      </c>
      <c r="D352" t="s">
        <v>1007</v>
      </c>
      <c r="E352" t="s">
        <v>395</v>
      </c>
      <c r="F352">
        <v>-35</v>
      </c>
      <c r="G352" t="s">
        <v>1070</v>
      </c>
      <c r="H352">
        <v>3214.05</v>
      </c>
      <c r="I352" t="s">
        <v>1070</v>
      </c>
      <c r="J352" t="s">
        <v>1070</v>
      </c>
    </row>
    <row r="353" spans="1:10" x14ac:dyDescent="0.25">
      <c r="A353" t="s">
        <v>110</v>
      </c>
      <c r="B353" t="s">
        <v>111</v>
      </c>
      <c r="C353" t="s">
        <v>909</v>
      </c>
      <c r="D353" t="s">
        <v>179</v>
      </c>
      <c r="E353" t="s">
        <v>395</v>
      </c>
      <c r="F353">
        <v>-14</v>
      </c>
      <c r="G353" t="s">
        <v>1070</v>
      </c>
      <c r="H353">
        <v>2496.34</v>
      </c>
      <c r="I353" t="s">
        <v>1070</v>
      </c>
      <c r="J353" t="s">
        <v>1070</v>
      </c>
    </row>
    <row r="354" spans="1:10" x14ac:dyDescent="0.25">
      <c r="A354" t="s">
        <v>110</v>
      </c>
      <c r="B354" t="s">
        <v>111</v>
      </c>
      <c r="C354" t="s">
        <v>909</v>
      </c>
      <c r="D354" t="s">
        <v>174</v>
      </c>
      <c r="E354" t="s">
        <v>395</v>
      </c>
      <c r="F354">
        <v>-26</v>
      </c>
      <c r="G354" t="s">
        <v>1070</v>
      </c>
      <c r="H354">
        <v>1963.52</v>
      </c>
      <c r="I354" t="s">
        <v>1070</v>
      </c>
      <c r="J354" t="s">
        <v>1070</v>
      </c>
    </row>
    <row r="355" spans="1:10" x14ac:dyDescent="0.25">
      <c r="A355" t="s">
        <v>110</v>
      </c>
      <c r="B355" t="s">
        <v>111</v>
      </c>
      <c r="C355" t="s">
        <v>909</v>
      </c>
      <c r="D355" t="s">
        <v>178</v>
      </c>
      <c r="E355" t="s">
        <v>395</v>
      </c>
      <c r="F355">
        <v>-48</v>
      </c>
      <c r="G355" t="s">
        <v>1070</v>
      </c>
      <c r="H355">
        <v>1921.2832653061</v>
      </c>
      <c r="I355" t="s">
        <v>1070</v>
      </c>
      <c r="J355" t="s">
        <v>1070</v>
      </c>
    </row>
    <row r="356" spans="1:10" x14ac:dyDescent="0.25">
      <c r="A356" t="s">
        <v>110</v>
      </c>
      <c r="B356" t="s">
        <v>111</v>
      </c>
      <c r="C356" t="s">
        <v>909</v>
      </c>
      <c r="D356" t="s">
        <v>178</v>
      </c>
      <c r="E356" t="s">
        <v>738</v>
      </c>
      <c r="F356">
        <v>1</v>
      </c>
      <c r="G356" t="s">
        <v>1070</v>
      </c>
      <c r="H356">
        <v>40.026734693877998</v>
      </c>
      <c r="I356" t="s">
        <v>1070</v>
      </c>
      <c r="J356" t="s">
        <v>1070</v>
      </c>
    </row>
    <row r="357" spans="1:10" x14ac:dyDescent="0.25">
      <c r="A357" t="s">
        <v>110</v>
      </c>
      <c r="B357" t="s">
        <v>111</v>
      </c>
      <c r="C357" t="s">
        <v>909</v>
      </c>
      <c r="D357" t="s">
        <v>191</v>
      </c>
      <c r="E357" t="s">
        <v>738</v>
      </c>
      <c r="F357">
        <v>3</v>
      </c>
      <c r="G357">
        <v>66850.570000000007</v>
      </c>
      <c r="H357">
        <v>358.47</v>
      </c>
      <c r="I357">
        <v>200551.71</v>
      </c>
      <c r="J357">
        <v>0.43548023232695998</v>
      </c>
    </row>
    <row r="358" spans="1:10" x14ac:dyDescent="0.25">
      <c r="A358" t="s">
        <v>110</v>
      </c>
      <c r="B358" t="s">
        <v>111</v>
      </c>
      <c r="C358" t="s">
        <v>909</v>
      </c>
      <c r="D358" t="s">
        <v>191</v>
      </c>
      <c r="E358" t="s">
        <v>396</v>
      </c>
      <c r="F358">
        <v>1</v>
      </c>
      <c r="G358">
        <v>66850.570000000007</v>
      </c>
      <c r="H358">
        <v>119.49</v>
      </c>
      <c r="I358">
        <v>66850.570000000007</v>
      </c>
      <c r="J358">
        <v>0.14516007744232001</v>
      </c>
    </row>
    <row r="359" spans="1:10" x14ac:dyDescent="0.25">
      <c r="A359" t="s">
        <v>110</v>
      </c>
      <c r="B359" t="s">
        <v>111</v>
      </c>
      <c r="C359" t="s">
        <v>909</v>
      </c>
      <c r="D359" t="s">
        <v>443</v>
      </c>
      <c r="E359" t="s">
        <v>396</v>
      </c>
      <c r="F359">
        <v>-3</v>
      </c>
      <c r="G359">
        <v>96694.23</v>
      </c>
      <c r="H359">
        <v>-0.6</v>
      </c>
      <c r="I359">
        <v>-290082.69</v>
      </c>
      <c r="J359">
        <v>-0.62988880640922995</v>
      </c>
    </row>
    <row r="360" spans="1:10" x14ac:dyDescent="0.25">
      <c r="A360" t="s">
        <v>110</v>
      </c>
      <c r="B360" t="s">
        <v>111</v>
      </c>
      <c r="C360" t="s">
        <v>909</v>
      </c>
      <c r="D360" t="s">
        <v>113</v>
      </c>
      <c r="E360" t="s">
        <v>395</v>
      </c>
      <c r="F360">
        <v>-12</v>
      </c>
      <c r="G360" t="s">
        <v>1070</v>
      </c>
      <c r="H360">
        <v>-65.400000000000006</v>
      </c>
      <c r="I360" t="s">
        <v>1070</v>
      </c>
      <c r="J360" t="s">
        <v>1070</v>
      </c>
    </row>
    <row r="361" spans="1:10" x14ac:dyDescent="0.25">
      <c r="A361" t="s">
        <v>110</v>
      </c>
      <c r="B361" t="s">
        <v>111</v>
      </c>
      <c r="C361" t="s">
        <v>909</v>
      </c>
      <c r="D361" t="s">
        <v>283</v>
      </c>
      <c r="E361" t="s">
        <v>738</v>
      </c>
      <c r="F361">
        <v>-1</v>
      </c>
      <c r="G361">
        <v>75480.160000000003</v>
      </c>
      <c r="H361">
        <v>-74.81</v>
      </c>
      <c r="I361">
        <v>-75480.160000000003</v>
      </c>
      <c r="J361">
        <v>-0.16389846595113</v>
      </c>
    </row>
    <row r="362" spans="1:10" x14ac:dyDescent="0.25">
      <c r="A362" t="s">
        <v>110</v>
      </c>
      <c r="B362" t="s">
        <v>111</v>
      </c>
      <c r="C362" t="s">
        <v>909</v>
      </c>
      <c r="D362" t="s">
        <v>139</v>
      </c>
      <c r="E362" t="s">
        <v>738</v>
      </c>
      <c r="F362">
        <v>-5</v>
      </c>
      <c r="G362">
        <v>85036.33</v>
      </c>
      <c r="H362">
        <v>-181.15</v>
      </c>
      <c r="I362">
        <v>-425181.65</v>
      </c>
      <c r="J362">
        <v>-0.92324420331874002</v>
      </c>
    </row>
    <row r="363" spans="1:10" x14ac:dyDescent="0.25">
      <c r="A363" t="s">
        <v>110</v>
      </c>
      <c r="B363" t="s">
        <v>111</v>
      </c>
      <c r="C363" t="s">
        <v>909</v>
      </c>
      <c r="D363" t="s">
        <v>300</v>
      </c>
      <c r="E363" t="s">
        <v>395</v>
      </c>
      <c r="F363">
        <v>-20</v>
      </c>
      <c r="G363" t="s">
        <v>1070</v>
      </c>
      <c r="H363">
        <v>-343.2</v>
      </c>
      <c r="I363" t="s">
        <v>1070</v>
      </c>
      <c r="J363" t="s">
        <v>1070</v>
      </c>
    </row>
    <row r="364" spans="1:10" x14ac:dyDescent="0.25">
      <c r="A364" t="s">
        <v>110</v>
      </c>
      <c r="B364" t="s">
        <v>111</v>
      </c>
      <c r="C364" t="s">
        <v>909</v>
      </c>
      <c r="D364" t="s">
        <v>444</v>
      </c>
      <c r="E364" t="s">
        <v>399</v>
      </c>
      <c r="F364">
        <v>-12</v>
      </c>
      <c r="G364">
        <v>58834.879999999997</v>
      </c>
      <c r="H364">
        <v>-1609.92</v>
      </c>
      <c r="I364">
        <v>-706018.56</v>
      </c>
      <c r="J364">
        <v>-1.5330566193424999</v>
      </c>
    </row>
    <row r="365" spans="1:10" x14ac:dyDescent="0.25">
      <c r="A365" t="s">
        <v>110</v>
      </c>
      <c r="B365" t="s">
        <v>111</v>
      </c>
      <c r="C365" t="s">
        <v>335</v>
      </c>
      <c r="D365" t="s">
        <v>191</v>
      </c>
      <c r="E365" t="s">
        <v>738</v>
      </c>
      <c r="F365">
        <v>3</v>
      </c>
      <c r="G365">
        <v>66850.570000000007</v>
      </c>
      <c r="H365">
        <v>358.47</v>
      </c>
      <c r="I365">
        <v>200551.71</v>
      </c>
      <c r="J365">
        <v>0.49421481493815</v>
      </c>
    </row>
    <row r="366" spans="1:10" x14ac:dyDescent="0.25">
      <c r="A366" t="s">
        <v>110</v>
      </c>
      <c r="B366" t="s">
        <v>111</v>
      </c>
      <c r="C366" t="s">
        <v>335</v>
      </c>
      <c r="D366" t="s">
        <v>191</v>
      </c>
      <c r="E366" t="s">
        <v>396</v>
      </c>
      <c r="F366">
        <v>1</v>
      </c>
      <c r="G366">
        <v>66850.570000000007</v>
      </c>
      <c r="H366">
        <v>119.49</v>
      </c>
      <c r="I366">
        <v>66850.570000000007</v>
      </c>
      <c r="J366">
        <v>0.16473827164605001</v>
      </c>
    </row>
    <row r="367" spans="1:10" x14ac:dyDescent="0.25">
      <c r="A367" t="s">
        <v>110</v>
      </c>
      <c r="B367" t="s">
        <v>111</v>
      </c>
      <c r="C367" t="s">
        <v>335</v>
      </c>
      <c r="D367" t="s">
        <v>191</v>
      </c>
      <c r="E367" t="s">
        <v>395</v>
      </c>
      <c r="F367">
        <v>1</v>
      </c>
      <c r="G367">
        <v>66850.570000000007</v>
      </c>
      <c r="H367">
        <v>119.49</v>
      </c>
      <c r="I367">
        <v>66850.570000000007</v>
      </c>
      <c r="J367">
        <v>0.16473827164605001</v>
      </c>
    </row>
    <row r="368" spans="1:10" x14ac:dyDescent="0.25">
      <c r="A368" t="s">
        <v>110</v>
      </c>
      <c r="B368" t="s">
        <v>111</v>
      </c>
      <c r="C368" t="s">
        <v>335</v>
      </c>
      <c r="D368" t="s">
        <v>1007</v>
      </c>
      <c r="E368" t="s">
        <v>395</v>
      </c>
      <c r="F368">
        <v>-1</v>
      </c>
      <c r="G368" t="s">
        <v>1070</v>
      </c>
      <c r="H368">
        <v>91.83</v>
      </c>
      <c r="I368" t="s">
        <v>1070</v>
      </c>
      <c r="J368" t="s">
        <v>1070</v>
      </c>
    </row>
    <row r="369" spans="1:10" x14ac:dyDescent="0.25">
      <c r="A369" t="s">
        <v>110</v>
      </c>
      <c r="B369" t="s">
        <v>111</v>
      </c>
      <c r="C369" t="s">
        <v>335</v>
      </c>
      <c r="D369" t="s">
        <v>174</v>
      </c>
      <c r="E369" t="s">
        <v>395</v>
      </c>
      <c r="F369">
        <v>-1</v>
      </c>
      <c r="G369" t="s">
        <v>1070</v>
      </c>
      <c r="H369">
        <v>75.52</v>
      </c>
      <c r="I369" t="s">
        <v>1070</v>
      </c>
      <c r="J369" t="s">
        <v>1070</v>
      </c>
    </row>
    <row r="370" spans="1:10" x14ac:dyDescent="0.25">
      <c r="A370" t="s">
        <v>110</v>
      </c>
      <c r="B370" t="s">
        <v>111</v>
      </c>
      <c r="C370" t="s">
        <v>335</v>
      </c>
      <c r="D370" t="s">
        <v>113</v>
      </c>
      <c r="E370" t="s">
        <v>395</v>
      </c>
      <c r="F370">
        <v>-1</v>
      </c>
      <c r="G370" t="s">
        <v>1070</v>
      </c>
      <c r="H370">
        <v>-5.45</v>
      </c>
      <c r="I370" t="s">
        <v>1070</v>
      </c>
      <c r="J370" t="s">
        <v>1070</v>
      </c>
    </row>
    <row r="371" spans="1:10" x14ac:dyDescent="0.25">
      <c r="A371" t="s">
        <v>110</v>
      </c>
      <c r="B371" t="s">
        <v>111</v>
      </c>
      <c r="C371" t="s">
        <v>335</v>
      </c>
      <c r="D371" t="s">
        <v>300</v>
      </c>
      <c r="E371" t="s">
        <v>395</v>
      </c>
      <c r="F371">
        <v>-1</v>
      </c>
      <c r="G371" t="s">
        <v>1070</v>
      </c>
      <c r="H371">
        <v>-17.16</v>
      </c>
      <c r="I371" t="s">
        <v>1070</v>
      </c>
      <c r="J371" t="s">
        <v>1070</v>
      </c>
    </row>
    <row r="372" spans="1:10" x14ac:dyDescent="0.25">
      <c r="A372" t="s">
        <v>110</v>
      </c>
      <c r="B372" t="s">
        <v>111</v>
      </c>
      <c r="C372" t="s">
        <v>335</v>
      </c>
      <c r="D372" t="s">
        <v>178</v>
      </c>
      <c r="E372" t="s">
        <v>738</v>
      </c>
      <c r="F372">
        <v>1</v>
      </c>
      <c r="G372" t="s">
        <v>1070</v>
      </c>
      <c r="H372">
        <v>-41.73</v>
      </c>
      <c r="I372" t="s">
        <v>1070</v>
      </c>
      <c r="J372" t="s">
        <v>1070</v>
      </c>
    </row>
    <row r="373" spans="1:10" x14ac:dyDescent="0.25">
      <c r="A373" t="s">
        <v>110</v>
      </c>
      <c r="B373" t="s">
        <v>111</v>
      </c>
      <c r="C373" t="s">
        <v>335</v>
      </c>
      <c r="D373" t="s">
        <v>139</v>
      </c>
      <c r="E373" t="s">
        <v>738</v>
      </c>
      <c r="F373">
        <v>-4</v>
      </c>
      <c r="G373">
        <v>85036.33</v>
      </c>
      <c r="H373">
        <v>-144.91999999999999</v>
      </c>
      <c r="I373">
        <v>-340145.32</v>
      </c>
      <c r="J373">
        <v>-0.83821203207829997</v>
      </c>
    </row>
    <row r="374" spans="1:10" x14ac:dyDescent="0.25">
      <c r="A374" t="s">
        <v>110</v>
      </c>
      <c r="B374" t="s">
        <v>111</v>
      </c>
      <c r="C374" t="s">
        <v>861</v>
      </c>
      <c r="D374" t="s">
        <v>175</v>
      </c>
      <c r="E374" t="s">
        <v>395</v>
      </c>
      <c r="F374">
        <v>-53</v>
      </c>
      <c r="G374" t="s">
        <v>1070</v>
      </c>
      <c r="H374">
        <v>10522.62</v>
      </c>
      <c r="I374" t="s">
        <v>1070</v>
      </c>
      <c r="J374" t="s">
        <v>1070</v>
      </c>
    </row>
    <row r="375" spans="1:10" x14ac:dyDescent="0.25">
      <c r="A375" t="s">
        <v>110</v>
      </c>
      <c r="B375" t="s">
        <v>111</v>
      </c>
      <c r="C375" t="s">
        <v>861</v>
      </c>
      <c r="D375" t="s">
        <v>415</v>
      </c>
      <c r="E375" t="s">
        <v>395</v>
      </c>
      <c r="F375">
        <v>-44</v>
      </c>
      <c r="G375" t="s">
        <v>1070</v>
      </c>
      <c r="H375">
        <v>9188.52</v>
      </c>
      <c r="I375" t="s">
        <v>1070</v>
      </c>
      <c r="J375" t="s">
        <v>1070</v>
      </c>
    </row>
    <row r="376" spans="1:10" x14ac:dyDescent="0.25">
      <c r="A376" t="s">
        <v>110</v>
      </c>
      <c r="B376" t="s">
        <v>111</v>
      </c>
      <c r="C376" t="s">
        <v>861</v>
      </c>
      <c r="D376" t="s">
        <v>179</v>
      </c>
      <c r="E376" t="s">
        <v>395</v>
      </c>
      <c r="F376">
        <v>-12</v>
      </c>
      <c r="G376" t="s">
        <v>1070</v>
      </c>
      <c r="H376">
        <v>3209.58</v>
      </c>
      <c r="I376" t="s">
        <v>1070</v>
      </c>
      <c r="J376" t="s">
        <v>1070</v>
      </c>
    </row>
    <row r="377" spans="1:10" x14ac:dyDescent="0.25">
      <c r="A377" t="s">
        <v>110</v>
      </c>
      <c r="B377" t="s">
        <v>111</v>
      </c>
      <c r="C377" t="s">
        <v>861</v>
      </c>
      <c r="D377" t="s">
        <v>1007</v>
      </c>
      <c r="E377" t="s">
        <v>395</v>
      </c>
      <c r="F377">
        <v>-25</v>
      </c>
      <c r="G377" t="s">
        <v>1070</v>
      </c>
      <c r="H377">
        <v>2295.75</v>
      </c>
      <c r="I377" t="s">
        <v>1070</v>
      </c>
      <c r="J377" t="s">
        <v>1070</v>
      </c>
    </row>
    <row r="378" spans="1:10" x14ac:dyDescent="0.25">
      <c r="A378" t="s">
        <v>110</v>
      </c>
      <c r="B378" t="s">
        <v>111</v>
      </c>
      <c r="C378" t="s">
        <v>861</v>
      </c>
      <c r="D378" t="s">
        <v>174</v>
      </c>
      <c r="E378" t="s">
        <v>395</v>
      </c>
      <c r="F378">
        <v>-22</v>
      </c>
      <c r="G378" t="s">
        <v>1070</v>
      </c>
      <c r="H378">
        <v>1661.44</v>
      </c>
      <c r="I378" t="s">
        <v>1070</v>
      </c>
      <c r="J378" t="s">
        <v>1070</v>
      </c>
    </row>
    <row r="379" spans="1:10" x14ac:dyDescent="0.25">
      <c r="A379" t="s">
        <v>110</v>
      </c>
      <c r="B379" t="s">
        <v>111</v>
      </c>
      <c r="C379" t="s">
        <v>861</v>
      </c>
      <c r="D379" t="s">
        <v>178</v>
      </c>
      <c r="E379" t="s">
        <v>395</v>
      </c>
      <c r="F379">
        <v>-37</v>
      </c>
      <c r="G379" t="s">
        <v>1070</v>
      </c>
      <c r="H379">
        <v>1503.3781578947001</v>
      </c>
      <c r="I379" t="s">
        <v>1070</v>
      </c>
      <c r="J379" t="s">
        <v>1070</v>
      </c>
    </row>
    <row r="380" spans="1:10" x14ac:dyDescent="0.25">
      <c r="A380" t="s">
        <v>110</v>
      </c>
      <c r="B380" t="s">
        <v>111</v>
      </c>
      <c r="C380" t="s">
        <v>861</v>
      </c>
      <c r="D380" t="s">
        <v>178</v>
      </c>
      <c r="E380" t="s">
        <v>738</v>
      </c>
      <c r="F380">
        <v>1</v>
      </c>
      <c r="G380" t="s">
        <v>1070</v>
      </c>
      <c r="H380">
        <v>40.631842105262997</v>
      </c>
      <c r="I380" t="s">
        <v>1070</v>
      </c>
      <c r="J380" t="s">
        <v>1070</v>
      </c>
    </row>
    <row r="381" spans="1:10" x14ac:dyDescent="0.25">
      <c r="A381" t="s">
        <v>110</v>
      </c>
      <c r="B381" t="s">
        <v>111</v>
      </c>
      <c r="C381" t="s">
        <v>861</v>
      </c>
      <c r="D381" t="s">
        <v>191</v>
      </c>
      <c r="E381" t="s">
        <v>738</v>
      </c>
      <c r="F381">
        <v>3</v>
      </c>
      <c r="G381">
        <v>66850.570000000007</v>
      </c>
      <c r="H381">
        <v>358.47</v>
      </c>
      <c r="I381">
        <v>200551.71</v>
      </c>
      <c r="J381">
        <v>0.54133159263451003</v>
      </c>
    </row>
    <row r="382" spans="1:10" x14ac:dyDescent="0.25">
      <c r="A382" t="s">
        <v>110</v>
      </c>
      <c r="B382" t="s">
        <v>111</v>
      </c>
      <c r="C382" t="s">
        <v>861</v>
      </c>
      <c r="D382" t="s">
        <v>443</v>
      </c>
      <c r="E382" t="s">
        <v>396</v>
      </c>
      <c r="F382">
        <v>1</v>
      </c>
      <c r="G382">
        <v>96694.23</v>
      </c>
      <c r="H382">
        <v>0.2</v>
      </c>
      <c r="I382">
        <v>96694.23</v>
      </c>
      <c r="J382">
        <v>0.26099823095234997</v>
      </c>
    </row>
    <row r="383" spans="1:10" x14ac:dyDescent="0.25">
      <c r="A383" t="s">
        <v>110</v>
      </c>
      <c r="B383" t="s">
        <v>111</v>
      </c>
      <c r="C383" t="s">
        <v>861</v>
      </c>
      <c r="D383" t="s">
        <v>113</v>
      </c>
      <c r="E383" t="s">
        <v>395</v>
      </c>
      <c r="F383">
        <v>-10</v>
      </c>
      <c r="G383" t="s">
        <v>1070</v>
      </c>
      <c r="H383">
        <v>-54.5</v>
      </c>
      <c r="I383" t="s">
        <v>1070</v>
      </c>
      <c r="J383" t="s">
        <v>1070</v>
      </c>
    </row>
    <row r="384" spans="1:10" x14ac:dyDescent="0.25">
      <c r="A384" t="s">
        <v>110</v>
      </c>
      <c r="B384" t="s">
        <v>111</v>
      </c>
      <c r="C384" t="s">
        <v>861</v>
      </c>
      <c r="D384" t="s">
        <v>139</v>
      </c>
      <c r="E384" t="s">
        <v>738</v>
      </c>
      <c r="F384">
        <v>-4</v>
      </c>
      <c r="G384">
        <v>85036.33</v>
      </c>
      <c r="H384">
        <v>-144.91999999999999</v>
      </c>
      <c r="I384">
        <v>-340145.32</v>
      </c>
      <c r="J384">
        <v>-0.91812434709620006</v>
      </c>
    </row>
    <row r="385" spans="1:10" x14ac:dyDescent="0.25">
      <c r="A385" t="s">
        <v>110</v>
      </c>
      <c r="B385" t="s">
        <v>111</v>
      </c>
      <c r="C385" t="s">
        <v>861</v>
      </c>
      <c r="D385" t="s">
        <v>300</v>
      </c>
      <c r="E385" t="s">
        <v>395</v>
      </c>
      <c r="F385">
        <v>-13</v>
      </c>
      <c r="G385" t="s">
        <v>1070</v>
      </c>
      <c r="H385">
        <v>-223.08</v>
      </c>
      <c r="I385" t="s">
        <v>1070</v>
      </c>
      <c r="J385" t="s">
        <v>1070</v>
      </c>
    </row>
    <row r="386" spans="1:10" x14ac:dyDescent="0.25">
      <c r="A386" t="s">
        <v>110</v>
      </c>
      <c r="B386" t="s">
        <v>111</v>
      </c>
      <c r="C386" t="s">
        <v>861</v>
      </c>
      <c r="D386" t="s">
        <v>444</v>
      </c>
      <c r="E386" t="s">
        <v>399</v>
      </c>
      <c r="F386">
        <v>-2</v>
      </c>
      <c r="G386">
        <v>58834.879999999997</v>
      </c>
      <c r="H386">
        <v>-268.32</v>
      </c>
      <c r="I386">
        <v>-117669.75999999999</v>
      </c>
      <c r="J386">
        <v>-0.31761563432055001</v>
      </c>
    </row>
    <row r="387" spans="1:10" x14ac:dyDescent="0.25">
      <c r="A387" t="s">
        <v>315</v>
      </c>
      <c r="B387" t="s">
        <v>316</v>
      </c>
      <c r="C387" t="s">
        <v>267</v>
      </c>
      <c r="D387" t="s">
        <v>317</v>
      </c>
      <c r="E387" t="s">
        <v>621</v>
      </c>
      <c r="F387">
        <v>14563</v>
      </c>
      <c r="G387">
        <v>94.77</v>
      </c>
      <c r="H387">
        <v>1380135.51</v>
      </c>
      <c r="I387" t="s">
        <v>1070</v>
      </c>
      <c r="J387">
        <v>0.64873884457255004</v>
      </c>
    </row>
    <row r="388" spans="1:10" x14ac:dyDescent="0.25">
      <c r="A388" t="s">
        <v>315</v>
      </c>
      <c r="B388" t="s">
        <v>316</v>
      </c>
      <c r="C388" t="s">
        <v>335</v>
      </c>
      <c r="D388" t="s">
        <v>317</v>
      </c>
      <c r="E388" t="s">
        <v>619</v>
      </c>
      <c r="F388">
        <v>2177</v>
      </c>
      <c r="G388">
        <v>94.77</v>
      </c>
      <c r="H388">
        <v>206314.29</v>
      </c>
      <c r="I388" t="s">
        <v>1070</v>
      </c>
      <c r="J388">
        <v>0.50841540394467999</v>
      </c>
    </row>
    <row r="389" spans="1:10" x14ac:dyDescent="0.25">
      <c r="A389" t="s">
        <v>315</v>
      </c>
      <c r="B389" t="s">
        <v>316</v>
      </c>
      <c r="C389" t="s">
        <v>335</v>
      </c>
      <c r="D389" t="s">
        <v>317</v>
      </c>
      <c r="E389" t="s">
        <v>621</v>
      </c>
      <c r="F389">
        <v>1830</v>
      </c>
      <c r="G389">
        <v>94.77</v>
      </c>
      <c r="H389">
        <v>173429.1</v>
      </c>
      <c r="I389" t="s">
        <v>1070</v>
      </c>
      <c r="J389">
        <v>0.42737721140043999</v>
      </c>
    </row>
    <row r="390" spans="1:10" x14ac:dyDescent="0.25">
      <c r="A390" t="s">
        <v>1074</v>
      </c>
      <c r="B390" t="s">
        <v>959</v>
      </c>
      <c r="C390" t="s">
        <v>862</v>
      </c>
      <c r="D390" t="s">
        <v>105</v>
      </c>
      <c r="E390" t="s">
        <v>621</v>
      </c>
      <c r="F390">
        <v>1547401</v>
      </c>
      <c r="G390">
        <v>1.1768795568685999</v>
      </c>
      <c r="H390">
        <v>1821104.6031781</v>
      </c>
      <c r="I390" t="s">
        <v>1070</v>
      </c>
      <c r="J390">
        <v>98.219038028748997</v>
      </c>
    </row>
    <row r="391" spans="1:10" x14ac:dyDescent="0.25">
      <c r="A391" t="s">
        <v>114</v>
      </c>
      <c r="B391" t="s">
        <v>349</v>
      </c>
      <c r="C391" t="s">
        <v>267</v>
      </c>
      <c r="D391" t="s">
        <v>269</v>
      </c>
      <c r="E391" t="s">
        <v>625</v>
      </c>
      <c r="F391">
        <v>838254</v>
      </c>
      <c r="G391">
        <v>2.3584432484800999</v>
      </c>
      <c r="H391">
        <v>1976974.4868115</v>
      </c>
      <c r="I391" t="s">
        <v>1070</v>
      </c>
      <c r="J391">
        <v>0.92928566436457005</v>
      </c>
    </row>
    <row r="392" spans="1:10" x14ac:dyDescent="0.25">
      <c r="A392" t="s">
        <v>114</v>
      </c>
      <c r="B392" t="s">
        <v>710</v>
      </c>
      <c r="C392" t="s">
        <v>267</v>
      </c>
      <c r="D392" t="s">
        <v>233</v>
      </c>
      <c r="E392" t="s">
        <v>626</v>
      </c>
      <c r="F392">
        <v>5189362</v>
      </c>
      <c r="G392">
        <v>1.6271829706045</v>
      </c>
      <c r="H392">
        <v>8444041.4747021999</v>
      </c>
      <c r="I392" t="s">
        <v>1070</v>
      </c>
      <c r="J392">
        <v>3.9691593109005998</v>
      </c>
    </row>
    <row r="393" spans="1:10" x14ac:dyDescent="0.25">
      <c r="A393" t="s">
        <v>114</v>
      </c>
      <c r="B393" t="s">
        <v>710</v>
      </c>
      <c r="C393" t="s">
        <v>267</v>
      </c>
      <c r="D393" t="s">
        <v>233</v>
      </c>
      <c r="E393" t="s">
        <v>621</v>
      </c>
      <c r="F393">
        <v>4998523</v>
      </c>
      <c r="G393">
        <v>1.6271829706045</v>
      </c>
      <c r="H393">
        <v>8133511.5037749996</v>
      </c>
      <c r="I393" t="s">
        <v>1070</v>
      </c>
      <c r="J393">
        <v>3.8231933147467001</v>
      </c>
    </row>
    <row r="394" spans="1:10" x14ac:dyDescent="0.25">
      <c r="A394" t="s">
        <v>114</v>
      </c>
      <c r="B394" t="s">
        <v>710</v>
      </c>
      <c r="C394" t="s">
        <v>335</v>
      </c>
      <c r="D394" t="s">
        <v>233</v>
      </c>
      <c r="E394" t="s">
        <v>626</v>
      </c>
      <c r="F394">
        <v>1748224</v>
      </c>
      <c r="G394">
        <v>1.6271829083171001</v>
      </c>
      <c r="H394">
        <v>2842859.3950352999</v>
      </c>
      <c r="I394" t="s">
        <v>1070</v>
      </c>
      <c r="J394">
        <v>7.0055908763507997</v>
      </c>
    </row>
    <row r="395" spans="1:10" x14ac:dyDescent="0.25">
      <c r="A395" t="s">
        <v>114</v>
      </c>
      <c r="B395" t="s">
        <v>710</v>
      </c>
      <c r="C395" t="s">
        <v>280</v>
      </c>
      <c r="D395" t="s">
        <v>233</v>
      </c>
      <c r="E395" t="s">
        <v>621</v>
      </c>
      <c r="F395">
        <v>136424638</v>
      </c>
      <c r="G395">
        <v>1.6271830036060999</v>
      </c>
      <c r="H395">
        <v>221987852.22670999</v>
      </c>
      <c r="I395" t="s">
        <v>1070</v>
      </c>
      <c r="J395">
        <v>93.591396169142996</v>
      </c>
    </row>
    <row r="396" spans="1:10" x14ac:dyDescent="0.25">
      <c r="A396" t="s">
        <v>114</v>
      </c>
      <c r="B396" t="s">
        <v>270</v>
      </c>
      <c r="C396" t="s">
        <v>267</v>
      </c>
      <c r="D396" t="s">
        <v>270</v>
      </c>
      <c r="E396" t="s">
        <v>625</v>
      </c>
      <c r="F396">
        <v>1294864</v>
      </c>
      <c r="G396">
        <v>2.1039086943427998</v>
      </c>
      <c r="H396">
        <v>1401672.3620712</v>
      </c>
      <c r="I396" t="s">
        <v>1070</v>
      </c>
      <c r="J396">
        <v>0.65886233782893999</v>
      </c>
    </row>
    <row r="397" spans="1:10" x14ac:dyDescent="0.25">
      <c r="A397" t="s">
        <v>114</v>
      </c>
      <c r="B397" t="s">
        <v>805</v>
      </c>
      <c r="C397" t="s">
        <v>800</v>
      </c>
      <c r="D397" t="s">
        <v>806</v>
      </c>
      <c r="E397" t="s">
        <v>621</v>
      </c>
      <c r="F397">
        <v>267</v>
      </c>
      <c r="G397">
        <v>2183.2670008135001</v>
      </c>
      <c r="H397">
        <v>582932.28921719</v>
      </c>
      <c r="I397" t="s">
        <v>1070</v>
      </c>
      <c r="J397">
        <v>0.27208296052726999</v>
      </c>
    </row>
    <row r="398" spans="1:10" x14ac:dyDescent="0.25">
      <c r="A398" t="s">
        <v>115</v>
      </c>
      <c r="B398" t="s">
        <v>24</v>
      </c>
      <c r="C398" t="s">
        <v>860</v>
      </c>
      <c r="D398" t="s">
        <v>117</v>
      </c>
      <c r="E398" t="s">
        <v>621</v>
      </c>
      <c r="F398">
        <v>2260775</v>
      </c>
      <c r="G398">
        <v>1.9246695778261</v>
      </c>
      <c r="H398">
        <v>4351244.8648098996</v>
      </c>
      <c r="I398" t="s">
        <v>1070</v>
      </c>
      <c r="J398">
        <v>8.2838455511021003</v>
      </c>
    </row>
    <row r="399" spans="1:10" x14ac:dyDescent="0.25">
      <c r="A399" t="s">
        <v>115</v>
      </c>
      <c r="B399" t="s">
        <v>24</v>
      </c>
      <c r="C399" t="s">
        <v>267</v>
      </c>
      <c r="D399" t="s">
        <v>117</v>
      </c>
      <c r="E399" t="s">
        <v>626</v>
      </c>
      <c r="F399">
        <v>8608579</v>
      </c>
      <c r="G399">
        <v>1.9246693050552</v>
      </c>
      <c r="H399">
        <v>16568067.26462</v>
      </c>
      <c r="I399" t="s">
        <v>1070</v>
      </c>
      <c r="J399">
        <v>7.7878938235925004</v>
      </c>
    </row>
    <row r="400" spans="1:10" x14ac:dyDescent="0.25">
      <c r="A400" t="s">
        <v>115</v>
      </c>
      <c r="B400" t="s">
        <v>24</v>
      </c>
      <c r="C400" t="s">
        <v>335</v>
      </c>
      <c r="D400" t="s">
        <v>117</v>
      </c>
      <c r="E400" t="s">
        <v>626</v>
      </c>
      <c r="F400">
        <v>2926314</v>
      </c>
      <c r="G400">
        <v>1.9246695220518999</v>
      </c>
      <c r="H400">
        <v>5629175.2599518001</v>
      </c>
      <c r="I400" t="s">
        <v>1070</v>
      </c>
      <c r="J400">
        <v>13.871842874596</v>
      </c>
    </row>
    <row r="401" spans="1:10" x14ac:dyDescent="0.25">
      <c r="A401" t="s">
        <v>115</v>
      </c>
      <c r="B401" t="s">
        <v>24</v>
      </c>
      <c r="C401" t="s">
        <v>280</v>
      </c>
      <c r="D401" t="s">
        <v>117</v>
      </c>
      <c r="E401" t="s">
        <v>621</v>
      </c>
      <c r="F401">
        <v>6260915</v>
      </c>
      <c r="G401">
        <v>1.9246694107825999</v>
      </c>
      <c r="H401">
        <v>12050191.584009999</v>
      </c>
      <c r="I401" t="s">
        <v>1070</v>
      </c>
      <c r="J401">
        <v>5.0804322990672999</v>
      </c>
    </row>
    <row r="402" spans="1:10" x14ac:dyDescent="0.25">
      <c r="A402" t="s">
        <v>115</v>
      </c>
      <c r="B402" t="s">
        <v>24</v>
      </c>
      <c r="C402" t="s">
        <v>861</v>
      </c>
      <c r="D402" t="s">
        <v>117</v>
      </c>
      <c r="E402" t="s">
        <v>621</v>
      </c>
      <c r="F402">
        <v>1626525</v>
      </c>
      <c r="G402">
        <v>1.9246688581695</v>
      </c>
      <c r="H402">
        <v>3130522.0145341</v>
      </c>
      <c r="I402" t="s">
        <v>1070</v>
      </c>
      <c r="J402">
        <v>8.4499427499528004</v>
      </c>
    </row>
    <row r="403" spans="1:10" x14ac:dyDescent="0.25">
      <c r="A403" t="s">
        <v>115</v>
      </c>
      <c r="B403" t="s">
        <v>23</v>
      </c>
      <c r="C403" t="s">
        <v>106</v>
      </c>
      <c r="D403" t="s">
        <v>116</v>
      </c>
      <c r="E403" t="s">
        <v>620</v>
      </c>
      <c r="F403">
        <v>2741057</v>
      </c>
      <c r="G403">
        <v>5.1017513999017998</v>
      </c>
      <c r="H403">
        <v>5201873.2711249003</v>
      </c>
      <c r="I403" t="s">
        <v>1070</v>
      </c>
      <c r="J403">
        <v>1.5854418634816001</v>
      </c>
    </row>
    <row r="404" spans="1:10" x14ac:dyDescent="0.25">
      <c r="A404" t="s">
        <v>115</v>
      </c>
      <c r="B404" t="s">
        <v>23</v>
      </c>
      <c r="C404" t="s">
        <v>99</v>
      </c>
      <c r="D404" t="s">
        <v>116</v>
      </c>
      <c r="E404" t="s">
        <v>620</v>
      </c>
      <c r="F404">
        <v>2075184</v>
      </c>
      <c r="G404">
        <v>5.0999289897341002</v>
      </c>
      <c r="H404">
        <v>2581752.3522600001</v>
      </c>
      <c r="I404" t="s">
        <v>1070</v>
      </c>
      <c r="J404">
        <v>8.4102715975862008</v>
      </c>
    </row>
    <row r="405" spans="1:10" x14ac:dyDescent="0.25">
      <c r="A405" t="s">
        <v>115</v>
      </c>
      <c r="B405" t="s">
        <v>23</v>
      </c>
      <c r="C405" t="s">
        <v>267</v>
      </c>
      <c r="D405" t="s">
        <v>116</v>
      </c>
      <c r="E405" t="s">
        <v>620</v>
      </c>
      <c r="F405">
        <v>2460696</v>
      </c>
      <c r="G405">
        <v>5.1017492188858</v>
      </c>
      <c r="H405">
        <v>12553853.895915</v>
      </c>
      <c r="I405" t="s">
        <v>1070</v>
      </c>
      <c r="J405">
        <v>5.9009949474952004</v>
      </c>
    </row>
    <row r="406" spans="1:10" x14ac:dyDescent="0.25">
      <c r="A406" t="s">
        <v>115</v>
      </c>
      <c r="B406" t="s">
        <v>23</v>
      </c>
      <c r="C406" t="s">
        <v>267</v>
      </c>
      <c r="D406" t="s">
        <v>116</v>
      </c>
      <c r="E406" t="s">
        <v>621</v>
      </c>
      <c r="F406">
        <v>780003</v>
      </c>
      <c r="G406">
        <v>5.1017492188858</v>
      </c>
      <c r="H406">
        <v>3979379.6959784999</v>
      </c>
      <c r="I406" t="s">
        <v>1070</v>
      </c>
      <c r="J406">
        <v>1.8705251530588001</v>
      </c>
    </row>
    <row r="407" spans="1:10" x14ac:dyDescent="0.25">
      <c r="A407" t="s">
        <v>115</v>
      </c>
      <c r="B407" t="s">
        <v>23</v>
      </c>
      <c r="C407" t="s">
        <v>335</v>
      </c>
      <c r="D407" t="s">
        <v>116</v>
      </c>
      <c r="E407" t="s">
        <v>620</v>
      </c>
      <c r="F407">
        <v>824323</v>
      </c>
      <c r="G407">
        <v>5.1017510391154</v>
      </c>
      <c r="H407">
        <v>2497460.1861781999</v>
      </c>
      <c r="I407" t="s">
        <v>1070</v>
      </c>
      <c r="J407">
        <v>6.1544318107656997</v>
      </c>
    </row>
    <row r="408" spans="1:10" x14ac:dyDescent="0.25">
      <c r="A408" t="s">
        <v>115</v>
      </c>
      <c r="B408" t="s">
        <v>23</v>
      </c>
      <c r="C408" t="s">
        <v>280</v>
      </c>
      <c r="D408" t="s">
        <v>116</v>
      </c>
      <c r="E408" t="s">
        <v>621</v>
      </c>
      <c r="F408">
        <v>496337</v>
      </c>
      <c r="G408">
        <v>5.1017456380146999</v>
      </c>
      <c r="H408">
        <v>2532185.1247353</v>
      </c>
      <c r="I408" t="s">
        <v>1070</v>
      </c>
      <c r="J408">
        <v>1.0675842790743</v>
      </c>
    </row>
    <row r="409" spans="1:10" x14ac:dyDescent="0.25">
      <c r="A409" t="s">
        <v>115</v>
      </c>
      <c r="B409" t="s">
        <v>959</v>
      </c>
      <c r="C409" t="s">
        <v>280</v>
      </c>
      <c r="D409" t="s">
        <v>767</v>
      </c>
      <c r="E409" t="s">
        <v>621</v>
      </c>
      <c r="F409">
        <v>422014</v>
      </c>
      <c r="G409">
        <v>1.3714763484653001</v>
      </c>
      <c r="H409">
        <v>578782.21972123999</v>
      </c>
      <c r="I409" t="s">
        <v>1070</v>
      </c>
      <c r="J409">
        <v>0.24401801935659001</v>
      </c>
    </row>
    <row r="410" spans="1:10" x14ac:dyDescent="0.25">
      <c r="A410" t="s">
        <v>115</v>
      </c>
      <c r="B410" t="s">
        <v>141</v>
      </c>
      <c r="C410" t="s">
        <v>800</v>
      </c>
      <c r="D410" t="s">
        <v>118</v>
      </c>
      <c r="E410" t="s">
        <v>621</v>
      </c>
      <c r="F410">
        <v>1631679</v>
      </c>
      <c r="G410">
        <v>1.6238255778951001</v>
      </c>
      <c r="H410">
        <v>2649562.0951143</v>
      </c>
      <c r="I410" t="s">
        <v>1070</v>
      </c>
      <c r="J410">
        <v>1.2366799922983001</v>
      </c>
    </row>
    <row r="411" spans="1:10" x14ac:dyDescent="0.25">
      <c r="A411" t="s">
        <v>115</v>
      </c>
      <c r="B411" t="s">
        <v>141</v>
      </c>
      <c r="C411" t="s">
        <v>860</v>
      </c>
      <c r="D411" t="s">
        <v>118</v>
      </c>
      <c r="E411" t="s">
        <v>621</v>
      </c>
      <c r="F411">
        <v>1110602</v>
      </c>
      <c r="G411">
        <v>1.6238257119574</v>
      </c>
      <c r="H411">
        <v>1803424.0833513001</v>
      </c>
      <c r="I411" t="s">
        <v>1070</v>
      </c>
      <c r="J411">
        <v>3.4333362138362</v>
      </c>
    </row>
    <row r="412" spans="1:10" x14ac:dyDescent="0.25">
      <c r="A412" t="s">
        <v>115</v>
      </c>
      <c r="B412" t="s">
        <v>141</v>
      </c>
      <c r="C412" t="s">
        <v>106</v>
      </c>
      <c r="D412" t="s">
        <v>118</v>
      </c>
      <c r="E412" t="s">
        <v>627</v>
      </c>
      <c r="F412">
        <v>12506589</v>
      </c>
      <c r="G412">
        <v>1.6238251874608001</v>
      </c>
      <c r="H412">
        <v>13805318.439516</v>
      </c>
      <c r="I412" t="s">
        <v>1070</v>
      </c>
      <c r="J412">
        <v>4.2076245713632003</v>
      </c>
    </row>
    <row r="413" spans="1:10" x14ac:dyDescent="0.25">
      <c r="A413" t="s">
        <v>115</v>
      </c>
      <c r="B413" t="s">
        <v>141</v>
      </c>
      <c r="C413" t="s">
        <v>267</v>
      </c>
      <c r="D413" t="s">
        <v>118</v>
      </c>
      <c r="E413" t="s">
        <v>627</v>
      </c>
      <c r="F413">
        <v>4695222</v>
      </c>
      <c r="G413">
        <v>1.6238252202629</v>
      </c>
      <c r="H413">
        <v>6125966.7061783997</v>
      </c>
      <c r="I413" t="s">
        <v>1070</v>
      </c>
      <c r="J413">
        <v>2.8795379396159002</v>
      </c>
    </row>
    <row r="414" spans="1:10" x14ac:dyDescent="0.25">
      <c r="A414" t="s">
        <v>115</v>
      </c>
      <c r="B414" t="s">
        <v>141</v>
      </c>
      <c r="C414" t="s">
        <v>335</v>
      </c>
      <c r="D414" t="s">
        <v>118</v>
      </c>
      <c r="E414" t="s">
        <v>627</v>
      </c>
      <c r="F414">
        <v>1274956</v>
      </c>
      <c r="G414">
        <v>1.6238254006062001</v>
      </c>
      <c r="H414">
        <v>931669.82359778997</v>
      </c>
      <c r="I414" t="s">
        <v>1070</v>
      </c>
      <c r="J414">
        <v>2.2958918148982002</v>
      </c>
    </row>
    <row r="415" spans="1:10" x14ac:dyDescent="0.25">
      <c r="A415" t="s">
        <v>115</v>
      </c>
      <c r="B415" t="s">
        <v>141</v>
      </c>
      <c r="C415" t="s">
        <v>861</v>
      </c>
      <c r="D415" t="s">
        <v>118</v>
      </c>
      <c r="E415" t="s">
        <v>621</v>
      </c>
      <c r="F415">
        <v>694734</v>
      </c>
      <c r="G415">
        <v>1.6238263485469</v>
      </c>
      <c r="H415">
        <v>1128127.3744314001</v>
      </c>
      <c r="I415" t="s">
        <v>1070</v>
      </c>
      <c r="J415">
        <v>3.0450550049935998</v>
      </c>
    </row>
    <row r="416" spans="1:10" x14ac:dyDescent="0.25">
      <c r="A416" t="s">
        <v>119</v>
      </c>
      <c r="B416" t="s">
        <v>716</v>
      </c>
      <c r="C416" t="s">
        <v>267</v>
      </c>
      <c r="D416" t="s">
        <v>120</v>
      </c>
      <c r="E416" t="s">
        <v>623</v>
      </c>
      <c r="F416">
        <v>991120</v>
      </c>
      <c r="G416">
        <v>3.1042518632061</v>
      </c>
      <c r="H416">
        <v>3076686.1066609002</v>
      </c>
      <c r="I416" t="s">
        <v>1070</v>
      </c>
      <c r="J416">
        <v>1.446210010166</v>
      </c>
    </row>
    <row r="417" spans="1:10" x14ac:dyDescent="0.25">
      <c r="A417" t="s">
        <v>119</v>
      </c>
      <c r="B417" t="s">
        <v>716</v>
      </c>
      <c r="C417" t="s">
        <v>335</v>
      </c>
      <c r="D417" t="s">
        <v>120</v>
      </c>
      <c r="E417" t="s">
        <v>621</v>
      </c>
      <c r="F417">
        <v>203245</v>
      </c>
      <c r="G417">
        <v>3.1042557748227</v>
      </c>
      <c r="H417">
        <v>630924.46495385002</v>
      </c>
      <c r="I417" t="s">
        <v>1070</v>
      </c>
      <c r="J417">
        <v>1.5547721716614</v>
      </c>
    </row>
    <row r="418" spans="1:10" x14ac:dyDescent="0.25">
      <c r="A418" t="s">
        <v>121</v>
      </c>
      <c r="B418" t="s">
        <v>711</v>
      </c>
      <c r="C418" t="s">
        <v>99</v>
      </c>
      <c r="D418" t="s">
        <v>318</v>
      </c>
      <c r="E418" t="s">
        <v>620</v>
      </c>
      <c r="F418">
        <v>367156</v>
      </c>
      <c r="G418">
        <v>16.142971260776999</v>
      </c>
      <c r="H418">
        <v>2873271.3117344002</v>
      </c>
      <c r="I418" t="s">
        <v>1070</v>
      </c>
      <c r="J418">
        <v>9.3599186940161996</v>
      </c>
    </row>
    <row r="419" spans="1:10" x14ac:dyDescent="0.25">
      <c r="A419" t="s">
        <v>121</v>
      </c>
      <c r="B419" t="s">
        <v>712</v>
      </c>
      <c r="C419" t="s">
        <v>99</v>
      </c>
      <c r="D419" t="s">
        <v>122</v>
      </c>
      <c r="E419" t="s">
        <v>620</v>
      </c>
      <c r="F419">
        <v>1777247</v>
      </c>
      <c r="G419">
        <v>4.1595386221305004</v>
      </c>
      <c r="H419">
        <v>1677504.4904576</v>
      </c>
      <c r="I419" t="s">
        <v>1070</v>
      </c>
      <c r="J419">
        <v>5.4646094768031999</v>
      </c>
    </row>
    <row r="420" spans="1:10" x14ac:dyDescent="0.25">
      <c r="A420" t="s">
        <v>121</v>
      </c>
      <c r="B420" t="s">
        <v>717</v>
      </c>
      <c r="C420" t="s">
        <v>430</v>
      </c>
      <c r="D420" t="s">
        <v>215</v>
      </c>
      <c r="E420" t="s">
        <v>621</v>
      </c>
      <c r="F420">
        <v>50629</v>
      </c>
      <c r="G420">
        <v>15.99726163747</v>
      </c>
      <c r="H420">
        <v>809925.35944349004</v>
      </c>
      <c r="I420" t="s">
        <v>1070</v>
      </c>
      <c r="J420">
        <v>101.24185952229</v>
      </c>
    </row>
    <row r="421" spans="1:10" x14ac:dyDescent="0.25">
      <c r="A421" t="s">
        <v>121</v>
      </c>
      <c r="B421" t="s">
        <v>717</v>
      </c>
      <c r="C421" t="s">
        <v>781</v>
      </c>
      <c r="D421" t="s">
        <v>215</v>
      </c>
      <c r="E421" t="s">
        <v>621</v>
      </c>
      <c r="F421">
        <v>325285</v>
      </c>
      <c r="G421">
        <v>15.997164358084</v>
      </c>
      <c r="H421">
        <v>5203637.6082194997</v>
      </c>
      <c r="I421" t="s">
        <v>1070</v>
      </c>
      <c r="J421">
        <v>4.0718639280722</v>
      </c>
    </row>
    <row r="422" spans="1:10" x14ac:dyDescent="0.25">
      <c r="A422" t="s">
        <v>121</v>
      </c>
      <c r="B422" t="s">
        <v>717</v>
      </c>
      <c r="C422" t="s">
        <v>267</v>
      </c>
      <c r="D422" t="s">
        <v>215</v>
      </c>
      <c r="E422" t="s">
        <v>620</v>
      </c>
      <c r="F422">
        <v>487062</v>
      </c>
      <c r="G422">
        <v>15.99714534356</v>
      </c>
      <c r="H422">
        <v>7791601.6053248001</v>
      </c>
      <c r="I422" t="s">
        <v>1070</v>
      </c>
      <c r="J422">
        <v>3.6624770438723999</v>
      </c>
    </row>
    <row r="423" spans="1:10" x14ac:dyDescent="0.25">
      <c r="A423" t="s">
        <v>121</v>
      </c>
      <c r="B423" t="s">
        <v>717</v>
      </c>
      <c r="C423" t="s">
        <v>267</v>
      </c>
      <c r="D423" t="s">
        <v>215</v>
      </c>
      <c r="E423" t="s">
        <v>621</v>
      </c>
      <c r="F423">
        <v>2306112</v>
      </c>
      <c r="G423">
        <v>15.99714534356</v>
      </c>
      <c r="H423">
        <v>36891208.842527002</v>
      </c>
      <c r="I423" t="s">
        <v>1070</v>
      </c>
      <c r="J423">
        <v>17.340877055896001</v>
      </c>
    </row>
    <row r="424" spans="1:10" x14ac:dyDescent="0.25">
      <c r="A424" t="s">
        <v>121</v>
      </c>
      <c r="B424" t="s">
        <v>717</v>
      </c>
      <c r="C424" t="s">
        <v>335</v>
      </c>
      <c r="D424" t="s">
        <v>215</v>
      </c>
      <c r="E424" t="s">
        <v>620</v>
      </c>
      <c r="F424">
        <v>351102</v>
      </c>
      <c r="G424">
        <v>15.997125015103</v>
      </c>
      <c r="H424">
        <v>4717328.2072035996</v>
      </c>
      <c r="I424" t="s">
        <v>1070</v>
      </c>
      <c r="J424">
        <v>11.624799843021</v>
      </c>
    </row>
    <row r="425" spans="1:10" x14ac:dyDescent="0.25">
      <c r="A425" t="s">
        <v>121</v>
      </c>
      <c r="B425" t="s">
        <v>1163</v>
      </c>
      <c r="C425" t="s">
        <v>267</v>
      </c>
      <c r="D425" t="s">
        <v>744</v>
      </c>
      <c r="E425" t="s">
        <v>621</v>
      </c>
      <c r="F425" t="s">
        <v>101</v>
      </c>
      <c r="G425" t="s">
        <v>1070</v>
      </c>
      <c r="H425" t="s">
        <v>1070</v>
      </c>
      <c r="I425" t="s">
        <v>1070</v>
      </c>
      <c r="J425" t="s">
        <v>1070</v>
      </c>
    </row>
    <row r="426" spans="1:10" x14ac:dyDescent="0.25">
      <c r="A426" t="s">
        <v>121</v>
      </c>
      <c r="B426" t="s">
        <v>1163</v>
      </c>
      <c r="C426" t="s">
        <v>335</v>
      </c>
      <c r="D426" t="s">
        <v>744</v>
      </c>
      <c r="E426" t="s">
        <v>621</v>
      </c>
      <c r="F426" t="s">
        <v>101</v>
      </c>
      <c r="G426" t="s">
        <v>1070</v>
      </c>
      <c r="H426" t="s">
        <v>1070</v>
      </c>
      <c r="I426" t="s">
        <v>1070</v>
      </c>
      <c r="J426" t="s">
        <v>1070</v>
      </c>
    </row>
    <row r="427" spans="1:10" x14ac:dyDescent="0.25">
      <c r="A427" t="s">
        <v>123</v>
      </c>
      <c r="B427" t="s">
        <v>1435</v>
      </c>
      <c r="C427" t="s">
        <v>800</v>
      </c>
      <c r="D427" t="s">
        <v>1436</v>
      </c>
      <c r="E427" t="s">
        <v>621</v>
      </c>
      <c r="F427">
        <v>867</v>
      </c>
      <c r="G427">
        <v>1183.9379678476</v>
      </c>
      <c r="H427">
        <v>1026474.2181239</v>
      </c>
      <c r="I427" t="s">
        <v>1070</v>
      </c>
      <c r="J427">
        <v>0.47910563428748998</v>
      </c>
    </row>
    <row r="428" spans="1:10" x14ac:dyDescent="0.25">
      <c r="A428" t="s">
        <v>123</v>
      </c>
      <c r="B428" t="s">
        <v>1435</v>
      </c>
      <c r="C428" t="s">
        <v>334</v>
      </c>
      <c r="D428" t="s">
        <v>1436</v>
      </c>
      <c r="E428" t="s">
        <v>621</v>
      </c>
      <c r="F428">
        <v>1127</v>
      </c>
      <c r="G428">
        <v>1184.0430207539</v>
      </c>
      <c r="H428">
        <v>1334416.4843897</v>
      </c>
      <c r="I428" t="s">
        <v>1070</v>
      </c>
      <c r="J428">
        <v>0.39635717624688999</v>
      </c>
    </row>
    <row r="429" spans="1:10" x14ac:dyDescent="0.25">
      <c r="A429" t="s">
        <v>123</v>
      </c>
      <c r="B429" t="s">
        <v>1435</v>
      </c>
      <c r="C429" t="s">
        <v>335</v>
      </c>
      <c r="D429" t="s">
        <v>1436</v>
      </c>
      <c r="E429" t="s">
        <v>621</v>
      </c>
      <c r="F429">
        <v>87</v>
      </c>
      <c r="G429">
        <v>1179.8554235391</v>
      </c>
      <c r="H429">
        <v>102647.4218479</v>
      </c>
      <c r="I429" t="s">
        <v>1070</v>
      </c>
      <c r="J429">
        <v>0.25295160331687</v>
      </c>
    </row>
    <row r="430" spans="1:10" x14ac:dyDescent="0.25">
      <c r="A430" t="s">
        <v>123</v>
      </c>
      <c r="B430" t="s">
        <v>902</v>
      </c>
      <c r="C430" t="s">
        <v>800</v>
      </c>
      <c r="D430" t="s">
        <v>471</v>
      </c>
      <c r="E430" t="s">
        <v>621</v>
      </c>
      <c r="F430">
        <v>7</v>
      </c>
      <c r="G430">
        <v>73704.932579505999</v>
      </c>
      <c r="H430">
        <v>515934.52805654</v>
      </c>
      <c r="I430" t="s">
        <v>1070</v>
      </c>
      <c r="J430">
        <v>0.2408118342876</v>
      </c>
    </row>
    <row r="431" spans="1:10" x14ac:dyDescent="0.25">
      <c r="A431" t="s">
        <v>123</v>
      </c>
      <c r="B431" t="s">
        <v>902</v>
      </c>
      <c r="C431" t="s">
        <v>860</v>
      </c>
      <c r="D431" t="s">
        <v>471</v>
      </c>
      <c r="E431" t="s">
        <v>621</v>
      </c>
      <c r="F431">
        <v>9</v>
      </c>
      <c r="G431">
        <v>74045.124901671006</v>
      </c>
      <c r="H431">
        <v>666406.12411503994</v>
      </c>
      <c r="I431" t="s">
        <v>1070</v>
      </c>
      <c r="J431">
        <v>1.2686956441185999</v>
      </c>
    </row>
    <row r="432" spans="1:10" x14ac:dyDescent="0.25">
      <c r="A432" t="s">
        <v>123</v>
      </c>
      <c r="B432" t="s">
        <v>902</v>
      </c>
      <c r="C432" t="s">
        <v>334</v>
      </c>
      <c r="D432" t="s">
        <v>471</v>
      </c>
      <c r="E432" t="s">
        <v>621</v>
      </c>
      <c r="F432">
        <v>61</v>
      </c>
      <c r="G432">
        <v>73734.767094894996</v>
      </c>
      <c r="H432">
        <v>4497820.7927885996</v>
      </c>
      <c r="I432" t="s">
        <v>1070</v>
      </c>
      <c r="J432">
        <v>1.3359723666104999</v>
      </c>
    </row>
    <row r="433" spans="1:10" x14ac:dyDescent="0.25">
      <c r="A433" t="s">
        <v>123</v>
      </c>
      <c r="B433" t="s">
        <v>902</v>
      </c>
      <c r="C433" t="s">
        <v>267</v>
      </c>
      <c r="D433" t="s">
        <v>471</v>
      </c>
      <c r="E433" t="s">
        <v>621</v>
      </c>
      <c r="F433">
        <v>61</v>
      </c>
      <c r="G433">
        <v>73734.767094894996</v>
      </c>
      <c r="H433">
        <v>4497820.7927885996</v>
      </c>
      <c r="I433" t="s">
        <v>1070</v>
      </c>
      <c r="J433">
        <v>2.1142207001167002</v>
      </c>
    </row>
    <row r="434" spans="1:10" x14ac:dyDescent="0.25">
      <c r="A434" t="s">
        <v>123</v>
      </c>
      <c r="B434" t="s">
        <v>902</v>
      </c>
      <c r="C434" t="s">
        <v>335</v>
      </c>
      <c r="D434" t="s">
        <v>471</v>
      </c>
      <c r="E434" t="s">
        <v>621</v>
      </c>
      <c r="F434">
        <v>14</v>
      </c>
      <c r="G434">
        <v>72282.014870251005</v>
      </c>
      <c r="H434">
        <v>1011948.2081835</v>
      </c>
      <c r="I434" t="s">
        <v>1070</v>
      </c>
      <c r="J434">
        <v>2.4937199310562002</v>
      </c>
    </row>
    <row r="435" spans="1:10" x14ac:dyDescent="0.25">
      <c r="A435" t="s">
        <v>123</v>
      </c>
      <c r="B435" t="s">
        <v>902</v>
      </c>
      <c r="C435" t="s">
        <v>861</v>
      </c>
      <c r="D435" t="s">
        <v>471</v>
      </c>
      <c r="E435" t="s">
        <v>621</v>
      </c>
      <c r="F435">
        <v>6</v>
      </c>
      <c r="G435">
        <v>76720.641270214997</v>
      </c>
      <c r="H435">
        <v>460323.84762129001</v>
      </c>
      <c r="I435" t="s">
        <v>1070</v>
      </c>
      <c r="J435">
        <v>1.2425116772152001</v>
      </c>
    </row>
    <row r="436" spans="1:10" x14ac:dyDescent="0.25">
      <c r="A436" t="s">
        <v>123</v>
      </c>
      <c r="B436" t="s">
        <v>1271</v>
      </c>
      <c r="C436" t="s">
        <v>800</v>
      </c>
      <c r="D436" t="s">
        <v>1272</v>
      </c>
      <c r="E436" t="s">
        <v>621</v>
      </c>
      <c r="F436">
        <v>300</v>
      </c>
      <c r="G436">
        <v>441.83319455999998</v>
      </c>
      <c r="H436">
        <v>132549.95836799999</v>
      </c>
      <c r="I436" t="s">
        <v>1070</v>
      </c>
      <c r="J436">
        <v>6.1867537203960002E-2</v>
      </c>
    </row>
    <row r="437" spans="1:10" x14ac:dyDescent="0.25">
      <c r="A437" t="s">
        <v>123</v>
      </c>
      <c r="B437" t="s">
        <v>241</v>
      </c>
      <c r="C437" t="s">
        <v>800</v>
      </c>
      <c r="D437" t="s">
        <v>242</v>
      </c>
      <c r="E437" t="s">
        <v>621</v>
      </c>
      <c r="F437">
        <v>322</v>
      </c>
      <c r="G437">
        <v>147.49193192000001</v>
      </c>
      <c r="H437">
        <v>47492.402078239997</v>
      </c>
      <c r="I437" t="s">
        <v>1070</v>
      </c>
      <c r="J437">
        <v>2.2167022824129998E-2</v>
      </c>
    </row>
    <row r="438" spans="1:10" x14ac:dyDescent="0.25">
      <c r="A438" t="s">
        <v>123</v>
      </c>
      <c r="B438" t="s">
        <v>241</v>
      </c>
      <c r="C438" t="s">
        <v>860</v>
      </c>
      <c r="D438" t="s">
        <v>242</v>
      </c>
      <c r="E438" t="s">
        <v>621</v>
      </c>
      <c r="F438">
        <v>218</v>
      </c>
      <c r="G438">
        <v>147.49930148293001</v>
      </c>
      <c r="H438">
        <v>32154.847723277999</v>
      </c>
      <c r="I438" t="s">
        <v>1070</v>
      </c>
      <c r="J438">
        <v>6.1215996923789998E-2</v>
      </c>
    </row>
    <row r="439" spans="1:10" x14ac:dyDescent="0.25">
      <c r="A439" t="s">
        <v>123</v>
      </c>
      <c r="B439" t="s">
        <v>241</v>
      </c>
      <c r="C439" t="s">
        <v>98</v>
      </c>
      <c r="D439" t="s">
        <v>242</v>
      </c>
      <c r="E439" t="s">
        <v>123</v>
      </c>
      <c r="F439">
        <v>2888</v>
      </c>
      <c r="G439">
        <v>147.49326608767001</v>
      </c>
      <c r="H439">
        <v>112832.34855707</v>
      </c>
      <c r="I439" t="s">
        <v>1070</v>
      </c>
      <c r="J439">
        <v>2.1226149274785E-2</v>
      </c>
    </row>
    <row r="440" spans="1:10" x14ac:dyDescent="0.25">
      <c r="A440" t="s">
        <v>123</v>
      </c>
      <c r="B440" t="s">
        <v>241</v>
      </c>
      <c r="C440" t="s">
        <v>106</v>
      </c>
      <c r="D440" t="s">
        <v>242</v>
      </c>
      <c r="E440" t="s">
        <v>123</v>
      </c>
      <c r="F440">
        <v>3158</v>
      </c>
      <c r="G440">
        <v>147.49193192000001</v>
      </c>
      <c r="H440">
        <v>111356.40859960001</v>
      </c>
      <c r="I440" t="s">
        <v>1070</v>
      </c>
      <c r="J440">
        <v>3.3939525774451001E-2</v>
      </c>
    </row>
    <row r="441" spans="1:10" x14ac:dyDescent="0.25">
      <c r="A441" t="s">
        <v>123</v>
      </c>
      <c r="B441" t="s">
        <v>241</v>
      </c>
      <c r="C441" t="s">
        <v>334</v>
      </c>
      <c r="D441" t="s">
        <v>242</v>
      </c>
      <c r="E441" t="s">
        <v>123</v>
      </c>
      <c r="F441">
        <v>97</v>
      </c>
      <c r="G441">
        <v>147.49193192000001</v>
      </c>
      <c r="H441">
        <v>14306.717396239999</v>
      </c>
      <c r="I441" t="s">
        <v>1070</v>
      </c>
      <c r="J441">
        <v>4.2494754635240004E-3</v>
      </c>
    </row>
    <row r="442" spans="1:10" x14ac:dyDescent="0.25">
      <c r="A442" t="s">
        <v>123</v>
      </c>
      <c r="B442" t="s">
        <v>241</v>
      </c>
      <c r="C442" t="s">
        <v>861</v>
      </c>
      <c r="D442" t="s">
        <v>242</v>
      </c>
      <c r="E442" t="s">
        <v>621</v>
      </c>
      <c r="F442">
        <v>97</v>
      </c>
      <c r="G442">
        <v>147.49929675476</v>
      </c>
      <c r="H442">
        <v>14307.431785212</v>
      </c>
      <c r="I442" t="s">
        <v>1070</v>
      </c>
      <c r="J442">
        <v>3.8618792304480003E-2</v>
      </c>
    </row>
    <row r="443" spans="1:10" x14ac:dyDescent="0.25">
      <c r="A443" t="s">
        <v>123</v>
      </c>
      <c r="B443" t="s">
        <v>725</v>
      </c>
      <c r="C443" t="s">
        <v>860</v>
      </c>
      <c r="D443" t="s">
        <v>1437</v>
      </c>
      <c r="E443" t="s">
        <v>621</v>
      </c>
      <c r="F443">
        <v>195</v>
      </c>
      <c r="G443">
        <v>769.90306081999995</v>
      </c>
      <c r="H443">
        <v>150131.09685989999</v>
      </c>
      <c r="I443" t="s">
        <v>1070</v>
      </c>
      <c r="J443">
        <v>0.28581770446038002</v>
      </c>
    </row>
    <row r="444" spans="1:10" x14ac:dyDescent="0.25">
      <c r="A444" t="s">
        <v>123</v>
      </c>
      <c r="B444" t="s">
        <v>725</v>
      </c>
      <c r="C444" t="s">
        <v>98</v>
      </c>
      <c r="D444" t="s">
        <v>1437</v>
      </c>
      <c r="E444" t="s">
        <v>621</v>
      </c>
      <c r="F444">
        <v>2136</v>
      </c>
      <c r="G444">
        <v>769.90306081999995</v>
      </c>
      <c r="H444">
        <v>1644512.9379115</v>
      </c>
      <c r="I444" t="s">
        <v>1070</v>
      </c>
      <c r="J444">
        <v>0.30936763748003998</v>
      </c>
    </row>
    <row r="445" spans="1:10" x14ac:dyDescent="0.25">
      <c r="A445" t="s">
        <v>123</v>
      </c>
      <c r="B445" t="s">
        <v>725</v>
      </c>
      <c r="C445" t="s">
        <v>106</v>
      </c>
      <c r="D445" t="s">
        <v>1437</v>
      </c>
      <c r="E445" t="s">
        <v>621</v>
      </c>
      <c r="F445">
        <v>2350</v>
      </c>
      <c r="G445">
        <v>769.90306081999995</v>
      </c>
      <c r="H445">
        <v>1809272.1929270001</v>
      </c>
      <c r="I445" t="s">
        <v>1070</v>
      </c>
      <c r="J445">
        <v>0.55143517106086004</v>
      </c>
    </row>
    <row r="446" spans="1:10" x14ac:dyDescent="0.25">
      <c r="A446" t="s">
        <v>123</v>
      </c>
      <c r="B446" t="s">
        <v>725</v>
      </c>
      <c r="C446" t="s">
        <v>334</v>
      </c>
      <c r="D446" t="s">
        <v>1437</v>
      </c>
      <c r="E446" t="s">
        <v>621</v>
      </c>
      <c r="F446">
        <v>2051</v>
      </c>
      <c r="G446">
        <v>769.90306081999995</v>
      </c>
      <c r="H446">
        <v>1579071.1777418</v>
      </c>
      <c r="I446" t="s">
        <v>1070</v>
      </c>
      <c r="J446">
        <v>0.4690261252197</v>
      </c>
    </row>
    <row r="447" spans="1:10" x14ac:dyDescent="0.25">
      <c r="A447" t="s">
        <v>123</v>
      </c>
      <c r="B447" t="s">
        <v>725</v>
      </c>
      <c r="C447" t="s">
        <v>267</v>
      </c>
      <c r="D447" t="s">
        <v>1437</v>
      </c>
      <c r="E447" t="s">
        <v>621</v>
      </c>
      <c r="F447">
        <v>1649</v>
      </c>
      <c r="G447">
        <v>769.90306081999995</v>
      </c>
      <c r="H447">
        <v>1269570.1472922</v>
      </c>
      <c r="I447" t="s">
        <v>1070</v>
      </c>
      <c r="J447">
        <v>0.59676710329562999</v>
      </c>
    </row>
    <row r="448" spans="1:10" x14ac:dyDescent="0.25">
      <c r="A448" t="s">
        <v>123</v>
      </c>
      <c r="B448" t="s">
        <v>725</v>
      </c>
      <c r="C448" t="s">
        <v>909</v>
      </c>
      <c r="D448" t="s">
        <v>1437</v>
      </c>
      <c r="E448" t="s">
        <v>621</v>
      </c>
      <c r="F448">
        <v>174</v>
      </c>
      <c r="G448">
        <v>769.90306081999995</v>
      </c>
      <c r="H448">
        <v>133963.13258268</v>
      </c>
      <c r="I448" t="s">
        <v>1070</v>
      </c>
      <c r="J448">
        <v>0.29088904851698</v>
      </c>
    </row>
    <row r="449" spans="1:10" x14ac:dyDescent="0.25">
      <c r="A449" t="s">
        <v>123</v>
      </c>
      <c r="B449" t="s">
        <v>725</v>
      </c>
      <c r="C449" t="s">
        <v>335</v>
      </c>
      <c r="D449" t="s">
        <v>1437</v>
      </c>
      <c r="E449" t="s">
        <v>621</v>
      </c>
      <c r="F449">
        <v>314</v>
      </c>
      <c r="G449">
        <v>769.90306081999995</v>
      </c>
      <c r="H449">
        <v>241749.56109748001</v>
      </c>
      <c r="I449" t="s">
        <v>1070</v>
      </c>
      <c r="J449">
        <v>0.59573770076141996</v>
      </c>
    </row>
    <row r="450" spans="1:10" x14ac:dyDescent="0.25">
      <c r="A450" t="s">
        <v>123</v>
      </c>
      <c r="B450" t="s">
        <v>725</v>
      </c>
      <c r="C450" t="s">
        <v>861</v>
      </c>
      <c r="D450" t="s">
        <v>1437</v>
      </c>
      <c r="E450" t="s">
        <v>621</v>
      </c>
      <c r="F450">
        <v>131</v>
      </c>
      <c r="G450">
        <v>769.90306081999995</v>
      </c>
      <c r="H450">
        <v>100857.30096742</v>
      </c>
      <c r="I450" t="s">
        <v>1070</v>
      </c>
      <c r="J450">
        <v>0.27223524227996998</v>
      </c>
    </row>
    <row r="451" spans="1:10" x14ac:dyDescent="0.25">
      <c r="A451" t="s">
        <v>123</v>
      </c>
      <c r="B451" t="s">
        <v>844</v>
      </c>
      <c r="C451" t="s">
        <v>860</v>
      </c>
      <c r="D451" t="s">
        <v>864</v>
      </c>
      <c r="E451" t="s">
        <v>621</v>
      </c>
      <c r="F451">
        <v>265</v>
      </c>
      <c r="G451">
        <v>859.05803227565002</v>
      </c>
      <c r="H451">
        <v>227650.37855304999</v>
      </c>
      <c r="I451" t="s">
        <v>1070</v>
      </c>
      <c r="J451">
        <v>0.43339794338734999</v>
      </c>
    </row>
    <row r="452" spans="1:10" x14ac:dyDescent="0.25">
      <c r="A452" t="s">
        <v>123</v>
      </c>
      <c r="B452" t="s">
        <v>844</v>
      </c>
      <c r="C452" t="s">
        <v>98</v>
      </c>
      <c r="D452" t="s">
        <v>864</v>
      </c>
      <c r="E452" t="s">
        <v>621</v>
      </c>
      <c r="F452">
        <v>1227</v>
      </c>
      <c r="G452">
        <v>859.01509536925005</v>
      </c>
      <c r="H452">
        <v>1054011.5220180999</v>
      </c>
      <c r="I452" t="s">
        <v>1070</v>
      </c>
      <c r="J452">
        <v>0.19828184195229001</v>
      </c>
    </row>
    <row r="453" spans="1:10" x14ac:dyDescent="0.25">
      <c r="A453" t="s">
        <v>123</v>
      </c>
      <c r="B453" t="s">
        <v>844</v>
      </c>
      <c r="C453" t="s">
        <v>106</v>
      </c>
      <c r="D453" t="s">
        <v>864</v>
      </c>
      <c r="E453" t="s">
        <v>621</v>
      </c>
      <c r="F453">
        <v>1508</v>
      </c>
      <c r="G453">
        <v>859.01510097000005</v>
      </c>
      <c r="H453">
        <v>1295394.7722628</v>
      </c>
      <c r="I453" t="s">
        <v>1070</v>
      </c>
      <c r="J453">
        <v>0.39481413610763999</v>
      </c>
    </row>
    <row r="454" spans="1:10" x14ac:dyDescent="0.25">
      <c r="A454" t="s">
        <v>123</v>
      </c>
      <c r="B454" t="s">
        <v>844</v>
      </c>
      <c r="C454" t="s">
        <v>334</v>
      </c>
      <c r="D454" t="s">
        <v>875</v>
      </c>
      <c r="E454" t="s">
        <v>621</v>
      </c>
      <c r="F454">
        <v>2300</v>
      </c>
      <c r="G454">
        <v>884.72765283802005</v>
      </c>
      <c r="H454">
        <v>2034873.6015275</v>
      </c>
      <c r="I454" t="s">
        <v>1070</v>
      </c>
      <c r="J454">
        <v>0.60441156427233</v>
      </c>
    </row>
    <row r="455" spans="1:10" x14ac:dyDescent="0.25">
      <c r="A455" t="s">
        <v>123</v>
      </c>
      <c r="B455" t="s">
        <v>844</v>
      </c>
      <c r="C455" t="s">
        <v>335</v>
      </c>
      <c r="D455" t="s">
        <v>864</v>
      </c>
      <c r="E455" t="s">
        <v>621</v>
      </c>
      <c r="F455">
        <v>211</v>
      </c>
      <c r="G455">
        <v>859.01510097000005</v>
      </c>
      <c r="H455">
        <v>181252.18630467</v>
      </c>
      <c r="I455" t="s">
        <v>1070</v>
      </c>
      <c r="J455">
        <v>0.44665545714718002</v>
      </c>
    </row>
    <row r="456" spans="1:10" x14ac:dyDescent="0.25">
      <c r="A456" t="s">
        <v>123</v>
      </c>
      <c r="B456" t="s">
        <v>844</v>
      </c>
      <c r="C456" t="s">
        <v>861</v>
      </c>
      <c r="D456" t="s">
        <v>864</v>
      </c>
      <c r="E456" t="s">
        <v>621</v>
      </c>
      <c r="F456">
        <v>189</v>
      </c>
      <c r="G456">
        <v>859.05805034790001</v>
      </c>
      <c r="H456">
        <v>162361.97151574999</v>
      </c>
      <c r="I456" t="s">
        <v>1070</v>
      </c>
      <c r="J456">
        <v>0.438249390264</v>
      </c>
    </row>
    <row r="457" spans="1:10" x14ac:dyDescent="0.25">
      <c r="A457" t="s">
        <v>123</v>
      </c>
      <c r="B457" t="s">
        <v>903</v>
      </c>
      <c r="C457" t="s">
        <v>800</v>
      </c>
      <c r="D457" t="s">
        <v>904</v>
      </c>
      <c r="E457" t="s">
        <v>621</v>
      </c>
      <c r="F457">
        <v>260</v>
      </c>
      <c r="G457">
        <v>900.53842161</v>
      </c>
      <c r="H457">
        <v>234139.9896186</v>
      </c>
      <c r="I457" t="s">
        <v>1070</v>
      </c>
      <c r="J457">
        <v>0.10928456483137</v>
      </c>
    </row>
    <row r="458" spans="1:10" x14ac:dyDescent="0.25">
      <c r="A458" t="s">
        <v>123</v>
      </c>
      <c r="B458" t="s">
        <v>903</v>
      </c>
      <c r="C458" t="s">
        <v>860</v>
      </c>
      <c r="D458" t="s">
        <v>904</v>
      </c>
      <c r="E458" t="s">
        <v>621</v>
      </c>
      <c r="F458">
        <v>156</v>
      </c>
      <c r="G458">
        <v>900.58342544034997</v>
      </c>
      <c r="H458">
        <v>140491.01436869</v>
      </c>
      <c r="I458" t="s">
        <v>1070</v>
      </c>
      <c r="J458">
        <v>0.26746503598546001</v>
      </c>
    </row>
    <row r="459" spans="1:10" x14ac:dyDescent="0.25">
      <c r="A459" t="s">
        <v>123</v>
      </c>
      <c r="B459" t="s">
        <v>903</v>
      </c>
      <c r="C459" t="s">
        <v>98</v>
      </c>
      <c r="D459" t="s">
        <v>904</v>
      </c>
      <c r="E459" t="s">
        <v>621</v>
      </c>
      <c r="F459">
        <v>710</v>
      </c>
      <c r="G459">
        <v>900.53842161</v>
      </c>
      <c r="H459">
        <v>639382.27934310003</v>
      </c>
      <c r="I459" t="s">
        <v>1070</v>
      </c>
      <c r="J459">
        <v>0.12028131895282</v>
      </c>
    </row>
    <row r="460" spans="1:10" x14ac:dyDescent="0.25">
      <c r="A460" t="s">
        <v>123</v>
      </c>
      <c r="B460" t="s">
        <v>903</v>
      </c>
      <c r="C460" t="s">
        <v>106</v>
      </c>
      <c r="D460" t="s">
        <v>904</v>
      </c>
      <c r="E460" t="s">
        <v>621</v>
      </c>
      <c r="F460">
        <v>902</v>
      </c>
      <c r="G460">
        <v>900.53842460513999</v>
      </c>
      <c r="H460">
        <v>812285.65899383998</v>
      </c>
      <c r="I460" t="s">
        <v>1070</v>
      </c>
      <c r="J460">
        <v>0.24757075417873001</v>
      </c>
    </row>
    <row r="461" spans="1:10" x14ac:dyDescent="0.25">
      <c r="A461" t="s">
        <v>123</v>
      </c>
      <c r="B461" t="s">
        <v>903</v>
      </c>
      <c r="C461" t="s">
        <v>334</v>
      </c>
      <c r="D461" t="s">
        <v>904</v>
      </c>
      <c r="E461" t="s">
        <v>621</v>
      </c>
      <c r="F461">
        <v>1562</v>
      </c>
      <c r="G461">
        <v>900.53842161</v>
      </c>
      <c r="H461">
        <v>1406641.0145548</v>
      </c>
      <c r="I461" t="s">
        <v>1070</v>
      </c>
      <c r="J461">
        <v>0.41780978206140001</v>
      </c>
    </row>
    <row r="462" spans="1:10" x14ac:dyDescent="0.25">
      <c r="A462" t="s">
        <v>123</v>
      </c>
      <c r="B462" t="s">
        <v>903</v>
      </c>
      <c r="C462" t="s">
        <v>909</v>
      </c>
      <c r="D462" t="s">
        <v>904</v>
      </c>
      <c r="E462" t="s">
        <v>621</v>
      </c>
      <c r="F462">
        <v>43</v>
      </c>
      <c r="G462">
        <v>900.53842161</v>
      </c>
      <c r="H462">
        <v>38723.152129230002</v>
      </c>
      <c r="I462" t="s">
        <v>1070</v>
      </c>
      <c r="J462">
        <v>8.4083886822350004E-2</v>
      </c>
    </row>
    <row r="463" spans="1:10" x14ac:dyDescent="0.25">
      <c r="A463" t="s">
        <v>123</v>
      </c>
      <c r="B463" t="s">
        <v>903</v>
      </c>
      <c r="C463" t="s">
        <v>335</v>
      </c>
      <c r="D463" t="s">
        <v>904</v>
      </c>
      <c r="E463" t="s">
        <v>621</v>
      </c>
      <c r="F463">
        <v>124</v>
      </c>
      <c r="G463">
        <v>900.53842161726004</v>
      </c>
      <c r="H463">
        <v>111666.76428054</v>
      </c>
      <c r="I463" t="s">
        <v>1070</v>
      </c>
      <c r="J463">
        <v>0.27517775462323002</v>
      </c>
    </row>
    <row r="464" spans="1:10" x14ac:dyDescent="0.25">
      <c r="A464" t="s">
        <v>123</v>
      </c>
      <c r="B464" t="s">
        <v>903</v>
      </c>
      <c r="C464" t="s">
        <v>861</v>
      </c>
      <c r="D464" t="s">
        <v>904</v>
      </c>
      <c r="E464" t="s">
        <v>621</v>
      </c>
      <c r="F464">
        <v>112</v>
      </c>
      <c r="G464">
        <v>900.53842161</v>
      </c>
      <c r="H464">
        <v>100860.30322032</v>
      </c>
      <c r="I464" t="s">
        <v>1070</v>
      </c>
      <c r="J464">
        <v>0.27224334599717998</v>
      </c>
    </row>
    <row r="465" spans="1:10" x14ac:dyDescent="0.25">
      <c r="A465" t="s">
        <v>123</v>
      </c>
      <c r="B465" t="s">
        <v>1220</v>
      </c>
      <c r="C465" t="s">
        <v>800</v>
      </c>
      <c r="D465" t="s">
        <v>1220</v>
      </c>
      <c r="E465" t="s">
        <v>621</v>
      </c>
      <c r="F465">
        <v>200</v>
      </c>
      <c r="G465">
        <v>1058.4155448776</v>
      </c>
      <c r="H465">
        <v>211683.10897552001</v>
      </c>
      <c r="I465" t="s">
        <v>1070</v>
      </c>
      <c r="J465">
        <v>9.8802842198049995E-2</v>
      </c>
    </row>
    <row r="466" spans="1:10" x14ac:dyDescent="0.25">
      <c r="A466" t="s">
        <v>123</v>
      </c>
      <c r="B466" t="s">
        <v>286</v>
      </c>
      <c r="C466" t="s">
        <v>334</v>
      </c>
      <c r="D466" t="s">
        <v>287</v>
      </c>
      <c r="E466" t="s">
        <v>123</v>
      </c>
      <c r="F466">
        <v>2500</v>
      </c>
      <c r="G466">
        <v>253.20042237000001</v>
      </c>
      <c r="H466">
        <v>633001.05592499999</v>
      </c>
      <c r="I466" t="s">
        <v>1070</v>
      </c>
      <c r="J466">
        <v>0.18801814427711</v>
      </c>
    </row>
    <row r="467" spans="1:10" x14ac:dyDescent="0.25">
      <c r="A467" t="s">
        <v>123</v>
      </c>
      <c r="B467" t="s">
        <v>1259</v>
      </c>
      <c r="C467" t="s">
        <v>800</v>
      </c>
      <c r="D467" t="s">
        <v>1273</v>
      </c>
      <c r="E467" t="s">
        <v>621</v>
      </c>
      <c r="F467">
        <v>900</v>
      </c>
      <c r="G467">
        <v>1073.3018686800001</v>
      </c>
      <c r="H467">
        <v>965971.681812</v>
      </c>
      <c r="I467" t="s">
        <v>1070</v>
      </c>
      <c r="J467">
        <v>0.45086614660830998</v>
      </c>
    </row>
    <row r="468" spans="1:10" x14ac:dyDescent="0.25">
      <c r="A468" t="s">
        <v>123</v>
      </c>
      <c r="B468" t="s">
        <v>1259</v>
      </c>
      <c r="C468" t="s">
        <v>860</v>
      </c>
      <c r="D468" t="s">
        <v>1273</v>
      </c>
      <c r="E468" t="s">
        <v>621</v>
      </c>
      <c r="F468">
        <v>159</v>
      </c>
      <c r="G468">
        <v>1073.3018686800001</v>
      </c>
      <c r="H468">
        <v>170654.99712012001</v>
      </c>
      <c r="I468" t="s">
        <v>1070</v>
      </c>
      <c r="J468">
        <v>0.32489084907627003</v>
      </c>
    </row>
    <row r="469" spans="1:10" x14ac:dyDescent="0.25">
      <c r="A469" t="s">
        <v>123</v>
      </c>
      <c r="B469" t="s">
        <v>1259</v>
      </c>
      <c r="C469" t="s">
        <v>98</v>
      </c>
      <c r="D469" t="s">
        <v>1273</v>
      </c>
      <c r="E469" t="s">
        <v>621</v>
      </c>
      <c r="F469">
        <v>3383</v>
      </c>
      <c r="G469">
        <v>1073.3018686800001</v>
      </c>
      <c r="H469">
        <v>3630980.2217444</v>
      </c>
      <c r="I469" t="s">
        <v>1070</v>
      </c>
      <c r="J469">
        <v>0.68306411402539002</v>
      </c>
    </row>
    <row r="470" spans="1:10" x14ac:dyDescent="0.25">
      <c r="A470" t="s">
        <v>123</v>
      </c>
      <c r="B470" t="s">
        <v>1259</v>
      </c>
      <c r="C470" t="s">
        <v>106</v>
      </c>
      <c r="D470" t="s">
        <v>1273</v>
      </c>
      <c r="E470" t="s">
        <v>621</v>
      </c>
      <c r="F470">
        <v>1793</v>
      </c>
      <c r="G470">
        <v>1073.3018686800001</v>
      </c>
      <c r="H470">
        <v>1924430.2505431999</v>
      </c>
      <c r="I470" t="s">
        <v>1070</v>
      </c>
      <c r="J470">
        <v>0.58653337433226005</v>
      </c>
    </row>
    <row r="471" spans="1:10" x14ac:dyDescent="0.25">
      <c r="A471" t="s">
        <v>123</v>
      </c>
      <c r="B471" t="s">
        <v>1259</v>
      </c>
      <c r="C471" t="s">
        <v>334</v>
      </c>
      <c r="D471" t="s">
        <v>1273</v>
      </c>
      <c r="E471" t="s">
        <v>621</v>
      </c>
      <c r="F471">
        <v>2510</v>
      </c>
      <c r="G471">
        <v>1073.3018686800001</v>
      </c>
      <c r="H471">
        <v>2693987.6903868001</v>
      </c>
      <c r="I471" t="s">
        <v>1070</v>
      </c>
      <c r="J471">
        <v>0.80018597364221</v>
      </c>
    </row>
    <row r="472" spans="1:10" x14ac:dyDescent="0.25">
      <c r="A472" t="s">
        <v>123</v>
      </c>
      <c r="B472" t="s">
        <v>1259</v>
      </c>
      <c r="C472" t="s">
        <v>909</v>
      </c>
      <c r="D472" t="s">
        <v>1273</v>
      </c>
      <c r="E472" t="s">
        <v>621</v>
      </c>
      <c r="F472">
        <v>281</v>
      </c>
      <c r="G472">
        <v>1073.3018686800001</v>
      </c>
      <c r="H472">
        <v>301597.82509907999</v>
      </c>
      <c r="I472" t="s">
        <v>1070</v>
      </c>
      <c r="J472">
        <v>0.65489289990822996</v>
      </c>
    </row>
    <row r="473" spans="1:10" x14ac:dyDescent="0.25">
      <c r="A473" t="s">
        <v>123</v>
      </c>
      <c r="B473" t="s">
        <v>1259</v>
      </c>
      <c r="C473" t="s">
        <v>335</v>
      </c>
      <c r="D473" t="s">
        <v>1273</v>
      </c>
      <c r="E473" t="s">
        <v>621</v>
      </c>
      <c r="F473">
        <v>255</v>
      </c>
      <c r="G473">
        <v>1073.3018693534</v>
      </c>
      <c r="H473">
        <v>273691.97668512998</v>
      </c>
      <c r="I473" t="s">
        <v>1070</v>
      </c>
      <c r="J473">
        <v>0.67445263671647004</v>
      </c>
    </row>
    <row r="474" spans="1:10" x14ac:dyDescent="0.25">
      <c r="A474" t="s">
        <v>123</v>
      </c>
      <c r="B474" t="s">
        <v>1259</v>
      </c>
      <c r="C474" t="s">
        <v>861</v>
      </c>
      <c r="D474" t="s">
        <v>1273</v>
      </c>
      <c r="E474" t="s">
        <v>621</v>
      </c>
      <c r="F474">
        <v>107</v>
      </c>
      <c r="G474">
        <v>1073.3018686800001</v>
      </c>
      <c r="H474">
        <v>114843.29994876</v>
      </c>
      <c r="I474" t="s">
        <v>1070</v>
      </c>
      <c r="J474">
        <v>0.30998641928639997</v>
      </c>
    </row>
    <row r="475" spans="1:10" x14ac:dyDescent="0.25">
      <c r="A475" t="s">
        <v>123</v>
      </c>
      <c r="B475" t="s">
        <v>431</v>
      </c>
      <c r="C475" t="s">
        <v>800</v>
      </c>
      <c r="D475" t="s">
        <v>432</v>
      </c>
      <c r="E475" t="s">
        <v>621</v>
      </c>
      <c r="F475">
        <v>364</v>
      </c>
      <c r="G475">
        <v>1036.7041682557001</v>
      </c>
      <c r="H475">
        <v>377360.31724508997</v>
      </c>
      <c r="I475" t="s">
        <v>1070</v>
      </c>
      <c r="J475">
        <v>0.17613248433952999</v>
      </c>
    </row>
    <row r="476" spans="1:10" x14ac:dyDescent="0.25">
      <c r="A476" t="s">
        <v>123</v>
      </c>
      <c r="B476" t="s">
        <v>431</v>
      </c>
      <c r="C476" t="s">
        <v>860</v>
      </c>
      <c r="D476" t="s">
        <v>432</v>
      </c>
      <c r="E476" t="s">
        <v>621</v>
      </c>
      <c r="F476">
        <v>157</v>
      </c>
      <c r="G476">
        <v>1036.7559988024</v>
      </c>
      <c r="H476">
        <v>162770.69181198001</v>
      </c>
      <c r="I476" t="s">
        <v>1070</v>
      </c>
      <c r="J476">
        <v>0.30988080724236</v>
      </c>
    </row>
    <row r="477" spans="1:10" x14ac:dyDescent="0.25">
      <c r="A477" t="s">
        <v>123</v>
      </c>
      <c r="B477" t="s">
        <v>431</v>
      </c>
      <c r="C477" t="s">
        <v>98</v>
      </c>
      <c r="D477" t="s">
        <v>432</v>
      </c>
      <c r="E477" t="s">
        <v>123</v>
      </c>
      <c r="F477">
        <v>2085</v>
      </c>
      <c r="G477">
        <v>1036.7041767999999</v>
      </c>
      <c r="H477">
        <v>2161528.2086280002</v>
      </c>
      <c r="I477" t="s">
        <v>1070</v>
      </c>
      <c r="J477">
        <v>0.40662913610089002</v>
      </c>
    </row>
    <row r="478" spans="1:10" x14ac:dyDescent="0.25">
      <c r="A478" t="s">
        <v>123</v>
      </c>
      <c r="B478" t="s">
        <v>431</v>
      </c>
      <c r="C478" t="s">
        <v>106</v>
      </c>
      <c r="D478" t="s">
        <v>432</v>
      </c>
      <c r="E478" t="s">
        <v>123</v>
      </c>
      <c r="F478">
        <v>2555</v>
      </c>
      <c r="G478">
        <v>1036.7041767999999</v>
      </c>
      <c r="H478">
        <v>2648779.171724</v>
      </c>
      <c r="I478" t="s">
        <v>1070</v>
      </c>
      <c r="J478">
        <v>0.80730251720669999</v>
      </c>
    </row>
    <row r="479" spans="1:10" x14ac:dyDescent="0.25">
      <c r="A479" t="s">
        <v>123</v>
      </c>
      <c r="B479" t="s">
        <v>431</v>
      </c>
      <c r="C479" t="s">
        <v>334</v>
      </c>
      <c r="D479" t="s">
        <v>432</v>
      </c>
      <c r="E479" t="s">
        <v>123</v>
      </c>
      <c r="F479">
        <v>2336</v>
      </c>
      <c r="G479">
        <v>1036.7041768012</v>
      </c>
      <c r="H479">
        <v>2421740.9570074999</v>
      </c>
      <c r="I479" t="s">
        <v>1070</v>
      </c>
      <c r="J479">
        <v>0.71932145514519996</v>
      </c>
    </row>
    <row r="480" spans="1:10" x14ac:dyDescent="0.25">
      <c r="A480" t="s">
        <v>123</v>
      </c>
      <c r="B480" t="s">
        <v>431</v>
      </c>
      <c r="C480" t="s">
        <v>334</v>
      </c>
      <c r="D480" t="s">
        <v>432</v>
      </c>
      <c r="E480" t="s">
        <v>621</v>
      </c>
      <c r="F480">
        <v>244</v>
      </c>
      <c r="G480">
        <v>1036.7041768012</v>
      </c>
      <c r="H480">
        <v>252955.81913948001</v>
      </c>
      <c r="I480" t="s">
        <v>1070</v>
      </c>
      <c r="J480">
        <v>7.5134604047701004E-2</v>
      </c>
    </row>
    <row r="481" spans="1:10" x14ac:dyDescent="0.25">
      <c r="A481" t="s">
        <v>123</v>
      </c>
      <c r="B481" t="s">
        <v>431</v>
      </c>
      <c r="C481" t="s">
        <v>909</v>
      </c>
      <c r="D481" t="s">
        <v>432</v>
      </c>
      <c r="E481" t="s">
        <v>621</v>
      </c>
      <c r="F481">
        <v>124</v>
      </c>
      <c r="G481">
        <v>1036.7041767999999</v>
      </c>
      <c r="H481">
        <v>128551.3179232</v>
      </c>
      <c r="I481" t="s">
        <v>1070</v>
      </c>
      <c r="J481">
        <v>0.27913777347065999</v>
      </c>
    </row>
    <row r="482" spans="1:10" x14ac:dyDescent="0.25">
      <c r="A482" t="s">
        <v>123</v>
      </c>
      <c r="B482" t="s">
        <v>431</v>
      </c>
      <c r="C482" t="s">
        <v>335</v>
      </c>
      <c r="D482" t="s">
        <v>432</v>
      </c>
      <c r="E482" t="s">
        <v>621</v>
      </c>
      <c r="F482">
        <v>227</v>
      </c>
      <c r="G482">
        <v>1036.7041767999999</v>
      </c>
      <c r="H482">
        <v>235331.8481336</v>
      </c>
      <c r="I482" t="s">
        <v>1070</v>
      </c>
      <c r="J482">
        <v>0.57992268315439</v>
      </c>
    </row>
    <row r="483" spans="1:10" x14ac:dyDescent="0.25">
      <c r="A483" t="s">
        <v>123</v>
      </c>
      <c r="B483" t="s">
        <v>431</v>
      </c>
      <c r="C483" t="s">
        <v>861</v>
      </c>
      <c r="D483" t="s">
        <v>432</v>
      </c>
      <c r="E483" t="s">
        <v>621</v>
      </c>
      <c r="F483">
        <v>146</v>
      </c>
      <c r="G483">
        <v>1036.7559694045999</v>
      </c>
      <c r="H483">
        <v>151366.37153306999</v>
      </c>
      <c r="I483" t="s">
        <v>1070</v>
      </c>
      <c r="J483">
        <v>0.40856993427431998</v>
      </c>
    </row>
    <row r="484" spans="1:10" x14ac:dyDescent="0.25">
      <c r="A484" t="s">
        <v>123</v>
      </c>
      <c r="B484" t="s">
        <v>381</v>
      </c>
      <c r="C484" t="s">
        <v>800</v>
      </c>
      <c r="D484" t="s">
        <v>382</v>
      </c>
      <c r="E484" t="s">
        <v>621</v>
      </c>
      <c r="F484">
        <v>337</v>
      </c>
      <c r="G484">
        <v>598.27643980000005</v>
      </c>
      <c r="H484">
        <v>201619.16021259999</v>
      </c>
      <c r="I484" t="s">
        <v>1070</v>
      </c>
      <c r="J484">
        <v>9.4105505947069998E-2</v>
      </c>
    </row>
    <row r="485" spans="1:10" x14ac:dyDescent="0.25">
      <c r="A485" t="s">
        <v>123</v>
      </c>
      <c r="B485" t="s">
        <v>381</v>
      </c>
      <c r="C485" t="s">
        <v>860</v>
      </c>
      <c r="D485" t="s">
        <v>382</v>
      </c>
      <c r="E485" t="s">
        <v>621</v>
      </c>
      <c r="F485">
        <v>115</v>
      </c>
      <c r="G485">
        <v>598.30631200276002</v>
      </c>
      <c r="H485">
        <v>68805.225880316997</v>
      </c>
      <c r="I485" t="s">
        <v>1070</v>
      </c>
      <c r="J485">
        <v>0.13099052846021</v>
      </c>
    </row>
    <row r="486" spans="1:10" x14ac:dyDescent="0.25">
      <c r="A486" t="s">
        <v>123</v>
      </c>
      <c r="B486" t="s">
        <v>381</v>
      </c>
      <c r="C486" t="s">
        <v>98</v>
      </c>
      <c r="D486" t="s">
        <v>382</v>
      </c>
      <c r="E486" t="s">
        <v>123</v>
      </c>
      <c r="F486">
        <v>1923</v>
      </c>
      <c r="G486">
        <v>598.27643980000005</v>
      </c>
      <c r="H486">
        <v>1150485.5937353999</v>
      </c>
      <c r="I486" t="s">
        <v>1070</v>
      </c>
      <c r="J486">
        <v>0.21643065365041</v>
      </c>
    </row>
    <row r="487" spans="1:10" x14ac:dyDescent="0.25">
      <c r="A487" t="s">
        <v>123</v>
      </c>
      <c r="B487" t="s">
        <v>381</v>
      </c>
      <c r="C487" t="s">
        <v>106</v>
      </c>
      <c r="D487" t="s">
        <v>382</v>
      </c>
      <c r="E487" t="s">
        <v>123</v>
      </c>
      <c r="F487">
        <v>2103</v>
      </c>
      <c r="G487">
        <v>598.27643980000005</v>
      </c>
      <c r="H487">
        <v>1258175.3528994001</v>
      </c>
      <c r="I487" t="s">
        <v>1070</v>
      </c>
      <c r="J487">
        <v>0.38347029466485</v>
      </c>
    </row>
    <row r="488" spans="1:10" x14ac:dyDescent="0.25">
      <c r="A488" t="s">
        <v>123</v>
      </c>
      <c r="B488" t="s">
        <v>381</v>
      </c>
      <c r="C488" t="s">
        <v>106</v>
      </c>
      <c r="D488" t="s">
        <v>382</v>
      </c>
      <c r="E488" t="s">
        <v>621</v>
      </c>
      <c r="F488">
        <v>27</v>
      </c>
      <c r="G488">
        <v>598.27643980000005</v>
      </c>
      <c r="H488">
        <v>16153.4638746</v>
      </c>
      <c r="I488" t="s">
        <v>1070</v>
      </c>
      <c r="J488">
        <v>4.9232990755829001E-3</v>
      </c>
    </row>
    <row r="489" spans="1:10" x14ac:dyDescent="0.25">
      <c r="A489" t="s">
        <v>123</v>
      </c>
      <c r="B489" t="s">
        <v>381</v>
      </c>
      <c r="C489" t="s">
        <v>334</v>
      </c>
      <c r="D489" t="s">
        <v>382</v>
      </c>
      <c r="E489" t="s">
        <v>123</v>
      </c>
      <c r="F489">
        <v>1439</v>
      </c>
      <c r="G489">
        <v>598.27643980000005</v>
      </c>
      <c r="H489">
        <v>860919.79687219998</v>
      </c>
      <c r="I489" t="s">
        <v>1070</v>
      </c>
      <c r="J489">
        <v>0.25571607039865002</v>
      </c>
    </row>
    <row r="490" spans="1:10" x14ac:dyDescent="0.25">
      <c r="A490" t="s">
        <v>123</v>
      </c>
      <c r="B490" t="s">
        <v>381</v>
      </c>
      <c r="C490" t="s">
        <v>334</v>
      </c>
      <c r="D490" t="s">
        <v>382</v>
      </c>
      <c r="E490" t="s">
        <v>621</v>
      </c>
      <c r="F490">
        <v>807</v>
      </c>
      <c r="G490">
        <v>598.27643980000005</v>
      </c>
      <c r="H490">
        <v>482809.08691860002</v>
      </c>
      <c r="I490" t="s">
        <v>1070</v>
      </c>
      <c r="J490">
        <v>0.14340713607485001</v>
      </c>
    </row>
    <row r="491" spans="1:10" x14ac:dyDescent="0.25">
      <c r="A491" t="s">
        <v>123</v>
      </c>
      <c r="B491" t="s">
        <v>381</v>
      </c>
      <c r="C491" t="s">
        <v>909</v>
      </c>
      <c r="D491" t="s">
        <v>382</v>
      </c>
      <c r="E491" t="s">
        <v>621</v>
      </c>
      <c r="F491">
        <v>85</v>
      </c>
      <c r="G491">
        <v>598.27643980000005</v>
      </c>
      <c r="H491">
        <v>50853.497383000002</v>
      </c>
      <c r="I491" t="s">
        <v>1070</v>
      </c>
      <c r="J491">
        <v>0.11042385455096999</v>
      </c>
    </row>
    <row r="492" spans="1:10" x14ac:dyDescent="0.25">
      <c r="A492" t="s">
        <v>123</v>
      </c>
      <c r="B492" t="s">
        <v>381</v>
      </c>
      <c r="C492" t="s">
        <v>335</v>
      </c>
      <c r="D492" t="s">
        <v>382</v>
      </c>
      <c r="E492" t="s">
        <v>621</v>
      </c>
      <c r="F492">
        <v>59</v>
      </c>
      <c r="G492">
        <v>598.27643980000005</v>
      </c>
      <c r="H492">
        <v>35298.309948200003</v>
      </c>
      <c r="I492" t="s">
        <v>1070</v>
      </c>
      <c r="J492">
        <v>8.6984786710019996E-2</v>
      </c>
    </row>
    <row r="493" spans="1:10" x14ac:dyDescent="0.25">
      <c r="A493" t="s">
        <v>123</v>
      </c>
      <c r="B493" t="s">
        <v>381</v>
      </c>
      <c r="C493" t="s">
        <v>861</v>
      </c>
      <c r="D493" t="s">
        <v>382</v>
      </c>
      <c r="E493" t="s">
        <v>621</v>
      </c>
      <c r="F493">
        <v>72</v>
      </c>
      <c r="G493">
        <v>598.30631814918002</v>
      </c>
      <c r="H493">
        <v>43078.054906741003</v>
      </c>
      <c r="I493" t="s">
        <v>1070</v>
      </c>
      <c r="J493">
        <v>0.11627680497096</v>
      </c>
    </row>
    <row r="494" spans="1:10" x14ac:dyDescent="0.25">
      <c r="A494" t="s">
        <v>123</v>
      </c>
      <c r="B494" t="s">
        <v>1274</v>
      </c>
      <c r="C494" t="s">
        <v>800</v>
      </c>
      <c r="D494" t="s">
        <v>1275</v>
      </c>
      <c r="E494" t="s">
        <v>621</v>
      </c>
      <c r="F494">
        <v>500</v>
      </c>
      <c r="G494">
        <v>1096.20472268</v>
      </c>
      <c r="H494">
        <v>548102.36133999994</v>
      </c>
      <c r="I494" t="s">
        <v>1070</v>
      </c>
      <c r="J494">
        <v>0.25582613264678999</v>
      </c>
    </row>
    <row r="495" spans="1:10" x14ac:dyDescent="0.25">
      <c r="A495" t="s">
        <v>123</v>
      </c>
      <c r="B495" t="s">
        <v>905</v>
      </c>
      <c r="C495" t="s">
        <v>800</v>
      </c>
      <c r="D495" t="s">
        <v>906</v>
      </c>
      <c r="E495" t="s">
        <v>621</v>
      </c>
      <c r="F495">
        <v>376</v>
      </c>
      <c r="G495">
        <v>1200.1708829058</v>
      </c>
      <c r="H495">
        <v>451264.25197258999</v>
      </c>
      <c r="I495" t="s">
        <v>1070</v>
      </c>
      <c r="J495">
        <v>0.21062705897062001</v>
      </c>
    </row>
    <row r="496" spans="1:10" x14ac:dyDescent="0.25">
      <c r="A496" t="s">
        <v>123</v>
      </c>
      <c r="B496" t="s">
        <v>905</v>
      </c>
      <c r="C496" t="s">
        <v>860</v>
      </c>
      <c r="D496" t="s">
        <v>906</v>
      </c>
      <c r="E496" t="s">
        <v>621</v>
      </c>
      <c r="F496">
        <v>109</v>
      </c>
      <c r="G496">
        <v>1193.8207724151</v>
      </c>
      <c r="H496">
        <v>130126.46419324999</v>
      </c>
      <c r="I496" t="s">
        <v>1070</v>
      </c>
      <c r="J496">
        <v>0.24773313499446001</v>
      </c>
    </row>
    <row r="497" spans="1:10" x14ac:dyDescent="0.25">
      <c r="A497" t="s">
        <v>123</v>
      </c>
      <c r="B497" t="s">
        <v>905</v>
      </c>
      <c r="C497" t="s">
        <v>334</v>
      </c>
      <c r="D497" t="s">
        <v>906</v>
      </c>
      <c r="E497" t="s">
        <v>621</v>
      </c>
      <c r="F497">
        <v>2337</v>
      </c>
      <c r="G497">
        <v>1198.9291197497</v>
      </c>
      <c r="H497">
        <v>2801897.3528550002</v>
      </c>
      <c r="I497" t="s">
        <v>1070</v>
      </c>
      <c r="J497">
        <v>0.83223801257157004</v>
      </c>
    </row>
    <row r="498" spans="1:10" x14ac:dyDescent="0.25">
      <c r="A498" t="s">
        <v>123</v>
      </c>
      <c r="B498" t="s">
        <v>905</v>
      </c>
      <c r="C498" t="s">
        <v>335</v>
      </c>
      <c r="D498" t="s">
        <v>906</v>
      </c>
      <c r="E498" t="s">
        <v>621</v>
      </c>
      <c r="F498">
        <v>89</v>
      </c>
      <c r="G498">
        <v>1205.7075463936001</v>
      </c>
      <c r="H498">
        <v>107307.97162903</v>
      </c>
      <c r="I498" t="s">
        <v>1070</v>
      </c>
      <c r="J498">
        <v>0.26443648543324999</v>
      </c>
    </row>
    <row r="499" spans="1:10" x14ac:dyDescent="0.25">
      <c r="A499" t="s">
        <v>123</v>
      </c>
      <c r="B499" t="s">
        <v>905</v>
      </c>
      <c r="C499" t="s">
        <v>861</v>
      </c>
      <c r="D499" t="s">
        <v>906</v>
      </c>
      <c r="E499" t="s">
        <v>621</v>
      </c>
      <c r="F499">
        <v>76</v>
      </c>
      <c r="G499">
        <v>1193.8207724206</v>
      </c>
      <c r="H499">
        <v>90730.378703965995</v>
      </c>
      <c r="I499" t="s">
        <v>1070</v>
      </c>
      <c r="J499">
        <v>0.24490053165914</v>
      </c>
    </row>
    <row r="500" spans="1:10" x14ac:dyDescent="0.25">
      <c r="A500" t="s">
        <v>123</v>
      </c>
      <c r="B500" t="s">
        <v>1438</v>
      </c>
      <c r="C500" t="s">
        <v>334</v>
      </c>
      <c r="D500" t="s">
        <v>1439</v>
      </c>
      <c r="E500" t="s">
        <v>621</v>
      </c>
      <c r="F500">
        <v>2263</v>
      </c>
      <c r="G500">
        <v>1163.4595547199999</v>
      </c>
      <c r="H500">
        <v>2632908.9723314</v>
      </c>
      <c r="I500" t="s">
        <v>1070</v>
      </c>
      <c r="J500">
        <v>0.78204397037678997</v>
      </c>
    </row>
    <row r="501" spans="1:10" x14ac:dyDescent="0.25">
      <c r="A501" t="s">
        <v>123</v>
      </c>
      <c r="B501" t="s">
        <v>960</v>
      </c>
      <c r="C501" t="s">
        <v>800</v>
      </c>
      <c r="D501" t="s">
        <v>961</v>
      </c>
      <c r="E501" t="s">
        <v>621</v>
      </c>
      <c r="F501">
        <v>1171</v>
      </c>
      <c r="G501">
        <v>1123.7523337499999</v>
      </c>
      <c r="H501">
        <v>1315913.9828212</v>
      </c>
      <c r="I501" t="s">
        <v>1070</v>
      </c>
      <c r="J501">
        <v>0.61420130411036</v>
      </c>
    </row>
    <row r="502" spans="1:10" x14ac:dyDescent="0.25">
      <c r="A502" t="s">
        <v>123</v>
      </c>
      <c r="B502" t="s">
        <v>960</v>
      </c>
      <c r="C502" t="s">
        <v>98</v>
      </c>
      <c r="D502" t="s">
        <v>961</v>
      </c>
      <c r="E502" t="s">
        <v>621</v>
      </c>
      <c r="F502">
        <v>5105</v>
      </c>
      <c r="G502">
        <v>1123.7523337499999</v>
      </c>
      <c r="H502">
        <v>5736755.6637938004</v>
      </c>
      <c r="I502" t="s">
        <v>1070</v>
      </c>
      <c r="J502">
        <v>1.0792049764972</v>
      </c>
    </row>
    <row r="503" spans="1:10" x14ac:dyDescent="0.25">
      <c r="A503" t="s">
        <v>123</v>
      </c>
      <c r="B503" t="s">
        <v>960</v>
      </c>
      <c r="C503" t="s">
        <v>106</v>
      </c>
      <c r="D503" t="s">
        <v>961</v>
      </c>
      <c r="E503" t="s">
        <v>621</v>
      </c>
      <c r="F503">
        <v>2880</v>
      </c>
      <c r="G503">
        <v>1123.7523337499999</v>
      </c>
      <c r="H503">
        <v>3236406.7212</v>
      </c>
      <c r="I503" t="s">
        <v>1070</v>
      </c>
      <c r="J503">
        <v>0.98640132806122005</v>
      </c>
    </row>
    <row r="504" spans="1:10" x14ac:dyDescent="0.25">
      <c r="A504" t="s">
        <v>123</v>
      </c>
      <c r="B504" t="s">
        <v>960</v>
      </c>
      <c r="C504" t="s">
        <v>334</v>
      </c>
      <c r="D504" t="s">
        <v>961</v>
      </c>
      <c r="E504" t="s">
        <v>621</v>
      </c>
      <c r="F504">
        <v>1204</v>
      </c>
      <c r="G504">
        <v>1123.7523337499999</v>
      </c>
      <c r="H504">
        <v>1352997.809835</v>
      </c>
      <c r="I504" t="s">
        <v>1070</v>
      </c>
      <c r="J504">
        <v>0.40187632395720002</v>
      </c>
    </row>
    <row r="505" spans="1:10" x14ac:dyDescent="0.25">
      <c r="A505" t="s">
        <v>123</v>
      </c>
      <c r="B505" t="s">
        <v>960</v>
      </c>
      <c r="C505" t="s">
        <v>909</v>
      </c>
      <c r="D505" t="s">
        <v>961</v>
      </c>
      <c r="E505" t="s">
        <v>621</v>
      </c>
      <c r="F505">
        <v>598</v>
      </c>
      <c r="G505">
        <v>1123.7523337499999</v>
      </c>
      <c r="H505">
        <v>672003.89558250003</v>
      </c>
      <c r="I505" t="s">
        <v>1070</v>
      </c>
      <c r="J505">
        <v>1.4591967955441001</v>
      </c>
    </row>
    <row r="506" spans="1:10" x14ac:dyDescent="0.25">
      <c r="A506" t="s">
        <v>123</v>
      </c>
      <c r="B506" t="s">
        <v>960</v>
      </c>
      <c r="C506" t="s">
        <v>335</v>
      </c>
      <c r="D506" t="s">
        <v>961</v>
      </c>
      <c r="E506" t="s">
        <v>621</v>
      </c>
      <c r="F506">
        <v>542</v>
      </c>
      <c r="G506">
        <v>1123.7523337499999</v>
      </c>
      <c r="H506">
        <v>609073.76489250001</v>
      </c>
      <c r="I506" t="s">
        <v>1070</v>
      </c>
      <c r="J506">
        <v>1.5009260105536999</v>
      </c>
    </row>
    <row r="507" spans="1:10" x14ac:dyDescent="0.25">
      <c r="A507" t="s">
        <v>123</v>
      </c>
      <c r="B507" t="s">
        <v>1440</v>
      </c>
      <c r="C507" t="s">
        <v>334</v>
      </c>
      <c r="D507" t="s">
        <v>1441</v>
      </c>
      <c r="E507" t="s">
        <v>621</v>
      </c>
      <c r="F507">
        <v>987</v>
      </c>
      <c r="G507">
        <v>1010.6860508028</v>
      </c>
      <c r="H507">
        <v>997547.13214239001</v>
      </c>
      <c r="I507" t="s">
        <v>1070</v>
      </c>
      <c r="J507">
        <v>0.29629802171544001</v>
      </c>
    </row>
    <row r="508" spans="1:10" x14ac:dyDescent="0.25">
      <c r="A508" t="s">
        <v>123</v>
      </c>
      <c r="B508" t="s">
        <v>907</v>
      </c>
      <c r="C508" t="s">
        <v>800</v>
      </c>
      <c r="D508" t="s">
        <v>874</v>
      </c>
      <c r="E508" t="s">
        <v>621</v>
      </c>
      <c r="F508">
        <v>206</v>
      </c>
      <c r="G508">
        <v>967.65382227999999</v>
      </c>
      <c r="H508">
        <v>199336.68738968001</v>
      </c>
      <c r="I508" t="s">
        <v>1070</v>
      </c>
      <c r="J508">
        <v>9.3040164440909998E-2</v>
      </c>
    </row>
    <row r="509" spans="1:10" x14ac:dyDescent="0.25">
      <c r="A509" t="s">
        <v>123</v>
      </c>
      <c r="B509" t="s">
        <v>907</v>
      </c>
      <c r="C509" t="s">
        <v>860</v>
      </c>
      <c r="D509" t="s">
        <v>874</v>
      </c>
      <c r="E509" t="s">
        <v>621</v>
      </c>
      <c r="F509">
        <v>123</v>
      </c>
      <c r="G509">
        <v>967.70218923691004</v>
      </c>
      <c r="H509">
        <v>119027.36927614</v>
      </c>
      <c r="I509" t="s">
        <v>1070</v>
      </c>
      <c r="J509">
        <v>0.22660281691147999</v>
      </c>
    </row>
    <row r="510" spans="1:10" x14ac:dyDescent="0.25">
      <c r="A510" t="s">
        <v>123</v>
      </c>
      <c r="B510" t="s">
        <v>907</v>
      </c>
      <c r="C510" t="s">
        <v>98</v>
      </c>
      <c r="D510" t="s">
        <v>874</v>
      </c>
      <c r="E510" t="s">
        <v>621</v>
      </c>
      <c r="F510">
        <v>1176</v>
      </c>
      <c r="G510">
        <v>967.65382227999999</v>
      </c>
      <c r="H510">
        <v>1137960.8950012999</v>
      </c>
      <c r="I510" t="s">
        <v>1070</v>
      </c>
      <c r="J510">
        <v>0.21407449313127</v>
      </c>
    </row>
    <row r="511" spans="1:10" x14ac:dyDescent="0.25">
      <c r="A511" t="s">
        <v>123</v>
      </c>
      <c r="B511" t="s">
        <v>907</v>
      </c>
      <c r="C511" t="s">
        <v>106</v>
      </c>
      <c r="D511" t="s">
        <v>874</v>
      </c>
      <c r="E511" t="s">
        <v>621</v>
      </c>
      <c r="F511">
        <v>1401</v>
      </c>
      <c r="G511">
        <v>967.65382227999999</v>
      </c>
      <c r="H511">
        <v>1355683.0050143001</v>
      </c>
      <c r="I511" t="s">
        <v>1070</v>
      </c>
      <c r="J511">
        <v>0.41318895669585998</v>
      </c>
    </row>
    <row r="512" spans="1:10" x14ac:dyDescent="0.25">
      <c r="A512" t="s">
        <v>123</v>
      </c>
      <c r="B512" t="s">
        <v>907</v>
      </c>
      <c r="C512" t="s">
        <v>334</v>
      </c>
      <c r="D512" t="s">
        <v>874</v>
      </c>
      <c r="E512" t="s">
        <v>621</v>
      </c>
      <c r="F512">
        <v>1908</v>
      </c>
      <c r="G512">
        <v>967.65382227999999</v>
      </c>
      <c r="H512">
        <v>1846283.4929102</v>
      </c>
      <c r="I512" t="s">
        <v>1070</v>
      </c>
      <c r="J512">
        <v>0.54839528764951995</v>
      </c>
    </row>
    <row r="513" spans="1:10" x14ac:dyDescent="0.25">
      <c r="A513" t="s">
        <v>123</v>
      </c>
      <c r="B513" t="s">
        <v>907</v>
      </c>
      <c r="C513" t="s">
        <v>335</v>
      </c>
      <c r="D513" t="s">
        <v>874</v>
      </c>
      <c r="E513" t="s">
        <v>621</v>
      </c>
      <c r="F513">
        <v>98</v>
      </c>
      <c r="G513">
        <v>967.65382227999999</v>
      </c>
      <c r="H513">
        <v>94830.07458344</v>
      </c>
      <c r="I513" t="s">
        <v>1070</v>
      </c>
      <c r="J513">
        <v>0.23368750015059001</v>
      </c>
    </row>
    <row r="514" spans="1:10" x14ac:dyDescent="0.25">
      <c r="A514" t="s">
        <v>123</v>
      </c>
      <c r="B514" t="s">
        <v>907</v>
      </c>
      <c r="C514" t="s">
        <v>861</v>
      </c>
      <c r="D514" t="s">
        <v>874</v>
      </c>
      <c r="E514" t="s">
        <v>621</v>
      </c>
      <c r="F514">
        <v>88</v>
      </c>
      <c r="G514">
        <v>967.70216098685</v>
      </c>
      <c r="H514">
        <v>85157.790166842999</v>
      </c>
      <c r="I514" t="s">
        <v>1070</v>
      </c>
      <c r="J514">
        <v>0.22985893352020001</v>
      </c>
    </row>
    <row r="515" spans="1:10" x14ac:dyDescent="0.25">
      <c r="A515" t="s">
        <v>123</v>
      </c>
      <c r="B515" t="s">
        <v>1025</v>
      </c>
      <c r="C515" t="s">
        <v>98</v>
      </c>
      <c r="D515" t="s">
        <v>1026</v>
      </c>
      <c r="E515" t="s">
        <v>621</v>
      </c>
      <c r="F515">
        <v>1250</v>
      </c>
      <c r="G515">
        <v>867.09357645</v>
      </c>
      <c r="H515">
        <v>1083866.9705624999</v>
      </c>
      <c r="I515" t="s">
        <v>1070</v>
      </c>
      <c r="J515">
        <v>0.20389828276534999</v>
      </c>
    </row>
    <row r="516" spans="1:10" x14ac:dyDescent="0.25">
      <c r="A516" t="s">
        <v>123</v>
      </c>
      <c r="B516" t="s">
        <v>1025</v>
      </c>
      <c r="C516" t="s">
        <v>106</v>
      </c>
      <c r="D516" t="s">
        <v>1026</v>
      </c>
      <c r="E516" t="s">
        <v>621</v>
      </c>
      <c r="F516">
        <v>1327</v>
      </c>
      <c r="G516">
        <v>867.09357645</v>
      </c>
      <c r="H516">
        <v>1150633.1759490999</v>
      </c>
      <c r="I516" t="s">
        <v>1070</v>
      </c>
      <c r="J516">
        <v>0.35069328135825001</v>
      </c>
    </row>
    <row r="517" spans="1:10" x14ac:dyDescent="0.25">
      <c r="A517" t="s">
        <v>123</v>
      </c>
      <c r="B517" t="s">
        <v>1025</v>
      </c>
      <c r="C517" t="s">
        <v>909</v>
      </c>
      <c r="D517" t="s">
        <v>1026</v>
      </c>
      <c r="E517" t="s">
        <v>621</v>
      </c>
      <c r="F517">
        <v>98</v>
      </c>
      <c r="G517">
        <v>867.09357645</v>
      </c>
      <c r="H517">
        <v>84975.170492100006</v>
      </c>
      <c r="I517" t="s">
        <v>1070</v>
      </c>
      <c r="J517">
        <v>0.18451603822238</v>
      </c>
    </row>
    <row r="518" spans="1:10" x14ac:dyDescent="0.25">
      <c r="A518" t="s">
        <v>123</v>
      </c>
      <c r="B518" t="s">
        <v>1025</v>
      </c>
      <c r="C518" t="s">
        <v>335</v>
      </c>
      <c r="D518" t="s">
        <v>1026</v>
      </c>
      <c r="E518" t="s">
        <v>621</v>
      </c>
      <c r="F518">
        <v>175</v>
      </c>
      <c r="G518">
        <v>867.09357645</v>
      </c>
      <c r="H518">
        <v>151741.37587875</v>
      </c>
      <c r="I518" t="s">
        <v>1070</v>
      </c>
      <c r="J518">
        <v>0.37393266803049002</v>
      </c>
    </row>
    <row r="519" spans="1:10" x14ac:dyDescent="0.25">
      <c r="A519" t="s">
        <v>123</v>
      </c>
      <c r="B519" t="s">
        <v>1276</v>
      </c>
      <c r="C519" t="s">
        <v>800</v>
      </c>
      <c r="D519" t="s">
        <v>1224</v>
      </c>
      <c r="E519" t="s">
        <v>621</v>
      </c>
      <c r="F519">
        <v>283</v>
      </c>
      <c r="G519">
        <v>326.47456528999999</v>
      </c>
      <c r="H519">
        <v>92392.301977070005</v>
      </c>
      <c r="I519" t="s">
        <v>1070</v>
      </c>
      <c r="J519">
        <v>4.3123998304520003E-2</v>
      </c>
    </row>
    <row r="520" spans="1:10" x14ac:dyDescent="0.25">
      <c r="A520" t="s">
        <v>123</v>
      </c>
      <c r="B520" t="s">
        <v>1221</v>
      </c>
      <c r="C520" t="s">
        <v>98</v>
      </c>
      <c r="D520" t="s">
        <v>745</v>
      </c>
      <c r="E520" t="s">
        <v>621</v>
      </c>
      <c r="F520">
        <v>2338</v>
      </c>
      <c r="G520">
        <v>1306.32673606</v>
      </c>
      <c r="H520">
        <v>3054191.9089083001</v>
      </c>
      <c r="I520" t="s">
        <v>1070</v>
      </c>
      <c r="J520">
        <v>0.57455804298478996</v>
      </c>
    </row>
    <row r="521" spans="1:10" x14ac:dyDescent="0.25">
      <c r="A521" t="s">
        <v>123</v>
      </c>
      <c r="B521" t="s">
        <v>1221</v>
      </c>
      <c r="C521" t="s">
        <v>106</v>
      </c>
      <c r="D521" t="s">
        <v>745</v>
      </c>
      <c r="E521" t="s">
        <v>621</v>
      </c>
      <c r="F521">
        <v>796</v>
      </c>
      <c r="G521">
        <v>1306.3267327778001</v>
      </c>
      <c r="H521">
        <v>1039836.0792911</v>
      </c>
      <c r="I521" t="s">
        <v>1070</v>
      </c>
      <c r="J521">
        <v>0.31692422428242001</v>
      </c>
    </row>
    <row r="522" spans="1:10" x14ac:dyDescent="0.25">
      <c r="A522" t="s">
        <v>123</v>
      </c>
      <c r="B522" t="s">
        <v>1221</v>
      </c>
      <c r="C522" t="s">
        <v>267</v>
      </c>
      <c r="D522" t="s">
        <v>745</v>
      </c>
      <c r="E522" t="s">
        <v>621</v>
      </c>
      <c r="F522">
        <v>1799</v>
      </c>
      <c r="G522">
        <v>1306.3267381034</v>
      </c>
      <c r="H522">
        <v>2350081.8018478998</v>
      </c>
      <c r="I522" t="s">
        <v>1070</v>
      </c>
      <c r="J522">
        <v>1.1046664198806</v>
      </c>
    </row>
    <row r="523" spans="1:10" x14ac:dyDescent="0.25">
      <c r="A523" t="s">
        <v>123</v>
      </c>
      <c r="B523" t="s">
        <v>1221</v>
      </c>
      <c r="C523" t="s">
        <v>335</v>
      </c>
      <c r="D523" t="s">
        <v>745</v>
      </c>
      <c r="E523" t="s">
        <v>621</v>
      </c>
      <c r="F523">
        <v>62</v>
      </c>
      <c r="G523">
        <v>1306.3266432476</v>
      </c>
      <c r="H523">
        <v>80992.251881350996</v>
      </c>
      <c r="I523" t="s">
        <v>1070</v>
      </c>
      <c r="J523">
        <v>0.19958728237703</v>
      </c>
    </row>
    <row r="524" spans="1:10" x14ac:dyDescent="0.25">
      <c r="A524" t="s">
        <v>123</v>
      </c>
      <c r="B524" t="s">
        <v>1277</v>
      </c>
      <c r="C524" t="s">
        <v>800</v>
      </c>
      <c r="D524" t="s">
        <v>1222</v>
      </c>
      <c r="E524" t="s">
        <v>621</v>
      </c>
      <c r="F524">
        <v>266</v>
      </c>
      <c r="G524">
        <v>1061.8790149900001</v>
      </c>
      <c r="H524">
        <v>282459.81798733998</v>
      </c>
      <c r="I524" t="s">
        <v>1070</v>
      </c>
      <c r="J524">
        <v>0.13183778790362</v>
      </c>
    </row>
    <row r="525" spans="1:10" x14ac:dyDescent="0.25">
      <c r="A525" t="s">
        <v>123</v>
      </c>
      <c r="B525" t="s">
        <v>1164</v>
      </c>
      <c r="C525" t="s">
        <v>800</v>
      </c>
      <c r="D525" t="s">
        <v>1165</v>
      </c>
      <c r="E525" t="s">
        <v>621</v>
      </c>
      <c r="F525">
        <v>36</v>
      </c>
      <c r="G525">
        <v>4211.6539076999998</v>
      </c>
      <c r="H525">
        <v>151619.54067720001</v>
      </c>
      <c r="I525" t="s">
        <v>1070</v>
      </c>
      <c r="J525">
        <v>7.0768242323019995E-2</v>
      </c>
    </row>
    <row r="526" spans="1:10" x14ac:dyDescent="0.25">
      <c r="A526" t="s">
        <v>123</v>
      </c>
      <c r="B526" t="s">
        <v>224</v>
      </c>
      <c r="C526" t="s">
        <v>800</v>
      </c>
      <c r="D526" t="s">
        <v>632</v>
      </c>
      <c r="E526" t="s">
        <v>621</v>
      </c>
      <c r="F526">
        <v>731461</v>
      </c>
      <c r="G526">
        <v>0.48374266999999999</v>
      </c>
      <c r="H526">
        <v>353838.89714086999</v>
      </c>
      <c r="I526" t="s">
        <v>1070</v>
      </c>
      <c r="J526">
        <v>0.16515388916450999</v>
      </c>
    </row>
    <row r="527" spans="1:10" x14ac:dyDescent="0.25">
      <c r="A527" t="s">
        <v>123</v>
      </c>
      <c r="B527" t="s">
        <v>224</v>
      </c>
      <c r="C527" t="s">
        <v>106</v>
      </c>
      <c r="D527" t="s">
        <v>632</v>
      </c>
      <c r="E527" t="s">
        <v>621</v>
      </c>
      <c r="F527">
        <v>1251783</v>
      </c>
      <c r="G527">
        <v>0.48374266999999999</v>
      </c>
      <c r="H527">
        <v>605540.85068061005</v>
      </c>
      <c r="I527" t="s">
        <v>1070</v>
      </c>
      <c r="J527">
        <v>0.18455847820178001</v>
      </c>
    </row>
    <row r="528" spans="1:10" x14ac:dyDescent="0.25">
      <c r="A528" t="s">
        <v>123</v>
      </c>
      <c r="B528" t="s">
        <v>768</v>
      </c>
      <c r="C528" t="s">
        <v>800</v>
      </c>
      <c r="D528" t="s">
        <v>769</v>
      </c>
      <c r="E528" t="s">
        <v>621</v>
      </c>
      <c r="F528">
        <v>291</v>
      </c>
      <c r="G528">
        <v>1006.7352260500001</v>
      </c>
      <c r="H528">
        <v>292959.95078055002</v>
      </c>
      <c r="I528" t="s">
        <v>1070</v>
      </c>
      <c r="J528">
        <v>0.13673871253784001</v>
      </c>
    </row>
    <row r="529" spans="1:10" x14ac:dyDescent="0.25">
      <c r="A529" t="s">
        <v>123</v>
      </c>
      <c r="B529" t="s">
        <v>768</v>
      </c>
      <c r="C529" t="s">
        <v>860</v>
      </c>
      <c r="D529" t="s">
        <v>769</v>
      </c>
      <c r="E529" t="s">
        <v>621</v>
      </c>
      <c r="F529">
        <v>87</v>
      </c>
      <c r="G529">
        <v>1006.785504953</v>
      </c>
      <c r="H529">
        <v>87590.338930907004</v>
      </c>
      <c r="I529" t="s">
        <v>1070</v>
      </c>
      <c r="J529">
        <v>0.16675339173403</v>
      </c>
    </row>
    <row r="530" spans="1:10" x14ac:dyDescent="0.25">
      <c r="A530" t="s">
        <v>123</v>
      </c>
      <c r="B530" t="s">
        <v>768</v>
      </c>
      <c r="C530" t="s">
        <v>98</v>
      </c>
      <c r="D530" t="s">
        <v>769</v>
      </c>
      <c r="E530" t="s">
        <v>621</v>
      </c>
      <c r="F530">
        <v>703</v>
      </c>
      <c r="G530">
        <v>1006.7352260500001</v>
      </c>
      <c r="H530">
        <v>707734.86391315004</v>
      </c>
      <c r="I530" t="s">
        <v>1070</v>
      </c>
      <c r="J530">
        <v>0.13313988462087001</v>
      </c>
    </row>
    <row r="531" spans="1:10" x14ac:dyDescent="0.25">
      <c r="A531" t="s">
        <v>123</v>
      </c>
      <c r="B531" t="s">
        <v>768</v>
      </c>
      <c r="C531" t="s">
        <v>106</v>
      </c>
      <c r="D531" t="s">
        <v>769</v>
      </c>
      <c r="E531" t="s">
        <v>621</v>
      </c>
      <c r="F531">
        <v>890</v>
      </c>
      <c r="G531">
        <v>1006.7352260500001</v>
      </c>
      <c r="H531">
        <v>895994.35118450003</v>
      </c>
      <c r="I531" t="s">
        <v>1070</v>
      </c>
      <c r="J531">
        <v>0.27308372960492</v>
      </c>
    </row>
    <row r="532" spans="1:10" x14ac:dyDescent="0.25">
      <c r="A532" t="s">
        <v>123</v>
      </c>
      <c r="B532" t="s">
        <v>768</v>
      </c>
      <c r="C532" t="s">
        <v>909</v>
      </c>
      <c r="D532" t="s">
        <v>769</v>
      </c>
      <c r="E532" t="s">
        <v>621</v>
      </c>
      <c r="F532">
        <v>51</v>
      </c>
      <c r="G532">
        <v>1006.7352260500001</v>
      </c>
      <c r="H532">
        <v>51343.49652855</v>
      </c>
      <c r="I532" t="s">
        <v>1070</v>
      </c>
      <c r="J532">
        <v>0.11148784419106</v>
      </c>
    </row>
    <row r="533" spans="1:10" x14ac:dyDescent="0.25">
      <c r="A533" t="s">
        <v>123</v>
      </c>
      <c r="B533" t="s">
        <v>768</v>
      </c>
      <c r="C533" t="s">
        <v>335</v>
      </c>
      <c r="D533" t="s">
        <v>769</v>
      </c>
      <c r="E533" t="s">
        <v>621</v>
      </c>
      <c r="F533">
        <v>71</v>
      </c>
      <c r="G533">
        <v>1006.7352260500001</v>
      </c>
      <c r="H533">
        <v>71478.20104955</v>
      </c>
      <c r="I533" t="s">
        <v>1070</v>
      </c>
      <c r="J533">
        <v>0.17614203291418001</v>
      </c>
    </row>
    <row r="534" spans="1:10" x14ac:dyDescent="0.25">
      <c r="A534" t="s">
        <v>123</v>
      </c>
      <c r="B534" t="s">
        <v>768</v>
      </c>
      <c r="C534" t="s">
        <v>861</v>
      </c>
      <c r="D534" t="s">
        <v>769</v>
      </c>
      <c r="E534" t="s">
        <v>621</v>
      </c>
      <c r="F534">
        <v>63</v>
      </c>
      <c r="G534">
        <v>1006.7854349719</v>
      </c>
      <c r="H534">
        <v>63427.482403230002</v>
      </c>
      <c r="I534" t="s">
        <v>1070</v>
      </c>
      <c r="J534">
        <v>0.17120422491605</v>
      </c>
    </row>
    <row r="535" spans="1:10" x14ac:dyDescent="0.25">
      <c r="A535" t="s">
        <v>123</v>
      </c>
      <c r="B535" t="s">
        <v>1278</v>
      </c>
      <c r="C535" t="s">
        <v>800</v>
      </c>
      <c r="D535" t="s">
        <v>1223</v>
      </c>
      <c r="E535" t="s">
        <v>621</v>
      </c>
      <c r="F535">
        <v>300</v>
      </c>
      <c r="G535">
        <v>852.65109915999994</v>
      </c>
      <c r="H535">
        <v>255795.32974799999</v>
      </c>
      <c r="I535" t="s">
        <v>1070</v>
      </c>
      <c r="J535">
        <v>0.11939216937244</v>
      </c>
    </row>
    <row r="536" spans="1:10" x14ac:dyDescent="0.25">
      <c r="A536" t="s">
        <v>123</v>
      </c>
      <c r="B536" t="s">
        <v>876</v>
      </c>
      <c r="C536" t="s">
        <v>800</v>
      </c>
      <c r="D536" t="s">
        <v>877</v>
      </c>
      <c r="E536" t="s">
        <v>621</v>
      </c>
      <c r="F536">
        <v>10</v>
      </c>
      <c r="G536">
        <v>43709.876826357002</v>
      </c>
      <c r="H536">
        <v>437098.76826356997</v>
      </c>
      <c r="I536" t="s">
        <v>1070</v>
      </c>
      <c r="J536">
        <v>0.20401533610649999</v>
      </c>
    </row>
    <row r="537" spans="1:10" x14ac:dyDescent="0.25">
      <c r="A537" t="s">
        <v>123</v>
      </c>
      <c r="B537" t="s">
        <v>876</v>
      </c>
      <c r="C537" t="s">
        <v>860</v>
      </c>
      <c r="D537" t="s">
        <v>877</v>
      </c>
      <c r="E537" t="s">
        <v>621</v>
      </c>
      <c r="F537">
        <v>3</v>
      </c>
      <c r="G537">
        <v>42021.177536689996</v>
      </c>
      <c r="H537">
        <v>126063.53261007</v>
      </c>
      <c r="I537" t="s">
        <v>1070</v>
      </c>
      <c r="J537">
        <v>0.23999817666289</v>
      </c>
    </row>
    <row r="538" spans="1:10" x14ac:dyDescent="0.25">
      <c r="A538" t="s">
        <v>123</v>
      </c>
      <c r="B538" t="s">
        <v>876</v>
      </c>
      <c r="C538" t="s">
        <v>106</v>
      </c>
      <c r="D538" t="s">
        <v>877</v>
      </c>
      <c r="E538" t="s">
        <v>621</v>
      </c>
      <c r="F538">
        <v>9</v>
      </c>
      <c r="G538">
        <v>43199.338285208003</v>
      </c>
      <c r="H538">
        <v>388794.04456687998</v>
      </c>
      <c r="I538" t="s">
        <v>1070</v>
      </c>
      <c r="J538">
        <v>0.11849776463227001</v>
      </c>
    </row>
    <row r="539" spans="1:10" x14ac:dyDescent="0.25">
      <c r="A539" t="s">
        <v>123</v>
      </c>
      <c r="B539" t="s">
        <v>876</v>
      </c>
      <c r="C539" t="s">
        <v>334</v>
      </c>
      <c r="D539" t="s">
        <v>877</v>
      </c>
      <c r="E539" t="s">
        <v>621</v>
      </c>
      <c r="F539">
        <v>32</v>
      </c>
      <c r="G539">
        <v>42929.343311600998</v>
      </c>
      <c r="H539">
        <v>1373738.9859712</v>
      </c>
      <c r="I539" t="s">
        <v>1070</v>
      </c>
      <c r="J539">
        <v>0.40803700475031002</v>
      </c>
    </row>
    <row r="540" spans="1:10" x14ac:dyDescent="0.25">
      <c r="A540" t="s">
        <v>123</v>
      </c>
      <c r="B540" t="s">
        <v>876</v>
      </c>
      <c r="C540" t="s">
        <v>267</v>
      </c>
      <c r="D540" t="s">
        <v>877</v>
      </c>
      <c r="E540" t="s">
        <v>621</v>
      </c>
      <c r="F540">
        <v>12</v>
      </c>
      <c r="G540">
        <v>43886.601045515999</v>
      </c>
      <c r="H540">
        <v>526639.21254619001</v>
      </c>
      <c r="I540" t="s">
        <v>1070</v>
      </c>
      <c r="J540">
        <v>0.24754910787986001</v>
      </c>
    </row>
    <row r="541" spans="1:10" x14ac:dyDescent="0.25">
      <c r="A541" t="s">
        <v>123</v>
      </c>
      <c r="B541" t="s">
        <v>876</v>
      </c>
      <c r="C541" t="s">
        <v>861</v>
      </c>
      <c r="D541" t="s">
        <v>877</v>
      </c>
      <c r="E541" t="s">
        <v>621</v>
      </c>
      <c r="F541">
        <v>2</v>
      </c>
      <c r="G541">
        <v>46537.468323120003</v>
      </c>
      <c r="H541">
        <v>93074.936646240007</v>
      </c>
      <c r="I541" t="s">
        <v>1070</v>
      </c>
      <c r="J541">
        <v>0.25122899071299998</v>
      </c>
    </row>
    <row r="542" spans="1:10" x14ac:dyDescent="0.25">
      <c r="A542" t="s">
        <v>124</v>
      </c>
      <c r="B542" t="s">
        <v>1075</v>
      </c>
      <c r="C542" t="s">
        <v>800</v>
      </c>
      <c r="D542" t="s">
        <v>1076</v>
      </c>
      <c r="E542" t="s">
        <v>621</v>
      </c>
      <c r="F542">
        <v>286</v>
      </c>
      <c r="G542">
        <v>1125.7191608392</v>
      </c>
      <c r="H542">
        <v>321955.68</v>
      </c>
      <c r="I542" t="s">
        <v>1070</v>
      </c>
      <c r="J542">
        <v>0.15027243505519999</v>
      </c>
    </row>
    <row r="543" spans="1:10" x14ac:dyDescent="0.25">
      <c r="A543" t="s">
        <v>124</v>
      </c>
      <c r="B543" t="s">
        <v>1443</v>
      </c>
      <c r="C543" t="s">
        <v>98</v>
      </c>
      <c r="D543" t="s">
        <v>746</v>
      </c>
      <c r="E543" t="s">
        <v>622</v>
      </c>
      <c r="F543">
        <v>1405</v>
      </c>
      <c r="G543">
        <v>1077.421658363</v>
      </c>
      <c r="H543">
        <v>1513777.43</v>
      </c>
      <c r="I543" t="s">
        <v>1070</v>
      </c>
      <c r="J543">
        <v>0.28477352557921998</v>
      </c>
    </row>
    <row r="544" spans="1:10" x14ac:dyDescent="0.25">
      <c r="A544" t="s">
        <v>124</v>
      </c>
      <c r="B544" t="s">
        <v>1443</v>
      </c>
      <c r="C544" t="s">
        <v>106</v>
      </c>
      <c r="D544" t="s">
        <v>746</v>
      </c>
      <c r="E544" t="s">
        <v>622</v>
      </c>
      <c r="F544">
        <v>1517</v>
      </c>
      <c r="G544">
        <v>1077.4216611734</v>
      </c>
      <c r="H544">
        <v>1634448.66</v>
      </c>
      <c r="I544" t="s">
        <v>1070</v>
      </c>
      <c r="J544">
        <v>0.49815195300116999</v>
      </c>
    </row>
    <row r="545" spans="1:10" x14ac:dyDescent="0.25">
      <c r="A545" t="s">
        <v>124</v>
      </c>
      <c r="B545" t="s">
        <v>1443</v>
      </c>
      <c r="C545" t="s">
        <v>334</v>
      </c>
      <c r="D545" t="s">
        <v>746</v>
      </c>
      <c r="E545" t="s">
        <v>622</v>
      </c>
      <c r="F545">
        <v>1712</v>
      </c>
      <c r="G545">
        <v>1077.4216582064</v>
      </c>
      <c r="H545">
        <v>1844545.8788494</v>
      </c>
      <c r="I545" t="s">
        <v>1070</v>
      </c>
      <c r="J545">
        <v>0.54787917007257003</v>
      </c>
    </row>
    <row r="546" spans="1:10" x14ac:dyDescent="0.25">
      <c r="A546" t="s">
        <v>124</v>
      </c>
      <c r="B546" t="s">
        <v>1443</v>
      </c>
      <c r="C546" t="s">
        <v>334</v>
      </c>
      <c r="D546" t="s">
        <v>746</v>
      </c>
      <c r="E546" t="s">
        <v>619</v>
      </c>
      <c r="F546">
        <v>61</v>
      </c>
      <c r="G546">
        <v>1077.4216582064</v>
      </c>
      <c r="H546">
        <v>65722.721150591999</v>
      </c>
      <c r="I546" t="s">
        <v>1070</v>
      </c>
      <c r="J546">
        <v>1.9521395662631998E-2</v>
      </c>
    </row>
    <row r="547" spans="1:10" x14ac:dyDescent="0.25">
      <c r="A547" t="s">
        <v>124</v>
      </c>
      <c r="B547" t="s">
        <v>1443</v>
      </c>
      <c r="C547" t="s">
        <v>335</v>
      </c>
      <c r="D547" t="s">
        <v>746</v>
      </c>
      <c r="E547" t="s">
        <v>622</v>
      </c>
      <c r="F547">
        <v>69</v>
      </c>
      <c r="G547">
        <v>1077.4215942029</v>
      </c>
      <c r="H547">
        <v>74342.09</v>
      </c>
      <c r="I547" t="s">
        <v>1070</v>
      </c>
      <c r="J547">
        <v>0.18319944642439001</v>
      </c>
    </row>
    <row r="548" spans="1:10" x14ac:dyDescent="0.25">
      <c r="A548" t="s">
        <v>124</v>
      </c>
      <c r="B548" t="s">
        <v>36</v>
      </c>
      <c r="C548" t="s">
        <v>800</v>
      </c>
      <c r="D548" t="s">
        <v>227</v>
      </c>
      <c r="E548" t="s">
        <v>622</v>
      </c>
      <c r="F548">
        <v>607</v>
      </c>
      <c r="G548">
        <v>339.27370813396999</v>
      </c>
      <c r="H548">
        <v>141816.41</v>
      </c>
      <c r="I548" t="s">
        <v>1070</v>
      </c>
      <c r="J548">
        <v>6.6192642606855007E-2</v>
      </c>
    </row>
    <row r="549" spans="1:10" x14ac:dyDescent="0.25">
      <c r="A549" t="s">
        <v>124</v>
      </c>
      <c r="B549" t="s">
        <v>36</v>
      </c>
      <c r="C549" t="s">
        <v>98</v>
      </c>
      <c r="D549" t="s">
        <v>227</v>
      </c>
      <c r="E549" t="s">
        <v>622</v>
      </c>
      <c r="F549">
        <v>3360</v>
      </c>
      <c r="G549">
        <v>339.27371196143002</v>
      </c>
      <c r="H549">
        <v>1126049.45</v>
      </c>
      <c r="I549" t="s">
        <v>1070</v>
      </c>
      <c r="J549">
        <v>0.21183369859930001</v>
      </c>
    </row>
    <row r="550" spans="1:10" x14ac:dyDescent="0.25">
      <c r="A550" t="s">
        <v>124</v>
      </c>
      <c r="B550" t="s">
        <v>36</v>
      </c>
      <c r="C550" t="s">
        <v>106</v>
      </c>
      <c r="D550" t="s">
        <v>227</v>
      </c>
      <c r="E550" t="s">
        <v>622</v>
      </c>
      <c r="F550">
        <v>2258</v>
      </c>
      <c r="G550">
        <v>339.2737164751</v>
      </c>
      <c r="H550">
        <v>619853.07999999996</v>
      </c>
      <c r="I550" t="s">
        <v>1070</v>
      </c>
      <c r="J550">
        <v>0.18892060052580001</v>
      </c>
    </row>
    <row r="551" spans="1:10" x14ac:dyDescent="0.25">
      <c r="A551" t="s">
        <v>124</v>
      </c>
      <c r="B551" t="s">
        <v>36</v>
      </c>
      <c r="C551" t="s">
        <v>334</v>
      </c>
      <c r="D551" t="s">
        <v>227</v>
      </c>
      <c r="E551" t="s">
        <v>622</v>
      </c>
      <c r="F551">
        <v>1429</v>
      </c>
      <c r="G551">
        <v>339.27371040724</v>
      </c>
      <c r="H551">
        <v>224938.47</v>
      </c>
      <c r="I551" t="s">
        <v>1070</v>
      </c>
      <c r="J551">
        <v>6.6812706408727995E-2</v>
      </c>
    </row>
    <row r="552" spans="1:10" x14ac:dyDescent="0.25">
      <c r="A552" t="s">
        <v>124</v>
      </c>
      <c r="B552" t="s">
        <v>36</v>
      </c>
      <c r="C552" t="s">
        <v>267</v>
      </c>
      <c r="D552" t="s">
        <v>227</v>
      </c>
      <c r="E552" t="s">
        <v>622</v>
      </c>
      <c r="F552">
        <v>1886</v>
      </c>
      <c r="G552">
        <v>339.27372216331003</v>
      </c>
      <c r="H552">
        <v>639870.24</v>
      </c>
      <c r="I552" t="s">
        <v>1070</v>
      </c>
      <c r="J552">
        <v>0.30077385674538998</v>
      </c>
    </row>
    <row r="553" spans="1:10" x14ac:dyDescent="0.25">
      <c r="A553" t="s">
        <v>124</v>
      </c>
      <c r="B553" t="s">
        <v>36</v>
      </c>
      <c r="C553" t="s">
        <v>335</v>
      </c>
      <c r="D553" t="s">
        <v>227</v>
      </c>
      <c r="E553" t="s">
        <v>622</v>
      </c>
      <c r="F553">
        <v>702</v>
      </c>
      <c r="G553">
        <v>339.27372781064997</v>
      </c>
      <c r="H553">
        <v>229349.04</v>
      </c>
      <c r="I553" t="s">
        <v>1070</v>
      </c>
      <c r="J553">
        <v>0.56517939118964999</v>
      </c>
    </row>
    <row r="554" spans="1:10" x14ac:dyDescent="0.25">
      <c r="A554" t="s">
        <v>124</v>
      </c>
      <c r="B554" t="s">
        <v>243</v>
      </c>
      <c r="C554" t="s">
        <v>800</v>
      </c>
      <c r="D554" t="s">
        <v>244</v>
      </c>
      <c r="E554" t="s">
        <v>622</v>
      </c>
      <c r="F554">
        <v>170</v>
      </c>
      <c r="G554">
        <v>1167.8440588235001</v>
      </c>
      <c r="H554">
        <v>198533.49</v>
      </c>
      <c r="I554" t="s">
        <v>1070</v>
      </c>
      <c r="J554">
        <v>9.2665273003748994E-2</v>
      </c>
    </row>
    <row r="555" spans="1:10" x14ac:dyDescent="0.25">
      <c r="A555" t="s">
        <v>124</v>
      </c>
      <c r="B555" t="s">
        <v>243</v>
      </c>
      <c r="C555" t="s">
        <v>98</v>
      </c>
      <c r="D555" t="s">
        <v>244</v>
      </c>
      <c r="E555" t="s">
        <v>622</v>
      </c>
      <c r="F555">
        <v>497</v>
      </c>
      <c r="G555">
        <v>1167.8440442655999</v>
      </c>
      <c r="H555">
        <v>580418.49</v>
      </c>
      <c r="I555" t="s">
        <v>1070</v>
      </c>
      <c r="J555">
        <v>0.10918898408247001</v>
      </c>
    </row>
    <row r="556" spans="1:10" x14ac:dyDescent="0.25">
      <c r="A556" t="s">
        <v>124</v>
      </c>
      <c r="B556" t="s">
        <v>243</v>
      </c>
      <c r="C556" t="s">
        <v>106</v>
      </c>
      <c r="D556" t="s">
        <v>244</v>
      </c>
      <c r="E556" t="s">
        <v>622</v>
      </c>
      <c r="F556">
        <v>385</v>
      </c>
      <c r="G556">
        <v>1167.8440519481001</v>
      </c>
      <c r="H556">
        <v>449619.96</v>
      </c>
      <c r="I556" t="s">
        <v>1070</v>
      </c>
      <c r="J556">
        <v>0.13703646169118999</v>
      </c>
    </row>
    <row r="557" spans="1:10" x14ac:dyDescent="0.25">
      <c r="A557" t="s">
        <v>124</v>
      </c>
      <c r="B557" t="s">
        <v>243</v>
      </c>
      <c r="C557" t="s">
        <v>334</v>
      </c>
      <c r="D557" t="s">
        <v>244</v>
      </c>
      <c r="E557" t="s">
        <v>622</v>
      </c>
      <c r="F557">
        <v>490</v>
      </c>
      <c r="G557">
        <v>1167.8440408163001</v>
      </c>
      <c r="H557">
        <v>572243.57999999996</v>
      </c>
      <c r="I557" t="s">
        <v>1070</v>
      </c>
      <c r="J557">
        <v>0.16997155846583001</v>
      </c>
    </row>
    <row r="558" spans="1:10" x14ac:dyDescent="0.25">
      <c r="A558" t="s">
        <v>124</v>
      </c>
      <c r="B558" t="s">
        <v>243</v>
      </c>
      <c r="C558" t="s">
        <v>335</v>
      </c>
      <c r="D558" t="s">
        <v>244</v>
      </c>
      <c r="E558" t="s">
        <v>622</v>
      </c>
      <c r="F558">
        <v>41</v>
      </c>
      <c r="G558">
        <v>1167.8441463414999</v>
      </c>
      <c r="H558">
        <v>47881.61</v>
      </c>
      <c r="I558" t="s">
        <v>1070</v>
      </c>
      <c r="J558">
        <v>0.11799351411709</v>
      </c>
    </row>
    <row r="559" spans="1:10" x14ac:dyDescent="0.25">
      <c r="A559" t="s">
        <v>124</v>
      </c>
      <c r="B559" t="s">
        <v>878</v>
      </c>
      <c r="C559" t="s">
        <v>800</v>
      </c>
      <c r="D559" t="s">
        <v>879</v>
      </c>
      <c r="E559" t="s">
        <v>622</v>
      </c>
      <c r="F559">
        <v>148</v>
      </c>
      <c r="G559">
        <v>1009.6218918919</v>
      </c>
      <c r="H559">
        <v>149424.04</v>
      </c>
      <c r="I559" t="s">
        <v>1070</v>
      </c>
      <c r="J559">
        <v>6.9743494963611E-2</v>
      </c>
    </row>
    <row r="560" spans="1:10" x14ac:dyDescent="0.25">
      <c r="A560" t="s">
        <v>124</v>
      </c>
      <c r="B560" t="s">
        <v>878</v>
      </c>
      <c r="C560" t="s">
        <v>98</v>
      </c>
      <c r="D560" t="s">
        <v>879</v>
      </c>
      <c r="E560" t="s">
        <v>622</v>
      </c>
      <c r="F560">
        <v>1313</v>
      </c>
      <c r="G560">
        <v>1009.6218659558</v>
      </c>
      <c r="H560">
        <v>1325633.51</v>
      </c>
      <c r="I560" t="s">
        <v>1070</v>
      </c>
      <c r="J560">
        <v>0.24937967813977999</v>
      </c>
    </row>
    <row r="561" spans="1:10" x14ac:dyDescent="0.25">
      <c r="A561" t="s">
        <v>124</v>
      </c>
      <c r="B561" t="s">
        <v>878</v>
      </c>
      <c r="C561" t="s">
        <v>106</v>
      </c>
      <c r="D561" t="s">
        <v>879</v>
      </c>
      <c r="E561" t="s">
        <v>622</v>
      </c>
      <c r="F561">
        <v>399</v>
      </c>
      <c r="G561">
        <v>1009.6218796992</v>
      </c>
      <c r="H561">
        <v>402839.13</v>
      </c>
      <c r="I561" t="s">
        <v>1070</v>
      </c>
      <c r="J561">
        <v>0.12277846607601001</v>
      </c>
    </row>
    <row r="562" spans="1:10" x14ac:dyDescent="0.25">
      <c r="A562" t="s">
        <v>124</v>
      </c>
      <c r="B562" t="s">
        <v>878</v>
      </c>
      <c r="C562" t="s">
        <v>335</v>
      </c>
      <c r="D562" t="s">
        <v>879</v>
      </c>
      <c r="E562" t="s">
        <v>622</v>
      </c>
      <c r="F562">
        <v>140</v>
      </c>
      <c r="G562">
        <v>1011.0571428571</v>
      </c>
      <c r="H562">
        <v>141548</v>
      </c>
      <c r="I562" t="s">
        <v>1070</v>
      </c>
      <c r="J562">
        <v>0.34881337399149998</v>
      </c>
    </row>
    <row r="563" spans="1:10" x14ac:dyDescent="0.25">
      <c r="A563" t="s">
        <v>124</v>
      </c>
      <c r="B563" t="s">
        <v>226</v>
      </c>
      <c r="C563" t="s">
        <v>98</v>
      </c>
      <c r="D563" t="s">
        <v>865</v>
      </c>
      <c r="E563" t="s">
        <v>622</v>
      </c>
      <c r="F563">
        <v>4982</v>
      </c>
      <c r="G563">
        <v>673.80215174628995</v>
      </c>
      <c r="H563">
        <v>3356882.32</v>
      </c>
      <c r="I563" t="s">
        <v>1070</v>
      </c>
      <c r="J563">
        <v>0.63150050613513997</v>
      </c>
    </row>
    <row r="564" spans="1:10" x14ac:dyDescent="0.25">
      <c r="A564" t="s">
        <v>124</v>
      </c>
      <c r="B564" t="s">
        <v>226</v>
      </c>
      <c r="C564" t="s">
        <v>106</v>
      </c>
      <c r="D564" t="s">
        <v>865</v>
      </c>
      <c r="E564" t="s">
        <v>622</v>
      </c>
      <c r="F564">
        <v>3897</v>
      </c>
      <c r="G564">
        <v>673.80214780599999</v>
      </c>
      <c r="H564">
        <v>2625806.9700000002</v>
      </c>
      <c r="I564" t="s">
        <v>1070</v>
      </c>
      <c r="J564">
        <v>0.80030098364152003</v>
      </c>
    </row>
    <row r="565" spans="1:10" x14ac:dyDescent="0.25">
      <c r="A565" t="s">
        <v>124</v>
      </c>
      <c r="B565" t="s">
        <v>226</v>
      </c>
      <c r="C565" t="s">
        <v>334</v>
      </c>
      <c r="D565" t="s">
        <v>865</v>
      </c>
      <c r="E565" t="s">
        <v>622</v>
      </c>
      <c r="F565">
        <v>1647</v>
      </c>
      <c r="G565">
        <v>673.80214936248001</v>
      </c>
      <c r="H565">
        <v>1109752.1399999999</v>
      </c>
      <c r="I565" t="s">
        <v>1070</v>
      </c>
      <c r="J565">
        <v>0.32962589243306001</v>
      </c>
    </row>
    <row r="566" spans="1:10" x14ac:dyDescent="0.25">
      <c r="A566" t="s">
        <v>124</v>
      </c>
      <c r="B566" t="s">
        <v>226</v>
      </c>
      <c r="C566" t="s">
        <v>267</v>
      </c>
      <c r="D566" t="s">
        <v>865</v>
      </c>
      <c r="E566" t="s">
        <v>622</v>
      </c>
      <c r="F566">
        <v>1169</v>
      </c>
      <c r="G566">
        <v>674.69584260050999</v>
      </c>
      <c r="H566">
        <v>788719.44</v>
      </c>
      <c r="I566" t="s">
        <v>1070</v>
      </c>
      <c r="J566">
        <v>0.37074108628472002</v>
      </c>
    </row>
    <row r="567" spans="1:10" x14ac:dyDescent="0.25">
      <c r="A567" t="s">
        <v>124</v>
      </c>
      <c r="B567" t="s">
        <v>226</v>
      </c>
      <c r="C567" t="s">
        <v>335</v>
      </c>
      <c r="D567" t="s">
        <v>865</v>
      </c>
      <c r="E567" t="s">
        <v>622</v>
      </c>
      <c r="F567">
        <v>484</v>
      </c>
      <c r="G567">
        <v>674.69586776860001</v>
      </c>
      <c r="H567">
        <v>326552.8</v>
      </c>
      <c r="I567" t="s">
        <v>1070</v>
      </c>
      <c r="J567">
        <v>0.80471630792644</v>
      </c>
    </row>
    <row r="568" spans="1:10" x14ac:dyDescent="0.25">
      <c r="A568" t="s">
        <v>124</v>
      </c>
      <c r="B568" t="s">
        <v>193</v>
      </c>
      <c r="C568" t="s">
        <v>800</v>
      </c>
      <c r="D568" t="s">
        <v>194</v>
      </c>
      <c r="E568" t="s">
        <v>619</v>
      </c>
      <c r="F568">
        <v>907</v>
      </c>
      <c r="G568">
        <v>1018.4766041896</v>
      </c>
      <c r="H568">
        <v>923758.28</v>
      </c>
      <c r="I568" t="s">
        <v>1070</v>
      </c>
      <c r="J568">
        <v>0.43116309095091998</v>
      </c>
    </row>
    <row r="569" spans="1:10" x14ac:dyDescent="0.25">
      <c r="A569" t="s">
        <v>124</v>
      </c>
      <c r="B569" t="s">
        <v>193</v>
      </c>
      <c r="C569" t="s">
        <v>800</v>
      </c>
      <c r="D569" t="s">
        <v>195</v>
      </c>
      <c r="E569" t="s">
        <v>619</v>
      </c>
      <c r="F569">
        <v>596</v>
      </c>
      <c r="G569">
        <v>1040.8319966443</v>
      </c>
      <c r="H569">
        <v>620335.87</v>
      </c>
      <c r="I569" t="s">
        <v>1070</v>
      </c>
      <c r="J569">
        <v>0.28954103787510999</v>
      </c>
    </row>
    <row r="570" spans="1:10" x14ac:dyDescent="0.25">
      <c r="A570" t="s">
        <v>124</v>
      </c>
      <c r="B570" t="s">
        <v>193</v>
      </c>
      <c r="C570" t="s">
        <v>860</v>
      </c>
      <c r="D570" t="s">
        <v>194</v>
      </c>
      <c r="E570" t="s">
        <v>621</v>
      </c>
      <c r="F570">
        <v>235</v>
      </c>
      <c r="G570">
        <v>1018.4765957447</v>
      </c>
      <c r="H570">
        <v>239342</v>
      </c>
      <c r="I570" t="s">
        <v>1070</v>
      </c>
      <c r="J570">
        <v>0.45565630606690999</v>
      </c>
    </row>
    <row r="571" spans="1:10" x14ac:dyDescent="0.25">
      <c r="A571" t="s">
        <v>124</v>
      </c>
      <c r="B571" t="s">
        <v>193</v>
      </c>
      <c r="C571" t="s">
        <v>98</v>
      </c>
      <c r="D571" t="s">
        <v>195</v>
      </c>
      <c r="E571" t="s">
        <v>622</v>
      </c>
      <c r="F571">
        <v>2309</v>
      </c>
      <c r="G571">
        <v>1040.8319922044</v>
      </c>
      <c r="H571">
        <v>2403281.0699999998</v>
      </c>
      <c r="I571" t="s">
        <v>1070</v>
      </c>
      <c r="J571">
        <v>0.45210795834213002</v>
      </c>
    </row>
    <row r="572" spans="1:10" x14ac:dyDescent="0.25">
      <c r="A572" t="s">
        <v>124</v>
      </c>
      <c r="B572" t="s">
        <v>193</v>
      </c>
      <c r="C572" t="s">
        <v>98</v>
      </c>
      <c r="D572" t="s">
        <v>196</v>
      </c>
      <c r="E572" t="s">
        <v>622</v>
      </c>
      <c r="F572">
        <v>1457</v>
      </c>
      <c r="G572">
        <v>1061.5672358346001</v>
      </c>
      <c r="H572">
        <v>1386406.81</v>
      </c>
      <c r="I572" t="s">
        <v>1070</v>
      </c>
      <c r="J572">
        <v>0.26081242020549</v>
      </c>
    </row>
    <row r="573" spans="1:10" x14ac:dyDescent="0.25">
      <c r="A573" t="s">
        <v>124</v>
      </c>
      <c r="B573" t="s">
        <v>193</v>
      </c>
      <c r="C573" t="s">
        <v>106</v>
      </c>
      <c r="D573" t="s">
        <v>195</v>
      </c>
      <c r="E573" t="s">
        <v>622</v>
      </c>
      <c r="F573">
        <v>1276</v>
      </c>
      <c r="G573">
        <v>1040.8319905956</v>
      </c>
      <c r="H573">
        <v>1328101.6200000001</v>
      </c>
      <c r="I573" t="s">
        <v>1070</v>
      </c>
      <c r="J573">
        <v>0.40478262302042001</v>
      </c>
    </row>
    <row r="574" spans="1:10" x14ac:dyDescent="0.25">
      <c r="A574" t="s">
        <v>124</v>
      </c>
      <c r="B574" t="s">
        <v>193</v>
      </c>
      <c r="C574" t="s">
        <v>106</v>
      </c>
      <c r="D574" t="s">
        <v>196</v>
      </c>
      <c r="E574" t="s">
        <v>622</v>
      </c>
      <c r="F574">
        <v>1000</v>
      </c>
      <c r="G574">
        <v>1061.5672300000001</v>
      </c>
      <c r="H574">
        <v>1061567.23</v>
      </c>
      <c r="I574" t="s">
        <v>1070</v>
      </c>
      <c r="J574">
        <v>0.32354750675775001</v>
      </c>
    </row>
    <row r="575" spans="1:10" x14ac:dyDescent="0.25">
      <c r="A575" t="s">
        <v>124</v>
      </c>
      <c r="B575" t="s">
        <v>193</v>
      </c>
      <c r="C575" t="s">
        <v>267</v>
      </c>
      <c r="D575" t="s">
        <v>375</v>
      </c>
      <c r="E575" t="s">
        <v>622</v>
      </c>
      <c r="F575">
        <v>1340</v>
      </c>
      <c r="G575">
        <v>342.56743283582</v>
      </c>
      <c r="H575">
        <v>459040.36</v>
      </c>
      <c r="I575" t="s">
        <v>1070</v>
      </c>
      <c r="J575">
        <v>0.21577396610755001</v>
      </c>
    </row>
    <row r="576" spans="1:10" x14ac:dyDescent="0.25">
      <c r="A576" t="s">
        <v>124</v>
      </c>
      <c r="B576" t="s">
        <v>193</v>
      </c>
      <c r="C576" t="s">
        <v>909</v>
      </c>
      <c r="D576" t="s">
        <v>196</v>
      </c>
      <c r="E576" t="s">
        <v>622</v>
      </c>
      <c r="F576">
        <v>32</v>
      </c>
      <c r="G576">
        <v>1061.5671875</v>
      </c>
      <c r="H576">
        <v>33970.15</v>
      </c>
      <c r="I576" t="s">
        <v>1070</v>
      </c>
      <c r="J576">
        <v>7.3763164692944999E-2</v>
      </c>
    </row>
    <row r="577" spans="1:10" x14ac:dyDescent="0.25">
      <c r="A577" t="s">
        <v>124</v>
      </c>
      <c r="B577" t="s">
        <v>193</v>
      </c>
      <c r="C577" t="s">
        <v>335</v>
      </c>
      <c r="D577" t="s">
        <v>195</v>
      </c>
      <c r="E577" t="s">
        <v>622</v>
      </c>
      <c r="F577">
        <v>84</v>
      </c>
      <c r="G577">
        <v>1040.8320238095</v>
      </c>
      <c r="H577">
        <v>87429.89</v>
      </c>
      <c r="I577" t="s">
        <v>1070</v>
      </c>
      <c r="J577">
        <v>0.21545140106964</v>
      </c>
    </row>
    <row r="578" spans="1:10" x14ac:dyDescent="0.25">
      <c r="A578" t="s">
        <v>124</v>
      </c>
      <c r="B578" t="s">
        <v>193</v>
      </c>
      <c r="C578" t="s">
        <v>335</v>
      </c>
      <c r="D578" t="s">
        <v>196</v>
      </c>
      <c r="E578" t="s">
        <v>622</v>
      </c>
      <c r="F578">
        <v>35</v>
      </c>
      <c r="G578">
        <v>1061.5671428571</v>
      </c>
      <c r="H578">
        <v>37154.85</v>
      </c>
      <c r="I578" t="s">
        <v>1070</v>
      </c>
      <c r="J578">
        <v>9.1559814258400998E-2</v>
      </c>
    </row>
    <row r="579" spans="1:10" x14ac:dyDescent="0.25">
      <c r="A579" t="s">
        <v>124</v>
      </c>
      <c r="B579" t="s">
        <v>193</v>
      </c>
      <c r="C579" t="s">
        <v>861</v>
      </c>
      <c r="D579" t="s">
        <v>195</v>
      </c>
      <c r="E579" t="s">
        <v>621</v>
      </c>
      <c r="F579">
        <v>185</v>
      </c>
      <c r="G579">
        <v>1040.8320000000001</v>
      </c>
      <c r="H579">
        <v>192553.92</v>
      </c>
      <c r="I579" t="s">
        <v>1070</v>
      </c>
      <c r="J579">
        <v>0.51974386147900997</v>
      </c>
    </row>
    <row r="580" spans="1:10" x14ac:dyDescent="0.25">
      <c r="A580" t="s">
        <v>124</v>
      </c>
      <c r="B580" t="s">
        <v>331</v>
      </c>
      <c r="C580" t="s">
        <v>98</v>
      </c>
      <c r="D580" t="s">
        <v>776</v>
      </c>
      <c r="E580" t="s">
        <v>622</v>
      </c>
      <c r="F580">
        <v>1838</v>
      </c>
      <c r="G580">
        <v>1089.1112295974001</v>
      </c>
      <c r="H580">
        <v>2001786.44</v>
      </c>
      <c r="I580" t="s">
        <v>1070</v>
      </c>
      <c r="J580">
        <v>0.37657833356352999</v>
      </c>
    </row>
    <row r="581" spans="1:10" x14ac:dyDescent="0.25">
      <c r="A581" t="s">
        <v>124</v>
      </c>
      <c r="B581" t="s">
        <v>331</v>
      </c>
      <c r="C581" t="s">
        <v>106</v>
      </c>
      <c r="D581" t="s">
        <v>776</v>
      </c>
      <c r="E581" t="s">
        <v>622</v>
      </c>
      <c r="F581">
        <v>1953</v>
      </c>
      <c r="G581">
        <v>1089.1112237583</v>
      </c>
      <c r="H581">
        <v>2127034.2200000002</v>
      </c>
      <c r="I581" t="s">
        <v>1070</v>
      </c>
      <c r="J581">
        <v>0.64828359355950005</v>
      </c>
    </row>
    <row r="582" spans="1:10" x14ac:dyDescent="0.25">
      <c r="A582" t="s">
        <v>124</v>
      </c>
      <c r="B582" t="s">
        <v>331</v>
      </c>
      <c r="C582" t="s">
        <v>334</v>
      </c>
      <c r="D582" t="s">
        <v>776</v>
      </c>
      <c r="E582" t="s">
        <v>622</v>
      </c>
      <c r="F582">
        <v>3078</v>
      </c>
      <c r="G582">
        <v>1089.1112248213001</v>
      </c>
      <c r="H582">
        <v>3352284.35</v>
      </c>
      <c r="I582" t="s">
        <v>1070</v>
      </c>
      <c r="J582">
        <v>0.99571758479161998</v>
      </c>
    </row>
    <row r="583" spans="1:10" x14ac:dyDescent="0.25">
      <c r="A583" t="s">
        <v>124</v>
      </c>
      <c r="B583" t="s">
        <v>331</v>
      </c>
      <c r="C583" t="s">
        <v>335</v>
      </c>
      <c r="D583" t="s">
        <v>776</v>
      </c>
      <c r="E583" t="s">
        <v>622</v>
      </c>
      <c r="F583">
        <v>277</v>
      </c>
      <c r="G583">
        <v>1089.1112274367999</v>
      </c>
      <c r="H583">
        <v>301683.81</v>
      </c>
      <c r="I583" t="s">
        <v>1070</v>
      </c>
      <c r="J583">
        <v>0.74343224662102003</v>
      </c>
    </row>
    <row r="584" spans="1:10" x14ac:dyDescent="0.25">
      <c r="A584" t="s">
        <v>124</v>
      </c>
      <c r="B584" t="s">
        <v>46</v>
      </c>
      <c r="C584" t="s">
        <v>800</v>
      </c>
      <c r="D584" t="s">
        <v>1008</v>
      </c>
      <c r="E584" t="s">
        <v>619</v>
      </c>
      <c r="F584">
        <v>2250</v>
      </c>
      <c r="G584">
        <v>1064.8451377777999</v>
      </c>
      <c r="H584">
        <v>2395901.56</v>
      </c>
      <c r="I584" t="s">
        <v>1070</v>
      </c>
      <c r="J584">
        <v>1.1182842358108001</v>
      </c>
    </row>
    <row r="585" spans="1:10" x14ac:dyDescent="0.25">
      <c r="A585" t="s">
        <v>124</v>
      </c>
      <c r="B585" t="s">
        <v>46</v>
      </c>
      <c r="C585" t="s">
        <v>800</v>
      </c>
      <c r="D585" t="s">
        <v>1464</v>
      </c>
      <c r="E585" t="s">
        <v>329</v>
      </c>
      <c r="F585">
        <v>201</v>
      </c>
      <c r="G585">
        <v>1038.409429801</v>
      </c>
      <c r="H585">
        <v>208720.29538999</v>
      </c>
      <c r="I585" t="s">
        <v>1070</v>
      </c>
      <c r="J585">
        <v>9.7419952440955998E-2</v>
      </c>
    </row>
    <row r="586" spans="1:10" x14ac:dyDescent="0.25">
      <c r="A586" t="s">
        <v>124</v>
      </c>
      <c r="B586" t="s">
        <v>46</v>
      </c>
      <c r="C586" t="s">
        <v>800</v>
      </c>
      <c r="D586" t="s">
        <v>1464</v>
      </c>
      <c r="E586" t="s">
        <v>621</v>
      </c>
      <c r="F586">
        <v>1658</v>
      </c>
      <c r="G586">
        <v>1038.409429801</v>
      </c>
      <c r="H586">
        <v>1721682.83461</v>
      </c>
      <c r="I586" t="s">
        <v>1070</v>
      </c>
      <c r="J586">
        <v>0.80359343854279996</v>
      </c>
    </row>
    <row r="587" spans="1:10" x14ac:dyDescent="0.25">
      <c r="A587" t="s">
        <v>124</v>
      </c>
      <c r="B587" t="s">
        <v>46</v>
      </c>
      <c r="C587" t="s">
        <v>800</v>
      </c>
      <c r="D587" t="s">
        <v>1464</v>
      </c>
      <c r="E587" t="s">
        <v>619</v>
      </c>
      <c r="F587">
        <v>152</v>
      </c>
      <c r="G587">
        <v>1038.409429801</v>
      </c>
      <c r="H587">
        <v>157838.23332974999</v>
      </c>
      <c r="I587" t="s">
        <v>1070</v>
      </c>
      <c r="J587">
        <v>7.3670809806095999E-2</v>
      </c>
    </row>
    <row r="588" spans="1:10" x14ac:dyDescent="0.25">
      <c r="A588" t="s">
        <v>124</v>
      </c>
      <c r="B588" t="s">
        <v>46</v>
      </c>
      <c r="C588" t="s">
        <v>800</v>
      </c>
      <c r="D588" t="s">
        <v>1464</v>
      </c>
      <c r="E588" t="s">
        <v>621</v>
      </c>
      <c r="F588">
        <v>1707</v>
      </c>
      <c r="G588">
        <v>1038.409429801</v>
      </c>
      <c r="H588">
        <v>1772564.8966703</v>
      </c>
      <c r="I588" t="s">
        <v>1070</v>
      </c>
      <c r="J588">
        <v>0.82734258117766002</v>
      </c>
    </row>
    <row r="589" spans="1:10" x14ac:dyDescent="0.25">
      <c r="A589" t="s">
        <v>124</v>
      </c>
      <c r="B589" t="s">
        <v>46</v>
      </c>
      <c r="C589" t="s">
        <v>860</v>
      </c>
      <c r="D589" t="s">
        <v>1008</v>
      </c>
      <c r="E589" t="s">
        <v>619</v>
      </c>
      <c r="F589">
        <v>620</v>
      </c>
      <c r="G589">
        <v>1064.8451290323001</v>
      </c>
      <c r="H589">
        <v>660203.98</v>
      </c>
      <c r="I589" t="s">
        <v>1070</v>
      </c>
      <c r="J589">
        <v>1.2568880797247</v>
      </c>
    </row>
    <row r="590" spans="1:10" x14ac:dyDescent="0.25">
      <c r="A590" t="s">
        <v>124</v>
      </c>
      <c r="B590" t="s">
        <v>46</v>
      </c>
      <c r="C590" t="s">
        <v>860</v>
      </c>
      <c r="D590" t="s">
        <v>1464</v>
      </c>
      <c r="E590" t="s">
        <v>329</v>
      </c>
      <c r="F590">
        <v>338</v>
      </c>
      <c r="G590">
        <v>1038.4094459103001</v>
      </c>
      <c r="H590">
        <v>350982.39271768002</v>
      </c>
      <c r="I590" t="s">
        <v>1070</v>
      </c>
      <c r="J590">
        <v>0.66819588939786001</v>
      </c>
    </row>
    <row r="591" spans="1:10" x14ac:dyDescent="0.25">
      <c r="A591" t="s">
        <v>124</v>
      </c>
      <c r="B591" t="s">
        <v>46</v>
      </c>
      <c r="C591" t="s">
        <v>860</v>
      </c>
      <c r="D591" t="s">
        <v>1464</v>
      </c>
      <c r="E591" t="s">
        <v>619</v>
      </c>
      <c r="F591">
        <v>41</v>
      </c>
      <c r="G591">
        <v>1038.4094459103001</v>
      </c>
      <c r="H591">
        <v>42574.787282322002</v>
      </c>
      <c r="I591" t="s">
        <v>1070</v>
      </c>
      <c r="J591">
        <v>8.1053347530509995E-2</v>
      </c>
    </row>
    <row r="592" spans="1:10" x14ac:dyDescent="0.25">
      <c r="A592" t="s">
        <v>124</v>
      </c>
      <c r="B592" t="s">
        <v>46</v>
      </c>
      <c r="C592" t="s">
        <v>99</v>
      </c>
      <c r="D592" t="s">
        <v>277</v>
      </c>
      <c r="E592" t="s">
        <v>627</v>
      </c>
      <c r="F592">
        <v>13693</v>
      </c>
      <c r="G592">
        <v>36.466313963573</v>
      </c>
      <c r="H592">
        <v>336365.28</v>
      </c>
      <c r="I592" t="s">
        <v>1070</v>
      </c>
      <c r="J592">
        <v>1.0957376908445999</v>
      </c>
    </row>
    <row r="593" spans="1:10" x14ac:dyDescent="0.25">
      <c r="A593" t="s">
        <v>124</v>
      </c>
      <c r="B593" t="s">
        <v>46</v>
      </c>
      <c r="C593" t="s">
        <v>334</v>
      </c>
      <c r="D593" t="s">
        <v>277</v>
      </c>
      <c r="E593" t="s">
        <v>627</v>
      </c>
      <c r="F593">
        <v>56402</v>
      </c>
      <c r="G593">
        <v>40.277781766459</v>
      </c>
      <c r="H593">
        <v>1189322.3400000001</v>
      </c>
      <c r="I593" t="s">
        <v>1070</v>
      </c>
      <c r="J593">
        <v>0.35326035750026002</v>
      </c>
    </row>
    <row r="594" spans="1:10" x14ac:dyDescent="0.25">
      <c r="A594" t="s">
        <v>124</v>
      </c>
      <c r="B594" t="s">
        <v>46</v>
      </c>
      <c r="C594" t="s">
        <v>909</v>
      </c>
      <c r="D594" t="s">
        <v>1464</v>
      </c>
      <c r="E594" t="s">
        <v>329</v>
      </c>
      <c r="F594">
        <v>859</v>
      </c>
      <c r="G594">
        <v>1038.4094256757</v>
      </c>
      <c r="H594">
        <v>891993.69665540999</v>
      </c>
      <c r="I594" t="s">
        <v>1070</v>
      </c>
      <c r="J594">
        <v>1.9368851168293999</v>
      </c>
    </row>
    <row r="595" spans="1:10" x14ac:dyDescent="0.25">
      <c r="A595" t="s">
        <v>124</v>
      </c>
      <c r="B595" t="s">
        <v>46</v>
      </c>
      <c r="C595" t="s">
        <v>909</v>
      </c>
      <c r="D595" t="s">
        <v>1464</v>
      </c>
      <c r="E595" t="s">
        <v>619</v>
      </c>
      <c r="F595">
        <v>29</v>
      </c>
      <c r="G595">
        <v>1038.4094256757</v>
      </c>
      <c r="H595">
        <v>30113.873344594998</v>
      </c>
      <c r="I595" t="s">
        <v>1070</v>
      </c>
      <c r="J595">
        <v>6.5389602314379999E-2</v>
      </c>
    </row>
    <row r="596" spans="1:10" x14ac:dyDescent="0.25">
      <c r="A596" t="s">
        <v>124</v>
      </c>
      <c r="B596" t="s">
        <v>46</v>
      </c>
      <c r="C596" t="s">
        <v>861</v>
      </c>
      <c r="D596" t="s">
        <v>1464</v>
      </c>
      <c r="E596" t="s">
        <v>329</v>
      </c>
      <c r="F596">
        <v>345</v>
      </c>
      <c r="G596">
        <v>1038.4094117647001</v>
      </c>
      <c r="H596">
        <v>358251.24705881998</v>
      </c>
      <c r="I596" t="s">
        <v>1070</v>
      </c>
      <c r="J596">
        <v>0.96699608362179001</v>
      </c>
    </row>
    <row r="597" spans="1:10" x14ac:dyDescent="0.25">
      <c r="A597" t="s">
        <v>124</v>
      </c>
      <c r="B597" t="s">
        <v>46</v>
      </c>
      <c r="C597" t="s">
        <v>861</v>
      </c>
      <c r="D597" t="s">
        <v>1464</v>
      </c>
      <c r="E597" t="s">
        <v>619</v>
      </c>
      <c r="F597">
        <v>29</v>
      </c>
      <c r="G597">
        <v>1038.4094117647001</v>
      </c>
      <c r="H597">
        <v>30113.872941176</v>
      </c>
      <c r="I597" t="s">
        <v>1070</v>
      </c>
      <c r="J597">
        <v>8.1283728768208996E-2</v>
      </c>
    </row>
    <row r="598" spans="1:10" x14ac:dyDescent="0.25">
      <c r="A598" t="s">
        <v>124</v>
      </c>
      <c r="B598" t="s">
        <v>46</v>
      </c>
      <c r="C598" t="s">
        <v>861</v>
      </c>
      <c r="D598" t="s">
        <v>1008</v>
      </c>
      <c r="E598" t="s">
        <v>619</v>
      </c>
      <c r="F598">
        <v>334</v>
      </c>
      <c r="G598">
        <v>1064.8451497005999</v>
      </c>
      <c r="H598">
        <v>355658.28</v>
      </c>
      <c r="I598" t="s">
        <v>1070</v>
      </c>
      <c r="J598">
        <v>0.95999711568678003</v>
      </c>
    </row>
    <row r="599" spans="1:10" x14ac:dyDescent="0.25">
      <c r="A599" t="s">
        <v>124</v>
      </c>
      <c r="B599" t="s">
        <v>368</v>
      </c>
      <c r="C599" t="s">
        <v>800</v>
      </c>
      <c r="D599" t="s">
        <v>1028</v>
      </c>
      <c r="E599" t="s">
        <v>621</v>
      </c>
      <c r="F599">
        <v>105</v>
      </c>
      <c r="G599">
        <v>393.71095238095</v>
      </c>
      <c r="H599">
        <v>41339.65</v>
      </c>
      <c r="I599" t="s">
        <v>1070</v>
      </c>
      <c r="J599">
        <v>1.9295233026580001E-2</v>
      </c>
    </row>
    <row r="600" spans="1:10" x14ac:dyDescent="0.25">
      <c r="A600" t="s">
        <v>124</v>
      </c>
      <c r="B600" t="s">
        <v>368</v>
      </c>
      <c r="C600" t="s">
        <v>800</v>
      </c>
      <c r="D600" t="s">
        <v>1029</v>
      </c>
      <c r="E600" t="s">
        <v>621</v>
      </c>
      <c r="F600">
        <v>155</v>
      </c>
      <c r="G600">
        <v>50.508322580645</v>
      </c>
      <c r="H600">
        <v>7828.79</v>
      </c>
      <c r="I600" t="s">
        <v>1070</v>
      </c>
      <c r="J600">
        <v>3.6540785266999999E-3</v>
      </c>
    </row>
    <row r="601" spans="1:10" x14ac:dyDescent="0.25">
      <c r="A601" t="s">
        <v>124</v>
      </c>
      <c r="B601" t="s">
        <v>368</v>
      </c>
      <c r="C601" t="s">
        <v>860</v>
      </c>
      <c r="D601" t="s">
        <v>1028</v>
      </c>
      <c r="E601" t="s">
        <v>621</v>
      </c>
      <c r="F601">
        <v>44</v>
      </c>
      <c r="G601">
        <v>393.71090909090998</v>
      </c>
      <c r="H601">
        <v>17323.28</v>
      </c>
      <c r="I601" t="s">
        <v>1070</v>
      </c>
      <c r="J601">
        <v>3.2979843795750002E-2</v>
      </c>
    </row>
    <row r="602" spans="1:10" x14ac:dyDescent="0.25">
      <c r="A602" t="s">
        <v>124</v>
      </c>
      <c r="B602" t="s">
        <v>368</v>
      </c>
      <c r="C602" t="s">
        <v>860</v>
      </c>
      <c r="D602" t="s">
        <v>1029</v>
      </c>
      <c r="E602" t="s">
        <v>621</v>
      </c>
      <c r="F602">
        <v>66</v>
      </c>
      <c r="G602">
        <v>50.508333333332999</v>
      </c>
      <c r="H602">
        <v>3333.55</v>
      </c>
      <c r="I602" t="s">
        <v>1070</v>
      </c>
      <c r="J602">
        <v>6.3463707961399999E-3</v>
      </c>
    </row>
    <row r="603" spans="1:10" x14ac:dyDescent="0.25">
      <c r="A603" t="s">
        <v>124</v>
      </c>
      <c r="B603" t="s">
        <v>368</v>
      </c>
      <c r="C603" t="s">
        <v>98</v>
      </c>
      <c r="D603" t="s">
        <v>1028</v>
      </c>
      <c r="E603" t="s">
        <v>621</v>
      </c>
      <c r="F603">
        <v>488</v>
      </c>
      <c r="G603">
        <v>393.71092213115003</v>
      </c>
      <c r="H603">
        <v>192130.93</v>
      </c>
      <c r="I603" t="s">
        <v>1070</v>
      </c>
      <c r="J603">
        <v>3.6143888278820001E-2</v>
      </c>
    </row>
    <row r="604" spans="1:10" x14ac:dyDescent="0.25">
      <c r="A604" t="s">
        <v>124</v>
      </c>
      <c r="B604" t="s">
        <v>368</v>
      </c>
      <c r="C604" t="s">
        <v>98</v>
      </c>
      <c r="D604" t="s">
        <v>1029</v>
      </c>
      <c r="E604" t="s">
        <v>621</v>
      </c>
      <c r="F604">
        <v>722</v>
      </c>
      <c r="G604">
        <v>50.508324099722998</v>
      </c>
      <c r="H604">
        <v>36467.01</v>
      </c>
      <c r="I604" t="s">
        <v>1070</v>
      </c>
      <c r="J604">
        <v>6.8602152464600002E-3</v>
      </c>
    </row>
    <row r="605" spans="1:10" x14ac:dyDescent="0.25">
      <c r="A605" t="s">
        <v>124</v>
      </c>
      <c r="B605" t="s">
        <v>368</v>
      </c>
      <c r="C605" t="s">
        <v>106</v>
      </c>
      <c r="D605" t="s">
        <v>1028</v>
      </c>
      <c r="E605" t="s">
        <v>621</v>
      </c>
      <c r="F605">
        <v>687</v>
      </c>
      <c r="G605">
        <v>393.71091703056999</v>
      </c>
      <c r="H605">
        <v>270479.40000000002</v>
      </c>
      <c r="I605" t="s">
        <v>1070</v>
      </c>
      <c r="J605">
        <v>8.2437487731539999E-2</v>
      </c>
    </row>
    <row r="606" spans="1:10" x14ac:dyDescent="0.25">
      <c r="A606" t="s">
        <v>124</v>
      </c>
      <c r="B606" t="s">
        <v>368</v>
      </c>
      <c r="C606" t="s">
        <v>106</v>
      </c>
      <c r="D606" t="s">
        <v>1029</v>
      </c>
      <c r="E606" t="s">
        <v>621</v>
      </c>
      <c r="F606">
        <v>1015</v>
      </c>
      <c r="G606">
        <v>50.508315270936002</v>
      </c>
      <c r="H606">
        <v>51265.94</v>
      </c>
      <c r="I606" t="s">
        <v>1070</v>
      </c>
      <c r="J606">
        <v>1.5624980311979999E-2</v>
      </c>
    </row>
    <row r="607" spans="1:10" x14ac:dyDescent="0.25">
      <c r="A607" t="s">
        <v>124</v>
      </c>
      <c r="B607" t="s">
        <v>368</v>
      </c>
      <c r="C607" t="s">
        <v>335</v>
      </c>
      <c r="D607" t="s">
        <v>1028</v>
      </c>
      <c r="E607" t="s">
        <v>621</v>
      </c>
      <c r="F607">
        <v>61</v>
      </c>
      <c r="G607">
        <v>245.61540983607</v>
      </c>
      <c r="H607">
        <v>14982.54</v>
      </c>
      <c r="I607" t="s">
        <v>1070</v>
      </c>
      <c r="J607">
        <v>3.6921117418560002E-2</v>
      </c>
    </row>
    <row r="608" spans="1:10" x14ac:dyDescent="0.25">
      <c r="A608" t="s">
        <v>124</v>
      </c>
      <c r="B608" t="s">
        <v>368</v>
      </c>
      <c r="C608" t="s">
        <v>335</v>
      </c>
      <c r="D608" t="s">
        <v>1029</v>
      </c>
      <c r="E608" t="s">
        <v>621</v>
      </c>
      <c r="F608">
        <v>91</v>
      </c>
      <c r="G608">
        <v>65.501868131867994</v>
      </c>
      <c r="H608">
        <v>5960.67</v>
      </c>
      <c r="I608" t="s">
        <v>1070</v>
      </c>
      <c r="J608">
        <v>1.4688737487989999E-2</v>
      </c>
    </row>
    <row r="609" spans="1:10" x14ac:dyDescent="0.25">
      <c r="A609" t="s">
        <v>124</v>
      </c>
      <c r="B609" t="s">
        <v>368</v>
      </c>
      <c r="C609" t="s">
        <v>861</v>
      </c>
      <c r="D609" t="s">
        <v>1028</v>
      </c>
      <c r="E609" t="s">
        <v>621</v>
      </c>
      <c r="F609">
        <v>30</v>
      </c>
      <c r="G609">
        <v>393.71100000000001</v>
      </c>
      <c r="H609">
        <v>11811.33</v>
      </c>
      <c r="I609" t="s">
        <v>1070</v>
      </c>
      <c r="J609">
        <v>3.1881284283400001E-2</v>
      </c>
    </row>
    <row r="610" spans="1:10" x14ac:dyDescent="0.25">
      <c r="A610" t="s">
        <v>124</v>
      </c>
      <c r="B610" t="s">
        <v>368</v>
      </c>
      <c r="C610" t="s">
        <v>861</v>
      </c>
      <c r="D610" t="s">
        <v>1029</v>
      </c>
      <c r="E610" t="s">
        <v>621</v>
      </c>
      <c r="F610">
        <v>45</v>
      </c>
      <c r="G610">
        <v>50.508222222222003</v>
      </c>
      <c r="H610">
        <v>2272.87</v>
      </c>
      <c r="I610" t="s">
        <v>1070</v>
      </c>
      <c r="J610">
        <v>6.1349580960999997E-3</v>
      </c>
    </row>
    <row r="611" spans="1:10" x14ac:dyDescent="0.25">
      <c r="A611" t="s">
        <v>124</v>
      </c>
      <c r="B611" t="s">
        <v>1077</v>
      </c>
      <c r="C611" t="s">
        <v>800</v>
      </c>
      <c r="D611" t="s">
        <v>1078</v>
      </c>
      <c r="E611" t="s">
        <v>621</v>
      </c>
      <c r="F611">
        <v>92</v>
      </c>
      <c r="G611">
        <v>1171.9548913043</v>
      </c>
      <c r="H611">
        <v>107819.85</v>
      </c>
      <c r="I611" t="s">
        <v>1070</v>
      </c>
      <c r="J611">
        <v>5.0324788203099997E-2</v>
      </c>
    </row>
    <row r="612" spans="1:10" x14ac:dyDescent="0.25">
      <c r="A612" t="s">
        <v>124</v>
      </c>
      <c r="B612" t="s">
        <v>1471</v>
      </c>
      <c r="C612" t="s">
        <v>334</v>
      </c>
      <c r="D612" t="s">
        <v>1472</v>
      </c>
      <c r="E612" t="s">
        <v>621</v>
      </c>
      <c r="F612">
        <v>1953</v>
      </c>
      <c r="G612">
        <v>1090.8946543779</v>
      </c>
      <c r="H612">
        <v>2130517.2599999998</v>
      </c>
      <c r="I612" t="s">
        <v>1070</v>
      </c>
      <c r="J612">
        <v>0.63282027387803996</v>
      </c>
    </row>
    <row r="613" spans="1:10" x14ac:dyDescent="0.25">
      <c r="A613" t="s">
        <v>124</v>
      </c>
      <c r="B613" t="s">
        <v>1471</v>
      </c>
      <c r="C613" t="s">
        <v>335</v>
      </c>
      <c r="D613" t="s">
        <v>1472</v>
      </c>
      <c r="E613" t="s">
        <v>621</v>
      </c>
      <c r="F613">
        <v>147</v>
      </c>
      <c r="G613">
        <v>1090.8946258502999</v>
      </c>
      <c r="H613">
        <v>160361.51</v>
      </c>
      <c r="I613" t="s">
        <v>1070</v>
      </c>
      <c r="J613">
        <v>0.39517505977811002</v>
      </c>
    </row>
    <row r="614" spans="1:10" x14ac:dyDescent="0.25">
      <c r="A614" t="s">
        <v>124</v>
      </c>
      <c r="B614" t="s">
        <v>1169</v>
      </c>
      <c r="C614" t="s">
        <v>800</v>
      </c>
      <c r="D614" t="s">
        <v>1147</v>
      </c>
      <c r="E614" t="s">
        <v>621</v>
      </c>
      <c r="F614">
        <v>1752</v>
      </c>
      <c r="G614">
        <v>1100.1714383562</v>
      </c>
      <c r="H614">
        <v>1927500.36</v>
      </c>
      <c r="I614" t="s">
        <v>1070</v>
      </c>
      <c r="J614">
        <v>0.89965852649959999</v>
      </c>
    </row>
    <row r="615" spans="1:10" x14ac:dyDescent="0.25">
      <c r="A615" t="s">
        <v>124</v>
      </c>
      <c r="B615" t="s">
        <v>1473</v>
      </c>
      <c r="C615" t="s">
        <v>861</v>
      </c>
      <c r="D615" t="s">
        <v>1474</v>
      </c>
      <c r="E615" t="s">
        <v>622</v>
      </c>
      <c r="F615">
        <v>72</v>
      </c>
      <c r="G615">
        <v>1057.2048611110999</v>
      </c>
      <c r="H615">
        <v>76118.75</v>
      </c>
      <c r="I615" t="s">
        <v>1070</v>
      </c>
      <c r="J615">
        <v>0.20546064736545</v>
      </c>
    </row>
    <row r="616" spans="1:10" x14ac:dyDescent="0.25">
      <c r="A616" t="s">
        <v>124</v>
      </c>
      <c r="B616" t="s">
        <v>364</v>
      </c>
      <c r="C616" t="s">
        <v>800</v>
      </c>
      <c r="D616" t="s">
        <v>365</v>
      </c>
      <c r="E616" t="s">
        <v>619</v>
      </c>
      <c r="F616">
        <v>732</v>
      </c>
      <c r="G616">
        <v>1180.3805327868999</v>
      </c>
      <c r="H616">
        <v>864038.55</v>
      </c>
      <c r="I616" t="s">
        <v>1070</v>
      </c>
      <c r="J616">
        <v>0.40328897719730999</v>
      </c>
    </row>
    <row r="617" spans="1:10" x14ac:dyDescent="0.25">
      <c r="A617" t="s">
        <v>124</v>
      </c>
      <c r="B617" t="s">
        <v>364</v>
      </c>
      <c r="C617" t="s">
        <v>860</v>
      </c>
      <c r="D617" t="s">
        <v>365</v>
      </c>
      <c r="E617" t="s">
        <v>619</v>
      </c>
      <c r="F617">
        <v>300</v>
      </c>
      <c r="G617">
        <v>1180.3805333333</v>
      </c>
      <c r="H617">
        <v>354114.16</v>
      </c>
      <c r="I617" t="s">
        <v>1070</v>
      </c>
      <c r="J617">
        <v>0.67415810877985005</v>
      </c>
    </row>
    <row r="618" spans="1:10" x14ac:dyDescent="0.25">
      <c r="A618" t="s">
        <v>124</v>
      </c>
      <c r="B618" t="s">
        <v>364</v>
      </c>
      <c r="C618" t="s">
        <v>334</v>
      </c>
      <c r="D618" t="s">
        <v>365</v>
      </c>
      <c r="E618" t="s">
        <v>619</v>
      </c>
      <c r="F618">
        <v>370</v>
      </c>
      <c r="G618">
        <v>1180.3805405405001</v>
      </c>
      <c r="H618">
        <v>436740.8</v>
      </c>
      <c r="I618" t="s">
        <v>1070</v>
      </c>
      <c r="J618">
        <v>0.12972362996473</v>
      </c>
    </row>
    <row r="619" spans="1:10" x14ac:dyDescent="0.25">
      <c r="A619" t="s">
        <v>124</v>
      </c>
      <c r="B619" t="s">
        <v>364</v>
      </c>
      <c r="C619" t="s">
        <v>909</v>
      </c>
      <c r="D619" t="s">
        <v>365</v>
      </c>
      <c r="E619" t="s">
        <v>619</v>
      </c>
      <c r="F619">
        <v>314</v>
      </c>
      <c r="G619">
        <v>1180.3805414013</v>
      </c>
      <c r="H619">
        <v>370639.49</v>
      </c>
      <c r="I619" t="s">
        <v>1070</v>
      </c>
      <c r="J619">
        <v>0.80481074539204001</v>
      </c>
    </row>
    <row r="620" spans="1:10" x14ac:dyDescent="0.25">
      <c r="A620" t="s">
        <v>124</v>
      </c>
      <c r="B620" t="s">
        <v>364</v>
      </c>
      <c r="C620" t="s">
        <v>861</v>
      </c>
      <c r="D620" t="s">
        <v>365</v>
      </c>
      <c r="E620" t="s">
        <v>619</v>
      </c>
      <c r="F620">
        <v>200</v>
      </c>
      <c r="G620">
        <v>1180.3805500000001</v>
      </c>
      <c r="H620">
        <v>236076.11</v>
      </c>
      <c r="I620" t="s">
        <v>1070</v>
      </c>
      <c r="J620">
        <v>0.63721948124631</v>
      </c>
    </row>
    <row r="621" spans="1:10" x14ac:dyDescent="0.25">
      <c r="A621" t="s">
        <v>124</v>
      </c>
      <c r="B621" t="s">
        <v>1294</v>
      </c>
      <c r="C621" t="s">
        <v>800</v>
      </c>
      <c r="D621" t="s">
        <v>1479</v>
      </c>
      <c r="E621" t="s">
        <v>619</v>
      </c>
      <c r="F621">
        <v>1147</v>
      </c>
      <c r="G621">
        <v>1233.0629189788999</v>
      </c>
      <c r="H621">
        <v>1414323.1680687999</v>
      </c>
      <c r="I621" t="s">
        <v>1070</v>
      </c>
      <c r="J621">
        <v>0.66013367560617997</v>
      </c>
    </row>
    <row r="622" spans="1:10" x14ac:dyDescent="0.25">
      <c r="A622" t="s">
        <v>124</v>
      </c>
      <c r="B622" t="s">
        <v>1294</v>
      </c>
      <c r="C622" t="s">
        <v>800</v>
      </c>
      <c r="D622" t="s">
        <v>1479</v>
      </c>
      <c r="E622" t="s">
        <v>621</v>
      </c>
      <c r="F622">
        <v>655</v>
      </c>
      <c r="G622">
        <v>1233.0629189788999</v>
      </c>
      <c r="H622">
        <v>807656.21193118999</v>
      </c>
      <c r="I622" t="s">
        <v>1070</v>
      </c>
      <c r="J622">
        <v>0.37697258720318</v>
      </c>
    </row>
    <row r="623" spans="1:10" x14ac:dyDescent="0.25">
      <c r="A623" t="s">
        <v>124</v>
      </c>
      <c r="B623" t="s">
        <v>1294</v>
      </c>
      <c r="C623" t="s">
        <v>860</v>
      </c>
      <c r="D623" t="s">
        <v>1479</v>
      </c>
      <c r="E623" t="s">
        <v>619</v>
      </c>
      <c r="F623">
        <v>439</v>
      </c>
      <c r="G623">
        <v>1233.0629157174999</v>
      </c>
      <c r="H623">
        <v>541314.62</v>
      </c>
      <c r="I623" t="s">
        <v>1070</v>
      </c>
      <c r="J623">
        <v>1.030548003147</v>
      </c>
    </row>
    <row r="624" spans="1:10" x14ac:dyDescent="0.25">
      <c r="A624" t="s">
        <v>124</v>
      </c>
      <c r="B624" t="s">
        <v>1294</v>
      </c>
      <c r="C624" t="s">
        <v>909</v>
      </c>
      <c r="D624" t="s">
        <v>1479</v>
      </c>
      <c r="E624" t="s">
        <v>619</v>
      </c>
      <c r="F624">
        <v>386</v>
      </c>
      <c r="G624">
        <v>1233.0629015544</v>
      </c>
      <c r="H624">
        <v>475962.28</v>
      </c>
      <c r="I624" t="s">
        <v>1070</v>
      </c>
      <c r="J624">
        <v>1.033509832817</v>
      </c>
    </row>
    <row r="625" spans="1:10" x14ac:dyDescent="0.25">
      <c r="A625" t="s">
        <v>124</v>
      </c>
      <c r="B625" t="s">
        <v>1294</v>
      </c>
      <c r="C625" t="s">
        <v>861</v>
      </c>
      <c r="D625" t="s">
        <v>1479</v>
      </c>
      <c r="E625" t="s">
        <v>619</v>
      </c>
      <c r="F625">
        <v>310</v>
      </c>
      <c r="G625">
        <v>1233.0629032258</v>
      </c>
      <c r="H625">
        <v>382249.5</v>
      </c>
      <c r="I625" t="s">
        <v>1070</v>
      </c>
      <c r="J625">
        <v>1.0317724571819999</v>
      </c>
    </row>
    <row r="626" spans="1:10" x14ac:dyDescent="0.25">
      <c r="A626" t="s">
        <v>124</v>
      </c>
      <c r="B626" t="s">
        <v>647</v>
      </c>
      <c r="C626" t="s">
        <v>98</v>
      </c>
      <c r="D626" t="s">
        <v>1485</v>
      </c>
      <c r="E626" t="s">
        <v>622</v>
      </c>
      <c r="F626">
        <v>428</v>
      </c>
      <c r="G626">
        <v>1044.1153271027999</v>
      </c>
      <c r="H626">
        <v>446881.36</v>
      </c>
      <c r="I626" t="s">
        <v>1070</v>
      </c>
      <c r="J626">
        <v>8.4067827859499997E-2</v>
      </c>
    </row>
    <row r="627" spans="1:10" x14ac:dyDescent="0.25">
      <c r="A627" t="s">
        <v>124</v>
      </c>
      <c r="B627" t="s">
        <v>1079</v>
      </c>
      <c r="C627" t="s">
        <v>800</v>
      </c>
      <c r="D627" t="s">
        <v>1487</v>
      </c>
      <c r="E627" t="s">
        <v>619</v>
      </c>
      <c r="F627">
        <v>2147</v>
      </c>
      <c r="G627">
        <v>1045.5184432171</v>
      </c>
      <c r="H627">
        <v>2244728.0975871999</v>
      </c>
      <c r="I627" t="s">
        <v>1070</v>
      </c>
      <c r="J627">
        <v>1.0477241999932001</v>
      </c>
    </row>
    <row r="628" spans="1:10" x14ac:dyDescent="0.25">
      <c r="A628" t="s">
        <v>124</v>
      </c>
      <c r="B628" t="s">
        <v>1079</v>
      </c>
      <c r="C628" t="s">
        <v>800</v>
      </c>
      <c r="D628" t="s">
        <v>1487</v>
      </c>
      <c r="E628" t="s">
        <v>621</v>
      </c>
      <c r="F628">
        <v>750</v>
      </c>
      <c r="G628">
        <v>1045.5184432171</v>
      </c>
      <c r="H628">
        <v>784138.83241283998</v>
      </c>
      <c r="I628" t="s">
        <v>1070</v>
      </c>
      <c r="J628">
        <v>0.36599587796687</v>
      </c>
    </row>
    <row r="629" spans="1:10" x14ac:dyDescent="0.25">
      <c r="A629" t="s">
        <v>124</v>
      </c>
      <c r="B629" t="s">
        <v>1079</v>
      </c>
      <c r="C629" t="s">
        <v>800</v>
      </c>
      <c r="D629" t="s">
        <v>1080</v>
      </c>
      <c r="E629" t="s">
        <v>621</v>
      </c>
      <c r="F629">
        <v>696</v>
      </c>
      <c r="G629">
        <v>1068.0429166667</v>
      </c>
      <c r="H629">
        <v>743357.87</v>
      </c>
      <c r="I629" t="s">
        <v>1070</v>
      </c>
      <c r="J629">
        <v>0.34696141171464001</v>
      </c>
    </row>
    <row r="630" spans="1:10" x14ac:dyDescent="0.25">
      <c r="A630" t="s">
        <v>124</v>
      </c>
      <c r="B630" t="s">
        <v>1079</v>
      </c>
      <c r="C630" t="s">
        <v>860</v>
      </c>
      <c r="D630" t="s">
        <v>1080</v>
      </c>
      <c r="E630" t="s">
        <v>619</v>
      </c>
      <c r="F630">
        <v>1250</v>
      </c>
      <c r="G630">
        <v>1068.0429119999999</v>
      </c>
      <c r="H630">
        <v>1335053.6399999999</v>
      </c>
      <c r="I630" t="s">
        <v>1070</v>
      </c>
      <c r="J630">
        <v>2.5416584218548</v>
      </c>
    </row>
    <row r="631" spans="1:10" x14ac:dyDescent="0.25">
      <c r="A631" t="s">
        <v>124</v>
      </c>
      <c r="B631" t="s">
        <v>1079</v>
      </c>
      <c r="C631" t="s">
        <v>909</v>
      </c>
      <c r="D631" t="s">
        <v>1487</v>
      </c>
      <c r="E631" t="s">
        <v>619</v>
      </c>
      <c r="F631">
        <v>953</v>
      </c>
      <c r="G631">
        <v>1045.5184470094</v>
      </c>
      <c r="H631">
        <v>996379.08</v>
      </c>
      <c r="I631" t="s">
        <v>1070</v>
      </c>
      <c r="J631">
        <v>2.1635487089295999</v>
      </c>
    </row>
    <row r="632" spans="1:10" x14ac:dyDescent="0.25">
      <c r="A632" t="s">
        <v>124</v>
      </c>
      <c r="B632" t="s">
        <v>1079</v>
      </c>
      <c r="C632" t="s">
        <v>861</v>
      </c>
      <c r="D632" t="s">
        <v>1080</v>
      </c>
      <c r="E632" t="s">
        <v>619</v>
      </c>
      <c r="F632">
        <v>750</v>
      </c>
      <c r="G632">
        <v>1068.0429066667</v>
      </c>
      <c r="H632">
        <v>801032.18</v>
      </c>
      <c r="I632" t="s">
        <v>1070</v>
      </c>
      <c r="J632">
        <v>2.1621557141093</v>
      </c>
    </row>
    <row r="633" spans="1:10" x14ac:dyDescent="0.25">
      <c r="A633" t="s">
        <v>124</v>
      </c>
      <c r="B633" t="s">
        <v>35</v>
      </c>
      <c r="C633" t="s">
        <v>800</v>
      </c>
      <c r="D633" t="s">
        <v>245</v>
      </c>
      <c r="E633" t="s">
        <v>621</v>
      </c>
      <c r="F633">
        <v>257</v>
      </c>
      <c r="G633">
        <v>1077.9453696498001</v>
      </c>
      <c r="H633">
        <v>277031.96000000002</v>
      </c>
      <c r="I633" t="s">
        <v>1070</v>
      </c>
      <c r="J633">
        <v>0.1293043415706</v>
      </c>
    </row>
    <row r="634" spans="1:10" x14ac:dyDescent="0.25">
      <c r="A634" t="s">
        <v>124</v>
      </c>
      <c r="B634" t="s">
        <v>35</v>
      </c>
      <c r="C634" t="s">
        <v>98</v>
      </c>
      <c r="D634" t="s">
        <v>245</v>
      </c>
      <c r="E634" t="s">
        <v>622</v>
      </c>
      <c r="F634">
        <v>398</v>
      </c>
      <c r="G634">
        <v>1077.9453571429001</v>
      </c>
      <c r="H634">
        <v>271642.23</v>
      </c>
      <c r="I634" t="s">
        <v>1070</v>
      </c>
      <c r="J634">
        <v>5.1101644138862E-2</v>
      </c>
    </row>
    <row r="635" spans="1:10" x14ac:dyDescent="0.25">
      <c r="A635" t="s">
        <v>124</v>
      </c>
      <c r="B635" t="s">
        <v>35</v>
      </c>
      <c r="C635" t="s">
        <v>334</v>
      </c>
      <c r="D635" t="s">
        <v>245</v>
      </c>
      <c r="E635" t="s">
        <v>622</v>
      </c>
      <c r="F635">
        <v>2949</v>
      </c>
      <c r="G635">
        <v>1077.9453543574</v>
      </c>
      <c r="H635">
        <v>3178860.85</v>
      </c>
      <c r="I635" t="s">
        <v>1070</v>
      </c>
      <c r="J635">
        <v>0.94420619418833995</v>
      </c>
    </row>
    <row r="636" spans="1:10" x14ac:dyDescent="0.25">
      <c r="A636" t="s">
        <v>124</v>
      </c>
      <c r="B636" t="s">
        <v>35</v>
      </c>
      <c r="C636" t="s">
        <v>335</v>
      </c>
      <c r="D636" t="s">
        <v>245</v>
      </c>
      <c r="E636" t="s">
        <v>622</v>
      </c>
      <c r="F636">
        <v>69</v>
      </c>
      <c r="G636">
        <v>1077.9453623188001</v>
      </c>
      <c r="H636">
        <v>74378.23</v>
      </c>
      <c r="I636" t="s">
        <v>1070</v>
      </c>
      <c r="J636">
        <v>0.18328850536790001</v>
      </c>
    </row>
    <row r="637" spans="1:10" x14ac:dyDescent="0.25">
      <c r="A637" t="s">
        <v>124</v>
      </c>
      <c r="B637" t="s">
        <v>998</v>
      </c>
      <c r="C637" t="s">
        <v>800</v>
      </c>
      <c r="D637" t="s">
        <v>995</v>
      </c>
      <c r="E637" t="s">
        <v>619</v>
      </c>
      <c r="F637">
        <v>97689</v>
      </c>
      <c r="G637">
        <v>10.795151040546999</v>
      </c>
      <c r="H637">
        <v>1054567.51</v>
      </c>
      <c r="I637" t="s">
        <v>1070</v>
      </c>
      <c r="J637">
        <v>0.49221814523601998</v>
      </c>
    </row>
    <row r="638" spans="1:10" x14ac:dyDescent="0.25">
      <c r="A638" t="s">
        <v>124</v>
      </c>
      <c r="B638" t="s">
        <v>998</v>
      </c>
      <c r="C638" t="s">
        <v>860</v>
      </c>
      <c r="D638" t="s">
        <v>995</v>
      </c>
      <c r="E638" t="s">
        <v>619</v>
      </c>
      <c r="F638">
        <v>40234</v>
      </c>
      <c r="G638">
        <v>10.795151115972001</v>
      </c>
      <c r="H638">
        <v>434332.11</v>
      </c>
      <c r="I638" t="s">
        <v>1070</v>
      </c>
      <c r="J638">
        <v>0.82687603867623005</v>
      </c>
    </row>
    <row r="639" spans="1:10" x14ac:dyDescent="0.25">
      <c r="A639" t="s">
        <v>124</v>
      </c>
      <c r="B639" t="s">
        <v>998</v>
      </c>
      <c r="C639" t="s">
        <v>909</v>
      </c>
      <c r="D639" t="s">
        <v>995</v>
      </c>
      <c r="E639" t="s">
        <v>619</v>
      </c>
      <c r="F639">
        <v>66470</v>
      </c>
      <c r="G639">
        <v>10.795151045583999</v>
      </c>
      <c r="H639">
        <v>717553.69</v>
      </c>
      <c r="I639" t="s">
        <v>1070</v>
      </c>
      <c r="J639">
        <v>1.5581041299936</v>
      </c>
    </row>
    <row r="640" spans="1:10" x14ac:dyDescent="0.25">
      <c r="A640" t="s">
        <v>124</v>
      </c>
      <c r="B640" t="s">
        <v>998</v>
      </c>
      <c r="C640" t="s">
        <v>861</v>
      </c>
      <c r="D640" t="s">
        <v>995</v>
      </c>
      <c r="E640" t="s">
        <v>619</v>
      </c>
      <c r="F640">
        <v>49794</v>
      </c>
      <c r="G640">
        <v>10.795151022212</v>
      </c>
      <c r="H640">
        <v>537533.75</v>
      </c>
      <c r="I640" t="s">
        <v>1070</v>
      </c>
      <c r="J640">
        <v>1.4509175762316</v>
      </c>
    </row>
    <row r="641" spans="1:10" x14ac:dyDescent="0.25">
      <c r="A641" t="s">
        <v>124</v>
      </c>
      <c r="B641" t="s">
        <v>276</v>
      </c>
      <c r="C641" t="s">
        <v>800</v>
      </c>
      <c r="D641" t="s">
        <v>281</v>
      </c>
      <c r="E641" t="s">
        <v>622</v>
      </c>
      <c r="F641">
        <v>468</v>
      </c>
      <c r="G641">
        <v>1028.4066452991001</v>
      </c>
      <c r="H641">
        <v>481294.31</v>
      </c>
      <c r="I641" t="s">
        <v>1070</v>
      </c>
      <c r="J641">
        <v>0.22464355324283999</v>
      </c>
    </row>
    <row r="642" spans="1:10" x14ac:dyDescent="0.25">
      <c r="A642" t="s">
        <v>124</v>
      </c>
      <c r="B642" t="s">
        <v>276</v>
      </c>
      <c r="C642" t="s">
        <v>800</v>
      </c>
      <c r="D642" t="s">
        <v>249</v>
      </c>
      <c r="E642" t="s">
        <v>619</v>
      </c>
      <c r="F642">
        <v>174</v>
      </c>
      <c r="G642">
        <v>1035.4413218391001</v>
      </c>
      <c r="H642">
        <v>180166.79</v>
      </c>
      <c r="I642" t="s">
        <v>1070</v>
      </c>
      <c r="J642">
        <v>8.4092637375987003E-2</v>
      </c>
    </row>
    <row r="643" spans="1:10" x14ac:dyDescent="0.25">
      <c r="A643" t="s">
        <v>124</v>
      </c>
      <c r="B643" t="s">
        <v>276</v>
      </c>
      <c r="C643" t="s">
        <v>98</v>
      </c>
      <c r="D643" t="s">
        <v>469</v>
      </c>
      <c r="E643" t="s">
        <v>622</v>
      </c>
      <c r="F643">
        <v>5019</v>
      </c>
      <c r="G643">
        <v>1026.9132914923</v>
      </c>
      <c r="H643">
        <v>5154077.8099999996</v>
      </c>
      <c r="I643" t="s">
        <v>1070</v>
      </c>
      <c r="J643">
        <v>0.96959095833747</v>
      </c>
    </row>
    <row r="644" spans="1:10" x14ac:dyDescent="0.25">
      <c r="A644" t="s">
        <v>124</v>
      </c>
      <c r="B644" t="s">
        <v>276</v>
      </c>
      <c r="C644" t="s">
        <v>98</v>
      </c>
      <c r="D644" t="s">
        <v>281</v>
      </c>
      <c r="E644" t="s">
        <v>622</v>
      </c>
      <c r="F644">
        <v>1177</v>
      </c>
      <c r="G644">
        <v>1028.4066610025</v>
      </c>
      <c r="H644">
        <v>1210434.6399999999</v>
      </c>
      <c r="I644" t="s">
        <v>1070</v>
      </c>
      <c r="J644">
        <v>0.22770833616934999</v>
      </c>
    </row>
    <row r="645" spans="1:10" x14ac:dyDescent="0.25">
      <c r="A645" t="s">
        <v>124</v>
      </c>
      <c r="B645" t="s">
        <v>276</v>
      </c>
      <c r="C645" t="s">
        <v>106</v>
      </c>
      <c r="D645" t="s">
        <v>469</v>
      </c>
      <c r="E645" t="s">
        <v>622</v>
      </c>
      <c r="F645">
        <v>2376</v>
      </c>
      <c r="G645">
        <v>1026.9132912458001</v>
      </c>
      <c r="H645">
        <v>2439945.98</v>
      </c>
      <c r="I645" t="s">
        <v>1070</v>
      </c>
      <c r="J645">
        <v>0.74365373774073995</v>
      </c>
    </row>
    <row r="646" spans="1:10" x14ac:dyDescent="0.25">
      <c r="A646" t="s">
        <v>124</v>
      </c>
      <c r="B646" t="s">
        <v>276</v>
      </c>
      <c r="C646" t="s">
        <v>106</v>
      </c>
      <c r="D646" t="s">
        <v>281</v>
      </c>
      <c r="E646" t="s">
        <v>622</v>
      </c>
      <c r="F646">
        <v>81</v>
      </c>
      <c r="G646">
        <v>1028.4066666666999</v>
      </c>
      <c r="H646">
        <v>83300.94</v>
      </c>
      <c r="I646" t="s">
        <v>1070</v>
      </c>
      <c r="J646">
        <v>2.5388699543387998E-2</v>
      </c>
    </row>
    <row r="647" spans="1:10" x14ac:dyDescent="0.25">
      <c r="A647" t="s">
        <v>124</v>
      </c>
      <c r="B647" t="s">
        <v>276</v>
      </c>
      <c r="C647" t="s">
        <v>334</v>
      </c>
      <c r="D647" t="s">
        <v>281</v>
      </c>
      <c r="E647" t="s">
        <v>622</v>
      </c>
      <c r="F647">
        <v>2847</v>
      </c>
      <c r="G647">
        <v>1028.4066561293</v>
      </c>
      <c r="H647">
        <v>2927873.75</v>
      </c>
      <c r="I647" t="s">
        <v>1070</v>
      </c>
      <c r="J647">
        <v>0.86965635207072001</v>
      </c>
    </row>
    <row r="648" spans="1:10" x14ac:dyDescent="0.25">
      <c r="A648" t="s">
        <v>124</v>
      </c>
      <c r="B648" t="s">
        <v>276</v>
      </c>
      <c r="C648" t="s">
        <v>334</v>
      </c>
      <c r="D648" t="s">
        <v>469</v>
      </c>
      <c r="E648" t="s">
        <v>622</v>
      </c>
      <c r="F648">
        <v>583</v>
      </c>
      <c r="G648">
        <v>1026.9132761578001</v>
      </c>
      <c r="H648">
        <v>598690.43999999994</v>
      </c>
      <c r="I648" t="s">
        <v>1070</v>
      </c>
      <c r="J648">
        <v>0.17782697907313</v>
      </c>
    </row>
    <row r="649" spans="1:10" x14ac:dyDescent="0.25">
      <c r="A649" t="s">
        <v>124</v>
      </c>
      <c r="B649" t="s">
        <v>276</v>
      </c>
      <c r="C649" t="s">
        <v>267</v>
      </c>
      <c r="D649" t="s">
        <v>469</v>
      </c>
      <c r="E649" t="s">
        <v>622</v>
      </c>
      <c r="F649">
        <v>203</v>
      </c>
      <c r="G649">
        <v>1026.9133004926</v>
      </c>
      <c r="H649">
        <v>208463.4</v>
      </c>
      <c r="I649" t="s">
        <v>1070</v>
      </c>
      <c r="J649">
        <v>9.7989149813025006E-2</v>
      </c>
    </row>
    <row r="650" spans="1:10" x14ac:dyDescent="0.25">
      <c r="A650" t="s">
        <v>124</v>
      </c>
      <c r="B650" t="s">
        <v>276</v>
      </c>
      <c r="C650" t="s">
        <v>335</v>
      </c>
      <c r="D650" t="s">
        <v>281</v>
      </c>
      <c r="E650" t="s">
        <v>622</v>
      </c>
      <c r="F650">
        <v>187</v>
      </c>
      <c r="G650">
        <v>1028.4066310159999</v>
      </c>
      <c r="H650">
        <v>192312.04</v>
      </c>
      <c r="I650" t="s">
        <v>1070</v>
      </c>
      <c r="J650">
        <v>0.47390999188677002</v>
      </c>
    </row>
    <row r="651" spans="1:10" x14ac:dyDescent="0.25">
      <c r="A651" t="s">
        <v>124</v>
      </c>
      <c r="B651" t="s">
        <v>276</v>
      </c>
      <c r="C651" t="s">
        <v>335</v>
      </c>
      <c r="D651" t="s">
        <v>469</v>
      </c>
      <c r="E651" t="s">
        <v>622</v>
      </c>
      <c r="F651">
        <v>83</v>
      </c>
      <c r="G651">
        <v>1026.913253012</v>
      </c>
      <c r="H651">
        <v>85233.8</v>
      </c>
      <c r="I651" t="s">
        <v>1070</v>
      </c>
      <c r="J651">
        <v>0.21003962864976999</v>
      </c>
    </row>
    <row r="652" spans="1:10" x14ac:dyDescent="0.25">
      <c r="A652" t="s">
        <v>124</v>
      </c>
      <c r="B652" t="s">
        <v>276</v>
      </c>
      <c r="C652" t="s">
        <v>861</v>
      </c>
      <c r="D652" t="s">
        <v>469</v>
      </c>
      <c r="E652" t="s">
        <v>621</v>
      </c>
      <c r="F652">
        <v>185</v>
      </c>
      <c r="G652">
        <v>1026.9132972973</v>
      </c>
      <c r="H652">
        <v>189978.96</v>
      </c>
      <c r="I652" t="s">
        <v>1070</v>
      </c>
      <c r="J652">
        <v>0.51279349841418997</v>
      </c>
    </row>
    <row r="653" spans="1:10" x14ac:dyDescent="0.25">
      <c r="A653" t="s">
        <v>124</v>
      </c>
      <c r="B653" t="s">
        <v>197</v>
      </c>
      <c r="C653" t="s">
        <v>98</v>
      </c>
      <c r="D653" t="s">
        <v>180</v>
      </c>
      <c r="E653" t="s">
        <v>622</v>
      </c>
      <c r="F653">
        <v>4094</v>
      </c>
      <c r="G653">
        <v>1074.3953148148</v>
      </c>
      <c r="H653">
        <v>3481040.82</v>
      </c>
      <c r="I653" t="s">
        <v>1070</v>
      </c>
      <c r="J653">
        <v>0.65485734385442995</v>
      </c>
    </row>
    <row r="654" spans="1:10" x14ac:dyDescent="0.25">
      <c r="A654" t="s">
        <v>124</v>
      </c>
      <c r="B654" t="s">
        <v>197</v>
      </c>
      <c r="C654" t="s">
        <v>98</v>
      </c>
      <c r="D654" t="s">
        <v>812</v>
      </c>
      <c r="E654" t="s">
        <v>622</v>
      </c>
      <c r="F654">
        <v>1416</v>
      </c>
      <c r="G654">
        <v>1049.9723658191999</v>
      </c>
      <c r="H654">
        <v>1486760.87</v>
      </c>
      <c r="I654" t="s">
        <v>1070</v>
      </c>
      <c r="J654">
        <v>0.27969113969623</v>
      </c>
    </row>
    <row r="655" spans="1:10" x14ac:dyDescent="0.25">
      <c r="A655" t="s">
        <v>124</v>
      </c>
      <c r="B655" t="s">
        <v>197</v>
      </c>
      <c r="C655" t="s">
        <v>106</v>
      </c>
      <c r="D655" t="s">
        <v>812</v>
      </c>
      <c r="E655" t="s">
        <v>622</v>
      </c>
      <c r="F655">
        <v>1898</v>
      </c>
      <c r="G655">
        <v>1049.9723709167999</v>
      </c>
      <c r="H655">
        <v>1992847.56</v>
      </c>
      <c r="I655" t="s">
        <v>1070</v>
      </c>
      <c r="J655">
        <v>0.60738579824686001</v>
      </c>
    </row>
    <row r="656" spans="1:10" x14ac:dyDescent="0.25">
      <c r="A656" t="s">
        <v>124</v>
      </c>
      <c r="B656" t="s">
        <v>197</v>
      </c>
      <c r="C656" t="s">
        <v>106</v>
      </c>
      <c r="D656" t="s">
        <v>180</v>
      </c>
      <c r="E656" t="s">
        <v>622</v>
      </c>
      <c r="F656">
        <v>1098</v>
      </c>
      <c r="G656">
        <v>1074.3953096539001</v>
      </c>
      <c r="H656">
        <v>1179686.05</v>
      </c>
      <c r="I656" t="s">
        <v>1070</v>
      </c>
      <c r="J656">
        <v>0.35954809968502</v>
      </c>
    </row>
    <row r="657" spans="1:10" x14ac:dyDescent="0.25">
      <c r="A657" t="s">
        <v>124</v>
      </c>
      <c r="B657" t="s">
        <v>197</v>
      </c>
      <c r="C657" t="s">
        <v>334</v>
      </c>
      <c r="D657" t="s">
        <v>180</v>
      </c>
      <c r="E657" t="s">
        <v>622</v>
      </c>
      <c r="F657">
        <v>2757</v>
      </c>
      <c r="G657">
        <v>1074.3953137468</v>
      </c>
      <c r="H657">
        <v>2962107.88</v>
      </c>
      <c r="I657" t="s">
        <v>1070</v>
      </c>
      <c r="J657">
        <v>0.87982479892132004</v>
      </c>
    </row>
    <row r="658" spans="1:10" x14ac:dyDescent="0.25">
      <c r="A658" t="s">
        <v>124</v>
      </c>
      <c r="B658" t="s">
        <v>197</v>
      </c>
      <c r="C658" t="s">
        <v>334</v>
      </c>
      <c r="D658" t="s">
        <v>812</v>
      </c>
      <c r="E658" t="s">
        <v>622</v>
      </c>
      <c r="F658">
        <v>564</v>
      </c>
      <c r="G658">
        <v>1049.9723581559999</v>
      </c>
      <c r="H658">
        <v>592184.41</v>
      </c>
      <c r="I658" t="s">
        <v>1070</v>
      </c>
      <c r="J658">
        <v>0.17589451517633001</v>
      </c>
    </row>
    <row r="659" spans="1:10" x14ac:dyDescent="0.25">
      <c r="A659" t="s">
        <v>124</v>
      </c>
      <c r="B659" t="s">
        <v>197</v>
      </c>
      <c r="C659" t="s">
        <v>335</v>
      </c>
      <c r="D659" t="s">
        <v>180</v>
      </c>
      <c r="E659" t="s">
        <v>622</v>
      </c>
      <c r="F659">
        <v>184</v>
      </c>
      <c r="G659">
        <v>1074.3953260870001</v>
      </c>
      <c r="H659">
        <v>197688.74</v>
      </c>
      <c r="I659" t="s">
        <v>1070</v>
      </c>
      <c r="J659">
        <v>0.48715966597569998</v>
      </c>
    </row>
    <row r="660" spans="1:10" x14ac:dyDescent="0.25">
      <c r="A660" t="s">
        <v>124</v>
      </c>
      <c r="B660" t="s">
        <v>197</v>
      </c>
      <c r="C660" t="s">
        <v>335</v>
      </c>
      <c r="D660" t="s">
        <v>812</v>
      </c>
      <c r="E660" t="s">
        <v>622</v>
      </c>
      <c r="F660">
        <v>185</v>
      </c>
      <c r="G660">
        <v>1049.9723783784</v>
      </c>
      <c r="H660">
        <v>194244.89</v>
      </c>
      <c r="I660" t="s">
        <v>1070</v>
      </c>
      <c r="J660">
        <v>0.47867306822779998</v>
      </c>
    </row>
    <row r="661" spans="1:10" x14ac:dyDescent="0.25">
      <c r="A661" t="s">
        <v>124</v>
      </c>
      <c r="B661" t="s">
        <v>219</v>
      </c>
      <c r="C661" t="s">
        <v>98</v>
      </c>
      <c r="D661" t="s">
        <v>305</v>
      </c>
      <c r="E661" t="s">
        <v>622</v>
      </c>
      <c r="F661">
        <v>623</v>
      </c>
      <c r="G661">
        <v>722.94483146067</v>
      </c>
      <c r="H661">
        <v>450394.63</v>
      </c>
      <c r="I661" t="s">
        <v>1070</v>
      </c>
      <c r="J661">
        <v>8.4728748193219003E-2</v>
      </c>
    </row>
    <row r="662" spans="1:10" x14ac:dyDescent="0.25">
      <c r="A662" t="s">
        <v>124</v>
      </c>
      <c r="B662" t="s">
        <v>219</v>
      </c>
      <c r="C662" t="s">
        <v>106</v>
      </c>
      <c r="D662" t="s">
        <v>305</v>
      </c>
      <c r="E662" t="s">
        <v>622</v>
      </c>
      <c r="F662">
        <v>361</v>
      </c>
      <c r="G662">
        <v>722.9448199446</v>
      </c>
      <c r="H662">
        <v>260983.08</v>
      </c>
      <c r="I662" t="s">
        <v>1070</v>
      </c>
      <c r="J662">
        <v>7.9543172070182994E-2</v>
      </c>
    </row>
    <row r="663" spans="1:10" x14ac:dyDescent="0.25">
      <c r="A663" t="s">
        <v>124</v>
      </c>
      <c r="B663" t="s">
        <v>219</v>
      </c>
      <c r="C663" t="s">
        <v>334</v>
      </c>
      <c r="D663" t="s">
        <v>305</v>
      </c>
      <c r="E663" t="s">
        <v>622</v>
      </c>
      <c r="F663">
        <v>2951</v>
      </c>
      <c r="G663">
        <v>722.94482917213998</v>
      </c>
      <c r="H663">
        <v>1100322.03</v>
      </c>
      <c r="I663" t="s">
        <v>1070</v>
      </c>
      <c r="J663">
        <v>0.32682489902881001</v>
      </c>
    </row>
    <row r="664" spans="1:10" x14ac:dyDescent="0.25">
      <c r="A664" t="s">
        <v>124</v>
      </c>
      <c r="B664" t="s">
        <v>219</v>
      </c>
      <c r="C664" t="s">
        <v>267</v>
      </c>
      <c r="D664" t="s">
        <v>305</v>
      </c>
      <c r="E664" t="s">
        <v>622</v>
      </c>
      <c r="F664">
        <v>95</v>
      </c>
      <c r="G664">
        <v>722.94484210526002</v>
      </c>
      <c r="H664">
        <v>68679.759999999995</v>
      </c>
      <c r="I664" t="s">
        <v>1070</v>
      </c>
      <c r="J664">
        <v>3.2283227136095001E-2</v>
      </c>
    </row>
    <row r="665" spans="1:10" x14ac:dyDescent="0.25">
      <c r="A665" t="s">
        <v>124</v>
      </c>
      <c r="B665" t="s">
        <v>219</v>
      </c>
      <c r="C665" t="s">
        <v>335</v>
      </c>
      <c r="D665" t="s">
        <v>305</v>
      </c>
      <c r="E665" t="s">
        <v>622</v>
      </c>
      <c r="F665">
        <v>304</v>
      </c>
      <c r="G665">
        <v>722.94480263158005</v>
      </c>
      <c r="H665">
        <v>109887.61</v>
      </c>
      <c r="I665" t="s">
        <v>1070</v>
      </c>
      <c r="J665">
        <v>0.27079342699269998</v>
      </c>
    </row>
    <row r="666" spans="1:10" x14ac:dyDescent="0.25">
      <c r="A666" t="s">
        <v>124</v>
      </c>
      <c r="B666" t="s">
        <v>321</v>
      </c>
      <c r="C666" t="s">
        <v>800</v>
      </c>
      <c r="D666" t="s">
        <v>1081</v>
      </c>
      <c r="E666" t="s">
        <v>621</v>
      </c>
      <c r="F666">
        <v>1956</v>
      </c>
      <c r="G666">
        <v>994.93296523516995</v>
      </c>
      <c r="H666">
        <v>1946088.88</v>
      </c>
      <c r="I666" t="s">
        <v>1070</v>
      </c>
      <c r="J666">
        <v>0.90833469635152997</v>
      </c>
    </row>
    <row r="667" spans="1:10" x14ac:dyDescent="0.25">
      <c r="A667" t="s">
        <v>124</v>
      </c>
      <c r="B667" t="s">
        <v>321</v>
      </c>
      <c r="C667" t="s">
        <v>800</v>
      </c>
      <c r="D667" t="s">
        <v>1082</v>
      </c>
      <c r="E667" t="s">
        <v>621</v>
      </c>
      <c r="F667">
        <v>302</v>
      </c>
      <c r="G667">
        <v>1001.1611589404</v>
      </c>
      <c r="H667">
        <v>302350.67</v>
      </c>
      <c r="I667" t="s">
        <v>1070</v>
      </c>
      <c r="J667">
        <v>0.14112181969106</v>
      </c>
    </row>
    <row r="668" spans="1:10" x14ac:dyDescent="0.25">
      <c r="A668" t="s">
        <v>124</v>
      </c>
      <c r="B668" t="s">
        <v>321</v>
      </c>
      <c r="C668" t="s">
        <v>860</v>
      </c>
      <c r="D668" t="s">
        <v>265</v>
      </c>
      <c r="E668" t="s">
        <v>619</v>
      </c>
      <c r="F668">
        <v>275</v>
      </c>
      <c r="G668">
        <v>1166.8082909090999</v>
      </c>
      <c r="H668">
        <v>320872.28000000003</v>
      </c>
      <c r="I668" t="s">
        <v>1070</v>
      </c>
      <c r="J668">
        <v>0.61087263340353004</v>
      </c>
    </row>
    <row r="669" spans="1:10" x14ac:dyDescent="0.25">
      <c r="A669" t="s">
        <v>124</v>
      </c>
      <c r="B669" t="s">
        <v>321</v>
      </c>
      <c r="C669" t="s">
        <v>909</v>
      </c>
      <c r="D669" t="s">
        <v>265</v>
      </c>
      <c r="E669" t="s">
        <v>619</v>
      </c>
      <c r="F669">
        <v>245</v>
      </c>
      <c r="G669">
        <v>1166.8082857142999</v>
      </c>
      <c r="H669">
        <v>285868.03000000003</v>
      </c>
      <c r="I669" t="s">
        <v>1070</v>
      </c>
      <c r="J669">
        <v>0.62073704641686001</v>
      </c>
    </row>
    <row r="670" spans="1:10" x14ac:dyDescent="0.25">
      <c r="A670" t="s">
        <v>124</v>
      </c>
      <c r="B670" t="s">
        <v>321</v>
      </c>
      <c r="C670" t="s">
        <v>861</v>
      </c>
      <c r="D670" t="s">
        <v>265</v>
      </c>
      <c r="E670" t="s">
        <v>619</v>
      </c>
      <c r="F670">
        <v>200</v>
      </c>
      <c r="G670">
        <v>1166.8082999999999</v>
      </c>
      <c r="H670">
        <v>233361.66</v>
      </c>
      <c r="I670" t="s">
        <v>1070</v>
      </c>
      <c r="J670">
        <v>0.62989260509238998</v>
      </c>
    </row>
    <row r="671" spans="1:10" x14ac:dyDescent="0.25">
      <c r="A671" t="s">
        <v>124</v>
      </c>
      <c r="B671" t="s">
        <v>1083</v>
      </c>
      <c r="C671" t="s">
        <v>800</v>
      </c>
      <c r="D671" t="s">
        <v>1084</v>
      </c>
      <c r="E671" t="s">
        <v>621</v>
      </c>
      <c r="F671">
        <v>1007</v>
      </c>
      <c r="G671">
        <v>1183.4792254219999</v>
      </c>
      <c r="H671">
        <v>1191763.58</v>
      </c>
      <c r="I671" t="s">
        <v>1070</v>
      </c>
      <c r="J671">
        <v>0.55625424958088998</v>
      </c>
    </row>
    <row r="672" spans="1:10" x14ac:dyDescent="0.25">
      <c r="A672" t="s">
        <v>124</v>
      </c>
      <c r="B672" t="s">
        <v>1513</v>
      </c>
      <c r="C672" t="s">
        <v>800</v>
      </c>
      <c r="D672" t="s">
        <v>1514</v>
      </c>
      <c r="E672" t="s">
        <v>619</v>
      </c>
      <c r="F672">
        <v>3668</v>
      </c>
      <c r="G672">
        <v>1053.4212772064</v>
      </c>
      <c r="H672">
        <v>3863949.2447930998</v>
      </c>
      <c r="I672" t="s">
        <v>1070</v>
      </c>
      <c r="J672">
        <v>1.8034937664238999</v>
      </c>
    </row>
    <row r="673" spans="1:10" x14ac:dyDescent="0.25">
      <c r="A673" t="s">
        <v>124</v>
      </c>
      <c r="B673" t="s">
        <v>1513</v>
      </c>
      <c r="C673" t="s">
        <v>800</v>
      </c>
      <c r="D673" t="s">
        <v>1514</v>
      </c>
      <c r="E673" t="s">
        <v>621</v>
      </c>
      <c r="F673">
        <v>513</v>
      </c>
      <c r="G673">
        <v>1053.4212772064</v>
      </c>
      <c r="H673">
        <v>540405.11520689004</v>
      </c>
      <c r="I673" t="s">
        <v>1070</v>
      </c>
      <c r="J673">
        <v>0.25223345206527997</v>
      </c>
    </row>
    <row r="674" spans="1:10" x14ac:dyDescent="0.25">
      <c r="A674" t="s">
        <v>124</v>
      </c>
      <c r="B674" t="s">
        <v>1513</v>
      </c>
      <c r="C674" t="s">
        <v>860</v>
      </c>
      <c r="D674" t="s">
        <v>1514</v>
      </c>
      <c r="E674" t="s">
        <v>619</v>
      </c>
      <c r="F674">
        <v>1017</v>
      </c>
      <c r="G674">
        <v>1053.4212782694001</v>
      </c>
      <c r="H674">
        <v>1071329.44</v>
      </c>
      <c r="I674" t="s">
        <v>1070</v>
      </c>
      <c r="J674">
        <v>2.0395835883845002</v>
      </c>
    </row>
    <row r="675" spans="1:10" x14ac:dyDescent="0.25">
      <c r="A675" t="s">
        <v>124</v>
      </c>
      <c r="B675" t="s">
        <v>1513</v>
      </c>
      <c r="C675" t="s">
        <v>909</v>
      </c>
      <c r="D675" t="s">
        <v>1514</v>
      </c>
      <c r="E675" t="s">
        <v>619</v>
      </c>
      <c r="F675">
        <v>896</v>
      </c>
      <c r="G675">
        <v>1053.4212723214</v>
      </c>
      <c r="H675">
        <v>943865.46</v>
      </c>
      <c r="I675" t="s">
        <v>1070</v>
      </c>
      <c r="J675">
        <v>2.0495200455094</v>
      </c>
    </row>
    <row r="676" spans="1:10" x14ac:dyDescent="0.25">
      <c r="A676" t="s">
        <v>124</v>
      </c>
      <c r="B676" t="s">
        <v>1513</v>
      </c>
      <c r="C676" t="s">
        <v>861</v>
      </c>
      <c r="D676" t="s">
        <v>1514</v>
      </c>
      <c r="E676" t="s">
        <v>619</v>
      </c>
      <c r="F676">
        <v>720</v>
      </c>
      <c r="G676">
        <v>1053.4212777778</v>
      </c>
      <c r="H676">
        <v>758463.32</v>
      </c>
      <c r="I676" t="s">
        <v>1070</v>
      </c>
      <c r="J676">
        <v>2.0472533341673</v>
      </c>
    </row>
    <row r="677" spans="1:10" x14ac:dyDescent="0.25">
      <c r="A677" t="s">
        <v>124</v>
      </c>
      <c r="B677" t="s">
        <v>1519</v>
      </c>
      <c r="C677" t="s">
        <v>800</v>
      </c>
      <c r="D677" t="s">
        <v>1520</v>
      </c>
      <c r="E677" t="s">
        <v>619</v>
      </c>
      <c r="F677">
        <v>2475</v>
      </c>
      <c r="G677">
        <v>1036.3463717172001</v>
      </c>
      <c r="H677">
        <v>2564957.27</v>
      </c>
      <c r="I677" t="s">
        <v>1070</v>
      </c>
      <c r="J677">
        <v>1.1971907896622001</v>
      </c>
    </row>
    <row r="678" spans="1:10" x14ac:dyDescent="0.25">
      <c r="A678" t="s">
        <v>124</v>
      </c>
      <c r="B678" t="s">
        <v>1519</v>
      </c>
      <c r="C678" t="s">
        <v>860</v>
      </c>
      <c r="D678" t="s">
        <v>1520</v>
      </c>
      <c r="E678" t="s">
        <v>619</v>
      </c>
      <c r="F678">
        <v>1102</v>
      </c>
      <c r="G678">
        <v>1036.3463702358999</v>
      </c>
      <c r="H678">
        <v>1142053.7</v>
      </c>
      <c r="I678" t="s">
        <v>1070</v>
      </c>
      <c r="J678">
        <v>2.1742275499998001</v>
      </c>
    </row>
    <row r="679" spans="1:10" x14ac:dyDescent="0.25">
      <c r="A679" t="s">
        <v>124</v>
      </c>
      <c r="B679" t="s">
        <v>1519</v>
      </c>
      <c r="C679" t="s">
        <v>909</v>
      </c>
      <c r="D679" t="s">
        <v>1520</v>
      </c>
      <c r="E679" t="s">
        <v>619</v>
      </c>
      <c r="F679">
        <v>845</v>
      </c>
      <c r="G679">
        <v>1036.3463786981999</v>
      </c>
      <c r="H679">
        <v>875712.69</v>
      </c>
      <c r="I679" t="s">
        <v>1070</v>
      </c>
      <c r="J679">
        <v>1.9015323563827</v>
      </c>
    </row>
    <row r="680" spans="1:10" x14ac:dyDescent="0.25">
      <c r="A680" t="s">
        <v>124</v>
      </c>
      <c r="B680" t="s">
        <v>1519</v>
      </c>
      <c r="C680" t="s">
        <v>861</v>
      </c>
      <c r="D680" t="s">
        <v>1520</v>
      </c>
      <c r="E680" t="s">
        <v>619</v>
      </c>
      <c r="F680">
        <v>778</v>
      </c>
      <c r="G680">
        <v>1036.3463753213</v>
      </c>
      <c r="H680">
        <v>806277.48</v>
      </c>
      <c r="I680" t="s">
        <v>1070</v>
      </c>
      <c r="J680">
        <v>2.1763138910844999</v>
      </c>
    </row>
    <row r="681" spans="1:10" x14ac:dyDescent="0.25">
      <c r="A681" t="s">
        <v>124</v>
      </c>
      <c r="B681" t="s">
        <v>220</v>
      </c>
      <c r="C681" t="s">
        <v>98</v>
      </c>
      <c r="D681" t="s">
        <v>210</v>
      </c>
      <c r="E681" t="s">
        <v>622</v>
      </c>
      <c r="F681">
        <v>2940</v>
      </c>
      <c r="G681">
        <v>1055.4320510204</v>
      </c>
      <c r="H681">
        <v>3102970.23</v>
      </c>
      <c r="I681" t="s">
        <v>1070</v>
      </c>
      <c r="J681">
        <v>0.58373427602528005</v>
      </c>
    </row>
    <row r="682" spans="1:10" x14ac:dyDescent="0.25">
      <c r="A682" t="s">
        <v>124</v>
      </c>
      <c r="B682" t="s">
        <v>220</v>
      </c>
      <c r="C682" t="s">
        <v>106</v>
      </c>
      <c r="D682" t="s">
        <v>210</v>
      </c>
      <c r="E682" t="s">
        <v>622</v>
      </c>
      <c r="F682">
        <v>1666</v>
      </c>
      <c r="G682">
        <v>1055.4320528210999</v>
      </c>
      <c r="H682">
        <v>1758349.8</v>
      </c>
      <c r="I682" t="s">
        <v>1070</v>
      </c>
      <c r="J682">
        <v>0.53591489801167003</v>
      </c>
    </row>
    <row r="683" spans="1:10" x14ac:dyDescent="0.25">
      <c r="A683" t="s">
        <v>124</v>
      </c>
      <c r="B683" t="s">
        <v>220</v>
      </c>
      <c r="C683" t="s">
        <v>106</v>
      </c>
      <c r="D683" t="s">
        <v>246</v>
      </c>
      <c r="E683" t="s">
        <v>622</v>
      </c>
      <c r="F683">
        <v>483</v>
      </c>
      <c r="G683">
        <v>1055.6053623188</v>
      </c>
      <c r="H683">
        <v>509857.39</v>
      </c>
      <c r="I683" t="s">
        <v>1070</v>
      </c>
      <c r="J683">
        <v>0.15539579847101001</v>
      </c>
    </row>
    <row r="684" spans="1:10" x14ac:dyDescent="0.25">
      <c r="A684" t="s">
        <v>124</v>
      </c>
      <c r="B684" t="s">
        <v>220</v>
      </c>
      <c r="C684" t="s">
        <v>334</v>
      </c>
      <c r="D684" t="s">
        <v>210</v>
      </c>
      <c r="E684" t="s">
        <v>622</v>
      </c>
      <c r="F684">
        <v>1822</v>
      </c>
      <c r="G684">
        <v>1055.4320526894001</v>
      </c>
      <c r="H684">
        <v>1922997.2</v>
      </c>
      <c r="I684" t="s">
        <v>1070</v>
      </c>
      <c r="J684">
        <v>0.57118129837196996</v>
      </c>
    </row>
    <row r="685" spans="1:10" x14ac:dyDescent="0.25">
      <c r="A685" t="s">
        <v>124</v>
      </c>
      <c r="B685" t="s">
        <v>220</v>
      </c>
      <c r="C685" t="s">
        <v>334</v>
      </c>
      <c r="D685" t="s">
        <v>246</v>
      </c>
      <c r="E685" t="s">
        <v>622</v>
      </c>
      <c r="F685">
        <v>1447</v>
      </c>
      <c r="G685">
        <v>1055.6053697304999</v>
      </c>
      <c r="H685">
        <v>1527460.97</v>
      </c>
      <c r="I685" t="s">
        <v>1070</v>
      </c>
      <c r="J685">
        <v>0.45369652127268001</v>
      </c>
    </row>
    <row r="686" spans="1:10" x14ac:dyDescent="0.25">
      <c r="A686" t="s">
        <v>124</v>
      </c>
      <c r="B686" t="s">
        <v>220</v>
      </c>
      <c r="C686" t="s">
        <v>267</v>
      </c>
      <c r="D686" t="s">
        <v>210</v>
      </c>
      <c r="E686" t="s">
        <v>622</v>
      </c>
      <c r="F686">
        <v>130</v>
      </c>
      <c r="G686">
        <v>1055.4320769231001</v>
      </c>
      <c r="H686">
        <v>137206.17000000001</v>
      </c>
      <c r="I686" t="s">
        <v>1070</v>
      </c>
      <c r="J686">
        <v>6.4494371421561003E-2</v>
      </c>
    </row>
    <row r="687" spans="1:10" x14ac:dyDescent="0.25">
      <c r="A687" t="s">
        <v>124</v>
      </c>
      <c r="B687" t="s">
        <v>220</v>
      </c>
      <c r="C687" t="s">
        <v>335</v>
      </c>
      <c r="D687" t="s">
        <v>210</v>
      </c>
      <c r="E687" t="s">
        <v>622</v>
      </c>
      <c r="F687">
        <v>225</v>
      </c>
      <c r="G687">
        <v>1055.4320444443999</v>
      </c>
      <c r="H687">
        <v>237472.21</v>
      </c>
      <c r="I687" t="s">
        <v>1070</v>
      </c>
      <c r="J687">
        <v>0.58519712605842999</v>
      </c>
    </row>
    <row r="688" spans="1:10" x14ac:dyDescent="0.25">
      <c r="A688" t="s">
        <v>124</v>
      </c>
      <c r="B688" t="s">
        <v>1085</v>
      </c>
      <c r="C688" t="s">
        <v>800</v>
      </c>
      <c r="D688" t="s">
        <v>1086</v>
      </c>
      <c r="E688" t="s">
        <v>621</v>
      </c>
      <c r="F688">
        <v>576</v>
      </c>
      <c r="G688">
        <v>1180.70921875</v>
      </c>
      <c r="H688">
        <v>680088.51</v>
      </c>
      <c r="I688" t="s">
        <v>1070</v>
      </c>
      <c r="J688">
        <v>0.31743051233252001</v>
      </c>
    </row>
    <row r="689" spans="1:10" x14ac:dyDescent="0.25">
      <c r="A689" t="s">
        <v>124</v>
      </c>
      <c r="B689" t="s">
        <v>1087</v>
      </c>
      <c r="C689" t="s">
        <v>800</v>
      </c>
      <c r="D689" t="s">
        <v>1088</v>
      </c>
      <c r="E689" t="s">
        <v>621</v>
      </c>
      <c r="F689">
        <v>2250</v>
      </c>
      <c r="G689">
        <v>916.74404444443996</v>
      </c>
      <c r="H689">
        <v>2062674.1</v>
      </c>
      <c r="I689" t="s">
        <v>1070</v>
      </c>
      <c r="J689">
        <v>0.96275071069502005</v>
      </c>
    </row>
    <row r="690" spans="1:10" x14ac:dyDescent="0.25">
      <c r="A690" t="s">
        <v>124</v>
      </c>
      <c r="B690" t="s">
        <v>393</v>
      </c>
      <c r="C690" t="s">
        <v>800</v>
      </c>
      <c r="D690" t="s">
        <v>327</v>
      </c>
      <c r="E690" t="s">
        <v>622</v>
      </c>
      <c r="F690">
        <v>847</v>
      </c>
      <c r="G690">
        <v>527.67635182999004</v>
      </c>
      <c r="H690">
        <v>446941.87</v>
      </c>
      <c r="I690" t="s">
        <v>1070</v>
      </c>
      <c r="J690">
        <v>0.20860959226756001</v>
      </c>
    </row>
    <row r="691" spans="1:10" x14ac:dyDescent="0.25">
      <c r="A691" t="s">
        <v>124</v>
      </c>
      <c r="B691" t="s">
        <v>393</v>
      </c>
      <c r="C691" t="s">
        <v>860</v>
      </c>
      <c r="D691" t="s">
        <v>327</v>
      </c>
      <c r="E691" t="s">
        <v>622</v>
      </c>
      <c r="F691">
        <v>-7</v>
      </c>
      <c r="G691">
        <v>527.67633217993</v>
      </c>
      <c r="H691">
        <v>3693.7343252595001</v>
      </c>
      <c r="I691" t="s">
        <v>1070</v>
      </c>
      <c r="J691">
        <v>7.0320852096175997E-3</v>
      </c>
    </row>
    <row r="692" spans="1:10" x14ac:dyDescent="0.25">
      <c r="A692" t="s">
        <v>124</v>
      </c>
      <c r="B692" t="s">
        <v>393</v>
      </c>
      <c r="C692" t="s">
        <v>860</v>
      </c>
      <c r="D692" t="s">
        <v>327</v>
      </c>
      <c r="E692" t="s">
        <v>621</v>
      </c>
      <c r="F692">
        <v>282</v>
      </c>
      <c r="G692">
        <v>527.67633217993</v>
      </c>
      <c r="H692">
        <v>148804.72567474001</v>
      </c>
      <c r="I692" t="s">
        <v>1070</v>
      </c>
      <c r="J692">
        <v>0.28329257558745002</v>
      </c>
    </row>
    <row r="693" spans="1:10" x14ac:dyDescent="0.25">
      <c r="A693" t="s">
        <v>124</v>
      </c>
      <c r="B693" t="s">
        <v>393</v>
      </c>
      <c r="C693" t="s">
        <v>98</v>
      </c>
      <c r="D693" t="s">
        <v>327</v>
      </c>
      <c r="E693" t="s">
        <v>622</v>
      </c>
      <c r="F693">
        <v>3924</v>
      </c>
      <c r="G693">
        <v>527.67634498480004</v>
      </c>
      <c r="H693">
        <v>2070601.9777204001</v>
      </c>
      <c r="I693" t="s">
        <v>1070</v>
      </c>
      <c r="J693">
        <v>0.38952399050283998</v>
      </c>
    </row>
    <row r="694" spans="1:10" x14ac:dyDescent="0.25">
      <c r="A694" t="s">
        <v>124</v>
      </c>
      <c r="B694" t="s">
        <v>393</v>
      </c>
      <c r="C694" t="s">
        <v>98</v>
      </c>
      <c r="D694" t="s">
        <v>327</v>
      </c>
      <c r="E694" t="s">
        <v>621</v>
      </c>
      <c r="F694">
        <v>24</v>
      </c>
      <c r="G694">
        <v>527.67634498480004</v>
      </c>
      <c r="H694">
        <v>12664.232279635</v>
      </c>
      <c r="I694" t="s">
        <v>1070</v>
      </c>
      <c r="J694">
        <v>2.3824097278461001E-3</v>
      </c>
    </row>
    <row r="695" spans="1:10" x14ac:dyDescent="0.25">
      <c r="A695" t="s">
        <v>124</v>
      </c>
      <c r="B695" t="s">
        <v>393</v>
      </c>
      <c r="C695" t="s">
        <v>106</v>
      </c>
      <c r="D695" t="s">
        <v>327</v>
      </c>
      <c r="E695" t="s">
        <v>622</v>
      </c>
      <c r="F695">
        <v>4745</v>
      </c>
      <c r="G695">
        <v>527.67634562698004</v>
      </c>
      <c r="H695">
        <v>2503824.2599999998</v>
      </c>
      <c r="I695" t="s">
        <v>1070</v>
      </c>
      <c r="J695">
        <v>0.76312274323176998</v>
      </c>
    </row>
    <row r="696" spans="1:10" x14ac:dyDescent="0.25">
      <c r="A696" t="s">
        <v>124</v>
      </c>
      <c r="B696" t="s">
        <v>393</v>
      </c>
      <c r="C696" t="s">
        <v>334</v>
      </c>
      <c r="D696" t="s">
        <v>327</v>
      </c>
      <c r="E696" t="s">
        <v>622</v>
      </c>
      <c r="F696">
        <v>4900</v>
      </c>
      <c r="G696">
        <v>527.67634693877994</v>
      </c>
      <c r="H696">
        <v>2585614.1</v>
      </c>
      <c r="I696" t="s">
        <v>1070</v>
      </c>
      <c r="J696">
        <v>0.76799613578577997</v>
      </c>
    </row>
    <row r="697" spans="1:10" x14ac:dyDescent="0.25">
      <c r="A697" t="s">
        <v>124</v>
      </c>
      <c r="B697" t="s">
        <v>393</v>
      </c>
      <c r="C697" t="s">
        <v>335</v>
      </c>
      <c r="D697" t="s">
        <v>327</v>
      </c>
      <c r="E697" t="s">
        <v>622</v>
      </c>
      <c r="F697">
        <v>305</v>
      </c>
      <c r="G697">
        <v>527.67636065574004</v>
      </c>
      <c r="H697">
        <v>160941.29</v>
      </c>
      <c r="I697" t="s">
        <v>1070</v>
      </c>
      <c r="J697">
        <v>0.39660379785970001</v>
      </c>
    </row>
    <row r="698" spans="1:10" x14ac:dyDescent="0.25">
      <c r="A698" t="s">
        <v>124</v>
      </c>
      <c r="B698" t="s">
        <v>393</v>
      </c>
      <c r="C698" t="s">
        <v>861</v>
      </c>
      <c r="D698" t="s">
        <v>327</v>
      </c>
      <c r="E698" t="s">
        <v>622</v>
      </c>
      <c r="F698">
        <v>-5</v>
      </c>
      <c r="G698">
        <v>527.67633333333004</v>
      </c>
      <c r="H698">
        <v>2638.3816666666999</v>
      </c>
      <c r="I698" t="s">
        <v>1070</v>
      </c>
      <c r="J698">
        <v>7.1215515918282004E-3</v>
      </c>
    </row>
    <row r="699" spans="1:10" x14ac:dyDescent="0.25">
      <c r="A699" t="s">
        <v>124</v>
      </c>
      <c r="B699" t="s">
        <v>393</v>
      </c>
      <c r="C699" t="s">
        <v>861</v>
      </c>
      <c r="D699" t="s">
        <v>327</v>
      </c>
      <c r="E699" t="s">
        <v>621</v>
      </c>
      <c r="F699">
        <v>175</v>
      </c>
      <c r="G699">
        <v>527.67633333333004</v>
      </c>
      <c r="H699">
        <v>92343.358333333003</v>
      </c>
      <c r="I699" t="s">
        <v>1070</v>
      </c>
      <c r="J699">
        <v>0.24925430571398999</v>
      </c>
    </row>
    <row r="700" spans="1:10" x14ac:dyDescent="0.25">
      <c r="A700" t="s">
        <v>124</v>
      </c>
      <c r="B700" t="s">
        <v>1531</v>
      </c>
      <c r="C700" t="s">
        <v>800</v>
      </c>
      <c r="D700" t="s">
        <v>1532</v>
      </c>
      <c r="E700" t="s">
        <v>619</v>
      </c>
      <c r="F700">
        <v>1840</v>
      </c>
      <c r="G700">
        <v>998.37178804348002</v>
      </c>
      <c r="H700">
        <v>1837004.09</v>
      </c>
      <c r="I700" t="s">
        <v>1070</v>
      </c>
      <c r="J700">
        <v>0.85741949889086</v>
      </c>
    </row>
    <row r="701" spans="1:10" x14ac:dyDescent="0.25">
      <c r="A701" t="s">
        <v>124</v>
      </c>
      <c r="B701" t="s">
        <v>1531</v>
      </c>
      <c r="C701" t="s">
        <v>860</v>
      </c>
      <c r="D701" t="s">
        <v>1532</v>
      </c>
      <c r="E701" t="s">
        <v>619</v>
      </c>
      <c r="F701">
        <v>448</v>
      </c>
      <c r="G701">
        <v>998.37178571429001</v>
      </c>
      <c r="H701">
        <v>447270.56</v>
      </c>
      <c r="I701" t="s">
        <v>1070</v>
      </c>
      <c r="J701">
        <v>0.85150809796057003</v>
      </c>
    </row>
    <row r="702" spans="1:10" x14ac:dyDescent="0.25">
      <c r="A702" t="s">
        <v>124</v>
      </c>
      <c r="B702" t="s">
        <v>1531</v>
      </c>
      <c r="C702" t="s">
        <v>909</v>
      </c>
      <c r="D702" t="s">
        <v>1532</v>
      </c>
      <c r="E702" t="s">
        <v>619</v>
      </c>
      <c r="F702">
        <v>395</v>
      </c>
      <c r="G702">
        <v>998.37179746835</v>
      </c>
      <c r="H702">
        <v>394356.86</v>
      </c>
      <c r="I702" t="s">
        <v>1070</v>
      </c>
      <c r="J702">
        <v>0.85631090860573</v>
      </c>
    </row>
    <row r="703" spans="1:10" x14ac:dyDescent="0.25">
      <c r="A703" t="s">
        <v>124</v>
      </c>
      <c r="B703" t="s">
        <v>1531</v>
      </c>
      <c r="C703" t="s">
        <v>861</v>
      </c>
      <c r="D703" t="s">
        <v>1532</v>
      </c>
      <c r="E703" t="s">
        <v>619</v>
      </c>
      <c r="F703">
        <v>317</v>
      </c>
      <c r="G703">
        <v>998.37179810726002</v>
      </c>
      <c r="H703">
        <v>316483.86</v>
      </c>
      <c r="I703" t="s">
        <v>1070</v>
      </c>
      <c r="J703">
        <v>0.85425704910179001</v>
      </c>
    </row>
    <row r="704" spans="1:10" x14ac:dyDescent="0.25">
      <c r="A704" t="s">
        <v>124</v>
      </c>
      <c r="B704" t="s">
        <v>1537</v>
      </c>
      <c r="C704" t="s">
        <v>800</v>
      </c>
      <c r="D704" t="s">
        <v>376</v>
      </c>
      <c r="E704" t="s">
        <v>619</v>
      </c>
      <c r="F704">
        <v>3330</v>
      </c>
      <c r="G704">
        <v>1162.6884680372</v>
      </c>
      <c r="H704">
        <v>3871752.5985638001</v>
      </c>
      <c r="I704" t="s">
        <v>1070</v>
      </c>
      <c r="J704">
        <v>1.8071359726205001</v>
      </c>
    </row>
    <row r="705" spans="1:10" x14ac:dyDescent="0.25">
      <c r="A705" t="s">
        <v>124</v>
      </c>
      <c r="B705" t="s">
        <v>1537</v>
      </c>
      <c r="C705" t="s">
        <v>800</v>
      </c>
      <c r="D705" t="s">
        <v>376</v>
      </c>
      <c r="E705" t="s">
        <v>621</v>
      </c>
      <c r="F705">
        <v>221</v>
      </c>
      <c r="G705">
        <v>1162.6884680372</v>
      </c>
      <c r="H705">
        <v>256954.15143622001</v>
      </c>
      <c r="I705" t="s">
        <v>1070</v>
      </c>
      <c r="J705">
        <v>0.11993304803277</v>
      </c>
    </row>
    <row r="706" spans="1:10" x14ac:dyDescent="0.25">
      <c r="A706" t="s">
        <v>124</v>
      </c>
      <c r="B706" t="s">
        <v>1537</v>
      </c>
      <c r="C706" t="s">
        <v>800</v>
      </c>
      <c r="D706" t="s">
        <v>1089</v>
      </c>
      <c r="E706" t="s">
        <v>621</v>
      </c>
      <c r="F706">
        <v>1245</v>
      </c>
      <c r="G706">
        <v>1040.9806184739</v>
      </c>
      <c r="H706">
        <v>1296020.8700000001</v>
      </c>
      <c r="I706" t="s">
        <v>1070</v>
      </c>
      <c r="J706">
        <v>0.60491621709318</v>
      </c>
    </row>
    <row r="707" spans="1:10" x14ac:dyDescent="0.25">
      <c r="A707" t="s">
        <v>124</v>
      </c>
      <c r="B707" t="s">
        <v>1537</v>
      </c>
      <c r="C707" t="s">
        <v>860</v>
      </c>
      <c r="D707" t="s">
        <v>376</v>
      </c>
      <c r="E707" t="s">
        <v>619</v>
      </c>
      <c r="F707">
        <v>1168</v>
      </c>
      <c r="G707">
        <v>1162.6884666117001</v>
      </c>
      <c r="H707">
        <v>1358020.1290025001</v>
      </c>
      <c r="I707" t="s">
        <v>1070</v>
      </c>
      <c r="J707">
        <v>2.5853817363678999</v>
      </c>
    </row>
    <row r="708" spans="1:10" x14ac:dyDescent="0.25">
      <c r="A708" t="s">
        <v>124</v>
      </c>
      <c r="B708" t="s">
        <v>1537</v>
      </c>
      <c r="C708" t="s">
        <v>860</v>
      </c>
      <c r="D708" t="s">
        <v>376</v>
      </c>
      <c r="E708" t="s">
        <v>621</v>
      </c>
      <c r="F708">
        <v>45</v>
      </c>
      <c r="G708">
        <v>1162.6884666117001</v>
      </c>
      <c r="H708">
        <v>52320.980997527004</v>
      </c>
      <c r="I708" t="s">
        <v>1070</v>
      </c>
      <c r="J708">
        <v>9.9608029226504996E-2</v>
      </c>
    </row>
    <row r="709" spans="1:10" x14ac:dyDescent="0.25">
      <c r="A709" t="s">
        <v>124</v>
      </c>
      <c r="B709" t="s">
        <v>1537</v>
      </c>
      <c r="C709" t="s">
        <v>98</v>
      </c>
      <c r="D709" t="s">
        <v>649</v>
      </c>
      <c r="E709" t="s">
        <v>622</v>
      </c>
      <c r="F709">
        <v>1397</v>
      </c>
      <c r="G709">
        <v>1039.2790479599</v>
      </c>
      <c r="H709">
        <v>1451872.83</v>
      </c>
      <c r="I709" t="s">
        <v>1070</v>
      </c>
      <c r="J709">
        <v>0.27312796207549001</v>
      </c>
    </row>
    <row r="710" spans="1:10" x14ac:dyDescent="0.25">
      <c r="A710" t="s">
        <v>124</v>
      </c>
      <c r="B710" t="s">
        <v>1537</v>
      </c>
      <c r="C710" t="s">
        <v>106</v>
      </c>
      <c r="D710" t="s">
        <v>649</v>
      </c>
      <c r="E710" t="s">
        <v>619</v>
      </c>
      <c r="F710">
        <v>722</v>
      </c>
      <c r="G710">
        <v>1039.2790374332001</v>
      </c>
      <c r="H710">
        <v>750359.46502673998</v>
      </c>
      <c r="I710" t="s">
        <v>1070</v>
      </c>
      <c r="J710">
        <v>0.22869671107073999</v>
      </c>
    </row>
    <row r="711" spans="1:10" x14ac:dyDescent="0.25">
      <c r="A711" t="s">
        <v>124</v>
      </c>
      <c r="B711" t="s">
        <v>1537</v>
      </c>
      <c r="C711" t="s">
        <v>106</v>
      </c>
      <c r="D711" t="s">
        <v>649</v>
      </c>
      <c r="E711" t="s">
        <v>622</v>
      </c>
      <c r="F711">
        <v>26</v>
      </c>
      <c r="G711">
        <v>1039.2790374332001</v>
      </c>
      <c r="H711">
        <v>27021.254973261999</v>
      </c>
      <c r="I711" t="s">
        <v>1070</v>
      </c>
      <c r="J711">
        <v>8.2356156341264006E-3</v>
      </c>
    </row>
    <row r="712" spans="1:10" x14ac:dyDescent="0.25">
      <c r="A712" t="s">
        <v>124</v>
      </c>
      <c r="B712" t="s">
        <v>1537</v>
      </c>
      <c r="C712" t="s">
        <v>334</v>
      </c>
      <c r="D712" t="s">
        <v>649</v>
      </c>
      <c r="E712" t="s">
        <v>622</v>
      </c>
      <c r="F712">
        <v>1373</v>
      </c>
      <c r="G712">
        <v>1039.2790458848999</v>
      </c>
      <c r="H712">
        <v>1426930.13</v>
      </c>
      <c r="I712" t="s">
        <v>1070</v>
      </c>
      <c r="J712">
        <v>0.42383618880958002</v>
      </c>
    </row>
    <row r="713" spans="1:10" x14ac:dyDescent="0.25">
      <c r="A713" t="s">
        <v>124</v>
      </c>
      <c r="B713" t="s">
        <v>1537</v>
      </c>
      <c r="C713" t="s">
        <v>909</v>
      </c>
      <c r="D713" t="s">
        <v>376</v>
      </c>
      <c r="E713" t="s">
        <v>619</v>
      </c>
      <c r="F713">
        <v>919</v>
      </c>
      <c r="G713">
        <v>1162.6884657236001</v>
      </c>
      <c r="H713">
        <v>1068510.7</v>
      </c>
      <c r="I713" t="s">
        <v>1070</v>
      </c>
      <c r="J713">
        <v>2.3201761175700999</v>
      </c>
    </row>
    <row r="714" spans="1:10" x14ac:dyDescent="0.25">
      <c r="A714" t="s">
        <v>124</v>
      </c>
      <c r="B714" t="s">
        <v>1537</v>
      </c>
      <c r="C714" t="s">
        <v>335</v>
      </c>
      <c r="D714" t="s">
        <v>649</v>
      </c>
      <c r="E714" t="s">
        <v>622</v>
      </c>
      <c r="F714">
        <v>112</v>
      </c>
      <c r="G714">
        <v>1039.2790178570999</v>
      </c>
      <c r="H714">
        <v>116399.25</v>
      </c>
      <c r="I714" t="s">
        <v>1070</v>
      </c>
      <c r="J714">
        <v>0.28683990676364002</v>
      </c>
    </row>
    <row r="715" spans="1:10" x14ac:dyDescent="0.25">
      <c r="A715" t="s">
        <v>124</v>
      </c>
      <c r="B715" t="s">
        <v>1537</v>
      </c>
      <c r="C715" t="s">
        <v>861</v>
      </c>
      <c r="D715" t="s">
        <v>376</v>
      </c>
      <c r="E715" t="s">
        <v>619</v>
      </c>
      <c r="F715">
        <v>655</v>
      </c>
      <c r="G715">
        <v>1162.6884634145999</v>
      </c>
      <c r="H715">
        <v>761560.94353658997</v>
      </c>
      <c r="I715" t="s">
        <v>1070</v>
      </c>
      <c r="J715">
        <v>2.0556144769491</v>
      </c>
    </row>
    <row r="716" spans="1:10" x14ac:dyDescent="0.25">
      <c r="A716" t="s">
        <v>124</v>
      </c>
      <c r="B716" t="s">
        <v>1537</v>
      </c>
      <c r="C716" t="s">
        <v>861</v>
      </c>
      <c r="D716" t="s">
        <v>376</v>
      </c>
      <c r="E716" t="s">
        <v>621</v>
      </c>
      <c r="F716">
        <v>165</v>
      </c>
      <c r="G716">
        <v>1162.6884634145999</v>
      </c>
      <c r="H716">
        <v>191843.59646341001</v>
      </c>
      <c r="I716" t="s">
        <v>1070</v>
      </c>
      <c r="J716">
        <v>0.51782654762840996</v>
      </c>
    </row>
    <row r="717" spans="1:10" x14ac:dyDescent="0.25">
      <c r="A717" t="s">
        <v>124</v>
      </c>
      <c r="B717" t="s">
        <v>1543</v>
      </c>
      <c r="C717" t="s">
        <v>334</v>
      </c>
      <c r="D717" t="s">
        <v>1225</v>
      </c>
      <c r="E717" t="s">
        <v>621</v>
      </c>
      <c r="F717">
        <v>840</v>
      </c>
      <c r="G717">
        <v>1029.2626547619</v>
      </c>
      <c r="H717">
        <v>864580.63</v>
      </c>
      <c r="I717" t="s">
        <v>1070</v>
      </c>
      <c r="J717">
        <v>0.25680343517435</v>
      </c>
    </row>
    <row r="718" spans="1:10" x14ac:dyDescent="0.25">
      <c r="A718" t="s">
        <v>124</v>
      </c>
      <c r="B718" t="s">
        <v>1171</v>
      </c>
      <c r="C718" t="s">
        <v>800</v>
      </c>
      <c r="D718" t="s">
        <v>1150</v>
      </c>
      <c r="E718" t="s">
        <v>621</v>
      </c>
      <c r="F718">
        <v>906</v>
      </c>
      <c r="G718">
        <v>1118.5761589404001</v>
      </c>
      <c r="H718">
        <v>1013430</v>
      </c>
      <c r="I718" t="s">
        <v>1070</v>
      </c>
      <c r="J718">
        <v>0.47301726081675</v>
      </c>
    </row>
    <row r="719" spans="1:10" x14ac:dyDescent="0.25">
      <c r="A719" t="s">
        <v>124</v>
      </c>
      <c r="B719" t="s">
        <v>459</v>
      </c>
      <c r="C719" t="s">
        <v>860</v>
      </c>
      <c r="D719" t="s">
        <v>460</v>
      </c>
      <c r="E719" t="s">
        <v>621</v>
      </c>
      <c r="F719">
        <v>254</v>
      </c>
      <c r="G719">
        <v>728.65204724409</v>
      </c>
      <c r="H719">
        <v>185077.62</v>
      </c>
      <c r="I719" t="s">
        <v>1070</v>
      </c>
      <c r="J719">
        <v>0.35234845812625998</v>
      </c>
    </row>
    <row r="720" spans="1:10" x14ac:dyDescent="0.25">
      <c r="A720" t="s">
        <v>124</v>
      </c>
      <c r="B720" t="s">
        <v>459</v>
      </c>
      <c r="C720" t="s">
        <v>98</v>
      </c>
      <c r="D720" t="s">
        <v>460</v>
      </c>
      <c r="E720" t="s">
        <v>622</v>
      </c>
      <c r="F720">
        <v>2711</v>
      </c>
      <c r="G720">
        <v>728.65204352636999</v>
      </c>
      <c r="H720">
        <v>1975375.69</v>
      </c>
      <c r="I720" t="s">
        <v>1070</v>
      </c>
      <c r="J720">
        <v>0.37160991334424998</v>
      </c>
    </row>
    <row r="721" spans="1:10" x14ac:dyDescent="0.25">
      <c r="A721" t="s">
        <v>124</v>
      </c>
      <c r="B721" t="s">
        <v>459</v>
      </c>
      <c r="C721" t="s">
        <v>106</v>
      </c>
      <c r="D721" t="s">
        <v>460</v>
      </c>
      <c r="E721" t="s">
        <v>622</v>
      </c>
      <c r="F721">
        <v>2964</v>
      </c>
      <c r="G721">
        <v>728.65204453441004</v>
      </c>
      <c r="H721">
        <v>2159724.66</v>
      </c>
      <c r="I721" t="s">
        <v>1070</v>
      </c>
      <c r="J721">
        <v>0.65824707967504004</v>
      </c>
    </row>
    <row r="722" spans="1:10" x14ac:dyDescent="0.25">
      <c r="A722" t="s">
        <v>124</v>
      </c>
      <c r="B722" t="s">
        <v>459</v>
      </c>
      <c r="C722" t="s">
        <v>334</v>
      </c>
      <c r="D722" t="s">
        <v>460</v>
      </c>
      <c r="E722" t="s">
        <v>621</v>
      </c>
      <c r="F722">
        <v>44</v>
      </c>
      <c r="G722">
        <v>728.65204545455003</v>
      </c>
      <c r="H722">
        <v>32060.69</v>
      </c>
      <c r="I722" t="s">
        <v>1070</v>
      </c>
      <c r="J722">
        <v>9.5228773816700002E-3</v>
      </c>
    </row>
    <row r="723" spans="1:10" x14ac:dyDescent="0.25">
      <c r="A723" t="s">
        <v>124</v>
      </c>
      <c r="B723" t="s">
        <v>459</v>
      </c>
      <c r="C723" t="s">
        <v>335</v>
      </c>
      <c r="D723" t="s">
        <v>460</v>
      </c>
      <c r="E723" t="s">
        <v>622</v>
      </c>
      <c r="F723">
        <v>199</v>
      </c>
      <c r="G723">
        <v>728.65206030151001</v>
      </c>
      <c r="H723">
        <v>145001.76</v>
      </c>
      <c r="I723" t="s">
        <v>1070</v>
      </c>
      <c r="J723">
        <v>0.35732439271700001</v>
      </c>
    </row>
    <row r="724" spans="1:10" x14ac:dyDescent="0.25">
      <c r="A724" t="s">
        <v>124</v>
      </c>
      <c r="B724" t="s">
        <v>459</v>
      </c>
      <c r="C724" t="s">
        <v>861</v>
      </c>
      <c r="D724" t="s">
        <v>460</v>
      </c>
      <c r="E724" t="s">
        <v>622</v>
      </c>
      <c r="F724">
        <v>-12</v>
      </c>
      <c r="G724">
        <v>728.65205882352996</v>
      </c>
      <c r="H724">
        <v>8743.8247058823999</v>
      </c>
      <c r="I724" t="s">
        <v>1070</v>
      </c>
      <c r="J724">
        <v>2.3601437024657002E-2</v>
      </c>
    </row>
    <row r="725" spans="1:10" x14ac:dyDescent="0.25">
      <c r="A725" t="s">
        <v>124</v>
      </c>
      <c r="B725" t="s">
        <v>459</v>
      </c>
      <c r="C725" t="s">
        <v>861</v>
      </c>
      <c r="D725" t="s">
        <v>460</v>
      </c>
      <c r="E725" t="s">
        <v>621</v>
      </c>
      <c r="F725">
        <v>158</v>
      </c>
      <c r="G725">
        <v>728.65205882352996</v>
      </c>
      <c r="H725">
        <v>115127.02529412</v>
      </c>
      <c r="I725" t="s">
        <v>1070</v>
      </c>
      <c r="J725">
        <v>0.31075225415798002</v>
      </c>
    </row>
    <row r="726" spans="1:10" x14ac:dyDescent="0.25">
      <c r="A726" t="s">
        <v>124</v>
      </c>
      <c r="B726" t="s">
        <v>43</v>
      </c>
      <c r="C726" t="s">
        <v>860</v>
      </c>
      <c r="D726" t="s">
        <v>1215</v>
      </c>
      <c r="E726" t="s">
        <v>621</v>
      </c>
      <c r="F726">
        <v>684</v>
      </c>
      <c r="G726">
        <v>1250.4171783626</v>
      </c>
      <c r="H726">
        <v>855285.35</v>
      </c>
      <c r="I726" t="s">
        <v>1070</v>
      </c>
      <c r="J726">
        <v>1.6282815519806</v>
      </c>
    </row>
    <row r="727" spans="1:10" x14ac:dyDescent="0.25">
      <c r="A727" t="s">
        <v>124</v>
      </c>
      <c r="B727" t="s">
        <v>43</v>
      </c>
      <c r="C727" t="s">
        <v>98</v>
      </c>
      <c r="D727" t="s">
        <v>402</v>
      </c>
      <c r="E727" t="s">
        <v>622</v>
      </c>
      <c r="F727">
        <v>1784</v>
      </c>
      <c r="G727">
        <v>792.00359304932999</v>
      </c>
      <c r="H727">
        <v>1412934.41</v>
      </c>
      <c r="I727" t="s">
        <v>1070</v>
      </c>
      <c r="J727">
        <v>0.26580282237918001</v>
      </c>
    </row>
    <row r="728" spans="1:10" x14ac:dyDescent="0.25">
      <c r="A728" t="s">
        <v>124</v>
      </c>
      <c r="B728" t="s">
        <v>43</v>
      </c>
      <c r="C728" t="s">
        <v>106</v>
      </c>
      <c r="D728" t="s">
        <v>402</v>
      </c>
      <c r="E728" t="s">
        <v>622</v>
      </c>
      <c r="F728">
        <v>1662</v>
      </c>
      <c r="G728">
        <v>792.00359807460995</v>
      </c>
      <c r="H728">
        <v>1316309.98</v>
      </c>
      <c r="I728" t="s">
        <v>1070</v>
      </c>
      <c r="J728">
        <v>0.40118873314254</v>
      </c>
    </row>
    <row r="729" spans="1:10" x14ac:dyDescent="0.25">
      <c r="A729" t="s">
        <v>124</v>
      </c>
      <c r="B729" t="s">
        <v>43</v>
      </c>
      <c r="C729" t="s">
        <v>267</v>
      </c>
      <c r="D729" t="s">
        <v>402</v>
      </c>
      <c r="E729" t="s">
        <v>622</v>
      </c>
      <c r="F729">
        <v>526</v>
      </c>
      <c r="G729">
        <v>792.00359315589003</v>
      </c>
      <c r="H729">
        <v>416593.89</v>
      </c>
      <c r="I729" t="s">
        <v>1070</v>
      </c>
      <c r="J729">
        <v>0.19582181379753</v>
      </c>
    </row>
    <row r="730" spans="1:10" x14ac:dyDescent="0.25">
      <c r="A730" t="s">
        <v>124</v>
      </c>
      <c r="B730" t="s">
        <v>43</v>
      </c>
      <c r="C730" t="s">
        <v>861</v>
      </c>
      <c r="D730" t="s">
        <v>1215</v>
      </c>
      <c r="E730" t="s">
        <v>621</v>
      </c>
      <c r="F730">
        <v>463</v>
      </c>
      <c r="G730">
        <v>1250.4171706263</v>
      </c>
      <c r="H730">
        <v>578943.15</v>
      </c>
      <c r="I730" t="s">
        <v>1070</v>
      </c>
      <c r="J730">
        <v>1.562690327768</v>
      </c>
    </row>
    <row r="731" spans="1:10" x14ac:dyDescent="0.25">
      <c r="A731" t="s">
        <v>124</v>
      </c>
      <c r="B731" t="s">
        <v>628</v>
      </c>
      <c r="C731" t="s">
        <v>800</v>
      </c>
      <c r="D731" t="s">
        <v>883</v>
      </c>
      <c r="E731" t="s">
        <v>622</v>
      </c>
      <c r="F731">
        <v>665</v>
      </c>
      <c r="G731">
        <v>1052.4746917293</v>
      </c>
      <c r="H731">
        <v>699895.67</v>
      </c>
      <c r="I731" t="s">
        <v>1070</v>
      </c>
      <c r="J731">
        <v>0.32667548097145999</v>
      </c>
    </row>
    <row r="732" spans="1:10" x14ac:dyDescent="0.25">
      <c r="A732" t="s">
        <v>124</v>
      </c>
      <c r="B732" t="s">
        <v>628</v>
      </c>
      <c r="C732" t="s">
        <v>98</v>
      </c>
      <c r="D732" t="s">
        <v>883</v>
      </c>
      <c r="E732" t="s">
        <v>622</v>
      </c>
      <c r="F732">
        <v>2185</v>
      </c>
      <c r="G732">
        <v>1052.4746956521999</v>
      </c>
      <c r="H732">
        <v>2299657.21</v>
      </c>
      <c r="I732" t="s">
        <v>1070</v>
      </c>
      <c r="J732">
        <v>0.43261412036997998</v>
      </c>
    </row>
    <row r="733" spans="1:10" x14ac:dyDescent="0.25">
      <c r="A733" t="s">
        <v>124</v>
      </c>
      <c r="B733" t="s">
        <v>628</v>
      </c>
      <c r="C733" t="s">
        <v>106</v>
      </c>
      <c r="D733" t="s">
        <v>883</v>
      </c>
      <c r="E733" t="s">
        <v>622</v>
      </c>
      <c r="F733">
        <v>2491</v>
      </c>
      <c r="G733">
        <v>1052.4746928944001</v>
      </c>
      <c r="H733">
        <v>2621714.46</v>
      </c>
      <c r="I733" t="s">
        <v>1070</v>
      </c>
      <c r="J733">
        <v>0.79905365669938</v>
      </c>
    </row>
    <row r="734" spans="1:10" x14ac:dyDescent="0.25">
      <c r="A734" t="s">
        <v>124</v>
      </c>
      <c r="B734" t="s">
        <v>628</v>
      </c>
      <c r="C734" t="s">
        <v>334</v>
      </c>
      <c r="D734" t="s">
        <v>404</v>
      </c>
      <c r="E734" t="s">
        <v>622</v>
      </c>
      <c r="F734">
        <v>3809</v>
      </c>
      <c r="G734">
        <v>1045.7735626148999</v>
      </c>
      <c r="H734">
        <v>3983351.5</v>
      </c>
      <c r="I734" t="s">
        <v>1070</v>
      </c>
      <c r="J734">
        <v>1.183161307589</v>
      </c>
    </row>
    <row r="735" spans="1:10" x14ac:dyDescent="0.25">
      <c r="A735" t="s">
        <v>124</v>
      </c>
      <c r="B735" t="s">
        <v>628</v>
      </c>
      <c r="C735" t="s">
        <v>335</v>
      </c>
      <c r="D735" t="s">
        <v>883</v>
      </c>
      <c r="E735" t="s">
        <v>622</v>
      </c>
      <c r="F735">
        <v>159</v>
      </c>
      <c r="G735">
        <v>1052.4747169811001</v>
      </c>
      <c r="H735">
        <v>167343.48000000001</v>
      </c>
      <c r="I735" t="s">
        <v>1070</v>
      </c>
      <c r="J735">
        <v>0.41238056259557998</v>
      </c>
    </row>
    <row r="736" spans="1:10" x14ac:dyDescent="0.25">
      <c r="A736" t="s">
        <v>124</v>
      </c>
      <c r="B736" t="s">
        <v>41</v>
      </c>
      <c r="C736" t="s">
        <v>800</v>
      </c>
      <c r="D736" t="s">
        <v>42</v>
      </c>
      <c r="E736" t="s">
        <v>619</v>
      </c>
      <c r="F736">
        <v>110</v>
      </c>
      <c r="G736">
        <v>938.11199999999997</v>
      </c>
      <c r="H736">
        <v>103192.32000000001</v>
      </c>
      <c r="I736" t="s">
        <v>1070</v>
      </c>
      <c r="J736">
        <v>4.8164894017076E-2</v>
      </c>
    </row>
    <row r="737" spans="1:10" x14ac:dyDescent="0.25">
      <c r="A737" t="s">
        <v>124</v>
      </c>
      <c r="B737" t="s">
        <v>41</v>
      </c>
      <c r="C737" t="s">
        <v>860</v>
      </c>
      <c r="D737" t="s">
        <v>42</v>
      </c>
      <c r="E737" t="s">
        <v>619</v>
      </c>
      <c r="F737">
        <v>100</v>
      </c>
      <c r="G737">
        <v>938.11199999999997</v>
      </c>
      <c r="H737">
        <v>93811.199999999997</v>
      </c>
      <c r="I737" t="s">
        <v>1070</v>
      </c>
      <c r="J737">
        <v>0.17859658923091001</v>
      </c>
    </row>
    <row r="738" spans="1:10" x14ac:dyDescent="0.25">
      <c r="A738" t="s">
        <v>124</v>
      </c>
      <c r="B738" t="s">
        <v>41</v>
      </c>
      <c r="C738" t="s">
        <v>909</v>
      </c>
      <c r="D738" t="s">
        <v>42</v>
      </c>
      <c r="E738" t="s">
        <v>619</v>
      </c>
      <c r="F738">
        <v>100</v>
      </c>
      <c r="G738">
        <v>938.11199999999997</v>
      </c>
      <c r="H738">
        <v>93811.199999999997</v>
      </c>
      <c r="I738" t="s">
        <v>1070</v>
      </c>
      <c r="J738">
        <v>0.20370269179391001</v>
      </c>
    </row>
    <row r="739" spans="1:10" x14ac:dyDescent="0.25">
      <c r="A739" t="s">
        <v>124</v>
      </c>
      <c r="B739" t="s">
        <v>1090</v>
      </c>
      <c r="C739" t="s">
        <v>800</v>
      </c>
      <c r="D739" t="s">
        <v>1091</v>
      </c>
      <c r="E739" t="s">
        <v>621</v>
      </c>
      <c r="F739">
        <v>730</v>
      </c>
      <c r="G739">
        <v>1068.3396575341999</v>
      </c>
      <c r="H739">
        <v>779887.95</v>
      </c>
      <c r="I739" t="s">
        <v>1070</v>
      </c>
      <c r="J739">
        <v>0.36401178359925002</v>
      </c>
    </row>
    <row r="740" spans="1:10" x14ac:dyDescent="0.25">
      <c r="A740" t="s">
        <v>124</v>
      </c>
      <c r="B740" t="s">
        <v>1090</v>
      </c>
      <c r="C740" t="s">
        <v>909</v>
      </c>
      <c r="D740" t="s">
        <v>1091</v>
      </c>
      <c r="E740" t="s">
        <v>619</v>
      </c>
      <c r="F740">
        <v>345</v>
      </c>
      <c r="G740">
        <v>1068.3396521739</v>
      </c>
      <c r="H740">
        <v>368577.18</v>
      </c>
      <c r="I740" t="s">
        <v>1070</v>
      </c>
      <c r="J740">
        <v>0.80033262232876001</v>
      </c>
    </row>
    <row r="741" spans="1:10" x14ac:dyDescent="0.25">
      <c r="A741" t="s">
        <v>124</v>
      </c>
      <c r="B741" t="s">
        <v>1090</v>
      </c>
      <c r="C741" t="s">
        <v>861</v>
      </c>
      <c r="D741" t="s">
        <v>1091</v>
      </c>
      <c r="E741" t="s">
        <v>619</v>
      </c>
      <c r="F741">
        <v>425</v>
      </c>
      <c r="G741">
        <v>1068.3396470588</v>
      </c>
      <c r="H741">
        <v>454044.35</v>
      </c>
      <c r="I741" t="s">
        <v>1070</v>
      </c>
      <c r="J741">
        <v>1.2255619815568</v>
      </c>
    </row>
    <row r="742" spans="1:10" x14ac:dyDescent="0.25">
      <c r="A742" t="s">
        <v>124</v>
      </c>
      <c r="B742" t="s">
        <v>1092</v>
      </c>
      <c r="C742" t="s">
        <v>800</v>
      </c>
      <c r="D742" t="s">
        <v>1093</v>
      </c>
      <c r="E742" t="s">
        <v>621</v>
      </c>
      <c r="F742">
        <v>1427</v>
      </c>
      <c r="G742">
        <v>1036.8551436580001</v>
      </c>
      <c r="H742">
        <v>1479592.29</v>
      </c>
      <c r="I742" t="s">
        <v>1070</v>
      </c>
      <c r="J742">
        <v>0.69059796151818997</v>
      </c>
    </row>
    <row r="743" spans="1:10" x14ac:dyDescent="0.25">
      <c r="A743" t="s">
        <v>124</v>
      </c>
      <c r="B743" t="s">
        <v>1092</v>
      </c>
      <c r="C743" t="s">
        <v>800</v>
      </c>
      <c r="D743" t="s">
        <v>1094</v>
      </c>
      <c r="E743" t="s">
        <v>621</v>
      </c>
      <c r="F743">
        <v>685</v>
      </c>
      <c r="G743">
        <v>1066.1995912409</v>
      </c>
      <c r="H743">
        <v>730346.72</v>
      </c>
      <c r="I743" t="s">
        <v>1070</v>
      </c>
      <c r="J743">
        <v>0.34088847275183998</v>
      </c>
    </row>
    <row r="744" spans="1:10" x14ac:dyDescent="0.25">
      <c r="A744" t="s">
        <v>124</v>
      </c>
      <c r="B744" t="s">
        <v>1092</v>
      </c>
      <c r="C744" t="s">
        <v>800</v>
      </c>
      <c r="D744" t="s">
        <v>1095</v>
      </c>
      <c r="E744" t="s">
        <v>621</v>
      </c>
      <c r="F744">
        <v>444</v>
      </c>
      <c r="G744">
        <v>1084.1433108107999</v>
      </c>
      <c r="H744">
        <v>481359.63</v>
      </c>
      <c r="I744" t="s">
        <v>1070</v>
      </c>
      <c r="J744">
        <v>0.22467404127603</v>
      </c>
    </row>
    <row r="745" spans="1:10" x14ac:dyDescent="0.25">
      <c r="A745" t="s">
        <v>124</v>
      </c>
      <c r="B745" t="s">
        <v>1030</v>
      </c>
      <c r="C745" t="s">
        <v>800</v>
      </c>
      <c r="D745" t="s">
        <v>855</v>
      </c>
      <c r="E745" t="s">
        <v>621</v>
      </c>
      <c r="F745">
        <v>310</v>
      </c>
      <c r="G745">
        <v>995.43351612902995</v>
      </c>
      <c r="H745">
        <v>308584.39</v>
      </c>
      <c r="I745" t="s">
        <v>1070</v>
      </c>
      <c r="J745">
        <v>0.14403140117088001</v>
      </c>
    </row>
    <row r="746" spans="1:10" x14ac:dyDescent="0.25">
      <c r="A746" t="s">
        <v>124</v>
      </c>
      <c r="B746" t="s">
        <v>1030</v>
      </c>
      <c r="C746" t="s">
        <v>98</v>
      </c>
      <c r="D746" t="s">
        <v>855</v>
      </c>
      <c r="E746" t="s">
        <v>622</v>
      </c>
      <c r="F746">
        <v>50</v>
      </c>
      <c r="G746">
        <v>995.43350609755998</v>
      </c>
      <c r="H746">
        <v>49771.675304878001</v>
      </c>
      <c r="I746" t="s">
        <v>1070</v>
      </c>
      <c r="J746">
        <v>9.3631039607680999E-3</v>
      </c>
    </row>
    <row r="747" spans="1:10" x14ac:dyDescent="0.25">
      <c r="A747" t="s">
        <v>124</v>
      </c>
      <c r="B747" t="s">
        <v>1030</v>
      </c>
      <c r="C747" t="s">
        <v>98</v>
      </c>
      <c r="D747" t="s">
        <v>855</v>
      </c>
      <c r="E747" t="s">
        <v>621</v>
      </c>
      <c r="F747">
        <v>1590</v>
      </c>
      <c r="G747">
        <v>995.43350609755998</v>
      </c>
      <c r="H747">
        <v>1582739.2746951</v>
      </c>
      <c r="I747" t="s">
        <v>1070</v>
      </c>
      <c r="J747">
        <v>0.29774670595241998</v>
      </c>
    </row>
    <row r="748" spans="1:10" x14ac:dyDescent="0.25">
      <c r="A748" t="s">
        <v>124</v>
      </c>
      <c r="B748" t="s">
        <v>1030</v>
      </c>
      <c r="C748" t="s">
        <v>106</v>
      </c>
      <c r="D748" t="s">
        <v>855</v>
      </c>
      <c r="E748" t="s">
        <v>621</v>
      </c>
      <c r="F748">
        <v>1910</v>
      </c>
      <c r="G748">
        <v>995.43350261779995</v>
      </c>
      <c r="H748">
        <v>1901277.99</v>
      </c>
      <c r="I748" t="s">
        <v>1070</v>
      </c>
      <c r="J748">
        <v>0.57947696192344</v>
      </c>
    </row>
    <row r="749" spans="1:10" x14ac:dyDescent="0.25">
      <c r="A749" t="s">
        <v>124</v>
      </c>
      <c r="B749" t="s">
        <v>1030</v>
      </c>
      <c r="C749" t="s">
        <v>334</v>
      </c>
      <c r="D749" t="s">
        <v>6</v>
      </c>
      <c r="E749" t="s">
        <v>622</v>
      </c>
      <c r="F749">
        <v>2016</v>
      </c>
      <c r="G749">
        <v>686.25772817459995</v>
      </c>
      <c r="H749">
        <v>1383495.58</v>
      </c>
      <c r="I749" t="s">
        <v>1070</v>
      </c>
      <c r="J749">
        <v>0.41093497259188999</v>
      </c>
    </row>
    <row r="750" spans="1:10" x14ac:dyDescent="0.25">
      <c r="A750" t="s">
        <v>124</v>
      </c>
      <c r="B750" t="s">
        <v>1030</v>
      </c>
      <c r="C750" t="s">
        <v>335</v>
      </c>
      <c r="D750" t="s">
        <v>855</v>
      </c>
      <c r="E750" t="s">
        <v>621</v>
      </c>
      <c r="F750">
        <v>140</v>
      </c>
      <c r="G750">
        <v>995.43349999999998</v>
      </c>
      <c r="H750">
        <v>139360.69</v>
      </c>
      <c r="I750" t="s">
        <v>1070</v>
      </c>
      <c r="J750">
        <v>0.34342323791705998</v>
      </c>
    </row>
    <row r="751" spans="1:10" x14ac:dyDescent="0.25">
      <c r="A751" t="s">
        <v>124</v>
      </c>
      <c r="B751" t="s">
        <v>1560</v>
      </c>
      <c r="C751" t="s">
        <v>909</v>
      </c>
      <c r="D751" t="s">
        <v>1136</v>
      </c>
      <c r="E751" t="s">
        <v>619</v>
      </c>
      <c r="F751">
        <v>350</v>
      </c>
      <c r="G751">
        <v>1170.7705428571001</v>
      </c>
      <c r="H751">
        <v>409769.69</v>
      </c>
      <c r="I751" t="s">
        <v>1070</v>
      </c>
      <c r="J751">
        <v>0.88977850052610996</v>
      </c>
    </row>
    <row r="752" spans="1:10" x14ac:dyDescent="0.25">
      <c r="A752" t="s">
        <v>124</v>
      </c>
      <c r="B752" t="s">
        <v>1563</v>
      </c>
      <c r="C752" t="s">
        <v>800</v>
      </c>
      <c r="D752" t="s">
        <v>1564</v>
      </c>
      <c r="E752" t="s">
        <v>621</v>
      </c>
      <c r="F752">
        <v>333</v>
      </c>
      <c r="G752">
        <v>1085.4400600601</v>
      </c>
      <c r="H752">
        <v>361451.54</v>
      </c>
      <c r="I752" t="s">
        <v>1070</v>
      </c>
      <c r="J752">
        <v>0.16870708126737</v>
      </c>
    </row>
    <row r="753" spans="1:10" x14ac:dyDescent="0.25">
      <c r="A753" t="s">
        <v>124</v>
      </c>
      <c r="B753" t="s">
        <v>1563</v>
      </c>
      <c r="C753" t="s">
        <v>98</v>
      </c>
      <c r="D753" t="s">
        <v>1564</v>
      </c>
      <c r="E753" t="s">
        <v>622</v>
      </c>
      <c r="F753">
        <v>3043</v>
      </c>
      <c r="G753">
        <v>1085.4400460072</v>
      </c>
      <c r="H753">
        <v>3302994.06</v>
      </c>
      <c r="I753" t="s">
        <v>1070</v>
      </c>
      <c r="J753">
        <v>0.62136298559652003</v>
      </c>
    </row>
    <row r="754" spans="1:10" x14ac:dyDescent="0.25">
      <c r="A754" t="s">
        <v>124</v>
      </c>
      <c r="B754" t="s">
        <v>1563</v>
      </c>
      <c r="C754" t="s">
        <v>106</v>
      </c>
      <c r="D754" t="s">
        <v>1564</v>
      </c>
      <c r="E754" t="s">
        <v>622</v>
      </c>
      <c r="F754">
        <v>2488</v>
      </c>
      <c r="G754">
        <v>1085.4400482315</v>
      </c>
      <c r="H754">
        <v>2700574.84</v>
      </c>
      <c r="I754" t="s">
        <v>1070</v>
      </c>
      <c r="J754">
        <v>0.82308894962280998</v>
      </c>
    </row>
    <row r="755" spans="1:10" x14ac:dyDescent="0.25">
      <c r="A755" t="s">
        <v>124</v>
      </c>
      <c r="B755" t="s">
        <v>1563</v>
      </c>
      <c r="C755" t="s">
        <v>267</v>
      </c>
      <c r="D755" t="s">
        <v>1564</v>
      </c>
      <c r="E755" t="s">
        <v>622</v>
      </c>
      <c r="F755">
        <v>902</v>
      </c>
      <c r="G755">
        <v>1085.4400443459001</v>
      </c>
      <c r="H755">
        <v>979066.92</v>
      </c>
      <c r="I755" t="s">
        <v>1070</v>
      </c>
      <c r="J755">
        <v>0.46021476720066001</v>
      </c>
    </row>
    <row r="756" spans="1:10" x14ac:dyDescent="0.25">
      <c r="A756" t="s">
        <v>124</v>
      </c>
      <c r="B756" t="s">
        <v>1563</v>
      </c>
      <c r="C756" t="s">
        <v>335</v>
      </c>
      <c r="D756" t="s">
        <v>1564</v>
      </c>
      <c r="E756" t="s">
        <v>622</v>
      </c>
      <c r="F756">
        <v>300</v>
      </c>
      <c r="G756">
        <v>1085.4400666667</v>
      </c>
      <c r="H756">
        <v>325632.02</v>
      </c>
      <c r="I756" t="s">
        <v>1070</v>
      </c>
      <c r="J756">
        <v>0.80244725164515995</v>
      </c>
    </row>
    <row r="757" spans="1:10" x14ac:dyDescent="0.25">
      <c r="A757" t="s">
        <v>124</v>
      </c>
      <c r="B757" t="s">
        <v>472</v>
      </c>
      <c r="C757" t="s">
        <v>800</v>
      </c>
      <c r="D757" t="s">
        <v>473</v>
      </c>
      <c r="E757" t="s">
        <v>622</v>
      </c>
      <c r="F757">
        <v>340</v>
      </c>
      <c r="G757">
        <v>1078.4935882353</v>
      </c>
      <c r="H757">
        <v>366687.82</v>
      </c>
      <c r="I757" t="s">
        <v>1070</v>
      </c>
      <c r="J757">
        <v>0.17115110880008</v>
      </c>
    </row>
    <row r="758" spans="1:10" x14ac:dyDescent="0.25">
      <c r="A758" t="s">
        <v>124</v>
      </c>
      <c r="B758" t="s">
        <v>472</v>
      </c>
      <c r="C758" t="s">
        <v>98</v>
      </c>
      <c r="D758" t="s">
        <v>473</v>
      </c>
      <c r="E758" t="s">
        <v>622</v>
      </c>
      <c r="F758">
        <v>1547</v>
      </c>
      <c r="G758">
        <v>1078.4935811247999</v>
      </c>
      <c r="H758">
        <v>1668429.57</v>
      </c>
      <c r="I758" t="s">
        <v>1070</v>
      </c>
      <c r="J758">
        <v>0.31386686141140002</v>
      </c>
    </row>
    <row r="759" spans="1:10" x14ac:dyDescent="0.25">
      <c r="A759" t="s">
        <v>124</v>
      </c>
      <c r="B759" t="s">
        <v>472</v>
      </c>
      <c r="C759" t="s">
        <v>106</v>
      </c>
      <c r="D759" t="s">
        <v>473</v>
      </c>
      <c r="E759" t="s">
        <v>622</v>
      </c>
      <c r="F759">
        <v>1670</v>
      </c>
      <c r="G759">
        <v>1078.4935808383</v>
      </c>
      <c r="H759">
        <v>1801084.28</v>
      </c>
      <c r="I759" t="s">
        <v>1070</v>
      </c>
      <c r="J759">
        <v>0.54893963546197</v>
      </c>
    </row>
    <row r="760" spans="1:10" x14ac:dyDescent="0.25">
      <c r="A760" t="s">
        <v>124</v>
      </c>
      <c r="B760" t="s">
        <v>472</v>
      </c>
      <c r="C760" t="s">
        <v>334</v>
      </c>
      <c r="D760" t="s">
        <v>473</v>
      </c>
      <c r="E760" t="s">
        <v>622</v>
      </c>
      <c r="F760">
        <v>1129</v>
      </c>
      <c r="G760">
        <v>1078.4935872453</v>
      </c>
      <c r="H760">
        <v>1217619.26</v>
      </c>
      <c r="I760" t="s">
        <v>1070</v>
      </c>
      <c r="J760">
        <v>0.36166529511822998</v>
      </c>
    </row>
    <row r="761" spans="1:10" x14ac:dyDescent="0.25">
      <c r="A761" t="s">
        <v>124</v>
      </c>
      <c r="B761" t="s">
        <v>472</v>
      </c>
      <c r="C761" t="s">
        <v>335</v>
      </c>
      <c r="D761" t="s">
        <v>473</v>
      </c>
      <c r="E761" t="s">
        <v>622</v>
      </c>
      <c r="F761">
        <v>159</v>
      </c>
      <c r="G761">
        <v>1078.4935849056999</v>
      </c>
      <c r="H761">
        <v>171480.48</v>
      </c>
      <c r="I761" t="s">
        <v>1070</v>
      </c>
      <c r="J761">
        <v>0.42257527342302997</v>
      </c>
    </row>
    <row r="762" spans="1:10" x14ac:dyDescent="0.25">
      <c r="A762" t="s">
        <v>124</v>
      </c>
      <c r="B762" t="s">
        <v>999</v>
      </c>
      <c r="C762" t="s">
        <v>334</v>
      </c>
      <c r="D762" t="s">
        <v>271</v>
      </c>
      <c r="E762" t="s">
        <v>622</v>
      </c>
      <c r="F762">
        <v>1627</v>
      </c>
      <c r="G762">
        <v>1037.899409957</v>
      </c>
      <c r="H762">
        <v>1688662.34</v>
      </c>
      <c r="I762" t="s">
        <v>1070</v>
      </c>
      <c r="J762">
        <v>0.50157761429557002</v>
      </c>
    </row>
    <row r="763" spans="1:10" x14ac:dyDescent="0.25">
      <c r="A763" t="s">
        <v>124</v>
      </c>
      <c r="B763" t="s">
        <v>1571</v>
      </c>
      <c r="C763" t="s">
        <v>98</v>
      </c>
      <c r="D763" t="s">
        <v>1572</v>
      </c>
      <c r="E763" t="s">
        <v>622</v>
      </c>
      <c r="F763">
        <v>2364</v>
      </c>
      <c r="G763">
        <v>997.47228426395998</v>
      </c>
      <c r="H763">
        <v>2358024.48</v>
      </c>
      <c r="I763" t="s">
        <v>1070</v>
      </c>
      <c r="J763">
        <v>0.44359423734552</v>
      </c>
    </row>
    <row r="764" spans="1:10" x14ac:dyDescent="0.25">
      <c r="A764" t="s">
        <v>124</v>
      </c>
      <c r="B764" t="s">
        <v>1571</v>
      </c>
      <c r="C764" t="s">
        <v>106</v>
      </c>
      <c r="D764" t="s">
        <v>1572</v>
      </c>
      <c r="E764" t="s">
        <v>622</v>
      </c>
      <c r="F764">
        <v>1448</v>
      </c>
      <c r="G764">
        <v>997.47228591160001</v>
      </c>
      <c r="H764">
        <v>1444339.87</v>
      </c>
      <c r="I764" t="s">
        <v>1070</v>
      </c>
      <c r="J764">
        <v>0.44021005042639</v>
      </c>
    </row>
    <row r="765" spans="1:10" x14ac:dyDescent="0.25">
      <c r="A765" t="s">
        <v>124</v>
      </c>
      <c r="B765" t="s">
        <v>1096</v>
      </c>
      <c r="C765" t="s">
        <v>800</v>
      </c>
      <c r="D765" t="s">
        <v>1097</v>
      </c>
      <c r="E765" t="s">
        <v>621</v>
      </c>
      <c r="F765">
        <v>1477</v>
      </c>
      <c r="G765">
        <v>1148.2644346648999</v>
      </c>
      <c r="H765">
        <v>1695986.57</v>
      </c>
      <c r="I765" t="s">
        <v>1070</v>
      </c>
      <c r="J765">
        <v>0.79159973725208999</v>
      </c>
    </row>
    <row r="766" spans="1:10" x14ac:dyDescent="0.25">
      <c r="A766" t="s">
        <v>124</v>
      </c>
      <c r="B766" t="s">
        <v>1000</v>
      </c>
      <c r="C766" t="s">
        <v>800</v>
      </c>
      <c r="D766" t="s">
        <v>199</v>
      </c>
      <c r="E766" t="s">
        <v>621</v>
      </c>
      <c r="F766">
        <v>3528</v>
      </c>
      <c r="G766">
        <v>70.670836167800005</v>
      </c>
      <c r="H766">
        <v>249326.71</v>
      </c>
      <c r="I766" t="s">
        <v>1070</v>
      </c>
      <c r="J766">
        <v>0.11637294871146001</v>
      </c>
    </row>
    <row r="767" spans="1:10" x14ac:dyDescent="0.25">
      <c r="A767" t="s">
        <v>124</v>
      </c>
      <c r="B767" t="s">
        <v>1000</v>
      </c>
      <c r="C767" t="s">
        <v>800</v>
      </c>
      <c r="D767" t="s">
        <v>925</v>
      </c>
      <c r="E767" t="s">
        <v>621</v>
      </c>
      <c r="F767">
        <v>1481</v>
      </c>
      <c r="G767">
        <v>40.333173531398003</v>
      </c>
      <c r="H767">
        <v>59733.43</v>
      </c>
      <c r="I767" t="s">
        <v>1070</v>
      </c>
      <c r="J767">
        <v>2.7880508212499999E-2</v>
      </c>
    </row>
    <row r="768" spans="1:10" x14ac:dyDescent="0.25">
      <c r="A768" t="s">
        <v>124</v>
      </c>
      <c r="B768" t="s">
        <v>1000</v>
      </c>
      <c r="C768" t="s">
        <v>860</v>
      </c>
      <c r="D768" t="s">
        <v>199</v>
      </c>
      <c r="E768" t="s">
        <v>621</v>
      </c>
      <c r="F768">
        <v>1201</v>
      </c>
      <c r="G768">
        <v>70.670832639466994</v>
      </c>
      <c r="H768">
        <v>84875.67</v>
      </c>
      <c r="I768" t="s">
        <v>1070</v>
      </c>
      <c r="J768">
        <v>0.16158523897666999</v>
      </c>
    </row>
    <row r="769" spans="1:10" x14ac:dyDescent="0.25">
      <c r="A769" t="s">
        <v>124</v>
      </c>
      <c r="B769" t="s">
        <v>1000</v>
      </c>
      <c r="C769" t="s">
        <v>860</v>
      </c>
      <c r="D769" t="s">
        <v>924</v>
      </c>
      <c r="E769" t="s">
        <v>621</v>
      </c>
      <c r="F769">
        <v>7168</v>
      </c>
      <c r="G769">
        <v>10.5</v>
      </c>
      <c r="H769">
        <v>75264</v>
      </c>
      <c r="I769" t="s">
        <v>1070</v>
      </c>
      <c r="J769">
        <v>0.14328666184715</v>
      </c>
    </row>
    <row r="770" spans="1:10" x14ac:dyDescent="0.25">
      <c r="A770" t="s">
        <v>124</v>
      </c>
      <c r="B770" t="s">
        <v>1000</v>
      </c>
      <c r="C770" t="s">
        <v>860</v>
      </c>
      <c r="D770" t="s">
        <v>10</v>
      </c>
      <c r="E770" t="s">
        <v>621</v>
      </c>
      <c r="F770">
        <v>893</v>
      </c>
      <c r="G770">
        <v>70.670839865622</v>
      </c>
      <c r="H770">
        <v>63109.06</v>
      </c>
      <c r="I770" t="s">
        <v>1070</v>
      </c>
      <c r="J770">
        <v>0.12014623910118</v>
      </c>
    </row>
    <row r="771" spans="1:10" x14ac:dyDescent="0.25">
      <c r="A771" t="s">
        <v>124</v>
      </c>
      <c r="B771" t="s">
        <v>1000</v>
      </c>
      <c r="C771" t="s">
        <v>860</v>
      </c>
      <c r="D771" t="s">
        <v>925</v>
      </c>
      <c r="E771" t="s">
        <v>621</v>
      </c>
      <c r="F771">
        <v>507</v>
      </c>
      <c r="G771">
        <v>40.333175542406003</v>
      </c>
      <c r="H771">
        <v>20448.919999999998</v>
      </c>
      <c r="I771" t="s">
        <v>1070</v>
      </c>
      <c r="J771">
        <v>3.8930398134290001E-2</v>
      </c>
    </row>
    <row r="772" spans="1:10" x14ac:dyDescent="0.25">
      <c r="A772" t="s">
        <v>124</v>
      </c>
      <c r="B772" t="s">
        <v>1000</v>
      </c>
      <c r="C772" t="s">
        <v>860</v>
      </c>
      <c r="D772" t="s">
        <v>964</v>
      </c>
      <c r="E772" t="s">
        <v>621</v>
      </c>
      <c r="F772">
        <v>384</v>
      </c>
      <c r="G772">
        <v>40.333177083332998</v>
      </c>
      <c r="H772">
        <v>15487.94</v>
      </c>
      <c r="I772" t="s">
        <v>1070</v>
      </c>
      <c r="J772">
        <v>2.948574645898E-2</v>
      </c>
    </row>
    <row r="773" spans="1:10" x14ac:dyDescent="0.25">
      <c r="A773" t="s">
        <v>124</v>
      </c>
      <c r="B773" t="s">
        <v>1000</v>
      </c>
      <c r="C773" t="s">
        <v>98</v>
      </c>
      <c r="D773" t="s">
        <v>199</v>
      </c>
      <c r="E773" t="s">
        <v>621</v>
      </c>
      <c r="F773">
        <v>18096</v>
      </c>
      <c r="G773">
        <v>70.670834991158003</v>
      </c>
      <c r="H773">
        <v>1278859.43</v>
      </c>
      <c r="I773" t="s">
        <v>1070</v>
      </c>
      <c r="J773">
        <v>0.24058048520471001</v>
      </c>
    </row>
    <row r="774" spans="1:10" x14ac:dyDescent="0.25">
      <c r="A774" t="s">
        <v>124</v>
      </c>
      <c r="B774" t="s">
        <v>1000</v>
      </c>
      <c r="C774" t="s">
        <v>98</v>
      </c>
      <c r="D774" t="s">
        <v>924</v>
      </c>
      <c r="E774" t="s">
        <v>621</v>
      </c>
      <c r="F774">
        <v>119586</v>
      </c>
      <c r="G774">
        <v>10.5</v>
      </c>
      <c r="H774">
        <v>1255653</v>
      </c>
      <c r="I774" t="s">
        <v>1070</v>
      </c>
      <c r="J774">
        <v>0.23621486529503999</v>
      </c>
    </row>
    <row r="775" spans="1:10" x14ac:dyDescent="0.25">
      <c r="A775" t="s">
        <v>124</v>
      </c>
      <c r="B775" t="s">
        <v>1000</v>
      </c>
      <c r="C775" t="s">
        <v>98</v>
      </c>
      <c r="D775" t="s">
        <v>10</v>
      </c>
      <c r="E775" t="s">
        <v>621</v>
      </c>
      <c r="F775">
        <v>16149</v>
      </c>
      <c r="G775">
        <v>70.670834726608007</v>
      </c>
      <c r="H775">
        <v>1141263.31</v>
      </c>
      <c r="I775" t="s">
        <v>1070</v>
      </c>
      <c r="J775">
        <v>0.2146957471832</v>
      </c>
    </row>
    <row r="776" spans="1:10" x14ac:dyDescent="0.25">
      <c r="A776" t="s">
        <v>124</v>
      </c>
      <c r="B776" t="s">
        <v>1000</v>
      </c>
      <c r="C776" t="s">
        <v>98</v>
      </c>
      <c r="D776" t="s">
        <v>925</v>
      </c>
      <c r="E776" t="s">
        <v>621</v>
      </c>
      <c r="F776">
        <v>7594</v>
      </c>
      <c r="G776">
        <v>40.333176191729997</v>
      </c>
      <c r="H776">
        <v>306290.14</v>
      </c>
      <c r="I776" t="s">
        <v>1070</v>
      </c>
      <c r="J776">
        <v>5.7619648231879997E-2</v>
      </c>
    </row>
    <row r="777" spans="1:10" x14ac:dyDescent="0.25">
      <c r="A777" t="s">
        <v>124</v>
      </c>
      <c r="B777" t="s">
        <v>1000</v>
      </c>
      <c r="C777" t="s">
        <v>98</v>
      </c>
      <c r="D777" t="s">
        <v>964</v>
      </c>
      <c r="E777" t="s">
        <v>621</v>
      </c>
      <c r="F777">
        <v>6781</v>
      </c>
      <c r="G777">
        <v>40.333176522636997</v>
      </c>
      <c r="H777">
        <v>273499.27</v>
      </c>
      <c r="I777" t="s">
        <v>1070</v>
      </c>
      <c r="J777">
        <v>5.1450992608100002E-2</v>
      </c>
    </row>
    <row r="778" spans="1:10" x14ac:dyDescent="0.25">
      <c r="A778" t="s">
        <v>124</v>
      </c>
      <c r="B778" t="s">
        <v>1000</v>
      </c>
      <c r="C778" t="s">
        <v>106</v>
      </c>
      <c r="D778" t="s">
        <v>199</v>
      </c>
      <c r="E778" t="s">
        <v>621</v>
      </c>
      <c r="F778">
        <v>31824</v>
      </c>
      <c r="G778">
        <v>70.670834904475001</v>
      </c>
      <c r="H778">
        <v>2249028.65</v>
      </c>
      <c r="I778" t="s">
        <v>1070</v>
      </c>
      <c r="J778">
        <v>0.68546540602448003</v>
      </c>
    </row>
    <row r="779" spans="1:10" x14ac:dyDescent="0.25">
      <c r="A779" t="s">
        <v>124</v>
      </c>
      <c r="B779" t="s">
        <v>1000</v>
      </c>
      <c r="C779" t="s">
        <v>106</v>
      </c>
      <c r="D779" t="s">
        <v>924</v>
      </c>
      <c r="E779" t="s">
        <v>621</v>
      </c>
      <c r="F779">
        <v>191757</v>
      </c>
      <c r="G779">
        <v>10.5</v>
      </c>
      <c r="H779">
        <v>2013448.5</v>
      </c>
      <c r="I779" t="s">
        <v>1070</v>
      </c>
      <c r="J779">
        <v>0.61366461185893995</v>
      </c>
    </row>
    <row r="780" spans="1:10" x14ac:dyDescent="0.25">
      <c r="A780" t="s">
        <v>124</v>
      </c>
      <c r="B780" t="s">
        <v>1000</v>
      </c>
      <c r="C780" t="s">
        <v>106</v>
      </c>
      <c r="D780" t="s">
        <v>10</v>
      </c>
      <c r="E780" t="s">
        <v>621</v>
      </c>
      <c r="F780">
        <v>23092</v>
      </c>
      <c r="G780">
        <v>70.670834921185005</v>
      </c>
      <c r="H780">
        <v>1631930.92</v>
      </c>
      <c r="I780" t="s">
        <v>1070</v>
      </c>
      <c r="J780">
        <v>0.49738458897875998</v>
      </c>
    </row>
    <row r="781" spans="1:10" x14ac:dyDescent="0.25">
      <c r="A781" t="s">
        <v>124</v>
      </c>
      <c r="B781" t="s">
        <v>1000</v>
      </c>
      <c r="C781" t="s">
        <v>106</v>
      </c>
      <c r="D781" t="s">
        <v>925</v>
      </c>
      <c r="E781" t="s">
        <v>621</v>
      </c>
      <c r="F781">
        <v>13352</v>
      </c>
      <c r="G781">
        <v>40.333176303176003</v>
      </c>
      <c r="H781">
        <v>538528.56999999995</v>
      </c>
      <c r="I781" t="s">
        <v>1070</v>
      </c>
      <c r="J781">
        <v>0.16413428298961</v>
      </c>
    </row>
    <row r="782" spans="1:10" x14ac:dyDescent="0.25">
      <c r="A782" t="s">
        <v>124</v>
      </c>
      <c r="B782" t="s">
        <v>1000</v>
      </c>
      <c r="C782" t="s">
        <v>106</v>
      </c>
      <c r="D782" t="s">
        <v>964</v>
      </c>
      <c r="E782" t="s">
        <v>621</v>
      </c>
      <c r="F782">
        <v>9695</v>
      </c>
      <c r="G782">
        <v>40.333175863847003</v>
      </c>
      <c r="H782">
        <v>391030.14</v>
      </c>
      <c r="I782" t="s">
        <v>1070</v>
      </c>
      <c r="J782">
        <v>0.11917928821534</v>
      </c>
    </row>
    <row r="783" spans="1:10" x14ac:dyDescent="0.25">
      <c r="A783" t="s">
        <v>124</v>
      </c>
      <c r="B783" t="s">
        <v>1000</v>
      </c>
      <c r="C783" t="s">
        <v>334</v>
      </c>
      <c r="D783" t="s">
        <v>199</v>
      </c>
      <c r="E783" t="s">
        <v>621</v>
      </c>
      <c r="F783">
        <v>21752</v>
      </c>
      <c r="G783">
        <v>70.670834865759005</v>
      </c>
      <c r="H783">
        <v>1537232</v>
      </c>
      <c r="I783" t="s">
        <v>1070</v>
      </c>
      <c r="J783">
        <v>0.45659877698154999</v>
      </c>
    </row>
    <row r="784" spans="1:10" x14ac:dyDescent="0.25">
      <c r="A784" t="s">
        <v>124</v>
      </c>
      <c r="B784" t="s">
        <v>1000</v>
      </c>
      <c r="C784" t="s">
        <v>334</v>
      </c>
      <c r="D784" t="s">
        <v>924</v>
      </c>
      <c r="E784" t="s">
        <v>621</v>
      </c>
      <c r="F784">
        <v>75934</v>
      </c>
      <c r="G784">
        <v>10.5</v>
      </c>
      <c r="H784">
        <v>797307</v>
      </c>
      <c r="I784" t="s">
        <v>1070</v>
      </c>
      <c r="J784">
        <v>0.23682137834681</v>
      </c>
    </row>
    <row r="785" spans="1:10" x14ac:dyDescent="0.25">
      <c r="A785" t="s">
        <v>124</v>
      </c>
      <c r="B785" t="s">
        <v>1000</v>
      </c>
      <c r="C785" t="s">
        <v>334</v>
      </c>
      <c r="D785" t="s">
        <v>925</v>
      </c>
      <c r="E785" t="s">
        <v>621</v>
      </c>
      <c r="F785">
        <v>9128</v>
      </c>
      <c r="G785">
        <v>40.333175942155997</v>
      </c>
      <c r="H785">
        <v>368161.23</v>
      </c>
      <c r="I785" t="s">
        <v>1070</v>
      </c>
      <c r="J785">
        <v>0.10935367423396</v>
      </c>
    </row>
    <row r="786" spans="1:10" x14ac:dyDescent="0.25">
      <c r="A786" t="s">
        <v>124</v>
      </c>
      <c r="B786" t="s">
        <v>1000</v>
      </c>
      <c r="C786" t="s">
        <v>267</v>
      </c>
      <c r="D786" t="s">
        <v>10</v>
      </c>
      <c r="E786" t="s">
        <v>621</v>
      </c>
      <c r="F786">
        <v>4887</v>
      </c>
      <c r="G786">
        <v>70.984143646408995</v>
      </c>
      <c r="H786">
        <v>346899.51</v>
      </c>
      <c r="I786" t="s">
        <v>1070</v>
      </c>
      <c r="J786">
        <v>0.16306166001061001</v>
      </c>
    </row>
    <row r="787" spans="1:10" x14ac:dyDescent="0.25">
      <c r="A787" t="s">
        <v>124</v>
      </c>
      <c r="B787" t="s">
        <v>1000</v>
      </c>
      <c r="C787" t="s">
        <v>267</v>
      </c>
      <c r="D787" t="s">
        <v>199</v>
      </c>
      <c r="E787" t="s">
        <v>621</v>
      </c>
      <c r="F787">
        <v>4412</v>
      </c>
      <c r="G787">
        <v>70.984145512238996</v>
      </c>
      <c r="H787">
        <v>313182.05</v>
      </c>
      <c r="I787" t="s">
        <v>1070</v>
      </c>
      <c r="J787">
        <v>0.14721261773625999</v>
      </c>
    </row>
    <row r="788" spans="1:10" x14ac:dyDescent="0.25">
      <c r="A788" t="s">
        <v>124</v>
      </c>
      <c r="B788" t="s">
        <v>1000</v>
      </c>
      <c r="C788" t="s">
        <v>267</v>
      </c>
      <c r="D788" t="s">
        <v>924</v>
      </c>
      <c r="E788" t="s">
        <v>621</v>
      </c>
      <c r="F788">
        <v>32414</v>
      </c>
      <c r="G788">
        <v>5.6697001295735996</v>
      </c>
      <c r="H788">
        <v>183777.66</v>
      </c>
      <c r="I788" t="s">
        <v>1070</v>
      </c>
      <c r="J788">
        <v>8.6385507758329996E-2</v>
      </c>
    </row>
    <row r="789" spans="1:10" x14ac:dyDescent="0.25">
      <c r="A789" t="s">
        <v>124</v>
      </c>
      <c r="B789" t="s">
        <v>1000</v>
      </c>
      <c r="C789" t="s">
        <v>267</v>
      </c>
      <c r="D789" t="s">
        <v>964</v>
      </c>
      <c r="E789" t="s">
        <v>621</v>
      </c>
      <c r="F789">
        <v>2067</v>
      </c>
      <c r="G789">
        <v>40.484639574261998</v>
      </c>
      <c r="H789">
        <v>83681.75</v>
      </c>
      <c r="I789" t="s">
        <v>1070</v>
      </c>
      <c r="J789">
        <v>3.9334979365039997E-2</v>
      </c>
    </row>
    <row r="790" spans="1:10" x14ac:dyDescent="0.25">
      <c r="A790" t="s">
        <v>124</v>
      </c>
      <c r="B790" t="s">
        <v>1000</v>
      </c>
      <c r="C790" t="s">
        <v>267</v>
      </c>
      <c r="D790" t="s">
        <v>925</v>
      </c>
      <c r="E790" t="s">
        <v>621</v>
      </c>
      <c r="F790">
        <v>1859</v>
      </c>
      <c r="G790">
        <v>40.484642280796002</v>
      </c>
      <c r="H790">
        <v>75260.95</v>
      </c>
      <c r="I790" t="s">
        <v>1070</v>
      </c>
      <c r="J790">
        <v>3.5376744812860003E-2</v>
      </c>
    </row>
    <row r="791" spans="1:10" x14ac:dyDescent="0.25">
      <c r="A791" t="s">
        <v>124</v>
      </c>
      <c r="B791" t="s">
        <v>1000</v>
      </c>
      <c r="C791" t="s">
        <v>335</v>
      </c>
      <c r="D791" t="s">
        <v>199</v>
      </c>
      <c r="E791" t="s">
        <v>621</v>
      </c>
      <c r="F791">
        <v>627</v>
      </c>
      <c r="G791">
        <v>70.984146730462996</v>
      </c>
      <c r="H791">
        <v>44507.06</v>
      </c>
      <c r="I791" t="s">
        <v>1070</v>
      </c>
      <c r="J791">
        <v>0.10967769071298999</v>
      </c>
    </row>
    <row r="792" spans="1:10" x14ac:dyDescent="0.25">
      <c r="A792" t="s">
        <v>124</v>
      </c>
      <c r="B792" t="s">
        <v>1000</v>
      </c>
      <c r="C792" t="s">
        <v>335</v>
      </c>
      <c r="D792" t="s">
        <v>10</v>
      </c>
      <c r="E792" t="s">
        <v>621</v>
      </c>
      <c r="F792">
        <v>441</v>
      </c>
      <c r="G792">
        <v>70.984149659864002</v>
      </c>
      <c r="H792">
        <v>31304.01</v>
      </c>
      <c r="I792" t="s">
        <v>1070</v>
      </c>
      <c r="J792">
        <v>7.7141728230449999E-2</v>
      </c>
    </row>
    <row r="793" spans="1:10" x14ac:dyDescent="0.25">
      <c r="A793" t="s">
        <v>124</v>
      </c>
      <c r="B793" t="s">
        <v>1000</v>
      </c>
      <c r="C793" t="s">
        <v>335</v>
      </c>
      <c r="D793" t="s">
        <v>924</v>
      </c>
      <c r="E793" t="s">
        <v>621</v>
      </c>
      <c r="F793">
        <v>3627</v>
      </c>
      <c r="G793">
        <v>5.6696994761511004</v>
      </c>
      <c r="H793">
        <v>20564</v>
      </c>
      <c r="I793" t="s">
        <v>1070</v>
      </c>
      <c r="J793">
        <v>5.0675376711509998E-2</v>
      </c>
    </row>
    <row r="794" spans="1:10" x14ac:dyDescent="0.25">
      <c r="A794" t="s">
        <v>124</v>
      </c>
      <c r="B794" t="s">
        <v>1000</v>
      </c>
      <c r="C794" t="s">
        <v>335</v>
      </c>
      <c r="D794" t="s">
        <v>925</v>
      </c>
      <c r="E794" t="s">
        <v>621</v>
      </c>
      <c r="F794">
        <v>265</v>
      </c>
      <c r="G794">
        <v>40.484641509433999</v>
      </c>
      <c r="H794">
        <v>10728.43</v>
      </c>
      <c r="I794" t="s">
        <v>1070</v>
      </c>
      <c r="J794">
        <v>2.6437815200010002E-2</v>
      </c>
    </row>
    <row r="795" spans="1:10" x14ac:dyDescent="0.25">
      <c r="A795" t="s">
        <v>124</v>
      </c>
      <c r="B795" t="s">
        <v>1000</v>
      </c>
      <c r="C795" t="s">
        <v>335</v>
      </c>
      <c r="D795" t="s">
        <v>964</v>
      </c>
      <c r="E795" t="s">
        <v>621</v>
      </c>
      <c r="F795">
        <v>198</v>
      </c>
      <c r="G795">
        <v>40.484646464645998</v>
      </c>
      <c r="H795">
        <v>8015.96</v>
      </c>
      <c r="I795" t="s">
        <v>1070</v>
      </c>
      <c r="J795">
        <v>1.9753539812510001E-2</v>
      </c>
    </row>
    <row r="796" spans="1:10" x14ac:dyDescent="0.25">
      <c r="A796" t="s">
        <v>124</v>
      </c>
      <c r="B796" t="s">
        <v>1000</v>
      </c>
      <c r="C796" t="s">
        <v>861</v>
      </c>
      <c r="D796" t="s">
        <v>199</v>
      </c>
      <c r="E796" t="s">
        <v>621</v>
      </c>
      <c r="F796">
        <v>1095</v>
      </c>
      <c r="G796">
        <v>70.670831050228003</v>
      </c>
      <c r="H796">
        <v>77384.56</v>
      </c>
      <c r="I796" t="s">
        <v>1070</v>
      </c>
      <c r="J796">
        <v>0.2088773369727</v>
      </c>
    </row>
    <row r="797" spans="1:10" x14ac:dyDescent="0.25">
      <c r="A797" t="s">
        <v>124</v>
      </c>
      <c r="B797" t="s">
        <v>1000</v>
      </c>
      <c r="C797" t="s">
        <v>861</v>
      </c>
      <c r="D797" t="s">
        <v>10</v>
      </c>
      <c r="E797" t="s">
        <v>621</v>
      </c>
      <c r="F797">
        <v>940</v>
      </c>
      <c r="G797">
        <v>70.670829787233998</v>
      </c>
      <c r="H797">
        <v>66430.58</v>
      </c>
      <c r="I797" t="s">
        <v>1070</v>
      </c>
      <c r="J797">
        <v>0.17931022214188</v>
      </c>
    </row>
    <row r="798" spans="1:10" x14ac:dyDescent="0.25">
      <c r="A798" t="s">
        <v>124</v>
      </c>
      <c r="B798" t="s">
        <v>1000</v>
      </c>
      <c r="C798" t="s">
        <v>861</v>
      </c>
      <c r="D798" t="s">
        <v>925</v>
      </c>
      <c r="E798" t="s">
        <v>621</v>
      </c>
      <c r="F798">
        <v>461</v>
      </c>
      <c r="G798">
        <v>40.333167028200002</v>
      </c>
      <c r="H798">
        <v>18593.59</v>
      </c>
      <c r="I798" t="s">
        <v>1070</v>
      </c>
      <c r="J798">
        <v>5.0188042213619999E-2</v>
      </c>
    </row>
    <row r="799" spans="1:10" x14ac:dyDescent="0.25">
      <c r="A799" t="s">
        <v>124</v>
      </c>
      <c r="B799" t="s">
        <v>1000</v>
      </c>
      <c r="C799" t="s">
        <v>861</v>
      </c>
      <c r="D799" t="s">
        <v>964</v>
      </c>
      <c r="E799" t="s">
        <v>621</v>
      </c>
      <c r="F799">
        <v>395</v>
      </c>
      <c r="G799">
        <v>40.333164556961997</v>
      </c>
      <c r="H799">
        <v>15931.6</v>
      </c>
      <c r="I799" t="s">
        <v>1070</v>
      </c>
      <c r="J799">
        <v>4.3002766723929997E-2</v>
      </c>
    </row>
    <row r="800" spans="1:10" x14ac:dyDescent="0.25">
      <c r="A800" t="s">
        <v>124</v>
      </c>
      <c r="B800" t="s">
        <v>1576</v>
      </c>
      <c r="C800" t="s">
        <v>334</v>
      </c>
      <c r="D800" t="s">
        <v>1577</v>
      </c>
      <c r="E800" t="s">
        <v>622</v>
      </c>
      <c r="F800">
        <v>1888</v>
      </c>
      <c r="G800">
        <v>1053.2033686441</v>
      </c>
      <c r="H800">
        <v>1988447.96</v>
      </c>
      <c r="I800" t="s">
        <v>1070</v>
      </c>
      <c r="J800">
        <v>0.59062191434179001</v>
      </c>
    </row>
    <row r="801" spans="1:10" x14ac:dyDescent="0.25">
      <c r="A801" t="s">
        <v>124</v>
      </c>
      <c r="B801" t="s">
        <v>1576</v>
      </c>
      <c r="C801" t="s">
        <v>267</v>
      </c>
      <c r="D801" t="s">
        <v>1577</v>
      </c>
      <c r="E801" t="s">
        <v>622</v>
      </c>
      <c r="F801">
        <v>350</v>
      </c>
      <c r="G801">
        <v>1052.9749428570999</v>
      </c>
      <c r="H801">
        <v>368541.23</v>
      </c>
      <c r="I801" t="s">
        <v>1070</v>
      </c>
      <c r="J801">
        <v>0.17323444690409001</v>
      </c>
    </row>
    <row r="802" spans="1:10" x14ac:dyDescent="0.25">
      <c r="A802" t="s">
        <v>124</v>
      </c>
      <c r="B802" t="s">
        <v>1576</v>
      </c>
      <c r="C802" t="s">
        <v>335</v>
      </c>
      <c r="D802" t="s">
        <v>1577</v>
      </c>
      <c r="E802" t="s">
        <v>622</v>
      </c>
      <c r="F802">
        <v>149</v>
      </c>
      <c r="G802">
        <v>1052.9749664430001</v>
      </c>
      <c r="H802">
        <v>156893.26999999999</v>
      </c>
      <c r="I802" t="s">
        <v>1070</v>
      </c>
      <c r="J802">
        <v>0.38662835833258002</v>
      </c>
    </row>
    <row r="803" spans="1:10" x14ac:dyDescent="0.25">
      <c r="A803" t="s">
        <v>124</v>
      </c>
      <c r="B803" t="s">
        <v>33</v>
      </c>
      <c r="C803" t="s">
        <v>800</v>
      </c>
      <c r="D803" t="s">
        <v>1014</v>
      </c>
      <c r="E803" t="s">
        <v>619</v>
      </c>
      <c r="F803">
        <v>-1153</v>
      </c>
      <c r="G803">
        <v>993.43771013063997</v>
      </c>
      <c r="H803">
        <v>1145433.6797805999</v>
      </c>
      <c r="I803" t="s">
        <v>1070</v>
      </c>
      <c r="J803">
        <v>0.53462982313241003</v>
      </c>
    </row>
    <row r="804" spans="1:10" x14ac:dyDescent="0.25">
      <c r="A804" t="s">
        <v>124</v>
      </c>
      <c r="B804" t="s">
        <v>33</v>
      </c>
      <c r="C804" t="s">
        <v>800</v>
      </c>
      <c r="D804" t="s">
        <v>1014</v>
      </c>
      <c r="E804" t="s">
        <v>621</v>
      </c>
      <c r="F804">
        <v>2904</v>
      </c>
      <c r="G804">
        <v>993.43771013063997</v>
      </c>
      <c r="H804">
        <v>2884943.1102193999</v>
      </c>
      <c r="I804" t="s">
        <v>1070</v>
      </c>
      <c r="J804">
        <v>1.3465438043161</v>
      </c>
    </row>
    <row r="805" spans="1:10" x14ac:dyDescent="0.25">
      <c r="A805" t="s">
        <v>124</v>
      </c>
      <c r="B805" t="s">
        <v>33</v>
      </c>
      <c r="C805" t="s">
        <v>800</v>
      </c>
      <c r="D805" t="s">
        <v>2</v>
      </c>
      <c r="E805" t="s">
        <v>76</v>
      </c>
      <c r="F805">
        <v>79</v>
      </c>
      <c r="G805">
        <v>10370.131392404999</v>
      </c>
      <c r="H805">
        <v>819240.38</v>
      </c>
      <c r="I805" t="s">
        <v>1070</v>
      </c>
      <c r="J805">
        <v>0.38237948402757999</v>
      </c>
    </row>
    <row r="806" spans="1:10" x14ac:dyDescent="0.25">
      <c r="A806" t="s">
        <v>124</v>
      </c>
      <c r="B806" t="s">
        <v>33</v>
      </c>
      <c r="C806" t="s">
        <v>860</v>
      </c>
      <c r="D806" t="s">
        <v>1014</v>
      </c>
      <c r="E806" t="s">
        <v>619</v>
      </c>
      <c r="F806">
        <v>-480</v>
      </c>
      <c r="G806">
        <v>993.43771052631996</v>
      </c>
      <c r="H806">
        <v>476850.10105262999</v>
      </c>
      <c r="I806" t="s">
        <v>1070</v>
      </c>
      <c r="J806">
        <v>0.90782125825503002</v>
      </c>
    </row>
    <row r="807" spans="1:10" x14ac:dyDescent="0.25">
      <c r="A807" t="s">
        <v>124</v>
      </c>
      <c r="B807" t="s">
        <v>33</v>
      </c>
      <c r="C807" t="s">
        <v>860</v>
      </c>
      <c r="D807" t="s">
        <v>1014</v>
      </c>
      <c r="E807" t="s">
        <v>621</v>
      </c>
      <c r="F807">
        <v>660</v>
      </c>
      <c r="G807">
        <v>993.43771052631996</v>
      </c>
      <c r="H807">
        <v>655668.88894737</v>
      </c>
      <c r="I807" t="s">
        <v>1070</v>
      </c>
      <c r="J807">
        <v>1.2482542301007</v>
      </c>
    </row>
    <row r="808" spans="1:10" x14ac:dyDescent="0.25">
      <c r="A808" t="s">
        <v>124</v>
      </c>
      <c r="B808" t="s">
        <v>33</v>
      </c>
      <c r="C808" t="s">
        <v>98</v>
      </c>
      <c r="D808" t="s">
        <v>2</v>
      </c>
      <c r="E808" t="s">
        <v>76</v>
      </c>
      <c r="F808">
        <v>210</v>
      </c>
      <c r="G808">
        <v>10370.131428571</v>
      </c>
      <c r="H808">
        <v>2177727.6</v>
      </c>
      <c r="I808" t="s">
        <v>1070</v>
      </c>
      <c r="J808">
        <v>0.40967658396332002</v>
      </c>
    </row>
    <row r="809" spans="1:10" x14ac:dyDescent="0.25">
      <c r="A809" t="s">
        <v>124</v>
      </c>
      <c r="B809" t="s">
        <v>33</v>
      </c>
      <c r="C809" t="s">
        <v>106</v>
      </c>
      <c r="D809" t="s">
        <v>2</v>
      </c>
      <c r="E809" t="s">
        <v>76</v>
      </c>
      <c r="F809">
        <v>217</v>
      </c>
      <c r="G809">
        <v>10370.131428571</v>
      </c>
      <c r="H809">
        <v>2250318.52</v>
      </c>
      <c r="I809" t="s">
        <v>1070</v>
      </c>
      <c r="J809">
        <v>0.68585853630464999</v>
      </c>
    </row>
    <row r="810" spans="1:10" x14ac:dyDescent="0.25">
      <c r="A810" t="s">
        <v>124</v>
      </c>
      <c r="B810" t="s">
        <v>33</v>
      </c>
      <c r="C810" t="s">
        <v>334</v>
      </c>
      <c r="D810" t="s">
        <v>2</v>
      </c>
      <c r="E810" t="s">
        <v>76</v>
      </c>
      <c r="F810">
        <v>222</v>
      </c>
      <c r="G810">
        <v>10370.131396396</v>
      </c>
      <c r="H810">
        <v>2302169.17</v>
      </c>
      <c r="I810" t="s">
        <v>1070</v>
      </c>
      <c r="J810">
        <v>0.68380545514706004</v>
      </c>
    </row>
    <row r="811" spans="1:10" x14ac:dyDescent="0.25">
      <c r="A811" t="s">
        <v>124</v>
      </c>
      <c r="B811" t="s">
        <v>33</v>
      </c>
      <c r="C811" t="s">
        <v>909</v>
      </c>
      <c r="D811" t="s">
        <v>1014</v>
      </c>
      <c r="E811" t="s">
        <v>619</v>
      </c>
      <c r="F811">
        <v>868</v>
      </c>
      <c r="G811">
        <v>993.43770737326997</v>
      </c>
      <c r="H811">
        <v>862303.93</v>
      </c>
      <c r="I811" t="s">
        <v>1070</v>
      </c>
      <c r="J811">
        <v>1.8724164245363999</v>
      </c>
    </row>
    <row r="812" spans="1:10" x14ac:dyDescent="0.25">
      <c r="A812" t="s">
        <v>124</v>
      </c>
      <c r="B812" t="s">
        <v>33</v>
      </c>
      <c r="C812" t="s">
        <v>335</v>
      </c>
      <c r="D812" t="s">
        <v>2</v>
      </c>
      <c r="E812" t="s">
        <v>76</v>
      </c>
      <c r="F812">
        <v>28</v>
      </c>
      <c r="G812">
        <v>10370.131428571</v>
      </c>
      <c r="H812">
        <v>290363.68</v>
      </c>
      <c r="I812" t="s">
        <v>1070</v>
      </c>
      <c r="J812">
        <v>0.71553631916657001</v>
      </c>
    </row>
    <row r="813" spans="1:10" x14ac:dyDescent="0.25">
      <c r="A813" t="s">
        <v>124</v>
      </c>
      <c r="B813" t="s">
        <v>33</v>
      </c>
      <c r="C813" t="s">
        <v>861</v>
      </c>
      <c r="D813" t="s">
        <v>1014</v>
      </c>
      <c r="E813" t="s">
        <v>619</v>
      </c>
      <c r="F813">
        <v>765</v>
      </c>
      <c r="G813">
        <v>993.43771241829995</v>
      </c>
      <c r="H813">
        <v>759979.85</v>
      </c>
      <c r="I813" t="s">
        <v>1070</v>
      </c>
      <c r="J813">
        <v>2.0513467702202002</v>
      </c>
    </row>
    <row r="814" spans="1:10" x14ac:dyDescent="0.25">
      <c r="A814" t="s">
        <v>124</v>
      </c>
      <c r="B814" t="s">
        <v>714</v>
      </c>
      <c r="C814" t="s">
        <v>800</v>
      </c>
      <c r="D814" t="s">
        <v>250</v>
      </c>
      <c r="E814" t="s">
        <v>622</v>
      </c>
      <c r="F814">
        <v>1017</v>
      </c>
      <c r="G814">
        <v>1080.1211602753001</v>
      </c>
      <c r="H814">
        <v>1098483.22</v>
      </c>
      <c r="I814" t="s">
        <v>1070</v>
      </c>
      <c r="J814">
        <v>0.51271575123843005</v>
      </c>
    </row>
    <row r="815" spans="1:10" x14ac:dyDescent="0.25">
      <c r="A815" t="s">
        <v>124</v>
      </c>
      <c r="B815" t="s">
        <v>714</v>
      </c>
      <c r="C815" t="s">
        <v>98</v>
      </c>
      <c r="D815" t="s">
        <v>250</v>
      </c>
      <c r="E815" t="s">
        <v>622</v>
      </c>
      <c r="F815">
        <v>7388</v>
      </c>
      <c r="G815">
        <v>1080.121154575</v>
      </c>
      <c r="H815">
        <v>7979935.0899999999</v>
      </c>
      <c r="I815" t="s">
        <v>1070</v>
      </c>
      <c r="J815">
        <v>1.5011944321779001</v>
      </c>
    </row>
    <row r="816" spans="1:10" x14ac:dyDescent="0.25">
      <c r="A816" t="s">
        <v>124</v>
      </c>
      <c r="B816" t="s">
        <v>714</v>
      </c>
      <c r="C816" t="s">
        <v>106</v>
      </c>
      <c r="D816" t="s">
        <v>250</v>
      </c>
      <c r="E816" t="s">
        <v>622</v>
      </c>
      <c r="F816">
        <v>2458</v>
      </c>
      <c r="G816">
        <v>1080.1211554109</v>
      </c>
      <c r="H816">
        <v>2654937.7999999998</v>
      </c>
      <c r="I816" t="s">
        <v>1070</v>
      </c>
      <c r="J816">
        <v>0.80917956160618998</v>
      </c>
    </row>
    <row r="817" spans="1:10" x14ac:dyDescent="0.25">
      <c r="A817" t="s">
        <v>124</v>
      </c>
      <c r="B817" t="s">
        <v>714</v>
      </c>
      <c r="C817" t="s">
        <v>909</v>
      </c>
      <c r="D817" t="s">
        <v>250</v>
      </c>
      <c r="E817" t="s">
        <v>622</v>
      </c>
      <c r="F817">
        <v>490</v>
      </c>
      <c r="G817">
        <v>1080.1211632653001</v>
      </c>
      <c r="H817">
        <v>529259.37</v>
      </c>
      <c r="I817" t="s">
        <v>1070</v>
      </c>
      <c r="J817">
        <v>1.149239731782</v>
      </c>
    </row>
    <row r="818" spans="1:10" x14ac:dyDescent="0.25">
      <c r="A818" t="s">
        <v>124</v>
      </c>
      <c r="B818" t="s">
        <v>714</v>
      </c>
      <c r="C818" t="s">
        <v>861</v>
      </c>
      <c r="D818" t="s">
        <v>250</v>
      </c>
      <c r="E818" t="s">
        <v>621</v>
      </c>
      <c r="F818">
        <v>370</v>
      </c>
      <c r="G818">
        <v>1080.1211621622001</v>
      </c>
      <c r="H818">
        <v>399644.83</v>
      </c>
      <c r="I818" t="s">
        <v>1070</v>
      </c>
      <c r="J818">
        <v>1.0787261415624001</v>
      </c>
    </row>
    <row r="819" spans="1:10" x14ac:dyDescent="0.25">
      <c r="A819" t="s">
        <v>124</v>
      </c>
      <c r="B819" t="s">
        <v>1588</v>
      </c>
      <c r="C819" t="s">
        <v>334</v>
      </c>
      <c r="D819" t="s">
        <v>1589</v>
      </c>
      <c r="E819" t="s">
        <v>622</v>
      </c>
      <c r="F819">
        <v>1582</v>
      </c>
      <c r="G819">
        <v>1124.8708470291001</v>
      </c>
      <c r="H819">
        <v>1779545.68</v>
      </c>
      <c r="I819" t="s">
        <v>1070</v>
      </c>
      <c r="J819">
        <v>0.52857238274430995</v>
      </c>
    </row>
    <row r="820" spans="1:10" x14ac:dyDescent="0.25">
      <c r="A820" t="s">
        <v>124</v>
      </c>
      <c r="B820" t="s">
        <v>1588</v>
      </c>
      <c r="C820" t="s">
        <v>267</v>
      </c>
      <c r="D820" t="s">
        <v>1589</v>
      </c>
      <c r="E820" t="s">
        <v>622</v>
      </c>
      <c r="F820">
        <v>469</v>
      </c>
      <c r="G820">
        <v>1125.2012153518001</v>
      </c>
      <c r="H820">
        <v>527719.37</v>
      </c>
      <c r="I820" t="s">
        <v>1070</v>
      </c>
      <c r="J820">
        <v>0.24805684070281001</v>
      </c>
    </row>
    <row r="821" spans="1:10" x14ac:dyDescent="0.25">
      <c r="A821" t="s">
        <v>124</v>
      </c>
      <c r="B821" t="s">
        <v>1588</v>
      </c>
      <c r="C821" t="s">
        <v>335</v>
      </c>
      <c r="D821" t="s">
        <v>1589</v>
      </c>
      <c r="E821" t="s">
        <v>622</v>
      </c>
      <c r="F821">
        <v>179</v>
      </c>
      <c r="G821">
        <v>1125.2012290503001</v>
      </c>
      <c r="H821">
        <v>201411.02</v>
      </c>
      <c r="I821" t="s">
        <v>1070</v>
      </c>
      <c r="J821">
        <v>0.49633239215863001</v>
      </c>
    </row>
    <row r="822" spans="1:10" x14ac:dyDescent="0.25">
      <c r="A822" t="s">
        <v>124</v>
      </c>
      <c r="B822" t="s">
        <v>1592</v>
      </c>
      <c r="C822" t="s">
        <v>860</v>
      </c>
      <c r="D822" t="s">
        <v>159</v>
      </c>
      <c r="E822" t="s">
        <v>619</v>
      </c>
      <c r="F822">
        <v>115</v>
      </c>
      <c r="G822">
        <v>1055.0006956522</v>
      </c>
      <c r="H822">
        <v>121325.08</v>
      </c>
      <c r="I822" t="s">
        <v>1070</v>
      </c>
      <c r="J822">
        <v>0.23097716984930999</v>
      </c>
    </row>
    <row r="823" spans="1:10" x14ac:dyDescent="0.25">
      <c r="A823" t="s">
        <v>124</v>
      </c>
      <c r="B823" t="s">
        <v>1592</v>
      </c>
      <c r="C823" t="s">
        <v>909</v>
      </c>
      <c r="D823" t="s">
        <v>159</v>
      </c>
      <c r="E823" t="s">
        <v>619</v>
      </c>
      <c r="F823">
        <v>103</v>
      </c>
      <c r="G823">
        <v>1055.0006796117</v>
      </c>
      <c r="H823">
        <v>108665.07</v>
      </c>
      <c r="I823" t="s">
        <v>1070</v>
      </c>
      <c r="J823">
        <v>0.23595655170143001</v>
      </c>
    </row>
    <row r="824" spans="1:10" x14ac:dyDescent="0.25">
      <c r="A824" t="s">
        <v>124</v>
      </c>
      <c r="B824" t="s">
        <v>1592</v>
      </c>
      <c r="C824" t="s">
        <v>861</v>
      </c>
      <c r="D824" t="s">
        <v>159</v>
      </c>
      <c r="E824" t="s">
        <v>619</v>
      </c>
      <c r="F824">
        <v>82</v>
      </c>
      <c r="G824">
        <v>1055.0007317073</v>
      </c>
      <c r="H824">
        <v>86510.06</v>
      </c>
      <c r="I824" t="s">
        <v>1070</v>
      </c>
      <c r="J824">
        <v>0.2335089965511</v>
      </c>
    </row>
    <row r="825" spans="1:10" x14ac:dyDescent="0.25">
      <c r="A825" t="s">
        <v>124</v>
      </c>
      <c r="B825" t="s">
        <v>162</v>
      </c>
      <c r="C825" t="s">
        <v>800</v>
      </c>
      <c r="D825" t="s">
        <v>125</v>
      </c>
      <c r="E825" t="s">
        <v>619</v>
      </c>
      <c r="F825">
        <v>613</v>
      </c>
      <c r="G825">
        <v>1100.8352528548</v>
      </c>
      <c r="H825">
        <v>674812.01</v>
      </c>
      <c r="I825" t="s">
        <v>1070</v>
      </c>
      <c r="J825">
        <v>0.31496771216211</v>
      </c>
    </row>
    <row r="826" spans="1:10" x14ac:dyDescent="0.25">
      <c r="A826" t="s">
        <v>124</v>
      </c>
      <c r="B826" t="s">
        <v>162</v>
      </c>
      <c r="C826" t="s">
        <v>860</v>
      </c>
      <c r="D826" t="s">
        <v>125</v>
      </c>
      <c r="E826" t="s">
        <v>619</v>
      </c>
      <c r="F826">
        <v>440</v>
      </c>
      <c r="G826">
        <v>1100.8352500000001</v>
      </c>
      <c r="H826">
        <v>484367.51</v>
      </c>
      <c r="I826" t="s">
        <v>1070</v>
      </c>
      <c r="J826">
        <v>0.92213280738619996</v>
      </c>
    </row>
    <row r="827" spans="1:10" x14ac:dyDescent="0.25">
      <c r="A827" t="s">
        <v>124</v>
      </c>
      <c r="B827" t="s">
        <v>162</v>
      </c>
      <c r="C827" t="s">
        <v>909</v>
      </c>
      <c r="D827" t="s">
        <v>125</v>
      </c>
      <c r="E827" t="s">
        <v>619</v>
      </c>
      <c r="F827">
        <v>257</v>
      </c>
      <c r="G827">
        <v>1100.8352529183001</v>
      </c>
      <c r="H827">
        <v>282914.65999999997</v>
      </c>
      <c r="I827" t="s">
        <v>1070</v>
      </c>
      <c r="J827">
        <v>0.61432406567615006</v>
      </c>
    </row>
    <row r="828" spans="1:10" x14ac:dyDescent="0.25">
      <c r="A828" t="s">
        <v>124</v>
      </c>
      <c r="B828" t="s">
        <v>162</v>
      </c>
      <c r="C828" t="s">
        <v>861</v>
      </c>
      <c r="D828" t="s">
        <v>125</v>
      </c>
      <c r="E828" t="s">
        <v>619</v>
      </c>
      <c r="F828">
        <v>227</v>
      </c>
      <c r="G828">
        <v>1100.8352422907001</v>
      </c>
      <c r="H828">
        <v>249889.6</v>
      </c>
      <c r="I828" t="s">
        <v>1070</v>
      </c>
      <c r="J828">
        <v>0.67450501993127998</v>
      </c>
    </row>
    <row r="829" spans="1:10" x14ac:dyDescent="0.25">
      <c r="A829" t="s">
        <v>124</v>
      </c>
      <c r="B829" t="s">
        <v>1098</v>
      </c>
      <c r="C829" t="s">
        <v>800</v>
      </c>
      <c r="D829" t="s">
        <v>1099</v>
      </c>
      <c r="E829" t="s">
        <v>619</v>
      </c>
      <c r="F829">
        <v>1219</v>
      </c>
      <c r="G829">
        <v>1164.1797102138</v>
      </c>
      <c r="H829">
        <v>1419135.0667506</v>
      </c>
      <c r="I829" t="s">
        <v>1070</v>
      </c>
      <c r="J829">
        <v>0.66237962365764003</v>
      </c>
    </row>
    <row r="830" spans="1:10" x14ac:dyDescent="0.25">
      <c r="A830" t="s">
        <v>124</v>
      </c>
      <c r="B830" t="s">
        <v>1098</v>
      </c>
      <c r="C830" t="s">
        <v>800</v>
      </c>
      <c r="D830" t="s">
        <v>1099</v>
      </c>
      <c r="E830" t="s">
        <v>621</v>
      </c>
      <c r="F830">
        <v>886</v>
      </c>
      <c r="G830">
        <v>1164.1797102138</v>
      </c>
      <c r="H830">
        <v>1031463.2232494</v>
      </c>
      <c r="I830" t="s">
        <v>1070</v>
      </c>
      <c r="J830">
        <v>0.48143424656329997</v>
      </c>
    </row>
    <row r="831" spans="1:10" x14ac:dyDescent="0.25">
      <c r="A831" t="s">
        <v>124</v>
      </c>
      <c r="B831" t="s">
        <v>1098</v>
      </c>
      <c r="C831" t="s">
        <v>860</v>
      </c>
      <c r="D831" t="s">
        <v>1099</v>
      </c>
      <c r="E831" t="s">
        <v>619</v>
      </c>
      <c r="F831">
        <v>493</v>
      </c>
      <c r="G831">
        <v>1164.1797160243</v>
      </c>
      <c r="H831">
        <v>573940.6</v>
      </c>
      <c r="I831" t="s">
        <v>1070</v>
      </c>
      <c r="J831">
        <v>1.0926609358066</v>
      </c>
    </row>
    <row r="832" spans="1:10" x14ac:dyDescent="0.25">
      <c r="A832" t="s">
        <v>124</v>
      </c>
      <c r="B832" t="s">
        <v>1098</v>
      </c>
      <c r="C832" t="s">
        <v>909</v>
      </c>
      <c r="D832" t="s">
        <v>1099</v>
      </c>
      <c r="E832" t="s">
        <v>619</v>
      </c>
      <c r="F832">
        <v>444</v>
      </c>
      <c r="G832">
        <v>1164.1797072072</v>
      </c>
      <c r="H832">
        <v>516895.79</v>
      </c>
      <c r="I832" t="s">
        <v>1070</v>
      </c>
      <c r="J832">
        <v>1.1223933155096</v>
      </c>
    </row>
    <row r="833" spans="1:10" x14ac:dyDescent="0.25">
      <c r="A833" t="s">
        <v>124</v>
      </c>
      <c r="B833" t="s">
        <v>1098</v>
      </c>
      <c r="C833" t="s">
        <v>861</v>
      </c>
      <c r="D833" t="s">
        <v>1099</v>
      </c>
      <c r="E833" t="s">
        <v>619</v>
      </c>
      <c r="F833">
        <v>344</v>
      </c>
      <c r="G833">
        <v>1164.1797093022999</v>
      </c>
      <c r="H833">
        <v>400477.82</v>
      </c>
      <c r="I833" t="s">
        <v>1070</v>
      </c>
      <c r="J833">
        <v>1.0809745582093999</v>
      </c>
    </row>
    <row r="834" spans="1:10" x14ac:dyDescent="0.25">
      <c r="A834" t="s">
        <v>124</v>
      </c>
      <c r="B834" t="s">
        <v>392</v>
      </c>
      <c r="C834" t="s">
        <v>800</v>
      </c>
      <c r="D834" t="s">
        <v>1345</v>
      </c>
      <c r="E834" t="s">
        <v>619</v>
      </c>
      <c r="F834">
        <v>1800</v>
      </c>
      <c r="G834">
        <v>1190.9532333333</v>
      </c>
      <c r="H834">
        <v>2143715.8199999998</v>
      </c>
      <c r="I834" t="s">
        <v>1070</v>
      </c>
      <c r="J834">
        <v>1.0005768382088001</v>
      </c>
    </row>
    <row r="835" spans="1:10" x14ac:dyDescent="0.25">
      <c r="A835" t="s">
        <v>124</v>
      </c>
      <c r="B835" t="s">
        <v>392</v>
      </c>
      <c r="C835" t="s">
        <v>800</v>
      </c>
      <c r="D835" t="s">
        <v>433</v>
      </c>
      <c r="E835" t="s">
        <v>622</v>
      </c>
      <c r="F835">
        <v>424</v>
      </c>
      <c r="G835">
        <v>1045.2271933961999</v>
      </c>
      <c r="H835">
        <v>443176.33</v>
      </c>
      <c r="I835" t="s">
        <v>1070</v>
      </c>
      <c r="J835">
        <v>0.20685203090043</v>
      </c>
    </row>
    <row r="836" spans="1:10" x14ac:dyDescent="0.25">
      <c r="A836" t="s">
        <v>124</v>
      </c>
      <c r="B836" t="s">
        <v>392</v>
      </c>
      <c r="C836" t="s">
        <v>860</v>
      </c>
      <c r="D836" t="s">
        <v>1345</v>
      </c>
      <c r="E836" t="s">
        <v>619</v>
      </c>
      <c r="F836">
        <v>700</v>
      </c>
      <c r="G836">
        <v>1190.9532285713999</v>
      </c>
      <c r="H836">
        <v>833667.26</v>
      </c>
      <c r="I836" t="s">
        <v>1070</v>
      </c>
      <c r="J836">
        <v>1.5871253026234999</v>
      </c>
    </row>
    <row r="837" spans="1:10" x14ac:dyDescent="0.25">
      <c r="A837" t="s">
        <v>124</v>
      </c>
      <c r="B837" t="s">
        <v>392</v>
      </c>
      <c r="C837" t="s">
        <v>98</v>
      </c>
      <c r="D837" t="s">
        <v>433</v>
      </c>
      <c r="E837" t="s">
        <v>622</v>
      </c>
      <c r="F837">
        <v>1402</v>
      </c>
      <c r="G837">
        <v>1045.2271825963001</v>
      </c>
      <c r="H837">
        <v>1465408.51</v>
      </c>
      <c r="I837" t="s">
        <v>1070</v>
      </c>
      <c r="J837">
        <v>0.27567430953604</v>
      </c>
    </row>
    <row r="838" spans="1:10" x14ac:dyDescent="0.25">
      <c r="A838" t="s">
        <v>124</v>
      </c>
      <c r="B838" t="s">
        <v>392</v>
      </c>
      <c r="C838" t="s">
        <v>106</v>
      </c>
      <c r="D838" t="s">
        <v>433</v>
      </c>
      <c r="E838" t="s">
        <v>622</v>
      </c>
      <c r="F838">
        <v>1762</v>
      </c>
      <c r="G838">
        <v>1045.227185017</v>
      </c>
      <c r="H838">
        <v>1841690.3</v>
      </c>
      <c r="I838" t="s">
        <v>1070</v>
      </c>
      <c r="J838">
        <v>0.56131565476538003</v>
      </c>
    </row>
    <row r="839" spans="1:10" x14ac:dyDescent="0.25">
      <c r="A839" t="s">
        <v>124</v>
      </c>
      <c r="B839" t="s">
        <v>392</v>
      </c>
      <c r="C839" t="s">
        <v>334</v>
      </c>
      <c r="D839" t="s">
        <v>433</v>
      </c>
      <c r="E839" t="s">
        <v>622</v>
      </c>
      <c r="F839">
        <v>2385</v>
      </c>
      <c r="G839">
        <v>1045.2271865828</v>
      </c>
      <c r="H839">
        <v>2492866.84</v>
      </c>
      <c r="I839" t="s">
        <v>1070</v>
      </c>
      <c r="J839">
        <v>0.74044773353784998</v>
      </c>
    </row>
    <row r="840" spans="1:10" x14ac:dyDescent="0.25">
      <c r="A840" t="s">
        <v>124</v>
      </c>
      <c r="B840" t="s">
        <v>392</v>
      </c>
      <c r="C840" t="s">
        <v>909</v>
      </c>
      <c r="D840" t="s">
        <v>1345</v>
      </c>
      <c r="E840" t="s">
        <v>619</v>
      </c>
      <c r="F840">
        <v>615</v>
      </c>
      <c r="G840">
        <v>1190.9532357723999</v>
      </c>
      <c r="H840">
        <v>732436.24</v>
      </c>
      <c r="I840" t="s">
        <v>1070</v>
      </c>
      <c r="J840">
        <v>1.5904202659747</v>
      </c>
    </row>
    <row r="841" spans="1:10" x14ac:dyDescent="0.25">
      <c r="A841" t="s">
        <v>124</v>
      </c>
      <c r="B841" t="s">
        <v>392</v>
      </c>
      <c r="C841" t="s">
        <v>335</v>
      </c>
      <c r="D841" t="s">
        <v>433</v>
      </c>
      <c r="E841" t="s">
        <v>622</v>
      </c>
      <c r="F841">
        <v>109</v>
      </c>
      <c r="G841">
        <v>1045.2271559633</v>
      </c>
      <c r="H841">
        <v>113929.76</v>
      </c>
      <c r="I841" t="s">
        <v>1070</v>
      </c>
      <c r="J841">
        <v>0.28075440121826001</v>
      </c>
    </row>
    <row r="842" spans="1:10" x14ac:dyDescent="0.25">
      <c r="A842" t="s">
        <v>124</v>
      </c>
      <c r="B842" t="s">
        <v>392</v>
      </c>
      <c r="C842" t="s">
        <v>861</v>
      </c>
      <c r="D842" t="s">
        <v>1345</v>
      </c>
      <c r="E842" t="s">
        <v>619</v>
      </c>
      <c r="F842">
        <v>485</v>
      </c>
      <c r="G842">
        <v>1190.9532371134001</v>
      </c>
      <c r="H842">
        <v>577612.31999999995</v>
      </c>
      <c r="I842" t="s">
        <v>1070</v>
      </c>
      <c r="J842">
        <v>1.5590981353932001</v>
      </c>
    </row>
    <row r="843" spans="1:10" x14ac:dyDescent="0.25">
      <c r="A843" t="s">
        <v>124</v>
      </c>
      <c r="B843" t="s">
        <v>1100</v>
      </c>
      <c r="C843" t="s">
        <v>235</v>
      </c>
      <c r="D843" t="s">
        <v>1101</v>
      </c>
      <c r="E843" t="s">
        <v>619</v>
      </c>
      <c r="F843">
        <v>75</v>
      </c>
      <c r="G843">
        <v>1287.7178666667</v>
      </c>
      <c r="H843">
        <v>96578.84</v>
      </c>
      <c r="I843" t="s">
        <v>1070</v>
      </c>
      <c r="J843">
        <v>7.9528517533078</v>
      </c>
    </row>
    <row r="844" spans="1:10" x14ac:dyDescent="0.25">
      <c r="A844" t="s">
        <v>124</v>
      </c>
      <c r="B844" t="s">
        <v>1100</v>
      </c>
      <c r="C844" t="s">
        <v>800</v>
      </c>
      <c r="D844" t="s">
        <v>1101</v>
      </c>
      <c r="E844" t="s">
        <v>619</v>
      </c>
      <c r="F844">
        <v>1455</v>
      </c>
      <c r="G844">
        <v>1287.7179385965001</v>
      </c>
      <c r="H844">
        <v>1873629.6006579001</v>
      </c>
      <c r="I844" t="s">
        <v>1070</v>
      </c>
      <c r="J844">
        <v>0.87451441292281995</v>
      </c>
    </row>
    <row r="845" spans="1:10" x14ac:dyDescent="0.25">
      <c r="A845" t="s">
        <v>124</v>
      </c>
      <c r="B845" t="s">
        <v>1100</v>
      </c>
      <c r="C845" t="s">
        <v>800</v>
      </c>
      <c r="D845" t="s">
        <v>1101</v>
      </c>
      <c r="E845" t="s">
        <v>621</v>
      </c>
      <c r="F845">
        <v>369</v>
      </c>
      <c r="G845">
        <v>1287.7179385965001</v>
      </c>
      <c r="H845">
        <v>475167.91934210999</v>
      </c>
      <c r="I845" t="s">
        <v>1070</v>
      </c>
      <c r="J845">
        <v>0.22178406760722999</v>
      </c>
    </row>
    <row r="846" spans="1:10" x14ac:dyDescent="0.25">
      <c r="A846" t="s">
        <v>124</v>
      </c>
      <c r="B846" t="s">
        <v>1100</v>
      </c>
      <c r="C846" t="s">
        <v>860</v>
      </c>
      <c r="D846" t="s">
        <v>1101</v>
      </c>
      <c r="E846" t="s">
        <v>619</v>
      </c>
      <c r="F846">
        <v>539</v>
      </c>
      <c r="G846">
        <v>1287.7179406308001</v>
      </c>
      <c r="H846">
        <v>694079.97</v>
      </c>
      <c r="I846" t="s">
        <v>1070</v>
      </c>
      <c r="J846">
        <v>1.3213807657879999</v>
      </c>
    </row>
    <row r="847" spans="1:10" x14ac:dyDescent="0.25">
      <c r="A847" t="s">
        <v>124</v>
      </c>
      <c r="B847" t="s">
        <v>1100</v>
      </c>
      <c r="C847" t="s">
        <v>909</v>
      </c>
      <c r="D847" t="s">
        <v>1101</v>
      </c>
      <c r="E847" t="s">
        <v>619</v>
      </c>
      <c r="F847">
        <v>463</v>
      </c>
      <c r="G847">
        <v>1287.7179265658999</v>
      </c>
      <c r="H847">
        <v>596213.4</v>
      </c>
      <c r="I847" t="s">
        <v>1070</v>
      </c>
      <c r="J847">
        <v>1.2946244634287001</v>
      </c>
    </row>
    <row r="848" spans="1:10" x14ac:dyDescent="0.25">
      <c r="A848" t="s">
        <v>124</v>
      </c>
      <c r="B848" t="s">
        <v>1100</v>
      </c>
      <c r="C848" t="s">
        <v>861</v>
      </c>
      <c r="D848" t="s">
        <v>1101</v>
      </c>
      <c r="E848" t="s">
        <v>619</v>
      </c>
      <c r="F848">
        <v>380</v>
      </c>
      <c r="G848">
        <v>1287.7179210526001</v>
      </c>
      <c r="H848">
        <v>489332.81</v>
      </c>
      <c r="I848" t="s">
        <v>1070</v>
      </c>
      <c r="J848">
        <v>1.3208130180771001</v>
      </c>
    </row>
    <row r="849" spans="1:10" x14ac:dyDescent="0.25">
      <c r="A849" t="s">
        <v>124</v>
      </c>
      <c r="B849" t="s">
        <v>252</v>
      </c>
      <c r="C849" t="s">
        <v>98</v>
      </c>
      <c r="D849" t="s">
        <v>253</v>
      </c>
      <c r="E849" t="s">
        <v>622</v>
      </c>
      <c r="F849">
        <v>5758</v>
      </c>
      <c r="G849">
        <v>1083.0985953058</v>
      </c>
      <c r="H849">
        <v>6091346.5</v>
      </c>
      <c r="I849" t="s">
        <v>1070</v>
      </c>
      <c r="J849">
        <v>1.1459110064347999</v>
      </c>
    </row>
    <row r="850" spans="1:10" x14ac:dyDescent="0.25">
      <c r="A850" t="s">
        <v>124</v>
      </c>
      <c r="B850" t="s">
        <v>252</v>
      </c>
      <c r="C850" t="s">
        <v>106</v>
      </c>
      <c r="D850" t="s">
        <v>253</v>
      </c>
      <c r="E850" t="s">
        <v>622</v>
      </c>
      <c r="F850">
        <v>4145</v>
      </c>
      <c r="G850">
        <v>1083.0985934861001</v>
      </c>
      <c r="H850">
        <v>4489443.67</v>
      </c>
      <c r="I850" t="s">
        <v>1070</v>
      </c>
      <c r="J850">
        <v>1.3683055251789</v>
      </c>
    </row>
    <row r="851" spans="1:10" x14ac:dyDescent="0.25">
      <c r="A851" t="s">
        <v>124</v>
      </c>
      <c r="B851" t="s">
        <v>252</v>
      </c>
      <c r="C851" t="s">
        <v>334</v>
      </c>
      <c r="D851" t="s">
        <v>253</v>
      </c>
      <c r="E851" t="s">
        <v>622</v>
      </c>
      <c r="F851">
        <v>5544</v>
      </c>
      <c r="G851">
        <v>1083.0985948773</v>
      </c>
      <c r="H851">
        <v>6004698.6100000003</v>
      </c>
      <c r="I851" t="s">
        <v>1070</v>
      </c>
      <c r="J851">
        <v>1.783555144226</v>
      </c>
    </row>
    <row r="852" spans="1:10" x14ac:dyDescent="0.25">
      <c r="A852" t="s">
        <v>124</v>
      </c>
      <c r="B852" t="s">
        <v>252</v>
      </c>
      <c r="C852" t="s">
        <v>267</v>
      </c>
      <c r="D852" t="s">
        <v>635</v>
      </c>
      <c r="E852" t="s">
        <v>76</v>
      </c>
      <c r="F852">
        <v>1377</v>
      </c>
      <c r="G852">
        <v>520.54357298474997</v>
      </c>
      <c r="H852">
        <v>716788.5</v>
      </c>
      <c r="I852" t="s">
        <v>1070</v>
      </c>
      <c r="J852">
        <v>0.33692962750657002</v>
      </c>
    </row>
    <row r="853" spans="1:10" x14ac:dyDescent="0.25">
      <c r="A853" t="s">
        <v>124</v>
      </c>
      <c r="B853" t="s">
        <v>252</v>
      </c>
      <c r="C853" t="s">
        <v>335</v>
      </c>
      <c r="D853" t="s">
        <v>253</v>
      </c>
      <c r="E853" t="s">
        <v>622</v>
      </c>
      <c r="F853">
        <v>376</v>
      </c>
      <c r="G853">
        <v>1083.0985904255001</v>
      </c>
      <c r="H853">
        <v>407245.07</v>
      </c>
      <c r="I853" t="s">
        <v>1070</v>
      </c>
      <c r="J853">
        <v>1.0035643520791999</v>
      </c>
    </row>
    <row r="854" spans="1:10" x14ac:dyDescent="0.25">
      <c r="A854" t="s">
        <v>124</v>
      </c>
      <c r="B854" t="s">
        <v>1013</v>
      </c>
      <c r="C854" t="s">
        <v>235</v>
      </c>
      <c r="D854" t="s">
        <v>996</v>
      </c>
      <c r="E854" t="s">
        <v>619</v>
      </c>
      <c r="F854">
        <v>75</v>
      </c>
      <c r="G854">
        <v>972.10013333332995</v>
      </c>
      <c r="H854">
        <v>72907.509999999995</v>
      </c>
      <c r="I854" t="s">
        <v>1070</v>
      </c>
      <c r="J854">
        <v>6.0036196203310004</v>
      </c>
    </row>
    <row r="855" spans="1:10" x14ac:dyDescent="0.25">
      <c r="A855" t="s">
        <v>124</v>
      </c>
      <c r="B855" t="s">
        <v>1013</v>
      </c>
      <c r="C855" t="s">
        <v>800</v>
      </c>
      <c r="D855" t="s">
        <v>996</v>
      </c>
      <c r="E855" t="s">
        <v>619</v>
      </c>
      <c r="F855">
        <v>1560</v>
      </c>
      <c r="G855">
        <v>972.10008342023002</v>
      </c>
      <c r="H855">
        <v>1516476.1301356</v>
      </c>
      <c r="I855" t="s">
        <v>1070</v>
      </c>
      <c r="J855">
        <v>0.70781345053008005</v>
      </c>
    </row>
    <row r="856" spans="1:10" x14ac:dyDescent="0.25">
      <c r="A856" t="s">
        <v>124</v>
      </c>
      <c r="B856" t="s">
        <v>1013</v>
      </c>
      <c r="C856" t="s">
        <v>800</v>
      </c>
      <c r="D856" t="s">
        <v>996</v>
      </c>
      <c r="E856" t="s">
        <v>621</v>
      </c>
      <c r="F856">
        <v>1317</v>
      </c>
      <c r="G856">
        <v>972.10008342023002</v>
      </c>
      <c r="H856">
        <v>1280255.8098644</v>
      </c>
      <c r="I856" t="s">
        <v>1070</v>
      </c>
      <c r="J856">
        <v>0.59755789381290003</v>
      </c>
    </row>
    <row r="857" spans="1:10" x14ac:dyDescent="0.25">
      <c r="A857" t="s">
        <v>124</v>
      </c>
      <c r="B857" t="s">
        <v>1013</v>
      </c>
      <c r="C857" t="s">
        <v>860</v>
      </c>
      <c r="D857" t="s">
        <v>996</v>
      </c>
      <c r="E857" t="s">
        <v>619</v>
      </c>
      <c r="F857">
        <v>788</v>
      </c>
      <c r="G857">
        <v>972.10008883248997</v>
      </c>
      <c r="H857">
        <v>766014.87</v>
      </c>
      <c r="I857" t="s">
        <v>1070</v>
      </c>
      <c r="J857">
        <v>1.4583295286933999</v>
      </c>
    </row>
    <row r="858" spans="1:10" x14ac:dyDescent="0.25">
      <c r="A858" t="s">
        <v>124</v>
      </c>
      <c r="B858" t="s">
        <v>1013</v>
      </c>
      <c r="C858" t="s">
        <v>909</v>
      </c>
      <c r="D858" t="s">
        <v>996</v>
      </c>
      <c r="E858" t="s">
        <v>619</v>
      </c>
      <c r="F858">
        <v>875</v>
      </c>
      <c r="G858">
        <v>972.10008000000005</v>
      </c>
      <c r="H858">
        <v>850587.57</v>
      </c>
      <c r="I858" t="s">
        <v>1070</v>
      </c>
      <c r="J858">
        <v>1.8469753890306999</v>
      </c>
    </row>
    <row r="859" spans="1:10" x14ac:dyDescent="0.25">
      <c r="A859" t="s">
        <v>124</v>
      </c>
      <c r="B859" t="s">
        <v>1013</v>
      </c>
      <c r="C859" t="s">
        <v>861</v>
      </c>
      <c r="D859" t="s">
        <v>996</v>
      </c>
      <c r="E859" t="s">
        <v>619</v>
      </c>
      <c r="F859">
        <v>660</v>
      </c>
      <c r="G859">
        <v>972.10009090909</v>
      </c>
      <c r="H859">
        <v>641586.06000000006</v>
      </c>
      <c r="I859" t="s">
        <v>1070</v>
      </c>
      <c r="J859">
        <v>1.7317768253978001</v>
      </c>
    </row>
    <row r="860" spans="1:10" x14ac:dyDescent="0.25">
      <c r="A860" t="s">
        <v>124</v>
      </c>
      <c r="B860" t="s">
        <v>1064</v>
      </c>
      <c r="C860" t="s">
        <v>800</v>
      </c>
      <c r="D860" t="s">
        <v>1053</v>
      </c>
      <c r="E860" t="s">
        <v>619</v>
      </c>
      <c r="F860">
        <v>2013</v>
      </c>
      <c r="G860">
        <v>1084.974639841</v>
      </c>
      <c r="H860">
        <v>2184053.9500000002</v>
      </c>
      <c r="I860" t="s">
        <v>1070</v>
      </c>
      <c r="J860">
        <v>1.0194046129530001</v>
      </c>
    </row>
    <row r="861" spans="1:10" x14ac:dyDescent="0.25">
      <c r="A861" t="s">
        <v>124</v>
      </c>
      <c r="B861" t="s">
        <v>1064</v>
      </c>
      <c r="C861" t="s">
        <v>860</v>
      </c>
      <c r="D861" t="s">
        <v>1053</v>
      </c>
      <c r="E861" t="s">
        <v>619</v>
      </c>
      <c r="F861">
        <v>791</v>
      </c>
      <c r="G861">
        <v>1084.9746396966</v>
      </c>
      <c r="H861">
        <v>858214.94</v>
      </c>
      <c r="I861" t="s">
        <v>1070</v>
      </c>
      <c r="J861">
        <v>1.6338588687811999</v>
      </c>
    </row>
    <row r="862" spans="1:10" x14ac:dyDescent="0.25">
      <c r="A862" t="s">
        <v>124</v>
      </c>
      <c r="B862" t="s">
        <v>1064</v>
      </c>
      <c r="C862" t="s">
        <v>909</v>
      </c>
      <c r="D862" t="s">
        <v>1053</v>
      </c>
      <c r="E862" t="s">
        <v>619</v>
      </c>
      <c r="F862">
        <v>671</v>
      </c>
      <c r="G862">
        <v>1084.9746348732999</v>
      </c>
      <c r="H862">
        <v>728017.98</v>
      </c>
      <c r="I862" t="s">
        <v>1070</v>
      </c>
      <c r="J862">
        <v>1.5808264066589</v>
      </c>
    </row>
    <row r="863" spans="1:10" x14ac:dyDescent="0.25">
      <c r="A863" t="s">
        <v>124</v>
      </c>
      <c r="B863" t="s">
        <v>1064</v>
      </c>
      <c r="C863" t="s">
        <v>861</v>
      </c>
      <c r="D863" t="s">
        <v>1053</v>
      </c>
      <c r="E863" t="s">
        <v>619</v>
      </c>
      <c r="F863">
        <v>525</v>
      </c>
      <c r="G863">
        <v>1084.9746476190001</v>
      </c>
      <c r="H863">
        <v>569611.68999999994</v>
      </c>
      <c r="I863" t="s">
        <v>1070</v>
      </c>
      <c r="J863">
        <v>1.5375027384755</v>
      </c>
    </row>
    <row r="864" spans="1:10" x14ac:dyDescent="0.25">
      <c r="A864" t="s">
        <v>124</v>
      </c>
      <c r="B864" t="s">
        <v>1245</v>
      </c>
      <c r="C864" t="s">
        <v>98</v>
      </c>
      <c r="D864" t="s">
        <v>1246</v>
      </c>
      <c r="E864" t="s">
        <v>622</v>
      </c>
      <c r="F864">
        <v>1811</v>
      </c>
      <c r="G864">
        <v>985.90733848701996</v>
      </c>
      <c r="H864">
        <v>1785478.19</v>
      </c>
      <c r="I864" t="s">
        <v>1070</v>
      </c>
      <c r="J864">
        <v>0.33588618044801</v>
      </c>
    </row>
    <row r="865" spans="1:10" x14ac:dyDescent="0.25">
      <c r="A865" t="s">
        <v>124</v>
      </c>
      <c r="B865" t="s">
        <v>1245</v>
      </c>
      <c r="C865" t="s">
        <v>106</v>
      </c>
      <c r="D865" t="s">
        <v>1246</v>
      </c>
      <c r="E865" t="s">
        <v>622</v>
      </c>
      <c r="F865">
        <v>1884</v>
      </c>
      <c r="G865">
        <v>985.90734076433</v>
      </c>
      <c r="H865">
        <v>1857449.43</v>
      </c>
      <c r="I865" t="s">
        <v>1070</v>
      </c>
      <c r="J865">
        <v>0.56611876763103997</v>
      </c>
    </row>
    <row r="866" spans="1:10" x14ac:dyDescent="0.25">
      <c r="A866" t="s">
        <v>124</v>
      </c>
      <c r="B866" t="s">
        <v>1245</v>
      </c>
      <c r="C866" t="s">
        <v>267</v>
      </c>
      <c r="D866" t="s">
        <v>1246</v>
      </c>
      <c r="E866" t="s">
        <v>622</v>
      </c>
      <c r="F866">
        <v>700</v>
      </c>
      <c r="G866">
        <v>985.90734285713995</v>
      </c>
      <c r="H866">
        <v>690135.14</v>
      </c>
      <c r="I866" t="s">
        <v>1070</v>
      </c>
      <c r="J866">
        <v>0.32440109690571001</v>
      </c>
    </row>
    <row r="867" spans="1:10" x14ac:dyDescent="0.25">
      <c r="A867" t="s">
        <v>124</v>
      </c>
      <c r="B867" t="s">
        <v>1245</v>
      </c>
      <c r="C867" t="s">
        <v>335</v>
      </c>
      <c r="D867" t="s">
        <v>1246</v>
      </c>
      <c r="E867" t="s">
        <v>622</v>
      </c>
      <c r="F867">
        <v>133</v>
      </c>
      <c r="G867">
        <v>985.90736842105002</v>
      </c>
      <c r="H867">
        <v>131125.68</v>
      </c>
      <c r="I867" t="s">
        <v>1070</v>
      </c>
      <c r="J867">
        <v>0.32312989839298001</v>
      </c>
    </row>
    <row r="868" spans="1:10" x14ac:dyDescent="0.25">
      <c r="A868" t="s">
        <v>124</v>
      </c>
      <c r="B868" t="s">
        <v>917</v>
      </c>
      <c r="C868" t="s">
        <v>800</v>
      </c>
      <c r="D868" t="s">
        <v>918</v>
      </c>
      <c r="E868" t="s">
        <v>622</v>
      </c>
      <c r="F868">
        <v>150</v>
      </c>
      <c r="G868">
        <v>1062.0885333332999</v>
      </c>
      <c r="H868">
        <v>159313.28</v>
      </c>
      <c r="I868" t="s">
        <v>1070</v>
      </c>
      <c r="J868">
        <v>7.4359286104941996E-2</v>
      </c>
    </row>
    <row r="869" spans="1:10" x14ac:dyDescent="0.25">
      <c r="A869" t="s">
        <v>124</v>
      </c>
      <c r="B869" t="s">
        <v>917</v>
      </c>
      <c r="C869" t="s">
        <v>106</v>
      </c>
      <c r="D869" t="s">
        <v>918</v>
      </c>
      <c r="E869" t="s">
        <v>622</v>
      </c>
      <c r="F869">
        <v>1070</v>
      </c>
      <c r="G869">
        <v>1062.0885327102999</v>
      </c>
      <c r="H869">
        <v>1136434.73</v>
      </c>
      <c r="I869" t="s">
        <v>1070</v>
      </c>
      <c r="J869">
        <v>0.34636583825633999</v>
      </c>
    </row>
    <row r="870" spans="1:10" x14ac:dyDescent="0.25">
      <c r="A870" t="s">
        <v>124</v>
      </c>
      <c r="B870" t="s">
        <v>917</v>
      </c>
      <c r="C870" t="s">
        <v>334</v>
      </c>
      <c r="D870" t="s">
        <v>918</v>
      </c>
      <c r="E870" t="s">
        <v>622</v>
      </c>
      <c r="F870">
        <v>2635</v>
      </c>
      <c r="G870">
        <v>1062.0885275142</v>
      </c>
      <c r="H870">
        <v>2798603.27</v>
      </c>
      <c r="I870" t="s">
        <v>1070</v>
      </c>
      <c r="J870">
        <v>0.8312595823783</v>
      </c>
    </row>
    <row r="871" spans="1:10" x14ac:dyDescent="0.25">
      <c r="A871" t="s">
        <v>124</v>
      </c>
      <c r="B871" t="s">
        <v>917</v>
      </c>
      <c r="C871" t="s">
        <v>335</v>
      </c>
      <c r="D871" t="s">
        <v>918</v>
      </c>
      <c r="E871" t="s">
        <v>622</v>
      </c>
      <c r="F871">
        <v>145</v>
      </c>
      <c r="G871">
        <v>1062.0885517240999</v>
      </c>
      <c r="H871">
        <v>154002.84</v>
      </c>
      <c r="I871" t="s">
        <v>1070</v>
      </c>
      <c r="J871">
        <v>0.37950554034443001</v>
      </c>
    </row>
    <row r="872" spans="1:10" x14ac:dyDescent="0.25">
      <c r="A872" t="s">
        <v>124</v>
      </c>
      <c r="B872" t="s">
        <v>40</v>
      </c>
      <c r="C872" t="s">
        <v>235</v>
      </c>
      <c r="D872" t="s">
        <v>39</v>
      </c>
      <c r="E872" t="s">
        <v>619</v>
      </c>
      <c r="F872">
        <v>100</v>
      </c>
      <c r="G872">
        <v>1208.1909000000001</v>
      </c>
      <c r="H872">
        <v>120819.09</v>
      </c>
      <c r="I872" t="s">
        <v>1070</v>
      </c>
      <c r="J872">
        <v>9.9489319993858008</v>
      </c>
    </row>
    <row r="873" spans="1:10" x14ac:dyDescent="0.25">
      <c r="A873" t="s">
        <v>124</v>
      </c>
      <c r="B873" t="s">
        <v>40</v>
      </c>
      <c r="C873" t="s">
        <v>909</v>
      </c>
      <c r="D873" t="s">
        <v>39</v>
      </c>
      <c r="E873" t="s">
        <v>619</v>
      </c>
      <c r="F873">
        <v>200</v>
      </c>
      <c r="G873">
        <v>1208.1909499999999</v>
      </c>
      <c r="H873">
        <v>241638.19</v>
      </c>
      <c r="I873" t="s">
        <v>1070</v>
      </c>
      <c r="J873">
        <v>0.52469587579317001</v>
      </c>
    </row>
    <row r="874" spans="1:10" x14ac:dyDescent="0.25">
      <c r="A874" t="s">
        <v>124</v>
      </c>
      <c r="B874" t="s">
        <v>1631</v>
      </c>
      <c r="C874" t="s">
        <v>800</v>
      </c>
      <c r="D874" t="s">
        <v>955</v>
      </c>
      <c r="E874" t="s">
        <v>619</v>
      </c>
      <c r="F874">
        <v>2419</v>
      </c>
      <c r="G874">
        <v>1109.8989174374999</v>
      </c>
      <c r="H874">
        <v>2684845.4812813001</v>
      </c>
      <c r="I874" t="s">
        <v>1070</v>
      </c>
      <c r="J874">
        <v>1.2531484713023</v>
      </c>
    </row>
    <row r="875" spans="1:10" x14ac:dyDescent="0.25">
      <c r="A875" t="s">
        <v>124</v>
      </c>
      <c r="B875" t="s">
        <v>1631</v>
      </c>
      <c r="C875" t="s">
        <v>800</v>
      </c>
      <c r="D875" t="s">
        <v>955</v>
      </c>
      <c r="E875" t="s">
        <v>621</v>
      </c>
      <c r="F875">
        <v>500</v>
      </c>
      <c r="G875">
        <v>1109.8989174374999</v>
      </c>
      <c r="H875">
        <v>554949.45871874003</v>
      </c>
      <c r="I875" t="s">
        <v>1070</v>
      </c>
      <c r="J875">
        <v>0.25902200729688002</v>
      </c>
    </row>
    <row r="876" spans="1:10" x14ac:dyDescent="0.25">
      <c r="A876" t="s">
        <v>124</v>
      </c>
      <c r="B876" t="s">
        <v>1631</v>
      </c>
      <c r="C876" t="s">
        <v>860</v>
      </c>
      <c r="D876" t="s">
        <v>955</v>
      </c>
      <c r="E876" t="s">
        <v>619</v>
      </c>
      <c r="F876">
        <v>946</v>
      </c>
      <c r="G876">
        <v>1109.8989112050999</v>
      </c>
      <c r="H876">
        <v>1049964.3700000001</v>
      </c>
      <c r="I876" t="s">
        <v>1070</v>
      </c>
      <c r="J876">
        <v>1.9989090353387999</v>
      </c>
    </row>
    <row r="877" spans="1:10" x14ac:dyDescent="0.25">
      <c r="A877" t="s">
        <v>124</v>
      </c>
      <c r="B877" t="s">
        <v>1631</v>
      </c>
      <c r="C877" t="s">
        <v>909</v>
      </c>
      <c r="D877" t="s">
        <v>955</v>
      </c>
      <c r="E877" t="s">
        <v>619</v>
      </c>
      <c r="F877">
        <v>635</v>
      </c>
      <c r="G877">
        <v>1109.8989133857999</v>
      </c>
      <c r="H877">
        <v>704785.81</v>
      </c>
      <c r="I877" t="s">
        <v>1070</v>
      </c>
      <c r="J877">
        <v>1.5303798121669001</v>
      </c>
    </row>
    <row r="878" spans="1:10" x14ac:dyDescent="0.25">
      <c r="A878" t="s">
        <v>124</v>
      </c>
      <c r="B878" t="s">
        <v>1631</v>
      </c>
      <c r="C878" t="s">
        <v>861</v>
      </c>
      <c r="D878" t="s">
        <v>955</v>
      </c>
      <c r="E878" t="s">
        <v>619</v>
      </c>
      <c r="F878">
        <v>500</v>
      </c>
      <c r="G878">
        <v>1109.8989200000001</v>
      </c>
      <c r="H878">
        <v>554949.46</v>
      </c>
      <c r="I878" t="s">
        <v>1070</v>
      </c>
      <c r="J878">
        <v>1.4979262705537</v>
      </c>
    </row>
    <row r="879" spans="1:10" x14ac:dyDescent="0.25">
      <c r="A879" t="s">
        <v>124</v>
      </c>
      <c r="B879" t="s">
        <v>646</v>
      </c>
      <c r="C879" t="s">
        <v>800</v>
      </c>
      <c r="D879" t="s">
        <v>1193</v>
      </c>
      <c r="E879" t="s">
        <v>619</v>
      </c>
      <c r="F879">
        <v>2607</v>
      </c>
      <c r="G879">
        <v>1043.9310471807</v>
      </c>
      <c r="H879">
        <v>2721528.24</v>
      </c>
      <c r="I879" t="s">
        <v>1070</v>
      </c>
      <c r="J879">
        <v>1.2702701057993</v>
      </c>
    </row>
    <row r="880" spans="1:10" x14ac:dyDescent="0.25">
      <c r="A880" t="s">
        <v>124</v>
      </c>
      <c r="B880" t="s">
        <v>646</v>
      </c>
      <c r="C880" t="s">
        <v>800</v>
      </c>
      <c r="D880" t="s">
        <v>1102</v>
      </c>
      <c r="E880" t="s">
        <v>621</v>
      </c>
      <c r="F880">
        <v>768</v>
      </c>
      <c r="G880">
        <v>1095.0306510416999</v>
      </c>
      <c r="H880">
        <v>840983.54</v>
      </c>
      <c r="I880" t="s">
        <v>1070</v>
      </c>
      <c r="J880">
        <v>0.39252807838998999</v>
      </c>
    </row>
    <row r="881" spans="1:10" x14ac:dyDescent="0.25">
      <c r="A881" t="s">
        <v>124</v>
      </c>
      <c r="B881" t="s">
        <v>646</v>
      </c>
      <c r="C881" t="s">
        <v>800</v>
      </c>
      <c r="D881" t="s">
        <v>885</v>
      </c>
      <c r="E881" t="s">
        <v>622</v>
      </c>
      <c r="F881">
        <v>264</v>
      </c>
      <c r="G881">
        <v>1020.7941666667</v>
      </c>
      <c r="H881">
        <v>269489.65999999997</v>
      </c>
      <c r="I881" t="s">
        <v>1070</v>
      </c>
      <c r="J881">
        <v>0.12578398191452</v>
      </c>
    </row>
    <row r="882" spans="1:10" x14ac:dyDescent="0.25">
      <c r="A882" t="s">
        <v>124</v>
      </c>
      <c r="B882" t="s">
        <v>646</v>
      </c>
      <c r="C882" t="s">
        <v>860</v>
      </c>
      <c r="D882" t="s">
        <v>1193</v>
      </c>
      <c r="E882" t="s">
        <v>619</v>
      </c>
      <c r="F882">
        <v>1063</v>
      </c>
      <c r="G882">
        <v>1043.9310442144999</v>
      </c>
      <c r="H882">
        <v>1109698.7</v>
      </c>
      <c r="I882" t="s">
        <v>1070</v>
      </c>
      <c r="J882">
        <v>2.1126305056749</v>
      </c>
    </row>
    <row r="883" spans="1:10" x14ac:dyDescent="0.25">
      <c r="A883" t="s">
        <v>124</v>
      </c>
      <c r="B883" t="s">
        <v>646</v>
      </c>
      <c r="C883" t="s">
        <v>98</v>
      </c>
      <c r="D883" t="s">
        <v>699</v>
      </c>
      <c r="E883" t="s">
        <v>622</v>
      </c>
      <c r="F883">
        <v>2222594</v>
      </c>
      <c r="G883">
        <v>1.0991470012066999</v>
      </c>
      <c r="H883">
        <v>2442957.5299999998</v>
      </c>
      <c r="I883" t="s">
        <v>1070</v>
      </c>
      <c r="J883">
        <v>0.45957193895962001</v>
      </c>
    </row>
    <row r="884" spans="1:10" x14ac:dyDescent="0.25">
      <c r="A884" t="s">
        <v>124</v>
      </c>
      <c r="B884" t="s">
        <v>646</v>
      </c>
      <c r="C884" t="s">
        <v>98</v>
      </c>
      <c r="D884" t="s">
        <v>885</v>
      </c>
      <c r="E884" t="s">
        <v>622</v>
      </c>
      <c r="F884">
        <v>447</v>
      </c>
      <c r="G884">
        <v>1020.7941610738</v>
      </c>
      <c r="H884">
        <v>456294.99</v>
      </c>
      <c r="I884" t="s">
        <v>1070</v>
      </c>
      <c r="J884">
        <v>8.5838730602843999E-2</v>
      </c>
    </row>
    <row r="885" spans="1:10" x14ac:dyDescent="0.25">
      <c r="A885" t="s">
        <v>124</v>
      </c>
      <c r="B885" t="s">
        <v>646</v>
      </c>
      <c r="C885" t="s">
        <v>106</v>
      </c>
      <c r="D885" t="s">
        <v>699</v>
      </c>
      <c r="E885" t="s">
        <v>622</v>
      </c>
      <c r="F885">
        <v>1582500</v>
      </c>
      <c r="G885">
        <v>1.0991470015797999</v>
      </c>
      <c r="H885">
        <v>1739400.13</v>
      </c>
      <c r="I885" t="s">
        <v>1070</v>
      </c>
      <c r="J885">
        <v>0.53013936320886001</v>
      </c>
    </row>
    <row r="886" spans="1:10" x14ac:dyDescent="0.25">
      <c r="A886" t="s">
        <v>124</v>
      </c>
      <c r="B886" t="s">
        <v>646</v>
      </c>
      <c r="C886" t="s">
        <v>106</v>
      </c>
      <c r="D886" t="s">
        <v>885</v>
      </c>
      <c r="E886" t="s">
        <v>622</v>
      </c>
      <c r="F886">
        <v>437</v>
      </c>
      <c r="G886">
        <v>1020.7941647597</v>
      </c>
      <c r="H886">
        <v>446087.05</v>
      </c>
      <c r="I886" t="s">
        <v>1070</v>
      </c>
      <c r="J886">
        <v>0.13595969124293</v>
      </c>
    </row>
    <row r="887" spans="1:10" x14ac:dyDescent="0.25">
      <c r="A887" t="s">
        <v>124</v>
      </c>
      <c r="B887" t="s">
        <v>646</v>
      </c>
      <c r="C887" t="s">
        <v>334</v>
      </c>
      <c r="D887" t="s">
        <v>885</v>
      </c>
      <c r="E887" t="s">
        <v>622</v>
      </c>
      <c r="F887">
        <v>821</v>
      </c>
      <c r="G887">
        <v>1020.7941656516</v>
      </c>
      <c r="H887">
        <v>838072.01</v>
      </c>
      <c r="I887" t="s">
        <v>1070</v>
      </c>
      <c r="J887">
        <v>0.24892967020493001</v>
      </c>
    </row>
    <row r="888" spans="1:10" x14ac:dyDescent="0.25">
      <c r="A888" t="s">
        <v>124</v>
      </c>
      <c r="B888" t="s">
        <v>646</v>
      </c>
      <c r="C888" t="s">
        <v>334</v>
      </c>
      <c r="D888" t="s">
        <v>699</v>
      </c>
      <c r="E888" t="s">
        <v>622</v>
      </c>
      <c r="F888">
        <v>8000</v>
      </c>
      <c r="G888">
        <v>1.0991474999999999</v>
      </c>
      <c r="H888">
        <v>8793.18</v>
      </c>
      <c r="I888" t="s">
        <v>1070</v>
      </c>
      <c r="J888">
        <v>2.6118082591167998E-3</v>
      </c>
    </row>
    <row r="889" spans="1:10" x14ac:dyDescent="0.25">
      <c r="A889" t="s">
        <v>124</v>
      </c>
      <c r="B889" t="s">
        <v>646</v>
      </c>
      <c r="C889" t="s">
        <v>909</v>
      </c>
      <c r="D889" t="s">
        <v>1102</v>
      </c>
      <c r="E889" t="s">
        <v>619</v>
      </c>
      <c r="F889">
        <v>337</v>
      </c>
      <c r="G889">
        <v>1095.0306528189999</v>
      </c>
      <c r="H889">
        <v>369025.33</v>
      </c>
      <c r="I889" t="s">
        <v>1070</v>
      </c>
      <c r="J889">
        <v>0.80130574026487</v>
      </c>
    </row>
    <row r="890" spans="1:10" x14ac:dyDescent="0.25">
      <c r="A890" t="s">
        <v>124</v>
      </c>
      <c r="B890" t="s">
        <v>646</v>
      </c>
      <c r="C890" t="s">
        <v>335</v>
      </c>
      <c r="D890" t="s">
        <v>699</v>
      </c>
      <c r="E890" t="s">
        <v>622</v>
      </c>
      <c r="F890">
        <v>93000</v>
      </c>
      <c r="G890">
        <v>1.0991469892473</v>
      </c>
      <c r="H890">
        <v>102220.67</v>
      </c>
      <c r="I890" t="s">
        <v>1070</v>
      </c>
      <c r="J890">
        <v>0.25189996887538002</v>
      </c>
    </row>
    <row r="891" spans="1:10" x14ac:dyDescent="0.25">
      <c r="A891" t="s">
        <v>124</v>
      </c>
      <c r="B891" t="s">
        <v>646</v>
      </c>
      <c r="C891" t="s">
        <v>335</v>
      </c>
      <c r="D891" t="s">
        <v>885</v>
      </c>
      <c r="E891" t="s">
        <v>622</v>
      </c>
      <c r="F891">
        <v>31</v>
      </c>
      <c r="G891">
        <v>1020.7941935484</v>
      </c>
      <c r="H891">
        <v>31644.62</v>
      </c>
      <c r="I891" t="s">
        <v>1070</v>
      </c>
      <c r="J891">
        <v>7.7981085362413993E-2</v>
      </c>
    </row>
    <row r="892" spans="1:10" x14ac:dyDescent="0.25">
      <c r="A892" t="s">
        <v>124</v>
      </c>
      <c r="B892" t="s">
        <v>646</v>
      </c>
      <c r="C892" t="s">
        <v>861</v>
      </c>
      <c r="D892" t="s">
        <v>1193</v>
      </c>
      <c r="E892" t="s">
        <v>619</v>
      </c>
      <c r="F892">
        <v>530</v>
      </c>
      <c r="G892">
        <v>1043.9310377357999</v>
      </c>
      <c r="H892">
        <v>553283.44999999995</v>
      </c>
      <c r="I892" t="s">
        <v>1070</v>
      </c>
      <c r="J892">
        <v>1.4934293562833001</v>
      </c>
    </row>
    <row r="893" spans="1:10" x14ac:dyDescent="0.25">
      <c r="A893" t="s">
        <v>124</v>
      </c>
      <c r="B893" t="s">
        <v>646</v>
      </c>
      <c r="C893" t="s">
        <v>861</v>
      </c>
      <c r="D893" t="s">
        <v>1102</v>
      </c>
      <c r="E893" t="s">
        <v>619</v>
      </c>
      <c r="F893">
        <v>397</v>
      </c>
      <c r="G893">
        <v>1095.0306549118</v>
      </c>
      <c r="H893">
        <v>434727.17</v>
      </c>
      <c r="I893" t="s">
        <v>1070</v>
      </c>
      <c r="J893">
        <v>1.1734208164946001</v>
      </c>
    </row>
    <row r="894" spans="1:10" x14ac:dyDescent="0.25">
      <c r="A894" t="s">
        <v>124</v>
      </c>
      <c r="B894" t="s">
        <v>1103</v>
      </c>
      <c r="C894" t="s">
        <v>909</v>
      </c>
      <c r="D894" t="s">
        <v>1104</v>
      </c>
      <c r="E894" t="s">
        <v>619</v>
      </c>
      <c r="F894">
        <v>192</v>
      </c>
      <c r="G894">
        <v>1421.5884895833001</v>
      </c>
      <c r="H894">
        <v>272944.99</v>
      </c>
      <c r="I894" t="s">
        <v>1070</v>
      </c>
      <c r="J894">
        <v>0.59267581242603995</v>
      </c>
    </row>
    <row r="895" spans="1:10" x14ac:dyDescent="0.25">
      <c r="A895" t="s">
        <v>124</v>
      </c>
      <c r="B895" t="s">
        <v>1105</v>
      </c>
      <c r="C895" t="s">
        <v>235</v>
      </c>
      <c r="D895" t="s">
        <v>1646</v>
      </c>
      <c r="E895" t="s">
        <v>399</v>
      </c>
      <c r="F895">
        <v>163</v>
      </c>
      <c r="G895">
        <v>1141.6765030675001</v>
      </c>
      <c r="H895">
        <v>186093.27</v>
      </c>
      <c r="I895" t="s">
        <v>1070</v>
      </c>
      <c r="J895">
        <v>15.323979751654999</v>
      </c>
    </row>
    <row r="896" spans="1:10" x14ac:dyDescent="0.25">
      <c r="A896" t="s">
        <v>124</v>
      </c>
      <c r="B896" t="s">
        <v>1105</v>
      </c>
      <c r="C896" t="s">
        <v>800</v>
      </c>
      <c r="D896" t="s">
        <v>1646</v>
      </c>
      <c r="E896" t="s">
        <v>399</v>
      </c>
      <c r="F896">
        <v>1643</v>
      </c>
      <c r="G896">
        <v>1141.6764881315</v>
      </c>
      <c r="H896">
        <v>1875774.47</v>
      </c>
      <c r="I896" t="s">
        <v>1070</v>
      </c>
      <c r="J896">
        <v>0.87551552816611</v>
      </c>
    </row>
    <row r="897" spans="1:10" x14ac:dyDescent="0.25">
      <c r="A897" t="s">
        <v>124</v>
      </c>
      <c r="B897" t="s">
        <v>1105</v>
      </c>
      <c r="C897" t="s">
        <v>800</v>
      </c>
      <c r="D897" t="s">
        <v>1107</v>
      </c>
      <c r="E897" t="s">
        <v>621</v>
      </c>
      <c r="F897">
        <v>790</v>
      </c>
      <c r="G897">
        <v>1085.1657088607999</v>
      </c>
      <c r="H897">
        <v>857280.91</v>
      </c>
      <c r="I897" t="s">
        <v>1070</v>
      </c>
      <c r="J897">
        <v>0.40013485667356002</v>
      </c>
    </row>
    <row r="898" spans="1:10" x14ac:dyDescent="0.25">
      <c r="A898" t="s">
        <v>124</v>
      </c>
      <c r="B898" t="s">
        <v>1105</v>
      </c>
      <c r="C898" t="s">
        <v>800</v>
      </c>
      <c r="D898" t="s">
        <v>1106</v>
      </c>
      <c r="E898" t="s">
        <v>621</v>
      </c>
      <c r="F898">
        <v>621</v>
      </c>
      <c r="G898">
        <v>1073.8566022544001</v>
      </c>
      <c r="H898">
        <v>666864.94999999995</v>
      </c>
      <c r="I898" t="s">
        <v>1070</v>
      </c>
      <c r="J898">
        <v>0.31125843125197999</v>
      </c>
    </row>
    <row r="899" spans="1:10" x14ac:dyDescent="0.25">
      <c r="A899" t="s">
        <v>124</v>
      </c>
      <c r="B899" t="s">
        <v>1105</v>
      </c>
      <c r="C899" t="s">
        <v>860</v>
      </c>
      <c r="D899" t="s">
        <v>1646</v>
      </c>
      <c r="E899" t="s">
        <v>399</v>
      </c>
      <c r="F899">
        <v>636</v>
      </c>
      <c r="G899">
        <v>1141.6764937107</v>
      </c>
      <c r="H899">
        <v>726106.25</v>
      </c>
      <c r="I899" t="s">
        <v>1070</v>
      </c>
      <c r="J899">
        <v>1.3823519970883</v>
      </c>
    </row>
    <row r="900" spans="1:10" x14ac:dyDescent="0.25">
      <c r="A900" t="s">
        <v>124</v>
      </c>
      <c r="B900" t="s">
        <v>1105</v>
      </c>
      <c r="C900" t="s">
        <v>909</v>
      </c>
      <c r="D900" t="s">
        <v>1106</v>
      </c>
      <c r="E900" t="s">
        <v>619</v>
      </c>
      <c r="F900">
        <v>367</v>
      </c>
      <c r="G900">
        <v>1073.8566212533999</v>
      </c>
      <c r="H900">
        <v>394105.38</v>
      </c>
      <c r="I900" t="s">
        <v>1070</v>
      </c>
      <c r="J900">
        <v>0.85576484211332005</v>
      </c>
    </row>
    <row r="901" spans="1:10" x14ac:dyDescent="0.25">
      <c r="A901" t="s">
        <v>124</v>
      </c>
      <c r="B901" t="s">
        <v>1105</v>
      </c>
      <c r="C901" t="s">
        <v>909</v>
      </c>
      <c r="D901" t="s">
        <v>1646</v>
      </c>
      <c r="E901" t="s">
        <v>399</v>
      </c>
      <c r="F901">
        <v>212</v>
      </c>
      <c r="G901">
        <v>1141.6765094340001</v>
      </c>
      <c r="H901">
        <v>242035.42</v>
      </c>
      <c r="I901" t="s">
        <v>1070</v>
      </c>
      <c r="J901">
        <v>0.52555842547019005</v>
      </c>
    </row>
    <row r="902" spans="1:10" x14ac:dyDescent="0.25">
      <c r="A902" t="s">
        <v>124</v>
      </c>
      <c r="B902" t="s">
        <v>1105</v>
      </c>
      <c r="C902" t="s">
        <v>861</v>
      </c>
      <c r="D902" t="s">
        <v>1106</v>
      </c>
      <c r="E902" t="s">
        <v>619</v>
      </c>
      <c r="F902">
        <v>355</v>
      </c>
      <c r="G902">
        <v>1073.8566197183</v>
      </c>
      <c r="H902">
        <v>381219.1</v>
      </c>
      <c r="I902" t="s">
        <v>1070</v>
      </c>
      <c r="J902">
        <v>1.0289911890837999</v>
      </c>
    </row>
    <row r="903" spans="1:10" x14ac:dyDescent="0.25">
      <c r="A903" t="s">
        <v>124</v>
      </c>
      <c r="B903" t="s">
        <v>1105</v>
      </c>
      <c r="C903" t="s">
        <v>861</v>
      </c>
      <c r="D903" t="s">
        <v>1646</v>
      </c>
      <c r="E903" t="s">
        <v>399</v>
      </c>
      <c r="F903">
        <v>113</v>
      </c>
      <c r="G903">
        <v>1141.6764601770001</v>
      </c>
      <c r="H903">
        <v>129009.44</v>
      </c>
      <c r="I903" t="s">
        <v>1070</v>
      </c>
      <c r="J903">
        <v>0.34822383523973</v>
      </c>
    </row>
    <row r="904" spans="1:10" x14ac:dyDescent="0.25">
      <c r="A904" t="s">
        <v>124</v>
      </c>
      <c r="B904" t="s">
        <v>12</v>
      </c>
      <c r="C904" t="s">
        <v>235</v>
      </c>
      <c r="D904" t="s">
        <v>38</v>
      </c>
      <c r="E904" t="s">
        <v>619</v>
      </c>
      <c r="F904">
        <v>80</v>
      </c>
      <c r="G904">
        <v>1362.0863750000001</v>
      </c>
      <c r="H904">
        <v>108966.91</v>
      </c>
      <c r="I904" t="s">
        <v>1070</v>
      </c>
      <c r="J904">
        <v>8.9729559937357006</v>
      </c>
    </row>
    <row r="905" spans="1:10" x14ac:dyDescent="0.25">
      <c r="A905" t="s">
        <v>124</v>
      </c>
      <c r="B905" t="s">
        <v>12</v>
      </c>
      <c r="C905" t="s">
        <v>800</v>
      </c>
      <c r="D905" t="s">
        <v>1108</v>
      </c>
      <c r="E905" t="s">
        <v>621</v>
      </c>
      <c r="F905">
        <v>657</v>
      </c>
      <c r="G905">
        <v>1074.7417503805</v>
      </c>
      <c r="H905">
        <v>706105.33</v>
      </c>
      <c r="I905" t="s">
        <v>1070</v>
      </c>
      <c r="J905">
        <v>0.32957383247457001</v>
      </c>
    </row>
    <row r="906" spans="1:10" x14ac:dyDescent="0.25">
      <c r="A906" t="s">
        <v>124</v>
      </c>
      <c r="B906" t="s">
        <v>12</v>
      </c>
      <c r="C906" t="s">
        <v>800</v>
      </c>
      <c r="D906" t="s">
        <v>1149</v>
      </c>
      <c r="E906" t="s">
        <v>621</v>
      </c>
      <c r="F906">
        <v>467</v>
      </c>
      <c r="G906">
        <v>1119.0475374732</v>
      </c>
      <c r="H906">
        <v>522595.2</v>
      </c>
      <c r="I906" t="s">
        <v>1070</v>
      </c>
      <c r="J906">
        <v>0.24392069508499001</v>
      </c>
    </row>
    <row r="907" spans="1:10" x14ac:dyDescent="0.25">
      <c r="A907" t="s">
        <v>124</v>
      </c>
      <c r="B907" t="s">
        <v>12</v>
      </c>
      <c r="C907" t="s">
        <v>860</v>
      </c>
      <c r="D907" t="s">
        <v>38</v>
      </c>
      <c r="E907" t="s">
        <v>619</v>
      </c>
      <c r="F907">
        <v>157</v>
      </c>
      <c r="G907">
        <v>1362.086433121</v>
      </c>
      <c r="H907">
        <v>213847.57</v>
      </c>
      <c r="I907" t="s">
        <v>1070</v>
      </c>
      <c r="J907">
        <v>0.40712032910056001</v>
      </c>
    </row>
    <row r="908" spans="1:10" x14ac:dyDescent="0.25">
      <c r="A908" t="s">
        <v>124</v>
      </c>
      <c r="B908" t="s">
        <v>12</v>
      </c>
      <c r="C908" t="s">
        <v>909</v>
      </c>
      <c r="D908" t="s">
        <v>1660</v>
      </c>
      <c r="E908" t="s">
        <v>619</v>
      </c>
      <c r="F908">
        <v>782</v>
      </c>
      <c r="G908">
        <v>1154.8454347826</v>
      </c>
      <c r="H908">
        <v>903089.13</v>
      </c>
      <c r="I908" t="s">
        <v>1070</v>
      </c>
      <c r="J908">
        <v>1.9609778652315999</v>
      </c>
    </row>
    <row r="909" spans="1:10" x14ac:dyDescent="0.25">
      <c r="A909" t="s">
        <v>124</v>
      </c>
      <c r="B909" t="s">
        <v>12</v>
      </c>
      <c r="C909" t="s">
        <v>909</v>
      </c>
      <c r="D909" t="s">
        <v>38</v>
      </c>
      <c r="E909" t="s">
        <v>619</v>
      </c>
      <c r="F909">
        <v>193</v>
      </c>
      <c r="G909">
        <v>1362.0864248705</v>
      </c>
      <c r="H909">
        <v>262882.68</v>
      </c>
      <c r="I909" t="s">
        <v>1070</v>
      </c>
      <c r="J909">
        <v>0.57082639964095006</v>
      </c>
    </row>
    <row r="910" spans="1:10" x14ac:dyDescent="0.25">
      <c r="A910" t="s">
        <v>124</v>
      </c>
      <c r="B910" t="s">
        <v>12</v>
      </c>
      <c r="C910" t="s">
        <v>861</v>
      </c>
      <c r="D910" t="s">
        <v>1149</v>
      </c>
      <c r="E910" t="s">
        <v>619</v>
      </c>
      <c r="F910">
        <v>466</v>
      </c>
      <c r="G910">
        <v>1119.0475321888</v>
      </c>
      <c r="H910">
        <v>521476.15</v>
      </c>
      <c r="I910" t="s">
        <v>1070</v>
      </c>
      <c r="J910">
        <v>1.4075747087891</v>
      </c>
    </row>
    <row r="911" spans="1:10" x14ac:dyDescent="0.25">
      <c r="A911" t="s">
        <v>124</v>
      </c>
      <c r="B911" t="s">
        <v>12</v>
      </c>
      <c r="C911" t="s">
        <v>861</v>
      </c>
      <c r="D911" t="s">
        <v>1109</v>
      </c>
      <c r="E911" t="s">
        <v>619</v>
      </c>
      <c r="F911">
        <v>104</v>
      </c>
      <c r="G911">
        <v>1118.8426923077</v>
      </c>
      <c r="H911">
        <v>116359.64</v>
      </c>
      <c r="I911" t="s">
        <v>1070</v>
      </c>
      <c r="J911">
        <v>0.31407934262728998</v>
      </c>
    </row>
    <row r="912" spans="1:10" x14ac:dyDescent="0.25">
      <c r="A912" t="s">
        <v>124</v>
      </c>
      <c r="B912" t="s">
        <v>1172</v>
      </c>
      <c r="C912" t="s">
        <v>334</v>
      </c>
      <c r="D912" t="s">
        <v>1173</v>
      </c>
      <c r="E912" t="s">
        <v>621</v>
      </c>
      <c r="F912">
        <v>2449</v>
      </c>
      <c r="G912">
        <v>1028.7040138832001</v>
      </c>
      <c r="H912">
        <v>2519296.13</v>
      </c>
      <c r="I912" t="s">
        <v>1070</v>
      </c>
      <c r="J912">
        <v>0.74829793538799005</v>
      </c>
    </row>
    <row r="913" spans="1:10" x14ac:dyDescent="0.25">
      <c r="A913" t="s">
        <v>124</v>
      </c>
      <c r="B913" t="s">
        <v>1172</v>
      </c>
      <c r="C913" t="s">
        <v>267</v>
      </c>
      <c r="D913" t="s">
        <v>1173</v>
      </c>
      <c r="E913" t="s">
        <v>621</v>
      </c>
      <c r="F913">
        <v>1048</v>
      </c>
      <c r="G913">
        <v>1030.9421946565001</v>
      </c>
      <c r="H913">
        <v>1080427.42</v>
      </c>
      <c r="I913" t="s">
        <v>1070</v>
      </c>
      <c r="J913">
        <v>0.50785972175682004</v>
      </c>
    </row>
    <row r="914" spans="1:10" x14ac:dyDescent="0.25">
      <c r="A914" t="s">
        <v>124</v>
      </c>
      <c r="B914" t="s">
        <v>1172</v>
      </c>
      <c r="C914" t="s">
        <v>335</v>
      </c>
      <c r="D914" t="s">
        <v>1173</v>
      </c>
      <c r="E914" t="s">
        <v>621</v>
      </c>
      <c r="F914">
        <v>185</v>
      </c>
      <c r="G914">
        <v>1030.9422162162</v>
      </c>
      <c r="H914">
        <v>190724.31</v>
      </c>
      <c r="I914" t="s">
        <v>1070</v>
      </c>
      <c r="J914">
        <v>0.46999738656357998</v>
      </c>
    </row>
    <row r="915" spans="1:10" x14ac:dyDescent="0.25">
      <c r="A915" t="s">
        <v>124</v>
      </c>
      <c r="B915" t="s">
        <v>11</v>
      </c>
      <c r="C915" t="s">
        <v>800</v>
      </c>
      <c r="D915" t="s">
        <v>1111</v>
      </c>
      <c r="E915" t="s">
        <v>621</v>
      </c>
      <c r="F915">
        <v>977</v>
      </c>
      <c r="G915">
        <v>1025.4793039918</v>
      </c>
      <c r="H915">
        <v>1001893.28</v>
      </c>
      <c r="I915" t="s">
        <v>1070</v>
      </c>
      <c r="J915">
        <v>0.46763251032267</v>
      </c>
    </row>
    <row r="916" spans="1:10" x14ac:dyDescent="0.25">
      <c r="A916" t="s">
        <v>124</v>
      </c>
      <c r="B916" t="s">
        <v>11</v>
      </c>
      <c r="C916" t="s">
        <v>800</v>
      </c>
      <c r="D916" t="s">
        <v>232</v>
      </c>
      <c r="E916" t="s">
        <v>619</v>
      </c>
      <c r="F916">
        <v>582</v>
      </c>
      <c r="G916">
        <v>1217.5903436425999</v>
      </c>
      <c r="H916">
        <v>708637.58</v>
      </c>
      <c r="I916" t="s">
        <v>1070</v>
      </c>
      <c r="J916">
        <v>0.33075575718442002</v>
      </c>
    </row>
    <row r="917" spans="1:10" x14ac:dyDescent="0.25">
      <c r="A917" t="s">
        <v>124</v>
      </c>
      <c r="B917" t="s">
        <v>11</v>
      </c>
      <c r="C917" t="s">
        <v>800</v>
      </c>
      <c r="D917" t="s">
        <v>1110</v>
      </c>
      <c r="E917" t="s">
        <v>621</v>
      </c>
      <c r="F917">
        <v>641</v>
      </c>
      <c r="G917">
        <v>1068.7173010920001</v>
      </c>
      <c r="H917">
        <v>685047.79</v>
      </c>
      <c r="I917" t="s">
        <v>1070</v>
      </c>
      <c r="J917">
        <v>0.31974525044093999</v>
      </c>
    </row>
    <row r="918" spans="1:10" x14ac:dyDescent="0.25">
      <c r="A918" t="s">
        <v>124</v>
      </c>
      <c r="B918" t="s">
        <v>11</v>
      </c>
      <c r="C918" t="s">
        <v>98</v>
      </c>
      <c r="D918" t="s">
        <v>1666</v>
      </c>
      <c r="E918" t="s">
        <v>622</v>
      </c>
      <c r="F918">
        <v>2830</v>
      </c>
      <c r="G918">
        <v>1006.9940459364</v>
      </c>
      <c r="H918">
        <v>2849793.15</v>
      </c>
      <c r="I918" t="s">
        <v>1070</v>
      </c>
      <c r="J918">
        <v>0.53610631682956</v>
      </c>
    </row>
    <row r="919" spans="1:10" x14ac:dyDescent="0.25">
      <c r="A919" t="s">
        <v>124</v>
      </c>
      <c r="B919" t="s">
        <v>11</v>
      </c>
      <c r="C919" t="s">
        <v>106</v>
      </c>
      <c r="D919" t="s">
        <v>1666</v>
      </c>
      <c r="E919" t="s">
        <v>622</v>
      </c>
      <c r="F919">
        <v>3715</v>
      </c>
      <c r="G919">
        <v>1006.9940457604</v>
      </c>
      <c r="H919">
        <v>3740982.88</v>
      </c>
      <c r="I919" t="s">
        <v>1070</v>
      </c>
      <c r="J919">
        <v>1.1401874977315001</v>
      </c>
    </row>
    <row r="920" spans="1:10" x14ac:dyDescent="0.25">
      <c r="A920" t="s">
        <v>124</v>
      </c>
      <c r="B920" t="s">
        <v>11</v>
      </c>
      <c r="C920" t="s">
        <v>909</v>
      </c>
      <c r="D920" t="s">
        <v>1669</v>
      </c>
      <c r="E920" t="s">
        <v>619</v>
      </c>
      <c r="F920">
        <v>350</v>
      </c>
      <c r="G920">
        <v>1157.8444285713999</v>
      </c>
      <c r="H920">
        <v>405245.55</v>
      </c>
      <c r="I920" t="s">
        <v>1070</v>
      </c>
      <c r="J920">
        <v>0.87995473219085996</v>
      </c>
    </row>
    <row r="921" spans="1:10" x14ac:dyDescent="0.25">
      <c r="A921" t="s">
        <v>124</v>
      </c>
      <c r="B921" t="s">
        <v>11</v>
      </c>
      <c r="C921" t="s">
        <v>335</v>
      </c>
      <c r="D921" t="s">
        <v>1666</v>
      </c>
      <c r="E921" t="s">
        <v>622</v>
      </c>
      <c r="F921">
        <v>131</v>
      </c>
      <c r="G921">
        <v>1009.0323664122</v>
      </c>
      <c r="H921">
        <v>132183.24</v>
      </c>
      <c r="I921" t="s">
        <v>1070</v>
      </c>
      <c r="J921">
        <v>0.32573601837913002</v>
      </c>
    </row>
    <row r="922" spans="1:10" x14ac:dyDescent="0.25">
      <c r="A922" t="s">
        <v>124</v>
      </c>
      <c r="B922" t="s">
        <v>11</v>
      </c>
      <c r="C922" t="s">
        <v>861</v>
      </c>
      <c r="D922" t="s">
        <v>1110</v>
      </c>
      <c r="E922" t="s">
        <v>619</v>
      </c>
      <c r="F922">
        <v>750</v>
      </c>
      <c r="G922">
        <v>1068.7172933332999</v>
      </c>
      <c r="H922">
        <v>801537.97</v>
      </c>
      <c r="I922" t="s">
        <v>1070</v>
      </c>
      <c r="J922">
        <v>2.1635209485729998</v>
      </c>
    </row>
    <row r="923" spans="1:10" x14ac:dyDescent="0.25">
      <c r="A923" t="s">
        <v>124</v>
      </c>
      <c r="B923" t="s">
        <v>1671</v>
      </c>
      <c r="C923" t="s">
        <v>800</v>
      </c>
      <c r="D923" t="s">
        <v>1672</v>
      </c>
      <c r="E923" t="s">
        <v>399</v>
      </c>
      <c r="F923">
        <v>1800</v>
      </c>
      <c r="G923">
        <v>1076.7518722222001</v>
      </c>
      <c r="H923">
        <v>1938153.37</v>
      </c>
      <c r="I923" t="s">
        <v>1070</v>
      </c>
      <c r="J923">
        <v>0.90463080639033</v>
      </c>
    </row>
    <row r="924" spans="1:10" x14ac:dyDescent="0.25">
      <c r="A924" t="s">
        <v>124</v>
      </c>
      <c r="B924" t="s">
        <v>1671</v>
      </c>
      <c r="C924" t="s">
        <v>860</v>
      </c>
      <c r="D924" t="s">
        <v>1672</v>
      </c>
      <c r="E924" t="s">
        <v>399</v>
      </c>
      <c r="F924">
        <v>240</v>
      </c>
      <c r="G924">
        <v>1076.7518749999999</v>
      </c>
      <c r="H924">
        <v>258420.45</v>
      </c>
      <c r="I924" t="s">
        <v>1070</v>
      </c>
      <c r="J924">
        <v>0.49197762055614003</v>
      </c>
    </row>
    <row r="925" spans="1:10" x14ac:dyDescent="0.25">
      <c r="A925" t="s">
        <v>124</v>
      </c>
      <c r="B925" t="s">
        <v>1671</v>
      </c>
      <c r="C925" t="s">
        <v>909</v>
      </c>
      <c r="D925" t="s">
        <v>1672</v>
      </c>
      <c r="E925" t="s">
        <v>399</v>
      </c>
      <c r="F925">
        <v>460</v>
      </c>
      <c r="G925">
        <v>1076.7518695652</v>
      </c>
      <c r="H925">
        <v>495305.86</v>
      </c>
      <c r="I925" t="s">
        <v>1070</v>
      </c>
      <c r="J925">
        <v>1.0755126993716999</v>
      </c>
    </row>
    <row r="926" spans="1:10" x14ac:dyDescent="0.25">
      <c r="A926" t="s">
        <v>124</v>
      </c>
      <c r="B926" t="s">
        <v>32</v>
      </c>
      <c r="C926" t="s">
        <v>800</v>
      </c>
      <c r="D926" t="s">
        <v>264</v>
      </c>
      <c r="E926" t="s">
        <v>619</v>
      </c>
      <c r="F926">
        <v>250</v>
      </c>
      <c r="G926">
        <v>1217.2731200000001</v>
      </c>
      <c r="H926">
        <v>304318.28000000003</v>
      </c>
      <c r="I926" t="s">
        <v>1070</v>
      </c>
      <c r="J926">
        <v>0.14204019934486001</v>
      </c>
    </row>
    <row r="927" spans="1:10" x14ac:dyDescent="0.25">
      <c r="A927" t="s">
        <v>124</v>
      </c>
      <c r="B927" t="s">
        <v>32</v>
      </c>
      <c r="C927" t="s">
        <v>860</v>
      </c>
      <c r="D927" t="s">
        <v>1676</v>
      </c>
      <c r="E927" t="s">
        <v>619</v>
      </c>
      <c r="F927">
        <v>600</v>
      </c>
      <c r="G927">
        <v>1268.2494666667001</v>
      </c>
      <c r="H927">
        <v>760949.68</v>
      </c>
      <c r="I927" t="s">
        <v>1070</v>
      </c>
      <c r="J927">
        <v>1.4486864833234001</v>
      </c>
    </row>
    <row r="928" spans="1:10" x14ac:dyDescent="0.25">
      <c r="A928" t="s">
        <v>124</v>
      </c>
      <c r="B928" t="s">
        <v>842</v>
      </c>
      <c r="C928" t="s">
        <v>800</v>
      </c>
      <c r="D928" t="s">
        <v>824</v>
      </c>
      <c r="E928" t="s">
        <v>619</v>
      </c>
      <c r="F928">
        <v>2373</v>
      </c>
      <c r="G928">
        <v>1100.9802486304</v>
      </c>
      <c r="H928">
        <v>2612626.13</v>
      </c>
      <c r="I928" t="s">
        <v>1070</v>
      </c>
      <c r="J928">
        <v>1.2194401740139</v>
      </c>
    </row>
    <row r="929" spans="1:10" x14ac:dyDescent="0.25">
      <c r="A929" t="s">
        <v>124</v>
      </c>
      <c r="B929" t="s">
        <v>842</v>
      </c>
      <c r="C929" t="s">
        <v>860</v>
      </c>
      <c r="D929" t="s">
        <v>824</v>
      </c>
      <c r="E929" t="s">
        <v>619</v>
      </c>
      <c r="F929">
        <v>391</v>
      </c>
      <c r="G929">
        <v>1100.980253012</v>
      </c>
      <c r="H929">
        <v>430483.27892771002</v>
      </c>
      <c r="I929" t="s">
        <v>1070</v>
      </c>
      <c r="J929">
        <v>0.81954868221946997</v>
      </c>
    </row>
    <row r="930" spans="1:10" x14ac:dyDescent="0.25">
      <c r="A930" t="s">
        <v>124</v>
      </c>
      <c r="B930" t="s">
        <v>842</v>
      </c>
      <c r="C930" t="s">
        <v>860</v>
      </c>
      <c r="D930" t="s">
        <v>824</v>
      </c>
      <c r="E930" t="s">
        <v>621</v>
      </c>
      <c r="F930">
        <v>439</v>
      </c>
      <c r="G930">
        <v>1100.980253012</v>
      </c>
      <c r="H930">
        <v>483330.33107229002</v>
      </c>
      <c r="I930" t="s">
        <v>1070</v>
      </c>
      <c r="J930">
        <v>0.92015823911598005</v>
      </c>
    </row>
    <row r="931" spans="1:10" x14ac:dyDescent="0.25">
      <c r="A931" t="s">
        <v>124</v>
      </c>
      <c r="B931" t="s">
        <v>842</v>
      </c>
      <c r="C931" t="s">
        <v>909</v>
      </c>
      <c r="D931" t="s">
        <v>824</v>
      </c>
      <c r="E931" t="s">
        <v>619</v>
      </c>
      <c r="F931">
        <v>745</v>
      </c>
      <c r="G931">
        <v>1100.9802416107</v>
      </c>
      <c r="H931">
        <v>820230.28</v>
      </c>
      <c r="I931" t="s">
        <v>1070</v>
      </c>
      <c r="J931">
        <v>1.7810572290608</v>
      </c>
    </row>
    <row r="932" spans="1:10" x14ac:dyDescent="0.25">
      <c r="A932" t="s">
        <v>124</v>
      </c>
      <c r="B932" t="s">
        <v>842</v>
      </c>
      <c r="C932" t="s">
        <v>861</v>
      </c>
      <c r="D932" t="s">
        <v>824</v>
      </c>
      <c r="E932" t="s">
        <v>619</v>
      </c>
      <c r="F932">
        <v>399</v>
      </c>
      <c r="G932">
        <v>1100.9802536232</v>
      </c>
      <c r="H932">
        <v>439291.12119565002</v>
      </c>
      <c r="I932" t="s">
        <v>1070</v>
      </c>
      <c r="J932">
        <v>1.1857398885656001</v>
      </c>
    </row>
    <row r="933" spans="1:10" x14ac:dyDescent="0.25">
      <c r="A933" t="s">
        <v>124</v>
      </c>
      <c r="B933" t="s">
        <v>842</v>
      </c>
      <c r="C933" t="s">
        <v>861</v>
      </c>
      <c r="D933" t="s">
        <v>824</v>
      </c>
      <c r="E933" t="s">
        <v>621</v>
      </c>
      <c r="F933">
        <v>153</v>
      </c>
      <c r="G933">
        <v>1100.9802536232</v>
      </c>
      <c r="H933">
        <v>168449.97880434999</v>
      </c>
      <c r="I933" t="s">
        <v>1070</v>
      </c>
      <c r="J933">
        <v>0.45468221290861999</v>
      </c>
    </row>
    <row r="934" spans="1:10" x14ac:dyDescent="0.25">
      <c r="A934" t="s">
        <v>124</v>
      </c>
      <c r="B934" t="s">
        <v>1112</v>
      </c>
      <c r="C934" t="s">
        <v>800</v>
      </c>
      <c r="D934" t="s">
        <v>1113</v>
      </c>
      <c r="E934" t="s">
        <v>621</v>
      </c>
      <c r="F934">
        <v>144</v>
      </c>
      <c r="G934">
        <v>842.58972222221996</v>
      </c>
      <c r="H934">
        <v>121332.92</v>
      </c>
      <c r="I934" t="s">
        <v>1070</v>
      </c>
      <c r="J934">
        <v>5.6631997735710003E-2</v>
      </c>
    </row>
    <row r="935" spans="1:10" x14ac:dyDescent="0.25">
      <c r="A935" t="s">
        <v>124</v>
      </c>
      <c r="B935" t="s">
        <v>1114</v>
      </c>
      <c r="C935" t="s">
        <v>800</v>
      </c>
      <c r="D935" t="s">
        <v>1115</v>
      </c>
      <c r="E935" t="s">
        <v>621</v>
      </c>
      <c r="F935">
        <v>22</v>
      </c>
      <c r="G935">
        <v>1107.5327272727</v>
      </c>
      <c r="H935">
        <v>24365.72</v>
      </c>
      <c r="I935" t="s">
        <v>1070</v>
      </c>
      <c r="J935">
        <v>1.137267115857E-2</v>
      </c>
    </row>
    <row r="936" spans="1:10" x14ac:dyDescent="0.25">
      <c r="A936" t="s">
        <v>124</v>
      </c>
      <c r="B936" t="s">
        <v>1283</v>
      </c>
      <c r="C936" t="s">
        <v>800</v>
      </c>
      <c r="D936" t="s">
        <v>1268</v>
      </c>
      <c r="E936" t="s">
        <v>619</v>
      </c>
      <c r="F936">
        <v>2284</v>
      </c>
      <c r="G936">
        <v>1141.5231698774001</v>
      </c>
      <c r="H936">
        <v>2607238.92</v>
      </c>
      <c r="I936" t="s">
        <v>1070</v>
      </c>
      <c r="J936">
        <v>1.2169257000811</v>
      </c>
    </row>
    <row r="937" spans="1:10" x14ac:dyDescent="0.25">
      <c r="A937" t="s">
        <v>124</v>
      </c>
      <c r="B937" t="s">
        <v>1283</v>
      </c>
      <c r="C937" t="s">
        <v>860</v>
      </c>
      <c r="D937" t="s">
        <v>1268</v>
      </c>
      <c r="E937" t="s">
        <v>619</v>
      </c>
      <c r="F937">
        <v>879</v>
      </c>
      <c r="G937">
        <v>1141.5231626848999</v>
      </c>
      <c r="H937">
        <v>1003398.86</v>
      </c>
      <c r="I937" t="s">
        <v>1070</v>
      </c>
      <c r="J937">
        <v>1.9102581998118</v>
      </c>
    </row>
    <row r="938" spans="1:10" x14ac:dyDescent="0.25">
      <c r="A938" t="s">
        <v>124</v>
      </c>
      <c r="B938" t="s">
        <v>1283</v>
      </c>
      <c r="C938" t="s">
        <v>909</v>
      </c>
      <c r="D938" t="s">
        <v>1268</v>
      </c>
      <c r="E938" t="s">
        <v>619</v>
      </c>
      <c r="F938">
        <v>782</v>
      </c>
      <c r="G938">
        <v>1141.5231713554999</v>
      </c>
      <c r="H938">
        <v>892671.12</v>
      </c>
      <c r="I938" t="s">
        <v>1070</v>
      </c>
      <c r="J938">
        <v>1.9383560814773</v>
      </c>
    </row>
    <row r="939" spans="1:10" x14ac:dyDescent="0.25">
      <c r="A939" t="s">
        <v>124</v>
      </c>
      <c r="B939" t="s">
        <v>1283</v>
      </c>
      <c r="C939" t="s">
        <v>861</v>
      </c>
      <c r="D939" t="s">
        <v>1268</v>
      </c>
      <c r="E939" t="s">
        <v>619</v>
      </c>
      <c r="F939">
        <v>605</v>
      </c>
      <c r="G939">
        <v>1141.5231735537</v>
      </c>
      <c r="H939">
        <v>690621.52</v>
      </c>
      <c r="I939" t="s">
        <v>1070</v>
      </c>
      <c r="J939">
        <v>1.8641339299938</v>
      </c>
    </row>
    <row r="940" spans="1:10" x14ac:dyDescent="0.25">
      <c r="A940" t="s">
        <v>124</v>
      </c>
      <c r="B940" t="s">
        <v>31</v>
      </c>
      <c r="C940" t="s">
        <v>800</v>
      </c>
      <c r="D940" t="s">
        <v>708</v>
      </c>
      <c r="E940" t="s">
        <v>619</v>
      </c>
      <c r="F940">
        <v>8374</v>
      </c>
      <c r="G940">
        <v>1092.3934943687</v>
      </c>
      <c r="H940">
        <v>3685735.65</v>
      </c>
      <c r="I940" t="s">
        <v>1070</v>
      </c>
      <c r="J940">
        <v>1.7203127806139999</v>
      </c>
    </row>
    <row r="941" spans="1:10" x14ac:dyDescent="0.25">
      <c r="A941" t="s">
        <v>124</v>
      </c>
      <c r="B941" t="s">
        <v>31</v>
      </c>
      <c r="C941" t="s">
        <v>800</v>
      </c>
      <c r="D941" t="s">
        <v>1116</v>
      </c>
      <c r="E941" t="s">
        <v>621</v>
      </c>
      <c r="F941">
        <v>1500</v>
      </c>
      <c r="G941">
        <v>1066.3566466667</v>
      </c>
      <c r="H941">
        <v>1599534.97</v>
      </c>
      <c r="I941" t="s">
        <v>1070</v>
      </c>
      <c r="J941">
        <v>0.74658106636867005</v>
      </c>
    </row>
    <row r="942" spans="1:10" x14ac:dyDescent="0.25">
      <c r="A942" t="s">
        <v>124</v>
      </c>
      <c r="B942" t="s">
        <v>31</v>
      </c>
      <c r="C942" t="s">
        <v>800</v>
      </c>
      <c r="D942" t="s">
        <v>689</v>
      </c>
      <c r="E942" t="s">
        <v>622</v>
      </c>
      <c r="F942">
        <v>112</v>
      </c>
      <c r="G942">
        <v>1116.5140178571</v>
      </c>
      <c r="H942">
        <v>125049.57</v>
      </c>
      <c r="I942" t="s">
        <v>1070</v>
      </c>
      <c r="J942">
        <v>5.8366739752831999E-2</v>
      </c>
    </row>
    <row r="943" spans="1:10" x14ac:dyDescent="0.25">
      <c r="A943" t="s">
        <v>124</v>
      </c>
      <c r="B943" t="s">
        <v>31</v>
      </c>
      <c r="C943" t="s">
        <v>860</v>
      </c>
      <c r="D943" t="s">
        <v>708</v>
      </c>
      <c r="E943" t="s">
        <v>619</v>
      </c>
      <c r="F943">
        <v>830</v>
      </c>
      <c r="G943">
        <v>1092.3934939758999</v>
      </c>
      <c r="H943">
        <v>906686.6</v>
      </c>
      <c r="I943" t="s">
        <v>1070</v>
      </c>
      <c r="J943">
        <v>1.7261386088374</v>
      </c>
    </row>
    <row r="944" spans="1:10" x14ac:dyDescent="0.25">
      <c r="A944" t="s">
        <v>124</v>
      </c>
      <c r="B944" t="s">
        <v>31</v>
      </c>
      <c r="C944" t="s">
        <v>98</v>
      </c>
      <c r="D944" t="s">
        <v>640</v>
      </c>
      <c r="E944" t="s">
        <v>622</v>
      </c>
      <c r="F944">
        <v>1590</v>
      </c>
      <c r="G944">
        <v>1058.3844213836001</v>
      </c>
      <c r="H944">
        <v>1682831.23</v>
      </c>
      <c r="I944" t="s">
        <v>1070</v>
      </c>
      <c r="J944">
        <v>0.31657611801090002</v>
      </c>
    </row>
    <row r="945" spans="1:10" x14ac:dyDescent="0.25">
      <c r="A945" t="s">
        <v>124</v>
      </c>
      <c r="B945" t="s">
        <v>31</v>
      </c>
      <c r="C945" t="s">
        <v>98</v>
      </c>
      <c r="D945" t="s">
        <v>689</v>
      </c>
      <c r="E945" t="s">
        <v>622</v>
      </c>
      <c r="F945">
        <v>206</v>
      </c>
      <c r="G945">
        <v>1116.5140291262001</v>
      </c>
      <c r="H945">
        <v>230001.89</v>
      </c>
      <c r="I945" t="s">
        <v>1070</v>
      </c>
      <c r="J945">
        <v>4.3268216190265003E-2</v>
      </c>
    </row>
    <row r="946" spans="1:10" x14ac:dyDescent="0.25">
      <c r="A946" t="s">
        <v>124</v>
      </c>
      <c r="B946" t="s">
        <v>31</v>
      </c>
      <c r="C946" t="s">
        <v>106</v>
      </c>
      <c r="D946" t="s">
        <v>640</v>
      </c>
      <c r="E946" t="s">
        <v>622</v>
      </c>
      <c r="F946">
        <v>1601</v>
      </c>
      <c r="G946">
        <v>1058.3844222360999</v>
      </c>
      <c r="H946">
        <v>1694473.46</v>
      </c>
      <c r="I946" t="s">
        <v>1070</v>
      </c>
      <c r="J946">
        <v>0.51644648379939995</v>
      </c>
    </row>
    <row r="947" spans="1:10" x14ac:dyDescent="0.25">
      <c r="A947" t="s">
        <v>124</v>
      </c>
      <c r="B947" t="s">
        <v>31</v>
      </c>
      <c r="C947" t="s">
        <v>106</v>
      </c>
      <c r="D947" t="s">
        <v>689</v>
      </c>
      <c r="E947" t="s">
        <v>622</v>
      </c>
      <c r="F947">
        <v>240</v>
      </c>
      <c r="G947">
        <v>1116.5140833333001</v>
      </c>
      <c r="H947">
        <v>267963.38</v>
      </c>
      <c r="I947" t="s">
        <v>1070</v>
      </c>
      <c r="J947">
        <v>8.1670647935673996E-2</v>
      </c>
    </row>
    <row r="948" spans="1:10" x14ac:dyDescent="0.25">
      <c r="A948" t="s">
        <v>124</v>
      </c>
      <c r="B948" t="s">
        <v>31</v>
      </c>
      <c r="C948" t="s">
        <v>334</v>
      </c>
      <c r="D948" t="s">
        <v>689</v>
      </c>
      <c r="E948" t="s">
        <v>622</v>
      </c>
      <c r="F948">
        <v>641</v>
      </c>
      <c r="G948">
        <v>1116.5140561621999</v>
      </c>
      <c r="H948">
        <v>715685.51</v>
      </c>
      <c r="I948" t="s">
        <v>1070</v>
      </c>
      <c r="J948">
        <v>0.21257762560851001</v>
      </c>
    </row>
    <row r="949" spans="1:10" x14ac:dyDescent="0.25">
      <c r="A949" t="s">
        <v>124</v>
      </c>
      <c r="B949" t="s">
        <v>31</v>
      </c>
      <c r="C949" t="s">
        <v>334</v>
      </c>
      <c r="D949" t="s">
        <v>640</v>
      </c>
      <c r="E949" t="s">
        <v>622</v>
      </c>
      <c r="F949">
        <v>309</v>
      </c>
      <c r="G949">
        <v>1058.384433657</v>
      </c>
      <c r="H949">
        <v>327040.78999999998</v>
      </c>
      <c r="I949" t="s">
        <v>1070</v>
      </c>
      <c r="J949">
        <v>9.7139810215426003E-2</v>
      </c>
    </row>
    <row r="950" spans="1:10" x14ac:dyDescent="0.25">
      <c r="A950" t="s">
        <v>124</v>
      </c>
      <c r="B950" t="s">
        <v>31</v>
      </c>
      <c r="C950" t="s">
        <v>909</v>
      </c>
      <c r="D950" t="s">
        <v>708</v>
      </c>
      <c r="E950" t="s">
        <v>619</v>
      </c>
      <c r="F950">
        <v>581</v>
      </c>
      <c r="G950">
        <v>1092.3934939758999</v>
      </c>
      <c r="H950">
        <v>634680.62</v>
      </c>
      <c r="I950" t="s">
        <v>1070</v>
      </c>
      <c r="J950">
        <v>1.3781526163553</v>
      </c>
    </row>
    <row r="951" spans="1:10" x14ac:dyDescent="0.25">
      <c r="A951" t="s">
        <v>124</v>
      </c>
      <c r="B951" t="s">
        <v>31</v>
      </c>
      <c r="C951" t="s">
        <v>335</v>
      </c>
      <c r="D951" t="s">
        <v>689</v>
      </c>
      <c r="E951" t="s">
        <v>622</v>
      </c>
      <c r="F951">
        <v>52</v>
      </c>
      <c r="G951">
        <v>1116.5140384614999</v>
      </c>
      <c r="H951">
        <v>58058.73</v>
      </c>
      <c r="I951" t="s">
        <v>1070</v>
      </c>
      <c r="J951">
        <v>0.14307274918022</v>
      </c>
    </row>
    <row r="952" spans="1:10" x14ac:dyDescent="0.25">
      <c r="A952" t="s">
        <v>124</v>
      </c>
      <c r="B952" t="s">
        <v>31</v>
      </c>
      <c r="C952" t="s">
        <v>861</v>
      </c>
      <c r="D952" t="s">
        <v>708</v>
      </c>
      <c r="E952" t="s">
        <v>619</v>
      </c>
      <c r="F952">
        <v>775</v>
      </c>
      <c r="G952">
        <v>1092.3934967742</v>
      </c>
      <c r="H952">
        <v>846604.96</v>
      </c>
      <c r="I952" t="s">
        <v>1070</v>
      </c>
      <c r="J952">
        <v>2.2851663111179001</v>
      </c>
    </row>
    <row r="953" spans="1:10" x14ac:dyDescent="0.25">
      <c r="A953" t="s">
        <v>124</v>
      </c>
      <c r="B953" t="s">
        <v>322</v>
      </c>
      <c r="C953" t="s">
        <v>909</v>
      </c>
      <c r="D953" t="s">
        <v>160</v>
      </c>
      <c r="E953" t="s">
        <v>619</v>
      </c>
      <c r="F953">
        <v>390</v>
      </c>
      <c r="G953">
        <v>1130.0151282050999</v>
      </c>
      <c r="H953">
        <v>440705.9</v>
      </c>
      <c r="I953" t="s">
        <v>1070</v>
      </c>
      <c r="J953">
        <v>0.95695373387672999</v>
      </c>
    </row>
    <row r="954" spans="1:10" x14ac:dyDescent="0.25">
      <c r="A954" t="s">
        <v>124</v>
      </c>
      <c r="B954" t="s">
        <v>788</v>
      </c>
      <c r="C954" t="s">
        <v>800</v>
      </c>
      <c r="D954" t="s">
        <v>789</v>
      </c>
      <c r="E954" t="s">
        <v>622</v>
      </c>
      <c r="F954">
        <v>179</v>
      </c>
      <c r="G954">
        <v>538.32279329609003</v>
      </c>
      <c r="H954">
        <v>96359.78</v>
      </c>
      <c r="I954" t="s">
        <v>1070</v>
      </c>
      <c r="J954">
        <v>4.4975814006398003E-2</v>
      </c>
    </row>
    <row r="955" spans="1:10" x14ac:dyDescent="0.25">
      <c r="A955" t="s">
        <v>124</v>
      </c>
      <c r="B955" t="s">
        <v>788</v>
      </c>
      <c r="C955" t="s">
        <v>860</v>
      </c>
      <c r="D955" t="s">
        <v>789</v>
      </c>
      <c r="E955" t="s">
        <v>621</v>
      </c>
      <c r="F955">
        <v>54</v>
      </c>
      <c r="G955">
        <v>538.32277777777995</v>
      </c>
      <c r="H955">
        <v>29069.43</v>
      </c>
      <c r="I955" t="s">
        <v>1070</v>
      </c>
      <c r="J955">
        <v>5.5342017252599997E-2</v>
      </c>
    </row>
    <row r="956" spans="1:10" x14ac:dyDescent="0.25">
      <c r="A956" t="s">
        <v>124</v>
      </c>
      <c r="B956" t="s">
        <v>788</v>
      </c>
      <c r="C956" t="s">
        <v>98</v>
      </c>
      <c r="D956" t="s">
        <v>789</v>
      </c>
      <c r="E956" t="s">
        <v>622</v>
      </c>
      <c r="F956">
        <v>258</v>
      </c>
      <c r="G956">
        <v>538.32282945735994</v>
      </c>
      <c r="H956">
        <v>138887.29</v>
      </c>
      <c r="I956" t="s">
        <v>1070</v>
      </c>
      <c r="J956">
        <v>2.6127634385092E-2</v>
      </c>
    </row>
    <row r="957" spans="1:10" x14ac:dyDescent="0.25">
      <c r="A957" t="s">
        <v>124</v>
      </c>
      <c r="B957" t="s">
        <v>788</v>
      </c>
      <c r="C957" t="s">
        <v>106</v>
      </c>
      <c r="D957" t="s">
        <v>789</v>
      </c>
      <c r="E957" t="s">
        <v>622</v>
      </c>
      <c r="F957">
        <v>283</v>
      </c>
      <c r="G957">
        <v>538.32282685511996</v>
      </c>
      <c r="H957">
        <v>152345.35999999999</v>
      </c>
      <c r="I957" t="s">
        <v>1070</v>
      </c>
      <c r="J957">
        <v>4.6432256008986997E-2</v>
      </c>
    </row>
    <row r="958" spans="1:10" x14ac:dyDescent="0.25">
      <c r="A958" t="s">
        <v>124</v>
      </c>
      <c r="B958" t="s">
        <v>788</v>
      </c>
      <c r="C958" t="s">
        <v>334</v>
      </c>
      <c r="D958" t="s">
        <v>789</v>
      </c>
      <c r="E958" t="s">
        <v>622</v>
      </c>
      <c r="F958">
        <v>1083</v>
      </c>
      <c r="G958">
        <v>538.32281625115002</v>
      </c>
      <c r="H958">
        <v>583003.61</v>
      </c>
      <c r="I958" t="s">
        <v>1070</v>
      </c>
      <c r="J958">
        <v>0.17316757347091</v>
      </c>
    </row>
    <row r="959" spans="1:10" x14ac:dyDescent="0.25">
      <c r="A959" t="s">
        <v>124</v>
      </c>
      <c r="B959" t="s">
        <v>788</v>
      </c>
      <c r="C959" t="s">
        <v>267</v>
      </c>
      <c r="D959" t="s">
        <v>789</v>
      </c>
      <c r="E959" t="s">
        <v>622</v>
      </c>
      <c r="F959">
        <v>868</v>
      </c>
      <c r="G959">
        <v>538.32282258065004</v>
      </c>
      <c r="H959">
        <v>467264.21</v>
      </c>
      <c r="I959" t="s">
        <v>1070</v>
      </c>
      <c r="J959">
        <v>0.21963962343488</v>
      </c>
    </row>
    <row r="960" spans="1:10" x14ac:dyDescent="0.25">
      <c r="A960" t="s">
        <v>124</v>
      </c>
      <c r="B960" t="s">
        <v>788</v>
      </c>
      <c r="C960" t="s">
        <v>335</v>
      </c>
      <c r="D960" t="s">
        <v>789</v>
      </c>
      <c r="E960" t="s">
        <v>622</v>
      </c>
      <c r="F960">
        <v>44</v>
      </c>
      <c r="G960">
        <v>538.32272727273005</v>
      </c>
      <c r="H960">
        <v>23686.2</v>
      </c>
      <c r="I960" t="s">
        <v>1070</v>
      </c>
      <c r="J960">
        <v>5.8369340005068999E-2</v>
      </c>
    </row>
    <row r="961" spans="1:10" x14ac:dyDescent="0.25">
      <c r="A961" t="s">
        <v>124</v>
      </c>
      <c r="B961" t="s">
        <v>788</v>
      </c>
      <c r="C961" t="s">
        <v>861</v>
      </c>
      <c r="D961" t="s">
        <v>789</v>
      </c>
      <c r="E961" t="s">
        <v>621</v>
      </c>
      <c r="F961">
        <v>38</v>
      </c>
      <c r="G961">
        <v>538.32289473684</v>
      </c>
      <c r="H961">
        <v>20456.27</v>
      </c>
      <c r="I961" t="s">
        <v>1070</v>
      </c>
      <c r="J961">
        <v>5.5215810518200001E-2</v>
      </c>
    </row>
    <row r="962" spans="1:10" x14ac:dyDescent="0.25">
      <c r="A962" t="s">
        <v>124</v>
      </c>
      <c r="B962" t="s">
        <v>1175</v>
      </c>
      <c r="C962" t="s">
        <v>800</v>
      </c>
      <c r="D962" t="s">
        <v>1176</v>
      </c>
      <c r="E962" t="s">
        <v>619</v>
      </c>
      <c r="F962">
        <v>1500</v>
      </c>
      <c r="G962">
        <v>1048.1277276595999</v>
      </c>
      <c r="H962">
        <v>1572191.5914894</v>
      </c>
      <c r="I962" t="s">
        <v>1070</v>
      </c>
      <c r="J962">
        <v>0.73381857660166006</v>
      </c>
    </row>
    <row r="963" spans="1:10" x14ac:dyDescent="0.25">
      <c r="A963" t="s">
        <v>124</v>
      </c>
      <c r="B963" t="s">
        <v>1175</v>
      </c>
      <c r="C963" t="s">
        <v>800</v>
      </c>
      <c r="D963" t="s">
        <v>1176</v>
      </c>
      <c r="E963" t="s">
        <v>621</v>
      </c>
      <c r="F963">
        <v>850</v>
      </c>
      <c r="G963">
        <v>1048.1277276595999</v>
      </c>
      <c r="H963">
        <v>890908.56851063995</v>
      </c>
      <c r="I963" t="s">
        <v>1070</v>
      </c>
      <c r="J963">
        <v>0.41583052674094001</v>
      </c>
    </row>
    <row r="964" spans="1:10" x14ac:dyDescent="0.25">
      <c r="A964" t="s">
        <v>124</v>
      </c>
      <c r="B964" t="s">
        <v>1175</v>
      </c>
      <c r="C964" t="s">
        <v>860</v>
      </c>
      <c r="D964" t="s">
        <v>1176</v>
      </c>
      <c r="E964" t="s">
        <v>619</v>
      </c>
      <c r="F964">
        <v>1257</v>
      </c>
      <c r="G964">
        <v>1048.1277247414</v>
      </c>
      <c r="H964">
        <v>1317496.55</v>
      </c>
      <c r="I964" t="s">
        <v>1070</v>
      </c>
      <c r="J964">
        <v>2.5082334535054001</v>
      </c>
    </row>
    <row r="965" spans="1:10" x14ac:dyDescent="0.25">
      <c r="A965" t="s">
        <v>124</v>
      </c>
      <c r="B965" t="s">
        <v>1175</v>
      </c>
      <c r="C965" t="s">
        <v>909</v>
      </c>
      <c r="D965" t="s">
        <v>1176</v>
      </c>
      <c r="E965" t="s">
        <v>619</v>
      </c>
      <c r="F965">
        <v>893</v>
      </c>
      <c r="G965">
        <v>1048.1277267636999</v>
      </c>
      <c r="H965">
        <v>935978.06</v>
      </c>
      <c r="I965" t="s">
        <v>1070</v>
      </c>
      <c r="J965">
        <v>2.0323932566904999</v>
      </c>
    </row>
    <row r="966" spans="1:10" x14ac:dyDescent="0.25">
      <c r="A966" t="s">
        <v>124</v>
      </c>
      <c r="B966" t="s">
        <v>1175</v>
      </c>
      <c r="C966" t="s">
        <v>861</v>
      </c>
      <c r="D966" t="s">
        <v>1176</v>
      </c>
      <c r="E966" t="s">
        <v>619</v>
      </c>
      <c r="F966">
        <v>500</v>
      </c>
      <c r="G966">
        <v>1048.12772</v>
      </c>
      <c r="H966">
        <v>524063.86</v>
      </c>
      <c r="I966" t="s">
        <v>1070</v>
      </c>
      <c r="J966">
        <v>1.4145594868075999</v>
      </c>
    </row>
    <row r="967" spans="1:10" x14ac:dyDescent="0.25">
      <c r="A967" t="s">
        <v>124</v>
      </c>
      <c r="B967" t="s">
        <v>1117</v>
      </c>
      <c r="C967" t="s">
        <v>800</v>
      </c>
      <c r="D967" t="s">
        <v>1118</v>
      </c>
      <c r="E967" t="s">
        <v>621</v>
      </c>
      <c r="F967">
        <v>873</v>
      </c>
      <c r="G967">
        <v>1055.4001260023001</v>
      </c>
      <c r="H967">
        <v>921364.31</v>
      </c>
      <c r="I967" t="s">
        <v>1070</v>
      </c>
      <c r="J967">
        <v>0.43004570826846999</v>
      </c>
    </row>
    <row r="968" spans="1:10" x14ac:dyDescent="0.25">
      <c r="A968" t="s">
        <v>124</v>
      </c>
      <c r="B968" t="s">
        <v>152</v>
      </c>
      <c r="C968" t="s">
        <v>860</v>
      </c>
      <c r="D968" t="s">
        <v>838</v>
      </c>
      <c r="E968" t="s">
        <v>621</v>
      </c>
      <c r="F968">
        <v>79</v>
      </c>
      <c r="G968">
        <v>1036.6731645570001</v>
      </c>
      <c r="H968">
        <v>81897.179999999993</v>
      </c>
      <c r="I968" t="s">
        <v>1070</v>
      </c>
      <c r="J968">
        <v>0.15591482696767001</v>
      </c>
    </row>
    <row r="969" spans="1:10" x14ac:dyDescent="0.25">
      <c r="A969" t="s">
        <v>124</v>
      </c>
      <c r="B969" t="s">
        <v>152</v>
      </c>
      <c r="C969" t="s">
        <v>98</v>
      </c>
      <c r="D969" t="s">
        <v>306</v>
      </c>
      <c r="E969" t="s">
        <v>622</v>
      </c>
      <c r="F969">
        <v>2299</v>
      </c>
      <c r="G969">
        <v>1094.3587342323001</v>
      </c>
      <c r="H969">
        <v>2515930.73</v>
      </c>
      <c r="I969" t="s">
        <v>1070</v>
      </c>
      <c r="J969">
        <v>0.47329974003852998</v>
      </c>
    </row>
    <row r="970" spans="1:10" x14ac:dyDescent="0.25">
      <c r="A970" t="s">
        <v>124</v>
      </c>
      <c r="B970" t="s">
        <v>152</v>
      </c>
      <c r="C970" t="s">
        <v>98</v>
      </c>
      <c r="D970" t="s">
        <v>838</v>
      </c>
      <c r="E970" t="s">
        <v>622</v>
      </c>
      <c r="F970">
        <v>1453</v>
      </c>
      <c r="G970">
        <v>1036.6731865106999</v>
      </c>
      <c r="H970">
        <v>1506286.14</v>
      </c>
      <c r="I970" t="s">
        <v>1070</v>
      </c>
      <c r="J970">
        <v>0.28336425561512002</v>
      </c>
    </row>
    <row r="971" spans="1:10" x14ac:dyDescent="0.25">
      <c r="A971" t="s">
        <v>124</v>
      </c>
      <c r="B971" t="s">
        <v>152</v>
      </c>
      <c r="C971" t="s">
        <v>106</v>
      </c>
      <c r="D971" t="s">
        <v>306</v>
      </c>
      <c r="E971" t="s">
        <v>622</v>
      </c>
      <c r="F971">
        <v>2787</v>
      </c>
      <c r="G971">
        <v>1094.3587334051001</v>
      </c>
      <c r="H971">
        <v>3049977.79</v>
      </c>
      <c r="I971" t="s">
        <v>1070</v>
      </c>
      <c r="J971">
        <v>0.92958098341165996</v>
      </c>
    </row>
    <row r="972" spans="1:10" x14ac:dyDescent="0.25">
      <c r="A972" t="s">
        <v>124</v>
      </c>
      <c r="B972" t="s">
        <v>152</v>
      </c>
      <c r="C972" t="s">
        <v>106</v>
      </c>
      <c r="D972" t="s">
        <v>839</v>
      </c>
      <c r="E972" t="s">
        <v>622</v>
      </c>
      <c r="F972">
        <v>618</v>
      </c>
      <c r="G972">
        <v>1047.3847572816001</v>
      </c>
      <c r="H972">
        <v>647283.78</v>
      </c>
      <c r="I972" t="s">
        <v>1070</v>
      </c>
      <c r="J972">
        <v>0.19728100799017001</v>
      </c>
    </row>
    <row r="973" spans="1:10" x14ac:dyDescent="0.25">
      <c r="A973" t="s">
        <v>124</v>
      </c>
      <c r="B973" t="s">
        <v>152</v>
      </c>
      <c r="C973" t="s">
        <v>106</v>
      </c>
      <c r="D973" t="s">
        <v>838</v>
      </c>
      <c r="E973" t="s">
        <v>622</v>
      </c>
      <c r="F973">
        <v>455</v>
      </c>
      <c r="G973">
        <v>1036.6732087912001</v>
      </c>
      <c r="H973">
        <v>471686.31</v>
      </c>
      <c r="I973" t="s">
        <v>1070</v>
      </c>
      <c r="J973">
        <v>0.14376190716838999</v>
      </c>
    </row>
    <row r="974" spans="1:10" x14ac:dyDescent="0.25">
      <c r="A974" t="s">
        <v>124</v>
      </c>
      <c r="B974" t="s">
        <v>152</v>
      </c>
      <c r="C974" t="s">
        <v>334</v>
      </c>
      <c r="D974" t="s">
        <v>201</v>
      </c>
      <c r="E974" t="s">
        <v>622</v>
      </c>
      <c r="F974">
        <v>3770</v>
      </c>
      <c r="G974">
        <v>1048.445469496</v>
      </c>
      <c r="H974">
        <v>3952639.42</v>
      </c>
      <c r="I974" t="s">
        <v>1070</v>
      </c>
      <c r="J974">
        <v>1.1740390032351</v>
      </c>
    </row>
    <row r="975" spans="1:10" x14ac:dyDescent="0.25">
      <c r="A975" t="s">
        <v>124</v>
      </c>
      <c r="B975" t="s">
        <v>152</v>
      </c>
      <c r="C975" t="s">
        <v>334</v>
      </c>
      <c r="D975" t="s">
        <v>306</v>
      </c>
      <c r="E975" t="s">
        <v>622</v>
      </c>
      <c r="F975">
        <v>2567</v>
      </c>
      <c r="G975">
        <v>1094.3587339307001</v>
      </c>
      <c r="H975">
        <v>2809218.87</v>
      </c>
      <c r="I975" t="s">
        <v>1070</v>
      </c>
      <c r="J975">
        <v>0.83441269783317995</v>
      </c>
    </row>
    <row r="976" spans="1:10" x14ac:dyDescent="0.25">
      <c r="A976" t="s">
        <v>124</v>
      </c>
      <c r="B976" t="s">
        <v>152</v>
      </c>
      <c r="C976" t="s">
        <v>335</v>
      </c>
      <c r="D976" t="s">
        <v>839</v>
      </c>
      <c r="E976" t="s">
        <v>622</v>
      </c>
      <c r="F976">
        <v>232</v>
      </c>
      <c r="G976">
        <v>1047.3847413793001</v>
      </c>
      <c r="H976">
        <v>242993.26</v>
      </c>
      <c r="I976" t="s">
        <v>1070</v>
      </c>
      <c r="J976">
        <v>0.59880251842339005</v>
      </c>
    </row>
    <row r="977" spans="1:10" x14ac:dyDescent="0.25">
      <c r="A977" t="s">
        <v>124</v>
      </c>
      <c r="B977" t="s">
        <v>152</v>
      </c>
      <c r="C977" t="s">
        <v>335</v>
      </c>
      <c r="D977" t="s">
        <v>838</v>
      </c>
      <c r="E977" t="s">
        <v>622</v>
      </c>
      <c r="F977">
        <v>63</v>
      </c>
      <c r="G977">
        <v>1036.6731746032001</v>
      </c>
      <c r="H977">
        <v>65310.41</v>
      </c>
      <c r="I977" t="s">
        <v>1070</v>
      </c>
      <c r="J977">
        <v>0.16094289194385</v>
      </c>
    </row>
    <row r="978" spans="1:10" x14ac:dyDescent="0.25">
      <c r="A978" t="s">
        <v>124</v>
      </c>
      <c r="B978" t="s">
        <v>323</v>
      </c>
      <c r="C978" t="s">
        <v>800</v>
      </c>
      <c r="D978" t="s">
        <v>324</v>
      </c>
      <c r="E978" t="s">
        <v>619</v>
      </c>
      <c r="F978">
        <v>2502</v>
      </c>
      <c r="G978">
        <v>1131.1657953637</v>
      </c>
      <c r="H978">
        <v>2830176.82</v>
      </c>
      <c r="I978" t="s">
        <v>1070</v>
      </c>
      <c r="J978">
        <v>1.3209817027554001</v>
      </c>
    </row>
    <row r="979" spans="1:10" x14ac:dyDescent="0.25">
      <c r="A979" t="s">
        <v>124</v>
      </c>
      <c r="B979" t="s">
        <v>323</v>
      </c>
      <c r="C979" t="s">
        <v>800</v>
      </c>
      <c r="D979" t="s">
        <v>1119</v>
      </c>
      <c r="E979" t="s">
        <v>621</v>
      </c>
      <c r="F979">
        <v>1287</v>
      </c>
      <c r="G979">
        <v>1050.8309479408999</v>
      </c>
      <c r="H979">
        <v>1352419.43</v>
      </c>
      <c r="I979" t="s">
        <v>1070</v>
      </c>
      <c r="J979">
        <v>0.63124017865462001</v>
      </c>
    </row>
    <row r="980" spans="1:10" x14ac:dyDescent="0.25">
      <c r="A980" t="s">
        <v>124</v>
      </c>
      <c r="B980" t="s">
        <v>323</v>
      </c>
      <c r="C980" t="s">
        <v>860</v>
      </c>
      <c r="D980" t="s">
        <v>324</v>
      </c>
      <c r="E980" t="s">
        <v>619</v>
      </c>
      <c r="F980">
        <v>1066</v>
      </c>
      <c r="G980">
        <v>1131.1657973734</v>
      </c>
      <c r="H980">
        <v>1205822.74</v>
      </c>
      <c r="I980" t="s">
        <v>1070</v>
      </c>
      <c r="J980">
        <v>2.2956302507704001</v>
      </c>
    </row>
    <row r="981" spans="1:10" x14ac:dyDescent="0.25">
      <c r="A981" t="s">
        <v>124</v>
      </c>
      <c r="B981" t="s">
        <v>323</v>
      </c>
      <c r="C981" t="s">
        <v>909</v>
      </c>
      <c r="D981" t="s">
        <v>324</v>
      </c>
      <c r="E981" t="s">
        <v>619</v>
      </c>
      <c r="F981">
        <v>588</v>
      </c>
      <c r="G981">
        <v>1131.1657993197</v>
      </c>
      <c r="H981">
        <v>665125.49</v>
      </c>
      <c r="I981" t="s">
        <v>1070</v>
      </c>
      <c r="J981">
        <v>1.4442609485194</v>
      </c>
    </row>
    <row r="982" spans="1:10" x14ac:dyDescent="0.25">
      <c r="A982" t="s">
        <v>124</v>
      </c>
      <c r="B982" t="s">
        <v>323</v>
      </c>
      <c r="C982" t="s">
        <v>861</v>
      </c>
      <c r="D982" t="s">
        <v>324</v>
      </c>
      <c r="E982" t="s">
        <v>619</v>
      </c>
      <c r="F982">
        <v>463</v>
      </c>
      <c r="G982">
        <v>1131.1657883369001</v>
      </c>
      <c r="H982">
        <v>523729.76</v>
      </c>
      <c r="I982" t="s">
        <v>1070</v>
      </c>
      <c r="J982">
        <v>1.4136576800611</v>
      </c>
    </row>
    <row r="983" spans="1:10" x14ac:dyDescent="0.25">
      <c r="A983" t="s">
        <v>124</v>
      </c>
      <c r="B983" t="s">
        <v>1011</v>
      </c>
      <c r="C983" t="s">
        <v>800</v>
      </c>
      <c r="D983" t="s">
        <v>994</v>
      </c>
      <c r="E983" t="s">
        <v>619</v>
      </c>
      <c r="F983">
        <v>6205</v>
      </c>
      <c r="G983">
        <v>1063.5343854875</v>
      </c>
      <c r="H983">
        <v>2345093.3199999998</v>
      </c>
      <c r="I983" t="s">
        <v>1070</v>
      </c>
      <c r="J983">
        <v>1.0945695495358001</v>
      </c>
    </row>
    <row r="984" spans="1:10" x14ac:dyDescent="0.25">
      <c r="A984" t="s">
        <v>124</v>
      </c>
      <c r="B984" t="s">
        <v>1011</v>
      </c>
      <c r="C984" t="s">
        <v>860</v>
      </c>
      <c r="D984" t="s">
        <v>994</v>
      </c>
      <c r="E984" t="s">
        <v>619</v>
      </c>
      <c r="F984">
        <v>522</v>
      </c>
      <c r="G984">
        <v>1063.5343869732001</v>
      </c>
      <c r="H984">
        <v>555164.94999999995</v>
      </c>
      <c r="I984" t="s">
        <v>1070</v>
      </c>
      <c r="J984">
        <v>1.0569160881702</v>
      </c>
    </row>
    <row r="985" spans="1:10" x14ac:dyDescent="0.25">
      <c r="A985" t="s">
        <v>124</v>
      </c>
      <c r="B985" t="s">
        <v>1011</v>
      </c>
      <c r="C985" t="s">
        <v>909</v>
      </c>
      <c r="D985" t="s">
        <v>994</v>
      </c>
      <c r="E985" t="s">
        <v>619</v>
      </c>
      <c r="F985">
        <v>739</v>
      </c>
      <c r="G985">
        <v>1063.5343978348999</v>
      </c>
      <c r="H985">
        <v>785951.92</v>
      </c>
      <c r="I985" t="s">
        <v>1070</v>
      </c>
      <c r="J985">
        <v>1.7066248137172</v>
      </c>
    </row>
    <row r="986" spans="1:10" x14ac:dyDescent="0.25">
      <c r="A986" t="s">
        <v>124</v>
      </c>
      <c r="B986" t="s">
        <v>1011</v>
      </c>
      <c r="C986" t="s">
        <v>861</v>
      </c>
      <c r="D986" t="s">
        <v>994</v>
      </c>
      <c r="E986" t="s">
        <v>619</v>
      </c>
      <c r="F986">
        <v>534</v>
      </c>
      <c r="G986">
        <v>1063.5343820225</v>
      </c>
      <c r="H986">
        <v>567927.36</v>
      </c>
      <c r="I986" t="s">
        <v>1070</v>
      </c>
      <c r="J986">
        <v>1.5329563746403001</v>
      </c>
    </row>
    <row r="987" spans="1:10" x14ac:dyDescent="0.25">
      <c r="A987" t="s">
        <v>124</v>
      </c>
      <c r="B987" t="s">
        <v>1120</v>
      </c>
      <c r="C987" t="s">
        <v>800</v>
      </c>
      <c r="D987" t="s">
        <v>1216</v>
      </c>
      <c r="E987" t="s">
        <v>619</v>
      </c>
      <c r="F987">
        <v>1357</v>
      </c>
      <c r="G987">
        <v>1367.9468742443</v>
      </c>
      <c r="H987">
        <v>1856303.9083495</v>
      </c>
      <c r="I987" t="s">
        <v>1070</v>
      </c>
      <c r="J987">
        <v>0.86642766641098001</v>
      </c>
    </row>
    <row r="988" spans="1:10" x14ac:dyDescent="0.25">
      <c r="A988" t="s">
        <v>124</v>
      </c>
      <c r="B988" t="s">
        <v>1120</v>
      </c>
      <c r="C988" t="s">
        <v>800</v>
      </c>
      <c r="D988" t="s">
        <v>1216</v>
      </c>
      <c r="E988" t="s">
        <v>621</v>
      </c>
      <c r="F988">
        <v>297</v>
      </c>
      <c r="G988">
        <v>1367.9468742443</v>
      </c>
      <c r="H988">
        <v>406280.22165054001</v>
      </c>
      <c r="I988" t="s">
        <v>1070</v>
      </c>
      <c r="J988">
        <v>0.18963081571411999</v>
      </c>
    </row>
    <row r="989" spans="1:10" x14ac:dyDescent="0.25">
      <c r="A989" t="s">
        <v>124</v>
      </c>
      <c r="B989" t="s">
        <v>1120</v>
      </c>
      <c r="C989" t="s">
        <v>800</v>
      </c>
      <c r="D989" t="s">
        <v>1121</v>
      </c>
      <c r="E989" t="s">
        <v>621</v>
      </c>
      <c r="F989">
        <v>466</v>
      </c>
      <c r="G989">
        <v>1386.585751073</v>
      </c>
      <c r="H989">
        <v>646148.96</v>
      </c>
      <c r="I989" t="s">
        <v>1070</v>
      </c>
      <c r="J989">
        <v>0.30158926727923002</v>
      </c>
    </row>
    <row r="990" spans="1:10" x14ac:dyDescent="0.25">
      <c r="A990" t="s">
        <v>124</v>
      </c>
      <c r="B990" t="s">
        <v>1120</v>
      </c>
      <c r="C990" t="s">
        <v>800</v>
      </c>
      <c r="D990" t="s">
        <v>1217</v>
      </c>
      <c r="E990" t="s">
        <v>619</v>
      </c>
      <c r="F990">
        <v>252</v>
      </c>
      <c r="G990">
        <v>1384.9946428571</v>
      </c>
      <c r="H990">
        <v>349018.65</v>
      </c>
      <c r="I990" t="s">
        <v>1070</v>
      </c>
      <c r="J990">
        <v>0.1629040444796</v>
      </c>
    </row>
    <row r="991" spans="1:10" x14ac:dyDescent="0.25">
      <c r="A991" t="s">
        <v>124</v>
      </c>
      <c r="B991" t="s">
        <v>1120</v>
      </c>
      <c r="C991" t="s">
        <v>800</v>
      </c>
      <c r="D991" t="s">
        <v>1122</v>
      </c>
      <c r="E991" t="s">
        <v>621</v>
      </c>
      <c r="F991">
        <v>155</v>
      </c>
      <c r="G991">
        <v>1386.9309677419001</v>
      </c>
      <c r="H991">
        <v>214974.3</v>
      </c>
      <c r="I991" t="s">
        <v>1070</v>
      </c>
      <c r="J991">
        <v>0.10033900173865</v>
      </c>
    </row>
    <row r="992" spans="1:10" x14ac:dyDescent="0.25">
      <c r="A992" t="s">
        <v>124</v>
      </c>
      <c r="B992" t="s">
        <v>1120</v>
      </c>
      <c r="C992" t="s">
        <v>860</v>
      </c>
      <c r="D992" t="s">
        <v>1122</v>
      </c>
      <c r="E992" t="s">
        <v>619</v>
      </c>
      <c r="F992">
        <v>412</v>
      </c>
      <c r="G992">
        <v>1386.9309466018999</v>
      </c>
      <c r="H992">
        <v>571415.55000000005</v>
      </c>
      <c r="I992" t="s">
        <v>1070</v>
      </c>
      <c r="J992">
        <v>1.0878537771982999</v>
      </c>
    </row>
    <row r="993" spans="1:10" x14ac:dyDescent="0.25">
      <c r="A993" t="s">
        <v>124</v>
      </c>
      <c r="B993" t="s">
        <v>1120</v>
      </c>
      <c r="C993" t="s">
        <v>860</v>
      </c>
      <c r="D993" t="s">
        <v>1217</v>
      </c>
      <c r="E993" t="s">
        <v>619</v>
      </c>
      <c r="F993">
        <v>214</v>
      </c>
      <c r="G993">
        <v>1384.9946728972</v>
      </c>
      <c r="H993">
        <v>296388.86</v>
      </c>
      <c r="I993" t="s">
        <v>1070</v>
      </c>
      <c r="J993">
        <v>0.56426140463011998</v>
      </c>
    </row>
    <row r="994" spans="1:10" x14ac:dyDescent="0.25">
      <c r="A994" t="s">
        <v>124</v>
      </c>
      <c r="B994" t="s">
        <v>1120</v>
      </c>
      <c r="C994" t="s">
        <v>909</v>
      </c>
      <c r="D994" t="s">
        <v>1217</v>
      </c>
      <c r="E994" t="s">
        <v>619</v>
      </c>
      <c r="F994">
        <v>388</v>
      </c>
      <c r="G994">
        <v>1384.9946391753001</v>
      </c>
      <c r="H994">
        <v>537377.92000000004</v>
      </c>
      <c r="I994" t="s">
        <v>1070</v>
      </c>
      <c r="J994">
        <v>1.1668684423033999</v>
      </c>
    </row>
    <row r="995" spans="1:10" x14ac:dyDescent="0.25">
      <c r="A995" t="s">
        <v>124</v>
      </c>
      <c r="B995" t="s">
        <v>1120</v>
      </c>
      <c r="C995" t="s">
        <v>909</v>
      </c>
      <c r="D995" t="s">
        <v>1122</v>
      </c>
      <c r="E995" t="s">
        <v>619</v>
      </c>
      <c r="F995">
        <v>149</v>
      </c>
      <c r="G995">
        <v>1386.9309395973</v>
      </c>
      <c r="H995">
        <v>206652.71</v>
      </c>
      <c r="I995" t="s">
        <v>1070</v>
      </c>
      <c r="J995">
        <v>0.44872801215106001</v>
      </c>
    </row>
    <row r="996" spans="1:10" x14ac:dyDescent="0.25">
      <c r="A996" t="s">
        <v>124</v>
      </c>
      <c r="B996" t="s">
        <v>1120</v>
      </c>
      <c r="C996" t="s">
        <v>861</v>
      </c>
      <c r="D996" t="s">
        <v>1217</v>
      </c>
      <c r="E996" t="s">
        <v>619</v>
      </c>
      <c r="F996">
        <v>320</v>
      </c>
      <c r="G996">
        <v>1384.9946562499999</v>
      </c>
      <c r="H996">
        <v>443198.29</v>
      </c>
      <c r="I996" t="s">
        <v>1070</v>
      </c>
      <c r="J996">
        <v>1.1962861656906001</v>
      </c>
    </row>
    <row r="997" spans="1:10" x14ac:dyDescent="0.25">
      <c r="A997" t="s">
        <v>124</v>
      </c>
      <c r="B997" t="s">
        <v>1120</v>
      </c>
      <c r="C997" t="s">
        <v>861</v>
      </c>
      <c r="D997" t="s">
        <v>1216</v>
      </c>
      <c r="E997" t="s">
        <v>619</v>
      </c>
      <c r="F997">
        <v>114</v>
      </c>
      <c r="G997">
        <v>1367.9468421053</v>
      </c>
      <c r="H997">
        <v>155945.94</v>
      </c>
      <c r="I997" t="s">
        <v>1070</v>
      </c>
      <c r="J997">
        <v>0.42093116067216002</v>
      </c>
    </row>
    <row r="998" spans="1:10" x14ac:dyDescent="0.25">
      <c r="A998" t="s">
        <v>124</v>
      </c>
      <c r="B998" t="s">
        <v>1232</v>
      </c>
      <c r="C998" t="s">
        <v>800</v>
      </c>
      <c r="D998" t="s">
        <v>1178</v>
      </c>
      <c r="E998" t="s">
        <v>619</v>
      </c>
      <c r="F998">
        <v>1983</v>
      </c>
      <c r="G998">
        <v>1102.3763338376</v>
      </c>
      <c r="H998">
        <v>2186012.27</v>
      </c>
      <c r="I998" t="s">
        <v>1070</v>
      </c>
      <c r="J998">
        <v>1.0203186565103</v>
      </c>
    </row>
    <row r="999" spans="1:10" x14ac:dyDescent="0.25">
      <c r="A999" t="s">
        <v>124</v>
      </c>
      <c r="B999" t="s">
        <v>1232</v>
      </c>
      <c r="C999" t="s">
        <v>860</v>
      </c>
      <c r="D999" t="s">
        <v>1178</v>
      </c>
      <c r="E999" t="s">
        <v>619</v>
      </c>
      <c r="F999">
        <v>825</v>
      </c>
      <c r="G999">
        <v>1102.3763272727001</v>
      </c>
      <c r="H999">
        <v>909460.47</v>
      </c>
      <c r="I999" t="s">
        <v>1070</v>
      </c>
      <c r="J999">
        <v>1.7314194678496999</v>
      </c>
    </row>
    <row r="1000" spans="1:10" x14ac:dyDescent="0.25">
      <c r="A1000" t="s">
        <v>124</v>
      </c>
      <c r="B1000" t="s">
        <v>1232</v>
      </c>
      <c r="C1000" t="s">
        <v>909</v>
      </c>
      <c r="D1000" t="s">
        <v>1178</v>
      </c>
      <c r="E1000" t="s">
        <v>619</v>
      </c>
      <c r="F1000">
        <v>790</v>
      </c>
      <c r="G1000">
        <v>1102.3763291139001</v>
      </c>
      <c r="H1000">
        <v>870877.3</v>
      </c>
      <c r="I1000" t="s">
        <v>1070</v>
      </c>
      <c r="J1000">
        <v>1.8910327363067001</v>
      </c>
    </row>
    <row r="1001" spans="1:10" x14ac:dyDescent="0.25">
      <c r="A1001" t="s">
        <v>124</v>
      </c>
      <c r="B1001" t="s">
        <v>1232</v>
      </c>
      <c r="C1001" t="s">
        <v>861</v>
      </c>
      <c r="D1001" t="s">
        <v>1178</v>
      </c>
      <c r="E1001" t="s">
        <v>619</v>
      </c>
      <c r="F1001">
        <v>402</v>
      </c>
      <c r="G1001">
        <v>1102.3763432835999</v>
      </c>
      <c r="H1001">
        <v>443155.29</v>
      </c>
      <c r="I1001" t="s">
        <v>1070</v>
      </c>
      <c r="J1001">
        <v>1.1961700995724001</v>
      </c>
    </row>
    <row r="1002" spans="1:10" x14ac:dyDescent="0.25">
      <c r="A1002" t="s">
        <v>124</v>
      </c>
      <c r="B1002" t="s">
        <v>1123</v>
      </c>
      <c r="C1002" t="s">
        <v>800</v>
      </c>
      <c r="D1002" t="s">
        <v>1124</v>
      </c>
      <c r="E1002" t="s">
        <v>621</v>
      </c>
      <c r="F1002">
        <v>3</v>
      </c>
      <c r="G1002">
        <v>11848.43</v>
      </c>
      <c r="H1002">
        <v>35545.29</v>
      </c>
      <c r="I1002" t="s">
        <v>1070</v>
      </c>
      <c r="J1002">
        <v>1.6590722310109999E-2</v>
      </c>
    </row>
    <row r="1003" spans="1:10" x14ac:dyDescent="0.25">
      <c r="A1003" t="s">
        <v>124</v>
      </c>
      <c r="B1003" t="s">
        <v>1125</v>
      </c>
      <c r="C1003" t="s">
        <v>800</v>
      </c>
      <c r="D1003" t="s">
        <v>1126</v>
      </c>
      <c r="E1003" t="s">
        <v>621</v>
      </c>
      <c r="F1003">
        <v>1822</v>
      </c>
      <c r="G1003">
        <v>1053.2701591657999</v>
      </c>
      <c r="H1003">
        <v>1919058.23</v>
      </c>
      <c r="I1003" t="s">
        <v>1070</v>
      </c>
      <c r="J1003">
        <v>0.89571817224912997</v>
      </c>
    </row>
    <row r="1004" spans="1:10" x14ac:dyDescent="0.25">
      <c r="A1004" t="s">
        <v>124</v>
      </c>
      <c r="B1004" t="s">
        <v>691</v>
      </c>
      <c r="C1004" t="s">
        <v>98</v>
      </c>
      <c r="D1004" t="s">
        <v>692</v>
      </c>
      <c r="E1004" t="s">
        <v>622</v>
      </c>
      <c r="F1004">
        <v>1293</v>
      </c>
      <c r="G1004">
        <v>1088.1320030935999</v>
      </c>
      <c r="H1004">
        <v>1406954.68</v>
      </c>
      <c r="I1004" t="s">
        <v>1070</v>
      </c>
      <c r="J1004">
        <v>0.26467790879521003</v>
      </c>
    </row>
    <row r="1005" spans="1:10" x14ac:dyDescent="0.25">
      <c r="A1005" t="s">
        <v>124</v>
      </c>
      <c r="B1005" t="s">
        <v>691</v>
      </c>
      <c r="C1005" t="s">
        <v>106</v>
      </c>
      <c r="D1005" t="s">
        <v>692</v>
      </c>
      <c r="E1005" t="s">
        <v>622</v>
      </c>
      <c r="F1005">
        <v>1326</v>
      </c>
      <c r="G1005">
        <v>1088.1320060332</v>
      </c>
      <c r="H1005">
        <v>1442863.04</v>
      </c>
      <c r="I1005" t="s">
        <v>1070</v>
      </c>
      <c r="J1005">
        <v>0.43975993794091001</v>
      </c>
    </row>
    <row r="1006" spans="1:10" x14ac:dyDescent="0.25">
      <c r="A1006" t="s">
        <v>124</v>
      </c>
      <c r="B1006" t="s">
        <v>691</v>
      </c>
      <c r="C1006" t="s">
        <v>334</v>
      </c>
      <c r="D1006" t="s">
        <v>692</v>
      </c>
      <c r="E1006" t="s">
        <v>622</v>
      </c>
      <c r="F1006">
        <v>2012</v>
      </c>
      <c r="G1006">
        <v>1088.1320029820999</v>
      </c>
      <c r="H1006">
        <v>2189321.59</v>
      </c>
      <c r="I1006" t="s">
        <v>1070</v>
      </c>
      <c r="J1006">
        <v>0.65028672341799998</v>
      </c>
    </row>
    <row r="1007" spans="1:10" x14ac:dyDescent="0.25">
      <c r="A1007" t="s">
        <v>124</v>
      </c>
      <c r="B1007" t="s">
        <v>691</v>
      </c>
      <c r="C1007" t="s">
        <v>909</v>
      </c>
      <c r="D1007" t="s">
        <v>692</v>
      </c>
      <c r="E1007" t="s">
        <v>622</v>
      </c>
      <c r="F1007">
        <v>57</v>
      </c>
      <c r="G1007">
        <v>1088.1319298246001</v>
      </c>
      <c r="H1007">
        <v>62023.519999999997</v>
      </c>
      <c r="I1007" t="s">
        <v>1070</v>
      </c>
      <c r="J1007">
        <v>0.13467856693586</v>
      </c>
    </row>
    <row r="1008" spans="1:10" x14ac:dyDescent="0.25">
      <c r="A1008" t="s">
        <v>124</v>
      </c>
      <c r="B1008" t="s">
        <v>691</v>
      </c>
      <c r="C1008" t="s">
        <v>335</v>
      </c>
      <c r="D1008" t="s">
        <v>692</v>
      </c>
      <c r="E1008" t="s">
        <v>622</v>
      </c>
      <c r="F1008">
        <v>158</v>
      </c>
      <c r="G1008">
        <v>1088.1320253164999</v>
      </c>
      <c r="H1008">
        <v>171924.86</v>
      </c>
      <c r="I1008" t="s">
        <v>1070</v>
      </c>
      <c r="J1008">
        <v>0.42367034850098001</v>
      </c>
    </row>
    <row r="1009" spans="1:10" x14ac:dyDescent="0.25">
      <c r="A1009" t="s">
        <v>124</v>
      </c>
      <c r="B1009" t="s">
        <v>440</v>
      </c>
      <c r="C1009" t="s">
        <v>98</v>
      </c>
      <c r="D1009" t="s">
        <v>434</v>
      </c>
      <c r="E1009" t="s">
        <v>622</v>
      </c>
      <c r="F1009">
        <v>2811</v>
      </c>
      <c r="G1009">
        <v>996.40929562432996</v>
      </c>
      <c r="H1009">
        <v>2800906.53</v>
      </c>
      <c r="I1009" t="s">
        <v>1070</v>
      </c>
      <c r="J1009">
        <v>0.52690971047571</v>
      </c>
    </row>
    <row r="1010" spans="1:10" x14ac:dyDescent="0.25">
      <c r="A1010" t="s">
        <v>124</v>
      </c>
      <c r="B1010" t="s">
        <v>440</v>
      </c>
      <c r="C1010" t="s">
        <v>106</v>
      </c>
      <c r="D1010" t="s">
        <v>434</v>
      </c>
      <c r="E1010" t="s">
        <v>622</v>
      </c>
      <c r="F1010">
        <v>3537</v>
      </c>
      <c r="G1010">
        <v>996.40929601357004</v>
      </c>
      <c r="H1010">
        <v>3524299.68</v>
      </c>
      <c r="I1010" t="s">
        <v>1070</v>
      </c>
      <c r="J1010">
        <v>1.0741461702157999</v>
      </c>
    </row>
    <row r="1011" spans="1:10" x14ac:dyDescent="0.25">
      <c r="A1011" t="s">
        <v>124</v>
      </c>
      <c r="B1011" t="s">
        <v>440</v>
      </c>
      <c r="C1011" t="s">
        <v>334</v>
      </c>
      <c r="D1011" t="s">
        <v>434</v>
      </c>
      <c r="E1011" t="s">
        <v>622</v>
      </c>
      <c r="F1011">
        <v>2782</v>
      </c>
      <c r="G1011">
        <v>996.40929547088001</v>
      </c>
      <c r="H1011">
        <v>2772010.66</v>
      </c>
      <c r="I1011" t="s">
        <v>1070</v>
      </c>
      <c r="J1011">
        <v>0.82336087014570003</v>
      </c>
    </row>
    <row r="1012" spans="1:10" x14ac:dyDescent="0.25">
      <c r="A1012" t="s">
        <v>124</v>
      </c>
      <c r="B1012" t="s">
        <v>440</v>
      </c>
      <c r="C1012" t="s">
        <v>334</v>
      </c>
      <c r="D1012" t="s">
        <v>441</v>
      </c>
      <c r="E1012" t="s">
        <v>622</v>
      </c>
      <c r="F1012">
        <v>1804</v>
      </c>
      <c r="G1012">
        <v>972.95475609755999</v>
      </c>
      <c r="H1012">
        <v>1755210.38</v>
      </c>
      <c r="I1012" t="s">
        <v>1070</v>
      </c>
      <c r="J1012">
        <v>0.52134415160061998</v>
      </c>
    </row>
    <row r="1013" spans="1:10" x14ac:dyDescent="0.25">
      <c r="A1013" t="s">
        <v>124</v>
      </c>
      <c r="B1013" t="s">
        <v>440</v>
      </c>
      <c r="C1013" t="s">
        <v>335</v>
      </c>
      <c r="D1013" t="s">
        <v>434</v>
      </c>
      <c r="E1013" t="s">
        <v>622</v>
      </c>
      <c r="F1013">
        <v>182</v>
      </c>
      <c r="G1013">
        <v>996.40928571429004</v>
      </c>
      <c r="H1013">
        <v>181346.49</v>
      </c>
      <c r="I1013" t="s">
        <v>1070</v>
      </c>
      <c r="J1013">
        <v>0.44688784750344002</v>
      </c>
    </row>
    <row r="1014" spans="1:10" x14ac:dyDescent="0.25">
      <c r="A1014" t="s">
        <v>124</v>
      </c>
      <c r="B1014" t="s">
        <v>371</v>
      </c>
      <c r="C1014" t="s">
        <v>800</v>
      </c>
      <c r="D1014" t="s">
        <v>372</v>
      </c>
      <c r="E1014" t="s">
        <v>622</v>
      </c>
      <c r="F1014">
        <v>230</v>
      </c>
      <c r="G1014">
        <v>565.74591304347996</v>
      </c>
      <c r="H1014">
        <v>130121.56</v>
      </c>
      <c r="I1014" t="s">
        <v>1070</v>
      </c>
      <c r="J1014">
        <v>6.0734085121224003E-2</v>
      </c>
    </row>
    <row r="1015" spans="1:10" x14ac:dyDescent="0.25">
      <c r="A1015" t="s">
        <v>124</v>
      </c>
      <c r="B1015" t="s">
        <v>371</v>
      </c>
      <c r="C1015" t="s">
        <v>860</v>
      </c>
      <c r="D1015" t="s">
        <v>372</v>
      </c>
      <c r="E1015" t="s">
        <v>621</v>
      </c>
      <c r="F1015">
        <v>78</v>
      </c>
      <c r="G1015">
        <v>565.74589743590002</v>
      </c>
      <c r="H1015">
        <v>44128.18</v>
      </c>
      <c r="I1015" t="s">
        <v>1070</v>
      </c>
      <c r="J1015">
        <v>8.401067715761E-2</v>
      </c>
    </row>
    <row r="1016" spans="1:10" x14ac:dyDescent="0.25">
      <c r="A1016" t="s">
        <v>124</v>
      </c>
      <c r="B1016" t="s">
        <v>371</v>
      </c>
      <c r="C1016" t="s">
        <v>334</v>
      </c>
      <c r="D1016" t="s">
        <v>372</v>
      </c>
      <c r="E1016" t="s">
        <v>622</v>
      </c>
      <c r="F1016">
        <v>1360</v>
      </c>
      <c r="G1016">
        <v>565.74591176470994</v>
      </c>
      <c r="H1016">
        <v>769414.44</v>
      </c>
      <c r="I1016" t="s">
        <v>1070</v>
      </c>
      <c r="J1016">
        <v>0.22853654640025001</v>
      </c>
    </row>
    <row r="1017" spans="1:10" x14ac:dyDescent="0.25">
      <c r="A1017" t="s">
        <v>124</v>
      </c>
      <c r="B1017" t="s">
        <v>371</v>
      </c>
      <c r="C1017" t="s">
        <v>335</v>
      </c>
      <c r="D1017" t="s">
        <v>372</v>
      </c>
      <c r="E1017" t="s">
        <v>622</v>
      </c>
      <c r="F1017">
        <v>40</v>
      </c>
      <c r="G1017">
        <v>565.6635</v>
      </c>
      <c r="H1017">
        <v>22626.54</v>
      </c>
      <c r="I1017" t="s">
        <v>1070</v>
      </c>
      <c r="J1017">
        <v>5.5758045038812001E-2</v>
      </c>
    </row>
    <row r="1018" spans="1:10" x14ac:dyDescent="0.25">
      <c r="A1018" t="s">
        <v>124</v>
      </c>
      <c r="B1018" t="s">
        <v>371</v>
      </c>
      <c r="C1018" t="s">
        <v>861</v>
      </c>
      <c r="D1018" t="s">
        <v>372</v>
      </c>
      <c r="E1018" t="s">
        <v>621</v>
      </c>
      <c r="F1018">
        <v>49</v>
      </c>
      <c r="G1018">
        <v>565.74591836734999</v>
      </c>
      <c r="H1018">
        <v>27721.55</v>
      </c>
      <c r="I1018" t="s">
        <v>1070</v>
      </c>
      <c r="J1018">
        <v>7.482634185367E-2</v>
      </c>
    </row>
    <row r="1019" spans="1:10" x14ac:dyDescent="0.25">
      <c r="A1019" t="s">
        <v>124</v>
      </c>
      <c r="B1019" t="s">
        <v>383</v>
      </c>
      <c r="C1019" t="s">
        <v>800</v>
      </c>
      <c r="D1019" t="s">
        <v>384</v>
      </c>
      <c r="E1019" t="s">
        <v>622</v>
      </c>
      <c r="F1019">
        <v>310</v>
      </c>
      <c r="G1019">
        <v>485.75038709677</v>
      </c>
      <c r="H1019">
        <v>150582.62</v>
      </c>
      <c r="I1019" t="s">
        <v>1070</v>
      </c>
      <c r="J1019">
        <v>7.0284260816247002E-2</v>
      </c>
    </row>
    <row r="1020" spans="1:10" x14ac:dyDescent="0.25">
      <c r="A1020" t="s">
        <v>124</v>
      </c>
      <c r="B1020" t="s">
        <v>383</v>
      </c>
      <c r="C1020" t="s">
        <v>98</v>
      </c>
      <c r="D1020" t="s">
        <v>384</v>
      </c>
      <c r="E1020" t="s">
        <v>622</v>
      </c>
      <c r="F1020">
        <v>1497</v>
      </c>
      <c r="G1020">
        <v>485.75040080159999</v>
      </c>
      <c r="H1020">
        <v>727168.35</v>
      </c>
      <c r="I1020" t="s">
        <v>1070</v>
      </c>
      <c r="J1020">
        <v>0.13679573404600001</v>
      </c>
    </row>
    <row r="1021" spans="1:10" x14ac:dyDescent="0.25">
      <c r="A1021" t="s">
        <v>124</v>
      </c>
      <c r="B1021" t="s">
        <v>383</v>
      </c>
      <c r="C1021" t="s">
        <v>106</v>
      </c>
      <c r="D1021" t="s">
        <v>384</v>
      </c>
      <c r="E1021" t="s">
        <v>622</v>
      </c>
      <c r="F1021">
        <v>1468</v>
      </c>
      <c r="G1021">
        <v>485.75040190736001</v>
      </c>
      <c r="H1021">
        <v>713081.59</v>
      </c>
      <c r="I1021" t="s">
        <v>1070</v>
      </c>
      <c r="J1021">
        <v>0.21733505334311001</v>
      </c>
    </row>
    <row r="1022" spans="1:10" x14ac:dyDescent="0.25">
      <c r="A1022" t="s">
        <v>124</v>
      </c>
      <c r="B1022" t="s">
        <v>383</v>
      </c>
      <c r="C1022" t="s">
        <v>909</v>
      </c>
      <c r="D1022" t="s">
        <v>384</v>
      </c>
      <c r="E1022" t="s">
        <v>622</v>
      </c>
      <c r="F1022">
        <v>53</v>
      </c>
      <c r="G1022">
        <v>485.75037735849003</v>
      </c>
      <c r="H1022">
        <v>25744.77</v>
      </c>
      <c r="I1022" t="s">
        <v>1070</v>
      </c>
      <c r="J1022">
        <v>5.5902482311441001E-2</v>
      </c>
    </row>
    <row r="1023" spans="1:10" x14ac:dyDescent="0.25">
      <c r="A1023" t="s">
        <v>124</v>
      </c>
      <c r="B1023" t="s">
        <v>383</v>
      </c>
      <c r="C1023" t="s">
        <v>335</v>
      </c>
      <c r="D1023" t="s">
        <v>384</v>
      </c>
      <c r="E1023" t="s">
        <v>622</v>
      </c>
      <c r="F1023">
        <v>54</v>
      </c>
      <c r="G1023">
        <v>485.71944444444</v>
      </c>
      <c r="H1023">
        <v>26228.85</v>
      </c>
      <c r="I1023" t="s">
        <v>1070</v>
      </c>
      <c r="J1023">
        <v>6.4635132000571999E-2</v>
      </c>
    </row>
    <row r="1024" spans="1:10" x14ac:dyDescent="0.25">
      <c r="A1024" t="s">
        <v>124</v>
      </c>
      <c r="B1024" t="s">
        <v>1127</v>
      </c>
      <c r="C1024" t="s">
        <v>800</v>
      </c>
      <c r="D1024" t="s">
        <v>1128</v>
      </c>
      <c r="E1024" t="s">
        <v>621</v>
      </c>
      <c r="F1024">
        <v>1909</v>
      </c>
      <c r="G1024">
        <v>1064.5716396019</v>
      </c>
      <c r="H1024">
        <v>2032267.26</v>
      </c>
      <c r="I1024" t="s">
        <v>1070</v>
      </c>
      <c r="J1024">
        <v>0.94855835388014997</v>
      </c>
    </row>
    <row r="1025" spans="1:10" x14ac:dyDescent="0.25">
      <c r="A1025" t="s">
        <v>124</v>
      </c>
      <c r="B1025" t="s">
        <v>1254</v>
      </c>
      <c r="C1025" t="s">
        <v>800</v>
      </c>
      <c r="D1025" t="s">
        <v>1129</v>
      </c>
      <c r="E1025" t="s">
        <v>621</v>
      </c>
      <c r="F1025">
        <v>1107</v>
      </c>
      <c r="G1025">
        <v>1077.503730804</v>
      </c>
      <c r="H1025">
        <v>1192796.6299999999</v>
      </c>
      <c r="I1025" t="s">
        <v>1070</v>
      </c>
      <c r="J1025">
        <v>0.55673642445363003</v>
      </c>
    </row>
    <row r="1026" spans="1:10" x14ac:dyDescent="0.25">
      <c r="A1026" t="s">
        <v>124</v>
      </c>
      <c r="B1026" t="s">
        <v>1254</v>
      </c>
      <c r="C1026" t="s">
        <v>909</v>
      </c>
      <c r="D1026" t="s">
        <v>1129</v>
      </c>
      <c r="E1026" t="s">
        <v>619</v>
      </c>
      <c r="F1026">
        <v>1108</v>
      </c>
      <c r="G1026">
        <v>1077.5037364621001</v>
      </c>
      <c r="H1026">
        <v>1193874.1399999999</v>
      </c>
      <c r="I1026" t="s">
        <v>1070</v>
      </c>
      <c r="J1026">
        <v>2.5923916971656</v>
      </c>
    </row>
    <row r="1027" spans="1:10" x14ac:dyDescent="0.25">
      <c r="A1027" t="s">
        <v>124</v>
      </c>
      <c r="B1027" t="s">
        <v>771</v>
      </c>
      <c r="C1027" t="s">
        <v>800</v>
      </c>
      <c r="D1027" t="s">
        <v>922</v>
      </c>
      <c r="E1027" t="s">
        <v>619</v>
      </c>
      <c r="F1027">
        <v>2595</v>
      </c>
      <c r="G1027">
        <v>1075.1720805861</v>
      </c>
      <c r="H1027">
        <v>2790071.5491209002</v>
      </c>
      <c r="I1027" t="s">
        <v>1070</v>
      </c>
      <c r="J1027">
        <v>1.302262614732</v>
      </c>
    </row>
    <row r="1028" spans="1:10" x14ac:dyDescent="0.25">
      <c r="A1028" t="s">
        <v>124</v>
      </c>
      <c r="B1028" t="s">
        <v>771</v>
      </c>
      <c r="C1028" t="s">
        <v>800</v>
      </c>
      <c r="D1028" t="s">
        <v>922</v>
      </c>
      <c r="E1028" t="s">
        <v>621</v>
      </c>
      <c r="F1028">
        <v>1500</v>
      </c>
      <c r="G1028">
        <v>1075.1720805861</v>
      </c>
      <c r="H1028">
        <v>1612758.1208790999</v>
      </c>
      <c r="I1028" t="s">
        <v>1070</v>
      </c>
      <c r="J1028">
        <v>0.75275295649250995</v>
      </c>
    </row>
    <row r="1029" spans="1:10" x14ac:dyDescent="0.25">
      <c r="A1029" t="s">
        <v>124</v>
      </c>
      <c r="B1029" t="s">
        <v>771</v>
      </c>
      <c r="C1029" t="s">
        <v>860</v>
      </c>
      <c r="D1029" t="s">
        <v>922</v>
      </c>
      <c r="E1029" t="s">
        <v>619</v>
      </c>
      <c r="F1029">
        <v>990</v>
      </c>
      <c r="G1029">
        <v>1075.1720808081</v>
      </c>
      <c r="H1029">
        <v>1064420.3600000001</v>
      </c>
      <c r="I1029" t="s">
        <v>1070</v>
      </c>
      <c r="J1029">
        <v>2.0264301682947998</v>
      </c>
    </row>
    <row r="1030" spans="1:10" x14ac:dyDescent="0.25">
      <c r="A1030" t="s">
        <v>124</v>
      </c>
      <c r="B1030" t="s">
        <v>771</v>
      </c>
      <c r="C1030" t="s">
        <v>98</v>
      </c>
      <c r="D1030" t="s">
        <v>772</v>
      </c>
      <c r="E1030" t="s">
        <v>622</v>
      </c>
      <c r="F1030">
        <v>1383</v>
      </c>
      <c r="G1030">
        <v>1077.168329718</v>
      </c>
      <c r="H1030">
        <v>1489723.8</v>
      </c>
      <c r="I1030" t="s">
        <v>1070</v>
      </c>
      <c r="J1030">
        <v>0.28024852944549</v>
      </c>
    </row>
    <row r="1031" spans="1:10" x14ac:dyDescent="0.25">
      <c r="A1031" t="s">
        <v>124</v>
      </c>
      <c r="B1031" t="s">
        <v>771</v>
      </c>
      <c r="C1031" t="s">
        <v>106</v>
      </c>
      <c r="D1031" t="s">
        <v>772</v>
      </c>
      <c r="E1031" t="s">
        <v>622</v>
      </c>
      <c r="F1031">
        <v>1406</v>
      </c>
      <c r="G1031">
        <v>1077.1683285916999</v>
      </c>
      <c r="H1031">
        <v>1514498.67</v>
      </c>
      <c r="I1031" t="s">
        <v>1070</v>
      </c>
      <c r="J1031">
        <v>0.46159325082635</v>
      </c>
    </row>
    <row r="1032" spans="1:10" x14ac:dyDescent="0.25">
      <c r="A1032" t="s">
        <v>124</v>
      </c>
      <c r="B1032" t="s">
        <v>771</v>
      </c>
      <c r="C1032" t="s">
        <v>909</v>
      </c>
      <c r="D1032" t="s">
        <v>922</v>
      </c>
      <c r="E1032" t="s">
        <v>619</v>
      </c>
      <c r="F1032">
        <v>851</v>
      </c>
      <c r="G1032">
        <v>1075.1720799059999</v>
      </c>
      <c r="H1032">
        <v>914971.44</v>
      </c>
      <c r="I1032" t="s">
        <v>1070</v>
      </c>
      <c r="J1032">
        <v>1.9867792464284</v>
      </c>
    </row>
    <row r="1033" spans="1:10" x14ac:dyDescent="0.25">
      <c r="A1033" t="s">
        <v>124</v>
      </c>
      <c r="B1033" t="s">
        <v>771</v>
      </c>
      <c r="C1033" t="s">
        <v>335</v>
      </c>
      <c r="D1033" t="s">
        <v>772</v>
      </c>
      <c r="E1033" t="s">
        <v>622</v>
      </c>
      <c r="F1033">
        <v>211</v>
      </c>
      <c r="G1033">
        <v>1080.6900947867</v>
      </c>
      <c r="H1033">
        <v>228025.61</v>
      </c>
      <c r="I1033" t="s">
        <v>1070</v>
      </c>
      <c r="J1033">
        <v>0.56191809407812998</v>
      </c>
    </row>
    <row r="1034" spans="1:10" x14ac:dyDescent="0.25">
      <c r="A1034" t="s">
        <v>124</v>
      </c>
      <c r="B1034" t="s">
        <v>771</v>
      </c>
      <c r="C1034" t="s">
        <v>861</v>
      </c>
      <c r="D1034" t="s">
        <v>922</v>
      </c>
      <c r="E1034" t="s">
        <v>619</v>
      </c>
      <c r="F1034">
        <v>664</v>
      </c>
      <c r="G1034">
        <v>1075.1720783133001</v>
      </c>
      <c r="H1034">
        <v>713914.26</v>
      </c>
      <c r="I1034" t="s">
        <v>1070</v>
      </c>
      <c r="J1034">
        <v>1.9270059745204</v>
      </c>
    </row>
    <row r="1035" spans="1:10" x14ac:dyDescent="0.25">
      <c r="A1035" t="s">
        <v>124</v>
      </c>
      <c r="B1035" t="s">
        <v>715</v>
      </c>
      <c r="C1035" t="s">
        <v>800</v>
      </c>
      <c r="D1035" t="s">
        <v>707</v>
      </c>
      <c r="E1035" t="s">
        <v>619</v>
      </c>
      <c r="F1035">
        <v>3430</v>
      </c>
      <c r="G1035">
        <v>1102.1722040816001</v>
      </c>
      <c r="H1035">
        <v>3780450.66</v>
      </c>
      <c r="I1035" t="s">
        <v>1070</v>
      </c>
      <c r="J1035">
        <v>1.7645209001569999</v>
      </c>
    </row>
    <row r="1036" spans="1:10" x14ac:dyDescent="0.25">
      <c r="A1036" t="s">
        <v>124</v>
      </c>
      <c r="B1036" t="s">
        <v>715</v>
      </c>
      <c r="C1036" t="s">
        <v>860</v>
      </c>
      <c r="D1036" t="s">
        <v>707</v>
      </c>
      <c r="E1036" t="s">
        <v>619</v>
      </c>
      <c r="F1036">
        <v>935</v>
      </c>
      <c r="G1036">
        <v>1102.1722032086</v>
      </c>
      <c r="H1036">
        <v>1030531.01</v>
      </c>
      <c r="I1036" t="s">
        <v>1070</v>
      </c>
      <c r="J1036">
        <v>1.9619120476306</v>
      </c>
    </row>
    <row r="1037" spans="1:10" x14ac:dyDescent="0.25">
      <c r="A1037" t="s">
        <v>124</v>
      </c>
      <c r="B1037" t="s">
        <v>715</v>
      </c>
      <c r="C1037" t="s">
        <v>909</v>
      </c>
      <c r="D1037" t="s">
        <v>707</v>
      </c>
      <c r="E1037" t="s">
        <v>619</v>
      </c>
      <c r="F1037">
        <v>760</v>
      </c>
      <c r="G1037">
        <v>1102.1721973684</v>
      </c>
      <c r="H1037">
        <v>837650.87</v>
      </c>
      <c r="I1037" t="s">
        <v>1070</v>
      </c>
      <c r="J1037">
        <v>1.8188844935627</v>
      </c>
    </row>
    <row r="1038" spans="1:10" x14ac:dyDescent="0.25">
      <c r="A1038" t="s">
        <v>124</v>
      </c>
      <c r="B1038" t="s">
        <v>715</v>
      </c>
      <c r="C1038" t="s">
        <v>861</v>
      </c>
      <c r="D1038" t="s">
        <v>707</v>
      </c>
      <c r="E1038" t="s">
        <v>619</v>
      </c>
      <c r="F1038">
        <v>627</v>
      </c>
      <c r="G1038">
        <v>1102.1722009569</v>
      </c>
      <c r="H1038">
        <v>691061.97</v>
      </c>
      <c r="I1038" t="s">
        <v>1070</v>
      </c>
      <c r="J1038">
        <v>1.865322797942</v>
      </c>
    </row>
    <row r="1039" spans="1:10" x14ac:dyDescent="0.25">
      <c r="A1039" t="s">
        <v>124</v>
      </c>
      <c r="B1039" t="s">
        <v>307</v>
      </c>
      <c r="C1039" t="s">
        <v>334</v>
      </c>
      <c r="D1039" t="s">
        <v>308</v>
      </c>
      <c r="E1039" t="s">
        <v>622</v>
      </c>
      <c r="F1039">
        <v>2854</v>
      </c>
      <c r="G1039">
        <v>467.81469516468002</v>
      </c>
      <c r="H1039">
        <v>1335143.1399999999</v>
      </c>
      <c r="I1039" t="s">
        <v>1070</v>
      </c>
      <c r="J1039">
        <v>0.39657301228397002</v>
      </c>
    </row>
    <row r="1040" spans="1:10" x14ac:dyDescent="0.25">
      <c r="A1040" t="s">
        <v>124</v>
      </c>
      <c r="B1040" t="s">
        <v>834</v>
      </c>
      <c r="C1040" t="s">
        <v>98</v>
      </c>
      <c r="D1040" t="s">
        <v>833</v>
      </c>
      <c r="E1040" t="s">
        <v>622</v>
      </c>
      <c r="F1040">
        <v>507</v>
      </c>
      <c r="G1040">
        <v>1074.0289151873999</v>
      </c>
      <c r="H1040">
        <v>544532.66</v>
      </c>
      <c r="I1040" t="s">
        <v>1070</v>
      </c>
      <c r="J1040">
        <v>0.10243810107621</v>
      </c>
    </row>
    <row r="1041" spans="1:10" x14ac:dyDescent="0.25">
      <c r="A1041" t="s">
        <v>124</v>
      </c>
      <c r="B1041" t="s">
        <v>834</v>
      </c>
      <c r="C1041" t="s">
        <v>106</v>
      </c>
      <c r="D1041" t="s">
        <v>833</v>
      </c>
      <c r="E1041" t="s">
        <v>622</v>
      </c>
      <c r="F1041">
        <v>456</v>
      </c>
      <c r="G1041">
        <v>1074.0289035088001</v>
      </c>
      <c r="H1041">
        <v>489757.18</v>
      </c>
      <c r="I1041" t="s">
        <v>1070</v>
      </c>
      <c r="J1041">
        <v>0.14926959878528001</v>
      </c>
    </row>
    <row r="1042" spans="1:10" x14ac:dyDescent="0.25">
      <c r="A1042" t="s">
        <v>124</v>
      </c>
      <c r="B1042" t="s">
        <v>834</v>
      </c>
      <c r="C1042" t="s">
        <v>334</v>
      </c>
      <c r="D1042" t="s">
        <v>833</v>
      </c>
      <c r="E1042" t="s">
        <v>622</v>
      </c>
      <c r="F1042">
        <v>810</v>
      </c>
      <c r="G1042">
        <v>1074.0289012346</v>
      </c>
      <c r="H1042">
        <v>869963.41</v>
      </c>
      <c r="I1042" t="s">
        <v>1070</v>
      </c>
      <c r="J1042">
        <v>0.25840226395540999</v>
      </c>
    </row>
    <row r="1043" spans="1:10" x14ac:dyDescent="0.25">
      <c r="A1043" t="s">
        <v>124</v>
      </c>
      <c r="B1043" t="s">
        <v>834</v>
      </c>
      <c r="C1043" t="s">
        <v>335</v>
      </c>
      <c r="D1043" t="s">
        <v>833</v>
      </c>
      <c r="E1043" t="s">
        <v>622</v>
      </c>
      <c r="F1043">
        <v>63</v>
      </c>
      <c r="G1043">
        <v>1074.0288888888999</v>
      </c>
      <c r="H1043">
        <v>67663.820000000007</v>
      </c>
      <c r="I1043" t="s">
        <v>1070</v>
      </c>
      <c r="J1043">
        <v>0.16674234430266999</v>
      </c>
    </row>
    <row r="1044" spans="1:10" x14ac:dyDescent="0.25">
      <c r="A1044" t="s">
        <v>124</v>
      </c>
      <c r="B1044" t="s">
        <v>834</v>
      </c>
      <c r="C1044" t="s">
        <v>861</v>
      </c>
      <c r="D1044" t="s">
        <v>825</v>
      </c>
      <c r="E1044" t="s">
        <v>619</v>
      </c>
      <c r="F1044">
        <v>105</v>
      </c>
      <c r="G1044">
        <v>1156.6462857142999</v>
      </c>
      <c r="H1044">
        <v>121447.86</v>
      </c>
      <c r="I1044" t="s">
        <v>1070</v>
      </c>
      <c r="J1044">
        <v>0.32781352737333003</v>
      </c>
    </row>
    <row r="1045" spans="1:10" x14ac:dyDescent="0.25">
      <c r="A1045" t="s">
        <v>124</v>
      </c>
      <c r="B1045" t="s">
        <v>223</v>
      </c>
      <c r="C1045" t="s">
        <v>800</v>
      </c>
      <c r="D1045" t="s">
        <v>435</v>
      </c>
      <c r="E1045" t="s">
        <v>622</v>
      </c>
      <c r="F1045">
        <v>431</v>
      </c>
      <c r="G1045">
        <v>505.90046403712</v>
      </c>
      <c r="H1045">
        <v>218043.1</v>
      </c>
      <c r="I1045" t="s">
        <v>1070</v>
      </c>
      <c r="J1045">
        <v>0.10177136053007001</v>
      </c>
    </row>
    <row r="1046" spans="1:10" x14ac:dyDescent="0.25">
      <c r="A1046" t="s">
        <v>124</v>
      </c>
      <c r="B1046" t="s">
        <v>223</v>
      </c>
      <c r="C1046" t="s">
        <v>800</v>
      </c>
      <c r="D1046" t="s">
        <v>470</v>
      </c>
      <c r="E1046" t="s">
        <v>622</v>
      </c>
      <c r="F1046">
        <v>150</v>
      </c>
      <c r="G1046">
        <v>866.74586666667005</v>
      </c>
      <c r="H1046">
        <v>130011.88</v>
      </c>
      <c r="I1046" t="s">
        <v>1070</v>
      </c>
      <c r="J1046">
        <v>6.0682892110196E-2</v>
      </c>
    </row>
    <row r="1047" spans="1:10" x14ac:dyDescent="0.25">
      <c r="A1047" t="s">
        <v>124</v>
      </c>
      <c r="B1047" t="s">
        <v>223</v>
      </c>
      <c r="C1047" t="s">
        <v>860</v>
      </c>
      <c r="D1047" t="s">
        <v>435</v>
      </c>
      <c r="E1047" t="s">
        <v>621</v>
      </c>
      <c r="F1047">
        <v>147</v>
      </c>
      <c r="G1047">
        <v>505.90047619047999</v>
      </c>
      <c r="H1047">
        <v>74367.37</v>
      </c>
      <c r="I1047" t="s">
        <v>1070</v>
      </c>
      <c r="J1047">
        <v>0.14157966886761</v>
      </c>
    </row>
    <row r="1048" spans="1:10" x14ac:dyDescent="0.25">
      <c r="A1048" t="s">
        <v>124</v>
      </c>
      <c r="B1048" t="s">
        <v>223</v>
      </c>
      <c r="C1048" t="s">
        <v>98</v>
      </c>
      <c r="D1048" t="s">
        <v>435</v>
      </c>
      <c r="E1048" t="s">
        <v>622</v>
      </c>
      <c r="F1048">
        <v>2444</v>
      </c>
      <c r="G1048">
        <v>505.90046235679</v>
      </c>
      <c r="H1048">
        <v>1236420.73</v>
      </c>
      <c r="I1048" t="s">
        <v>1070</v>
      </c>
      <c r="J1048">
        <v>0.23259686886819</v>
      </c>
    </row>
    <row r="1049" spans="1:10" x14ac:dyDescent="0.25">
      <c r="A1049" t="s">
        <v>124</v>
      </c>
      <c r="B1049" t="s">
        <v>223</v>
      </c>
      <c r="C1049" t="s">
        <v>98</v>
      </c>
      <c r="D1049" t="s">
        <v>470</v>
      </c>
      <c r="E1049" t="s">
        <v>622</v>
      </c>
      <c r="F1049">
        <v>1267</v>
      </c>
      <c r="G1049">
        <v>866.74584846093001</v>
      </c>
      <c r="H1049">
        <v>1098166.99</v>
      </c>
      <c r="I1049" t="s">
        <v>1070</v>
      </c>
      <c r="J1049">
        <v>0.20658841862704999</v>
      </c>
    </row>
    <row r="1050" spans="1:10" x14ac:dyDescent="0.25">
      <c r="A1050" t="s">
        <v>124</v>
      </c>
      <c r="B1050" t="s">
        <v>223</v>
      </c>
      <c r="C1050" t="s">
        <v>106</v>
      </c>
      <c r="D1050" t="s">
        <v>435</v>
      </c>
      <c r="E1050" t="s">
        <v>622</v>
      </c>
      <c r="F1050">
        <v>3073</v>
      </c>
      <c r="G1050">
        <v>505.90046208915999</v>
      </c>
      <c r="H1050">
        <v>1554632.12</v>
      </c>
      <c r="I1050" t="s">
        <v>1070</v>
      </c>
      <c r="J1050">
        <v>0.47382523888902001</v>
      </c>
    </row>
    <row r="1051" spans="1:10" x14ac:dyDescent="0.25">
      <c r="A1051" t="s">
        <v>124</v>
      </c>
      <c r="B1051" t="s">
        <v>223</v>
      </c>
      <c r="C1051" t="s">
        <v>106</v>
      </c>
      <c r="D1051" t="s">
        <v>470</v>
      </c>
      <c r="E1051" t="s">
        <v>622</v>
      </c>
      <c r="F1051">
        <v>1191</v>
      </c>
      <c r="G1051">
        <v>866.74585222502003</v>
      </c>
      <c r="H1051">
        <v>1032294.31</v>
      </c>
      <c r="I1051" t="s">
        <v>1070</v>
      </c>
      <c r="J1051">
        <v>0.31462562219513002</v>
      </c>
    </row>
    <row r="1052" spans="1:10" x14ac:dyDescent="0.25">
      <c r="A1052" t="s">
        <v>124</v>
      </c>
      <c r="B1052" t="s">
        <v>223</v>
      </c>
      <c r="C1052" t="s">
        <v>334</v>
      </c>
      <c r="D1052" t="s">
        <v>470</v>
      </c>
      <c r="E1052" t="s">
        <v>622</v>
      </c>
      <c r="F1052">
        <v>2057</v>
      </c>
      <c r="G1052">
        <v>866.74584832280004</v>
      </c>
      <c r="H1052">
        <v>1782896.21</v>
      </c>
      <c r="I1052" t="s">
        <v>1070</v>
      </c>
      <c r="J1052">
        <v>0.52956757924051001</v>
      </c>
    </row>
    <row r="1053" spans="1:10" x14ac:dyDescent="0.25">
      <c r="A1053" t="s">
        <v>124</v>
      </c>
      <c r="B1053" t="s">
        <v>223</v>
      </c>
      <c r="C1053" t="s">
        <v>334</v>
      </c>
      <c r="D1053" t="s">
        <v>435</v>
      </c>
      <c r="E1053" t="s">
        <v>622</v>
      </c>
      <c r="F1053">
        <v>2769</v>
      </c>
      <c r="G1053">
        <v>505.90046226074003</v>
      </c>
      <c r="H1053">
        <v>1400838.38</v>
      </c>
      <c r="I1053" t="s">
        <v>1070</v>
      </c>
      <c r="J1053">
        <v>0.41608624531418997</v>
      </c>
    </row>
    <row r="1054" spans="1:10" x14ac:dyDescent="0.25">
      <c r="A1054" t="s">
        <v>124</v>
      </c>
      <c r="B1054" t="s">
        <v>223</v>
      </c>
      <c r="C1054" t="s">
        <v>267</v>
      </c>
      <c r="D1054" t="s">
        <v>435</v>
      </c>
      <c r="E1054" t="s">
        <v>622</v>
      </c>
      <c r="F1054">
        <v>531</v>
      </c>
      <c r="G1054">
        <v>505.9004519774</v>
      </c>
      <c r="H1054">
        <v>268633.14</v>
      </c>
      <c r="I1054" t="s">
        <v>1070</v>
      </c>
      <c r="J1054">
        <v>0.12627220413849</v>
      </c>
    </row>
    <row r="1055" spans="1:10" x14ac:dyDescent="0.25">
      <c r="A1055" t="s">
        <v>124</v>
      </c>
      <c r="B1055" t="s">
        <v>223</v>
      </c>
      <c r="C1055" t="s">
        <v>909</v>
      </c>
      <c r="D1055" t="s">
        <v>435</v>
      </c>
      <c r="E1055" t="s">
        <v>622</v>
      </c>
      <c r="F1055">
        <v>147</v>
      </c>
      <c r="G1055">
        <v>505.90047619047999</v>
      </c>
      <c r="H1055">
        <v>74367.37</v>
      </c>
      <c r="I1055" t="s">
        <v>1070</v>
      </c>
      <c r="J1055">
        <v>0.16148214126494001</v>
      </c>
    </row>
    <row r="1056" spans="1:10" x14ac:dyDescent="0.25">
      <c r="A1056" t="s">
        <v>124</v>
      </c>
      <c r="B1056" t="s">
        <v>223</v>
      </c>
      <c r="C1056" t="s">
        <v>909</v>
      </c>
      <c r="D1056" t="s">
        <v>470</v>
      </c>
      <c r="E1056" t="s">
        <v>622</v>
      </c>
      <c r="F1056">
        <v>64</v>
      </c>
      <c r="G1056">
        <v>866.74578125000005</v>
      </c>
      <c r="H1056">
        <v>55471.73</v>
      </c>
      <c r="I1056" t="s">
        <v>1070</v>
      </c>
      <c r="J1056">
        <v>0.12045193665005</v>
      </c>
    </row>
    <row r="1057" spans="1:10" x14ac:dyDescent="0.25">
      <c r="A1057" t="s">
        <v>124</v>
      </c>
      <c r="B1057" t="s">
        <v>223</v>
      </c>
      <c r="C1057" t="s">
        <v>335</v>
      </c>
      <c r="D1057" t="s">
        <v>470</v>
      </c>
      <c r="E1057" t="s">
        <v>622</v>
      </c>
      <c r="F1057">
        <v>94</v>
      </c>
      <c r="G1057">
        <v>866.74585106382995</v>
      </c>
      <c r="H1057">
        <v>81474.11</v>
      </c>
      <c r="I1057" t="s">
        <v>1070</v>
      </c>
      <c r="J1057">
        <v>0.20077471389248999</v>
      </c>
    </row>
    <row r="1058" spans="1:10" x14ac:dyDescent="0.25">
      <c r="A1058" t="s">
        <v>124</v>
      </c>
      <c r="B1058" t="s">
        <v>223</v>
      </c>
      <c r="C1058" t="s">
        <v>335</v>
      </c>
      <c r="D1058" t="s">
        <v>435</v>
      </c>
      <c r="E1058" t="s">
        <v>622</v>
      </c>
      <c r="F1058">
        <v>159</v>
      </c>
      <c r="G1058">
        <v>505.90044025156999</v>
      </c>
      <c r="H1058">
        <v>80438.17</v>
      </c>
      <c r="I1058" t="s">
        <v>1070</v>
      </c>
      <c r="J1058">
        <v>0.19822187155877999</v>
      </c>
    </row>
    <row r="1059" spans="1:10" x14ac:dyDescent="0.25">
      <c r="A1059" t="s">
        <v>124</v>
      </c>
      <c r="B1059" t="s">
        <v>223</v>
      </c>
      <c r="C1059" t="s">
        <v>861</v>
      </c>
      <c r="D1059" t="s">
        <v>435</v>
      </c>
      <c r="E1059" t="s">
        <v>621</v>
      </c>
      <c r="F1059">
        <v>92</v>
      </c>
      <c r="G1059">
        <v>505.90043478260998</v>
      </c>
      <c r="H1059">
        <v>46542.84</v>
      </c>
      <c r="I1059" t="s">
        <v>1070</v>
      </c>
      <c r="J1059">
        <v>0.12562899465147001</v>
      </c>
    </row>
    <row r="1060" spans="1:10" x14ac:dyDescent="0.25">
      <c r="A1060" t="s">
        <v>124</v>
      </c>
      <c r="B1060" t="s">
        <v>1734</v>
      </c>
      <c r="C1060" t="s">
        <v>909</v>
      </c>
      <c r="D1060" t="s">
        <v>1735</v>
      </c>
      <c r="E1060" t="s">
        <v>619</v>
      </c>
      <c r="F1060">
        <v>13</v>
      </c>
      <c r="G1060">
        <v>1094.0861538462</v>
      </c>
      <c r="H1060">
        <v>14223.12</v>
      </c>
      <c r="I1060" t="s">
        <v>1070</v>
      </c>
      <c r="J1060">
        <v>3.0884242283519998E-2</v>
      </c>
    </row>
    <row r="1061" spans="1:10" x14ac:dyDescent="0.25">
      <c r="A1061" t="s">
        <v>124</v>
      </c>
      <c r="B1061" t="s">
        <v>1738</v>
      </c>
      <c r="C1061" t="s">
        <v>800</v>
      </c>
      <c r="D1061" t="s">
        <v>1739</v>
      </c>
      <c r="E1061" t="s">
        <v>619</v>
      </c>
      <c r="F1061">
        <v>1746</v>
      </c>
      <c r="G1061">
        <v>1013.4768613975</v>
      </c>
      <c r="H1061">
        <v>1769530.6</v>
      </c>
      <c r="I1061" t="s">
        <v>1070</v>
      </c>
      <c r="J1061">
        <v>0.82592632677483002</v>
      </c>
    </row>
    <row r="1062" spans="1:10" x14ac:dyDescent="0.25">
      <c r="A1062" t="s">
        <v>124</v>
      </c>
      <c r="B1062" t="s">
        <v>1738</v>
      </c>
      <c r="C1062" t="s">
        <v>860</v>
      </c>
      <c r="D1062" t="s">
        <v>1739</v>
      </c>
      <c r="E1062" t="s">
        <v>619</v>
      </c>
      <c r="F1062">
        <v>674</v>
      </c>
      <c r="G1062">
        <v>1013.4768545994</v>
      </c>
      <c r="H1062">
        <v>683083.4</v>
      </c>
      <c r="I1062" t="s">
        <v>1070</v>
      </c>
      <c r="J1062">
        <v>1.3004456333598999</v>
      </c>
    </row>
    <row r="1063" spans="1:10" x14ac:dyDescent="0.25">
      <c r="A1063" t="s">
        <v>124</v>
      </c>
      <c r="B1063" t="s">
        <v>1738</v>
      </c>
      <c r="C1063" t="s">
        <v>909</v>
      </c>
      <c r="D1063" t="s">
        <v>1739</v>
      </c>
      <c r="E1063" t="s">
        <v>619</v>
      </c>
      <c r="F1063">
        <v>601</v>
      </c>
      <c r="G1063">
        <v>1013.4768386022999</v>
      </c>
      <c r="H1063">
        <v>609099.57999999996</v>
      </c>
      <c r="I1063" t="s">
        <v>1070</v>
      </c>
      <c r="J1063">
        <v>1.3226056592021</v>
      </c>
    </row>
    <row r="1064" spans="1:10" x14ac:dyDescent="0.25">
      <c r="A1064" t="s">
        <v>124</v>
      </c>
      <c r="B1064" t="s">
        <v>1738</v>
      </c>
      <c r="C1064" t="s">
        <v>861</v>
      </c>
      <c r="D1064" t="s">
        <v>1739</v>
      </c>
      <c r="E1064" t="s">
        <v>619</v>
      </c>
      <c r="F1064">
        <v>479</v>
      </c>
      <c r="G1064">
        <v>1013.476868476</v>
      </c>
      <c r="H1064">
        <v>485455.42</v>
      </c>
      <c r="I1064" t="s">
        <v>1070</v>
      </c>
      <c r="J1064">
        <v>1.3103471202596999</v>
      </c>
    </row>
    <row r="1065" spans="1:10" x14ac:dyDescent="0.25">
      <c r="A1065" t="s">
        <v>124</v>
      </c>
      <c r="B1065" t="s">
        <v>1180</v>
      </c>
      <c r="C1065" t="s">
        <v>800</v>
      </c>
      <c r="D1065" t="s">
        <v>1148</v>
      </c>
      <c r="E1065" t="s">
        <v>621</v>
      </c>
      <c r="F1065">
        <v>1303</v>
      </c>
      <c r="G1065">
        <v>1129.3417498081001</v>
      </c>
      <c r="H1065">
        <v>1471532.3</v>
      </c>
      <c r="I1065" t="s">
        <v>1070</v>
      </c>
      <c r="J1065">
        <v>0.68683597066336</v>
      </c>
    </row>
    <row r="1066" spans="1:10" x14ac:dyDescent="0.25">
      <c r="A1066" t="s">
        <v>124</v>
      </c>
      <c r="B1066" t="s">
        <v>832</v>
      </c>
      <c r="C1066" t="s">
        <v>334</v>
      </c>
      <c r="D1066" t="s">
        <v>831</v>
      </c>
      <c r="E1066" t="s">
        <v>622</v>
      </c>
      <c r="F1066">
        <v>3300</v>
      </c>
      <c r="G1066">
        <v>962.03005454544996</v>
      </c>
      <c r="H1066">
        <v>3174699.18</v>
      </c>
      <c r="I1066" t="s">
        <v>1070</v>
      </c>
      <c r="J1066">
        <v>0.94297006754500001</v>
      </c>
    </row>
    <row r="1067" spans="1:10" x14ac:dyDescent="0.25">
      <c r="A1067" t="s">
        <v>124</v>
      </c>
      <c r="B1067" t="s">
        <v>1130</v>
      </c>
      <c r="C1067" t="s">
        <v>800</v>
      </c>
      <c r="D1067" t="s">
        <v>1131</v>
      </c>
      <c r="E1067" t="s">
        <v>621</v>
      </c>
      <c r="F1067">
        <v>1020</v>
      </c>
      <c r="G1067">
        <v>1006.6474509804</v>
      </c>
      <c r="H1067">
        <v>1026780.4</v>
      </c>
      <c r="I1067" t="s">
        <v>1070</v>
      </c>
      <c r="J1067">
        <v>0.47924854431813002</v>
      </c>
    </row>
    <row r="1068" spans="1:10" x14ac:dyDescent="0.25">
      <c r="A1068" t="s">
        <v>124</v>
      </c>
      <c r="B1068" t="s">
        <v>158</v>
      </c>
      <c r="C1068" t="s">
        <v>235</v>
      </c>
      <c r="D1068" t="s">
        <v>263</v>
      </c>
      <c r="E1068" t="s">
        <v>619</v>
      </c>
      <c r="F1068">
        <v>100</v>
      </c>
      <c r="G1068">
        <v>1204.3675000000001</v>
      </c>
      <c r="H1068">
        <v>120436.75</v>
      </c>
      <c r="I1068" t="s">
        <v>1070</v>
      </c>
      <c r="J1068">
        <v>9.9174479461567007</v>
      </c>
    </row>
    <row r="1069" spans="1:10" x14ac:dyDescent="0.25">
      <c r="A1069" t="s">
        <v>124</v>
      </c>
      <c r="B1069" t="s">
        <v>158</v>
      </c>
      <c r="C1069" t="s">
        <v>800</v>
      </c>
      <c r="D1069" t="s">
        <v>263</v>
      </c>
      <c r="E1069" t="s">
        <v>619</v>
      </c>
      <c r="F1069">
        <v>400</v>
      </c>
      <c r="G1069">
        <v>1204.3675249999999</v>
      </c>
      <c r="H1069">
        <v>481747.01</v>
      </c>
      <c r="I1069" t="s">
        <v>1070</v>
      </c>
      <c r="J1069">
        <v>0.22485485043551001</v>
      </c>
    </row>
    <row r="1070" spans="1:10" x14ac:dyDescent="0.25">
      <c r="A1070" t="s">
        <v>124</v>
      </c>
      <c r="B1070" t="s">
        <v>735</v>
      </c>
      <c r="C1070" t="s">
        <v>800</v>
      </c>
      <c r="D1070" t="s">
        <v>436</v>
      </c>
      <c r="E1070" t="s">
        <v>622</v>
      </c>
      <c r="F1070">
        <v>687</v>
      </c>
      <c r="G1070">
        <v>662.54902474527</v>
      </c>
      <c r="H1070">
        <v>455171.18</v>
      </c>
      <c r="I1070" t="s">
        <v>1070</v>
      </c>
      <c r="J1070">
        <v>0.21245061303328999</v>
      </c>
    </row>
    <row r="1071" spans="1:10" x14ac:dyDescent="0.25">
      <c r="A1071" t="s">
        <v>124</v>
      </c>
      <c r="B1071" t="s">
        <v>735</v>
      </c>
      <c r="C1071" t="s">
        <v>860</v>
      </c>
      <c r="D1071" t="s">
        <v>436</v>
      </c>
      <c r="E1071" t="s">
        <v>621</v>
      </c>
      <c r="F1071">
        <v>205</v>
      </c>
      <c r="G1071">
        <v>662.54902439023999</v>
      </c>
      <c r="H1071">
        <v>135822.54999999999</v>
      </c>
      <c r="I1071" t="s">
        <v>1070</v>
      </c>
      <c r="J1071">
        <v>0.25857727191044</v>
      </c>
    </row>
    <row r="1072" spans="1:10" x14ac:dyDescent="0.25">
      <c r="A1072" t="s">
        <v>124</v>
      </c>
      <c r="B1072" t="s">
        <v>735</v>
      </c>
      <c r="C1072" t="s">
        <v>98</v>
      </c>
      <c r="D1072" t="s">
        <v>436</v>
      </c>
      <c r="E1072" t="s">
        <v>622</v>
      </c>
      <c r="F1072">
        <v>3255</v>
      </c>
      <c r="G1072">
        <v>662.54901996928004</v>
      </c>
      <c r="H1072">
        <v>2156597.06</v>
      </c>
      <c r="I1072" t="s">
        <v>1070</v>
      </c>
      <c r="J1072">
        <v>0.40570148283289997</v>
      </c>
    </row>
    <row r="1073" spans="1:10" x14ac:dyDescent="0.25">
      <c r="A1073" t="s">
        <v>124</v>
      </c>
      <c r="B1073" t="s">
        <v>735</v>
      </c>
      <c r="C1073" t="s">
        <v>106</v>
      </c>
      <c r="D1073" t="s">
        <v>436</v>
      </c>
      <c r="E1073" t="s">
        <v>622</v>
      </c>
      <c r="F1073">
        <v>2616</v>
      </c>
      <c r="G1073">
        <v>662.54901758410006</v>
      </c>
      <c r="H1073">
        <v>1733228.23</v>
      </c>
      <c r="I1073" t="s">
        <v>1070</v>
      </c>
      <c r="J1073">
        <v>0.52825827381525003</v>
      </c>
    </row>
    <row r="1074" spans="1:10" x14ac:dyDescent="0.25">
      <c r="A1074" t="s">
        <v>124</v>
      </c>
      <c r="B1074" t="s">
        <v>735</v>
      </c>
      <c r="C1074" t="s">
        <v>334</v>
      </c>
      <c r="D1074" t="s">
        <v>436</v>
      </c>
      <c r="E1074" t="s">
        <v>622</v>
      </c>
      <c r="F1074">
        <v>4236</v>
      </c>
      <c r="G1074">
        <v>662.54901558074005</v>
      </c>
      <c r="H1074">
        <v>2806557.63</v>
      </c>
      <c r="I1074" t="s">
        <v>1070</v>
      </c>
      <c r="J1074">
        <v>0.83362223879429997</v>
      </c>
    </row>
    <row r="1075" spans="1:10" x14ac:dyDescent="0.25">
      <c r="A1075" t="s">
        <v>124</v>
      </c>
      <c r="B1075" t="s">
        <v>735</v>
      </c>
      <c r="C1075" t="s">
        <v>335</v>
      </c>
      <c r="D1075" t="s">
        <v>436</v>
      </c>
      <c r="E1075" t="s">
        <v>622</v>
      </c>
      <c r="F1075">
        <v>189</v>
      </c>
      <c r="G1075">
        <v>662.54899470898999</v>
      </c>
      <c r="H1075">
        <v>125221.75999999999</v>
      </c>
      <c r="I1075" t="s">
        <v>1070</v>
      </c>
      <c r="J1075">
        <v>0.30858100858192</v>
      </c>
    </row>
    <row r="1076" spans="1:10" x14ac:dyDescent="0.25">
      <c r="A1076" t="s">
        <v>124</v>
      </c>
      <c r="B1076" t="s">
        <v>735</v>
      </c>
      <c r="C1076" t="s">
        <v>861</v>
      </c>
      <c r="D1076" t="s">
        <v>436</v>
      </c>
      <c r="E1076" t="s">
        <v>621</v>
      </c>
      <c r="F1076">
        <v>146</v>
      </c>
      <c r="G1076">
        <v>662.54904109588995</v>
      </c>
      <c r="H1076">
        <v>96732.160000000003</v>
      </c>
      <c r="I1076" t="s">
        <v>1070</v>
      </c>
      <c r="J1076">
        <v>0.26110061206546997</v>
      </c>
    </row>
    <row r="1077" spans="1:10" x14ac:dyDescent="0.25">
      <c r="A1077" t="s">
        <v>124</v>
      </c>
      <c r="B1077" t="s">
        <v>670</v>
      </c>
      <c r="C1077" t="s">
        <v>860</v>
      </c>
      <c r="D1077" t="s">
        <v>673</v>
      </c>
      <c r="E1077" t="s">
        <v>619</v>
      </c>
      <c r="F1077">
        <v>123</v>
      </c>
      <c r="G1077">
        <v>1069.5630081300999</v>
      </c>
      <c r="H1077">
        <v>131556.25</v>
      </c>
      <c r="I1077" t="s">
        <v>1070</v>
      </c>
      <c r="J1077">
        <v>0.25045514333052998</v>
      </c>
    </row>
    <row r="1078" spans="1:10" x14ac:dyDescent="0.25">
      <c r="A1078" t="s">
        <v>124</v>
      </c>
      <c r="B1078" t="s">
        <v>670</v>
      </c>
      <c r="C1078" t="s">
        <v>909</v>
      </c>
      <c r="D1078" t="s">
        <v>673</v>
      </c>
      <c r="E1078" t="s">
        <v>619</v>
      </c>
      <c r="F1078">
        <v>600</v>
      </c>
      <c r="G1078">
        <v>1069.5630666667</v>
      </c>
      <c r="H1078">
        <v>641737.84</v>
      </c>
      <c r="I1078" t="s">
        <v>1070</v>
      </c>
      <c r="J1078">
        <v>1.3934767430116</v>
      </c>
    </row>
    <row r="1079" spans="1:10" x14ac:dyDescent="0.25">
      <c r="A1079" t="s">
        <v>124</v>
      </c>
      <c r="B1079" t="s">
        <v>670</v>
      </c>
      <c r="C1079" t="s">
        <v>861</v>
      </c>
      <c r="D1079" t="s">
        <v>673</v>
      </c>
      <c r="E1079" t="s">
        <v>619</v>
      </c>
      <c r="F1079">
        <v>128</v>
      </c>
      <c r="G1079">
        <v>1069.5630468750001</v>
      </c>
      <c r="H1079">
        <v>136904.07</v>
      </c>
      <c r="I1079" t="s">
        <v>1070</v>
      </c>
      <c r="J1079">
        <v>0.36953311567997998</v>
      </c>
    </row>
    <row r="1080" spans="1:10" x14ac:dyDescent="0.25">
      <c r="A1080" t="s">
        <v>124</v>
      </c>
      <c r="B1080" t="s">
        <v>1132</v>
      </c>
      <c r="C1080" t="s">
        <v>800</v>
      </c>
      <c r="D1080" t="s">
        <v>1195</v>
      </c>
      <c r="E1080" t="s">
        <v>619</v>
      </c>
      <c r="F1080">
        <v>2090</v>
      </c>
      <c r="G1080">
        <v>1025.6896114194999</v>
      </c>
      <c r="H1080">
        <v>2143691.2878668001</v>
      </c>
      <c r="I1080" t="s">
        <v>1070</v>
      </c>
      <c r="J1080">
        <v>1.0005653878644001</v>
      </c>
    </row>
    <row r="1081" spans="1:10" x14ac:dyDescent="0.25">
      <c r="A1081" t="s">
        <v>124</v>
      </c>
      <c r="B1081" t="s">
        <v>1132</v>
      </c>
      <c r="C1081" t="s">
        <v>800</v>
      </c>
      <c r="D1081" t="s">
        <v>1195</v>
      </c>
      <c r="E1081" t="s">
        <v>621</v>
      </c>
      <c r="F1081">
        <v>432</v>
      </c>
      <c r="G1081">
        <v>1025.6896114194999</v>
      </c>
      <c r="H1081">
        <v>443097.91213323001</v>
      </c>
      <c r="I1081" t="s">
        <v>1070</v>
      </c>
      <c r="J1081">
        <v>0.20681542945331999</v>
      </c>
    </row>
    <row r="1082" spans="1:10" x14ac:dyDescent="0.25">
      <c r="A1082" t="s">
        <v>124</v>
      </c>
      <c r="B1082" t="s">
        <v>1132</v>
      </c>
      <c r="C1082" t="s">
        <v>800</v>
      </c>
      <c r="D1082" t="s">
        <v>1133</v>
      </c>
      <c r="E1082" t="s">
        <v>621</v>
      </c>
      <c r="F1082">
        <v>1877</v>
      </c>
      <c r="G1082">
        <v>1034.47088439</v>
      </c>
      <c r="H1082">
        <v>1941701.85</v>
      </c>
      <c r="I1082" t="s">
        <v>1070</v>
      </c>
      <c r="J1082">
        <v>0.90628705525770004</v>
      </c>
    </row>
    <row r="1083" spans="1:10" x14ac:dyDescent="0.25">
      <c r="A1083" t="s">
        <v>124</v>
      </c>
      <c r="B1083" t="s">
        <v>1132</v>
      </c>
      <c r="C1083" t="s">
        <v>860</v>
      </c>
      <c r="D1083" t="s">
        <v>1195</v>
      </c>
      <c r="E1083" t="s">
        <v>619</v>
      </c>
      <c r="F1083">
        <v>1075</v>
      </c>
      <c r="G1083">
        <v>1025.6896093022999</v>
      </c>
      <c r="H1083">
        <v>1102616.33</v>
      </c>
      <c r="I1083" t="s">
        <v>1070</v>
      </c>
      <c r="J1083">
        <v>2.0991471782505999</v>
      </c>
    </row>
    <row r="1084" spans="1:10" x14ac:dyDescent="0.25">
      <c r="A1084" t="s">
        <v>124</v>
      </c>
      <c r="B1084" t="s">
        <v>1132</v>
      </c>
      <c r="C1084" t="s">
        <v>909</v>
      </c>
      <c r="D1084" t="s">
        <v>1195</v>
      </c>
      <c r="E1084" t="s">
        <v>619</v>
      </c>
      <c r="F1084">
        <v>1051</v>
      </c>
      <c r="G1084">
        <v>1025.6896194101</v>
      </c>
      <c r="H1084">
        <v>1077999.79</v>
      </c>
      <c r="I1084" t="s">
        <v>1070</v>
      </c>
      <c r="J1084">
        <v>2.3407808340184002</v>
      </c>
    </row>
    <row r="1085" spans="1:10" x14ac:dyDescent="0.25">
      <c r="A1085" t="s">
        <v>124</v>
      </c>
      <c r="B1085" t="s">
        <v>1132</v>
      </c>
      <c r="C1085" t="s">
        <v>861</v>
      </c>
      <c r="D1085" t="s">
        <v>1195</v>
      </c>
      <c r="E1085" t="s">
        <v>619</v>
      </c>
      <c r="F1085">
        <v>552</v>
      </c>
      <c r="G1085">
        <v>1025.6896195652</v>
      </c>
      <c r="H1085">
        <v>566180.67000000004</v>
      </c>
      <c r="I1085" t="s">
        <v>1070</v>
      </c>
      <c r="J1085">
        <v>1.5282416879416001</v>
      </c>
    </row>
    <row r="1086" spans="1:10" x14ac:dyDescent="0.25">
      <c r="A1086" t="s">
        <v>124</v>
      </c>
      <c r="B1086" t="s">
        <v>1132</v>
      </c>
      <c r="C1086" t="s">
        <v>861</v>
      </c>
      <c r="D1086" t="s">
        <v>1133</v>
      </c>
      <c r="E1086" t="s">
        <v>619</v>
      </c>
      <c r="F1086">
        <v>148</v>
      </c>
      <c r="G1086">
        <v>1034.4708783783999</v>
      </c>
      <c r="H1086">
        <v>153101.69</v>
      </c>
      <c r="I1086" t="s">
        <v>1070</v>
      </c>
      <c r="J1086">
        <v>0.41325392679391998</v>
      </c>
    </row>
    <row r="1087" spans="1:10" x14ac:dyDescent="0.25">
      <c r="A1087" t="s">
        <v>124</v>
      </c>
      <c r="B1087" t="s">
        <v>1134</v>
      </c>
      <c r="C1087" t="s">
        <v>800</v>
      </c>
      <c r="D1087" t="s">
        <v>1757</v>
      </c>
      <c r="E1087" t="s">
        <v>622</v>
      </c>
      <c r="F1087">
        <v>650</v>
      </c>
      <c r="G1087">
        <v>1021.3907536232</v>
      </c>
      <c r="H1087">
        <v>663903.98985507002</v>
      </c>
      <c r="I1087" t="s">
        <v>1070</v>
      </c>
      <c r="J1087">
        <v>0.30987640658609999</v>
      </c>
    </row>
    <row r="1088" spans="1:10" x14ac:dyDescent="0.25">
      <c r="A1088" t="s">
        <v>124</v>
      </c>
      <c r="B1088" t="s">
        <v>1134</v>
      </c>
      <c r="C1088" t="s">
        <v>800</v>
      </c>
      <c r="D1088" t="s">
        <v>1757</v>
      </c>
      <c r="E1088" t="s">
        <v>621</v>
      </c>
      <c r="F1088">
        <v>385</v>
      </c>
      <c r="G1088">
        <v>1021.3907536232</v>
      </c>
      <c r="H1088">
        <v>393235.44014492998</v>
      </c>
      <c r="I1088" t="s">
        <v>1070</v>
      </c>
      <c r="J1088">
        <v>0.18354217928562</v>
      </c>
    </row>
    <row r="1089" spans="1:10" x14ac:dyDescent="0.25">
      <c r="A1089" t="s">
        <v>124</v>
      </c>
      <c r="B1089" t="s">
        <v>1134</v>
      </c>
      <c r="C1089" t="s">
        <v>800</v>
      </c>
      <c r="D1089" t="s">
        <v>1135</v>
      </c>
      <c r="E1089" t="s">
        <v>621</v>
      </c>
      <c r="F1089">
        <v>499</v>
      </c>
      <c r="G1089">
        <v>1051.2528056112001</v>
      </c>
      <c r="H1089">
        <v>524575.15</v>
      </c>
      <c r="I1089" t="s">
        <v>1070</v>
      </c>
      <c r="J1089">
        <v>0.24484483441928001</v>
      </c>
    </row>
    <row r="1090" spans="1:10" x14ac:dyDescent="0.25">
      <c r="A1090" t="s">
        <v>124</v>
      </c>
      <c r="B1090" t="s">
        <v>1134</v>
      </c>
      <c r="C1090" t="s">
        <v>334</v>
      </c>
      <c r="D1090" t="s">
        <v>1757</v>
      </c>
      <c r="E1090" t="s">
        <v>622</v>
      </c>
      <c r="F1090">
        <v>2500</v>
      </c>
      <c r="G1090">
        <v>1021.390756</v>
      </c>
      <c r="H1090">
        <v>2553476.89</v>
      </c>
      <c r="I1090" t="s">
        <v>1070</v>
      </c>
      <c r="J1090">
        <v>0.75845052992953998</v>
      </c>
    </row>
    <row r="1091" spans="1:10" x14ac:dyDescent="0.25">
      <c r="A1091" t="s">
        <v>124</v>
      </c>
      <c r="B1091" t="s">
        <v>1134</v>
      </c>
      <c r="C1091" t="s">
        <v>335</v>
      </c>
      <c r="D1091" t="s">
        <v>1757</v>
      </c>
      <c r="E1091" t="s">
        <v>622</v>
      </c>
      <c r="F1091">
        <v>200</v>
      </c>
      <c r="G1091">
        <v>1017.5883</v>
      </c>
      <c r="H1091">
        <v>203517.66</v>
      </c>
      <c r="I1091" t="s">
        <v>1070</v>
      </c>
      <c r="J1091">
        <v>0.50152373506835002</v>
      </c>
    </row>
    <row r="1092" spans="1:10" x14ac:dyDescent="0.25">
      <c r="A1092" t="s">
        <v>124</v>
      </c>
      <c r="B1092" t="s">
        <v>1134</v>
      </c>
      <c r="C1092" t="s">
        <v>861</v>
      </c>
      <c r="D1092" t="s">
        <v>1135</v>
      </c>
      <c r="E1092" t="s">
        <v>619</v>
      </c>
      <c r="F1092">
        <v>501</v>
      </c>
      <c r="G1092">
        <v>1051.2528143713</v>
      </c>
      <c r="H1092">
        <v>526677.66</v>
      </c>
      <c r="I1092" t="s">
        <v>1070</v>
      </c>
      <c r="J1092">
        <v>1.4216146872685</v>
      </c>
    </row>
    <row r="1093" spans="1:10" x14ac:dyDescent="0.25">
      <c r="A1093" t="s">
        <v>124</v>
      </c>
      <c r="B1093" t="s">
        <v>202</v>
      </c>
      <c r="C1093" t="s">
        <v>800</v>
      </c>
      <c r="D1093" t="s">
        <v>926</v>
      </c>
      <c r="E1093" t="s">
        <v>619</v>
      </c>
      <c r="F1093">
        <v>1683</v>
      </c>
      <c r="G1093">
        <v>1171.5816934045999</v>
      </c>
      <c r="H1093">
        <v>1971771.99</v>
      </c>
      <c r="I1093" t="s">
        <v>1070</v>
      </c>
      <c r="J1093">
        <v>0.92032225774348997</v>
      </c>
    </row>
    <row r="1094" spans="1:10" x14ac:dyDescent="0.25">
      <c r="A1094" t="s">
        <v>124</v>
      </c>
      <c r="B1094" t="s">
        <v>202</v>
      </c>
      <c r="C1094" t="s">
        <v>800</v>
      </c>
      <c r="D1094" t="s">
        <v>310</v>
      </c>
      <c r="E1094" t="s">
        <v>622</v>
      </c>
      <c r="F1094">
        <v>472</v>
      </c>
      <c r="G1094">
        <v>1092.3019279661</v>
      </c>
      <c r="H1094">
        <v>515566.51</v>
      </c>
      <c r="I1094" t="s">
        <v>1070</v>
      </c>
      <c r="J1094">
        <v>0.24064006229245999</v>
      </c>
    </row>
    <row r="1095" spans="1:10" x14ac:dyDescent="0.25">
      <c r="A1095" t="s">
        <v>124</v>
      </c>
      <c r="B1095" t="s">
        <v>202</v>
      </c>
      <c r="C1095" t="s">
        <v>860</v>
      </c>
      <c r="D1095" t="s">
        <v>926</v>
      </c>
      <c r="E1095" t="s">
        <v>619</v>
      </c>
      <c r="F1095">
        <v>483</v>
      </c>
      <c r="G1095">
        <v>1171.5816977226</v>
      </c>
      <c r="H1095">
        <v>565873.96</v>
      </c>
      <c r="I1095" t="s">
        <v>1070</v>
      </c>
      <c r="J1095">
        <v>1.0773037674668999</v>
      </c>
    </row>
    <row r="1096" spans="1:10" x14ac:dyDescent="0.25">
      <c r="A1096" t="s">
        <v>124</v>
      </c>
      <c r="B1096" t="s">
        <v>202</v>
      </c>
      <c r="C1096" t="s">
        <v>98</v>
      </c>
      <c r="D1096" t="s">
        <v>310</v>
      </c>
      <c r="E1096" t="s">
        <v>622</v>
      </c>
      <c r="F1096">
        <v>3499</v>
      </c>
      <c r="G1096">
        <v>1092.3019205487001</v>
      </c>
      <c r="H1096">
        <v>3821964.42</v>
      </c>
      <c r="I1096" t="s">
        <v>1070</v>
      </c>
      <c r="J1096">
        <v>0.71899227782894004</v>
      </c>
    </row>
    <row r="1097" spans="1:10" x14ac:dyDescent="0.25">
      <c r="A1097" t="s">
        <v>124</v>
      </c>
      <c r="B1097" t="s">
        <v>202</v>
      </c>
      <c r="C1097" t="s">
        <v>98</v>
      </c>
      <c r="D1097" t="s">
        <v>1764</v>
      </c>
      <c r="E1097" t="s">
        <v>622</v>
      </c>
      <c r="F1097">
        <v>1065</v>
      </c>
      <c r="G1097">
        <v>1055.4276056338001</v>
      </c>
      <c r="H1097">
        <v>1124030.3999999999</v>
      </c>
      <c r="I1097" t="s">
        <v>1070</v>
      </c>
      <c r="J1097">
        <v>0.21145387262526</v>
      </c>
    </row>
    <row r="1098" spans="1:10" x14ac:dyDescent="0.25">
      <c r="A1098" t="s">
        <v>124</v>
      </c>
      <c r="B1098" t="s">
        <v>202</v>
      </c>
      <c r="C1098" t="s">
        <v>106</v>
      </c>
      <c r="D1098" t="s">
        <v>310</v>
      </c>
      <c r="E1098" t="s">
        <v>622</v>
      </c>
      <c r="F1098">
        <v>3532</v>
      </c>
      <c r="G1098">
        <v>1092.3019224236</v>
      </c>
      <c r="H1098">
        <v>3858010.39</v>
      </c>
      <c r="I1098" t="s">
        <v>1070</v>
      </c>
      <c r="J1098">
        <v>1.1758554780652</v>
      </c>
    </row>
    <row r="1099" spans="1:10" x14ac:dyDescent="0.25">
      <c r="A1099" t="s">
        <v>124</v>
      </c>
      <c r="B1099" t="s">
        <v>202</v>
      </c>
      <c r="C1099" t="s">
        <v>106</v>
      </c>
      <c r="D1099" t="s">
        <v>1764</v>
      </c>
      <c r="E1099" t="s">
        <v>622</v>
      </c>
      <c r="F1099">
        <v>945</v>
      </c>
      <c r="G1099">
        <v>1055.4276084656001</v>
      </c>
      <c r="H1099">
        <v>997379.09</v>
      </c>
      <c r="I1099" t="s">
        <v>1070</v>
      </c>
      <c r="J1099">
        <v>0.30398406124670002</v>
      </c>
    </row>
    <row r="1100" spans="1:10" x14ac:dyDescent="0.25">
      <c r="A1100" t="s">
        <v>124</v>
      </c>
      <c r="B1100" t="s">
        <v>202</v>
      </c>
      <c r="C1100" t="s">
        <v>334</v>
      </c>
      <c r="D1100" t="s">
        <v>310</v>
      </c>
      <c r="E1100" t="s">
        <v>622</v>
      </c>
      <c r="F1100">
        <v>5268</v>
      </c>
      <c r="G1100">
        <v>1092.3019229309</v>
      </c>
      <c r="H1100">
        <v>5754246.5300000003</v>
      </c>
      <c r="I1100" t="s">
        <v>1070</v>
      </c>
      <c r="J1100">
        <v>1.7091642172739001</v>
      </c>
    </row>
    <row r="1101" spans="1:10" x14ac:dyDescent="0.25">
      <c r="A1101" t="s">
        <v>124</v>
      </c>
      <c r="B1101" t="s">
        <v>202</v>
      </c>
      <c r="C1101" t="s">
        <v>334</v>
      </c>
      <c r="D1101" t="s">
        <v>1764</v>
      </c>
      <c r="E1101" t="s">
        <v>622</v>
      </c>
      <c r="F1101">
        <v>1005</v>
      </c>
      <c r="G1101">
        <v>1055.4276019900001</v>
      </c>
      <c r="H1101">
        <v>1060704.74</v>
      </c>
      <c r="I1101" t="s">
        <v>1070</v>
      </c>
      <c r="J1101">
        <v>0.31505751052705999</v>
      </c>
    </row>
    <row r="1102" spans="1:10" x14ac:dyDescent="0.25">
      <c r="A1102" t="s">
        <v>124</v>
      </c>
      <c r="B1102" t="s">
        <v>202</v>
      </c>
      <c r="C1102" t="s">
        <v>909</v>
      </c>
      <c r="D1102" t="s">
        <v>926</v>
      </c>
      <c r="E1102" t="s">
        <v>619</v>
      </c>
      <c r="F1102">
        <v>334</v>
      </c>
      <c r="G1102">
        <v>1171.5817065868</v>
      </c>
      <c r="H1102">
        <v>391308.29</v>
      </c>
      <c r="I1102" t="s">
        <v>1070</v>
      </c>
      <c r="J1102">
        <v>0.84969120951732002</v>
      </c>
    </row>
    <row r="1103" spans="1:10" x14ac:dyDescent="0.25">
      <c r="A1103" t="s">
        <v>124</v>
      </c>
      <c r="B1103" t="s">
        <v>202</v>
      </c>
      <c r="C1103" t="s">
        <v>335</v>
      </c>
      <c r="D1103" t="s">
        <v>310</v>
      </c>
      <c r="E1103" t="s">
        <v>622</v>
      </c>
      <c r="F1103">
        <v>217</v>
      </c>
      <c r="G1103">
        <v>1092.3018894009001</v>
      </c>
      <c r="H1103">
        <v>237029.51</v>
      </c>
      <c r="I1103" t="s">
        <v>1070</v>
      </c>
      <c r="J1103">
        <v>0.58410619096456995</v>
      </c>
    </row>
    <row r="1104" spans="1:10" x14ac:dyDescent="0.25">
      <c r="A1104" t="s">
        <v>124</v>
      </c>
      <c r="B1104" t="s">
        <v>202</v>
      </c>
      <c r="C1104" t="s">
        <v>335</v>
      </c>
      <c r="D1104" t="s">
        <v>1764</v>
      </c>
      <c r="E1104" t="s">
        <v>622</v>
      </c>
      <c r="F1104">
        <v>148</v>
      </c>
      <c r="G1104">
        <v>1055.4276351351</v>
      </c>
      <c r="H1104">
        <v>156203.29</v>
      </c>
      <c r="I1104" t="s">
        <v>1070</v>
      </c>
      <c r="J1104">
        <v>0.38492805700874</v>
      </c>
    </row>
    <row r="1105" spans="1:10" x14ac:dyDescent="0.25">
      <c r="A1105" t="s">
        <v>124</v>
      </c>
      <c r="B1105" t="s">
        <v>455</v>
      </c>
      <c r="C1105" t="s">
        <v>800</v>
      </c>
      <c r="D1105" t="s">
        <v>456</v>
      </c>
      <c r="E1105" t="s">
        <v>619</v>
      </c>
      <c r="F1105">
        <v>1118</v>
      </c>
      <c r="G1105">
        <v>1302.4464579605999</v>
      </c>
      <c r="H1105">
        <v>1456135.14</v>
      </c>
      <c r="I1105" t="s">
        <v>1070</v>
      </c>
      <c r="J1105">
        <v>0.67964936433874001</v>
      </c>
    </row>
    <row r="1106" spans="1:10" x14ac:dyDescent="0.25">
      <c r="A1106" t="s">
        <v>124</v>
      </c>
      <c r="B1106" t="s">
        <v>455</v>
      </c>
      <c r="C1106" t="s">
        <v>860</v>
      </c>
      <c r="D1106" t="s">
        <v>456</v>
      </c>
      <c r="E1106" t="s">
        <v>619</v>
      </c>
      <c r="F1106">
        <v>319</v>
      </c>
      <c r="G1106">
        <v>1302.4464576803</v>
      </c>
      <c r="H1106">
        <v>415480.42</v>
      </c>
      <c r="I1106" t="s">
        <v>1070</v>
      </c>
      <c r="J1106">
        <v>0.79098642703883004</v>
      </c>
    </row>
    <row r="1107" spans="1:10" x14ac:dyDescent="0.25">
      <c r="A1107" t="s">
        <v>124</v>
      </c>
      <c r="B1107" t="s">
        <v>455</v>
      </c>
      <c r="C1107" t="s">
        <v>909</v>
      </c>
      <c r="D1107" t="s">
        <v>456</v>
      </c>
      <c r="E1107" t="s">
        <v>619</v>
      </c>
      <c r="F1107">
        <v>340</v>
      </c>
      <c r="G1107">
        <v>1302.4464705882001</v>
      </c>
      <c r="H1107">
        <v>442831.8</v>
      </c>
      <c r="I1107" t="s">
        <v>1070</v>
      </c>
      <c r="J1107">
        <v>0.96156993697918003</v>
      </c>
    </row>
    <row r="1108" spans="1:10" x14ac:dyDescent="0.25">
      <c r="A1108" t="s">
        <v>124</v>
      </c>
      <c r="B1108" t="s">
        <v>455</v>
      </c>
      <c r="C1108" t="s">
        <v>861</v>
      </c>
      <c r="D1108" t="s">
        <v>456</v>
      </c>
      <c r="E1108" t="s">
        <v>619</v>
      </c>
      <c r="F1108">
        <v>423</v>
      </c>
      <c r="G1108">
        <v>1302.4464775414001</v>
      </c>
      <c r="H1108">
        <v>550934.86</v>
      </c>
      <c r="I1108" t="s">
        <v>1070</v>
      </c>
      <c r="J1108">
        <v>1.4870900138506999</v>
      </c>
    </row>
    <row r="1109" spans="1:10" x14ac:dyDescent="0.25">
      <c r="A1109" t="s">
        <v>124</v>
      </c>
      <c r="B1109" t="s">
        <v>192</v>
      </c>
      <c r="C1109" t="s">
        <v>98</v>
      </c>
      <c r="D1109" t="s">
        <v>639</v>
      </c>
      <c r="E1109" t="s">
        <v>619</v>
      </c>
      <c r="F1109">
        <v>1207</v>
      </c>
      <c r="G1109">
        <v>701.28384424191995</v>
      </c>
      <c r="H1109">
        <v>846449.6</v>
      </c>
      <c r="I1109" t="s">
        <v>1070</v>
      </c>
      <c r="J1109">
        <v>0.15923505796828</v>
      </c>
    </row>
    <row r="1110" spans="1:10" x14ac:dyDescent="0.25">
      <c r="A1110" t="s">
        <v>124</v>
      </c>
      <c r="B1110" t="s">
        <v>192</v>
      </c>
      <c r="C1110" t="s">
        <v>106</v>
      </c>
      <c r="D1110" t="s">
        <v>639</v>
      </c>
      <c r="E1110" t="s">
        <v>619</v>
      </c>
      <c r="F1110">
        <v>1261</v>
      </c>
      <c r="G1110">
        <v>701.28383822363003</v>
      </c>
      <c r="H1110">
        <v>884318.92</v>
      </c>
      <c r="I1110" t="s">
        <v>1070</v>
      </c>
      <c r="J1110">
        <v>0.26952525818332002</v>
      </c>
    </row>
    <row r="1111" spans="1:10" x14ac:dyDescent="0.25">
      <c r="A1111" t="s">
        <v>124</v>
      </c>
      <c r="B1111" t="s">
        <v>192</v>
      </c>
      <c r="C1111" t="s">
        <v>334</v>
      </c>
      <c r="D1111" t="s">
        <v>639</v>
      </c>
      <c r="E1111" t="s">
        <v>619</v>
      </c>
      <c r="F1111">
        <v>2881</v>
      </c>
      <c r="G1111">
        <v>701.28383894480999</v>
      </c>
      <c r="H1111">
        <v>2020398.74</v>
      </c>
      <c r="I1111" t="s">
        <v>1070</v>
      </c>
      <c r="J1111">
        <v>0.60011214553110004</v>
      </c>
    </row>
    <row r="1112" spans="1:10" x14ac:dyDescent="0.25">
      <c r="A1112" t="s">
        <v>124</v>
      </c>
      <c r="B1112" t="s">
        <v>192</v>
      </c>
      <c r="C1112" t="s">
        <v>267</v>
      </c>
      <c r="D1112" t="s">
        <v>639</v>
      </c>
      <c r="E1112" t="s">
        <v>619</v>
      </c>
      <c r="F1112">
        <v>1905</v>
      </c>
      <c r="G1112">
        <v>701.31698162730004</v>
      </c>
      <c r="H1112">
        <v>1336008.8500000001</v>
      </c>
      <c r="I1112" t="s">
        <v>1070</v>
      </c>
      <c r="J1112">
        <v>0.62799691146827996</v>
      </c>
    </row>
    <row r="1113" spans="1:10" x14ac:dyDescent="0.25">
      <c r="A1113" t="s">
        <v>124</v>
      </c>
      <c r="B1113" t="s">
        <v>192</v>
      </c>
      <c r="C1113" t="s">
        <v>335</v>
      </c>
      <c r="D1113" t="s">
        <v>639</v>
      </c>
      <c r="E1113" t="s">
        <v>619</v>
      </c>
      <c r="F1113">
        <v>172</v>
      </c>
      <c r="G1113">
        <v>701.31697674419001</v>
      </c>
      <c r="H1113">
        <v>120626.52</v>
      </c>
      <c r="I1113" t="s">
        <v>1070</v>
      </c>
      <c r="J1113">
        <v>0.29725706780776001</v>
      </c>
    </row>
    <row r="1114" spans="1:10" x14ac:dyDescent="0.25">
      <c r="A1114" t="s">
        <v>124</v>
      </c>
      <c r="B1114" t="s">
        <v>394</v>
      </c>
      <c r="C1114" t="s">
        <v>800</v>
      </c>
      <c r="D1114" t="s">
        <v>325</v>
      </c>
      <c r="E1114" t="s">
        <v>622</v>
      </c>
      <c r="F1114">
        <v>360</v>
      </c>
      <c r="G1114">
        <v>470.96066666667002</v>
      </c>
      <c r="H1114">
        <v>169545.84</v>
      </c>
      <c r="I1114" t="s">
        <v>1070</v>
      </c>
      <c r="J1114">
        <v>7.9135321452567006E-2</v>
      </c>
    </row>
    <row r="1115" spans="1:10" x14ac:dyDescent="0.25">
      <c r="A1115" t="s">
        <v>124</v>
      </c>
      <c r="B1115" t="s">
        <v>394</v>
      </c>
      <c r="C1115" t="s">
        <v>98</v>
      </c>
      <c r="D1115" t="s">
        <v>325</v>
      </c>
      <c r="E1115" t="s">
        <v>622</v>
      </c>
      <c r="F1115">
        <v>1552</v>
      </c>
      <c r="G1115">
        <v>470.96067010309002</v>
      </c>
      <c r="H1115">
        <v>730930.96</v>
      </c>
      <c r="I1115" t="s">
        <v>1070</v>
      </c>
      <c r="J1115">
        <v>0.13750356050307999</v>
      </c>
    </row>
    <row r="1116" spans="1:10" x14ac:dyDescent="0.25">
      <c r="A1116" t="s">
        <v>124</v>
      </c>
      <c r="B1116" t="s">
        <v>394</v>
      </c>
      <c r="C1116" t="s">
        <v>106</v>
      </c>
      <c r="D1116" t="s">
        <v>325</v>
      </c>
      <c r="E1116" t="s">
        <v>622</v>
      </c>
      <c r="F1116">
        <v>1646</v>
      </c>
      <c r="G1116">
        <v>470.96067436209</v>
      </c>
      <c r="H1116">
        <v>775201.27</v>
      </c>
      <c r="I1116" t="s">
        <v>1070</v>
      </c>
      <c r="J1116">
        <v>0.23626806767945999</v>
      </c>
    </row>
    <row r="1117" spans="1:10" x14ac:dyDescent="0.25">
      <c r="A1117" t="s">
        <v>124</v>
      </c>
      <c r="B1117" t="s">
        <v>394</v>
      </c>
      <c r="C1117" t="s">
        <v>106</v>
      </c>
      <c r="D1117" t="s">
        <v>920</v>
      </c>
      <c r="E1117" t="s">
        <v>622</v>
      </c>
      <c r="F1117">
        <v>73</v>
      </c>
      <c r="G1117">
        <v>457.18684931506999</v>
      </c>
      <c r="H1117">
        <v>33374.639999999999</v>
      </c>
      <c r="I1117" t="s">
        <v>1070</v>
      </c>
      <c r="J1117">
        <v>1.0172018554998E-2</v>
      </c>
    </row>
    <row r="1118" spans="1:10" x14ac:dyDescent="0.25">
      <c r="A1118" t="s">
        <v>124</v>
      </c>
      <c r="B1118" t="s">
        <v>394</v>
      </c>
      <c r="C1118" t="s">
        <v>334</v>
      </c>
      <c r="D1118" t="s">
        <v>325</v>
      </c>
      <c r="E1118" t="s">
        <v>622</v>
      </c>
      <c r="F1118">
        <v>1006</v>
      </c>
      <c r="G1118">
        <v>470.96066600398001</v>
      </c>
      <c r="H1118">
        <v>473786.43</v>
      </c>
      <c r="I1118" t="s">
        <v>1070</v>
      </c>
      <c r="J1118">
        <v>0.14072716706942001</v>
      </c>
    </row>
    <row r="1119" spans="1:10" x14ac:dyDescent="0.25">
      <c r="A1119" t="s">
        <v>124</v>
      </c>
      <c r="B1119" t="s">
        <v>394</v>
      </c>
      <c r="C1119" t="s">
        <v>334</v>
      </c>
      <c r="D1119" t="s">
        <v>736</v>
      </c>
      <c r="E1119" t="s">
        <v>622</v>
      </c>
      <c r="F1119">
        <v>655</v>
      </c>
      <c r="G1119">
        <v>433.57967938931</v>
      </c>
      <c r="H1119">
        <v>283994.69</v>
      </c>
      <c r="I1119" t="s">
        <v>1070</v>
      </c>
      <c r="J1119">
        <v>8.4353973976117005E-2</v>
      </c>
    </row>
    <row r="1120" spans="1:10" x14ac:dyDescent="0.25">
      <c r="A1120" t="s">
        <v>124</v>
      </c>
      <c r="B1120" t="s">
        <v>394</v>
      </c>
      <c r="C1120" t="s">
        <v>334</v>
      </c>
      <c r="D1120" t="s">
        <v>920</v>
      </c>
      <c r="E1120" t="s">
        <v>622</v>
      </c>
      <c r="F1120">
        <v>110</v>
      </c>
      <c r="G1120">
        <v>457.18690909090998</v>
      </c>
      <c r="H1120">
        <v>50290.559999999998</v>
      </c>
      <c r="I1120" t="s">
        <v>1070</v>
      </c>
      <c r="J1120">
        <v>1.4937633479993001E-2</v>
      </c>
    </row>
    <row r="1121" spans="1:10" x14ac:dyDescent="0.25">
      <c r="A1121" t="s">
        <v>124</v>
      </c>
      <c r="B1121" t="s">
        <v>394</v>
      </c>
      <c r="C1121" t="s">
        <v>909</v>
      </c>
      <c r="D1121" t="s">
        <v>920</v>
      </c>
      <c r="E1121" t="s">
        <v>622</v>
      </c>
      <c r="F1121">
        <v>100</v>
      </c>
      <c r="G1121">
        <v>457.18689999999998</v>
      </c>
      <c r="H1121">
        <v>45718.69</v>
      </c>
      <c r="I1121" t="s">
        <v>1070</v>
      </c>
      <c r="J1121">
        <v>9.9274076211488996E-2</v>
      </c>
    </row>
    <row r="1122" spans="1:10" x14ac:dyDescent="0.25">
      <c r="A1122" t="s">
        <v>124</v>
      </c>
      <c r="B1122" t="s">
        <v>394</v>
      </c>
      <c r="C1122" t="s">
        <v>335</v>
      </c>
      <c r="D1122" t="s">
        <v>325</v>
      </c>
      <c r="E1122" t="s">
        <v>622</v>
      </c>
      <c r="F1122">
        <v>126</v>
      </c>
      <c r="G1122">
        <v>470.96063492063001</v>
      </c>
      <c r="H1122">
        <v>59341.04</v>
      </c>
      <c r="I1122" t="s">
        <v>1070</v>
      </c>
      <c r="J1122">
        <v>0.14623271525253001</v>
      </c>
    </row>
    <row r="1123" spans="1:10" x14ac:dyDescent="0.25">
      <c r="A1123" t="s">
        <v>124</v>
      </c>
      <c r="B1123" t="s">
        <v>1137</v>
      </c>
      <c r="C1123" t="s">
        <v>800</v>
      </c>
      <c r="D1123" t="s">
        <v>1138</v>
      </c>
      <c r="E1123" t="s">
        <v>621</v>
      </c>
      <c r="F1123">
        <v>250</v>
      </c>
      <c r="G1123">
        <v>1096.41328</v>
      </c>
      <c r="H1123">
        <v>274103.32</v>
      </c>
      <c r="I1123" t="s">
        <v>1070</v>
      </c>
      <c r="J1123">
        <v>0.12793740229435999</v>
      </c>
    </row>
    <row r="1124" spans="1:10" x14ac:dyDescent="0.25">
      <c r="A1124" t="s">
        <v>124</v>
      </c>
      <c r="B1124" t="s">
        <v>1139</v>
      </c>
      <c r="C1124" t="s">
        <v>800</v>
      </c>
      <c r="D1124" t="s">
        <v>1140</v>
      </c>
      <c r="E1124" t="s">
        <v>621</v>
      </c>
      <c r="F1124">
        <v>375</v>
      </c>
      <c r="G1124">
        <v>1147.3114133332999</v>
      </c>
      <c r="H1124">
        <v>430241.78</v>
      </c>
      <c r="I1124" t="s">
        <v>1070</v>
      </c>
      <c r="J1124">
        <v>0.20081484489755</v>
      </c>
    </row>
    <row r="1125" spans="1:10" x14ac:dyDescent="0.25">
      <c r="A1125" t="s">
        <v>124</v>
      </c>
      <c r="B1125" t="s">
        <v>773</v>
      </c>
      <c r="C1125" t="s">
        <v>800</v>
      </c>
      <c r="D1125" t="s">
        <v>756</v>
      </c>
      <c r="E1125" t="s">
        <v>619</v>
      </c>
      <c r="F1125">
        <v>851</v>
      </c>
      <c r="G1125">
        <v>1040.8817861340001</v>
      </c>
      <c r="H1125">
        <v>885790.4</v>
      </c>
      <c r="I1125" t="s">
        <v>1070</v>
      </c>
      <c r="J1125">
        <v>0.41344162760700998</v>
      </c>
    </row>
    <row r="1126" spans="1:10" x14ac:dyDescent="0.25">
      <c r="A1126" t="s">
        <v>124</v>
      </c>
      <c r="B1126" t="s">
        <v>773</v>
      </c>
      <c r="C1126" t="s">
        <v>860</v>
      </c>
      <c r="D1126" t="s">
        <v>756</v>
      </c>
      <c r="E1126" t="s">
        <v>619</v>
      </c>
      <c r="F1126">
        <v>-45</v>
      </c>
      <c r="G1126">
        <v>1040.8818120804999</v>
      </c>
      <c r="H1126">
        <v>46839.681543623999</v>
      </c>
      <c r="I1126" t="s">
        <v>1070</v>
      </c>
      <c r="J1126">
        <v>8.9172799882671003E-2</v>
      </c>
    </row>
    <row r="1127" spans="1:10" x14ac:dyDescent="0.25">
      <c r="A1127" t="s">
        <v>124</v>
      </c>
      <c r="B1127" t="s">
        <v>773</v>
      </c>
      <c r="C1127" t="s">
        <v>860</v>
      </c>
      <c r="D1127" t="s">
        <v>756</v>
      </c>
      <c r="E1127" t="s">
        <v>621</v>
      </c>
      <c r="F1127">
        <v>104</v>
      </c>
      <c r="G1127">
        <v>1040.8818120804999</v>
      </c>
      <c r="H1127">
        <v>108251.70845638</v>
      </c>
      <c r="I1127" t="s">
        <v>1070</v>
      </c>
      <c r="J1127">
        <v>0.20608824861773001</v>
      </c>
    </row>
    <row r="1128" spans="1:10" x14ac:dyDescent="0.25">
      <c r="A1128" t="s">
        <v>124</v>
      </c>
      <c r="B1128" t="s">
        <v>1032</v>
      </c>
      <c r="C1128" t="s">
        <v>800</v>
      </c>
      <c r="D1128" t="s">
        <v>1009</v>
      </c>
      <c r="E1128" t="s">
        <v>619</v>
      </c>
      <c r="F1128">
        <v>2059</v>
      </c>
      <c r="G1128">
        <v>1182.7134482759</v>
      </c>
      <c r="H1128">
        <v>2435206.9900000002</v>
      </c>
      <c r="I1128" t="s">
        <v>1070</v>
      </c>
      <c r="J1128">
        <v>1.1366299990444</v>
      </c>
    </row>
    <row r="1129" spans="1:10" x14ac:dyDescent="0.25">
      <c r="A1129" t="s">
        <v>124</v>
      </c>
      <c r="B1129" t="s">
        <v>1032</v>
      </c>
      <c r="C1129" t="s">
        <v>860</v>
      </c>
      <c r="D1129" t="s">
        <v>1009</v>
      </c>
      <c r="E1129" t="s">
        <v>619</v>
      </c>
      <c r="F1129">
        <v>581</v>
      </c>
      <c r="G1129">
        <v>1182.7134423407999</v>
      </c>
      <c r="H1129">
        <v>687156.51</v>
      </c>
      <c r="I1129" t="s">
        <v>1070</v>
      </c>
      <c r="J1129">
        <v>1.3081999692341</v>
      </c>
    </row>
    <row r="1130" spans="1:10" x14ac:dyDescent="0.25">
      <c r="A1130" t="s">
        <v>124</v>
      </c>
      <c r="B1130" t="s">
        <v>1032</v>
      </c>
      <c r="C1130" t="s">
        <v>861</v>
      </c>
      <c r="D1130" t="s">
        <v>1009</v>
      </c>
      <c r="E1130" t="s">
        <v>619</v>
      </c>
      <c r="F1130">
        <v>365</v>
      </c>
      <c r="G1130">
        <v>1182.7134520548</v>
      </c>
      <c r="H1130">
        <v>431690.41</v>
      </c>
      <c r="I1130" t="s">
        <v>1070</v>
      </c>
      <c r="J1130">
        <v>1.1652239573043</v>
      </c>
    </row>
    <row r="1131" spans="1:10" x14ac:dyDescent="0.25">
      <c r="A1131" t="s">
        <v>124</v>
      </c>
      <c r="B1131" t="s">
        <v>1141</v>
      </c>
      <c r="C1131" t="s">
        <v>800</v>
      </c>
      <c r="D1131" t="s">
        <v>1142</v>
      </c>
      <c r="E1131" t="s">
        <v>621</v>
      </c>
      <c r="F1131">
        <v>1084</v>
      </c>
      <c r="G1131">
        <v>1111.3543819188001</v>
      </c>
      <c r="H1131">
        <v>1204708.1499999999</v>
      </c>
      <c r="I1131" t="s">
        <v>1070</v>
      </c>
      <c r="J1131">
        <v>0.56229611240698996</v>
      </c>
    </row>
    <row r="1132" spans="1:10" x14ac:dyDescent="0.25">
      <c r="A1132" t="s">
        <v>124</v>
      </c>
      <c r="B1132" t="s">
        <v>203</v>
      </c>
      <c r="C1132" t="s">
        <v>235</v>
      </c>
      <c r="D1132" t="s">
        <v>157</v>
      </c>
      <c r="E1132" t="s">
        <v>619</v>
      </c>
      <c r="F1132">
        <v>194</v>
      </c>
      <c r="G1132">
        <v>1291.7033505155</v>
      </c>
      <c r="H1132">
        <v>250590.45</v>
      </c>
      <c r="I1132" t="s">
        <v>1070</v>
      </c>
      <c r="J1132">
        <v>20.635044898496002</v>
      </c>
    </row>
    <row r="1133" spans="1:10" x14ac:dyDescent="0.25">
      <c r="A1133" t="s">
        <v>124</v>
      </c>
      <c r="B1133" t="s">
        <v>203</v>
      </c>
      <c r="C1133" t="s">
        <v>909</v>
      </c>
      <c r="D1133" t="s">
        <v>157</v>
      </c>
      <c r="E1133" t="s">
        <v>619</v>
      </c>
      <c r="F1133">
        <v>196</v>
      </c>
      <c r="G1133">
        <v>1291.7033673469</v>
      </c>
      <c r="H1133">
        <v>253173.86</v>
      </c>
      <c r="I1133" t="s">
        <v>1070</v>
      </c>
      <c r="J1133">
        <v>0.54974455900632002</v>
      </c>
    </row>
    <row r="1134" spans="1:10" x14ac:dyDescent="0.25">
      <c r="A1134" t="s">
        <v>124</v>
      </c>
      <c r="B1134" t="s">
        <v>437</v>
      </c>
      <c r="C1134" t="s">
        <v>800</v>
      </c>
      <c r="D1134" t="s">
        <v>890</v>
      </c>
      <c r="E1134" t="s">
        <v>621</v>
      </c>
      <c r="F1134">
        <v>357</v>
      </c>
      <c r="G1134">
        <v>48.168067226890997</v>
      </c>
      <c r="H1134">
        <v>17196</v>
      </c>
      <c r="I1134" t="s">
        <v>1070</v>
      </c>
      <c r="J1134">
        <v>8.0262127793799994E-3</v>
      </c>
    </row>
    <row r="1135" spans="1:10" x14ac:dyDescent="0.25">
      <c r="A1135" t="s">
        <v>124</v>
      </c>
      <c r="B1135" t="s">
        <v>437</v>
      </c>
      <c r="C1135" t="s">
        <v>860</v>
      </c>
      <c r="D1135" t="s">
        <v>890</v>
      </c>
      <c r="E1135" t="s">
        <v>621</v>
      </c>
      <c r="F1135">
        <v>97</v>
      </c>
      <c r="G1135">
        <v>48.168041237113002</v>
      </c>
      <c r="H1135">
        <v>4672.3</v>
      </c>
      <c r="I1135" t="s">
        <v>1070</v>
      </c>
      <c r="J1135">
        <v>8.8950663019300002E-3</v>
      </c>
    </row>
    <row r="1136" spans="1:10" x14ac:dyDescent="0.25">
      <c r="A1136" t="s">
        <v>124</v>
      </c>
      <c r="B1136" t="s">
        <v>437</v>
      </c>
      <c r="C1136" t="s">
        <v>98</v>
      </c>
      <c r="D1136" t="s">
        <v>890</v>
      </c>
      <c r="E1136" t="s">
        <v>621</v>
      </c>
      <c r="F1136">
        <v>2280</v>
      </c>
      <c r="G1136">
        <v>48.168065789473999</v>
      </c>
      <c r="H1136">
        <v>109823.19</v>
      </c>
      <c r="I1136" t="s">
        <v>1070</v>
      </c>
      <c r="J1136">
        <v>2.0660062956979999E-2</v>
      </c>
    </row>
    <row r="1137" spans="1:10" x14ac:dyDescent="0.25">
      <c r="A1137" t="s">
        <v>124</v>
      </c>
      <c r="B1137" t="s">
        <v>437</v>
      </c>
      <c r="C1137" t="s">
        <v>106</v>
      </c>
      <c r="D1137" t="s">
        <v>890</v>
      </c>
      <c r="E1137" t="s">
        <v>621</v>
      </c>
      <c r="F1137">
        <v>2306</v>
      </c>
      <c r="G1137">
        <v>48.168065915004</v>
      </c>
      <c r="H1137">
        <v>111075.56</v>
      </c>
      <c r="I1137" t="s">
        <v>1070</v>
      </c>
      <c r="J1137">
        <v>3.3853927932309999E-2</v>
      </c>
    </row>
    <row r="1138" spans="1:10" x14ac:dyDescent="0.25">
      <c r="A1138" t="s">
        <v>124</v>
      </c>
      <c r="B1138" t="s">
        <v>437</v>
      </c>
      <c r="C1138" t="s">
        <v>99</v>
      </c>
      <c r="D1138" t="s">
        <v>891</v>
      </c>
      <c r="E1138" t="s">
        <v>621</v>
      </c>
      <c r="F1138">
        <v>725</v>
      </c>
      <c r="G1138">
        <v>46.369572413793001</v>
      </c>
      <c r="H1138">
        <v>33617.94</v>
      </c>
      <c r="I1138" t="s">
        <v>1070</v>
      </c>
      <c r="J1138">
        <v>0.10951321713867999</v>
      </c>
    </row>
    <row r="1139" spans="1:10" x14ac:dyDescent="0.25">
      <c r="A1139" t="s">
        <v>124</v>
      </c>
      <c r="B1139" t="s">
        <v>437</v>
      </c>
      <c r="C1139" t="s">
        <v>334</v>
      </c>
      <c r="D1139" t="s">
        <v>891</v>
      </c>
      <c r="E1139" t="s">
        <v>621</v>
      </c>
      <c r="F1139">
        <v>816</v>
      </c>
      <c r="G1139">
        <v>47.325539215686</v>
      </c>
      <c r="H1139">
        <v>38617.64</v>
      </c>
      <c r="I1139" t="s">
        <v>1070</v>
      </c>
      <c r="J1139">
        <v>1.147046587237E-2</v>
      </c>
    </row>
    <row r="1140" spans="1:10" x14ac:dyDescent="0.25">
      <c r="A1140" t="s">
        <v>124</v>
      </c>
      <c r="B1140" t="s">
        <v>437</v>
      </c>
      <c r="C1140" t="s">
        <v>334</v>
      </c>
      <c r="D1140" t="s">
        <v>890</v>
      </c>
      <c r="E1140" t="s">
        <v>621</v>
      </c>
      <c r="F1140">
        <v>70</v>
      </c>
      <c r="G1140">
        <v>48.167999999999999</v>
      </c>
      <c r="H1140">
        <v>3371.76</v>
      </c>
      <c r="I1140" t="s">
        <v>1070</v>
      </c>
      <c r="J1140">
        <v>1.0015023706699999E-3</v>
      </c>
    </row>
    <row r="1141" spans="1:10" x14ac:dyDescent="0.25">
      <c r="A1141" t="s">
        <v>124</v>
      </c>
      <c r="B1141" t="s">
        <v>437</v>
      </c>
      <c r="C1141" t="s">
        <v>335</v>
      </c>
      <c r="D1141" t="s">
        <v>890</v>
      </c>
      <c r="E1141" t="s">
        <v>621</v>
      </c>
      <c r="F1141">
        <v>23</v>
      </c>
      <c r="G1141">
        <v>47.240869565216997</v>
      </c>
      <c r="H1141">
        <v>1086.54</v>
      </c>
      <c r="I1141" t="s">
        <v>1070</v>
      </c>
      <c r="J1141">
        <v>2.6775347117399999E-3</v>
      </c>
    </row>
    <row r="1142" spans="1:10" x14ac:dyDescent="0.25">
      <c r="A1142" t="s">
        <v>124</v>
      </c>
      <c r="B1142" t="s">
        <v>1779</v>
      </c>
      <c r="C1142" t="s">
        <v>800</v>
      </c>
      <c r="D1142" t="s">
        <v>1347</v>
      </c>
      <c r="E1142" t="s">
        <v>619</v>
      </c>
      <c r="F1142">
        <v>1541</v>
      </c>
      <c r="G1142">
        <v>1176.9933225177999</v>
      </c>
      <c r="H1142">
        <v>1813746.71</v>
      </c>
      <c r="I1142" t="s">
        <v>1070</v>
      </c>
      <c r="J1142">
        <v>0.84656414412400005</v>
      </c>
    </row>
    <row r="1143" spans="1:10" x14ac:dyDescent="0.25">
      <c r="A1143" t="s">
        <v>124</v>
      </c>
      <c r="B1143" t="s">
        <v>1779</v>
      </c>
      <c r="C1143" t="s">
        <v>800</v>
      </c>
      <c r="D1143" t="s">
        <v>1346</v>
      </c>
      <c r="E1143" t="s">
        <v>619</v>
      </c>
      <c r="F1143">
        <v>362</v>
      </c>
      <c r="G1143">
        <v>655.20502762430999</v>
      </c>
      <c r="H1143">
        <v>237184.22</v>
      </c>
      <c r="I1143" t="s">
        <v>1070</v>
      </c>
      <c r="J1143">
        <v>0.11070545578219999</v>
      </c>
    </row>
    <row r="1144" spans="1:10" x14ac:dyDescent="0.25">
      <c r="A1144" t="s">
        <v>124</v>
      </c>
      <c r="B1144" t="s">
        <v>1779</v>
      </c>
      <c r="C1144" t="s">
        <v>860</v>
      </c>
      <c r="D1144" t="s">
        <v>1347</v>
      </c>
      <c r="E1144" t="s">
        <v>619</v>
      </c>
      <c r="F1144">
        <v>589</v>
      </c>
      <c r="G1144">
        <v>1176.9933276740001</v>
      </c>
      <c r="H1144">
        <v>693249.07</v>
      </c>
      <c r="I1144" t="s">
        <v>1070</v>
      </c>
      <c r="J1144">
        <v>1.3197989087604001</v>
      </c>
    </row>
    <row r="1145" spans="1:10" x14ac:dyDescent="0.25">
      <c r="A1145" t="s">
        <v>124</v>
      </c>
      <c r="B1145" t="s">
        <v>1779</v>
      </c>
      <c r="C1145" t="s">
        <v>909</v>
      </c>
      <c r="D1145" t="s">
        <v>1347</v>
      </c>
      <c r="E1145" t="s">
        <v>619</v>
      </c>
      <c r="F1145">
        <v>470</v>
      </c>
      <c r="G1145">
        <v>1176.9933191488999</v>
      </c>
      <c r="H1145">
        <v>553186.86</v>
      </c>
      <c r="I1145" t="s">
        <v>1070</v>
      </c>
      <c r="J1145">
        <v>1.2011961519201999</v>
      </c>
    </row>
    <row r="1146" spans="1:10" x14ac:dyDescent="0.25">
      <c r="A1146" t="s">
        <v>124</v>
      </c>
      <c r="B1146" t="s">
        <v>1779</v>
      </c>
      <c r="C1146" t="s">
        <v>861</v>
      </c>
      <c r="D1146" t="s">
        <v>1347</v>
      </c>
      <c r="E1146" t="s">
        <v>619</v>
      </c>
      <c r="F1146">
        <v>400</v>
      </c>
      <c r="G1146">
        <v>1176.9933249999999</v>
      </c>
      <c r="H1146">
        <v>470797.33</v>
      </c>
      <c r="I1146" t="s">
        <v>1070</v>
      </c>
      <c r="J1146">
        <v>1.2707818270758</v>
      </c>
    </row>
    <row r="1147" spans="1:10" x14ac:dyDescent="0.25">
      <c r="A1147" t="s">
        <v>124</v>
      </c>
      <c r="B1147" t="s">
        <v>8</v>
      </c>
      <c r="C1147" t="s">
        <v>800</v>
      </c>
      <c r="D1147" t="s">
        <v>262</v>
      </c>
      <c r="E1147" t="s">
        <v>619</v>
      </c>
      <c r="F1147">
        <v>2925</v>
      </c>
      <c r="G1147">
        <v>1125.3816752137</v>
      </c>
      <c r="H1147">
        <v>3291741.4</v>
      </c>
      <c r="I1147" t="s">
        <v>1070</v>
      </c>
      <c r="J1147">
        <v>1.5364164277207999</v>
      </c>
    </row>
    <row r="1148" spans="1:10" x14ac:dyDescent="0.25">
      <c r="A1148" t="s">
        <v>124</v>
      </c>
      <c r="B1148" t="s">
        <v>8</v>
      </c>
      <c r="C1148" t="s">
        <v>800</v>
      </c>
      <c r="D1148" t="s">
        <v>7</v>
      </c>
      <c r="E1148" t="s">
        <v>622</v>
      </c>
      <c r="F1148">
        <v>46</v>
      </c>
      <c r="G1148">
        <v>5110.3856521738999</v>
      </c>
      <c r="H1148">
        <v>235077.74</v>
      </c>
      <c r="I1148" t="s">
        <v>1070</v>
      </c>
      <c r="J1148">
        <v>0.10972225871919</v>
      </c>
    </row>
    <row r="1149" spans="1:10" x14ac:dyDescent="0.25">
      <c r="A1149" t="s">
        <v>124</v>
      </c>
      <c r="B1149" t="s">
        <v>8</v>
      </c>
      <c r="C1149" t="s">
        <v>860</v>
      </c>
      <c r="D1149" t="s">
        <v>262</v>
      </c>
      <c r="E1149" t="s">
        <v>619</v>
      </c>
      <c r="F1149">
        <v>897</v>
      </c>
      <c r="G1149">
        <v>1125.3816722408001</v>
      </c>
      <c r="H1149">
        <v>1009467.36</v>
      </c>
      <c r="I1149" t="s">
        <v>1070</v>
      </c>
      <c r="J1149">
        <v>1.9218113342109</v>
      </c>
    </row>
    <row r="1150" spans="1:10" x14ac:dyDescent="0.25">
      <c r="A1150" t="s">
        <v>124</v>
      </c>
      <c r="B1150" t="s">
        <v>8</v>
      </c>
      <c r="C1150" t="s">
        <v>909</v>
      </c>
      <c r="D1150" t="s">
        <v>262</v>
      </c>
      <c r="E1150" t="s">
        <v>619</v>
      </c>
      <c r="F1150">
        <v>765</v>
      </c>
      <c r="G1150">
        <v>1125.3816732026</v>
      </c>
      <c r="H1150">
        <v>860916.98</v>
      </c>
      <c r="I1150" t="s">
        <v>1070</v>
      </c>
      <c r="J1150">
        <v>1.8694047857514</v>
      </c>
    </row>
    <row r="1151" spans="1:10" x14ac:dyDescent="0.25">
      <c r="A1151" t="s">
        <v>124</v>
      </c>
      <c r="B1151" t="s">
        <v>8</v>
      </c>
      <c r="C1151" t="s">
        <v>861</v>
      </c>
      <c r="D1151" t="s">
        <v>262</v>
      </c>
      <c r="E1151" t="s">
        <v>619</v>
      </c>
      <c r="F1151">
        <v>519</v>
      </c>
      <c r="G1151">
        <v>1125.3816763006</v>
      </c>
      <c r="H1151">
        <v>584073.09</v>
      </c>
      <c r="I1151" t="s">
        <v>1070</v>
      </c>
      <c r="J1151">
        <v>1.5765371236409</v>
      </c>
    </row>
    <row r="1152" spans="1:10" x14ac:dyDescent="0.25">
      <c r="A1152" t="s">
        <v>124</v>
      </c>
      <c r="B1152" t="s">
        <v>1143</v>
      </c>
      <c r="C1152" t="s">
        <v>800</v>
      </c>
      <c r="D1152" t="s">
        <v>1144</v>
      </c>
      <c r="E1152" t="s">
        <v>621</v>
      </c>
      <c r="F1152">
        <v>664939</v>
      </c>
      <c r="G1152">
        <v>1.0978170027626999</v>
      </c>
      <c r="H1152">
        <v>729981.34</v>
      </c>
      <c r="I1152" t="s">
        <v>1070</v>
      </c>
      <c r="J1152">
        <v>0.34071793206648998</v>
      </c>
    </row>
    <row r="1153" spans="1:10" x14ac:dyDescent="0.25">
      <c r="A1153" t="s">
        <v>124</v>
      </c>
      <c r="B1153" t="s">
        <v>1143</v>
      </c>
      <c r="C1153" t="s">
        <v>800</v>
      </c>
      <c r="D1153" t="s">
        <v>1145</v>
      </c>
      <c r="E1153" t="s">
        <v>621</v>
      </c>
      <c r="F1153">
        <v>2659</v>
      </c>
      <c r="G1153">
        <v>11.126667920271</v>
      </c>
      <c r="H1153">
        <v>29585.81</v>
      </c>
      <c r="I1153" t="s">
        <v>1070</v>
      </c>
      <c r="J1153">
        <v>1.3809142027810001E-2</v>
      </c>
    </row>
    <row r="1154" spans="1:10" x14ac:dyDescent="0.25">
      <c r="A1154" t="s">
        <v>124</v>
      </c>
      <c r="B1154" t="s">
        <v>457</v>
      </c>
      <c r="C1154" t="s">
        <v>800</v>
      </c>
      <c r="D1154" t="s">
        <v>1146</v>
      </c>
      <c r="E1154" t="s">
        <v>621</v>
      </c>
      <c r="F1154">
        <v>225</v>
      </c>
      <c r="G1154">
        <v>1127.5028888889001</v>
      </c>
      <c r="H1154">
        <v>253688.15</v>
      </c>
      <c r="I1154" t="s">
        <v>1070</v>
      </c>
      <c r="J1154">
        <v>0.11840864570288</v>
      </c>
    </row>
    <row r="1155" spans="1:10" x14ac:dyDescent="0.25">
      <c r="A1155" t="s">
        <v>124</v>
      </c>
      <c r="B1155" t="s">
        <v>457</v>
      </c>
      <c r="C1155" t="s">
        <v>860</v>
      </c>
      <c r="D1155" t="s">
        <v>458</v>
      </c>
      <c r="E1155" t="s">
        <v>619</v>
      </c>
      <c r="F1155">
        <v>166</v>
      </c>
      <c r="G1155">
        <v>1138.6990361446001</v>
      </c>
      <c r="H1155">
        <v>189024.04</v>
      </c>
      <c r="I1155" t="s">
        <v>1070</v>
      </c>
      <c r="J1155">
        <v>0.35986160316302002</v>
      </c>
    </row>
    <row r="1156" spans="1:10" x14ac:dyDescent="0.25">
      <c r="A1156" t="s">
        <v>124</v>
      </c>
      <c r="B1156" t="s">
        <v>457</v>
      </c>
      <c r="C1156" t="s">
        <v>909</v>
      </c>
      <c r="D1156" t="s">
        <v>458</v>
      </c>
      <c r="E1156" t="s">
        <v>619</v>
      </c>
      <c r="F1156">
        <v>168</v>
      </c>
      <c r="G1156">
        <v>1138.6990476190001</v>
      </c>
      <c r="H1156">
        <v>191301.44</v>
      </c>
      <c r="I1156" t="s">
        <v>1070</v>
      </c>
      <c r="J1156">
        <v>0.41539409230509</v>
      </c>
    </row>
    <row r="1157" spans="1:10" x14ac:dyDescent="0.25">
      <c r="A1157" t="s">
        <v>124</v>
      </c>
      <c r="B1157" t="s">
        <v>457</v>
      </c>
      <c r="C1157" t="s">
        <v>861</v>
      </c>
      <c r="D1157" t="s">
        <v>458</v>
      </c>
      <c r="E1157" t="s">
        <v>619</v>
      </c>
      <c r="F1157">
        <v>166</v>
      </c>
      <c r="G1157">
        <v>1138.6990361446001</v>
      </c>
      <c r="H1157">
        <v>189024.04</v>
      </c>
      <c r="I1157" t="s">
        <v>1070</v>
      </c>
      <c r="J1157">
        <v>0.51021596684171999</v>
      </c>
    </row>
    <row r="1158" spans="1:10" x14ac:dyDescent="0.25">
      <c r="A1158" t="s">
        <v>124</v>
      </c>
      <c r="B1158" t="s">
        <v>1790</v>
      </c>
      <c r="C1158" t="s">
        <v>334</v>
      </c>
      <c r="D1158" t="s">
        <v>1791</v>
      </c>
      <c r="E1158" t="s">
        <v>622</v>
      </c>
      <c r="F1158">
        <v>1820</v>
      </c>
      <c r="G1158">
        <v>1081.4361648352001</v>
      </c>
      <c r="H1158">
        <v>1968213.82</v>
      </c>
      <c r="I1158" t="s">
        <v>1070</v>
      </c>
      <c r="J1158">
        <v>0.58461183676256001</v>
      </c>
    </row>
    <row r="1159" spans="1:10" x14ac:dyDescent="0.25">
      <c r="A1159" t="s">
        <v>124</v>
      </c>
      <c r="B1159" t="s">
        <v>1790</v>
      </c>
      <c r="C1159" t="s">
        <v>335</v>
      </c>
      <c r="D1159" t="s">
        <v>1791</v>
      </c>
      <c r="E1159" t="s">
        <v>622</v>
      </c>
      <c r="F1159">
        <v>180</v>
      </c>
      <c r="G1159">
        <v>1081.4246111110999</v>
      </c>
      <c r="H1159">
        <v>194656.43</v>
      </c>
      <c r="I1159" t="s">
        <v>1070</v>
      </c>
      <c r="J1159">
        <v>0.47968721647384999</v>
      </c>
    </row>
    <row r="1160" spans="1:10" x14ac:dyDescent="0.25">
      <c r="A1160" t="s">
        <v>124</v>
      </c>
      <c r="B1160" t="s">
        <v>44</v>
      </c>
      <c r="C1160" t="s">
        <v>800</v>
      </c>
      <c r="D1160" t="s">
        <v>3</v>
      </c>
      <c r="E1160" t="s">
        <v>622</v>
      </c>
      <c r="F1160">
        <v>1707</v>
      </c>
      <c r="G1160">
        <v>1013.334950205</v>
      </c>
      <c r="H1160">
        <v>1729762.76</v>
      </c>
      <c r="I1160" t="s">
        <v>1070</v>
      </c>
      <c r="J1160">
        <v>0.80736473421748001</v>
      </c>
    </row>
    <row r="1161" spans="1:10" x14ac:dyDescent="0.25">
      <c r="A1161" t="s">
        <v>124</v>
      </c>
      <c r="B1161" t="s">
        <v>44</v>
      </c>
      <c r="C1161" t="s">
        <v>800</v>
      </c>
      <c r="D1161" t="s">
        <v>1005</v>
      </c>
      <c r="E1161" t="s">
        <v>619</v>
      </c>
      <c r="F1161">
        <v>1397</v>
      </c>
      <c r="G1161">
        <v>1034.8499785254</v>
      </c>
      <c r="H1161">
        <v>1445685.42</v>
      </c>
      <c r="I1161" t="s">
        <v>1070</v>
      </c>
      <c r="J1161">
        <v>0.67477196981647003</v>
      </c>
    </row>
    <row r="1162" spans="1:10" x14ac:dyDescent="0.25">
      <c r="A1162" t="s">
        <v>124</v>
      </c>
      <c r="B1162" t="s">
        <v>44</v>
      </c>
      <c r="C1162" t="s">
        <v>800</v>
      </c>
      <c r="D1162" t="s">
        <v>45</v>
      </c>
      <c r="E1162" t="s">
        <v>619</v>
      </c>
      <c r="F1162">
        <v>225</v>
      </c>
      <c r="G1162">
        <v>1338.9660888889</v>
      </c>
      <c r="H1162">
        <v>301267.37</v>
      </c>
      <c r="I1162" t="s">
        <v>1070</v>
      </c>
      <c r="J1162">
        <v>0.1406161906899</v>
      </c>
    </row>
    <row r="1163" spans="1:10" x14ac:dyDescent="0.25">
      <c r="A1163" t="s">
        <v>124</v>
      </c>
      <c r="B1163" t="s">
        <v>44</v>
      </c>
      <c r="C1163" t="s">
        <v>860</v>
      </c>
      <c r="D1163" t="s">
        <v>1005</v>
      </c>
      <c r="E1163" t="s">
        <v>619</v>
      </c>
      <c r="F1163">
        <v>400</v>
      </c>
      <c r="G1163">
        <v>1034.8499750000001</v>
      </c>
      <c r="H1163">
        <v>413939.99</v>
      </c>
      <c r="I1163" t="s">
        <v>1070</v>
      </c>
      <c r="J1163">
        <v>0.78805377567152002</v>
      </c>
    </row>
    <row r="1164" spans="1:10" x14ac:dyDescent="0.25">
      <c r="A1164" t="s">
        <v>124</v>
      </c>
      <c r="B1164" t="s">
        <v>44</v>
      </c>
      <c r="C1164" t="s">
        <v>860</v>
      </c>
      <c r="D1164" t="s">
        <v>45</v>
      </c>
      <c r="E1164" t="s">
        <v>619</v>
      </c>
      <c r="F1164">
        <v>51</v>
      </c>
      <c r="G1164">
        <v>1338.9660784314001</v>
      </c>
      <c r="H1164">
        <v>68287.27</v>
      </c>
      <c r="I1164" t="s">
        <v>1070</v>
      </c>
      <c r="J1164">
        <v>0.13000445053352</v>
      </c>
    </row>
    <row r="1165" spans="1:10" x14ac:dyDescent="0.25">
      <c r="A1165" t="s">
        <v>124</v>
      </c>
      <c r="B1165" t="s">
        <v>44</v>
      </c>
      <c r="C1165" t="s">
        <v>334</v>
      </c>
      <c r="D1165" t="s">
        <v>3</v>
      </c>
      <c r="E1165" t="s">
        <v>622</v>
      </c>
      <c r="F1165">
        <v>1371</v>
      </c>
      <c r="G1165">
        <v>1013.3349525894</v>
      </c>
      <c r="H1165">
        <v>1389282.22</v>
      </c>
      <c r="I1165" t="s">
        <v>1070</v>
      </c>
      <c r="J1165">
        <v>0.41265375853106001</v>
      </c>
    </row>
    <row r="1166" spans="1:10" x14ac:dyDescent="0.25">
      <c r="A1166" t="s">
        <v>124</v>
      </c>
      <c r="B1166" t="s">
        <v>44</v>
      </c>
      <c r="C1166" t="s">
        <v>909</v>
      </c>
      <c r="D1166" t="s">
        <v>1005</v>
      </c>
      <c r="E1166" t="s">
        <v>619</v>
      </c>
      <c r="F1166">
        <v>500</v>
      </c>
      <c r="G1166">
        <v>1034.84998</v>
      </c>
      <c r="H1166">
        <v>517424.99</v>
      </c>
      <c r="I1166" t="s">
        <v>1070</v>
      </c>
      <c r="J1166">
        <v>1.1235424263247</v>
      </c>
    </row>
    <row r="1167" spans="1:10" x14ac:dyDescent="0.25">
      <c r="A1167" t="s">
        <v>124</v>
      </c>
      <c r="B1167" t="s">
        <v>44</v>
      </c>
      <c r="C1167" t="s">
        <v>909</v>
      </c>
      <c r="D1167" t="s">
        <v>45</v>
      </c>
      <c r="E1167" t="s">
        <v>619</v>
      </c>
      <c r="F1167">
        <v>106</v>
      </c>
      <c r="G1167">
        <v>1338.9661320754999</v>
      </c>
      <c r="H1167">
        <v>141930.41</v>
      </c>
      <c r="I1167" t="s">
        <v>1070</v>
      </c>
      <c r="J1167">
        <v>0.30818928405577001</v>
      </c>
    </row>
    <row r="1168" spans="1:10" x14ac:dyDescent="0.25">
      <c r="A1168" t="s">
        <v>124</v>
      </c>
      <c r="B1168" t="s">
        <v>44</v>
      </c>
      <c r="C1168" t="s">
        <v>335</v>
      </c>
      <c r="D1168" t="s">
        <v>3</v>
      </c>
      <c r="E1168" t="s">
        <v>622</v>
      </c>
      <c r="F1168">
        <v>82</v>
      </c>
      <c r="G1168">
        <v>1013.335</v>
      </c>
      <c r="H1168">
        <v>83093.47</v>
      </c>
      <c r="I1168" t="s">
        <v>1070</v>
      </c>
      <c r="J1168">
        <v>0.20476526427333</v>
      </c>
    </row>
    <row r="1169" spans="1:10" x14ac:dyDescent="0.25">
      <c r="A1169" t="s">
        <v>124</v>
      </c>
      <c r="B1169" t="s">
        <v>44</v>
      </c>
      <c r="C1169" t="s">
        <v>861</v>
      </c>
      <c r="D1169" t="s">
        <v>1005</v>
      </c>
      <c r="E1169" t="s">
        <v>619</v>
      </c>
      <c r="F1169">
        <v>273</v>
      </c>
      <c r="G1169">
        <v>1034.8499633700001</v>
      </c>
      <c r="H1169">
        <v>282514.03999999998</v>
      </c>
      <c r="I1169" t="s">
        <v>1070</v>
      </c>
      <c r="J1169">
        <v>0.76256530156142999</v>
      </c>
    </row>
    <row r="1170" spans="1:10" x14ac:dyDescent="0.25">
      <c r="A1170" t="s">
        <v>124</v>
      </c>
      <c r="B1170" t="s">
        <v>44</v>
      </c>
      <c r="C1170" t="s">
        <v>861</v>
      </c>
      <c r="D1170" t="s">
        <v>45</v>
      </c>
      <c r="E1170" t="s">
        <v>619</v>
      </c>
      <c r="F1170">
        <v>43</v>
      </c>
      <c r="G1170">
        <v>1338.9660465116001</v>
      </c>
      <c r="H1170">
        <v>57575.54</v>
      </c>
      <c r="I1170" t="s">
        <v>1070</v>
      </c>
      <c r="J1170">
        <v>0.15540859145499999</v>
      </c>
    </row>
    <row r="1171" spans="1:10" x14ac:dyDescent="0.25">
      <c r="A1171" t="s">
        <v>124</v>
      </c>
      <c r="B1171" t="s">
        <v>204</v>
      </c>
      <c r="C1171" t="s">
        <v>800</v>
      </c>
      <c r="D1171" t="s">
        <v>205</v>
      </c>
      <c r="E1171" t="s">
        <v>622</v>
      </c>
      <c r="F1171">
        <v>18</v>
      </c>
      <c r="G1171">
        <v>213.095</v>
      </c>
      <c r="H1171">
        <v>3835.71</v>
      </c>
      <c r="I1171" t="s">
        <v>1070</v>
      </c>
      <c r="J1171">
        <v>1.790313132123E-3</v>
      </c>
    </row>
    <row r="1172" spans="1:10" x14ac:dyDescent="0.25">
      <c r="A1172" t="s">
        <v>124</v>
      </c>
      <c r="B1172" t="s">
        <v>204</v>
      </c>
      <c r="C1172" t="s">
        <v>860</v>
      </c>
      <c r="D1172" t="s">
        <v>205</v>
      </c>
      <c r="E1172" t="s">
        <v>621</v>
      </c>
      <c r="F1172">
        <v>6</v>
      </c>
      <c r="G1172">
        <v>213.095</v>
      </c>
      <c r="H1172">
        <v>1278.57</v>
      </c>
      <c r="I1172" t="s">
        <v>1070</v>
      </c>
      <c r="J1172">
        <v>2.4341255744800001E-3</v>
      </c>
    </row>
    <row r="1173" spans="1:10" x14ac:dyDescent="0.25">
      <c r="A1173" t="s">
        <v>124</v>
      </c>
      <c r="B1173" t="s">
        <v>204</v>
      </c>
      <c r="C1173" t="s">
        <v>98</v>
      </c>
      <c r="D1173" t="s">
        <v>205</v>
      </c>
      <c r="E1173" t="s">
        <v>622</v>
      </c>
      <c r="F1173">
        <v>70</v>
      </c>
      <c r="G1173">
        <v>213.09485714286001</v>
      </c>
      <c r="H1173">
        <v>14916.64</v>
      </c>
      <c r="I1173" t="s">
        <v>1070</v>
      </c>
      <c r="J1173">
        <v>2.8061352206816999E-3</v>
      </c>
    </row>
    <row r="1174" spans="1:10" x14ac:dyDescent="0.25">
      <c r="A1174" t="s">
        <v>124</v>
      </c>
      <c r="B1174" t="s">
        <v>204</v>
      </c>
      <c r="C1174" t="s">
        <v>106</v>
      </c>
      <c r="D1174" t="s">
        <v>205</v>
      </c>
      <c r="E1174" t="s">
        <v>622</v>
      </c>
      <c r="F1174">
        <v>74</v>
      </c>
      <c r="G1174">
        <v>213.09486486486</v>
      </c>
      <c r="H1174">
        <v>15769.02</v>
      </c>
      <c r="I1174" t="s">
        <v>1070</v>
      </c>
      <c r="J1174">
        <v>4.8061271682369004E-3</v>
      </c>
    </row>
    <row r="1175" spans="1:10" x14ac:dyDescent="0.25">
      <c r="A1175" t="s">
        <v>124</v>
      </c>
      <c r="B1175" t="s">
        <v>204</v>
      </c>
      <c r="C1175" t="s">
        <v>335</v>
      </c>
      <c r="D1175" t="s">
        <v>205</v>
      </c>
      <c r="E1175" t="s">
        <v>622</v>
      </c>
      <c r="F1175">
        <v>2</v>
      </c>
      <c r="G1175">
        <v>213.095</v>
      </c>
      <c r="H1175">
        <v>426.19</v>
      </c>
      <c r="I1175" t="s">
        <v>1070</v>
      </c>
      <c r="J1175">
        <v>1.0502498930499999E-3</v>
      </c>
    </row>
    <row r="1176" spans="1:10" x14ac:dyDescent="0.25">
      <c r="A1176" t="s">
        <v>124</v>
      </c>
      <c r="B1176" t="s">
        <v>204</v>
      </c>
      <c r="C1176" t="s">
        <v>861</v>
      </c>
      <c r="D1176" t="s">
        <v>205</v>
      </c>
      <c r="E1176" t="s">
        <v>621</v>
      </c>
      <c r="F1176">
        <v>6</v>
      </c>
      <c r="G1176">
        <v>213.095</v>
      </c>
      <c r="H1176">
        <v>1278.57</v>
      </c>
      <c r="I1176" t="s">
        <v>1070</v>
      </c>
      <c r="J1176">
        <v>3.4511315530299999E-3</v>
      </c>
    </row>
    <row r="1177" spans="1:10" x14ac:dyDescent="0.25">
      <c r="A1177" t="s">
        <v>124</v>
      </c>
      <c r="B1177" t="s">
        <v>222</v>
      </c>
      <c r="C1177" t="s">
        <v>800</v>
      </c>
      <c r="D1177" t="s">
        <v>311</v>
      </c>
      <c r="E1177" t="s">
        <v>399</v>
      </c>
      <c r="F1177">
        <v>4500</v>
      </c>
      <c r="G1177">
        <v>1097.9963498622999</v>
      </c>
      <c r="H1177">
        <v>3339994.4832402002</v>
      </c>
      <c r="I1177" t="s">
        <v>1070</v>
      </c>
      <c r="J1177">
        <v>1.5589384975828</v>
      </c>
    </row>
    <row r="1178" spans="1:10" x14ac:dyDescent="0.25">
      <c r="A1178" t="s">
        <v>124</v>
      </c>
      <c r="B1178" t="s">
        <v>222</v>
      </c>
      <c r="C1178" t="s">
        <v>800</v>
      </c>
      <c r="D1178" t="s">
        <v>311</v>
      </c>
      <c r="E1178" t="s">
        <v>619</v>
      </c>
      <c r="F1178">
        <v>-870</v>
      </c>
      <c r="G1178">
        <v>1097.9963498622999</v>
      </c>
      <c r="H1178">
        <v>645732.26675978</v>
      </c>
      <c r="I1178" t="s">
        <v>1070</v>
      </c>
      <c r="J1178">
        <v>0.30139477619934002</v>
      </c>
    </row>
    <row r="1179" spans="1:10" x14ac:dyDescent="0.25">
      <c r="A1179" t="s">
        <v>124</v>
      </c>
      <c r="B1179" t="s">
        <v>222</v>
      </c>
      <c r="C1179" t="s">
        <v>860</v>
      </c>
      <c r="D1179" t="s">
        <v>311</v>
      </c>
      <c r="E1179" t="s">
        <v>619</v>
      </c>
      <c r="F1179">
        <v>870</v>
      </c>
      <c r="G1179">
        <v>1097.9963563218</v>
      </c>
      <c r="H1179">
        <v>955256.83</v>
      </c>
      <c r="I1179" t="s">
        <v>1070</v>
      </c>
      <c r="J1179">
        <v>1.8186060052268</v>
      </c>
    </row>
    <row r="1180" spans="1:10" x14ac:dyDescent="0.25">
      <c r="A1180" t="s">
        <v>124</v>
      </c>
      <c r="B1180" t="s">
        <v>222</v>
      </c>
      <c r="C1180" t="s">
        <v>98</v>
      </c>
      <c r="D1180" t="s">
        <v>228</v>
      </c>
      <c r="E1180" t="s">
        <v>622</v>
      </c>
      <c r="F1180">
        <v>5487</v>
      </c>
      <c r="G1180">
        <v>1011.0786914525</v>
      </c>
      <c r="H1180">
        <v>5547788.7800000003</v>
      </c>
      <c r="I1180" t="s">
        <v>1070</v>
      </c>
      <c r="J1180">
        <v>1.0436563121761999</v>
      </c>
    </row>
    <row r="1181" spans="1:10" x14ac:dyDescent="0.25">
      <c r="A1181" t="s">
        <v>124</v>
      </c>
      <c r="B1181" t="s">
        <v>222</v>
      </c>
      <c r="C1181" t="s">
        <v>106</v>
      </c>
      <c r="D1181" t="s">
        <v>228</v>
      </c>
      <c r="E1181" t="s">
        <v>622</v>
      </c>
      <c r="F1181">
        <v>4438</v>
      </c>
      <c r="G1181">
        <v>1011.0786885985</v>
      </c>
      <c r="H1181">
        <v>4487167.22</v>
      </c>
      <c r="I1181" t="s">
        <v>1070</v>
      </c>
      <c r="J1181">
        <v>1.3676117022151</v>
      </c>
    </row>
    <row r="1182" spans="1:10" x14ac:dyDescent="0.25">
      <c r="A1182" t="s">
        <v>124</v>
      </c>
      <c r="B1182" t="s">
        <v>222</v>
      </c>
      <c r="C1182" t="s">
        <v>335</v>
      </c>
      <c r="D1182" t="s">
        <v>228</v>
      </c>
      <c r="E1182" t="s">
        <v>622</v>
      </c>
      <c r="F1182">
        <v>426</v>
      </c>
      <c r="G1182">
        <v>1011.078685446</v>
      </c>
      <c r="H1182">
        <v>430719.52</v>
      </c>
      <c r="I1182" t="s">
        <v>1070</v>
      </c>
      <c r="J1182">
        <v>1.0614118815893001</v>
      </c>
    </row>
    <row r="1183" spans="1:10" x14ac:dyDescent="0.25">
      <c r="A1183" t="s">
        <v>124</v>
      </c>
      <c r="B1183" t="s">
        <v>467</v>
      </c>
      <c r="C1183" t="s">
        <v>800</v>
      </c>
      <c r="D1183" t="s">
        <v>727</v>
      </c>
      <c r="E1183" t="s">
        <v>622</v>
      </c>
      <c r="F1183">
        <v>703</v>
      </c>
      <c r="G1183">
        <v>1045.453598862</v>
      </c>
      <c r="H1183">
        <v>734953.88</v>
      </c>
      <c r="I1183" t="s">
        <v>1070</v>
      </c>
      <c r="J1183">
        <v>0.34303885926431998</v>
      </c>
    </row>
    <row r="1184" spans="1:10" x14ac:dyDescent="0.25">
      <c r="A1184" t="s">
        <v>124</v>
      </c>
      <c r="B1184" t="s">
        <v>467</v>
      </c>
      <c r="C1184" t="s">
        <v>98</v>
      </c>
      <c r="D1184" t="s">
        <v>727</v>
      </c>
      <c r="E1184" t="s">
        <v>622</v>
      </c>
      <c r="F1184">
        <v>1963</v>
      </c>
      <c r="G1184">
        <v>1045.4536067244001</v>
      </c>
      <c r="H1184">
        <v>2052225.43</v>
      </c>
      <c r="I1184" t="s">
        <v>1070</v>
      </c>
      <c r="J1184">
        <v>0.38606697352095998</v>
      </c>
    </row>
    <row r="1185" spans="1:10" x14ac:dyDescent="0.25">
      <c r="A1185" t="s">
        <v>124</v>
      </c>
      <c r="B1185" t="s">
        <v>467</v>
      </c>
      <c r="C1185" t="s">
        <v>106</v>
      </c>
      <c r="D1185" t="s">
        <v>727</v>
      </c>
      <c r="E1185" t="s">
        <v>622</v>
      </c>
      <c r="F1185">
        <v>2406</v>
      </c>
      <c r="G1185">
        <v>1045.4536034913001</v>
      </c>
      <c r="H1185">
        <v>2515361.37</v>
      </c>
      <c r="I1185" t="s">
        <v>1070</v>
      </c>
      <c r="J1185">
        <v>0.76663905672582</v>
      </c>
    </row>
    <row r="1186" spans="1:10" x14ac:dyDescent="0.25">
      <c r="A1186" t="s">
        <v>124</v>
      </c>
      <c r="B1186" t="s">
        <v>467</v>
      </c>
      <c r="C1186" t="s">
        <v>335</v>
      </c>
      <c r="D1186" t="s">
        <v>727</v>
      </c>
      <c r="E1186" t="s">
        <v>622</v>
      </c>
      <c r="F1186">
        <v>173</v>
      </c>
      <c r="G1186">
        <v>1045.453583815</v>
      </c>
      <c r="H1186">
        <v>180863.47</v>
      </c>
      <c r="I1186" t="s">
        <v>1070</v>
      </c>
      <c r="J1186">
        <v>0.44569755279135997</v>
      </c>
    </row>
    <row r="1187" spans="1:10" x14ac:dyDescent="0.25">
      <c r="A1187" t="s">
        <v>225</v>
      </c>
      <c r="B1187" t="s">
        <v>1807</v>
      </c>
      <c r="C1187" t="s">
        <v>800</v>
      </c>
      <c r="D1187" t="s">
        <v>1808</v>
      </c>
      <c r="E1187" t="s">
        <v>621</v>
      </c>
      <c r="F1187">
        <v>214</v>
      </c>
      <c r="G1187">
        <v>1007.4374299065</v>
      </c>
      <c r="H1187">
        <v>215591.61</v>
      </c>
      <c r="I1187" t="s">
        <v>1070</v>
      </c>
      <c r="J1187">
        <v>0.10062713045526001</v>
      </c>
    </row>
    <row r="1188" spans="1:10" x14ac:dyDescent="0.25">
      <c r="A1188" t="s">
        <v>225</v>
      </c>
      <c r="B1188" t="s">
        <v>1807</v>
      </c>
      <c r="C1188" t="s">
        <v>334</v>
      </c>
      <c r="D1188" t="s">
        <v>1808</v>
      </c>
      <c r="E1188" t="s">
        <v>621</v>
      </c>
      <c r="F1188">
        <v>1143</v>
      </c>
      <c r="G1188">
        <v>1007.4374103237</v>
      </c>
      <c r="H1188">
        <v>1151500.96</v>
      </c>
      <c r="I1188" t="s">
        <v>1070</v>
      </c>
      <c r="J1188">
        <v>0.34202640201939999</v>
      </c>
    </row>
    <row r="1189" spans="1:10" x14ac:dyDescent="0.25">
      <c r="A1189" t="s">
        <v>225</v>
      </c>
      <c r="B1189" t="s">
        <v>1807</v>
      </c>
      <c r="C1189" t="s">
        <v>267</v>
      </c>
      <c r="D1189" t="s">
        <v>1808</v>
      </c>
      <c r="E1189" t="s">
        <v>621</v>
      </c>
      <c r="F1189">
        <v>357</v>
      </c>
      <c r="G1189">
        <v>1008.7661064425999</v>
      </c>
      <c r="H1189">
        <v>360129.5</v>
      </c>
      <c r="I1189" t="s">
        <v>1070</v>
      </c>
      <c r="J1189">
        <v>0.16928047574581001</v>
      </c>
    </row>
    <row r="1190" spans="1:10" x14ac:dyDescent="0.25">
      <c r="A1190" t="s">
        <v>225</v>
      </c>
      <c r="B1190" t="s">
        <v>1807</v>
      </c>
      <c r="C1190" t="s">
        <v>909</v>
      </c>
      <c r="D1190" t="s">
        <v>1808</v>
      </c>
      <c r="E1190" t="s">
        <v>621</v>
      </c>
      <c r="F1190">
        <v>71</v>
      </c>
      <c r="G1190">
        <v>1007.4374647887</v>
      </c>
      <c r="H1190">
        <v>71528.06</v>
      </c>
      <c r="I1190" t="s">
        <v>1070</v>
      </c>
      <c r="J1190">
        <v>0.15531683168742999</v>
      </c>
    </row>
    <row r="1191" spans="1:10" x14ac:dyDescent="0.25">
      <c r="A1191" t="s">
        <v>225</v>
      </c>
      <c r="B1191" t="s">
        <v>255</v>
      </c>
      <c r="C1191" t="s">
        <v>800</v>
      </c>
      <c r="D1191" t="s">
        <v>403</v>
      </c>
      <c r="E1191" t="s">
        <v>621</v>
      </c>
      <c r="F1191">
        <v>911</v>
      </c>
      <c r="G1191">
        <v>257.33521405048998</v>
      </c>
      <c r="H1191">
        <v>234432.38</v>
      </c>
      <c r="I1191" t="s">
        <v>1070</v>
      </c>
      <c r="J1191">
        <v>0.10942103769807</v>
      </c>
    </row>
    <row r="1192" spans="1:10" x14ac:dyDescent="0.25">
      <c r="A1192" t="s">
        <v>225</v>
      </c>
      <c r="B1192" t="s">
        <v>255</v>
      </c>
      <c r="C1192" t="s">
        <v>800</v>
      </c>
      <c r="D1192" t="s">
        <v>821</v>
      </c>
      <c r="E1192" t="s">
        <v>622</v>
      </c>
      <c r="F1192">
        <v>287</v>
      </c>
      <c r="G1192">
        <v>19.99881533101</v>
      </c>
      <c r="H1192">
        <v>5739.66</v>
      </c>
      <c r="I1192" t="s">
        <v>1070</v>
      </c>
      <c r="J1192">
        <v>2.6789795557852999E-3</v>
      </c>
    </row>
    <row r="1193" spans="1:10" x14ac:dyDescent="0.25">
      <c r="A1193" t="s">
        <v>225</v>
      </c>
      <c r="B1193" t="s">
        <v>255</v>
      </c>
      <c r="C1193" t="s">
        <v>860</v>
      </c>
      <c r="D1193" t="s">
        <v>403</v>
      </c>
      <c r="E1193" t="s">
        <v>621</v>
      </c>
      <c r="F1193">
        <v>272</v>
      </c>
      <c r="G1193">
        <v>257.33522058824002</v>
      </c>
      <c r="H1193">
        <v>69995.179999999993</v>
      </c>
      <c r="I1193" t="s">
        <v>1070</v>
      </c>
      <c r="J1193">
        <v>0.13325594823010001</v>
      </c>
    </row>
    <row r="1194" spans="1:10" x14ac:dyDescent="0.25">
      <c r="A1194" t="s">
        <v>225</v>
      </c>
      <c r="B1194" t="s">
        <v>255</v>
      </c>
      <c r="C1194" t="s">
        <v>334</v>
      </c>
      <c r="D1194" t="s">
        <v>403</v>
      </c>
      <c r="E1194" t="s">
        <v>619</v>
      </c>
      <c r="F1194">
        <v>275</v>
      </c>
      <c r="G1194">
        <v>257.33521445097</v>
      </c>
      <c r="H1194">
        <v>70767.183974016996</v>
      </c>
      <c r="I1194" t="s">
        <v>1070</v>
      </c>
      <c r="J1194">
        <v>2.1019735246836001E-2</v>
      </c>
    </row>
    <row r="1195" spans="1:10" x14ac:dyDescent="0.25">
      <c r="A1195" t="s">
        <v>225</v>
      </c>
      <c r="B1195" t="s">
        <v>255</v>
      </c>
      <c r="C1195" t="s">
        <v>334</v>
      </c>
      <c r="D1195" t="s">
        <v>403</v>
      </c>
      <c r="E1195" t="s">
        <v>621</v>
      </c>
      <c r="F1195">
        <v>5344</v>
      </c>
      <c r="G1195">
        <v>257.33521445097</v>
      </c>
      <c r="H1195">
        <v>1375199.3860259999</v>
      </c>
      <c r="I1195" t="s">
        <v>1070</v>
      </c>
      <c r="J1195">
        <v>0.40847078239669998</v>
      </c>
    </row>
    <row r="1196" spans="1:10" x14ac:dyDescent="0.25">
      <c r="A1196" t="s">
        <v>225</v>
      </c>
      <c r="B1196" t="s">
        <v>255</v>
      </c>
      <c r="C1196" t="s">
        <v>334</v>
      </c>
      <c r="D1196" t="s">
        <v>821</v>
      </c>
      <c r="E1196" t="s">
        <v>622</v>
      </c>
      <c r="F1196">
        <v>3596</v>
      </c>
      <c r="G1196">
        <v>19.998820912125002</v>
      </c>
      <c r="H1196">
        <v>71915.759999999995</v>
      </c>
      <c r="I1196" t="s">
        <v>1070</v>
      </c>
      <c r="J1196">
        <v>2.1360892865682001E-2</v>
      </c>
    </row>
    <row r="1197" spans="1:10" x14ac:dyDescent="0.25">
      <c r="A1197" t="s">
        <v>225</v>
      </c>
      <c r="B1197" t="s">
        <v>255</v>
      </c>
      <c r="C1197" t="s">
        <v>267</v>
      </c>
      <c r="D1197" t="s">
        <v>821</v>
      </c>
      <c r="E1197" t="s">
        <v>622</v>
      </c>
      <c r="F1197">
        <v>1650</v>
      </c>
      <c r="G1197">
        <v>19.998351515151999</v>
      </c>
      <c r="H1197">
        <v>32997.279999999999</v>
      </c>
      <c r="I1197" t="s">
        <v>1070</v>
      </c>
      <c r="J1197">
        <v>1.551051845716E-2</v>
      </c>
    </row>
    <row r="1198" spans="1:10" x14ac:dyDescent="0.25">
      <c r="A1198" t="s">
        <v>225</v>
      </c>
      <c r="B1198" t="s">
        <v>255</v>
      </c>
      <c r="C1198" t="s">
        <v>335</v>
      </c>
      <c r="D1198" t="s">
        <v>403</v>
      </c>
      <c r="E1198" t="s">
        <v>621</v>
      </c>
      <c r="F1198">
        <v>283</v>
      </c>
      <c r="G1198">
        <v>257.99053003533999</v>
      </c>
      <c r="H1198">
        <v>73011.320000000007</v>
      </c>
      <c r="I1198" t="s">
        <v>1070</v>
      </c>
      <c r="J1198">
        <v>0.17992006152522999</v>
      </c>
    </row>
    <row r="1199" spans="1:10" x14ac:dyDescent="0.25">
      <c r="A1199" t="s">
        <v>225</v>
      </c>
      <c r="B1199" t="s">
        <v>255</v>
      </c>
      <c r="C1199" t="s">
        <v>335</v>
      </c>
      <c r="D1199" t="s">
        <v>821</v>
      </c>
      <c r="E1199" t="s">
        <v>622</v>
      </c>
      <c r="F1199">
        <v>156</v>
      </c>
      <c r="G1199">
        <v>19.998333333333001</v>
      </c>
      <c r="H1199">
        <v>3119.74</v>
      </c>
      <c r="I1199" t="s">
        <v>1070</v>
      </c>
      <c r="J1199">
        <v>7.6879011739921996E-3</v>
      </c>
    </row>
    <row r="1200" spans="1:10" x14ac:dyDescent="0.25">
      <c r="A1200" t="s">
        <v>225</v>
      </c>
      <c r="B1200" t="s">
        <v>1810</v>
      </c>
      <c r="C1200" t="s">
        <v>800</v>
      </c>
      <c r="D1200" t="s">
        <v>292</v>
      </c>
      <c r="E1200" t="s">
        <v>621</v>
      </c>
      <c r="F1200">
        <v>531</v>
      </c>
      <c r="G1200">
        <v>765.73291902072003</v>
      </c>
      <c r="H1200">
        <v>406604.18</v>
      </c>
      <c r="I1200" t="s">
        <v>1070</v>
      </c>
      <c r="J1200">
        <v>0.18978202289279</v>
      </c>
    </row>
    <row r="1201" spans="1:10" x14ac:dyDescent="0.25">
      <c r="A1201" t="s">
        <v>225</v>
      </c>
      <c r="B1201" t="s">
        <v>1810</v>
      </c>
      <c r="C1201" t="s">
        <v>267</v>
      </c>
      <c r="D1201" t="s">
        <v>292</v>
      </c>
      <c r="E1201" t="s">
        <v>619</v>
      </c>
      <c r="F1201">
        <v>527</v>
      </c>
      <c r="G1201">
        <v>779.12544592029997</v>
      </c>
      <c r="H1201">
        <v>410599.11</v>
      </c>
      <c r="I1201" t="s">
        <v>1070</v>
      </c>
      <c r="J1201">
        <v>0.19300394075356</v>
      </c>
    </row>
    <row r="1202" spans="1:10" x14ac:dyDescent="0.25">
      <c r="A1202" t="s">
        <v>225</v>
      </c>
      <c r="B1202" t="s">
        <v>1810</v>
      </c>
      <c r="C1202" t="s">
        <v>335</v>
      </c>
      <c r="D1202" t="s">
        <v>292</v>
      </c>
      <c r="E1202" t="s">
        <v>619</v>
      </c>
      <c r="F1202">
        <v>249</v>
      </c>
      <c r="G1202">
        <v>779.12546184739006</v>
      </c>
      <c r="H1202">
        <v>194002.24</v>
      </c>
      <c r="I1202" t="s">
        <v>1070</v>
      </c>
      <c r="J1202">
        <v>0.47807511159684002</v>
      </c>
    </row>
    <row r="1203" spans="1:10" x14ac:dyDescent="0.25">
      <c r="A1203" t="s">
        <v>181</v>
      </c>
      <c r="B1203" t="s">
        <v>183</v>
      </c>
      <c r="C1203" t="s">
        <v>800</v>
      </c>
      <c r="D1203" t="s">
        <v>256</v>
      </c>
      <c r="E1203" t="s">
        <v>621</v>
      </c>
      <c r="F1203">
        <v>1000</v>
      </c>
      <c r="G1203">
        <v>1038.8105399999999</v>
      </c>
      <c r="H1203">
        <v>1038810.54</v>
      </c>
      <c r="I1203" t="s">
        <v>1070</v>
      </c>
      <c r="J1203">
        <v>0.48486359801700002</v>
      </c>
    </row>
    <row r="1204" spans="1:10" x14ac:dyDescent="0.25">
      <c r="A1204" t="s">
        <v>181</v>
      </c>
      <c r="B1204" t="s">
        <v>183</v>
      </c>
      <c r="C1204" t="s">
        <v>98</v>
      </c>
      <c r="D1204" t="s">
        <v>256</v>
      </c>
      <c r="E1204" t="s">
        <v>619</v>
      </c>
      <c r="F1204">
        <v>2730</v>
      </c>
      <c r="G1204">
        <v>1038.8105384615001</v>
      </c>
      <c r="H1204">
        <v>2835952.77</v>
      </c>
      <c r="I1204" t="s">
        <v>1070</v>
      </c>
      <c r="J1204">
        <v>0.53350264885971999</v>
      </c>
    </row>
    <row r="1205" spans="1:10" x14ac:dyDescent="0.25">
      <c r="A1205" t="s">
        <v>181</v>
      </c>
      <c r="B1205" t="s">
        <v>183</v>
      </c>
      <c r="C1205" t="s">
        <v>106</v>
      </c>
      <c r="D1205" t="s">
        <v>256</v>
      </c>
      <c r="E1205" t="s">
        <v>619</v>
      </c>
      <c r="F1205">
        <v>2371</v>
      </c>
      <c r="G1205">
        <v>1038.8105393349999</v>
      </c>
      <c r="H1205">
        <v>2463019.7887631999</v>
      </c>
      <c r="I1205" t="s">
        <v>1070</v>
      </c>
      <c r="J1205">
        <v>0.75068623939089996</v>
      </c>
    </row>
    <row r="1206" spans="1:10" x14ac:dyDescent="0.25">
      <c r="A1206" t="s">
        <v>181</v>
      </c>
      <c r="B1206" t="s">
        <v>183</v>
      </c>
      <c r="C1206" t="s">
        <v>106</v>
      </c>
      <c r="D1206" t="s">
        <v>256</v>
      </c>
      <c r="E1206" t="s">
        <v>621</v>
      </c>
      <c r="F1206">
        <v>95</v>
      </c>
      <c r="G1206">
        <v>1038.8105393349999</v>
      </c>
      <c r="H1206">
        <v>98687.001236821001</v>
      </c>
      <c r="I1206" t="s">
        <v>1070</v>
      </c>
      <c r="J1206">
        <v>3.0078107440799001E-2</v>
      </c>
    </row>
    <row r="1207" spans="1:10" x14ac:dyDescent="0.25">
      <c r="A1207" t="s">
        <v>181</v>
      </c>
      <c r="B1207" t="s">
        <v>183</v>
      </c>
      <c r="C1207" t="s">
        <v>334</v>
      </c>
      <c r="D1207" t="s">
        <v>256</v>
      </c>
      <c r="E1207" t="s">
        <v>619</v>
      </c>
      <c r="F1207">
        <v>3910</v>
      </c>
      <c r="G1207">
        <v>1038.8105370844</v>
      </c>
      <c r="H1207">
        <v>4061749.2</v>
      </c>
      <c r="I1207" t="s">
        <v>1070</v>
      </c>
      <c r="J1207">
        <v>1.2064475089808999</v>
      </c>
    </row>
    <row r="1208" spans="1:10" x14ac:dyDescent="0.25">
      <c r="A1208" t="s">
        <v>181</v>
      </c>
      <c r="B1208" t="s">
        <v>183</v>
      </c>
      <c r="C1208" t="s">
        <v>267</v>
      </c>
      <c r="D1208" t="s">
        <v>256</v>
      </c>
      <c r="E1208" t="s">
        <v>619</v>
      </c>
      <c r="F1208">
        <v>258</v>
      </c>
      <c r="G1208">
        <v>1042.3519767442001</v>
      </c>
      <c r="H1208">
        <v>268926.81</v>
      </c>
      <c r="I1208" t="s">
        <v>1070</v>
      </c>
      <c r="J1208">
        <v>0.12641024503020001</v>
      </c>
    </row>
    <row r="1209" spans="1:10" x14ac:dyDescent="0.25">
      <c r="A1209" t="s">
        <v>181</v>
      </c>
      <c r="B1209" t="s">
        <v>183</v>
      </c>
      <c r="C1209" t="s">
        <v>335</v>
      </c>
      <c r="D1209" t="s">
        <v>256</v>
      </c>
      <c r="E1209" t="s">
        <v>619</v>
      </c>
      <c r="F1209">
        <v>185</v>
      </c>
      <c r="G1209">
        <v>1042.3520000000001</v>
      </c>
      <c r="H1209">
        <v>192835.12</v>
      </c>
      <c r="I1209" t="s">
        <v>1070</v>
      </c>
      <c r="J1209">
        <v>0.47519900550524002</v>
      </c>
    </row>
    <row r="1210" spans="1:10" x14ac:dyDescent="0.25">
      <c r="A1210" t="s">
        <v>127</v>
      </c>
      <c r="B1210" t="s">
        <v>1196</v>
      </c>
      <c r="C1210" t="s">
        <v>99</v>
      </c>
      <c r="D1210" t="s">
        <v>1218</v>
      </c>
      <c r="E1210" t="s">
        <v>621</v>
      </c>
      <c r="F1210">
        <v>200000</v>
      </c>
      <c r="G1210">
        <v>5.5251107499999996</v>
      </c>
      <c r="H1210">
        <v>1105022.1499999999</v>
      </c>
      <c r="I1210" t="s">
        <v>1070</v>
      </c>
      <c r="J1210">
        <v>3.5997009530031998</v>
      </c>
    </row>
    <row r="1211" spans="1:10" x14ac:dyDescent="0.25">
      <c r="A1211" t="s">
        <v>127</v>
      </c>
      <c r="B1211" t="s">
        <v>193</v>
      </c>
      <c r="C1211" t="s">
        <v>99</v>
      </c>
      <c r="D1211" t="s">
        <v>1813</v>
      </c>
      <c r="E1211" t="s">
        <v>621</v>
      </c>
      <c r="F1211">
        <v>200000</v>
      </c>
      <c r="G1211">
        <v>5.20105985</v>
      </c>
      <c r="H1211">
        <v>1040211.97</v>
      </c>
      <c r="I1211" t="s">
        <v>1070</v>
      </c>
      <c r="J1211">
        <v>3.3885764368925</v>
      </c>
    </row>
    <row r="1212" spans="1:10" x14ac:dyDescent="0.25">
      <c r="A1212" t="s">
        <v>127</v>
      </c>
      <c r="B1212" t="s">
        <v>193</v>
      </c>
      <c r="C1212" t="s">
        <v>334</v>
      </c>
      <c r="D1212" t="s">
        <v>1813</v>
      </c>
      <c r="E1212" t="s">
        <v>621</v>
      </c>
      <c r="F1212">
        <v>400000</v>
      </c>
      <c r="G1212">
        <v>5.1389743499999998</v>
      </c>
      <c r="H1212">
        <v>2055589.74</v>
      </c>
      <c r="I1212" t="s">
        <v>1070</v>
      </c>
      <c r="J1212">
        <v>0.61056480821361003</v>
      </c>
    </row>
    <row r="1213" spans="1:10" x14ac:dyDescent="0.25">
      <c r="A1213" t="s">
        <v>127</v>
      </c>
      <c r="B1213" t="s">
        <v>326</v>
      </c>
      <c r="C1213" t="s">
        <v>334</v>
      </c>
      <c r="D1213" t="s">
        <v>259</v>
      </c>
      <c r="E1213" t="s">
        <v>627</v>
      </c>
      <c r="F1213">
        <v>500000</v>
      </c>
      <c r="G1213">
        <v>5.3846062999999997</v>
      </c>
      <c r="H1213">
        <v>538460.63</v>
      </c>
      <c r="I1213" t="s">
        <v>1070</v>
      </c>
      <c r="J1213">
        <v>0.15993712407152</v>
      </c>
    </row>
    <row r="1214" spans="1:10" x14ac:dyDescent="0.25">
      <c r="A1214" t="s">
        <v>127</v>
      </c>
      <c r="B1214" t="s">
        <v>368</v>
      </c>
      <c r="C1214" t="s">
        <v>99</v>
      </c>
      <c r="D1214" t="s">
        <v>1034</v>
      </c>
      <c r="E1214" t="s">
        <v>621</v>
      </c>
      <c r="F1214">
        <v>31056</v>
      </c>
      <c r="G1214">
        <v>4.0237654559504996</v>
      </c>
      <c r="H1214">
        <v>124962.06</v>
      </c>
      <c r="I1214" t="s">
        <v>1070</v>
      </c>
      <c r="J1214">
        <v>0.40707423509224</v>
      </c>
    </row>
    <row r="1215" spans="1:10" x14ac:dyDescent="0.25">
      <c r="A1215" t="s">
        <v>127</v>
      </c>
      <c r="B1215" t="s">
        <v>368</v>
      </c>
      <c r="C1215" t="s">
        <v>99</v>
      </c>
      <c r="D1215" t="s">
        <v>1033</v>
      </c>
      <c r="E1215" t="s">
        <v>621</v>
      </c>
      <c r="F1215">
        <v>107889</v>
      </c>
      <c r="G1215">
        <v>0.89743412210698004</v>
      </c>
      <c r="H1215">
        <v>96823.27</v>
      </c>
      <c r="I1215" t="s">
        <v>1070</v>
      </c>
      <c r="J1215">
        <v>0.31540980177806999</v>
      </c>
    </row>
    <row r="1216" spans="1:10" x14ac:dyDescent="0.25">
      <c r="A1216" t="s">
        <v>127</v>
      </c>
      <c r="B1216" t="s">
        <v>368</v>
      </c>
      <c r="C1216" t="s">
        <v>99</v>
      </c>
      <c r="D1216" t="s">
        <v>1035</v>
      </c>
      <c r="E1216" t="s">
        <v>621</v>
      </c>
      <c r="F1216">
        <v>131402</v>
      </c>
      <c r="G1216">
        <v>0.12990936211017001</v>
      </c>
      <c r="H1216">
        <v>17070.349999999999</v>
      </c>
      <c r="I1216" t="s">
        <v>1070</v>
      </c>
      <c r="J1216">
        <v>5.560807551514E-2</v>
      </c>
    </row>
    <row r="1217" spans="1:10" x14ac:dyDescent="0.25">
      <c r="A1217" t="s">
        <v>127</v>
      </c>
      <c r="B1217" t="s">
        <v>368</v>
      </c>
      <c r="C1217" t="s">
        <v>334</v>
      </c>
      <c r="D1217" t="s">
        <v>1034</v>
      </c>
      <c r="E1217" t="s">
        <v>621</v>
      </c>
      <c r="F1217">
        <v>190262</v>
      </c>
      <c r="G1217">
        <v>4.3105070376638999</v>
      </c>
      <c r="H1217">
        <v>820125.69</v>
      </c>
      <c r="I1217" t="s">
        <v>1070</v>
      </c>
      <c r="J1217">
        <v>0.24359913599583999</v>
      </c>
    </row>
    <row r="1218" spans="1:10" x14ac:dyDescent="0.25">
      <c r="A1218" t="s">
        <v>127</v>
      </c>
      <c r="B1218" t="s">
        <v>368</v>
      </c>
      <c r="C1218" t="s">
        <v>334</v>
      </c>
      <c r="D1218" t="s">
        <v>1033</v>
      </c>
      <c r="E1218" t="s">
        <v>621</v>
      </c>
      <c r="F1218">
        <v>362720</v>
      </c>
      <c r="G1218">
        <v>0.93472118989854003</v>
      </c>
      <c r="H1218">
        <v>339042.07</v>
      </c>
      <c r="I1218" t="s">
        <v>1070</v>
      </c>
      <c r="J1218">
        <v>0.10070450947371</v>
      </c>
    </row>
    <row r="1219" spans="1:10" x14ac:dyDescent="0.25">
      <c r="A1219" t="s">
        <v>127</v>
      </c>
      <c r="B1219" t="s">
        <v>368</v>
      </c>
      <c r="C1219" t="s">
        <v>334</v>
      </c>
      <c r="D1219" t="s">
        <v>1035</v>
      </c>
      <c r="E1219" t="s">
        <v>621</v>
      </c>
      <c r="F1219">
        <v>457247</v>
      </c>
      <c r="G1219">
        <v>0.1432739853952</v>
      </c>
      <c r="H1219">
        <v>65511.6</v>
      </c>
      <c r="I1219" t="s">
        <v>1070</v>
      </c>
      <c r="J1219">
        <v>1.9458687067470001E-2</v>
      </c>
    </row>
    <row r="1220" spans="1:10" x14ac:dyDescent="0.25">
      <c r="A1220" t="s">
        <v>127</v>
      </c>
      <c r="B1220" t="s">
        <v>130</v>
      </c>
      <c r="C1220" t="s">
        <v>99</v>
      </c>
      <c r="D1220" t="s">
        <v>1036</v>
      </c>
      <c r="E1220" t="s">
        <v>627</v>
      </c>
      <c r="F1220">
        <v>250000</v>
      </c>
      <c r="G1220">
        <v>4.6117343599999998</v>
      </c>
      <c r="H1220">
        <v>1152933.5900000001</v>
      </c>
      <c r="I1220" t="s">
        <v>1070</v>
      </c>
      <c r="J1220">
        <v>3.7557764273525001</v>
      </c>
    </row>
    <row r="1221" spans="1:10" x14ac:dyDescent="0.25">
      <c r="A1221" t="s">
        <v>127</v>
      </c>
      <c r="B1221" t="s">
        <v>276</v>
      </c>
      <c r="C1221" t="s">
        <v>99</v>
      </c>
      <c r="D1221" t="s">
        <v>1038</v>
      </c>
      <c r="E1221" t="s">
        <v>627</v>
      </c>
      <c r="F1221">
        <v>500000</v>
      </c>
      <c r="G1221">
        <v>4.3909577500000001</v>
      </c>
      <c r="H1221">
        <v>878191.55</v>
      </c>
      <c r="I1221" t="s">
        <v>1070</v>
      </c>
      <c r="J1221">
        <v>2.8607815322565</v>
      </c>
    </row>
    <row r="1222" spans="1:10" x14ac:dyDescent="0.25">
      <c r="A1222" t="s">
        <v>127</v>
      </c>
      <c r="B1222" t="s">
        <v>1039</v>
      </c>
      <c r="C1222" t="s">
        <v>99</v>
      </c>
      <c r="D1222" t="s">
        <v>1040</v>
      </c>
      <c r="E1222" t="s">
        <v>627</v>
      </c>
      <c r="F1222">
        <v>400000</v>
      </c>
      <c r="G1222">
        <v>5.4685544500000001</v>
      </c>
      <c r="H1222">
        <v>2187421.7799999998</v>
      </c>
      <c r="I1222" t="s">
        <v>1070</v>
      </c>
      <c r="J1222">
        <v>7.1257071779835996</v>
      </c>
    </row>
    <row r="1223" spans="1:10" x14ac:dyDescent="0.25">
      <c r="A1223" t="s">
        <v>127</v>
      </c>
      <c r="B1223" t="s">
        <v>34</v>
      </c>
      <c r="C1223" t="s">
        <v>334</v>
      </c>
      <c r="D1223" t="s">
        <v>293</v>
      </c>
      <c r="E1223" t="s">
        <v>627</v>
      </c>
      <c r="F1223">
        <v>250000</v>
      </c>
      <c r="G1223">
        <v>5.4500456000000002</v>
      </c>
      <c r="H1223">
        <v>1362511.4</v>
      </c>
      <c r="I1223" t="s">
        <v>1070</v>
      </c>
      <c r="J1223">
        <v>0.40470211319007998</v>
      </c>
    </row>
    <row r="1224" spans="1:10" x14ac:dyDescent="0.25">
      <c r="A1224" t="s">
        <v>127</v>
      </c>
      <c r="B1224" t="s">
        <v>1030</v>
      </c>
      <c r="C1224" t="s">
        <v>99</v>
      </c>
      <c r="D1224" t="s">
        <v>1042</v>
      </c>
      <c r="E1224" t="s">
        <v>621</v>
      </c>
      <c r="F1224">
        <v>200000</v>
      </c>
      <c r="G1224">
        <v>5.1899521999999996</v>
      </c>
      <c r="H1224">
        <v>1037990.44</v>
      </c>
      <c r="I1224" t="s">
        <v>1070</v>
      </c>
      <c r="J1224">
        <v>3.3813396193698</v>
      </c>
    </row>
    <row r="1225" spans="1:10" x14ac:dyDescent="0.25">
      <c r="A1225" t="s">
        <v>127</v>
      </c>
      <c r="B1225" t="s">
        <v>1030</v>
      </c>
      <c r="C1225" t="s">
        <v>334</v>
      </c>
      <c r="D1225" t="s">
        <v>853</v>
      </c>
      <c r="E1225" t="s">
        <v>621</v>
      </c>
      <c r="F1225">
        <v>400000</v>
      </c>
      <c r="G1225">
        <v>5.1660599500000002</v>
      </c>
      <c r="H1225">
        <v>2066423.98</v>
      </c>
      <c r="I1225" t="s">
        <v>1070</v>
      </c>
      <c r="J1225">
        <v>0.61378286556183004</v>
      </c>
    </row>
    <row r="1226" spans="1:10" x14ac:dyDescent="0.25">
      <c r="A1226" t="s">
        <v>127</v>
      </c>
      <c r="B1226" t="s">
        <v>1563</v>
      </c>
      <c r="C1226" t="s">
        <v>99</v>
      </c>
      <c r="D1226" t="s">
        <v>1037</v>
      </c>
      <c r="E1226" t="s">
        <v>621</v>
      </c>
      <c r="F1226">
        <v>400000</v>
      </c>
      <c r="G1226">
        <v>5.0702915500000003</v>
      </c>
      <c r="H1226">
        <v>2028116.62</v>
      </c>
      <c r="I1226" t="s">
        <v>1070</v>
      </c>
      <c r="J1226">
        <v>6.6067574571382996</v>
      </c>
    </row>
    <row r="1227" spans="1:10" x14ac:dyDescent="0.25">
      <c r="A1227" t="s">
        <v>127</v>
      </c>
      <c r="B1227" t="s">
        <v>1563</v>
      </c>
      <c r="C1227" t="s">
        <v>334</v>
      </c>
      <c r="D1227" t="s">
        <v>866</v>
      </c>
      <c r="E1227" t="s">
        <v>621</v>
      </c>
      <c r="F1227">
        <v>250000</v>
      </c>
      <c r="G1227">
        <v>5.0706835200000002</v>
      </c>
      <c r="H1227">
        <v>1267670.8799999999</v>
      </c>
      <c r="I1227" t="s">
        <v>1070</v>
      </c>
      <c r="J1227">
        <v>0.37653195706511999</v>
      </c>
    </row>
    <row r="1228" spans="1:10" x14ac:dyDescent="0.25">
      <c r="A1228" t="s">
        <v>127</v>
      </c>
      <c r="B1228" t="s">
        <v>221</v>
      </c>
      <c r="C1228" t="s">
        <v>99</v>
      </c>
      <c r="D1228" t="s">
        <v>1043</v>
      </c>
      <c r="E1228" t="s">
        <v>627</v>
      </c>
      <c r="F1228">
        <v>400000</v>
      </c>
      <c r="G1228">
        <v>5.2778227500000003</v>
      </c>
      <c r="H1228">
        <v>2111129.1</v>
      </c>
      <c r="I1228" t="s">
        <v>1070</v>
      </c>
      <c r="J1228">
        <v>6.8771774694132999</v>
      </c>
    </row>
    <row r="1229" spans="1:10" x14ac:dyDescent="0.25">
      <c r="A1229" t="s">
        <v>127</v>
      </c>
      <c r="B1229" t="s">
        <v>1044</v>
      </c>
      <c r="C1229" t="s">
        <v>99</v>
      </c>
      <c r="D1229" t="s">
        <v>1045</v>
      </c>
      <c r="E1229" t="s">
        <v>627</v>
      </c>
      <c r="F1229">
        <v>200000</v>
      </c>
      <c r="G1229">
        <v>4.9475419499999997</v>
      </c>
      <c r="H1229">
        <v>989508.39</v>
      </c>
      <c r="I1229" t="s">
        <v>1070</v>
      </c>
      <c r="J1229">
        <v>3.2234053358004</v>
      </c>
    </row>
    <row r="1230" spans="1:10" x14ac:dyDescent="0.25">
      <c r="A1230" t="s">
        <v>127</v>
      </c>
      <c r="B1230" t="s">
        <v>152</v>
      </c>
      <c r="C1230" t="s">
        <v>99</v>
      </c>
      <c r="D1230" t="s">
        <v>272</v>
      </c>
      <c r="E1230" t="s">
        <v>627</v>
      </c>
      <c r="F1230">
        <v>250000</v>
      </c>
      <c r="G1230">
        <v>5.4289490799999998</v>
      </c>
      <c r="H1230">
        <v>1357237.27</v>
      </c>
      <c r="I1230" t="s">
        <v>1070</v>
      </c>
      <c r="J1230">
        <v>4.4213125449751001</v>
      </c>
    </row>
    <row r="1231" spans="1:10" x14ac:dyDescent="0.25">
      <c r="A1231" t="s">
        <v>127</v>
      </c>
      <c r="B1231" t="s">
        <v>152</v>
      </c>
      <c r="C1231" t="s">
        <v>334</v>
      </c>
      <c r="D1231" t="s">
        <v>272</v>
      </c>
      <c r="E1231" t="s">
        <v>627</v>
      </c>
      <c r="F1231">
        <v>500000</v>
      </c>
      <c r="G1231">
        <v>5.4311520599999996</v>
      </c>
      <c r="H1231">
        <v>2715576.03</v>
      </c>
      <c r="I1231" t="s">
        <v>1070</v>
      </c>
      <c r="J1231">
        <v>0.80659828451295001</v>
      </c>
    </row>
    <row r="1232" spans="1:10" x14ac:dyDescent="0.25">
      <c r="A1232" t="s">
        <v>127</v>
      </c>
      <c r="B1232" t="s">
        <v>1046</v>
      </c>
      <c r="C1232" t="s">
        <v>99</v>
      </c>
      <c r="D1232" t="s">
        <v>1047</v>
      </c>
      <c r="E1232" t="s">
        <v>627</v>
      </c>
      <c r="F1232">
        <v>250000</v>
      </c>
      <c r="G1232">
        <v>5.4562523599999997</v>
      </c>
      <c r="H1232">
        <v>1364063.09</v>
      </c>
      <c r="I1232" t="s">
        <v>1070</v>
      </c>
      <c r="J1232">
        <v>4.4435482175895</v>
      </c>
    </row>
    <row r="1233" spans="1:10" x14ac:dyDescent="0.25">
      <c r="A1233" t="s">
        <v>127</v>
      </c>
      <c r="B1233" t="s">
        <v>1048</v>
      </c>
      <c r="C1233" t="s">
        <v>99</v>
      </c>
      <c r="D1233" t="s">
        <v>1049</v>
      </c>
      <c r="E1233" t="s">
        <v>627</v>
      </c>
      <c r="F1233">
        <v>250000</v>
      </c>
      <c r="G1233">
        <v>5.6638738799999997</v>
      </c>
      <c r="H1233">
        <v>1415968.47</v>
      </c>
      <c r="I1233" t="s">
        <v>1070</v>
      </c>
      <c r="J1233">
        <v>4.6126342814769998</v>
      </c>
    </row>
    <row r="1234" spans="1:10" x14ac:dyDescent="0.25">
      <c r="A1234" t="s">
        <v>128</v>
      </c>
      <c r="B1234" t="s">
        <v>136</v>
      </c>
      <c r="C1234" t="s">
        <v>235</v>
      </c>
      <c r="D1234">
        <v>210100</v>
      </c>
      <c r="E1234" t="s">
        <v>621</v>
      </c>
      <c r="F1234">
        <v>16</v>
      </c>
      <c r="G1234">
        <v>16565.541249999998</v>
      </c>
      <c r="H1234">
        <v>265048.65999999997</v>
      </c>
      <c r="I1234" t="s">
        <v>1070</v>
      </c>
      <c r="J1234">
        <v>21.825616257069001</v>
      </c>
    </row>
    <row r="1235" spans="1:10" x14ac:dyDescent="0.25">
      <c r="A1235" t="s">
        <v>128</v>
      </c>
      <c r="B1235" t="s">
        <v>136</v>
      </c>
      <c r="C1235" t="s">
        <v>782</v>
      </c>
      <c r="D1235">
        <v>210100</v>
      </c>
      <c r="E1235" t="s">
        <v>621</v>
      </c>
      <c r="F1235">
        <v>16</v>
      </c>
      <c r="G1235">
        <v>16636.833750000002</v>
      </c>
      <c r="H1235">
        <v>266189.34000000003</v>
      </c>
      <c r="I1235" t="s">
        <v>1070</v>
      </c>
      <c r="J1235">
        <v>2.3955714243969002</v>
      </c>
    </row>
    <row r="1236" spans="1:10" x14ac:dyDescent="0.25">
      <c r="A1236" t="s">
        <v>128</v>
      </c>
      <c r="B1236" t="s">
        <v>136</v>
      </c>
      <c r="C1236" t="s">
        <v>774</v>
      </c>
      <c r="D1236">
        <v>210100</v>
      </c>
      <c r="E1236" t="s">
        <v>621</v>
      </c>
      <c r="F1236">
        <v>1271</v>
      </c>
      <c r="G1236">
        <v>17326.372171518</v>
      </c>
      <c r="H1236">
        <v>22021819.030000001</v>
      </c>
      <c r="I1236" t="s">
        <v>1070</v>
      </c>
      <c r="J1236">
        <v>16.962301273630001</v>
      </c>
    </row>
    <row r="1237" spans="1:10" x14ac:dyDescent="0.25">
      <c r="A1237" t="s">
        <v>128</v>
      </c>
      <c r="B1237" t="s">
        <v>136</v>
      </c>
      <c r="C1237" t="s">
        <v>800</v>
      </c>
      <c r="D1237">
        <v>210100</v>
      </c>
      <c r="E1237" t="s">
        <v>621</v>
      </c>
      <c r="F1237">
        <v>917</v>
      </c>
      <c r="G1237">
        <v>17398.051526718002</v>
      </c>
      <c r="H1237">
        <v>15954013.25</v>
      </c>
      <c r="I1237" t="s">
        <v>1070</v>
      </c>
      <c r="J1237">
        <v>7.4465169242562999</v>
      </c>
    </row>
    <row r="1238" spans="1:10" x14ac:dyDescent="0.25">
      <c r="A1238" t="s">
        <v>128</v>
      </c>
      <c r="B1238" t="s">
        <v>136</v>
      </c>
      <c r="C1238" t="s">
        <v>862</v>
      </c>
      <c r="D1238">
        <v>760199</v>
      </c>
      <c r="E1238" t="s">
        <v>621</v>
      </c>
      <c r="F1238">
        <v>8</v>
      </c>
      <c r="G1238">
        <v>3969.8649999999998</v>
      </c>
      <c r="H1238">
        <v>31758.92</v>
      </c>
      <c r="I1238" t="s">
        <v>1070</v>
      </c>
      <c r="J1238">
        <v>1.7128783079173</v>
      </c>
    </row>
    <row r="1239" spans="1:10" x14ac:dyDescent="0.25">
      <c r="A1239" t="s">
        <v>128</v>
      </c>
      <c r="B1239" t="s">
        <v>136</v>
      </c>
      <c r="C1239" t="s">
        <v>860</v>
      </c>
      <c r="D1239">
        <v>210100</v>
      </c>
      <c r="E1239" t="s">
        <v>621</v>
      </c>
      <c r="F1239">
        <v>261</v>
      </c>
      <c r="G1239">
        <v>17312.545057471001</v>
      </c>
      <c r="H1239">
        <v>4518574.26</v>
      </c>
      <c r="I1239" t="s">
        <v>1070</v>
      </c>
      <c r="J1239">
        <v>8.6024051608185008</v>
      </c>
    </row>
    <row r="1240" spans="1:10" x14ac:dyDescent="0.25">
      <c r="A1240" t="s">
        <v>128</v>
      </c>
      <c r="B1240" t="s">
        <v>136</v>
      </c>
      <c r="C1240" t="s">
        <v>102</v>
      </c>
      <c r="D1240">
        <v>210100</v>
      </c>
      <c r="E1240" t="s">
        <v>621</v>
      </c>
      <c r="F1240">
        <v>36</v>
      </c>
      <c r="G1240">
        <v>17173.37</v>
      </c>
      <c r="H1240">
        <v>618241.31999999995</v>
      </c>
      <c r="I1240" t="s">
        <v>1070</v>
      </c>
      <c r="J1240">
        <v>1.4760053542181</v>
      </c>
    </row>
    <row r="1241" spans="1:10" x14ac:dyDescent="0.25">
      <c r="A1241" t="s">
        <v>128</v>
      </c>
      <c r="B1241" t="s">
        <v>136</v>
      </c>
      <c r="C1241" t="s">
        <v>98</v>
      </c>
      <c r="D1241">
        <v>760199</v>
      </c>
      <c r="E1241" t="s">
        <v>621</v>
      </c>
      <c r="F1241">
        <v>57040</v>
      </c>
      <c r="G1241">
        <v>4088.3740866059002</v>
      </c>
      <c r="H1241">
        <v>233200857.90000001</v>
      </c>
      <c r="I1241" t="s">
        <v>1070</v>
      </c>
      <c r="J1241">
        <v>43.870009656758</v>
      </c>
    </row>
    <row r="1242" spans="1:10" x14ac:dyDescent="0.25">
      <c r="A1242" t="s">
        <v>128</v>
      </c>
      <c r="B1242" t="s">
        <v>136</v>
      </c>
      <c r="C1242" t="s">
        <v>106</v>
      </c>
      <c r="D1242">
        <v>760199</v>
      </c>
      <c r="E1242" t="s">
        <v>621</v>
      </c>
      <c r="F1242">
        <v>25148</v>
      </c>
      <c r="G1242">
        <v>4194.5326093526</v>
      </c>
      <c r="H1242">
        <v>105484106.06</v>
      </c>
      <c r="I1242" t="s">
        <v>1070</v>
      </c>
      <c r="J1242">
        <v>32.149748554581002</v>
      </c>
    </row>
    <row r="1243" spans="1:10" x14ac:dyDescent="0.25">
      <c r="A1243" t="s">
        <v>128</v>
      </c>
      <c r="B1243" t="s">
        <v>136</v>
      </c>
      <c r="C1243" t="s">
        <v>334</v>
      </c>
      <c r="D1243">
        <v>210100</v>
      </c>
      <c r="E1243" t="s">
        <v>621</v>
      </c>
      <c r="F1243">
        <v>6657</v>
      </c>
      <c r="G1243">
        <v>17334.151291873</v>
      </c>
      <c r="H1243">
        <v>115393445.15000001</v>
      </c>
      <c r="I1243" t="s">
        <v>1070</v>
      </c>
      <c r="J1243">
        <v>34.274921369824</v>
      </c>
    </row>
    <row r="1244" spans="1:10" x14ac:dyDescent="0.25">
      <c r="A1244" t="s">
        <v>128</v>
      </c>
      <c r="B1244" t="s">
        <v>136</v>
      </c>
      <c r="C1244" t="s">
        <v>909</v>
      </c>
      <c r="D1244">
        <v>210100</v>
      </c>
      <c r="E1244" t="s">
        <v>621</v>
      </c>
      <c r="F1244">
        <v>133</v>
      </c>
      <c r="G1244">
        <v>17237.176541353001</v>
      </c>
      <c r="H1244">
        <v>2292544.48</v>
      </c>
      <c r="I1244" t="s">
        <v>1070</v>
      </c>
      <c r="J1244">
        <v>4.9780567952789001</v>
      </c>
    </row>
    <row r="1245" spans="1:10" x14ac:dyDescent="0.25">
      <c r="A1245" t="s">
        <v>128</v>
      </c>
      <c r="B1245" t="s">
        <v>136</v>
      </c>
      <c r="C1245" t="s">
        <v>1269</v>
      </c>
      <c r="D1245">
        <v>950199</v>
      </c>
      <c r="E1245" t="s">
        <v>621</v>
      </c>
      <c r="F1245">
        <v>50</v>
      </c>
      <c r="G1245">
        <v>828.86599999999999</v>
      </c>
      <c r="H1245">
        <v>41443.300000000003</v>
      </c>
      <c r="I1245" t="s">
        <v>1070</v>
      </c>
      <c r="J1245">
        <v>3.8481397958722998</v>
      </c>
    </row>
    <row r="1246" spans="1:10" x14ac:dyDescent="0.25">
      <c r="A1246" t="s">
        <v>128</v>
      </c>
      <c r="B1246" t="s">
        <v>136</v>
      </c>
      <c r="C1246" t="s">
        <v>668</v>
      </c>
      <c r="D1246">
        <v>210100</v>
      </c>
      <c r="E1246" t="s">
        <v>621</v>
      </c>
      <c r="F1246">
        <v>1</v>
      </c>
      <c r="G1246">
        <v>17008.73</v>
      </c>
      <c r="H1246">
        <v>17008.73</v>
      </c>
      <c r="I1246" t="s">
        <v>1070</v>
      </c>
      <c r="J1246">
        <v>0.43095488330397003</v>
      </c>
    </row>
    <row r="1247" spans="1:10" x14ac:dyDescent="0.25">
      <c r="A1247" t="s">
        <v>128</v>
      </c>
      <c r="B1247" t="s">
        <v>136</v>
      </c>
      <c r="C1247" t="s">
        <v>861</v>
      </c>
      <c r="D1247">
        <v>210100</v>
      </c>
      <c r="E1247" t="s">
        <v>621</v>
      </c>
      <c r="F1247">
        <v>60</v>
      </c>
      <c r="G1247">
        <v>17283.662833333001</v>
      </c>
      <c r="H1247">
        <v>1037019.77</v>
      </c>
      <c r="I1247" t="s">
        <v>1070</v>
      </c>
      <c r="J1247">
        <v>2.7991362611047998</v>
      </c>
    </row>
    <row r="1248" spans="1:10" x14ac:dyDescent="0.25">
      <c r="A1248" t="s">
        <v>128</v>
      </c>
      <c r="B1248" t="s">
        <v>101</v>
      </c>
      <c r="C1248" t="s">
        <v>280</v>
      </c>
      <c r="D1248">
        <v>210100</v>
      </c>
      <c r="E1248" t="s">
        <v>621</v>
      </c>
      <c r="F1248">
        <v>2</v>
      </c>
      <c r="G1248">
        <v>10713.834999999999</v>
      </c>
      <c r="H1248">
        <v>21427.67</v>
      </c>
      <c r="I1248" t="s">
        <v>1070</v>
      </c>
      <c r="J1248">
        <v>9.0340328618699998E-3</v>
      </c>
    </row>
    <row r="1249" spans="1:10" x14ac:dyDescent="0.25">
      <c r="A1249" t="s">
        <v>452</v>
      </c>
      <c r="B1249" t="s">
        <v>190</v>
      </c>
      <c r="C1249" t="s">
        <v>800</v>
      </c>
      <c r="D1249" t="s">
        <v>1814</v>
      </c>
      <c r="E1249" t="s">
        <v>621</v>
      </c>
      <c r="F1249">
        <v>3</v>
      </c>
      <c r="G1249">
        <v>54672.97</v>
      </c>
      <c r="H1249">
        <v>164018.91</v>
      </c>
      <c r="I1249" t="s">
        <v>1070</v>
      </c>
      <c r="J1249">
        <v>7.6555633374130003E-2</v>
      </c>
    </row>
    <row r="1250" spans="1:10" x14ac:dyDescent="0.25">
      <c r="A1250" t="s">
        <v>452</v>
      </c>
      <c r="B1250" t="s">
        <v>190</v>
      </c>
      <c r="C1250" t="s">
        <v>98</v>
      </c>
      <c r="D1250" t="s">
        <v>1814</v>
      </c>
      <c r="E1250" t="s">
        <v>76</v>
      </c>
      <c r="F1250">
        <v>45</v>
      </c>
      <c r="G1250">
        <v>54672.969333333</v>
      </c>
      <c r="H1250">
        <v>2460283.62</v>
      </c>
      <c r="I1250" t="s">
        <v>1070</v>
      </c>
      <c r="J1250">
        <v>0.46283134264474002</v>
      </c>
    </row>
    <row r="1251" spans="1:10" x14ac:dyDescent="0.25">
      <c r="A1251" t="s">
        <v>452</v>
      </c>
      <c r="B1251" t="s">
        <v>190</v>
      </c>
      <c r="C1251" t="s">
        <v>98</v>
      </c>
      <c r="D1251" t="s">
        <v>1001</v>
      </c>
      <c r="E1251" t="s">
        <v>621</v>
      </c>
      <c r="F1251">
        <v>1336</v>
      </c>
      <c r="G1251">
        <v>1104.816002994</v>
      </c>
      <c r="H1251">
        <v>1476034.18</v>
      </c>
      <c r="I1251" t="s">
        <v>1070</v>
      </c>
      <c r="J1251">
        <v>0.2776732226177</v>
      </c>
    </row>
    <row r="1252" spans="1:10" x14ac:dyDescent="0.25">
      <c r="A1252" t="s">
        <v>452</v>
      </c>
      <c r="B1252" t="s">
        <v>190</v>
      </c>
      <c r="C1252" t="s">
        <v>106</v>
      </c>
      <c r="D1252" t="s">
        <v>1002</v>
      </c>
      <c r="E1252" t="s">
        <v>621</v>
      </c>
      <c r="F1252">
        <v>2955</v>
      </c>
      <c r="G1252">
        <v>1104.8160033841</v>
      </c>
      <c r="H1252">
        <v>3264731.29</v>
      </c>
      <c r="I1252" t="s">
        <v>1070</v>
      </c>
      <c r="J1252">
        <v>0.99503417142359996</v>
      </c>
    </row>
    <row r="1253" spans="1:10" x14ac:dyDescent="0.25">
      <c r="A1253" t="s">
        <v>452</v>
      </c>
      <c r="B1253" t="s">
        <v>190</v>
      </c>
      <c r="C1253" t="s">
        <v>106</v>
      </c>
      <c r="D1253" t="s">
        <v>1814</v>
      </c>
      <c r="E1253" t="s">
        <v>76</v>
      </c>
      <c r="F1253">
        <v>22</v>
      </c>
      <c r="G1253">
        <v>54672.969545455002</v>
      </c>
      <c r="H1253">
        <v>1202805.33</v>
      </c>
      <c r="I1253" t="s">
        <v>1070</v>
      </c>
      <c r="J1253">
        <v>0.36659446018922998</v>
      </c>
    </row>
    <row r="1254" spans="1:10" x14ac:dyDescent="0.25">
      <c r="A1254" t="s">
        <v>452</v>
      </c>
      <c r="B1254" t="s">
        <v>190</v>
      </c>
      <c r="C1254" t="s">
        <v>267</v>
      </c>
      <c r="D1254" t="s">
        <v>1814</v>
      </c>
      <c r="E1254" t="s">
        <v>76</v>
      </c>
      <c r="F1254">
        <v>21</v>
      </c>
      <c r="G1254">
        <v>54646.743333332997</v>
      </c>
      <c r="H1254">
        <v>1147581.6100000001</v>
      </c>
      <c r="I1254" t="s">
        <v>1070</v>
      </c>
      <c r="J1254">
        <v>0.53942584791845005</v>
      </c>
    </row>
    <row r="1255" spans="1:10" x14ac:dyDescent="0.25">
      <c r="A1255" t="s">
        <v>452</v>
      </c>
      <c r="B1255" t="s">
        <v>190</v>
      </c>
      <c r="C1255" t="s">
        <v>909</v>
      </c>
      <c r="D1255" t="s">
        <v>1003</v>
      </c>
      <c r="E1255" t="s">
        <v>622</v>
      </c>
      <c r="F1255">
        <v>253</v>
      </c>
      <c r="G1255">
        <v>1104.8160079050999</v>
      </c>
      <c r="H1255">
        <v>279518.45</v>
      </c>
      <c r="I1255" t="s">
        <v>1070</v>
      </c>
      <c r="J1255">
        <v>0.60694949719288005</v>
      </c>
    </row>
    <row r="1256" spans="1:10" x14ac:dyDescent="0.25">
      <c r="A1256" t="s">
        <v>452</v>
      </c>
      <c r="B1256" t="s">
        <v>190</v>
      </c>
      <c r="C1256" t="s">
        <v>909</v>
      </c>
      <c r="D1256" t="s">
        <v>1814</v>
      </c>
      <c r="E1256" t="s">
        <v>76</v>
      </c>
      <c r="F1256">
        <v>3</v>
      </c>
      <c r="G1256">
        <v>54672.97</v>
      </c>
      <c r="H1256">
        <v>164018.91</v>
      </c>
      <c r="I1256" t="s">
        <v>1070</v>
      </c>
      <c r="J1256">
        <v>0.35615250068331999</v>
      </c>
    </row>
    <row r="1257" spans="1:10" x14ac:dyDescent="0.25">
      <c r="A1257" t="s">
        <v>452</v>
      </c>
      <c r="B1257" t="s">
        <v>190</v>
      </c>
      <c r="C1257" t="s">
        <v>335</v>
      </c>
      <c r="D1257" t="s">
        <v>997</v>
      </c>
      <c r="E1257" t="s">
        <v>621</v>
      </c>
      <c r="F1257">
        <v>256</v>
      </c>
      <c r="G1257">
        <v>1104.8960546875001</v>
      </c>
      <c r="H1257">
        <v>282853.39</v>
      </c>
      <c r="I1257" t="s">
        <v>1070</v>
      </c>
      <c r="J1257">
        <v>0.69702888992309997</v>
      </c>
    </row>
    <row r="1258" spans="1:10" x14ac:dyDescent="0.25">
      <c r="A1258" t="s">
        <v>452</v>
      </c>
      <c r="B1258" t="s">
        <v>190</v>
      </c>
      <c r="C1258" t="s">
        <v>335</v>
      </c>
      <c r="D1258" t="s">
        <v>1814</v>
      </c>
      <c r="E1258" t="s">
        <v>76</v>
      </c>
      <c r="F1258">
        <v>3</v>
      </c>
      <c r="G1258">
        <v>54646.743333332997</v>
      </c>
      <c r="H1258">
        <v>163940.23000000001</v>
      </c>
      <c r="I1258" t="s">
        <v>1070</v>
      </c>
      <c r="J1258">
        <v>0.40399401446324001</v>
      </c>
    </row>
    <row r="1259" spans="1:10" x14ac:dyDescent="0.25">
      <c r="A1259" t="s">
        <v>452</v>
      </c>
      <c r="B1259" t="s">
        <v>1817</v>
      </c>
      <c r="C1259" t="s">
        <v>781</v>
      </c>
      <c r="D1259" t="s">
        <v>1818</v>
      </c>
      <c r="E1259" t="s">
        <v>621</v>
      </c>
      <c r="F1259">
        <v>1002</v>
      </c>
      <c r="G1259">
        <v>1032.2152095808001</v>
      </c>
      <c r="H1259">
        <v>1034279.64</v>
      </c>
      <c r="I1259" t="s">
        <v>1070</v>
      </c>
      <c r="J1259">
        <v>0.80932729654409996</v>
      </c>
    </row>
    <row r="1260" spans="1:10" x14ac:dyDescent="0.25">
      <c r="A1260" t="s">
        <v>452</v>
      </c>
      <c r="B1260" t="s">
        <v>1817</v>
      </c>
      <c r="C1260" t="s">
        <v>98</v>
      </c>
      <c r="D1260" t="s">
        <v>1818</v>
      </c>
      <c r="E1260" t="s">
        <v>622</v>
      </c>
      <c r="F1260">
        <v>2225</v>
      </c>
      <c r="G1260">
        <v>1032.3490382022001</v>
      </c>
      <c r="H1260">
        <v>2296976.61</v>
      </c>
      <c r="I1260" t="s">
        <v>1070</v>
      </c>
      <c r="J1260">
        <v>0.43210984286026</v>
      </c>
    </row>
    <row r="1261" spans="1:10" x14ac:dyDescent="0.25">
      <c r="A1261" t="s">
        <v>452</v>
      </c>
      <c r="B1261" t="s">
        <v>1817</v>
      </c>
      <c r="C1261" t="s">
        <v>106</v>
      </c>
      <c r="D1261" t="s">
        <v>1818</v>
      </c>
      <c r="E1261" t="s">
        <v>622</v>
      </c>
      <c r="F1261">
        <v>2456</v>
      </c>
      <c r="G1261">
        <v>1032.3490390879001</v>
      </c>
      <c r="H1261">
        <v>2535449.2400000002</v>
      </c>
      <c r="I1261" t="s">
        <v>1070</v>
      </c>
      <c r="J1261">
        <v>0.77276149539093997</v>
      </c>
    </row>
    <row r="1262" spans="1:10" x14ac:dyDescent="0.25">
      <c r="A1262" t="s">
        <v>452</v>
      </c>
      <c r="B1262" t="s">
        <v>1817</v>
      </c>
      <c r="C1262" t="s">
        <v>335</v>
      </c>
      <c r="D1262" t="s">
        <v>1818</v>
      </c>
      <c r="E1262" t="s">
        <v>621</v>
      </c>
      <c r="F1262">
        <v>317</v>
      </c>
      <c r="G1262">
        <v>1032.2152050473001</v>
      </c>
      <c r="H1262">
        <v>327212.21999999997</v>
      </c>
      <c r="I1262" t="s">
        <v>1070</v>
      </c>
      <c r="J1262">
        <v>0.80634130096821999</v>
      </c>
    </row>
    <row r="1263" spans="1:10" x14ac:dyDescent="0.25">
      <c r="A1263" t="s">
        <v>452</v>
      </c>
      <c r="B1263" t="s">
        <v>1821</v>
      </c>
      <c r="C1263" t="s">
        <v>98</v>
      </c>
      <c r="D1263" t="s">
        <v>1822</v>
      </c>
      <c r="E1263" t="s">
        <v>621</v>
      </c>
      <c r="F1263">
        <v>2185</v>
      </c>
      <c r="G1263">
        <v>1037.6074324942999</v>
      </c>
      <c r="H1263">
        <v>2267172.2400000002</v>
      </c>
      <c r="I1263" t="s">
        <v>1070</v>
      </c>
      <c r="J1263">
        <v>0.42650301100086002</v>
      </c>
    </row>
    <row r="1264" spans="1:10" x14ac:dyDescent="0.25">
      <c r="A1264" t="s">
        <v>452</v>
      </c>
      <c r="B1264" t="s">
        <v>1821</v>
      </c>
      <c r="C1264" t="s">
        <v>106</v>
      </c>
      <c r="D1264" t="s">
        <v>1822</v>
      </c>
      <c r="E1264" t="s">
        <v>621</v>
      </c>
      <c r="F1264">
        <v>2412</v>
      </c>
      <c r="G1264">
        <v>1037.6074336649999</v>
      </c>
      <c r="H1264">
        <v>2502709.13</v>
      </c>
      <c r="I1264" t="s">
        <v>1070</v>
      </c>
      <c r="J1264">
        <v>0.76278287071026996</v>
      </c>
    </row>
    <row r="1265" spans="1:10" x14ac:dyDescent="0.25">
      <c r="A1265" t="s">
        <v>452</v>
      </c>
      <c r="B1265" t="s">
        <v>1821</v>
      </c>
      <c r="C1265" t="s">
        <v>334</v>
      </c>
      <c r="D1265" t="s">
        <v>1822</v>
      </c>
      <c r="E1265" t="s">
        <v>621</v>
      </c>
      <c r="F1265">
        <v>1058</v>
      </c>
      <c r="G1265">
        <v>1037.6074291115001</v>
      </c>
      <c r="H1265">
        <v>1097788.6599999999</v>
      </c>
      <c r="I1265" t="s">
        <v>1070</v>
      </c>
      <c r="J1265">
        <v>0.32607242077983001</v>
      </c>
    </row>
    <row r="1266" spans="1:10" x14ac:dyDescent="0.25">
      <c r="A1266" t="s">
        <v>452</v>
      </c>
      <c r="B1266" t="s">
        <v>1821</v>
      </c>
      <c r="C1266" t="s">
        <v>335</v>
      </c>
      <c r="D1266" t="s">
        <v>1822</v>
      </c>
      <c r="E1266" t="s">
        <v>621</v>
      </c>
      <c r="F1266">
        <v>311</v>
      </c>
      <c r="G1266">
        <v>1037.5943086817001</v>
      </c>
      <c r="H1266">
        <v>322691.83</v>
      </c>
      <c r="I1266" t="s">
        <v>1070</v>
      </c>
      <c r="J1266">
        <v>0.79520181127102996</v>
      </c>
    </row>
    <row r="1267" spans="1:10" x14ac:dyDescent="0.25">
      <c r="A1267" t="s">
        <v>452</v>
      </c>
      <c r="B1267" t="s">
        <v>1358</v>
      </c>
      <c r="C1267" t="s">
        <v>98</v>
      </c>
      <c r="D1267" t="s">
        <v>1359</v>
      </c>
      <c r="E1267" t="s">
        <v>622</v>
      </c>
      <c r="F1267">
        <v>1725</v>
      </c>
      <c r="G1267">
        <v>1008.6112405797001</v>
      </c>
      <c r="H1267">
        <v>1739854.39</v>
      </c>
      <c r="I1267" t="s">
        <v>1070</v>
      </c>
      <c r="J1267">
        <v>0.32730337949006</v>
      </c>
    </row>
    <row r="1268" spans="1:10" x14ac:dyDescent="0.25">
      <c r="A1268" t="s">
        <v>452</v>
      </c>
      <c r="B1268" t="s">
        <v>1358</v>
      </c>
      <c r="C1268" t="s">
        <v>106</v>
      </c>
      <c r="D1268" t="s">
        <v>1359</v>
      </c>
      <c r="E1268" t="s">
        <v>622</v>
      </c>
      <c r="F1268">
        <v>1590</v>
      </c>
      <c r="G1268">
        <v>1008.6112389937</v>
      </c>
      <c r="H1268">
        <v>1603691.87</v>
      </c>
      <c r="I1268" t="s">
        <v>1070</v>
      </c>
      <c r="J1268">
        <v>0.48877781028166001</v>
      </c>
    </row>
    <row r="1269" spans="1:10" x14ac:dyDescent="0.25">
      <c r="A1269" t="s">
        <v>452</v>
      </c>
      <c r="B1269" t="s">
        <v>319</v>
      </c>
      <c r="C1269" t="s">
        <v>774</v>
      </c>
      <c r="D1269" t="s">
        <v>830</v>
      </c>
      <c r="E1269" t="s">
        <v>76</v>
      </c>
      <c r="F1269">
        <v>15000</v>
      </c>
      <c r="G1269">
        <v>1187.3264899999999</v>
      </c>
      <c r="H1269">
        <v>17809897.350000001</v>
      </c>
      <c r="I1269" t="s">
        <v>1070</v>
      </c>
      <c r="J1269">
        <v>13.718069524211</v>
      </c>
    </row>
    <row r="1270" spans="1:10" x14ac:dyDescent="0.25">
      <c r="A1270" t="s">
        <v>452</v>
      </c>
      <c r="B1270" t="s">
        <v>319</v>
      </c>
      <c r="C1270" t="s">
        <v>774</v>
      </c>
      <c r="D1270" t="s">
        <v>1825</v>
      </c>
      <c r="E1270" t="s">
        <v>76</v>
      </c>
      <c r="F1270">
        <v>10000</v>
      </c>
      <c r="G1270">
        <v>1005.068619</v>
      </c>
      <c r="H1270">
        <v>10050686.189999999</v>
      </c>
      <c r="I1270" t="s">
        <v>1070</v>
      </c>
      <c r="J1270">
        <v>7.7415388315218996</v>
      </c>
    </row>
    <row r="1271" spans="1:10" x14ac:dyDescent="0.25">
      <c r="A1271" t="s">
        <v>452</v>
      </c>
      <c r="B1271" t="s">
        <v>892</v>
      </c>
      <c r="C1271" t="s">
        <v>781</v>
      </c>
      <c r="D1271" t="s">
        <v>1827</v>
      </c>
      <c r="E1271" t="s">
        <v>76</v>
      </c>
      <c r="F1271">
        <v>1852000</v>
      </c>
      <c r="G1271">
        <v>1.0307029319654</v>
      </c>
      <c r="H1271">
        <v>1908861.83</v>
      </c>
      <c r="I1271" t="s">
        <v>1070</v>
      </c>
      <c r="J1271">
        <v>1.4936908014065999</v>
      </c>
    </row>
    <row r="1272" spans="1:10" x14ac:dyDescent="0.25">
      <c r="A1272" t="s">
        <v>452</v>
      </c>
      <c r="B1272" t="s">
        <v>892</v>
      </c>
      <c r="C1272" t="s">
        <v>98</v>
      </c>
      <c r="D1272" t="s">
        <v>1829</v>
      </c>
      <c r="E1272" t="s">
        <v>76</v>
      </c>
      <c r="F1272">
        <v>3545000</v>
      </c>
      <c r="G1272">
        <v>1.0309151198872</v>
      </c>
      <c r="H1272">
        <v>3654594.1</v>
      </c>
      <c r="I1272" t="s">
        <v>1070</v>
      </c>
      <c r="J1272">
        <v>0.68750638356261995</v>
      </c>
    </row>
    <row r="1273" spans="1:10" x14ac:dyDescent="0.25">
      <c r="A1273" t="s">
        <v>452</v>
      </c>
      <c r="B1273" t="s">
        <v>892</v>
      </c>
      <c r="C1273" t="s">
        <v>106</v>
      </c>
      <c r="D1273" t="s">
        <v>1831</v>
      </c>
      <c r="E1273" t="s">
        <v>621</v>
      </c>
      <c r="F1273">
        <v>1859000</v>
      </c>
      <c r="G1273">
        <v>1.0309151210328</v>
      </c>
      <c r="H1273">
        <v>1916471.21</v>
      </c>
      <c r="I1273" t="s">
        <v>1070</v>
      </c>
      <c r="J1273">
        <v>0.58410759511528998</v>
      </c>
    </row>
    <row r="1274" spans="1:10" x14ac:dyDescent="0.25">
      <c r="A1274" t="s">
        <v>452</v>
      </c>
      <c r="B1274" t="s">
        <v>892</v>
      </c>
      <c r="C1274" t="s">
        <v>334</v>
      </c>
      <c r="D1274" t="s">
        <v>1832</v>
      </c>
      <c r="E1274" t="s">
        <v>621</v>
      </c>
      <c r="F1274">
        <v>316000</v>
      </c>
      <c r="G1274">
        <v>1.0309151265823</v>
      </c>
      <c r="H1274">
        <v>325769.18</v>
      </c>
      <c r="I1274" t="s">
        <v>1070</v>
      </c>
      <c r="J1274">
        <v>9.6762108234979993E-2</v>
      </c>
    </row>
    <row r="1275" spans="1:10" x14ac:dyDescent="0.25">
      <c r="A1275" t="s">
        <v>452</v>
      </c>
      <c r="B1275" t="s">
        <v>892</v>
      </c>
      <c r="C1275" t="s">
        <v>335</v>
      </c>
      <c r="D1275" t="s">
        <v>1833</v>
      </c>
      <c r="E1275" t="s">
        <v>76</v>
      </c>
      <c r="F1275">
        <v>428000</v>
      </c>
      <c r="G1275">
        <v>1.0307029205606999</v>
      </c>
      <c r="H1275">
        <v>441140.85</v>
      </c>
      <c r="I1275" t="s">
        <v>1070</v>
      </c>
      <c r="J1275">
        <v>1.0870929175543</v>
      </c>
    </row>
    <row r="1276" spans="1:10" x14ac:dyDescent="0.25">
      <c r="A1276" t="s">
        <v>452</v>
      </c>
      <c r="B1276" t="s">
        <v>854</v>
      </c>
      <c r="C1276" t="s">
        <v>98</v>
      </c>
      <c r="D1276" t="s">
        <v>908</v>
      </c>
      <c r="E1276" t="s">
        <v>621</v>
      </c>
      <c r="F1276">
        <v>3076</v>
      </c>
      <c r="G1276">
        <v>1145.4323894668</v>
      </c>
      <c r="H1276">
        <v>3523350.03</v>
      </c>
      <c r="I1276" t="s">
        <v>1070</v>
      </c>
      <c r="J1276">
        <v>0.66281660038540002</v>
      </c>
    </row>
    <row r="1277" spans="1:10" x14ac:dyDescent="0.25">
      <c r="A1277" t="s">
        <v>452</v>
      </c>
      <c r="B1277" t="s">
        <v>854</v>
      </c>
      <c r="C1277" t="s">
        <v>106</v>
      </c>
      <c r="D1277" t="s">
        <v>1337</v>
      </c>
      <c r="E1277" t="s">
        <v>76</v>
      </c>
      <c r="F1277">
        <v>72</v>
      </c>
      <c r="G1277">
        <v>1145.432392638</v>
      </c>
      <c r="H1277">
        <v>82471.132269939</v>
      </c>
      <c r="I1277" t="s">
        <v>1070</v>
      </c>
      <c r="J1277">
        <v>2.5135788362106001E-2</v>
      </c>
    </row>
    <row r="1278" spans="1:10" x14ac:dyDescent="0.25">
      <c r="A1278" t="s">
        <v>452</v>
      </c>
      <c r="B1278" t="s">
        <v>854</v>
      </c>
      <c r="C1278" t="s">
        <v>106</v>
      </c>
      <c r="D1278" t="s">
        <v>1337</v>
      </c>
      <c r="E1278" t="s">
        <v>621</v>
      </c>
      <c r="F1278">
        <v>580</v>
      </c>
      <c r="G1278">
        <v>1145.432392638</v>
      </c>
      <c r="H1278">
        <v>664350.78773006005</v>
      </c>
      <c r="I1278" t="s">
        <v>1070</v>
      </c>
      <c r="J1278">
        <v>0.20248273958363</v>
      </c>
    </row>
    <row r="1279" spans="1:10" x14ac:dyDescent="0.25">
      <c r="A1279" t="s">
        <v>452</v>
      </c>
      <c r="B1279" t="s">
        <v>854</v>
      </c>
      <c r="C1279" t="s">
        <v>106</v>
      </c>
      <c r="D1279" t="s">
        <v>1339</v>
      </c>
      <c r="E1279" t="s">
        <v>76</v>
      </c>
      <c r="F1279">
        <v>72</v>
      </c>
      <c r="G1279">
        <v>1145.4323611110999</v>
      </c>
      <c r="H1279">
        <v>82471.13</v>
      </c>
      <c r="I1279" t="s">
        <v>1070</v>
      </c>
      <c r="J1279">
        <v>2.5135787670267001E-2</v>
      </c>
    </row>
    <row r="1280" spans="1:10" x14ac:dyDescent="0.25">
      <c r="A1280" t="s">
        <v>452</v>
      </c>
      <c r="B1280" t="s">
        <v>854</v>
      </c>
      <c r="C1280" t="s">
        <v>909</v>
      </c>
      <c r="D1280" t="s">
        <v>1190</v>
      </c>
      <c r="E1280" t="s">
        <v>76</v>
      </c>
      <c r="F1280">
        <v>262</v>
      </c>
      <c r="G1280">
        <v>1145.4324117647</v>
      </c>
      <c r="H1280">
        <v>194723.51</v>
      </c>
      <c r="I1280" t="s">
        <v>1070</v>
      </c>
      <c r="J1280">
        <v>0.42282481348237999</v>
      </c>
    </row>
    <row r="1281" spans="1:10" x14ac:dyDescent="0.25">
      <c r="A1281" t="s">
        <v>452</v>
      </c>
      <c r="B1281" t="s">
        <v>854</v>
      </c>
      <c r="C1281" t="s">
        <v>909</v>
      </c>
      <c r="D1281" t="s">
        <v>1192</v>
      </c>
      <c r="E1281" t="s">
        <v>76</v>
      </c>
      <c r="F1281">
        <v>262</v>
      </c>
      <c r="G1281">
        <v>1145.4323913042999</v>
      </c>
      <c r="H1281">
        <v>105379.78</v>
      </c>
      <c r="I1281" t="s">
        <v>1070</v>
      </c>
      <c r="J1281">
        <v>0.22882283615016</v>
      </c>
    </row>
    <row r="1282" spans="1:10" x14ac:dyDescent="0.25">
      <c r="A1282" t="s">
        <v>452</v>
      </c>
      <c r="B1282" t="s">
        <v>993</v>
      </c>
      <c r="C1282" t="s">
        <v>781</v>
      </c>
      <c r="D1282" t="s">
        <v>1836</v>
      </c>
      <c r="E1282" t="s">
        <v>76</v>
      </c>
      <c r="F1282">
        <v>60200000</v>
      </c>
      <c r="G1282">
        <v>1.0376009966777001E-2</v>
      </c>
      <c r="H1282">
        <v>624635.80000000005</v>
      </c>
      <c r="I1282" t="s">
        <v>1070</v>
      </c>
      <c r="J1282">
        <v>0.48877961412705001</v>
      </c>
    </row>
    <row r="1283" spans="1:10" x14ac:dyDescent="0.25">
      <c r="A1283" t="s">
        <v>452</v>
      </c>
      <c r="B1283" t="s">
        <v>993</v>
      </c>
      <c r="C1283" t="s">
        <v>98</v>
      </c>
      <c r="D1283" t="s">
        <v>1838</v>
      </c>
      <c r="E1283" t="s">
        <v>76</v>
      </c>
      <c r="F1283">
        <v>534200000</v>
      </c>
      <c r="G1283">
        <v>1.0356740003744E-2</v>
      </c>
      <c r="H1283">
        <v>5532570.5099999998</v>
      </c>
      <c r="I1283" t="s">
        <v>1070</v>
      </c>
      <c r="J1283">
        <v>1.0407934339781999</v>
      </c>
    </row>
    <row r="1284" spans="1:10" x14ac:dyDescent="0.25">
      <c r="A1284" t="s">
        <v>452</v>
      </c>
      <c r="B1284" t="s">
        <v>993</v>
      </c>
      <c r="C1284" t="s">
        <v>106</v>
      </c>
      <c r="D1284" t="s">
        <v>1840</v>
      </c>
      <c r="E1284" t="s">
        <v>76</v>
      </c>
      <c r="F1284">
        <v>367500000</v>
      </c>
      <c r="G1284">
        <v>1.035674E-2</v>
      </c>
      <c r="H1284">
        <v>3806101.95</v>
      </c>
      <c r="I1284" t="s">
        <v>1070</v>
      </c>
      <c r="J1284">
        <v>1.1600346747593999</v>
      </c>
    </row>
    <row r="1285" spans="1:10" x14ac:dyDescent="0.25">
      <c r="A1285" t="s">
        <v>452</v>
      </c>
      <c r="B1285" t="s">
        <v>993</v>
      </c>
      <c r="C1285" t="s">
        <v>335</v>
      </c>
      <c r="D1285" t="s">
        <v>1842</v>
      </c>
      <c r="E1285" t="s">
        <v>76</v>
      </c>
      <c r="F1285">
        <v>38100000</v>
      </c>
      <c r="G1285">
        <v>1.0376009973753E-2</v>
      </c>
      <c r="H1285">
        <v>395325.98</v>
      </c>
      <c r="I1285" t="s">
        <v>1070</v>
      </c>
      <c r="J1285">
        <v>0.97419242172477005</v>
      </c>
    </row>
    <row r="1286" spans="1:10" x14ac:dyDescent="0.25">
      <c r="A1286" t="s">
        <v>452</v>
      </c>
      <c r="B1286" t="s">
        <v>185</v>
      </c>
      <c r="C1286" t="s">
        <v>774</v>
      </c>
      <c r="D1286" t="s">
        <v>1219</v>
      </c>
      <c r="E1286" t="s">
        <v>621</v>
      </c>
      <c r="F1286">
        <v>391</v>
      </c>
      <c r="G1286">
        <v>1317.3373657289001</v>
      </c>
      <c r="H1286">
        <v>515078.91</v>
      </c>
      <c r="I1286" t="s">
        <v>1070</v>
      </c>
      <c r="J1286">
        <v>0.39673941735743001</v>
      </c>
    </row>
    <row r="1287" spans="1:10" x14ac:dyDescent="0.25">
      <c r="A1287" t="s">
        <v>452</v>
      </c>
      <c r="B1287" t="s">
        <v>680</v>
      </c>
      <c r="C1287" t="s">
        <v>800</v>
      </c>
      <c r="D1287" t="s">
        <v>1364</v>
      </c>
      <c r="E1287" t="s">
        <v>76</v>
      </c>
      <c r="F1287">
        <v>2018</v>
      </c>
      <c r="G1287">
        <v>1098.7460059465</v>
      </c>
      <c r="H1287">
        <v>2217269.44</v>
      </c>
      <c r="I1287" t="s">
        <v>1070</v>
      </c>
      <c r="J1287">
        <v>1.0349079038527</v>
      </c>
    </row>
    <row r="1288" spans="1:10" x14ac:dyDescent="0.25">
      <c r="A1288" t="s">
        <v>452</v>
      </c>
      <c r="B1288" t="s">
        <v>680</v>
      </c>
      <c r="C1288" t="s">
        <v>98</v>
      </c>
      <c r="D1288" t="s">
        <v>1364</v>
      </c>
      <c r="E1288" t="s">
        <v>76</v>
      </c>
      <c r="F1288">
        <v>1493</v>
      </c>
      <c r="G1288">
        <v>1098.7460080374999</v>
      </c>
      <c r="H1288">
        <v>1640427.79</v>
      </c>
      <c r="I1288" t="s">
        <v>1070</v>
      </c>
      <c r="J1288">
        <v>0.30859913482554002</v>
      </c>
    </row>
    <row r="1289" spans="1:10" x14ac:dyDescent="0.25">
      <c r="A1289" t="s">
        <v>452</v>
      </c>
      <c r="B1289" t="s">
        <v>680</v>
      </c>
      <c r="C1289" t="s">
        <v>106</v>
      </c>
      <c r="D1289" t="s">
        <v>1364</v>
      </c>
      <c r="E1289" t="s">
        <v>76</v>
      </c>
      <c r="F1289">
        <v>1012</v>
      </c>
      <c r="G1289">
        <v>1098.7460079051</v>
      </c>
      <c r="H1289">
        <v>1111930.96</v>
      </c>
      <c r="I1289" t="s">
        <v>1070</v>
      </c>
      <c r="J1289">
        <v>0.33889750891684001</v>
      </c>
    </row>
    <row r="1290" spans="1:10" x14ac:dyDescent="0.25">
      <c r="A1290" t="s">
        <v>452</v>
      </c>
      <c r="B1290" t="s">
        <v>680</v>
      </c>
      <c r="C1290" t="s">
        <v>861</v>
      </c>
      <c r="D1290" t="s">
        <v>1364</v>
      </c>
      <c r="E1290" t="s">
        <v>76</v>
      </c>
      <c r="F1290">
        <v>348</v>
      </c>
      <c r="G1290">
        <v>1098.7460057471001</v>
      </c>
      <c r="H1290">
        <v>382363.61</v>
      </c>
      <c r="I1290" t="s">
        <v>1070</v>
      </c>
      <c r="J1290">
        <v>1.0320804642692001</v>
      </c>
    </row>
    <row r="1291" spans="1:10" x14ac:dyDescent="0.25">
      <c r="A1291" t="s">
        <v>140</v>
      </c>
      <c r="B1291" t="s">
        <v>101</v>
      </c>
      <c r="C1291" t="s">
        <v>235</v>
      </c>
      <c r="D1291" t="s">
        <v>140</v>
      </c>
      <c r="E1291" t="s">
        <v>621</v>
      </c>
      <c r="F1291" t="s">
        <v>101</v>
      </c>
      <c r="G1291" t="s">
        <v>1070</v>
      </c>
      <c r="H1291" t="s">
        <v>1070</v>
      </c>
      <c r="I1291" t="s">
        <v>1070</v>
      </c>
      <c r="J1291" t="s">
        <v>1070</v>
      </c>
    </row>
    <row r="1292" spans="1:10" x14ac:dyDescent="0.25">
      <c r="A1292" t="s">
        <v>140</v>
      </c>
      <c r="B1292" t="s">
        <v>101</v>
      </c>
      <c r="C1292" t="s">
        <v>430</v>
      </c>
      <c r="D1292" t="s">
        <v>140</v>
      </c>
      <c r="E1292" t="s">
        <v>621</v>
      </c>
      <c r="F1292" t="s">
        <v>101</v>
      </c>
      <c r="G1292" t="s">
        <v>1070</v>
      </c>
      <c r="H1292">
        <v>2000</v>
      </c>
      <c r="I1292" t="s">
        <v>1070</v>
      </c>
      <c r="J1292">
        <v>0.25000293753452002</v>
      </c>
    </row>
    <row r="1293" spans="1:10" x14ac:dyDescent="0.25">
      <c r="A1293" t="s">
        <v>140</v>
      </c>
      <c r="B1293" t="s">
        <v>101</v>
      </c>
      <c r="C1293" t="s">
        <v>782</v>
      </c>
      <c r="D1293" t="s">
        <v>140</v>
      </c>
      <c r="E1293" t="s">
        <v>621</v>
      </c>
      <c r="F1293" t="s">
        <v>101</v>
      </c>
      <c r="G1293" t="s">
        <v>1070</v>
      </c>
      <c r="H1293" t="s">
        <v>1070</v>
      </c>
      <c r="I1293" t="s">
        <v>1070</v>
      </c>
      <c r="J1293" t="s">
        <v>1070</v>
      </c>
    </row>
    <row r="1294" spans="1:10" x14ac:dyDescent="0.25">
      <c r="A1294" t="s">
        <v>140</v>
      </c>
      <c r="B1294" t="s">
        <v>101</v>
      </c>
      <c r="C1294" t="s">
        <v>774</v>
      </c>
      <c r="D1294" t="s">
        <v>140</v>
      </c>
      <c r="E1294" t="s">
        <v>621</v>
      </c>
      <c r="F1294" t="s">
        <v>101</v>
      </c>
      <c r="G1294" t="s">
        <v>1070</v>
      </c>
      <c r="H1294" t="s">
        <v>1070</v>
      </c>
      <c r="I1294" t="s">
        <v>1070</v>
      </c>
      <c r="J1294" t="s">
        <v>1070</v>
      </c>
    </row>
    <row r="1295" spans="1:10" x14ac:dyDescent="0.25">
      <c r="A1295" t="s">
        <v>140</v>
      </c>
      <c r="B1295" t="s">
        <v>101</v>
      </c>
      <c r="C1295" t="s">
        <v>800</v>
      </c>
      <c r="D1295" t="s">
        <v>140</v>
      </c>
      <c r="E1295" t="s">
        <v>621</v>
      </c>
      <c r="F1295" t="s">
        <v>101</v>
      </c>
      <c r="G1295" t="s">
        <v>1070</v>
      </c>
      <c r="H1295" t="s">
        <v>1070</v>
      </c>
      <c r="I1295" t="s">
        <v>1070</v>
      </c>
      <c r="J1295" t="s">
        <v>1070</v>
      </c>
    </row>
    <row r="1296" spans="1:10" x14ac:dyDescent="0.25">
      <c r="A1296" t="s">
        <v>140</v>
      </c>
      <c r="B1296" t="s">
        <v>101</v>
      </c>
      <c r="C1296" t="s">
        <v>781</v>
      </c>
      <c r="D1296" t="s">
        <v>140</v>
      </c>
      <c r="E1296" t="s">
        <v>621</v>
      </c>
      <c r="F1296" t="s">
        <v>101</v>
      </c>
      <c r="G1296" t="s">
        <v>1070</v>
      </c>
      <c r="H1296">
        <v>2000</v>
      </c>
      <c r="I1296" t="s">
        <v>1070</v>
      </c>
      <c r="J1296">
        <v>1.56500672593E-3</v>
      </c>
    </row>
    <row r="1297" spans="1:10" x14ac:dyDescent="0.25">
      <c r="A1297" t="s">
        <v>140</v>
      </c>
      <c r="B1297" t="s">
        <v>101</v>
      </c>
      <c r="C1297" t="s">
        <v>862</v>
      </c>
      <c r="D1297" t="s">
        <v>140</v>
      </c>
      <c r="E1297" t="s">
        <v>621</v>
      </c>
      <c r="F1297" t="s">
        <v>101</v>
      </c>
      <c r="G1297" t="s">
        <v>1070</v>
      </c>
      <c r="H1297" t="s">
        <v>1070</v>
      </c>
      <c r="I1297" t="s">
        <v>1070</v>
      </c>
      <c r="J1297" t="s">
        <v>1070</v>
      </c>
    </row>
    <row r="1298" spans="1:10" x14ac:dyDescent="0.25">
      <c r="A1298" t="s">
        <v>140</v>
      </c>
      <c r="B1298" t="s">
        <v>101</v>
      </c>
      <c r="C1298" t="s">
        <v>860</v>
      </c>
      <c r="D1298" t="s">
        <v>140</v>
      </c>
      <c r="E1298" t="s">
        <v>621</v>
      </c>
      <c r="F1298" t="s">
        <v>101</v>
      </c>
      <c r="G1298" t="s">
        <v>1070</v>
      </c>
      <c r="H1298" t="s">
        <v>1070</v>
      </c>
      <c r="I1298" t="s">
        <v>1070</v>
      </c>
      <c r="J1298" t="s">
        <v>1070</v>
      </c>
    </row>
    <row r="1299" spans="1:10" x14ac:dyDescent="0.25">
      <c r="A1299" t="s">
        <v>140</v>
      </c>
      <c r="B1299" t="s">
        <v>101</v>
      </c>
      <c r="C1299" t="s">
        <v>102</v>
      </c>
      <c r="D1299" t="s">
        <v>140</v>
      </c>
      <c r="E1299" t="s">
        <v>621</v>
      </c>
      <c r="F1299" t="s">
        <v>101</v>
      </c>
      <c r="G1299" t="s">
        <v>1070</v>
      </c>
      <c r="H1299" t="s">
        <v>1070</v>
      </c>
      <c r="I1299" t="s">
        <v>1070</v>
      </c>
      <c r="J1299" t="s">
        <v>1070</v>
      </c>
    </row>
    <row r="1300" spans="1:10" x14ac:dyDescent="0.25">
      <c r="A1300" t="s">
        <v>140</v>
      </c>
      <c r="B1300" t="s">
        <v>101</v>
      </c>
      <c r="C1300" t="s">
        <v>98</v>
      </c>
      <c r="D1300" t="s">
        <v>140</v>
      </c>
      <c r="E1300" t="s">
        <v>621</v>
      </c>
      <c r="F1300" t="s">
        <v>101</v>
      </c>
      <c r="G1300" t="s">
        <v>1070</v>
      </c>
      <c r="H1300" t="s">
        <v>1070</v>
      </c>
      <c r="I1300" t="s">
        <v>1070</v>
      </c>
      <c r="J1300" t="s">
        <v>1070</v>
      </c>
    </row>
    <row r="1301" spans="1:10" x14ac:dyDescent="0.25">
      <c r="A1301" t="s">
        <v>140</v>
      </c>
      <c r="B1301" t="s">
        <v>101</v>
      </c>
      <c r="C1301" t="s">
        <v>106</v>
      </c>
      <c r="D1301" t="s">
        <v>140</v>
      </c>
      <c r="E1301" t="s">
        <v>621</v>
      </c>
      <c r="F1301" t="s">
        <v>101</v>
      </c>
      <c r="G1301" t="s">
        <v>1070</v>
      </c>
      <c r="H1301" t="s">
        <v>1070</v>
      </c>
      <c r="I1301" t="s">
        <v>1070</v>
      </c>
      <c r="J1301" t="s">
        <v>1070</v>
      </c>
    </row>
    <row r="1302" spans="1:10" x14ac:dyDescent="0.25">
      <c r="A1302" t="s">
        <v>140</v>
      </c>
      <c r="B1302" t="s">
        <v>101</v>
      </c>
      <c r="C1302" t="s">
        <v>99</v>
      </c>
      <c r="D1302" t="s">
        <v>140</v>
      </c>
      <c r="E1302" t="s">
        <v>621</v>
      </c>
      <c r="F1302" t="s">
        <v>101</v>
      </c>
      <c r="G1302" t="s">
        <v>1070</v>
      </c>
      <c r="H1302">
        <v>2541190.12</v>
      </c>
      <c r="I1302" t="s">
        <v>1070</v>
      </c>
      <c r="J1302">
        <v>8.2781367746576002</v>
      </c>
    </row>
    <row r="1303" spans="1:10" x14ac:dyDescent="0.25">
      <c r="A1303" t="s">
        <v>140</v>
      </c>
      <c r="B1303" t="s">
        <v>101</v>
      </c>
      <c r="C1303" t="s">
        <v>334</v>
      </c>
      <c r="D1303" t="s">
        <v>140</v>
      </c>
      <c r="E1303" t="s">
        <v>621</v>
      </c>
      <c r="F1303" t="s">
        <v>101</v>
      </c>
      <c r="G1303" t="s">
        <v>1070</v>
      </c>
      <c r="H1303">
        <v>8503247.1500000004</v>
      </c>
      <c r="I1303" t="s">
        <v>1070</v>
      </c>
      <c r="J1303">
        <v>2.5256904937328</v>
      </c>
    </row>
    <row r="1304" spans="1:10" x14ac:dyDescent="0.25">
      <c r="A1304" t="s">
        <v>140</v>
      </c>
      <c r="B1304" t="s">
        <v>101</v>
      </c>
      <c r="C1304" t="s">
        <v>267</v>
      </c>
      <c r="D1304" t="s">
        <v>140</v>
      </c>
      <c r="E1304" t="s">
        <v>621</v>
      </c>
      <c r="F1304" t="s">
        <v>101</v>
      </c>
      <c r="G1304" t="s">
        <v>1070</v>
      </c>
      <c r="H1304">
        <v>2000</v>
      </c>
      <c r="I1304" t="s">
        <v>1070</v>
      </c>
      <c r="J1304">
        <v>9.4010890941000004E-4</v>
      </c>
    </row>
    <row r="1305" spans="1:10" x14ac:dyDescent="0.25">
      <c r="A1305" t="s">
        <v>140</v>
      </c>
      <c r="B1305" t="s">
        <v>101</v>
      </c>
      <c r="C1305" t="s">
        <v>909</v>
      </c>
      <c r="D1305" t="s">
        <v>140</v>
      </c>
      <c r="E1305" t="s">
        <v>621</v>
      </c>
      <c r="F1305" t="s">
        <v>101</v>
      </c>
      <c r="G1305" t="s">
        <v>1070</v>
      </c>
      <c r="H1305" t="s">
        <v>1070</v>
      </c>
      <c r="I1305" t="s">
        <v>1070</v>
      </c>
      <c r="J1305" t="s">
        <v>1070</v>
      </c>
    </row>
    <row r="1306" spans="1:10" x14ac:dyDescent="0.25">
      <c r="A1306" t="s">
        <v>140</v>
      </c>
      <c r="B1306" t="s">
        <v>101</v>
      </c>
      <c r="C1306" t="s">
        <v>1269</v>
      </c>
      <c r="D1306" t="s">
        <v>140</v>
      </c>
      <c r="E1306" t="s">
        <v>621</v>
      </c>
      <c r="F1306" t="s">
        <v>101</v>
      </c>
      <c r="G1306" t="s">
        <v>1070</v>
      </c>
      <c r="H1306" t="s">
        <v>1070</v>
      </c>
      <c r="I1306" t="s">
        <v>1070</v>
      </c>
      <c r="J1306" t="s">
        <v>1070</v>
      </c>
    </row>
    <row r="1307" spans="1:10" x14ac:dyDescent="0.25">
      <c r="A1307" t="s">
        <v>140</v>
      </c>
      <c r="B1307" t="s">
        <v>101</v>
      </c>
      <c r="C1307" t="s">
        <v>668</v>
      </c>
      <c r="D1307" t="s">
        <v>140</v>
      </c>
      <c r="E1307" t="s">
        <v>621</v>
      </c>
      <c r="F1307" t="s">
        <v>101</v>
      </c>
      <c r="G1307" t="s">
        <v>1070</v>
      </c>
      <c r="H1307" t="s">
        <v>1070</v>
      </c>
      <c r="I1307" t="s">
        <v>1070</v>
      </c>
      <c r="J1307" t="s">
        <v>1070</v>
      </c>
    </row>
    <row r="1308" spans="1:10" x14ac:dyDescent="0.25">
      <c r="A1308" t="s">
        <v>140</v>
      </c>
      <c r="B1308" t="s">
        <v>101</v>
      </c>
      <c r="C1308" t="s">
        <v>335</v>
      </c>
      <c r="D1308" t="s">
        <v>140</v>
      </c>
      <c r="E1308" t="s">
        <v>621</v>
      </c>
      <c r="F1308" t="s">
        <v>101</v>
      </c>
      <c r="G1308" t="s">
        <v>1070</v>
      </c>
      <c r="H1308">
        <v>2000</v>
      </c>
      <c r="I1308" t="s">
        <v>1070</v>
      </c>
      <c r="J1308">
        <v>4.9285524909100003E-3</v>
      </c>
    </row>
    <row r="1309" spans="1:10" x14ac:dyDescent="0.25">
      <c r="A1309" t="s">
        <v>140</v>
      </c>
      <c r="B1309" t="s">
        <v>101</v>
      </c>
      <c r="C1309" t="s">
        <v>280</v>
      </c>
      <c r="D1309" t="s">
        <v>140</v>
      </c>
      <c r="E1309" t="s">
        <v>621</v>
      </c>
      <c r="F1309" t="s">
        <v>101</v>
      </c>
      <c r="G1309" t="s">
        <v>1070</v>
      </c>
      <c r="H1309" t="s">
        <v>1070</v>
      </c>
      <c r="I1309" t="s">
        <v>1070</v>
      </c>
      <c r="J1309" t="s">
        <v>1070</v>
      </c>
    </row>
    <row r="1310" spans="1:10" x14ac:dyDescent="0.25">
      <c r="A1310" t="s">
        <v>140</v>
      </c>
      <c r="B1310" t="s">
        <v>101</v>
      </c>
      <c r="C1310" t="s">
        <v>861</v>
      </c>
      <c r="D1310" t="s">
        <v>140</v>
      </c>
      <c r="E1310" t="s">
        <v>621</v>
      </c>
      <c r="F1310" t="s">
        <v>101</v>
      </c>
      <c r="G1310" t="s">
        <v>1070</v>
      </c>
      <c r="H1310" t="s">
        <v>1070</v>
      </c>
      <c r="I1310" t="s">
        <v>1070</v>
      </c>
      <c r="J1310" t="s">
        <v>1070</v>
      </c>
    </row>
    <row r="1311" spans="1:10" x14ac:dyDescent="0.25">
      <c r="A1311" t="s">
        <v>129</v>
      </c>
      <c r="B1311" t="s">
        <v>893</v>
      </c>
      <c r="C1311" t="s">
        <v>782</v>
      </c>
      <c r="D1311" t="s">
        <v>894</v>
      </c>
      <c r="E1311" t="s">
        <v>621</v>
      </c>
      <c r="F1311">
        <v>94000</v>
      </c>
      <c r="G1311">
        <v>12.61</v>
      </c>
      <c r="H1311">
        <v>1185340</v>
      </c>
      <c r="I1311" t="s">
        <v>1070</v>
      </c>
      <c r="J1311">
        <v>10.667469374223</v>
      </c>
    </row>
    <row r="1312" spans="1:10" x14ac:dyDescent="0.25">
      <c r="A1312" t="s">
        <v>129</v>
      </c>
      <c r="B1312" t="s">
        <v>893</v>
      </c>
      <c r="C1312" t="s">
        <v>102</v>
      </c>
      <c r="D1312" t="s">
        <v>894</v>
      </c>
      <c r="E1312" t="s">
        <v>621</v>
      </c>
      <c r="F1312">
        <v>480000</v>
      </c>
      <c r="G1312">
        <v>12.61</v>
      </c>
      <c r="H1312">
        <v>6052800</v>
      </c>
      <c r="I1312" t="s">
        <v>1070</v>
      </c>
      <c r="J1312">
        <v>14.450611628500001</v>
      </c>
    </row>
    <row r="1313" spans="1:10" x14ac:dyDescent="0.25">
      <c r="A1313" t="s">
        <v>129</v>
      </c>
      <c r="B1313" t="s">
        <v>829</v>
      </c>
      <c r="C1313" t="s">
        <v>782</v>
      </c>
      <c r="D1313" t="s">
        <v>794</v>
      </c>
      <c r="E1313" t="s">
        <v>621</v>
      </c>
      <c r="F1313">
        <v>86500</v>
      </c>
      <c r="G1313">
        <v>11</v>
      </c>
      <c r="H1313">
        <v>951500</v>
      </c>
      <c r="I1313" t="s">
        <v>1070</v>
      </c>
      <c r="J1313">
        <v>8.5630258909455002</v>
      </c>
    </row>
    <row r="1314" spans="1:10" x14ac:dyDescent="0.25">
      <c r="A1314" t="s">
        <v>129</v>
      </c>
      <c r="B1314" t="s">
        <v>829</v>
      </c>
      <c r="C1314" t="s">
        <v>102</v>
      </c>
      <c r="D1314" t="s">
        <v>794</v>
      </c>
      <c r="E1314" t="s">
        <v>621</v>
      </c>
      <c r="F1314">
        <v>500000</v>
      </c>
      <c r="G1314">
        <v>11</v>
      </c>
      <c r="H1314">
        <v>5500000</v>
      </c>
      <c r="I1314" t="s">
        <v>1070</v>
      </c>
      <c r="J1314">
        <v>13.130842578104</v>
      </c>
    </row>
    <row r="1315" spans="1:10" x14ac:dyDescent="0.25">
      <c r="A1315" t="s">
        <v>129</v>
      </c>
      <c r="B1315" t="s">
        <v>193</v>
      </c>
      <c r="C1315" t="s">
        <v>782</v>
      </c>
      <c r="D1315" t="s">
        <v>1848</v>
      </c>
      <c r="E1315" t="s">
        <v>621</v>
      </c>
      <c r="F1315">
        <v>151000</v>
      </c>
      <c r="G1315">
        <v>3.21</v>
      </c>
      <c r="H1315">
        <v>484710</v>
      </c>
      <c r="I1315" t="s">
        <v>1070</v>
      </c>
      <c r="J1315">
        <v>4.3621484809251001</v>
      </c>
    </row>
    <row r="1316" spans="1:10" x14ac:dyDescent="0.25">
      <c r="A1316" t="s">
        <v>129</v>
      </c>
      <c r="B1316" t="s">
        <v>1079</v>
      </c>
      <c r="C1316" t="s">
        <v>782</v>
      </c>
      <c r="D1316" t="s">
        <v>1235</v>
      </c>
      <c r="E1316" t="s">
        <v>621</v>
      </c>
      <c r="F1316">
        <v>21500</v>
      </c>
      <c r="G1316">
        <v>49.5</v>
      </c>
      <c r="H1316">
        <v>1064250</v>
      </c>
      <c r="I1316" t="s">
        <v>1070</v>
      </c>
      <c r="J1316">
        <v>9.5777197103928007</v>
      </c>
    </row>
    <row r="1317" spans="1:10" x14ac:dyDescent="0.25">
      <c r="A1317" t="s">
        <v>129</v>
      </c>
      <c r="B1317" t="s">
        <v>1079</v>
      </c>
      <c r="C1317" t="s">
        <v>102</v>
      </c>
      <c r="D1317" t="s">
        <v>1235</v>
      </c>
      <c r="E1317" t="s">
        <v>621</v>
      </c>
      <c r="F1317">
        <v>80000</v>
      </c>
      <c r="G1317">
        <v>49.5</v>
      </c>
      <c r="H1317">
        <v>3960000</v>
      </c>
      <c r="I1317" t="s">
        <v>1070</v>
      </c>
      <c r="J1317">
        <v>9.4542066562349003</v>
      </c>
    </row>
    <row r="1318" spans="1:10" x14ac:dyDescent="0.25">
      <c r="A1318" t="s">
        <v>129</v>
      </c>
      <c r="B1318" t="s">
        <v>276</v>
      </c>
      <c r="C1318" t="s">
        <v>102</v>
      </c>
      <c r="D1318" t="s">
        <v>257</v>
      </c>
      <c r="E1318" t="s">
        <v>621</v>
      </c>
      <c r="F1318">
        <v>1370000</v>
      </c>
      <c r="G1318">
        <v>4.66</v>
      </c>
      <c r="H1318">
        <v>6384200</v>
      </c>
      <c r="I1318" t="s">
        <v>1070</v>
      </c>
      <c r="J1318">
        <v>15.241804579479</v>
      </c>
    </row>
    <row r="1319" spans="1:10" x14ac:dyDescent="0.25">
      <c r="A1319" t="s">
        <v>129</v>
      </c>
      <c r="B1319" t="s">
        <v>276</v>
      </c>
      <c r="C1319" t="s">
        <v>668</v>
      </c>
      <c r="D1319" t="s">
        <v>257</v>
      </c>
      <c r="E1319" t="s">
        <v>621</v>
      </c>
      <c r="F1319">
        <v>468000</v>
      </c>
      <c r="G1319">
        <v>4.66</v>
      </c>
      <c r="H1319">
        <v>2180880</v>
      </c>
      <c r="I1319" t="s">
        <v>1070</v>
      </c>
      <c r="J1319">
        <v>55.257558083405002</v>
      </c>
    </row>
    <row r="1320" spans="1:10" x14ac:dyDescent="0.25">
      <c r="A1320" t="s">
        <v>129</v>
      </c>
      <c r="B1320" t="s">
        <v>1537</v>
      </c>
      <c r="C1320" t="s">
        <v>782</v>
      </c>
      <c r="D1320" t="s">
        <v>793</v>
      </c>
      <c r="E1320" t="s">
        <v>621</v>
      </c>
      <c r="F1320">
        <v>34500</v>
      </c>
      <c r="G1320">
        <v>37.909999999999997</v>
      </c>
      <c r="H1320">
        <v>1307895</v>
      </c>
      <c r="I1320" t="s">
        <v>1070</v>
      </c>
      <c r="J1320">
        <v>11.770403308080001</v>
      </c>
    </row>
    <row r="1321" spans="1:10" x14ac:dyDescent="0.25">
      <c r="A1321" t="s">
        <v>129</v>
      </c>
      <c r="B1321" t="s">
        <v>1295</v>
      </c>
      <c r="C1321" t="s">
        <v>1269</v>
      </c>
      <c r="D1321" t="s">
        <v>1296</v>
      </c>
      <c r="E1321" t="s">
        <v>621</v>
      </c>
      <c r="F1321">
        <v>4000</v>
      </c>
      <c r="G1321">
        <v>30.72</v>
      </c>
      <c r="H1321">
        <v>122880</v>
      </c>
      <c r="I1321" t="s">
        <v>1070</v>
      </c>
      <c r="J1321">
        <v>11.409791645858</v>
      </c>
    </row>
    <row r="1322" spans="1:10" x14ac:dyDescent="0.25">
      <c r="A1322" t="s">
        <v>129</v>
      </c>
      <c r="B1322" t="s">
        <v>1030</v>
      </c>
      <c r="C1322" t="s">
        <v>782</v>
      </c>
      <c r="D1322" t="s">
        <v>778</v>
      </c>
      <c r="E1322" t="s">
        <v>621</v>
      </c>
      <c r="F1322">
        <v>107500</v>
      </c>
      <c r="G1322">
        <v>8.86</v>
      </c>
      <c r="H1322">
        <v>952450</v>
      </c>
      <c r="I1322" t="s">
        <v>1070</v>
      </c>
      <c r="J1322">
        <v>8.5715754175837997</v>
      </c>
    </row>
    <row r="1323" spans="1:10" x14ac:dyDescent="0.25">
      <c r="A1323" t="s">
        <v>129</v>
      </c>
      <c r="B1323" t="s">
        <v>1030</v>
      </c>
      <c r="C1323" t="s">
        <v>102</v>
      </c>
      <c r="D1323" t="s">
        <v>778</v>
      </c>
      <c r="E1323" t="s">
        <v>621</v>
      </c>
      <c r="F1323">
        <v>1000000</v>
      </c>
      <c r="G1323">
        <v>8.86</v>
      </c>
      <c r="H1323">
        <v>8860000</v>
      </c>
      <c r="I1323" t="s">
        <v>1070</v>
      </c>
      <c r="J1323">
        <v>21.152593680363999</v>
      </c>
    </row>
    <row r="1324" spans="1:10" x14ac:dyDescent="0.25">
      <c r="A1324" t="s">
        <v>129</v>
      </c>
      <c r="B1324" t="s">
        <v>1030</v>
      </c>
      <c r="C1324" t="s">
        <v>668</v>
      </c>
      <c r="D1324" t="s">
        <v>778</v>
      </c>
      <c r="E1324" t="s">
        <v>621</v>
      </c>
      <c r="F1324">
        <v>200000</v>
      </c>
      <c r="G1324">
        <v>8.86</v>
      </c>
      <c r="H1324">
        <v>1772000</v>
      </c>
      <c r="I1324" t="s">
        <v>1070</v>
      </c>
      <c r="J1324">
        <v>44.897652747420999</v>
      </c>
    </row>
    <row r="1325" spans="1:10" x14ac:dyDescent="0.25">
      <c r="A1325" t="s">
        <v>129</v>
      </c>
      <c r="B1325" t="s">
        <v>758</v>
      </c>
      <c r="C1325" t="s">
        <v>102</v>
      </c>
      <c r="D1325" t="s">
        <v>759</v>
      </c>
      <c r="E1325" t="s">
        <v>621</v>
      </c>
      <c r="F1325">
        <v>1100000</v>
      </c>
      <c r="G1325">
        <v>3.93</v>
      </c>
      <c r="H1325">
        <v>4323000</v>
      </c>
      <c r="I1325" t="s">
        <v>1070</v>
      </c>
      <c r="J1325">
        <v>10.320842266390001</v>
      </c>
    </row>
    <row r="1326" spans="1:10" x14ac:dyDescent="0.25">
      <c r="A1326" t="s">
        <v>129</v>
      </c>
      <c r="B1326" t="s">
        <v>758</v>
      </c>
      <c r="C1326" t="s">
        <v>1269</v>
      </c>
      <c r="D1326" t="s">
        <v>759</v>
      </c>
      <c r="E1326" t="s">
        <v>621</v>
      </c>
      <c r="F1326">
        <v>45000</v>
      </c>
      <c r="G1326">
        <v>3.93</v>
      </c>
      <c r="H1326">
        <v>176850</v>
      </c>
      <c r="I1326" t="s">
        <v>1070</v>
      </c>
      <c r="J1326">
        <v>16.421074646566002</v>
      </c>
    </row>
    <row r="1327" spans="1:10" x14ac:dyDescent="0.25">
      <c r="A1327" t="s">
        <v>129</v>
      </c>
      <c r="B1327" t="s">
        <v>828</v>
      </c>
      <c r="C1327" t="s">
        <v>862</v>
      </c>
      <c r="D1327" t="s">
        <v>827</v>
      </c>
      <c r="E1327" t="s">
        <v>621</v>
      </c>
      <c r="F1327">
        <v>98</v>
      </c>
      <c r="G1327">
        <v>6.01</v>
      </c>
      <c r="H1327">
        <v>588.98</v>
      </c>
      <c r="I1327" t="s">
        <v>1070</v>
      </c>
      <c r="J1327">
        <v>3.1765912247550002E-2</v>
      </c>
    </row>
    <row r="1328" spans="1:10" x14ac:dyDescent="0.25">
      <c r="A1328" t="s">
        <v>129</v>
      </c>
      <c r="B1328" t="s">
        <v>828</v>
      </c>
      <c r="C1328" t="s">
        <v>99</v>
      </c>
      <c r="D1328" t="s">
        <v>827</v>
      </c>
      <c r="E1328" t="s">
        <v>621</v>
      </c>
      <c r="F1328">
        <v>728</v>
      </c>
      <c r="G1328">
        <v>6.01</v>
      </c>
      <c r="H1328">
        <v>4375.28</v>
      </c>
      <c r="I1328" t="s">
        <v>1070</v>
      </c>
      <c r="J1328">
        <v>1.425283609533E-2</v>
      </c>
    </row>
    <row r="1329" spans="1:10" x14ac:dyDescent="0.25">
      <c r="A1329" t="s">
        <v>129</v>
      </c>
      <c r="B1329" t="s">
        <v>828</v>
      </c>
      <c r="C1329" t="s">
        <v>334</v>
      </c>
      <c r="D1329" t="s">
        <v>827</v>
      </c>
      <c r="E1329" t="s">
        <v>621</v>
      </c>
      <c r="F1329">
        <v>892</v>
      </c>
      <c r="G1329">
        <v>6.01</v>
      </c>
      <c r="H1329">
        <v>5360.92</v>
      </c>
      <c r="I1329" t="s">
        <v>1070</v>
      </c>
      <c r="J1329">
        <v>1.5923357798299999E-3</v>
      </c>
    </row>
    <row r="1330" spans="1:10" x14ac:dyDescent="0.25">
      <c r="A1330" t="s">
        <v>129</v>
      </c>
      <c r="B1330" t="s">
        <v>828</v>
      </c>
      <c r="C1330" t="s">
        <v>335</v>
      </c>
      <c r="D1330" t="s">
        <v>827</v>
      </c>
      <c r="E1330" t="s">
        <v>621</v>
      </c>
      <c r="F1330">
        <v>23</v>
      </c>
      <c r="G1330">
        <v>6.01</v>
      </c>
      <c r="H1330">
        <v>138.22999999999999</v>
      </c>
      <c r="I1330" t="s">
        <v>1070</v>
      </c>
      <c r="J1330">
        <v>3.4063690541000002E-4</v>
      </c>
    </row>
    <row r="1331" spans="1:10" x14ac:dyDescent="0.25">
      <c r="A1331" t="s">
        <v>129</v>
      </c>
      <c r="B1331" t="s">
        <v>1210</v>
      </c>
      <c r="C1331" t="s">
        <v>782</v>
      </c>
      <c r="D1331" t="s">
        <v>1211</v>
      </c>
      <c r="E1331" t="s">
        <v>621</v>
      </c>
      <c r="F1331">
        <v>47300</v>
      </c>
      <c r="G1331">
        <v>22.5</v>
      </c>
      <c r="H1331">
        <v>1064250</v>
      </c>
      <c r="I1331" t="s">
        <v>1070</v>
      </c>
      <c r="J1331">
        <v>9.5777197103928007</v>
      </c>
    </row>
    <row r="1332" spans="1:10" x14ac:dyDescent="0.25">
      <c r="A1332" t="s">
        <v>129</v>
      </c>
      <c r="B1332" t="s">
        <v>1210</v>
      </c>
      <c r="C1332" t="s">
        <v>102</v>
      </c>
      <c r="D1332" t="s">
        <v>1211</v>
      </c>
      <c r="E1332" t="s">
        <v>621</v>
      </c>
      <c r="F1332">
        <v>120000</v>
      </c>
      <c r="G1332">
        <v>22.5</v>
      </c>
      <c r="H1332">
        <v>2700000</v>
      </c>
      <c r="I1332" t="s">
        <v>1070</v>
      </c>
      <c r="J1332">
        <v>6.4460499928874002</v>
      </c>
    </row>
    <row r="1333" spans="1:10" x14ac:dyDescent="0.25">
      <c r="A1333" t="s">
        <v>129</v>
      </c>
      <c r="B1333" t="s">
        <v>1210</v>
      </c>
      <c r="C1333" t="s">
        <v>1269</v>
      </c>
      <c r="D1333" t="s">
        <v>1211</v>
      </c>
      <c r="E1333" t="s">
        <v>621</v>
      </c>
      <c r="F1333">
        <v>7000</v>
      </c>
      <c r="G1333">
        <v>22.5</v>
      </c>
      <c r="H1333">
        <v>157500</v>
      </c>
      <c r="I1333" t="s">
        <v>1070</v>
      </c>
      <c r="J1333">
        <v>14.624366733583001</v>
      </c>
    </row>
    <row r="1334" spans="1:10" x14ac:dyDescent="0.25">
      <c r="A1334" t="s">
        <v>129</v>
      </c>
      <c r="B1334" t="s">
        <v>33</v>
      </c>
      <c r="C1334" t="s">
        <v>782</v>
      </c>
      <c r="D1334" t="s">
        <v>1849</v>
      </c>
      <c r="E1334" t="s">
        <v>621</v>
      </c>
      <c r="F1334">
        <v>44000</v>
      </c>
      <c r="G1334">
        <v>17.78</v>
      </c>
      <c r="H1334">
        <v>782320</v>
      </c>
      <c r="I1334" t="s">
        <v>1070</v>
      </c>
      <c r="J1334">
        <v>7.0404901891796996</v>
      </c>
    </row>
    <row r="1335" spans="1:10" x14ac:dyDescent="0.25">
      <c r="A1335" t="s">
        <v>129</v>
      </c>
      <c r="B1335" t="s">
        <v>33</v>
      </c>
      <c r="C1335" t="s">
        <v>1269</v>
      </c>
      <c r="D1335" t="s">
        <v>1849</v>
      </c>
      <c r="E1335" t="s">
        <v>621</v>
      </c>
      <c r="F1335">
        <v>4500</v>
      </c>
      <c r="G1335">
        <v>17.78</v>
      </c>
      <c r="H1335">
        <v>80010</v>
      </c>
      <c r="I1335" t="s">
        <v>1070</v>
      </c>
      <c r="J1335">
        <v>7.4291783006598999</v>
      </c>
    </row>
    <row r="1336" spans="1:10" x14ac:dyDescent="0.25">
      <c r="A1336" t="s">
        <v>129</v>
      </c>
      <c r="B1336" t="s">
        <v>290</v>
      </c>
      <c r="C1336" t="s">
        <v>782</v>
      </c>
      <c r="D1336" t="s">
        <v>1850</v>
      </c>
      <c r="E1336" t="s">
        <v>621</v>
      </c>
      <c r="F1336">
        <v>81000</v>
      </c>
      <c r="G1336">
        <v>11.17</v>
      </c>
      <c r="H1336">
        <v>904770</v>
      </c>
      <c r="I1336" t="s">
        <v>1070</v>
      </c>
      <c r="J1336">
        <v>8.1424791753555006</v>
      </c>
    </row>
    <row r="1337" spans="1:10" x14ac:dyDescent="0.25">
      <c r="A1337" t="s">
        <v>129</v>
      </c>
      <c r="B1337" t="s">
        <v>290</v>
      </c>
      <c r="C1337" t="s">
        <v>1269</v>
      </c>
      <c r="D1337" t="s">
        <v>1850</v>
      </c>
      <c r="E1337" t="s">
        <v>621</v>
      </c>
      <c r="F1337">
        <v>12000</v>
      </c>
      <c r="G1337">
        <v>11.17</v>
      </c>
      <c r="H1337">
        <v>134040</v>
      </c>
      <c r="I1337" t="s">
        <v>1070</v>
      </c>
      <c r="J1337">
        <v>12.446032488695</v>
      </c>
    </row>
    <row r="1338" spans="1:10" x14ac:dyDescent="0.25">
      <c r="A1338" t="s">
        <v>129</v>
      </c>
      <c r="B1338" t="s">
        <v>273</v>
      </c>
      <c r="C1338" t="s">
        <v>334</v>
      </c>
      <c r="D1338" t="s">
        <v>274</v>
      </c>
      <c r="E1338" t="s">
        <v>627</v>
      </c>
      <c r="F1338">
        <v>-4750</v>
      </c>
      <c r="G1338">
        <v>590.52</v>
      </c>
      <c r="H1338">
        <v>-2804965.11</v>
      </c>
      <c r="I1338" t="s">
        <v>1070</v>
      </c>
      <c r="J1338">
        <v>-0.83314921801127995</v>
      </c>
    </row>
    <row r="1339" spans="1:10" x14ac:dyDescent="0.25">
      <c r="A1339" t="s">
        <v>129</v>
      </c>
      <c r="B1339" t="s">
        <v>154</v>
      </c>
      <c r="C1339" t="s">
        <v>334</v>
      </c>
      <c r="D1339" t="s">
        <v>218</v>
      </c>
      <c r="E1339" t="s">
        <v>629</v>
      </c>
      <c r="F1339">
        <v>50839</v>
      </c>
      <c r="G1339">
        <v>21.95</v>
      </c>
      <c r="H1339">
        <v>1115916.05</v>
      </c>
      <c r="I1339" t="s">
        <v>1070</v>
      </c>
      <c r="J1339">
        <v>0.33145673759333999</v>
      </c>
    </row>
    <row r="1340" spans="1:10" x14ac:dyDescent="0.25">
      <c r="A1340" t="s">
        <v>129</v>
      </c>
      <c r="B1340" t="s">
        <v>154</v>
      </c>
      <c r="C1340" t="s">
        <v>267</v>
      </c>
      <c r="D1340" t="s">
        <v>218</v>
      </c>
      <c r="E1340" t="s">
        <v>629</v>
      </c>
      <c r="F1340">
        <v>19029</v>
      </c>
      <c r="G1340">
        <v>21.95</v>
      </c>
      <c r="H1340">
        <v>417686.55</v>
      </c>
      <c r="I1340" t="s">
        <v>1070</v>
      </c>
      <c r="J1340">
        <v>0.19633542349801</v>
      </c>
    </row>
    <row r="1341" spans="1:10" x14ac:dyDescent="0.25">
      <c r="A1341" t="s">
        <v>129</v>
      </c>
      <c r="B1341" t="s">
        <v>154</v>
      </c>
      <c r="C1341" t="s">
        <v>267</v>
      </c>
      <c r="D1341" t="s">
        <v>218</v>
      </c>
      <c r="E1341" t="s">
        <v>621</v>
      </c>
      <c r="F1341">
        <v>2382</v>
      </c>
      <c r="G1341">
        <v>21.95</v>
      </c>
      <c r="H1341">
        <v>52284.9</v>
      </c>
      <c r="I1341" t="s">
        <v>1070</v>
      </c>
      <c r="J1341">
        <v>2.4576750158825E-2</v>
      </c>
    </row>
    <row r="1342" spans="1:10" x14ac:dyDescent="0.25">
      <c r="A1342" t="s">
        <v>129</v>
      </c>
      <c r="B1342" t="s">
        <v>154</v>
      </c>
      <c r="C1342" t="s">
        <v>335</v>
      </c>
      <c r="D1342" t="s">
        <v>218</v>
      </c>
      <c r="E1342" t="s">
        <v>629</v>
      </c>
      <c r="F1342">
        <v>5340</v>
      </c>
      <c r="G1342">
        <v>21.95</v>
      </c>
      <c r="H1342">
        <v>117213</v>
      </c>
      <c r="I1342" t="s">
        <v>1070</v>
      </c>
      <c r="J1342">
        <v>0.28884521155838</v>
      </c>
    </row>
    <row r="1343" spans="1:10" x14ac:dyDescent="0.25">
      <c r="A1343" t="s">
        <v>129</v>
      </c>
      <c r="B1343" t="s">
        <v>154</v>
      </c>
      <c r="C1343" t="s">
        <v>335</v>
      </c>
      <c r="D1343" t="s">
        <v>218</v>
      </c>
      <c r="E1343" t="s">
        <v>621</v>
      </c>
      <c r="F1343">
        <v>660</v>
      </c>
      <c r="G1343">
        <v>21.95</v>
      </c>
      <c r="H1343">
        <v>14487</v>
      </c>
      <c r="I1343" t="s">
        <v>1070</v>
      </c>
      <c r="J1343">
        <v>3.5699969967890002E-2</v>
      </c>
    </row>
    <row r="1344" spans="1:10" x14ac:dyDescent="0.25">
      <c r="A1344" t="s">
        <v>129</v>
      </c>
      <c r="B1344" t="s">
        <v>111</v>
      </c>
      <c r="C1344" t="s">
        <v>99</v>
      </c>
      <c r="D1344" t="s">
        <v>1050</v>
      </c>
      <c r="E1344" t="s">
        <v>621</v>
      </c>
      <c r="F1344">
        <v>1</v>
      </c>
      <c r="G1344" t="s">
        <v>1070</v>
      </c>
      <c r="H1344" t="s">
        <v>1070</v>
      </c>
      <c r="I1344" t="s">
        <v>1070</v>
      </c>
      <c r="J1344" t="s">
        <v>1070</v>
      </c>
    </row>
    <row r="1345" spans="1:10" x14ac:dyDescent="0.25">
      <c r="A1345" t="s">
        <v>129</v>
      </c>
      <c r="B1345" t="s">
        <v>1066</v>
      </c>
      <c r="C1345" t="s">
        <v>1269</v>
      </c>
      <c r="D1345" t="s">
        <v>1067</v>
      </c>
      <c r="E1345" t="s">
        <v>621</v>
      </c>
      <c r="F1345">
        <v>6000</v>
      </c>
      <c r="G1345">
        <v>21.41</v>
      </c>
      <c r="H1345">
        <v>128460</v>
      </c>
      <c r="I1345" t="s">
        <v>1070</v>
      </c>
      <c r="J1345">
        <v>11.927912067276001</v>
      </c>
    </row>
    <row r="1346" spans="1:10" x14ac:dyDescent="0.25">
      <c r="A1346" t="s">
        <v>129</v>
      </c>
      <c r="B1346" t="s">
        <v>184</v>
      </c>
      <c r="C1346" t="s">
        <v>782</v>
      </c>
      <c r="D1346" t="s">
        <v>1012</v>
      </c>
      <c r="E1346" t="s">
        <v>621</v>
      </c>
      <c r="F1346">
        <v>70400</v>
      </c>
      <c r="G1346">
        <v>22.37</v>
      </c>
      <c r="H1346">
        <v>1574848</v>
      </c>
      <c r="I1346" t="s">
        <v>1070</v>
      </c>
      <c r="J1346">
        <v>14.172847291964001</v>
      </c>
    </row>
    <row r="1347" spans="1:10" x14ac:dyDescent="0.25">
      <c r="A1347" t="s">
        <v>129</v>
      </c>
      <c r="B1347" t="s">
        <v>184</v>
      </c>
      <c r="C1347" t="s">
        <v>1269</v>
      </c>
      <c r="D1347" t="s">
        <v>1012</v>
      </c>
      <c r="E1347" t="s">
        <v>621</v>
      </c>
      <c r="F1347">
        <v>3500</v>
      </c>
      <c r="G1347">
        <v>22.37</v>
      </c>
      <c r="H1347">
        <v>78295</v>
      </c>
      <c r="I1347" t="s">
        <v>1070</v>
      </c>
      <c r="J1347">
        <v>7.2699351962275998</v>
      </c>
    </row>
    <row r="1348" spans="1:10" x14ac:dyDescent="0.25">
      <c r="A1348" t="s">
        <v>129</v>
      </c>
      <c r="B1348" t="s">
        <v>675</v>
      </c>
      <c r="C1348" t="s">
        <v>782</v>
      </c>
      <c r="D1348" t="s">
        <v>676</v>
      </c>
      <c r="E1348" t="s">
        <v>621</v>
      </c>
      <c r="F1348">
        <v>243500</v>
      </c>
      <c r="G1348">
        <v>3.23</v>
      </c>
      <c r="H1348">
        <v>786505</v>
      </c>
      <c r="I1348" t="s">
        <v>1070</v>
      </c>
      <c r="J1348">
        <v>7.0781531038971002</v>
      </c>
    </row>
    <row r="1349" spans="1:10" x14ac:dyDescent="0.25">
      <c r="A1349" t="s">
        <v>129</v>
      </c>
      <c r="B1349" t="s">
        <v>675</v>
      </c>
      <c r="C1349" t="s">
        <v>102</v>
      </c>
      <c r="D1349" t="s">
        <v>676</v>
      </c>
      <c r="E1349" t="s">
        <v>621</v>
      </c>
      <c r="F1349">
        <v>1200000</v>
      </c>
      <c r="G1349">
        <v>3.23</v>
      </c>
      <c r="H1349">
        <v>3876000</v>
      </c>
      <c r="I1349" t="s">
        <v>1070</v>
      </c>
      <c r="J1349">
        <v>9.2536628786783997</v>
      </c>
    </row>
    <row r="1350" spans="1:10" x14ac:dyDescent="0.25">
      <c r="A1350" t="s">
        <v>129</v>
      </c>
      <c r="B1350" t="s">
        <v>437</v>
      </c>
      <c r="C1350" t="s">
        <v>862</v>
      </c>
      <c r="D1350" t="s">
        <v>826</v>
      </c>
      <c r="E1350" t="s">
        <v>621</v>
      </c>
      <c r="F1350">
        <v>163</v>
      </c>
      <c r="G1350">
        <v>6</v>
      </c>
      <c r="H1350">
        <v>978.28</v>
      </c>
      <c r="I1350" t="s">
        <v>1070</v>
      </c>
      <c r="J1350">
        <v>5.2762329168289997E-2</v>
      </c>
    </row>
    <row r="1351" spans="1:10" x14ac:dyDescent="0.25">
      <c r="A1351" t="s">
        <v>129</v>
      </c>
      <c r="B1351" t="s">
        <v>437</v>
      </c>
      <c r="C1351" t="s">
        <v>99</v>
      </c>
      <c r="D1351" t="s">
        <v>826</v>
      </c>
      <c r="E1351" t="s">
        <v>621</v>
      </c>
      <c r="F1351">
        <v>1217</v>
      </c>
      <c r="G1351">
        <v>6</v>
      </c>
      <c r="H1351">
        <v>7303.93</v>
      </c>
      <c r="I1351" t="s">
        <v>1070</v>
      </c>
      <c r="J1351">
        <v>2.3793155441880001E-2</v>
      </c>
    </row>
    <row r="1352" spans="1:10" x14ac:dyDescent="0.25">
      <c r="A1352" t="s">
        <v>129</v>
      </c>
      <c r="B1352" t="s">
        <v>437</v>
      </c>
      <c r="C1352" t="s">
        <v>334</v>
      </c>
      <c r="D1352" t="s">
        <v>826</v>
      </c>
      <c r="E1352" t="s">
        <v>621</v>
      </c>
      <c r="F1352">
        <v>1487</v>
      </c>
      <c r="G1352">
        <v>6</v>
      </c>
      <c r="H1352">
        <v>8924.5499999999993</v>
      </c>
      <c r="I1352" t="s">
        <v>1070</v>
      </c>
      <c r="J1352">
        <v>2.6508286420700001E-3</v>
      </c>
    </row>
    <row r="1353" spans="1:10" x14ac:dyDescent="0.25">
      <c r="A1353" t="s">
        <v>129</v>
      </c>
      <c r="B1353" t="s">
        <v>437</v>
      </c>
      <c r="C1353" t="s">
        <v>335</v>
      </c>
      <c r="D1353" t="s">
        <v>826</v>
      </c>
      <c r="E1353" t="s">
        <v>621</v>
      </c>
      <c r="F1353">
        <v>37</v>
      </c>
      <c r="G1353">
        <v>6</v>
      </c>
      <c r="H1353">
        <v>222.05</v>
      </c>
      <c r="I1353" t="s">
        <v>1070</v>
      </c>
      <c r="J1353">
        <v>5.471925403E-4</v>
      </c>
    </row>
    <row r="1354" spans="1:10" x14ac:dyDescent="0.25">
      <c r="A1354" t="s">
        <v>129</v>
      </c>
      <c r="B1354" t="s">
        <v>779</v>
      </c>
      <c r="C1354" t="s">
        <v>1269</v>
      </c>
      <c r="D1354" t="s">
        <v>780</v>
      </c>
      <c r="E1354" t="s">
        <v>621</v>
      </c>
      <c r="F1354">
        <v>6500</v>
      </c>
      <c r="G1354">
        <v>24.74</v>
      </c>
      <c r="H1354">
        <v>160810</v>
      </c>
      <c r="I1354" t="s">
        <v>1070</v>
      </c>
      <c r="J1354">
        <v>14.931710567793001</v>
      </c>
    </row>
    <row r="1355" spans="1:10" x14ac:dyDescent="0.25">
      <c r="A1355" t="s">
        <v>129</v>
      </c>
      <c r="B1355" t="s">
        <v>101</v>
      </c>
      <c r="C1355" t="s">
        <v>99</v>
      </c>
      <c r="D1355" t="s">
        <v>677</v>
      </c>
      <c r="E1355" t="s">
        <v>621</v>
      </c>
      <c r="F1355">
        <v>114</v>
      </c>
      <c r="G1355">
        <v>588.79</v>
      </c>
      <c r="H1355">
        <v>67121.89</v>
      </c>
      <c r="I1355" t="s">
        <v>1070</v>
      </c>
      <c r="J1355">
        <v>0.21865510243426001</v>
      </c>
    </row>
    <row r="1356" spans="1:10" x14ac:dyDescent="0.25">
      <c r="A1356" t="s">
        <v>129</v>
      </c>
      <c r="B1356" t="s">
        <v>101</v>
      </c>
      <c r="C1356" t="s">
        <v>99</v>
      </c>
      <c r="D1356" t="s">
        <v>1051</v>
      </c>
      <c r="E1356" t="s">
        <v>621</v>
      </c>
      <c r="F1356">
        <v>114</v>
      </c>
      <c r="G1356">
        <v>470.94</v>
      </c>
      <c r="H1356">
        <v>53686.62</v>
      </c>
      <c r="I1356" t="s">
        <v>1070</v>
      </c>
      <c r="J1356">
        <v>0.17488860035748</v>
      </c>
    </row>
    <row r="1357" spans="1:10" x14ac:dyDescent="0.25">
      <c r="A1357" t="s">
        <v>129</v>
      </c>
      <c r="B1357" t="s">
        <v>101</v>
      </c>
      <c r="C1357" t="s">
        <v>99</v>
      </c>
      <c r="D1357" t="s">
        <v>1052</v>
      </c>
      <c r="E1357" t="s">
        <v>621</v>
      </c>
      <c r="F1357">
        <v>355</v>
      </c>
      <c r="G1357" t="s">
        <v>1070</v>
      </c>
      <c r="H1357" t="s">
        <v>1070</v>
      </c>
      <c r="I1357" t="s">
        <v>1070</v>
      </c>
      <c r="J1357" t="s">
        <v>1070</v>
      </c>
    </row>
    <row r="1358" spans="1:10" x14ac:dyDescent="0.25">
      <c r="A1358" t="s">
        <v>129</v>
      </c>
      <c r="B1358" t="s">
        <v>101</v>
      </c>
      <c r="C1358" t="s">
        <v>334</v>
      </c>
      <c r="D1358" t="s">
        <v>677</v>
      </c>
      <c r="E1358" t="s">
        <v>621</v>
      </c>
      <c r="F1358">
        <v>270</v>
      </c>
      <c r="G1358">
        <v>588.77</v>
      </c>
      <c r="H1358">
        <v>158966.92000000001</v>
      </c>
      <c r="I1358" t="s">
        <v>1070</v>
      </c>
      <c r="J1358">
        <v>4.7217401961790001E-2</v>
      </c>
    </row>
    <row r="1359" spans="1:10" x14ac:dyDescent="0.25">
      <c r="A1359" t="s">
        <v>129</v>
      </c>
      <c r="B1359" t="s">
        <v>101</v>
      </c>
      <c r="C1359" t="s">
        <v>334</v>
      </c>
      <c r="D1359" t="s">
        <v>1052</v>
      </c>
      <c r="E1359" t="s">
        <v>621</v>
      </c>
      <c r="F1359">
        <v>2171</v>
      </c>
      <c r="G1359" t="s">
        <v>1070</v>
      </c>
      <c r="H1359">
        <v>1.1499999999999999</v>
      </c>
      <c r="I1359" t="s">
        <v>1070</v>
      </c>
      <c r="J1359">
        <v>3.4158058E-7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CF218-8F04-4F82-83ED-93E39A648D16}">
  <dimension ref="B3:T44"/>
  <sheetViews>
    <sheetView showGridLines="0" zoomScaleNormal="100" workbookViewId="0">
      <selection activeCell="B5" sqref="B5"/>
    </sheetView>
  </sheetViews>
  <sheetFormatPr defaultRowHeight="15" x14ac:dyDescent="0.25"/>
  <cols>
    <col min="1" max="1" width="5.140625" customWidth="1"/>
    <col min="2" max="2" width="21.5703125" customWidth="1"/>
    <col min="3" max="3" width="11.7109375" style="2" bestFit="1" customWidth="1"/>
    <col min="4" max="4" width="12.42578125" style="2" customWidth="1"/>
    <col min="5" max="5" width="14.28515625" style="2" bestFit="1" customWidth="1"/>
    <col min="6" max="6" width="19.85546875" style="2" bestFit="1" customWidth="1"/>
    <col min="7" max="7" width="15.28515625" style="2" customWidth="1"/>
    <col min="8" max="8" width="14.28515625" bestFit="1" customWidth="1"/>
    <col min="9" max="9" width="15.28515625" bestFit="1" customWidth="1"/>
    <col min="10" max="11" width="13.5703125" bestFit="1" customWidth="1"/>
    <col min="12" max="12" width="14.7109375" bestFit="1" customWidth="1"/>
    <col min="13" max="13" width="27.140625" bestFit="1" customWidth="1"/>
    <col min="14" max="14" width="12" bestFit="1" customWidth="1"/>
    <col min="15" max="15" width="9.5703125" bestFit="1" customWidth="1"/>
    <col min="16" max="16" width="16.42578125" bestFit="1" customWidth="1"/>
    <col min="17" max="17" width="9.85546875" bestFit="1" customWidth="1"/>
    <col min="18" max="18" width="16.42578125" bestFit="1" customWidth="1"/>
    <col min="19" max="19" width="12.28515625" bestFit="1" customWidth="1"/>
    <col min="20" max="20" width="13.28515625" bestFit="1" customWidth="1"/>
  </cols>
  <sheetData>
    <row r="3" spans="2:18" x14ac:dyDescent="0.25">
      <c r="B3" s="69"/>
    </row>
    <row r="4" spans="2:18" x14ac:dyDescent="0.25">
      <c r="C4" s="348" t="s">
        <v>350</v>
      </c>
      <c r="D4" s="349"/>
      <c r="E4" s="349"/>
      <c r="F4" s="349"/>
      <c r="G4" s="350"/>
      <c r="H4" s="348" t="s">
        <v>354</v>
      </c>
      <c r="I4" s="349"/>
      <c r="J4" s="349"/>
      <c r="K4" s="349"/>
      <c r="L4" s="349"/>
      <c r="M4" s="348" t="s">
        <v>47</v>
      </c>
      <c r="N4" s="349"/>
      <c r="O4" s="349"/>
      <c r="P4" s="349"/>
      <c r="Q4" s="350"/>
    </row>
    <row r="5" spans="2:18" x14ac:dyDescent="0.25">
      <c r="B5" s="105" t="s">
        <v>348</v>
      </c>
      <c r="C5" s="122" t="s">
        <v>688</v>
      </c>
      <c r="D5" s="123" t="s">
        <v>642</v>
      </c>
      <c r="E5" s="123" t="s">
        <v>230</v>
      </c>
      <c r="F5" s="123" t="s">
        <v>240</v>
      </c>
      <c r="G5" s="124" t="s">
        <v>669</v>
      </c>
      <c r="H5" s="122" t="s">
        <v>695</v>
      </c>
      <c r="I5" s="123" t="s">
        <v>644</v>
      </c>
      <c r="J5" s="123" t="s">
        <v>351</v>
      </c>
      <c r="K5" s="123" t="s">
        <v>352</v>
      </c>
      <c r="L5" s="124" t="s">
        <v>684</v>
      </c>
      <c r="M5" s="122" t="str">
        <f ca="1">C5</f>
        <v>DDIDEZ23</v>
      </c>
      <c r="N5" s="123" t="str">
        <f ca="1">D5</f>
        <v>DDIJAN25</v>
      </c>
      <c r="O5" s="123" t="str">
        <f ca="1">E5</f>
        <v>DDIJAN27</v>
      </c>
      <c r="P5" s="123" t="str">
        <f ca="1">F5</f>
        <v>DDIJAN31</v>
      </c>
      <c r="Q5" s="124" t="str">
        <f ca="1">G5</f>
        <v>T10DEZ23</v>
      </c>
    </row>
    <row r="6" spans="2:18" x14ac:dyDescent="0.25">
      <c r="B6" s="106" t="s">
        <v>105</v>
      </c>
      <c r="C6" s="2">
        <f ca="1">SUMIFS(Extranet!$H:$H,Extranet!$C:$C,$B6,Extranet!$D:$D,C$5)</f>
        <v>0</v>
      </c>
      <c r="D6" s="2">
        <f ca="1">SUMIFS(Extranet!$H:$H,Extranet!$C:$C,$B6,Extranet!$D:$D,D$5)</f>
        <v>0</v>
      </c>
      <c r="E6" s="2">
        <f ca="1">SUMIFS(Extranet!$H:$H,Extranet!$C:$C,$B6,Extranet!$D:$D,E$5)</f>
        <v>0</v>
      </c>
      <c r="F6" s="2">
        <f ca="1">SUMIFS(Extranet!$H:$H,Extranet!$C:$C,$B6,Extranet!$D:$D,F$5)</f>
        <v>0</v>
      </c>
      <c r="G6" s="111">
        <f ca="1">SUMIFS(Extranet!$H:$H,Extranet!$C:$C,$B6,Extranet!$D:$D,G$5)</f>
        <v>0</v>
      </c>
      <c r="H6" s="113" t="e">
        <f ca="1">C6*_xll.BDP(H$5&amp;" Curncy","contract_value")*dolarbmf</f>
        <v>#VALUE!</v>
      </c>
      <c r="I6" s="4" t="e">
        <f ca="1">D6*_xll.BDP(I$5&amp;" Curncy","contract_value")*dolarbmf</f>
        <v>#VALUE!</v>
      </c>
      <c r="J6" s="4">
        <f ca="1">E6*_xll.BDP(J$5&amp;" Curncy","contract_value")*dolarbmf</f>
        <v>0</v>
      </c>
      <c r="K6" s="4">
        <f ca="1">F6*_xll.BDP(K$5&amp;" Curncy","contract_value")*dolarbmf</f>
        <v>0</v>
      </c>
      <c r="L6" s="116" t="e">
        <f ca="1">G6*_xll.BDP(L$5&amp;" Comdty","contract_value")*dolarbmf</f>
        <v>#VALUE!</v>
      </c>
      <c r="M6" s="118" t="e">
        <f ca="1">H6/VLOOKUP($B6,'Base CDI'!$A:$D,3,0)</f>
        <v>#VALUE!</v>
      </c>
      <c r="N6" s="3" t="e">
        <f ca="1">I6/VLOOKUP($B6,'Base CDI'!$A:$D,3,0)</f>
        <v>#VALUE!</v>
      </c>
      <c r="O6" s="3" t="e">
        <f ca="1">J6/VLOOKUP($B6,'Base CDI'!$A:$D,3,0)</f>
        <v>#VALUE!</v>
      </c>
      <c r="P6" s="3" t="e">
        <f ca="1">K6/VLOOKUP($B6,'Base CDI'!$A:$D,3,0)</f>
        <v>#VALUE!</v>
      </c>
      <c r="Q6" s="213" t="e">
        <f ca="1">L6/VLOOKUP($B6,'Base CDI'!$A:$D,3,0)</f>
        <v>#VALUE!</v>
      </c>
      <c r="R6" s="135" t="e">
        <f t="shared" ref="R6:R15" ca="1" si="0">SUM(M6:Q6)</f>
        <v>#VALUE!</v>
      </c>
    </row>
    <row r="7" spans="2:18" x14ac:dyDescent="0.25">
      <c r="B7" s="106" t="s">
        <v>104</v>
      </c>
      <c r="C7" s="2">
        <f ca="1">SUMIFS(Extranet!$H:$H,Extranet!$C:$C,$B7,Extranet!$D:$D,C$5)</f>
        <v>0</v>
      </c>
      <c r="D7" s="2">
        <f ca="1">SUMIFS(Extranet!$H:$H,Extranet!$C:$C,$B7,Extranet!$D:$D,D$5)</f>
        <v>0</v>
      </c>
      <c r="E7" s="2">
        <f ca="1">SUMIFS(Extranet!$H:$H,Extranet!$C:$C,$B7,Extranet!$D:$D,E$5)</f>
        <v>0</v>
      </c>
      <c r="F7" s="2">
        <f ca="1">SUMIFS(Extranet!$H:$H,Extranet!$C:$C,$B7,Extranet!$D:$D,F$5)</f>
        <v>0</v>
      </c>
      <c r="G7" s="111">
        <f ca="1">SUMIFS(Extranet!$H:$H,Extranet!$C:$C,$B7,Extranet!$D:$D,G$5)</f>
        <v>0</v>
      </c>
      <c r="H7" s="113" t="e">
        <f ca="1">C7*_xll.BDP(H$5&amp;" Curncy","contract_value")*dolarbmf</f>
        <v>#VALUE!</v>
      </c>
      <c r="I7" s="4" t="e">
        <f ca="1">D7*_xll.BDP(I$5&amp;" Curncy","contract_value")*dolarbmf</f>
        <v>#VALUE!</v>
      </c>
      <c r="J7" s="4">
        <f ca="1">E7*_xll.BDP(J$5&amp;" Curncy","contract_value")*dolarbmf</f>
        <v>0</v>
      </c>
      <c r="K7" s="4">
        <f ca="1">F7*_xll.BDP(K$5&amp;" Curncy","contract_value")*dolarbmf</f>
        <v>0</v>
      </c>
      <c r="L7" s="116" t="e">
        <f ca="1">G7*_xll.BDP(L$5&amp;" Comdty","contract_value")*dolarbmf</f>
        <v>#VALUE!</v>
      </c>
      <c r="M7" s="118" t="e">
        <f ca="1">H7/VLOOKUP($B7,'Base CDI'!$A:$D,3,0)</f>
        <v>#VALUE!</v>
      </c>
      <c r="N7" s="3" t="e">
        <f ca="1">I7/VLOOKUP($B7,'Base CDI'!$A:$D,3,0)</f>
        <v>#VALUE!</v>
      </c>
      <c r="O7" s="3" t="e">
        <f ca="1">J7/VLOOKUP($B7,'Base CDI'!$A:$D,3,0)</f>
        <v>#VALUE!</v>
      </c>
      <c r="P7" s="3" t="e">
        <f ca="1">K7/VLOOKUP($B7,'Base CDI'!$A:$D,3,0)</f>
        <v>#VALUE!</v>
      </c>
      <c r="Q7" s="213" t="e">
        <f ca="1">L7/VLOOKUP($B7,'Base CDI'!$A:$D,3,0)</f>
        <v>#VALUE!</v>
      </c>
      <c r="R7" s="135" t="e">
        <f t="shared" ca="1" si="0"/>
        <v>#VALUE!</v>
      </c>
    </row>
    <row r="8" spans="2:18" x14ac:dyDescent="0.25">
      <c r="B8" s="106" t="s">
        <v>100</v>
      </c>
      <c r="C8" s="2">
        <f ca="1">SUMIFS(Extranet!$H:$H,Extranet!$C:$C,$B8,Extranet!$D:$D,C$5)</f>
        <v>0</v>
      </c>
      <c r="D8" s="2">
        <f ca="1">SUMIFS(Extranet!$H:$H,Extranet!$C:$C,$B8,Extranet!$D:$D,D$5)</f>
        <v>0</v>
      </c>
      <c r="E8" s="2">
        <f ca="1">SUMIFS(Extranet!$H:$H,Extranet!$C:$C,$B8,Extranet!$D:$D,E$5)</f>
        <v>0</v>
      </c>
      <c r="F8" s="2">
        <f ca="1">SUMIFS(Extranet!$H:$H,Extranet!$C:$C,$B8,Extranet!$D:$D,F$5)</f>
        <v>0</v>
      </c>
      <c r="G8" s="111">
        <f ca="1">SUMIFS(Extranet!$H:$H,Extranet!$C:$C,$B8,Extranet!$D:$D,G$5)</f>
        <v>0</v>
      </c>
      <c r="H8" s="113" t="e">
        <f ca="1">C8*_xll.BDP(H$5&amp;" Curncy","contract_value")*dolarbmf</f>
        <v>#VALUE!</v>
      </c>
      <c r="I8" s="4" t="e">
        <f ca="1">D8*_xll.BDP(I$5&amp;" Curncy","contract_value")*dolarbmf</f>
        <v>#VALUE!</v>
      </c>
      <c r="J8" s="4">
        <f ca="1">E8*_xll.BDP(J$5&amp;" Curncy","contract_value")*dolarbmf</f>
        <v>0</v>
      </c>
      <c r="K8" s="4">
        <f ca="1">F8*_xll.BDP(K$5&amp;" Curncy","contract_value")*dolarbmf</f>
        <v>0</v>
      </c>
      <c r="L8" s="116" t="e">
        <f ca="1">G8*_xll.BDP(L$5&amp;" Comdty","contract_value")*dolarbmf</f>
        <v>#VALUE!</v>
      </c>
      <c r="M8" s="118" t="e">
        <f ca="1">H8/VLOOKUP($B8,'Base CDI'!$A:$D,3,0)</f>
        <v>#VALUE!</v>
      </c>
      <c r="N8" s="3" t="e">
        <f ca="1">I8/VLOOKUP($B8,'Base CDI'!$A:$D,3,0)</f>
        <v>#VALUE!</v>
      </c>
      <c r="O8" s="3" t="e">
        <f ca="1">J8/VLOOKUP($B8,'Base CDI'!$A:$D,3,0)</f>
        <v>#VALUE!</v>
      </c>
      <c r="P8" s="3" t="e">
        <f ca="1">K8/VLOOKUP($B8,'Base CDI'!$A:$D,3,0)</f>
        <v>#VALUE!</v>
      </c>
      <c r="Q8" s="213" t="e">
        <f ca="1">L8/VLOOKUP($B8,'Base CDI'!$A:$D,3,0)</f>
        <v>#VALUE!</v>
      </c>
      <c r="R8" s="135" t="e">
        <f t="shared" ca="1" si="0"/>
        <v>#VALUE!</v>
      </c>
    </row>
    <row r="9" spans="2:18" x14ac:dyDescent="0.25">
      <c r="B9" s="106" t="s">
        <v>335</v>
      </c>
      <c r="C9" s="2">
        <f ca="1">SUMIFS(Extranet!$H:$H,Extranet!$C:$C,$B9,Extranet!$D:$D,C$5)</f>
        <v>0</v>
      </c>
      <c r="D9" s="2">
        <f ca="1">SUMIFS(Extranet!$H:$H,Extranet!$C:$C,$B9,Extranet!$D:$D,D$5)</f>
        <v>0</v>
      </c>
      <c r="E9" s="2">
        <f ca="1">SUMIFS(Extranet!$H:$H,Extranet!$C:$C,$B9,Extranet!$D:$D,E$5)</f>
        <v>0</v>
      </c>
      <c r="F9" s="2">
        <f ca="1">SUMIFS(Extranet!$H:$H,Extranet!$C:$C,$B9,Extranet!$D:$D,F$5)</f>
        <v>0</v>
      </c>
      <c r="G9" s="111">
        <f ca="1">SUMIFS(Extranet!$H:$H,Extranet!$C:$C,$B9,Extranet!$D:$D,G$5)</f>
        <v>0</v>
      </c>
      <c r="H9" s="113" t="e">
        <f ca="1">C9*_xll.BDP(H$5&amp;" Curncy","contract_value")*dolarbmf</f>
        <v>#VALUE!</v>
      </c>
      <c r="I9" s="4" t="e">
        <f ca="1">D9*_xll.BDP(I$5&amp;" Curncy","contract_value")*dolarbmf</f>
        <v>#VALUE!</v>
      </c>
      <c r="J9" s="4">
        <f ca="1">E9*_xll.BDP(J$5&amp;" Curncy","contract_value")*dolarbmf</f>
        <v>0</v>
      </c>
      <c r="K9" s="4">
        <f ca="1">F9*_xll.BDP(K$5&amp;" Curncy","contract_value")*dolarbmf</f>
        <v>0</v>
      </c>
      <c r="L9" s="116" t="e">
        <f ca="1">G9*_xll.BDP(L$5&amp;" Comdty","contract_value")*dolarbmf</f>
        <v>#VALUE!</v>
      </c>
      <c r="M9" s="118" t="e">
        <f ca="1">H9/VLOOKUP($B9,'Base CDI'!$A:$D,3,0)</f>
        <v>#VALUE!</v>
      </c>
      <c r="N9" s="3" t="e">
        <f ca="1">I9/VLOOKUP($B9,'Base CDI'!$A:$D,3,0)</f>
        <v>#VALUE!</v>
      </c>
      <c r="O9" s="3" t="e">
        <f ca="1">J9/VLOOKUP($B9,'Base CDI'!$A:$D,3,0)</f>
        <v>#VALUE!</v>
      </c>
      <c r="P9" s="3" t="e">
        <f ca="1">K9/VLOOKUP($B9,'Base CDI'!$A:$D,3,0)</f>
        <v>#VALUE!</v>
      </c>
      <c r="Q9" s="213" t="e">
        <f ca="1">L9/VLOOKUP($B9,'Base CDI'!$A:$D,3,0)</f>
        <v>#VALUE!</v>
      </c>
      <c r="R9" s="135" t="e">
        <f t="shared" ca="1" si="0"/>
        <v>#VALUE!</v>
      </c>
    </row>
    <row r="10" spans="2:18" x14ac:dyDescent="0.25">
      <c r="B10" s="106" t="s">
        <v>339</v>
      </c>
      <c r="C10" s="2">
        <f ca="1">SUMIFS(Extranet!$H:$H,Extranet!$C:$C,$B10,Extranet!$D:$D,C$5)</f>
        <v>0</v>
      </c>
      <c r="D10" s="2">
        <f ca="1">SUMIFS(Extranet!$H:$H,Extranet!$C:$C,$B10,Extranet!$D:$D,D$5)</f>
        <v>0</v>
      </c>
      <c r="E10" s="2">
        <f ca="1">SUMIFS(Extranet!$H:$H,Extranet!$C:$C,$B10,Extranet!$D:$D,E$5)</f>
        <v>0</v>
      </c>
      <c r="F10" s="2">
        <f ca="1">SUMIFS(Extranet!$H:$H,Extranet!$C:$C,$B10,Extranet!$D:$D,F$5)</f>
        <v>0</v>
      </c>
      <c r="G10" s="111">
        <f ca="1">SUMIFS(Extranet!$H:$H,Extranet!$C:$C,$B10,Extranet!$D:$D,G$5)</f>
        <v>0</v>
      </c>
      <c r="H10" s="113" t="e">
        <f ca="1">C10*_xll.BDP(H$5&amp;" Curncy","contract_value")*dolarbmf</f>
        <v>#VALUE!</v>
      </c>
      <c r="I10" s="4" t="e">
        <f ca="1">D10*_xll.BDP(I$5&amp;" Curncy","contract_value")*dolarbmf</f>
        <v>#VALUE!</v>
      </c>
      <c r="J10" s="4">
        <f ca="1">E10*_xll.BDP(J$5&amp;" Curncy","contract_value")*dolarbmf</f>
        <v>0</v>
      </c>
      <c r="K10" s="4">
        <f ca="1">F10*_xll.BDP(K$5&amp;" Curncy","contract_value")*dolarbmf</f>
        <v>0</v>
      </c>
      <c r="L10" s="116" t="e">
        <f ca="1">G10*_xll.BDP(L$5&amp;" Comdty","contract_value")*dolarbmf</f>
        <v>#VALUE!</v>
      </c>
      <c r="M10" s="118" t="e">
        <f ca="1">H10/VLOOKUP($B10,'Base CDI'!$A:$D,3,0)</f>
        <v>#VALUE!</v>
      </c>
      <c r="N10" s="3" t="e">
        <f ca="1">I10/VLOOKUP($B10,'Base CDI'!$A:$D,3,0)</f>
        <v>#VALUE!</v>
      </c>
      <c r="O10" s="3" t="e">
        <f ca="1">J10/VLOOKUP($B10,'Base CDI'!$A:$D,3,0)</f>
        <v>#VALUE!</v>
      </c>
      <c r="P10" s="3" t="e">
        <f ca="1">K10/VLOOKUP($B10,'Base CDI'!$A:$D,3,0)</f>
        <v>#VALUE!</v>
      </c>
      <c r="Q10" s="213" t="e">
        <f ca="1">L10/VLOOKUP($B10,'Base CDI'!$A:$D,3,0)</f>
        <v>#VALUE!</v>
      </c>
      <c r="R10" s="135" t="e">
        <f t="shared" ca="1" si="0"/>
        <v>#VALUE!</v>
      </c>
    </row>
    <row r="11" spans="2:18" x14ac:dyDescent="0.25">
      <c r="B11" s="106" t="s">
        <v>338</v>
      </c>
      <c r="C11" s="2">
        <f ca="1">SUMIFS(Extranet!$H:$H,Extranet!$C:$C,$B11,Extranet!$D:$D,C$5)</f>
        <v>0</v>
      </c>
      <c r="D11" s="2">
        <f ca="1">SUMIFS(Extranet!$H:$H,Extranet!$C:$C,$B11,Extranet!$D:$D,D$5)</f>
        <v>0</v>
      </c>
      <c r="E11" s="2">
        <f ca="1">SUMIFS(Extranet!$H:$H,Extranet!$C:$C,$B11,Extranet!$D:$D,E$5)</f>
        <v>0</v>
      </c>
      <c r="F11" s="2">
        <f ca="1">SUMIFS(Extranet!$H:$H,Extranet!$C:$C,$B11,Extranet!$D:$D,F$5)</f>
        <v>0</v>
      </c>
      <c r="G11" s="111">
        <f ca="1">SUMIFS(Extranet!$H:$H,Extranet!$C:$C,$B11,Extranet!$D:$D,G$5)</f>
        <v>0</v>
      </c>
      <c r="H11" s="113" t="e">
        <f ca="1">C11*_xll.BDP(H$5&amp;" Curncy","contract_value")*dolarbmf</f>
        <v>#VALUE!</v>
      </c>
      <c r="I11" s="4" t="e">
        <f ca="1">D11*_xll.BDP(I$5&amp;" Curncy","contract_value")*dolarbmf</f>
        <v>#VALUE!</v>
      </c>
      <c r="J11" s="4">
        <f ca="1">E11*_xll.BDP(J$5&amp;" Curncy","contract_value")*dolarbmf</f>
        <v>0</v>
      </c>
      <c r="K11" s="4">
        <f ca="1">F11*_xll.BDP(K$5&amp;" Curncy","contract_value")*dolarbmf</f>
        <v>0</v>
      </c>
      <c r="L11" s="116" t="e">
        <f ca="1">G11*_xll.BDP(L$5&amp;" Comdty","contract_value")*dolarbmf</f>
        <v>#VALUE!</v>
      </c>
      <c r="M11" s="118" t="e">
        <f ca="1">H11/VLOOKUP($B11,'Base CDI'!$A:$D,3,0)</f>
        <v>#VALUE!</v>
      </c>
      <c r="N11" s="3" t="e">
        <f ca="1">I11/VLOOKUP($B11,'Base CDI'!$A:$D,3,0)</f>
        <v>#VALUE!</v>
      </c>
      <c r="O11" s="3" t="e">
        <f ca="1">J11/VLOOKUP($B11,'Base CDI'!$A:$D,3,0)</f>
        <v>#VALUE!</v>
      </c>
      <c r="P11" s="3" t="e">
        <f ca="1">K11/VLOOKUP($B11,'Base CDI'!$A:$D,3,0)</f>
        <v>#VALUE!</v>
      </c>
      <c r="Q11" s="213" t="e">
        <f ca="1">L11/VLOOKUP($B11,'Base CDI'!$A:$D,3,0)</f>
        <v>#VALUE!</v>
      </c>
      <c r="R11" s="135" t="e">
        <f t="shared" ca="1" si="0"/>
        <v>#VALUE!</v>
      </c>
    </row>
    <row r="12" spans="2:18" x14ac:dyDescent="0.25">
      <c r="B12" s="106" t="s">
        <v>267</v>
      </c>
      <c r="C12" s="2">
        <f ca="1">SUMIFS(Extranet!$H:$H,Extranet!$C:$C,$B12,Extranet!$D:$D,C$5)</f>
        <v>0</v>
      </c>
      <c r="D12" s="2">
        <f ca="1">SUMIFS(Extranet!$H:$H,Extranet!$C:$C,$B12,Extranet!$D:$D,D$5)</f>
        <v>0</v>
      </c>
      <c r="E12" s="2">
        <f ca="1">SUMIFS(Extranet!$H:$H,Extranet!$C:$C,$B12,Extranet!$D:$D,E$5)</f>
        <v>0</v>
      </c>
      <c r="F12" s="2">
        <f ca="1">SUMIFS(Extranet!$H:$H,Extranet!$C:$C,$B12,Extranet!$D:$D,F$5)</f>
        <v>0</v>
      </c>
      <c r="G12" s="2">
        <f ca="1">SUMIFS(Extranet!$H:$H,Extranet!$C:$C,$B12,Extranet!$D:$D,G$5)</f>
        <v>0</v>
      </c>
      <c r="H12" s="113" t="e">
        <f ca="1">C12*_xll.BDP(H$5&amp;" Curncy","contract_value")*dolarbmf</f>
        <v>#VALUE!</v>
      </c>
      <c r="I12" s="4" t="e">
        <f ca="1">D12*_xll.BDP(I$5&amp;" Curncy","contract_value")*dolarbmf</f>
        <v>#VALUE!</v>
      </c>
      <c r="J12" s="4">
        <f ca="1">E12*_xll.BDP(J$5&amp;" Curncy","contract_value")*dolarbmf</f>
        <v>0</v>
      </c>
      <c r="K12" s="4">
        <f ca="1">F12*_xll.BDP(K$5&amp;" Curncy","contract_value")*dolarbmf</f>
        <v>0</v>
      </c>
      <c r="L12" s="116" t="e">
        <f ca="1">G12*_xll.BDP(L$5&amp;" Comdty","contract_value")*dolarbmf</f>
        <v>#VALUE!</v>
      </c>
      <c r="M12" s="118" t="e">
        <f ca="1">H12/VLOOKUP($B12,'Base CDI'!$A:$D,3,0)</f>
        <v>#VALUE!</v>
      </c>
      <c r="N12" s="3" t="e">
        <f ca="1">I12/VLOOKUP($B12,'Base CDI'!$A:$D,3,0)</f>
        <v>#VALUE!</v>
      </c>
      <c r="O12" s="3" t="e">
        <f ca="1">J12/VLOOKUP($B12,'Base CDI'!$A:$D,3,0)</f>
        <v>#VALUE!</v>
      </c>
      <c r="P12" s="3" t="e">
        <f ca="1">K12/VLOOKUP($B12,'Base CDI'!$A:$D,3,0)</f>
        <v>#VALUE!</v>
      </c>
      <c r="Q12" s="213" t="e">
        <f ca="1">L12/VLOOKUP($B12,'Base CDI'!$A:$D,3,0)</f>
        <v>#VALUE!</v>
      </c>
      <c r="R12" s="135" t="e">
        <f t="shared" ca="1" si="0"/>
        <v>#VALUE!</v>
      </c>
    </row>
    <row r="13" spans="2:18" x14ac:dyDescent="0.25">
      <c r="B13" s="106" t="s">
        <v>108</v>
      </c>
      <c r="C13" s="2">
        <f ca="1">SUMIFS(Extranet!$H:$H,Extranet!$C:$C,$B13,Extranet!$D:$D,C$5)</f>
        <v>0</v>
      </c>
      <c r="D13" s="2">
        <f ca="1">SUMIFS(Extranet!$H:$H,Extranet!$C:$C,$B13,Extranet!$D:$D,D$5)</f>
        <v>0</v>
      </c>
      <c r="E13" s="2">
        <f ca="1">SUMIFS(Extranet!$H:$H,Extranet!$C:$C,$B13,Extranet!$D:$D,E$5)</f>
        <v>0</v>
      </c>
      <c r="F13" s="2">
        <f ca="1">SUMIFS(Extranet!$H:$H,Extranet!$C:$C,$B13,Extranet!$D:$D,F$5)</f>
        <v>0</v>
      </c>
      <c r="G13" s="2">
        <f ca="1">SUMIFS(Extranet!$H:$H,Extranet!$C:$C,$B13,Extranet!$D:$D,G$5)</f>
        <v>0</v>
      </c>
      <c r="H13" s="113" t="e">
        <f ca="1">C13*_xll.BDP(H$5&amp;" Curncy","contract_value")*dolarbmf</f>
        <v>#VALUE!</v>
      </c>
      <c r="I13" s="4" t="e">
        <f ca="1">D13*_xll.BDP(I$5&amp;" Curncy","contract_value")*dolarbmf</f>
        <v>#VALUE!</v>
      </c>
      <c r="J13" s="4">
        <f ca="1">E13*_xll.BDP(J$5&amp;" Curncy","contract_value")*dolarbmf</f>
        <v>0</v>
      </c>
      <c r="K13" s="4">
        <f ca="1">F13*_xll.BDP(K$5&amp;" Curncy","contract_value")*dolarbmf</f>
        <v>0</v>
      </c>
      <c r="L13" s="116" t="e">
        <f ca="1">G13*_xll.BDP(L$5&amp;" Comdty","contract_value")*dolarbmf</f>
        <v>#VALUE!</v>
      </c>
      <c r="M13" s="118" t="e">
        <f ca="1">H13/VLOOKUP($B13,'Base CDI'!$A:$D,3,0)</f>
        <v>#VALUE!</v>
      </c>
      <c r="N13" s="3" t="e">
        <f ca="1">I13/VLOOKUP($B13,'Base CDI'!$A:$D,3,0)</f>
        <v>#VALUE!</v>
      </c>
      <c r="O13" s="3" t="e">
        <f ca="1">J13/VLOOKUP($B13,'Base CDI'!$A:$D,3,0)</f>
        <v>#VALUE!</v>
      </c>
      <c r="P13" s="3" t="e">
        <f ca="1">K13/VLOOKUP($B13,'Base CDI'!$A:$D,3,0)</f>
        <v>#VALUE!</v>
      </c>
      <c r="Q13" s="213" t="e">
        <f ca="1">L13/VLOOKUP($B13,'Base CDI'!$A:$D,3,0)</f>
        <v>#VALUE!</v>
      </c>
      <c r="R13" s="135" t="e">
        <f t="shared" ca="1" si="0"/>
        <v>#VALUE!</v>
      </c>
    </row>
    <row r="14" spans="2:18" x14ac:dyDescent="0.25">
      <c r="B14" s="106" t="s">
        <v>334</v>
      </c>
      <c r="C14" s="219">
        <f ca="1">SUMIFS(Extranet!$H:$H,Extranet!$C:$C,$B14,Extranet!$D:$D,C$5)</f>
        <v>0</v>
      </c>
      <c r="D14" s="2">
        <f ca="1">SUMIFS(Extranet!$H:$H,Extranet!$C:$C,$B14,Extranet!$D:$D,D$5)</f>
        <v>0</v>
      </c>
      <c r="E14" s="2">
        <f ca="1">SUMIFS(Extranet!$H:$H,Extranet!$C:$C,$B14,Extranet!$D:$D,E$5)</f>
        <v>0</v>
      </c>
      <c r="F14" s="2">
        <f ca="1">SUMIFS(Extranet!$H:$H,Extranet!$C:$C,$B14,Extranet!$D:$D,F$5)</f>
        <v>-10</v>
      </c>
      <c r="G14" s="2">
        <f ca="1">SUMIFS(Extranet!$H:$H,Extranet!$C:$C,$B14,Extranet!$D:$D,G$5)</f>
        <v>0</v>
      </c>
      <c r="H14" s="113" t="e">
        <f ca="1">C14*_xll.BDP(H$5&amp;" Curncy","contract_value")*dolarbmf</f>
        <v>#VALUE!</v>
      </c>
      <c r="I14" s="4" t="e">
        <f ca="1">D14*_xll.BDP(I$5&amp;" Curncy","contract_value")*dolarbmf</f>
        <v>#VALUE!</v>
      </c>
      <c r="J14" s="4">
        <f ca="1">E14*_xll.BDP(J$5&amp;" Curncy","contract_value")*dolarbmf</f>
        <v>0</v>
      </c>
      <c r="K14" s="4">
        <f ca="1">F14*_xll.BDP(K$5&amp;" Curncy","contract_value")*dolarbmf</f>
        <v>-2151807.1376334461</v>
      </c>
      <c r="L14" s="116" t="e">
        <f ca="1">G14*_xll.BDP(L$5&amp;" Comdty","contract_value")*dolarbmf</f>
        <v>#VALUE!</v>
      </c>
      <c r="M14" s="118" t="e">
        <f ca="1">H14/VLOOKUP($B14,'Base CDI'!$A:$D,3,0)</f>
        <v>#VALUE!</v>
      </c>
      <c r="N14" s="3" t="e">
        <f ca="1">I14/VLOOKUP($B14,'Base CDI'!$A:$D,3,0)</f>
        <v>#VALUE!</v>
      </c>
      <c r="O14" s="3" t="e">
        <f ca="1">J14/VLOOKUP($B14,'Base CDI'!$A:$D,3,0)</f>
        <v>#VALUE!</v>
      </c>
      <c r="P14" s="3" t="e">
        <f ca="1">K14/VLOOKUP($B14,'Base CDI'!$A:$D,3,0)</f>
        <v>#VALUE!</v>
      </c>
      <c r="Q14" s="213" t="e">
        <f ca="1">L14/VLOOKUP($B14,'Base CDI'!$A:$D,3,0)</f>
        <v>#VALUE!</v>
      </c>
      <c r="R14" s="135" t="e">
        <f t="shared" ca="1" si="0"/>
        <v>#VALUE!</v>
      </c>
    </row>
    <row r="15" spans="2:18" x14ac:dyDescent="0.25">
      <c r="B15" s="107" t="s">
        <v>99</v>
      </c>
      <c r="C15" s="220">
        <f ca="1">SUMIFS(Extranet!$H:$H,Extranet!$C:$C,$B15,Extranet!$D:$D,C$5)</f>
        <v>0</v>
      </c>
      <c r="D15" s="112">
        <f ca="1">SUMIFS(Extranet!$H:$H,Extranet!$C:$C,$B15,Extranet!$D:$D,D$5)</f>
        <v>0</v>
      </c>
      <c r="E15" s="112">
        <f ca="1">SUMIFS(Extranet!$H:$H,Extranet!$C:$C,$B15,Extranet!$D:$D,E$5)</f>
        <v>0</v>
      </c>
      <c r="F15" s="112">
        <f ca="1">SUMIFS(Extranet!$H:$H,Extranet!$C:$C,$B15,Extranet!$D:$D,F$5)</f>
        <v>0</v>
      </c>
      <c r="G15" s="112">
        <f ca="1">SUMIFS(Extranet!$H:$H,Extranet!$C:$C,$B15,Extranet!$D:$D,G$5)</f>
        <v>0</v>
      </c>
      <c r="H15" s="114" t="e">
        <f ca="1">C15*_xll.BDP(H$5&amp;" Curncy","contract_value")*dolarbmf</f>
        <v>#VALUE!</v>
      </c>
      <c r="I15" s="115" t="e">
        <f ca="1">D15*_xll.BDP(I$5&amp;" Curncy","contract_value")*dolarbmf</f>
        <v>#VALUE!</v>
      </c>
      <c r="J15" s="115">
        <f ca="1">E15*_xll.BDP(J$5&amp;" Curncy","contract_value")*dolarbmf</f>
        <v>0</v>
      </c>
      <c r="K15" s="115">
        <f ca="1">F15*_xll.BDP(K$5&amp;" Curncy","contract_value")*dolarbmf</f>
        <v>0</v>
      </c>
      <c r="L15" s="117" t="e">
        <f ca="1">G15*_xll.BDP(L$5&amp;" Comdty","contract_value")*dolarbmf</f>
        <v>#VALUE!</v>
      </c>
      <c r="M15" s="119" t="e">
        <f ca="1">H15/VLOOKUP($B15,'Base CDI'!$A:$D,3,0)</f>
        <v>#VALUE!</v>
      </c>
      <c r="N15" s="120" t="e">
        <f ca="1">I15/VLOOKUP($B15,'Base CDI'!$A:$D,3,0)</f>
        <v>#VALUE!</v>
      </c>
      <c r="O15" s="120" t="e">
        <f ca="1">J15/VLOOKUP($B15,'Base CDI'!$A:$D,3,0)</f>
        <v>#VALUE!</v>
      </c>
      <c r="P15" s="120" t="e">
        <f ca="1">K15/VLOOKUP($B15,'Base CDI'!$A:$D,3,0)</f>
        <v>#VALUE!</v>
      </c>
      <c r="Q15" s="214" t="e">
        <f ca="1">L15/VLOOKUP($B15,'Base CDI'!$A:$D,3,0)</f>
        <v>#VALUE!</v>
      </c>
      <c r="R15" s="135" t="e">
        <f t="shared" ca="1" si="0"/>
        <v>#VALUE!</v>
      </c>
    </row>
    <row r="16" spans="2:18" x14ac:dyDescent="0.25">
      <c r="C16" s="2">
        <f ca="1">SUM(C6:C15)</f>
        <v>0</v>
      </c>
      <c r="D16" s="2">
        <f ca="1">SUM(D6:D15)</f>
        <v>0</v>
      </c>
      <c r="E16" s="2">
        <f ca="1">SUM(E6:E15)</f>
        <v>0</v>
      </c>
      <c r="F16" s="2">
        <f ca="1">SUM(F6:F15)</f>
        <v>-10</v>
      </c>
      <c r="G16" s="2">
        <f ca="1">SUM(G6:G15)</f>
        <v>0</v>
      </c>
    </row>
    <row r="17" spans="2:20" x14ac:dyDescent="0.25">
      <c r="J17" s="5"/>
      <c r="K17" s="5"/>
    </row>
    <row r="18" spans="2:20" x14ac:dyDescent="0.25">
      <c r="B18" s="69"/>
      <c r="I18" s="69"/>
      <c r="J18" s="5"/>
      <c r="K18" s="5"/>
      <c r="L18" s="2"/>
      <c r="M18" s="2"/>
      <c r="N18" s="4"/>
      <c r="O18" s="4"/>
      <c r="P18" s="4"/>
      <c r="Q18" s="4"/>
      <c r="R18" s="4"/>
    </row>
    <row r="19" spans="2:20" x14ac:dyDescent="0.25">
      <c r="C19" s="351" t="s">
        <v>355</v>
      </c>
      <c r="D19" s="352"/>
      <c r="E19" s="352"/>
      <c r="F19" s="352"/>
      <c r="G19" s="353"/>
      <c r="H19" s="2"/>
      <c r="J19" s="2"/>
      <c r="M19" s="154" t="s">
        <v>64</v>
      </c>
      <c r="N19" s="160" t="e">
        <f ca="1">VLOOKUP(M19,#REF!,2,0)</f>
        <v>#REF!</v>
      </c>
      <c r="O19" s="4"/>
      <c r="P19" s="4"/>
      <c r="Q19" s="4"/>
      <c r="R19" s="4"/>
    </row>
    <row r="20" spans="2:20" x14ac:dyDescent="0.25">
      <c r="B20" s="105" t="s">
        <v>348</v>
      </c>
      <c r="C20" s="108" t="str">
        <f ca="1">H5</f>
        <v>GDZ23</v>
      </c>
      <c r="D20" s="109" t="str">
        <f ca="1">I5</f>
        <v>GDF25</v>
      </c>
      <c r="E20" s="109" t="str">
        <f ca="1">J5</f>
        <v>GDF27</v>
      </c>
      <c r="F20" s="109" t="str">
        <f ca="1">K5</f>
        <v>GDF31</v>
      </c>
      <c r="G20" s="110" t="str">
        <f ca="1">L5</f>
        <v>OIZ3</v>
      </c>
      <c r="H20" s="125" t="s">
        <v>155</v>
      </c>
      <c r="I20" s="125" t="s">
        <v>356</v>
      </c>
      <c r="J20" s="125" t="s">
        <v>357</v>
      </c>
      <c r="L20" s="105" t="s">
        <v>348</v>
      </c>
      <c r="M20" s="122" t="s">
        <v>118</v>
      </c>
      <c r="N20" s="122" t="s">
        <v>47</v>
      </c>
      <c r="O20" s="122" t="s">
        <v>355</v>
      </c>
      <c r="P20" s="129" t="s">
        <v>356</v>
      </c>
      <c r="Q20" s="129" t="s">
        <v>357</v>
      </c>
      <c r="R20" s="105" t="s">
        <v>400</v>
      </c>
    </row>
    <row r="21" spans="2:20" x14ac:dyDescent="0.25">
      <c r="B21" s="106" t="s">
        <v>105</v>
      </c>
      <c r="C21" s="113" t="e">
        <f ca="1">_xll.BDP(H$5&amp;" Curncy","FUT_TICK_VAL")*0.5*C6*dolarbmf</f>
        <v>#VALUE!</v>
      </c>
      <c r="D21" s="4" t="e">
        <f ca="1">_xll.BDP(I$5&amp;" Curncy","FUT_TICK_VAL")*0.5*D6*dolarbmf</f>
        <v>#VALUE!</v>
      </c>
      <c r="E21" s="4">
        <f ca="1">_xll.BDP(J$5&amp;" Curncy","FUT_TICK_VAL")*0.5*E6*dolarbmf</f>
        <v>0</v>
      </c>
      <c r="F21" s="4">
        <f ca="1">_xll.BDP(K$5&amp;" Curncy","FUT_TICK_VAL")*0.5*F6*dolarbmf</f>
        <v>0</v>
      </c>
      <c r="G21" s="121" t="e">
        <f ca="1">dolarbmf*(_xll.BDP(G$20&amp;" Comdty","RISK_MID")*(G6*_xll.BDP(G$20&amp;" Comdty","PX_LAST",)))/10</f>
        <v>#VALUE!</v>
      </c>
      <c r="H21" s="132" t="e">
        <f t="shared" ref="H21:H31" ca="1" si="1">SUM(C21:G21)</f>
        <v>#VALUE!</v>
      </c>
      <c r="I21" s="136" t="e">
        <f ca="1">H21/VLOOKUP(B21,'Base CDI'!$A:$D,3,0)</f>
        <v>#VALUE!</v>
      </c>
      <c r="J21" s="130" t="e">
        <f ca="1">H21/VLOOKUP(B21,'Base CDI'!$A:$D,4,0)</f>
        <v>#VALUE!</v>
      </c>
      <c r="L21" s="106" t="s">
        <v>105</v>
      </c>
      <c r="M21" s="4">
        <f ca="1">SUMIFS(Extranet!$J:$J,Extranet!$C:$C,$L21,Extranet!$D:$D,M$20)</f>
        <v>0</v>
      </c>
      <c r="N21" s="130">
        <f ca="1">SUMIFS(Extranet!$L:$L,Extranet!$C:$C,$L21,Extranet!$D:$D,M$20)</f>
        <v>0</v>
      </c>
      <c r="O21" s="4" t="e">
        <f t="shared" ref="O21:O29" ca="1" si="2">$N$19*N21</f>
        <v>#REF!</v>
      </c>
      <c r="P21" s="136" t="e">
        <f ca="1">O21/VLOOKUP(L21,'Base CDI'!$A:$D,3,0)</f>
        <v>#REF!</v>
      </c>
      <c r="Q21" s="130" t="e">
        <f ca="1">O21/VLOOKUP(L21,'Base CDI'!$A:$D,4,0)</f>
        <v>#REF!</v>
      </c>
      <c r="R21" s="158" t="e">
        <f t="shared" ref="R21:R28" ca="1" si="3">SUM(O21,H21)</f>
        <v>#REF!</v>
      </c>
    </row>
    <row r="22" spans="2:20" x14ac:dyDescent="0.25">
      <c r="B22" s="106" t="s">
        <v>104</v>
      </c>
      <c r="C22" s="113" t="e">
        <f ca="1">_xll.BDP(H$5&amp;" Curncy","FUT_TICK_VAL")*0.5*C7*dolarbmf</f>
        <v>#VALUE!</v>
      </c>
      <c r="D22" s="4" t="e">
        <f ca="1">_xll.BDP(I$5&amp;" Curncy","FUT_TICK_VAL")*0.5*D7*dolarbmf</f>
        <v>#VALUE!</v>
      </c>
      <c r="E22" s="4">
        <f ca="1">_xll.BDP(J$5&amp;" Curncy","FUT_TICK_VAL")*0.5*E7*dolarbmf</f>
        <v>0</v>
      </c>
      <c r="F22" s="4">
        <f ca="1">_xll.BDP(K$5&amp;" Curncy","FUT_TICK_VAL")*0.5*F7*dolarbmf</f>
        <v>0</v>
      </c>
      <c r="G22" s="121" t="e">
        <f ca="1">dolarbmf*(_xll.BDP(G$20&amp;" Comdty","RISK_MID")*(G7*_xll.BDP(G$20&amp;" Comdty","PX_LAST",)))/10</f>
        <v>#VALUE!</v>
      </c>
      <c r="H22" s="132" t="e">
        <f t="shared" ca="1" si="1"/>
        <v>#VALUE!</v>
      </c>
      <c r="I22" s="136" t="e">
        <f ca="1">H22/VLOOKUP(B22,'Base CDI'!$A:$D,3,0)</f>
        <v>#VALUE!</v>
      </c>
      <c r="J22" s="130" t="e">
        <f ca="1">H22/VLOOKUP(B22,'Base CDI'!$A:$D,4,0)</f>
        <v>#VALUE!</v>
      </c>
      <c r="L22" s="106" t="s">
        <v>104</v>
      </c>
      <c r="M22" s="4">
        <f ca="1">SUMIFS(Extranet!$J:$J,Extranet!$C:$C,$L22,Extranet!$D:$D,M$20)</f>
        <v>0</v>
      </c>
      <c r="N22" s="130">
        <f ca="1">SUMIFS(Extranet!$L:$L,Extranet!$C:$C,$L22,Extranet!$D:$D,M$20)</f>
        <v>0</v>
      </c>
      <c r="O22" s="4" t="e">
        <f t="shared" ca="1" si="2"/>
        <v>#REF!</v>
      </c>
      <c r="P22" s="136" t="e">
        <f ca="1">O22/VLOOKUP(L22,'Base CDI'!$A:$D,3,0)</f>
        <v>#REF!</v>
      </c>
      <c r="Q22" s="130" t="e">
        <f ca="1">O22/VLOOKUP(L22,'Base CDI'!$A:$D,4,0)</f>
        <v>#REF!</v>
      </c>
      <c r="R22" s="158" t="e">
        <f t="shared" ca="1" si="3"/>
        <v>#REF!</v>
      </c>
    </row>
    <row r="23" spans="2:20" x14ac:dyDescent="0.25">
      <c r="B23" s="106" t="s">
        <v>100</v>
      </c>
      <c r="C23" s="113" t="e">
        <f ca="1">_xll.BDP(H$5&amp;" Curncy","FUT_TICK_VAL")*0.5*C8*dolarbmf</f>
        <v>#VALUE!</v>
      </c>
      <c r="D23" s="4" t="e">
        <f ca="1">_xll.BDP(I$5&amp;" Curncy","FUT_TICK_VAL")*0.5*D8*dolarbmf</f>
        <v>#VALUE!</v>
      </c>
      <c r="E23" s="4">
        <f ca="1">_xll.BDP(J$5&amp;" Curncy","FUT_TICK_VAL")*0.5*E8*dolarbmf</f>
        <v>0</v>
      </c>
      <c r="F23" s="4">
        <f ca="1">_xll.BDP(K$5&amp;" Curncy","FUT_TICK_VAL")*0.5*F8*dolarbmf</f>
        <v>0</v>
      </c>
      <c r="G23" s="121" t="e">
        <f ca="1">dolarbmf*(_xll.BDP(G$20&amp;" Comdty","RISK_MID")*(G8*_xll.BDP(G$20&amp;" Comdty","PX_LAST",)))/10</f>
        <v>#VALUE!</v>
      </c>
      <c r="H23" s="132" t="e">
        <f t="shared" ca="1" si="1"/>
        <v>#VALUE!</v>
      </c>
      <c r="I23" s="136" t="e">
        <f ca="1">H23/VLOOKUP(B23,'Base CDI'!$A:$D,3,0)</f>
        <v>#VALUE!</v>
      </c>
      <c r="J23" s="130" t="e">
        <f ca="1">H23/VLOOKUP(B23,'Base CDI'!$A:$D,4,0)</f>
        <v>#VALUE!</v>
      </c>
      <c r="L23" s="106" t="s">
        <v>100</v>
      </c>
      <c r="M23" s="4">
        <f ca="1">SUMIFS(Extranet!$J:$J,Extranet!$C:$C,$L23,Extranet!$D:$D,M$20)</f>
        <v>0</v>
      </c>
      <c r="N23" s="130">
        <f ca="1">SUMIFS(Extranet!$L:$L,Extranet!$C:$C,$L23,Extranet!$D:$D,M$20)</f>
        <v>0</v>
      </c>
      <c r="O23" s="4" t="e">
        <f t="shared" ca="1" si="2"/>
        <v>#REF!</v>
      </c>
      <c r="P23" s="136" t="e">
        <f ca="1">O23/VLOOKUP(L23,'Base CDI'!$A:$D,3,0)</f>
        <v>#REF!</v>
      </c>
      <c r="Q23" s="130" t="e">
        <f ca="1">O23/VLOOKUP(L23,'Base CDI'!$A:$D,4,0)</f>
        <v>#REF!</v>
      </c>
      <c r="R23" s="158" t="e">
        <f t="shared" ca="1" si="3"/>
        <v>#REF!</v>
      </c>
    </row>
    <row r="24" spans="2:20" x14ac:dyDescent="0.25">
      <c r="B24" s="106" t="s">
        <v>335</v>
      </c>
      <c r="C24" s="113" t="e">
        <f ca="1">_xll.BDP(H$5&amp;" Curncy","FUT_TICK_VAL")*0.5*C9*dolarbmf</f>
        <v>#VALUE!</v>
      </c>
      <c r="D24" s="4" t="e">
        <f ca="1">_xll.BDP(I$5&amp;" Curncy","FUT_TICK_VAL")*0.5*D9*dolarbmf</f>
        <v>#VALUE!</v>
      </c>
      <c r="E24" s="4">
        <f ca="1">_xll.BDP(J$5&amp;" Curncy","FUT_TICK_VAL")*0.5*E9*dolarbmf</f>
        <v>0</v>
      </c>
      <c r="F24" s="4">
        <f ca="1">_xll.BDP(K$5&amp;" Curncy","FUT_TICK_VAL")*0.5*F9*dolarbmf</f>
        <v>0</v>
      </c>
      <c r="G24" s="121" t="e">
        <f ca="1">dolarbmf*(_xll.BDP(G$20&amp;" Comdty","RISK_MID")*(G9*_xll.BDP(G$20&amp;" Comdty","PX_LAST",)))/10</f>
        <v>#VALUE!</v>
      </c>
      <c r="H24" s="132" t="e">
        <f t="shared" ca="1" si="1"/>
        <v>#VALUE!</v>
      </c>
      <c r="I24" s="136" t="e">
        <f ca="1">H24/VLOOKUP(B24,'Base CDI'!$A:$D,3,0)</f>
        <v>#VALUE!</v>
      </c>
      <c r="J24" s="130" t="e">
        <f ca="1">H24/VLOOKUP(B24,'Base CDI'!$A:$D,4,0)</f>
        <v>#VALUE!</v>
      </c>
      <c r="L24" s="106" t="s">
        <v>335</v>
      </c>
      <c r="M24" s="4">
        <f ca="1">SUMIFS(Extranet!$J:$J,Extranet!$C:$C,$L24,Extranet!$D:$D,M$20)</f>
        <v>865543.49</v>
      </c>
      <c r="N24" s="130">
        <f ca="1">SUMIFS(Extranet!$L:$L,Extranet!$C:$C,$L24,Extranet!$D:$D,M$20)</f>
        <v>2.2700000000000001E-2</v>
      </c>
      <c r="O24" s="4" t="e">
        <f t="shared" ca="1" si="2"/>
        <v>#REF!</v>
      </c>
      <c r="P24" s="136" t="e">
        <f ca="1">O24/VLOOKUP(L24,'Base CDI'!$A:$D,3,0)</f>
        <v>#REF!</v>
      </c>
      <c r="Q24" s="130" t="e">
        <f ca="1">O24/VLOOKUP(L24,'Base CDI'!$A:$D,4,0)</f>
        <v>#REF!</v>
      </c>
      <c r="R24" s="158" t="e">
        <f t="shared" ca="1" si="3"/>
        <v>#REF!</v>
      </c>
    </row>
    <row r="25" spans="2:20" x14ac:dyDescent="0.25">
      <c r="B25" s="106" t="s">
        <v>339</v>
      </c>
      <c r="C25" s="113" t="e">
        <f ca="1">_xll.BDP(H$5&amp;" Curncy","FUT_TICK_VAL")*0.5*C10*dolarbmf</f>
        <v>#VALUE!</v>
      </c>
      <c r="D25" s="4" t="e">
        <f ca="1">_xll.BDP(I$5&amp;" Curncy","FUT_TICK_VAL")*0.5*D10*dolarbmf</f>
        <v>#VALUE!</v>
      </c>
      <c r="E25" s="4">
        <f ca="1">_xll.BDP(J$5&amp;" Curncy","FUT_TICK_VAL")*0.5*E10*dolarbmf</f>
        <v>0</v>
      </c>
      <c r="F25" s="4">
        <f ca="1">_xll.BDP(K$5&amp;" Curncy","FUT_TICK_VAL")*0.5*F10*dolarbmf</f>
        <v>0</v>
      </c>
      <c r="G25" s="121" t="e">
        <f ca="1">dolarbmf*(_xll.BDP(G$20&amp;" Comdty","RISK_MID")*(G10*_xll.BDP(G$20&amp;" Comdty","PX_LAST",)))/10</f>
        <v>#VALUE!</v>
      </c>
      <c r="H25" s="132" t="e">
        <f t="shared" ca="1" si="1"/>
        <v>#VALUE!</v>
      </c>
      <c r="I25" s="136" t="e">
        <f ca="1">H25/VLOOKUP(B25,'Base CDI'!$A:$D,3,0)</f>
        <v>#VALUE!</v>
      </c>
      <c r="J25" s="130" t="e">
        <f ca="1">H25/VLOOKUP(B25,'Base CDI'!$A:$D,4,0)</f>
        <v>#VALUE!</v>
      </c>
      <c r="L25" s="106" t="s">
        <v>339</v>
      </c>
      <c r="M25" s="4">
        <f ca="1">SUMIFS(Extranet!$J:$J,Extranet!$C:$C,$L25,Extranet!$D:$D,M$20)</f>
        <v>0</v>
      </c>
      <c r="N25" s="130">
        <f ca="1">SUMIFS(Extranet!$L:$L,Extranet!$C:$C,$L25,Extranet!$D:$D,M$20)</f>
        <v>0</v>
      </c>
      <c r="O25" s="4" t="e">
        <f t="shared" ca="1" si="2"/>
        <v>#REF!</v>
      </c>
      <c r="P25" s="136" t="e">
        <f ca="1">O25/VLOOKUP(L25,'Base CDI'!$A:$D,3,0)</f>
        <v>#REF!</v>
      </c>
      <c r="Q25" s="130" t="e">
        <f ca="1">O25/VLOOKUP(L25,'Base CDI'!$A:$D,4,0)</f>
        <v>#REF!</v>
      </c>
      <c r="R25" s="158" t="e">
        <f t="shared" ca="1" si="3"/>
        <v>#REF!</v>
      </c>
    </row>
    <row r="26" spans="2:20" x14ac:dyDescent="0.25">
      <c r="B26" s="106" t="s">
        <v>338</v>
      </c>
      <c r="C26" s="113" t="e">
        <f ca="1">_xll.BDP(H$5&amp;" Curncy","FUT_TICK_VAL")*0.5*C11*dolarbmf</f>
        <v>#VALUE!</v>
      </c>
      <c r="D26" s="4" t="e">
        <f ca="1">_xll.BDP(I$5&amp;" Curncy","FUT_TICK_VAL")*0.5*D11*dolarbmf</f>
        <v>#VALUE!</v>
      </c>
      <c r="E26" s="4">
        <f ca="1">_xll.BDP(J$5&amp;" Curncy","FUT_TICK_VAL")*0.5*E11*dolarbmf</f>
        <v>0</v>
      </c>
      <c r="F26" s="4">
        <f ca="1">_xll.BDP(K$5&amp;" Curncy","FUT_TICK_VAL")*0.5*F11*dolarbmf</f>
        <v>0</v>
      </c>
      <c r="G26" s="121" t="e">
        <f ca="1">dolarbmf*(_xll.BDP(G$20&amp;" Comdty","RISK_MID")*(G11*_xll.BDP(G$20&amp;" Comdty","PX_LAST",)))/10</f>
        <v>#VALUE!</v>
      </c>
      <c r="H26" s="132" t="e">
        <f t="shared" ca="1" si="1"/>
        <v>#VALUE!</v>
      </c>
      <c r="I26" s="136" t="e">
        <f ca="1">H26/VLOOKUP(B26,'Base CDI'!$A:$D,3,0)</f>
        <v>#VALUE!</v>
      </c>
      <c r="J26" s="130" t="e">
        <f ca="1">H26/VLOOKUP(B26,'Base CDI'!$A:$D,4,0)</f>
        <v>#VALUE!</v>
      </c>
      <c r="L26" s="106" t="s">
        <v>338</v>
      </c>
      <c r="M26" s="4">
        <f ca="1">SUMIFS(Extranet!$J:$J,Extranet!$C:$C,$L26,Extranet!$D:$D,M$20)</f>
        <v>0</v>
      </c>
      <c r="N26" s="130">
        <f ca="1">SUMIFS(Extranet!$L:$L,Extranet!$C:$C,$L26,Extranet!$D:$D,M$20)</f>
        <v>0</v>
      </c>
      <c r="O26" s="4" t="e">
        <f t="shared" ca="1" si="2"/>
        <v>#REF!</v>
      </c>
      <c r="P26" s="136" t="e">
        <f ca="1">O26/VLOOKUP(L26,'Base CDI'!$A:$D,3,0)</f>
        <v>#REF!</v>
      </c>
      <c r="Q26" s="130" t="e">
        <f ca="1">O26/VLOOKUP(L26,'Base CDI'!$A:$D,4,0)</f>
        <v>#REF!</v>
      </c>
      <c r="R26" s="158" t="e">
        <f t="shared" ca="1" si="3"/>
        <v>#REF!</v>
      </c>
    </row>
    <row r="27" spans="2:20" x14ac:dyDescent="0.25">
      <c r="B27" s="106" t="s">
        <v>267</v>
      </c>
      <c r="C27" s="113" t="e">
        <f ca="1">_xll.BDP(H$5&amp;" Curncy","FUT_TICK_VAL")*0.5*C12*dolarbmf</f>
        <v>#VALUE!</v>
      </c>
      <c r="D27" s="4" t="e">
        <f ca="1">_xll.BDP(I$5&amp;" Curncy","FUT_TICK_VAL")*0.5*D12*dolarbmf</f>
        <v>#VALUE!</v>
      </c>
      <c r="E27" s="4">
        <f ca="1">_xll.BDP(J$5&amp;" Curncy","FUT_TICK_VAL")*0.5*E12*dolarbmf</f>
        <v>0</v>
      </c>
      <c r="F27" s="4">
        <f ca="1">_xll.BDP(K$5&amp;" Curncy","FUT_TICK_VAL")*0.5*F12*dolarbmf</f>
        <v>0</v>
      </c>
      <c r="G27" s="121" t="e">
        <f ca="1">dolarbmf*(_xll.BDP(G$20&amp;" Comdty","RISK_MID")*(G12*_xll.BDP(G$20&amp;" Comdty","PX_LAST",)))/10</f>
        <v>#VALUE!</v>
      </c>
      <c r="H27" s="132" t="e">
        <f t="shared" ca="1" si="1"/>
        <v>#VALUE!</v>
      </c>
      <c r="I27" s="136" t="e">
        <f ca="1">H27/VLOOKUP(B27,'Base CDI'!$A:$D,3,0)</f>
        <v>#VALUE!</v>
      </c>
      <c r="J27" s="130" t="e">
        <f ca="1">H27/VLOOKUP(B27,'Base CDI'!$A:$D,4,0)</f>
        <v>#VALUE!</v>
      </c>
      <c r="L27" s="106" t="s">
        <v>267</v>
      </c>
      <c r="M27" s="4">
        <f ca="1">SUMIFS(Extranet!$J:$J,Extranet!$C:$C,$L27,Extranet!$D:$D,M$20)</f>
        <v>5691169.2300000004</v>
      </c>
      <c r="N27" s="130">
        <f ca="1">SUMIFS(Extranet!$L:$L,Extranet!$C:$C,$L27,Extranet!$D:$D,M$20)</f>
        <v>2.8500000000000001E-2</v>
      </c>
      <c r="O27" s="4" t="e">
        <f t="shared" ca="1" si="2"/>
        <v>#REF!</v>
      </c>
      <c r="P27" s="136" t="e">
        <f ca="1">O27/VLOOKUP(L27,'Base CDI'!$A:$D,3,0)</f>
        <v>#REF!</v>
      </c>
      <c r="Q27" s="130" t="e">
        <f ca="1">O27/VLOOKUP(L27,'Base CDI'!$A:$D,4,0)</f>
        <v>#REF!</v>
      </c>
      <c r="R27" s="158" t="e">
        <f t="shared" ca="1" si="3"/>
        <v>#REF!</v>
      </c>
    </row>
    <row r="28" spans="2:20" x14ac:dyDescent="0.25">
      <c r="B28" s="106" t="s">
        <v>108</v>
      </c>
      <c r="C28" s="113" t="e">
        <f ca="1">_xll.BDP(H$5&amp;" Curncy","FUT_TICK_VAL")*0.5*C13*dolarbmf</f>
        <v>#VALUE!</v>
      </c>
      <c r="D28" s="4" t="e">
        <f ca="1">_xll.BDP(I$5&amp;" Curncy","FUT_TICK_VAL")*0.5*D13*dolarbmf</f>
        <v>#VALUE!</v>
      </c>
      <c r="E28" s="4">
        <f ca="1">_xll.BDP(J$5&amp;" Curncy","FUT_TICK_VAL")*0.5*E13*dolarbmf</f>
        <v>0</v>
      </c>
      <c r="F28" s="4">
        <f ca="1">_xll.BDP(K$5&amp;" Curncy","FUT_TICK_VAL")*0.5*F13*dolarbmf</f>
        <v>0</v>
      </c>
      <c r="G28" s="121" t="e">
        <f ca="1">dolarbmf*(_xll.BDP(G$20&amp;" Comdty","RISK_MID")*(G13*_xll.BDP(G$20&amp;" Comdty","PX_LAST",)))/10</f>
        <v>#VALUE!</v>
      </c>
      <c r="H28" s="132" t="e">
        <f t="shared" ca="1" si="1"/>
        <v>#VALUE!</v>
      </c>
      <c r="I28" s="136" t="e">
        <f ca="1">H28/VLOOKUP(B28,'Base CDI'!$A:$D,3,0)</f>
        <v>#VALUE!</v>
      </c>
      <c r="J28" s="130" t="e">
        <f ca="1">H28/VLOOKUP(B28,'Base CDI'!$A:$D,4,0)</f>
        <v>#VALUE!</v>
      </c>
      <c r="L28" s="106" t="s">
        <v>108</v>
      </c>
      <c r="M28" s="4">
        <f ca="1">SUMIFS(Extranet!$J:$J,Extranet!$C:$C,$L28,Extranet!$D:$D,M$20)</f>
        <v>0</v>
      </c>
      <c r="N28" s="130">
        <f ca="1">SUMIFS(Extranet!$L:$L,Extranet!$C:$C,$L28,Extranet!$D:$D,M$20)</f>
        <v>0</v>
      </c>
      <c r="O28" s="4" t="e">
        <f t="shared" ca="1" si="2"/>
        <v>#REF!</v>
      </c>
      <c r="P28" s="136" t="e">
        <f ca="1">O28/VLOOKUP(L28,'Base CDI'!$A:$D,3,0)</f>
        <v>#REF!</v>
      </c>
      <c r="Q28" s="130" t="e">
        <f ca="1">O28/VLOOKUP(L28,'Base CDI'!$A:$D,4,0)</f>
        <v>#REF!</v>
      </c>
      <c r="R28" s="158" t="e">
        <f t="shared" ca="1" si="3"/>
        <v>#REF!</v>
      </c>
    </row>
    <row r="29" spans="2:20" x14ac:dyDescent="0.25">
      <c r="B29" s="106" t="s">
        <v>334</v>
      </c>
      <c r="C29" s="113" t="e">
        <f ca="1">_xll.BDP(H$5&amp;" Curncy","FUT_TICK_VAL")*0.5*C14*dolarbmf</f>
        <v>#VALUE!</v>
      </c>
      <c r="D29" s="4" t="e">
        <f ca="1">_xll.BDP(I$5&amp;" Curncy","FUT_TICK_VAL")*0.5*D14*dolarbmf</f>
        <v>#VALUE!</v>
      </c>
      <c r="E29" s="4">
        <f ca="1">_xll.BDP(J$5&amp;" Curncy","FUT_TICK_VAL")*0.5*E14*dolarbmf</f>
        <v>0</v>
      </c>
      <c r="F29" s="4">
        <f ca="1">_xll.BDP(K$5&amp;" Curncy","FUT_TICK_VAL")*0.5*F14*dolarbmf</f>
        <v>-919.29910235226168</v>
      </c>
      <c r="G29" s="121" t="e">
        <f ca="1">dolarbmf*(_xll.BDP(G$20&amp;" Comdty","RISK_MID")*(G14*_xll.BDP(G$20&amp;" Comdty","PX_LAST",)))/10</f>
        <v>#VALUE!</v>
      </c>
      <c r="H29" s="132" t="e">
        <f t="shared" ca="1" si="1"/>
        <v>#VALUE!</v>
      </c>
      <c r="I29" s="136" t="e">
        <f ca="1">H29/VLOOKUP(B29,'Base CDI'!$A:$D,3,0)</f>
        <v>#VALUE!</v>
      </c>
      <c r="J29" s="130" t="e">
        <f ca="1">H29/VLOOKUP(B29,'Base CDI'!$A:$D,4,0)</f>
        <v>#VALUE!</v>
      </c>
      <c r="L29" s="107" t="s">
        <v>106</v>
      </c>
      <c r="M29" s="157">
        <f ca="1">SUMIFS(Extranet!$J:$J,Extranet!$C:$C,$L29,Extranet!$D:$D,M$20)</f>
        <v>12839253.800000001</v>
      </c>
      <c r="N29" s="131">
        <f ca="1">SUMIFS(Extranet!$L:$L,Extranet!$C:$C,$L29,Extranet!$D:$D,M$20)</f>
        <v>4.6399999999999997E-2</v>
      </c>
      <c r="O29" s="156" t="e">
        <f t="shared" ca="1" si="2"/>
        <v>#REF!</v>
      </c>
      <c r="P29" s="137" t="e">
        <f ca="1">O29/VLOOKUP(L29,'Base CDI'!$A:$D,3,0)</f>
        <v>#REF!</v>
      </c>
      <c r="Q29" s="131" t="e">
        <f ca="1">O29/VLOOKUP(L29,'Base CDI'!$A:$D,4,0)</f>
        <v>#REF!</v>
      </c>
      <c r="R29" s="157" t="e">
        <f ca="1">O29</f>
        <v>#REF!</v>
      </c>
    </row>
    <row r="30" spans="2:20" x14ac:dyDescent="0.25">
      <c r="B30" s="106" t="s">
        <v>99</v>
      </c>
      <c r="C30" s="113" t="e">
        <f ca="1">_xll.BDP(H$5&amp;" Curncy","FUT_TICK_VAL")*0.5*C15*dolarbmf</f>
        <v>#VALUE!</v>
      </c>
      <c r="D30" s="4" t="e">
        <f ca="1">_xll.BDP(I$5&amp;" Curncy","FUT_TICK_VAL")*0.5*D15*dolarbmf</f>
        <v>#VALUE!</v>
      </c>
      <c r="E30" s="4">
        <f ca="1">_xll.BDP(J$5&amp;" Curncy","FUT_TICK_VAL")*0.5*E15*dolarbmf</f>
        <v>0</v>
      </c>
      <c r="F30" s="4">
        <f ca="1">_xll.BDP(K$5&amp;" Curncy","FUT_TICK_VAL")*0.5*F15*dolarbmf</f>
        <v>0</v>
      </c>
      <c r="G30" s="121" t="e">
        <f ca="1">dolarbmf*(_xll.BDP(G$20&amp;" Comdty","RISK_MID")*(G15*_xll.BDP(G$20&amp;" Comdty","PX_LAST",)))/10</f>
        <v>#VALUE!</v>
      </c>
      <c r="H30" s="132" t="e">
        <f t="shared" ca="1" si="1"/>
        <v>#VALUE!</v>
      </c>
      <c r="I30" s="137" t="e">
        <f ca="1">H30/VLOOKUP(B30,'Base CDI'!$A:$D,3,0)</f>
        <v>#VALUE!</v>
      </c>
      <c r="J30" s="131" t="e">
        <f ca="1">H30/VLOOKUP(B30,'Base CDI'!$A:$D,4,0)</f>
        <v>#VALUE!</v>
      </c>
      <c r="N30" s="4"/>
      <c r="O30" s="4"/>
      <c r="P30" s="4"/>
      <c r="Q30" s="4"/>
      <c r="R30" s="4"/>
      <c r="S30" s="4"/>
      <c r="T30" s="4"/>
    </row>
    <row r="31" spans="2:20" x14ac:dyDescent="0.25">
      <c r="B31" s="129" t="s">
        <v>155</v>
      </c>
      <c r="C31" s="126" t="e">
        <f ca="1">_xll.BDP(H$5&amp;" Curncy","FUT_TICK_VAL")*0.5*C16*dolarbmf</f>
        <v>#VALUE!</v>
      </c>
      <c r="D31" s="127" t="e">
        <f ca="1">_xll.BDP(I$5&amp;" Curncy","FUT_TICK_VAL")*0.5*D16*dolarbmf</f>
        <v>#VALUE!</v>
      </c>
      <c r="E31" s="127">
        <f ca="1">_xll.BDP(J$5&amp;" Curncy","FUT_TICK_VAL")*0.5*E16*dolarbmf</f>
        <v>0</v>
      </c>
      <c r="F31" s="127">
        <f ca="1">_xll.BDP(K$5&amp;" Curncy","FUT_TICK_VAL")*0.5*F16*dolarbmf</f>
        <v>-919.29910235226168</v>
      </c>
      <c r="G31" s="128" t="e">
        <f ca="1">dolarbmf*(_xll.BDP(G$20&amp;" Comdty","RISK_MID")*(G15*_xll.BDP(G$20&amp;" Comdty","PX_LAST",)))/10</f>
        <v>#VALUE!</v>
      </c>
      <c r="H31" s="133" t="e">
        <f t="shared" ca="1" si="1"/>
        <v>#VALUE!</v>
      </c>
      <c r="I31" s="134"/>
      <c r="J31" s="135"/>
      <c r="L31" s="105" t="s">
        <v>348</v>
      </c>
      <c r="M31" s="105" t="s">
        <v>406</v>
      </c>
      <c r="N31" s="105" t="s">
        <v>405</v>
      </c>
      <c r="O31" s="105" t="s">
        <v>407</v>
      </c>
      <c r="P31" s="105" t="s">
        <v>400</v>
      </c>
      <c r="Q31" s="125" t="s">
        <v>411</v>
      </c>
      <c r="R31" s="125" t="s">
        <v>410</v>
      </c>
      <c r="S31" s="125" t="s">
        <v>413</v>
      </c>
      <c r="T31" s="125" t="s">
        <v>412</v>
      </c>
    </row>
    <row r="32" spans="2:20" x14ac:dyDescent="0.25">
      <c r="C32"/>
      <c r="D32"/>
      <c r="E32"/>
      <c r="F32"/>
      <c r="G32"/>
      <c r="L32" s="106" t="s">
        <v>105</v>
      </c>
      <c r="M32" s="158" t="e">
        <f t="shared" ref="M32:M41" ca="1" si="4">IF(SUM($C21:$F21)=0,G21,0)</f>
        <v>#VALUE!</v>
      </c>
      <c r="N32" s="158" t="e">
        <f t="shared" ref="N32:N41" ca="1" si="5">IF(SUM($C21:$F21)=0,0,SUM($C21:$G21))</f>
        <v>#VALUE!</v>
      </c>
      <c r="O32" s="158">
        <f t="shared" ref="O32:O42" ca="1" si="6">IFERROR(VLOOKUP(L32,$L$20:$R$29,4,0),0)</f>
        <v>0</v>
      </c>
      <c r="P32" s="158" t="e">
        <f t="shared" ref="P32:P42" ca="1" si="7">SUM(M32:O32)</f>
        <v>#VALUE!</v>
      </c>
      <c r="Q32" s="136" t="e">
        <f ca="1">N32/VLOOKUP(L32,'Base CDI'!$A:$D,3,0)</f>
        <v>#VALUE!</v>
      </c>
      <c r="R32" s="130" t="e">
        <f ca="1">N32/VLOOKUP(L32,'Base CDI'!$A:$D,4,0)</f>
        <v>#VALUE!</v>
      </c>
      <c r="S32" s="136" t="e">
        <f ca="1">SUM(M32,O32)/VLOOKUP(L32,'Base CDI'!$A:$D,3,0)</f>
        <v>#VALUE!</v>
      </c>
      <c r="T32" s="130" t="e">
        <f ca="1">SUM(M32,O32)/VLOOKUP(L32,'Base CDI'!$A:$D,4,0)</f>
        <v>#VALUE!</v>
      </c>
    </row>
    <row r="33" spans="3:20" x14ac:dyDescent="0.25">
      <c r="C33"/>
      <c r="D33"/>
      <c r="E33"/>
      <c r="F33"/>
      <c r="G33"/>
      <c r="L33" s="106" t="s">
        <v>104</v>
      </c>
      <c r="M33" s="158" t="e">
        <f t="shared" ca="1" si="4"/>
        <v>#VALUE!</v>
      </c>
      <c r="N33" s="158" t="e">
        <f t="shared" ca="1" si="5"/>
        <v>#VALUE!</v>
      </c>
      <c r="O33" s="158">
        <f t="shared" ca="1" si="6"/>
        <v>0</v>
      </c>
      <c r="P33" s="158" t="e">
        <f t="shared" ca="1" si="7"/>
        <v>#VALUE!</v>
      </c>
      <c r="Q33" s="136" t="e">
        <f ca="1">N33/VLOOKUP(L33,'Base CDI'!$A:$D,3,0)</f>
        <v>#VALUE!</v>
      </c>
      <c r="R33" s="130" t="e">
        <f ca="1">N33/VLOOKUP(L33,'Base CDI'!$A:$D,4,0)</f>
        <v>#VALUE!</v>
      </c>
      <c r="S33" s="136" t="e">
        <f ca="1">SUM(M33,O33)/VLOOKUP(L33,'Base CDI'!$A:$D,3,0)</f>
        <v>#VALUE!</v>
      </c>
      <c r="T33" s="130" t="e">
        <f ca="1">SUM(M33,O33)/VLOOKUP(L33,'Base CDI'!$A:$D,4,0)</f>
        <v>#VALUE!</v>
      </c>
    </row>
    <row r="34" spans="3:20" x14ac:dyDescent="0.25">
      <c r="C34"/>
      <c r="D34"/>
      <c r="E34"/>
      <c r="F34"/>
      <c r="G34"/>
      <c r="L34" s="106" t="s">
        <v>100</v>
      </c>
      <c r="M34" s="158" t="e">
        <f t="shared" ca="1" si="4"/>
        <v>#VALUE!</v>
      </c>
      <c r="N34" s="158" t="e">
        <f t="shared" ca="1" si="5"/>
        <v>#VALUE!</v>
      </c>
      <c r="O34" s="158">
        <f t="shared" ca="1" si="6"/>
        <v>0</v>
      </c>
      <c r="P34" s="158" t="e">
        <f t="shared" ca="1" si="7"/>
        <v>#VALUE!</v>
      </c>
      <c r="Q34" s="136" t="e">
        <f ca="1">N34/VLOOKUP(L34,'Base CDI'!$A:$D,3,0)</f>
        <v>#VALUE!</v>
      </c>
      <c r="R34" s="130" t="e">
        <f ca="1">N34/VLOOKUP(L34,'Base CDI'!$A:$D,4,0)</f>
        <v>#VALUE!</v>
      </c>
      <c r="S34" s="136" t="e">
        <f ca="1">SUM(M34,O34)/VLOOKUP(L34,'Base CDI'!$A:$D,3,0)</f>
        <v>#VALUE!</v>
      </c>
      <c r="T34" s="130" t="e">
        <f ca="1">SUM(M34,O34)/VLOOKUP(L34,'Base CDI'!$A:$D,4,0)</f>
        <v>#VALUE!</v>
      </c>
    </row>
    <row r="35" spans="3:20" x14ac:dyDescent="0.25">
      <c r="C35"/>
      <c r="D35"/>
      <c r="E35"/>
      <c r="F35"/>
      <c r="G35"/>
      <c r="L35" s="106" t="s">
        <v>335</v>
      </c>
      <c r="M35" s="158" t="e">
        <f t="shared" ca="1" si="4"/>
        <v>#VALUE!</v>
      </c>
      <c r="N35" s="158" t="e">
        <f t="shared" ca="1" si="5"/>
        <v>#VALUE!</v>
      </c>
      <c r="O35" s="158">
        <f t="shared" ca="1" si="6"/>
        <v>0</v>
      </c>
      <c r="P35" s="158" t="e">
        <f t="shared" ca="1" si="7"/>
        <v>#VALUE!</v>
      </c>
      <c r="Q35" s="136" t="e">
        <f ca="1">N35/VLOOKUP(L35,'Base CDI'!$A:$D,3,0)</f>
        <v>#VALUE!</v>
      </c>
      <c r="R35" s="130" t="e">
        <f ca="1">N35/VLOOKUP(L35,'Base CDI'!$A:$D,4,0)</f>
        <v>#VALUE!</v>
      </c>
      <c r="S35" s="136" t="e">
        <f ca="1">SUM(M35,O35)/VLOOKUP(L35,'Base CDI'!$A:$D,3,0)</f>
        <v>#VALUE!</v>
      </c>
      <c r="T35" s="130" t="e">
        <f ca="1">SUM(M35,O35)/VLOOKUP(L35,'Base CDI'!$A:$D,4,0)</f>
        <v>#VALUE!</v>
      </c>
    </row>
    <row r="36" spans="3:20" x14ac:dyDescent="0.25">
      <c r="C36"/>
      <c r="D36"/>
      <c r="E36"/>
      <c r="F36"/>
      <c r="G36"/>
      <c r="L36" s="106" t="s">
        <v>339</v>
      </c>
      <c r="M36" s="158" t="e">
        <f t="shared" ca="1" si="4"/>
        <v>#VALUE!</v>
      </c>
      <c r="N36" s="158" t="e">
        <f t="shared" ca="1" si="5"/>
        <v>#VALUE!</v>
      </c>
      <c r="O36" s="158">
        <f t="shared" ca="1" si="6"/>
        <v>0</v>
      </c>
      <c r="P36" s="158" t="e">
        <f t="shared" ca="1" si="7"/>
        <v>#VALUE!</v>
      </c>
      <c r="Q36" s="136" t="e">
        <f ca="1">N36/VLOOKUP(L36,'Base CDI'!$A:$D,3,0)</f>
        <v>#VALUE!</v>
      </c>
      <c r="R36" s="130" t="e">
        <f ca="1">N36/VLOOKUP(L36,'Base CDI'!$A:$D,4,0)</f>
        <v>#VALUE!</v>
      </c>
      <c r="S36" s="136" t="e">
        <f ca="1">SUM(M36,O36)/VLOOKUP(L36,'Base CDI'!$A:$D,3,0)</f>
        <v>#VALUE!</v>
      </c>
      <c r="T36" s="130" t="e">
        <f ca="1">SUM(M36,O36)/VLOOKUP(L36,'Base CDI'!$A:$D,4,0)</f>
        <v>#VALUE!</v>
      </c>
    </row>
    <row r="37" spans="3:20" x14ac:dyDescent="0.25">
      <c r="C37"/>
      <c r="D37"/>
      <c r="E37"/>
      <c r="F37"/>
      <c r="G37"/>
      <c r="L37" s="106" t="s">
        <v>338</v>
      </c>
      <c r="M37" s="158" t="e">
        <f t="shared" ca="1" si="4"/>
        <v>#VALUE!</v>
      </c>
      <c r="N37" s="158" t="e">
        <f t="shared" ca="1" si="5"/>
        <v>#VALUE!</v>
      </c>
      <c r="O37" s="158">
        <f t="shared" ca="1" si="6"/>
        <v>0</v>
      </c>
      <c r="P37" s="158" t="e">
        <f t="shared" ca="1" si="7"/>
        <v>#VALUE!</v>
      </c>
      <c r="Q37" s="136" t="e">
        <f ca="1">N37/VLOOKUP(L37,'Base CDI'!$A:$D,3,0)</f>
        <v>#VALUE!</v>
      </c>
      <c r="R37" s="130" t="e">
        <f ca="1">N37/VLOOKUP(L37,'Base CDI'!$A:$D,4,0)</f>
        <v>#VALUE!</v>
      </c>
      <c r="S37" s="136" t="e">
        <f ca="1">SUM(M37,O37)/VLOOKUP(L37,'Base CDI'!$A:$D,3,0)</f>
        <v>#VALUE!</v>
      </c>
      <c r="T37" s="130" t="e">
        <f ca="1">SUM(M37,O37)/VLOOKUP(L37,'Base CDI'!$A:$D,4,0)</f>
        <v>#VALUE!</v>
      </c>
    </row>
    <row r="38" spans="3:20" x14ac:dyDescent="0.25">
      <c r="C38"/>
      <c r="D38"/>
      <c r="E38"/>
      <c r="F38"/>
      <c r="G38"/>
      <c r="L38" s="106" t="s">
        <v>267</v>
      </c>
      <c r="M38" s="158" t="e">
        <f t="shared" ca="1" si="4"/>
        <v>#VALUE!</v>
      </c>
      <c r="N38" s="158" t="e">
        <f t="shared" ca="1" si="5"/>
        <v>#VALUE!</v>
      </c>
      <c r="O38" s="158">
        <f t="shared" ca="1" si="6"/>
        <v>0</v>
      </c>
      <c r="P38" s="158" t="e">
        <f t="shared" ca="1" si="7"/>
        <v>#VALUE!</v>
      </c>
      <c r="Q38" s="136" t="e">
        <f ca="1">N38/VLOOKUP(L38,'Base CDI'!$A:$D,3,0)</f>
        <v>#VALUE!</v>
      </c>
      <c r="R38" s="130" t="e">
        <f ca="1">N38/VLOOKUP(L38,'Base CDI'!$A:$D,4,0)</f>
        <v>#VALUE!</v>
      </c>
      <c r="S38" s="136" t="e">
        <f ca="1">SUM(M38,O38)/VLOOKUP(L38,'Base CDI'!$A:$D,3,0)</f>
        <v>#VALUE!</v>
      </c>
      <c r="T38" s="130" t="e">
        <f ca="1">SUM(M38,O38)/VLOOKUP(L38,'Base CDI'!$A:$D,4,0)</f>
        <v>#VALUE!</v>
      </c>
    </row>
    <row r="39" spans="3:20" x14ac:dyDescent="0.25">
      <c r="C39"/>
      <c r="D39"/>
      <c r="E39"/>
      <c r="F39"/>
      <c r="G39"/>
      <c r="L39" s="106" t="s">
        <v>108</v>
      </c>
      <c r="M39" s="158" t="e">
        <f t="shared" ca="1" si="4"/>
        <v>#VALUE!</v>
      </c>
      <c r="N39" s="158" t="e">
        <f t="shared" ca="1" si="5"/>
        <v>#VALUE!</v>
      </c>
      <c r="O39" s="158">
        <f t="shared" ca="1" si="6"/>
        <v>0</v>
      </c>
      <c r="P39" s="158" t="e">
        <f t="shared" ca="1" si="7"/>
        <v>#VALUE!</v>
      </c>
      <c r="Q39" s="136" t="e">
        <f ca="1">N39/VLOOKUP(L39,'Base CDI'!$A:$D,3,0)</f>
        <v>#VALUE!</v>
      </c>
      <c r="R39" s="130" t="e">
        <f ca="1">N39/VLOOKUP(L39,'Base CDI'!$A:$D,4,0)</f>
        <v>#VALUE!</v>
      </c>
      <c r="S39" s="136" t="e">
        <f ca="1">SUM(M39,O39)/VLOOKUP(L39,'Base CDI'!$A:$D,3,0)</f>
        <v>#VALUE!</v>
      </c>
      <c r="T39" s="130" t="e">
        <f ca="1">SUM(M39,O39)/VLOOKUP(L39,'Base CDI'!$A:$D,4,0)</f>
        <v>#VALUE!</v>
      </c>
    </row>
    <row r="40" spans="3:20" x14ac:dyDescent="0.25">
      <c r="C40"/>
      <c r="D40"/>
      <c r="E40"/>
      <c r="F40"/>
      <c r="G40"/>
      <c r="L40" s="106" t="s">
        <v>334</v>
      </c>
      <c r="M40" s="158" t="e">
        <f t="shared" ca="1" si="4"/>
        <v>#VALUE!</v>
      </c>
      <c r="N40" s="158" t="e">
        <f t="shared" ca="1" si="5"/>
        <v>#VALUE!</v>
      </c>
      <c r="O40" s="158">
        <f t="shared" ca="1" si="6"/>
        <v>0</v>
      </c>
      <c r="P40" s="158" t="e">
        <f t="shared" ca="1" si="7"/>
        <v>#VALUE!</v>
      </c>
      <c r="Q40" s="136" t="e">
        <f ca="1">N40/VLOOKUP(L40,'Base CDI'!$A:$D,3,0)</f>
        <v>#VALUE!</v>
      </c>
      <c r="R40" s="130" t="e">
        <f ca="1">N40/VLOOKUP(L40,'Base CDI'!$A:$D,4,0)</f>
        <v>#VALUE!</v>
      </c>
      <c r="S40" s="136" t="e">
        <f ca="1">SUM(M40,O40)/VLOOKUP(L40,'Base CDI'!$A:$D,3,0)</f>
        <v>#VALUE!</v>
      </c>
      <c r="T40" s="130" t="e">
        <f ca="1">SUM(M40,O40)/VLOOKUP(L40,'Base CDI'!$A:$D,4,0)</f>
        <v>#VALUE!</v>
      </c>
    </row>
    <row r="41" spans="3:20" x14ac:dyDescent="0.25">
      <c r="C41"/>
      <c r="D41"/>
      <c r="E41"/>
      <c r="F41"/>
      <c r="G41"/>
      <c r="L41" s="106" t="s">
        <v>99</v>
      </c>
      <c r="M41" s="158" t="e">
        <f t="shared" ca="1" si="4"/>
        <v>#VALUE!</v>
      </c>
      <c r="N41" s="158" t="e">
        <f t="shared" ca="1" si="5"/>
        <v>#VALUE!</v>
      </c>
      <c r="O41" s="158">
        <f t="shared" ca="1" si="6"/>
        <v>0</v>
      </c>
      <c r="P41" s="158" t="e">
        <f t="shared" ca="1" si="7"/>
        <v>#VALUE!</v>
      </c>
      <c r="Q41" s="136" t="e">
        <f ca="1">N41/VLOOKUP(L41,'Base CDI'!$A:$D,3,0)</f>
        <v>#VALUE!</v>
      </c>
      <c r="R41" s="130" t="e">
        <f ca="1">N41/VLOOKUP(L41,'Base CDI'!$A:$D,4,0)</f>
        <v>#VALUE!</v>
      </c>
      <c r="S41" s="136" t="e">
        <f ca="1">SUM(M41,O41)/VLOOKUP(L41,'Base CDI'!$A:$D,3,0)</f>
        <v>#VALUE!</v>
      </c>
      <c r="T41" s="130" t="e">
        <f ca="1">SUM(M41,O41)/VLOOKUP(L41,'Base CDI'!$A:$D,4,0)</f>
        <v>#VALUE!</v>
      </c>
    </row>
    <row r="42" spans="3:20" x14ac:dyDescent="0.25">
      <c r="C42"/>
      <c r="D42"/>
      <c r="E42"/>
      <c r="F42"/>
      <c r="G42"/>
      <c r="L42" s="107" t="s">
        <v>106</v>
      </c>
      <c r="M42" s="157">
        <v>0</v>
      </c>
      <c r="N42" s="157">
        <v>0</v>
      </c>
      <c r="O42" s="157">
        <f t="shared" ca="1" si="6"/>
        <v>0</v>
      </c>
      <c r="P42" s="157">
        <f t="shared" ca="1" si="7"/>
        <v>0</v>
      </c>
      <c r="Q42" s="137">
        <f ca="1">N42/VLOOKUP(L42,'Base CDI'!$A:$D,3,0)</f>
        <v>0</v>
      </c>
      <c r="R42" s="131" t="e">
        <f ca="1">N42/VLOOKUP(L42,'Base CDI'!$A:$D,4,0)</f>
        <v>#VALUE!</v>
      </c>
      <c r="S42" s="137">
        <f ca="1">SUM(M42,O42)/VLOOKUP(L42,'Base CDI'!$A:$D,3,0)</f>
        <v>0</v>
      </c>
      <c r="T42" s="131" t="e">
        <f ca="1">SUM(M42,O42)/VLOOKUP(L42,'Base CDI'!$A:$D,4,0)</f>
        <v>#VALUE!</v>
      </c>
    </row>
    <row r="43" spans="3:20" x14ac:dyDescent="0.25">
      <c r="C43"/>
      <c r="D43"/>
      <c r="E43"/>
      <c r="F43"/>
      <c r="G43"/>
    </row>
    <row r="44" spans="3:20" x14ac:dyDescent="0.25">
      <c r="C44"/>
      <c r="D44"/>
      <c r="E44"/>
      <c r="F44"/>
      <c r="G44"/>
    </row>
  </sheetData>
  <mergeCells count="4">
    <mergeCell ref="C4:G4"/>
    <mergeCell ref="C19:G19"/>
    <mergeCell ref="H4:L4"/>
    <mergeCell ref="M4:Q4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B6:B15 R6:R15" evalError="1"/>
    <ignoredError sqref="C7:Q13 C6:G6 I6:Q6 C15:Q15 C14:G14 I14:Q14" evalError="1" emptyCellReference="1"/>
    <ignoredError sqref="I21:J30" emptyCellReferenc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393DA-E2F2-4705-BA5F-57B3E046E998}">
  <dimension ref="A1:A408"/>
  <sheetViews>
    <sheetView workbookViewId="0">
      <selection activeCell="A2" sqref="A2:A408"/>
    </sheetView>
  </sheetViews>
  <sheetFormatPr defaultRowHeight="15" x14ac:dyDescent="0.25"/>
  <cols>
    <col min="1" max="1" width="12.28515625" bestFit="1" customWidth="1"/>
  </cols>
  <sheetData>
    <row r="1" spans="1:1" x14ac:dyDescent="0.25">
      <c r="A1" t="s">
        <v>954</v>
      </c>
    </row>
    <row r="2" spans="1:1" x14ac:dyDescent="0.25">
      <c r="A2" s="280">
        <v>44197</v>
      </c>
    </row>
    <row r="3" spans="1:1" x14ac:dyDescent="0.25">
      <c r="A3" s="280">
        <v>44242</v>
      </c>
    </row>
    <row r="4" spans="1:1" x14ac:dyDescent="0.25">
      <c r="A4" s="280">
        <v>44243</v>
      </c>
    </row>
    <row r="5" spans="1:1" x14ac:dyDescent="0.25">
      <c r="A5" s="280">
        <v>44288</v>
      </c>
    </row>
    <row r="6" spans="1:1" x14ac:dyDescent="0.25">
      <c r="A6" s="280">
        <v>44307</v>
      </c>
    </row>
    <row r="7" spans="1:1" x14ac:dyDescent="0.25">
      <c r="A7" s="280">
        <v>44317</v>
      </c>
    </row>
    <row r="8" spans="1:1" x14ac:dyDescent="0.25">
      <c r="A8" s="280">
        <v>44350</v>
      </c>
    </row>
    <row r="9" spans="1:1" x14ac:dyDescent="0.25">
      <c r="A9" s="280">
        <v>44446</v>
      </c>
    </row>
    <row r="10" spans="1:1" x14ac:dyDescent="0.25">
      <c r="A10" s="280">
        <v>44481</v>
      </c>
    </row>
    <row r="11" spans="1:1" x14ac:dyDescent="0.25">
      <c r="A11" s="280">
        <v>44502</v>
      </c>
    </row>
    <row r="12" spans="1:1" x14ac:dyDescent="0.25">
      <c r="A12" s="280">
        <v>44515</v>
      </c>
    </row>
    <row r="13" spans="1:1" x14ac:dyDescent="0.25">
      <c r="A13" s="280">
        <v>44555</v>
      </c>
    </row>
    <row r="14" spans="1:1" x14ac:dyDescent="0.25">
      <c r="A14" s="280">
        <v>44562</v>
      </c>
    </row>
    <row r="15" spans="1:1" x14ac:dyDescent="0.25">
      <c r="A15" s="280">
        <v>44620</v>
      </c>
    </row>
    <row r="16" spans="1:1" x14ac:dyDescent="0.25">
      <c r="A16" s="280">
        <v>44621</v>
      </c>
    </row>
    <row r="17" spans="1:1" x14ac:dyDescent="0.25">
      <c r="A17" s="280">
        <v>44666</v>
      </c>
    </row>
    <row r="18" spans="1:1" x14ac:dyDescent="0.25">
      <c r="A18" s="280">
        <v>44672</v>
      </c>
    </row>
    <row r="19" spans="1:1" x14ac:dyDescent="0.25">
      <c r="A19" s="280">
        <v>44682</v>
      </c>
    </row>
    <row r="20" spans="1:1" x14ac:dyDescent="0.25">
      <c r="A20" s="280">
        <v>44728</v>
      </c>
    </row>
    <row r="21" spans="1:1" x14ac:dyDescent="0.25">
      <c r="A21" s="280">
        <v>44811</v>
      </c>
    </row>
    <row r="22" spans="1:1" x14ac:dyDescent="0.25">
      <c r="A22" s="280">
        <v>44846</v>
      </c>
    </row>
    <row r="23" spans="1:1" x14ac:dyDescent="0.25">
      <c r="A23" s="280">
        <v>44867</v>
      </c>
    </row>
    <row r="24" spans="1:1" x14ac:dyDescent="0.25">
      <c r="A24" s="280">
        <v>44880</v>
      </c>
    </row>
    <row r="25" spans="1:1" x14ac:dyDescent="0.25">
      <c r="A25" s="280">
        <v>44920</v>
      </c>
    </row>
    <row r="26" spans="1:1" x14ac:dyDescent="0.25">
      <c r="A26" s="280">
        <v>44927</v>
      </c>
    </row>
    <row r="27" spans="1:1" x14ac:dyDescent="0.25">
      <c r="A27" s="280">
        <v>44977</v>
      </c>
    </row>
    <row r="28" spans="1:1" x14ac:dyDescent="0.25">
      <c r="A28" s="280">
        <v>44978</v>
      </c>
    </row>
    <row r="29" spans="1:1" x14ac:dyDescent="0.25">
      <c r="A29" s="280">
        <v>45023</v>
      </c>
    </row>
    <row r="30" spans="1:1" x14ac:dyDescent="0.25">
      <c r="A30" s="280">
        <v>45037</v>
      </c>
    </row>
    <row r="31" spans="1:1" x14ac:dyDescent="0.25">
      <c r="A31" s="280">
        <v>45047</v>
      </c>
    </row>
    <row r="32" spans="1:1" x14ac:dyDescent="0.25">
      <c r="A32" s="280">
        <v>45085</v>
      </c>
    </row>
    <row r="33" spans="1:1" x14ac:dyDescent="0.25">
      <c r="A33" s="280">
        <v>45176</v>
      </c>
    </row>
    <row r="34" spans="1:1" x14ac:dyDescent="0.25">
      <c r="A34" s="280">
        <v>45211</v>
      </c>
    </row>
    <row r="35" spans="1:1" x14ac:dyDescent="0.25">
      <c r="A35" s="280">
        <v>45232</v>
      </c>
    </row>
    <row r="36" spans="1:1" x14ac:dyDescent="0.25">
      <c r="A36" s="280">
        <v>45245</v>
      </c>
    </row>
    <row r="37" spans="1:1" x14ac:dyDescent="0.25">
      <c r="A37" s="280">
        <v>45285</v>
      </c>
    </row>
    <row r="38" spans="1:1" x14ac:dyDescent="0.25">
      <c r="A38" s="280">
        <v>45292</v>
      </c>
    </row>
    <row r="39" spans="1:1" x14ac:dyDescent="0.25">
      <c r="A39" s="280">
        <v>45334</v>
      </c>
    </row>
    <row r="40" spans="1:1" x14ac:dyDescent="0.25">
      <c r="A40" s="280">
        <v>45335</v>
      </c>
    </row>
    <row r="41" spans="1:1" x14ac:dyDescent="0.25">
      <c r="A41" s="280">
        <v>45380</v>
      </c>
    </row>
    <row r="42" spans="1:1" x14ac:dyDescent="0.25">
      <c r="A42" s="280">
        <v>45403</v>
      </c>
    </row>
    <row r="43" spans="1:1" x14ac:dyDescent="0.25">
      <c r="A43" s="280">
        <v>45413</v>
      </c>
    </row>
    <row r="44" spans="1:1" x14ac:dyDescent="0.25">
      <c r="A44" s="280">
        <v>45442</v>
      </c>
    </row>
    <row r="45" spans="1:1" x14ac:dyDescent="0.25">
      <c r="A45" s="280">
        <v>45542</v>
      </c>
    </row>
    <row r="46" spans="1:1" x14ac:dyDescent="0.25">
      <c r="A46" s="280">
        <v>45577</v>
      </c>
    </row>
    <row r="47" spans="1:1" x14ac:dyDescent="0.25">
      <c r="A47" s="280">
        <v>45598</v>
      </c>
    </row>
    <row r="48" spans="1:1" x14ac:dyDescent="0.25">
      <c r="A48" s="280">
        <v>45611</v>
      </c>
    </row>
    <row r="49" spans="1:1" x14ac:dyDescent="0.25">
      <c r="A49" s="280">
        <v>45651</v>
      </c>
    </row>
    <row r="50" spans="1:1" x14ac:dyDescent="0.25">
      <c r="A50" s="280">
        <v>45658</v>
      </c>
    </row>
    <row r="51" spans="1:1" x14ac:dyDescent="0.25">
      <c r="A51" s="280">
        <v>45719</v>
      </c>
    </row>
    <row r="52" spans="1:1" x14ac:dyDescent="0.25">
      <c r="A52" s="280">
        <v>45720</v>
      </c>
    </row>
    <row r="53" spans="1:1" x14ac:dyDescent="0.25">
      <c r="A53" s="280">
        <v>45765</v>
      </c>
    </row>
    <row r="54" spans="1:1" x14ac:dyDescent="0.25">
      <c r="A54" s="280">
        <v>45768</v>
      </c>
    </row>
    <row r="55" spans="1:1" x14ac:dyDescent="0.25">
      <c r="A55" s="280">
        <v>45778</v>
      </c>
    </row>
    <row r="56" spans="1:1" x14ac:dyDescent="0.25">
      <c r="A56" s="280">
        <v>45827</v>
      </c>
    </row>
    <row r="57" spans="1:1" x14ac:dyDescent="0.25">
      <c r="A57" s="280">
        <v>45907</v>
      </c>
    </row>
    <row r="58" spans="1:1" x14ac:dyDescent="0.25">
      <c r="A58" s="280">
        <v>45942</v>
      </c>
    </row>
    <row r="59" spans="1:1" x14ac:dyDescent="0.25">
      <c r="A59" s="280">
        <v>45963</v>
      </c>
    </row>
    <row r="60" spans="1:1" x14ac:dyDescent="0.25">
      <c r="A60" s="280">
        <v>45976</v>
      </c>
    </row>
    <row r="61" spans="1:1" x14ac:dyDescent="0.25">
      <c r="A61" s="280">
        <v>46016</v>
      </c>
    </row>
    <row r="62" spans="1:1" x14ac:dyDescent="0.25">
      <c r="A62" s="280">
        <v>46023</v>
      </c>
    </row>
    <row r="63" spans="1:1" x14ac:dyDescent="0.25">
      <c r="A63" s="280">
        <v>46069</v>
      </c>
    </row>
    <row r="64" spans="1:1" x14ac:dyDescent="0.25">
      <c r="A64" s="280">
        <v>46070</v>
      </c>
    </row>
    <row r="65" spans="1:1" x14ac:dyDescent="0.25">
      <c r="A65" s="280">
        <v>46115</v>
      </c>
    </row>
    <row r="66" spans="1:1" x14ac:dyDescent="0.25">
      <c r="A66" s="280">
        <v>46133</v>
      </c>
    </row>
    <row r="67" spans="1:1" x14ac:dyDescent="0.25">
      <c r="A67" s="280">
        <v>46143</v>
      </c>
    </row>
    <row r="68" spans="1:1" x14ac:dyDescent="0.25">
      <c r="A68" s="280">
        <v>46177</v>
      </c>
    </row>
    <row r="69" spans="1:1" x14ac:dyDescent="0.25">
      <c r="A69" s="280">
        <v>46272</v>
      </c>
    </row>
    <row r="70" spans="1:1" x14ac:dyDescent="0.25">
      <c r="A70" s="280">
        <v>46307</v>
      </c>
    </row>
    <row r="71" spans="1:1" x14ac:dyDescent="0.25">
      <c r="A71" s="280">
        <v>46328</v>
      </c>
    </row>
    <row r="72" spans="1:1" x14ac:dyDescent="0.25">
      <c r="A72" s="280">
        <v>46341</v>
      </c>
    </row>
    <row r="73" spans="1:1" x14ac:dyDescent="0.25">
      <c r="A73" s="280">
        <v>46381</v>
      </c>
    </row>
    <row r="74" spans="1:1" x14ac:dyDescent="0.25">
      <c r="A74" s="280">
        <v>46388</v>
      </c>
    </row>
    <row r="75" spans="1:1" x14ac:dyDescent="0.25">
      <c r="A75" s="280">
        <v>46426</v>
      </c>
    </row>
    <row r="76" spans="1:1" x14ac:dyDescent="0.25">
      <c r="A76" s="280">
        <v>46427</v>
      </c>
    </row>
    <row r="77" spans="1:1" x14ac:dyDescent="0.25">
      <c r="A77" s="280">
        <v>46472</v>
      </c>
    </row>
    <row r="78" spans="1:1" x14ac:dyDescent="0.25">
      <c r="A78" s="280">
        <v>46498</v>
      </c>
    </row>
    <row r="79" spans="1:1" x14ac:dyDescent="0.25">
      <c r="A79" s="280">
        <v>46508</v>
      </c>
    </row>
    <row r="80" spans="1:1" x14ac:dyDescent="0.25">
      <c r="A80" s="280">
        <v>46534</v>
      </c>
    </row>
    <row r="81" spans="1:1" x14ac:dyDescent="0.25">
      <c r="A81" s="280">
        <v>46637</v>
      </c>
    </row>
    <row r="82" spans="1:1" x14ac:dyDescent="0.25">
      <c r="A82" s="280">
        <v>46672</v>
      </c>
    </row>
    <row r="83" spans="1:1" x14ac:dyDescent="0.25">
      <c r="A83" s="280">
        <v>46693</v>
      </c>
    </row>
    <row r="84" spans="1:1" x14ac:dyDescent="0.25">
      <c r="A84" s="280">
        <v>46706</v>
      </c>
    </row>
    <row r="85" spans="1:1" x14ac:dyDescent="0.25">
      <c r="A85" s="280">
        <v>46746</v>
      </c>
    </row>
    <row r="86" spans="1:1" x14ac:dyDescent="0.25">
      <c r="A86" s="280">
        <v>46753</v>
      </c>
    </row>
    <row r="87" spans="1:1" x14ac:dyDescent="0.25">
      <c r="A87" s="280">
        <v>46811</v>
      </c>
    </row>
    <row r="88" spans="1:1" x14ac:dyDescent="0.25">
      <c r="A88" s="280">
        <v>46812</v>
      </c>
    </row>
    <row r="89" spans="1:1" x14ac:dyDescent="0.25">
      <c r="A89" s="280">
        <v>46857</v>
      </c>
    </row>
    <row r="90" spans="1:1" x14ac:dyDescent="0.25">
      <c r="A90" s="280">
        <v>46864</v>
      </c>
    </row>
    <row r="91" spans="1:1" x14ac:dyDescent="0.25">
      <c r="A91" s="280">
        <v>46874</v>
      </c>
    </row>
    <row r="92" spans="1:1" x14ac:dyDescent="0.25">
      <c r="A92" s="280">
        <v>46919</v>
      </c>
    </row>
    <row r="93" spans="1:1" x14ac:dyDescent="0.25">
      <c r="A93" s="280">
        <v>47003</v>
      </c>
    </row>
    <row r="94" spans="1:1" x14ac:dyDescent="0.25">
      <c r="A94" s="280">
        <v>47038</v>
      </c>
    </row>
    <row r="95" spans="1:1" x14ac:dyDescent="0.25">
      <c r="A95" s="280">
        <v>47059</v>
      </c>
    </row>
    <row r="96" spans="1:1" x14ac:dyDescent="0.25">
      <c r="A96" s="280">
        <v>47072</v>
      </c>
    </row>
    <row r="97" spans="1:1" x14ac:dyDescent="0.25">
      <c r="A97" s="280">
        <v>47112</v>
      </c>
    </row>
    <row r="98" spans="1:1" x14ac:dyDescent="0.25">
      <c r="A98" s="280">
        <v>47119</v>
      </c>
    </row>
    <row r="99" spans="1:1" x14ac:dyDescent="0.25">
      <c r="A99" s="280">
        <v>47161</v>
      </c>
    </row>
    <row r="100" spans="1:1" x14ac:dyDescent="0.25">
      <c r="A100" s="280">
        <v>47162</v>
      </c>
    </row>
    <row r="101" spans="1:1" x14ac:dyDescent="0.25">
      <c r="A101" s="280">
        <v>47207</v>
      </c>
    </row>
    <row r="102" spans="1:1" x14ac:dyDescent="0.25">
      <c r="A102" s="280">
        <v>47229</v>
      </c>
    </row>
    <row r="103" spans="1:1" x14ac:dyDescent="0.25">
      <c r="A103" s="280">
        <v>47239</v>
      </c>
    </row>
    <row r="104" spans="1:1" x14ac:dyDescent="0.25">
      <c r="A104" s="280">
        <v>47269</v>
      </c>
    </row>
    <row r="105" spans="1:1" x14ac:dyDescent="0.25">
      <c r="A105" s="280">
        <v>47368</v>
      </c>
    </row>
    <row r="106" spans="1:1" x14ac:dyDescent="0.25">
      <c r="A106" s="280">
        <v>47403</v>
      </c>
    </row>
    <row r="107" spans="1:1" x14ac:dyDescent="0.25">
      <c r="A107" s="280">
        <v>47424</v>
      </c>
    </row>
    <row r="108" spans="1:1" x14ac:dyDescent="0.25">
      <c r="A108" s="280">
        <v>47437</v>
      </c>
    </row>
    <row r="109" spans="1:1" x14ac:dyDescent="0.25">
      <c r="A109" s="280">
        <v>47477</v>
      </c>
    </row>
    <row r="110" spans="1:1" x14ac:dyDescent="0.25">
      <c r="A110" s="280">
        <v>10959</v>
      </c>
    </row>
    <row r="111" spans="1:1" x14ac:dyDescent="0.25">
      <c r="A111" s="280">
        <v>11021</v>
      </c>
    </row>
    <row r="112" spans="1:1" x14ac:dyDescent="0.25">
      <c r="A112" s="280">
        <v>11022</v>
      </c>
    </row>
    <row r="113" spans="1:1" x14ac:dyDescent="0.25">
      <c r="A113" s="280">
        <v>11067</v>
      </c>
    </row>
    <row r="114" spans="1:1" x14ac:dyDescent="0.25">
      <c r="A114" s="280">
        <v>11069</v>
      </c>
    </row>
    <row r="115" spans="1:1" x14ac:dyDescent="0.25">
      <c r="A115" s="280">
        <v>11079</v>
      </c>
    </row>
    <row r="116" spans="1:1" x14ac:dyDescent="0.25">
      <c r="A116" s="280">
        <v>11129</v>
      </c>
    </row>
    <row r="117" spans="1:1" x14ac:dyDescent="0.25">
      <c r="A117" s="280">
        <v>11208</v>
      </c>
    </row>
    <row r="118" spans="1:1" x14ac:dyDescent="0.25">
      <c r="A118" s="280">
        <v>11243</v>
      </c>
    </row>
    <row r="119" spans="1:1" x14ac:dyDescent="0.25">
      <c r="A119" s="280">
        <v>11264</v>
      </c>
    </row>
    <row r="120" spans="1:1" x14ac:dyDescent="0.25">
      <c r="A120" s="280">
        <v>11277</v>
      </c>
    </row>
    <row r="121" spans="1:1" x14ac:dyDescent="0.25">
      <c r="A121" s="280">
        <v>11317</v>
      </c>
    </row>
    <row r="122" spans="1:1" x14ac:dyDescent="0.25">
      <c r="A122" s="280">
        <v>11324</v>
      </c>
    </row>
    <row r="123" spans="1:1" x14ac:dyDescent="0.25">
      <c r="A123" s="280">
        <v>11378</v>
      </c>
    </row>
    <row r="124" spans="1:1" x14ac:dyDescent="0.25">
      <c r="A124" s="280">
        <v>11379</v>
      </c>
    </row>
    <row r="125" spans="1:1" x14ac:dyDescent="0.25">
      <c r="A125" s="280">
        <v>11424</v>
      </c>
    </row>
    <row r="126" spans="1:1" x14ac:dyDescent="0.25">
      <c r="A126" s="280">
        <v>11434</v>
      </c>
    </row>
    <row r="127" spans="1:1" x14ac:dyDescent="0.25">
      <c r="A127" s="280">
        <v>11444</v>
      </c>
    </row>
    <row r="128" spans="1:1" x14ac:dyDescent="0.25">
      <c r="A128" s="280">
        <v>11486</v>
      </c>
    </row>
    <row r="129" spans="1:1" x14ac:dyDescent="0.25">
      <c r="A129" s="280">
        <v>11573</v>
      </c>
    </row>
    <row r="130" spans="1:1" x14ac:dyDescent="0.25">
      <c r="A130" s="280">
        <v>11608</v>
      </c>
    </row>
    <row r="131" spans="1:1" x14ac:dyDescent="0.25">
      <c r="A131" s="280">
        <v>11629</v>
      </c>
    </row>
    <row r="132" spans="1:1" x14ac:dyDescent="0.25">
      <c r="A132" s="280">
        <v>11642</v>
      </c>
    </row>
    <row r="133" spans="1:1" x14ac:dyDescent="0.25">
      <c r="A133" s="280">
        <v>11682</v>
      </c>
    </row>
    <row r="134" spans="1:1" x14ac:dyDescent="0.25">
      <c r="A134" s="280">
        <v>11689</v>
      </c>
    </row>
    <row r="135" spans="1:1" x14ac:dyDescent="0.25">
      <c r="A135" s="280">
        <v>11728</v>
      </c>
    </row>
    <row r="136" spans="1:1" x14ac:dyDescent="0.25">
      <c r="A136" s="280">
        <v>11729</v>
      </c>
    </row>
    <row r="137" spans="1:1" x14ac:dyDescent="0.25">
      <c r="A137" s="280">
        <v>11774</v>
      </c>
    </row>
    <row r="138" spans="1:1" x14ac:dyDescent="0.25">
      <c r="A138" s="280">
        <v>11800</v>
      </c>
    </row>
    <row r="139" spans="1:1" x14ac:dyDescent="0.25">
      <c r="A139" s="280">
        <v>11836</v>
      </c>
    </row>
    <row r="140" spans="1:1" x14ac:dyDescent="0.25">
      <c r="A140" s="280">
        <v>11939</v>
      </c>
    </row>
    <row r="141" spans="1:1" x14ac:dyDescent="0.25">
      <c r="A141" s="280">
        <v>11974</v>
      </c>
    </row>
    <row r="142" spans="1:1" x14ac:dyDescent="0.25">
      <c r="A142" s="280">
        <v>11995</v>
      </c>
    </row>
    <row r="143" spans="1:1" x14ac:dyDescent="0.25">
      <c r="A143" s="280">
        <v>12008</v>
      </c>
    </row>
    <row r="144" spans="1:1" x14ac:dyDescent="0.25">
      <c r="A144" s="280">
        <v>12113</v>
      </c>
    </row>
    <row r="145" spans="1:1" x14ac:dyDescent="0.25">
      <c r="A145" s="280">
        <v>12114</v>
      </c>
    </row>
    <row r="146" spans="1:1" x14ac:dyDescent="0.25">
      <c r="A146" s="280">
        <v>12159</v>
      </c>
    </row>
    <row r="147" spans="1:1" x14ac:dyDescent="0.25">
      <c r="A147" s="280">
        <v>12165</v>
      </c>
    </row>
    <row r="148" spans="1:1" x14ac:dyDescent="0.25">
      <c r="A148" s="280">
        <v>12221</v>
      </c>
    </row>
    <row r="149" spans="1:1" x14ac:dyDescent="0.25">
      <c r="A149" s="280">
        <v>12304</v>
      </c>
    </row>
    <row r="150" spans="1:1" x14ac:dyDescent="0.25">
      <c r="A150" s="280">
        <v>12339</v>
      </c>
    </row>
    <row r="151" spans="1:1" x14ac:dyDescent="0.25">
      <c r="A151" s="280">
        <v>12360</v>
      </c>
    </row>
    <row r="152" spans="1:1" x14ac:dyDescent="0.25">
      <c r="A152" s="280">
        <v>12373</v>
      </c>
    </row>
    <row r="153" spans="1:1" x14ac:dyDescent="0.25">
      <c r="A153" s="280">
        <v>12470</v>
      </c>
    </row>
    <row r="154" spans="1:1" x14ac:dyDescent="0.25">
      <c r="A154" s="280">
        <v>12471</v>
      </c>
    </row>
    <row r="155" spans="1:1" x14ac:dyDescent="0.25">
      <c r="A155" s="280">
        <v>12516</v>
      </c>
    </row>
    <row r="156" spans="1:1" x14ac:dyDescent="0.25">
      <c r="A156" s="280">
        <v>12530</v>
      </c>
    </row>
    <row r="157" spans="1:1" x14ac:dyDescent="0.25">
      <c r="A157" s="280">
        <v>12540</v>
      </c>
    </row>
    <row r="158" spans="1:1" x14ac:dyDescent="0.25">
      <c r="A158" s="280">
        <v>12578</v>
      </c>
    </row>
    <row r="159" spans="1:1" x14ac:dyDescent="0.25">
      <c r="A159" s="280">
        <v>12669</v>
      </c>
    </row>
    <row r="160" spans="1:1" x14ac:dyDescent="0.25">
      <c r="A160" s="280">
        <v>12704</v>
      </c>
    </row>
    <row r="161" spans="1:1" x14ac:dyDescent="0.25">
      <c r="A161" s="280">
        <v>12725</v>
      </c>
    </row>
    <row r="162" spans="1:1" x14ac:dyDescent="0.25">
      <c r="A162" s="280">
        <v>12738</v>
      </c>
    </row>
    <row r="163" spans="1:1" x14ac:dyDescent="0.25">
      <c r="A163" s="280">
        <v>12778</v>
      </c>
    </row>
    <row r="164" spans="1:1" x14ac:dyDescent="0.25">
      <c r="A164" s="280">
        <v>12785</v>
      </c>
    </row>
    <row r="165" spans="1:1" x14ac:dyDescent="0.25">
      <c r="A165" s="280">
        <v>12820</v>
      </c>
    </row>
    <row r="166" spans="1:1" x14ac:dyDescent="0.25">
      <c r="A166" s="280">
        <v>12821</v>
      </c>
    </row>
    <row r="167" spans="1:1" x14ac:dyDescent="0.25">
      <c r="A167" s="280">
        <v>12866</v>
      </c>
    </row>
    <row r="168" spans="1:1" x14ac:dyDescent="0.25">
      <c r="A168" s="280">
        <v>12905</v>
      </c>
    </row>
    <row r="169" spans="1:1" x14ac:dyDescent="0.25">
      <c r="A169" s="280">
        <v>12928</v>
      </c>
    </row>
    <row r="170" spans="1:1" x14ac:dyDescent="0.25">
      <c r="A170" s="280">
        <v>13034</v>
      </c>
    </row>
    <row r="171" spans="1:1" x14ac:dyDescent="0.25">
      <c r="A171" s="280">
        <v>13069</v>
      </c>
    </row>
    <row r="172" spans="1:1" x14ac:dyDescent="0.25">
      <c r="A172" s="280">
        <v>13090</v>
      </c>
    </row>
    <row r="173" spans="1:1" x14ac:dyDescent="0.25">
      <c r="A173" s="280">
        <v>13103</v>
      </c>
    </row>
    <row r="174" spans="1:1" x14ac:dyDescent="0.25">
      <c r="A174" s="280">
        <v>13143</v>
      </c>
    </row>
    <row r="175" spans="1:1" x14ac:dyDescent="0.25">
      <c r="A175" s="280">
        <v>13150</v>
      </c>
    </row>
    <row r="176" spans="1:1" x14ac:dyDescent="0.25">
      <c r="A176" s="280">
        <v>13205</v>
      </c>
    </row>
    <row r="177" spans="1:1" x14ac:dyDescent="0.25">
      <c r="A177" s="280">
        <v>13206</v>
      </c>
    </row>
    <row r="178" spans="1:1" x14ac:dyDescent="0.25">
      <c r="A178" s="280">
        <v>13251</v>
      </c>
    </row>
    <row r="179" spans="1:1" x14ac:dyDescent="0.25">
      <c r="A179" s="280">
        <v>13261</v>
      </c>
    </row>
    <row r="180" spans="1:1" x14ac:dyDescent="0.25">
      <c r="A180" s="280">
        <v>13271</v>
      </c>
    </row>
    <row r="181" spans="1:1" x14ac:dyDescent="0.25">
      <c r="A181" s="280">
        <v>13313</v>
      </c>
    </row>
    <row r="182" spans="1:1" x14ac:dyDescent="0.25">
      <c r="A182" s="280">
        <v>13509</v>
      </c>
    </row>
    <row r="183" spans="1:1" x14ac:dyDescent="0.25">
      <c r="A183" s="280">
        <v>13516</v>
      </c>
    </row>
    <row r="184" spans="1:1" x14ac:dyDescent="0.25">
      <c r="A184" s="280">
        <v>13562</v>
      </c>
    </row>
    <row r="185" spans="1:1" x14ac:dyDescent="0.25">
      <c r="A185" s="280">
        <v>13563</v>
      </c>
    </row>
    <row r="186" spans="1:1" x14ac:dyDescent="0.25">
      <c r="A186" s="280">
        <v>13608</v>
      </c>
    </row>
    <row r="187" spans="1:1" x14ac:dyDescent="0.25">
      <c r="A187" s="280">
        <v>13626</v>
      </c>
    </row>
    <row r="188" spans="1:1" x14ac:dyDescent="0.25">
      <c r="A188" s="280">
        <v>13636</v>
      </c>
    </row>
    <row r="189" spans="1:1" x14ac:dyDescent="0.25">
      <c r="A189" s="280">
        <v>13670</v>
      </c>
    </row>
    <row r="190" spans="1:1" x14ac:dyDescent="0.25">
      <c r="A190" s="280">
        <v>13765</v>
      </c>
    </row>
    <row r="191" spans="1:1" x14ac:dyDescent="0.25">
      <c r="A191" s="280">
        <v>13800</v>
      </c>
    </row>
    <row r="192" spans="1:1" x14ac:dyDescent="0.25">
      <c r="A192" s="280">
        <v>13821</v>
      </c>
    </row>
    <row r="193" spans="1:1" x14ac:dyDescent="0.25">
      <c r="A193" s="280">
        <v>13874</v>
      </c>
    </row>
    <row r="194" spans="1:1" x14ac:dyDescent="0.25">
      <c r="A194" s="280">
        <v>13881</v>
      </c>
    </row>
    <row r="195" spans="1:1" x14ac:dyDescent="0.25">
      <c r="A195" s="280">
        <v>13947</v>
      </c>
    </row>
    <row r="196" spans="1:1" x14ac:dyDescent="0.25">
      <c r="A196" s="280">
        <v>13948</v>
      </c>
    </row>
    <row r="197" spans="1:1" x14ac:dyDescent="0.25">
      <c r="A197" s="280">
        <v>13991</v>
      </c>
    </row>
    <row r="198" spans="1:1" x14ac:dyDescent="0.25">
      <c r="A198" s="280">
        <v>13993</v>
      </c>
    </row>
    <row r="199" spans="1:1" x14ac:dyDescent="0.25">
      <c r="A199" s="280">
        <v>14055</v>
      </c>
    </row>
    <row r="200" spans="1:1" x14ac:dyDescent="0.25">
      <c r="A200" s="280">
        <v>14130</v>
      </c>
    </row>
    <row r="201" spans="1:1" x14ac:dyDescent="0.25">
      <c r="A201" s="280">
        <v>14165</v>
      </c>
    </row>
    <row r="202" spans="1:1" x14ac:dyDescent="0.25">
      <c r="A202" s="280">
        <v>14186</v>
      </c>
    </row>
    <row r="203" spans="1:1" x14ac:dyDescent="0.25">
      <c r="A203" s="280">
        <v>14199</v>
      </c>
    </row>
    <row r="204" spans="1:1" x14ac:dyDescent="0.25">
      <c r="A204" s="280">
        <v>14297</v>
      </c>
    </row>
    <row r="205" spans="1:1" x14ac:dyDescent="0.25">
      <c r="A205" s="280">
        <v>14298</v>
      </c>
    </row>
    <row r="206" spans="1:1" x14ac:dyDescent="0.25">
      <c r="A206" s="280">
        <v>14343</v>
      </c>
    </row>
    <row r="207" spans="1:1" x14ac:dyDescent="0.25">
      <c r="A207" s="280">
        <v>14356</v>
      </c>
    </row>
    <row r="208" spans="1:1" x14ac:dyDescent="0.25">
      <c r="A208" s="280">
        <v>14405</v>
      </c>
    </row>
    <row r="209" spans="1:1" x14ac:dyDescent="0.25">
      <c r="A209" s="280">
        <v>14495</v>
      </c>
    </row>
    <row r="210" spans="1:1" x14ac:dyDescent="0.25">
      <c r="A210" s="280">
        <v>14530</v>
      </c>
    </row>
    <row r="211" spans="1:1" x14ac:dyDescent="0.25">
      <c r="A211" s="280">
        <v>14551</v>
      </c>
    </row>
    <row r="212" spans="1:1" x14ac:dyDescent="0.25">
      <c r="A212" s="280">
        <v>14564</v>
      </c>
    </row>
    <row r="213" spans="1:1" x14ac:dyDescent="0.25">
      <c r="A213" s="280">
        <v>14654</v>
      </c>
    </row>
    <row r="214" spans="1:1" x14ac:dyDescent="0.25">
      <c r="A214" s="280">
        <v>14655</v>
      </c>
    </row>
    <row r="215" spans="1:1" x14ac:dyDescent="0.25">
      <c r="A215" s="280">
        <v>14700</v>
      </c>
    </row>
    <row r="216" spans="1:1" x14ac:dyDescent="0.25">
      <c r="A216" s="280">
        <v>14732</v>
      </c>
    </row>
    <row r="217" spans="1:1" x14ac:dyDescent="0.25">
      <c r="A217" s="280">
        <v>14762</v>
      </c>
    </row>
    <row r="218" spans="1:1" x14ac:dyDescent="0.25">
      <c r="A218" s="280">
        <v>14861</v>
      </c>
    </row>
    <row r="219" spans="1:1" x14ac:dyDescent="0.25">
      <c r="A219" s="280">
        <v>14896</v>
      </c>
    </row>
    <row r="220" spans="1:1" x14ac:dyDescent="0.25">
      <c r="A220" s="280">
        <v>14917</v>
      </c>
    </row>
    <row r="221" spans="1:1" x14ac:dyDescent="0.25">
      <c r="A221" s="280">
        <v>14930</v>
      </c>
    </row>
    <row r="222" spans="1:1" x14ac:dyDescent="0.25">
      <c r="A222" s="280">
        <v>14970</v>
      </c>
    </row>
    <row r="223" spans="1:1" x14ac:dyDescent="0.25">
      <c r="A223" s="280">
        <v>14977</v>
      </c>
    </row>
    <row r="224" spans="1:1" x14ac:dyDescent="0.25">
      <c r="A224" s="280">
        <v>15039</v>
      </c>
    </row>
    <row r="225" spans="1:1" x14ac:dyDescent="0.25">
      <c r="A225" s="280">
        <v>15040</v>
      </c>
    </row>
    <row r="226" spans="1:1" x14ac:dyDescent="0.25">
      <c r="A226" s="280">
        <v>15085</v>
      </c>
    </row>
    <row r="227" spans="1:1" x14ac:dyDescent="0.25">
      <c r="A227" s="280">
        <v>15097</v>
      </c>
    </row>
    <row r="228" spans="1:1" x14ac:dyDescent="0.25">
      <c r="A228" s="280">
        <v>15147</v>
      </c>
    </row>
    <row r="229" spans="1:1" x14ac:dyDescent="0.25">
      <c r="A229" s="280">
        <v>15295</v>
      </c>
    </row>
    <row r="230" spans="1:1" x14ac:dyDescent="0.25">
      <c r="A230" s="280">
        <v>15335</v>
      </c>
    </row>
    <row r="231" spans="1:1" x14ac:dyDescent="0.25">
      <c r="A231" s="280">
        <v>15342</v>
      </c>
    </row>
    <row r="232" spans="1:1" x14ac:dyDescent="0.25">
      <c r="A232" s="280">
        <v>15389</v>
      </c>
    </row>
    <row r="233" spans="1:1" x14ac:dyDescent="0.25">
      <c r="A233" s="280">
        <v>15390</v>
      </c>
    </row>
    <row r="234" spans="1:1" x14ac:dyDescent="0.25">
      <c r="A234" s="280">
        <v>15435</v>
      </c>
    </row>
    <row r="235" spans="1:1" x14ac:dyDescent="0.25">
      <c r="A235" s="280">
        <v>15452</v>
      </c>
    </row>
    <row r="236" spans="1:1" x14ac:dyDescent="0.25">
      <c r="A236" s="280">
        <v>15462</v>
      </c>
    </row>
    <row r="237" spans="1:1" x14ac:dyDescent="0.25">
      <c r="A237" s="280">
        <v>15497</v>
      </c>
    </row>
    <row r="238" spans="1:1" x14ac:dyDescent="0.25">
      <c r="A238" s="280">
        <v>15700</v>
      </c>
    </row>
    <row r="239" spans="1:1" x14ac:dyDescent="0.25">
      <c r="A239" s="280">
        <v>15707</v>
      </c>
    </row>
    <row r="240" spans="1:1" x14ac:dyDescent="0.25">
      <c r="A240" s="280">
        <v>15746</v>
      </c>
    </row>
    <row r="241" spans="1:1" x14ac:dyDescent="0.25">
      <c r="A241" s="280">
        <v>15747</v>
      </c>
    </row>
    <row r="242" spans="1:1" x14ac:dyDescent="0.25">
      <c r="A242" s="280">
        <v>15792</v>
      </c>
    </row>
    <row r="243" spans="1:1" x14ac:dyDescent="0.25">
      <c r="A243" s="280">
        <v>15817</v>
      </c>
    </row>
    <row r="244" spans="1:1" x14ac:dyDescent="0.25">
      <c r="A244" s="280">
        <v>15827</v>
      </c>
    </row>
    <row r="245" spans="1:1" x14ac:dyDescent="0.25">
      <c r="A245" s="280">
        <v>15854</v>
      </c>
    </row>
    <row r="246" spans="1:1" x14ac:dyDescent="0.25">
      <c r="A246" s="280">
        <v>15956</v>
      </c>
    </row>
    <row r="247" spans="1:1" x14ac:dyDescent="0.25">
      <c r="A247" s="280">
        <v>15991</v>
      </c>
    </row>
    <row r="248" spans="1:1" x14ac:dyDescent="0.25">
      <c r="A248" s="280">
        <v>16012</v>
      </c>
    </row>
    <row r="249" spans="1:1" x14ac:dyDescent="0.25">
      <c r="A249" s="280">
        <v>16065</v>
      </c>
    </row>
    <row r="250" spans="1:1" x14ac:dyDescent="0.25">
      <c r="A250" s="280">
        <v>16072</v>
      </c>
    </row>
    <row r="251" spans="1:1" x14ac:dyDescent="0.25">
      <c r="A251" s="280">
        <v>16131</v>
      </c>
    </row>
    <row r="252" spans="1:1" x14ac:dyDescent="0.25">
      <c r="A252" s="280">
        <v>16132</v>
      </c>
    </row>
    <row r="253" spans="1:1" x14ac:dyDescent="0.25">
      <c r="A253" s="280">
        <v>16177</v>
      </c>
    </row>
    <row r="254" spans="1:1" x14ac:dyDescent="0.25">
      <c r="A254" s="280">
        <v>16183</v>
      </c>
    </row>
    <row r="255" spans="1:1" x14ac:dyDescent="0.25">
      <c r="A255" s="280">
        <v>16239</v>
      </c>
    </row>
    <row r="256" spans="1:1" x14ac:dyDescent="0.25">
      <c r="A256" s="280">
        <v>16322</v>
      </c>
    </row>
    <row r="257" spans="1:1" x14ac:dyDescent="0.25">
      <c r="A257" s="280">
        <v>16357</v>
      </c>
    </row>
    <row r="258" spans="1:1" x14ac:dyDescent="0.25">
      <c r="A258" s="280">
        <v>16378</v>
      </c>
    </row>
    <row r="259" spans="1:1" x14ac:dyDescent="0.25">
      <c r="A259" s="280">
        <v>16391</v>
      </c>
    </row>
    <row r="260" spans="1:1" x14ac:dyDescent="0.25">
      <c r="A260" s="280">
        <v>16488</v>
      </c>
    </row>
    <row r="261" spans="1:1" x14ac:dyDescent="0.25">
      <c r="A261" s="280">
        <v>16489</v>
      </c>
    </row>
    <row r="262" spans="1:1" x14ac:dyDescent="0.25">
      <c r="A262" s="280">
        <v>16534</v>
      </c>
    </row>
    <row r="263" spans="1:1" x14ac:dyDescent="0.25">
      <c r="A263" s="280">
        <v>16548</v>
      </c>
    </row>
    <row r="264" spans="1:1" x14ac:dyDescent="0.25">
      <c r="A264" s="280">
        <v>16558</v>
      </c>
    </row>
    <row r="265" spans="1:1" x14ac:dyDescent="0.25">
      <c r="A265" s="280">
        <v>16596</v>
      </c>
    </row>
    <row r="266" spans="1:1" x14ac:dyDescent="0.25">
      <c r="A266" s="280">
        <v>16687</v>
      </c>
    </row>
    <row r="267" spans="1:1" x14ac:dyDescent="0.25">
      <c r="A267" s="280">
        <v>16722</v>
      </c>
    </row>
    <row r="268" spans="1:1" x14ac:dyDescent="0.25">
      <c r="A268" s="280">
        <v>16743</v>
      </c>
    </row>
    <row r="269" spans="1:1" x14ac:dyDescent="0.25">
      <c r="A269" s="280">
        <v>16756</v>
      </c>
    </row>
    <row r="270" spans="1:1" x14ac:dyDescent="0.25">
      <c r="A270" s="280">
        <v>16796</v>
      </c>
    </row>
    <row r="271" spans="1:1" x14ac:dyDescent="0.25">
      <c r="A271" s="280">
        <v>16803</v>
      </c>
    </row>
    <row r="272" spans="1:1" x14ac:dyDescent="0.25">
      <c r="A272" s="280">
        <v>16838</v>
      </c>
    </row>
    <row r="273" spans="1:1" x14ac:dyDescent="0.25">
      <c r="A273" s="280">
        <v>16839</v>
      </c>
    </row>
    <row r="274" spans="1:1" x14ac:dyDescent="0.25">
      <c r="A274" s="280">
        <v>16884</v>
      </c>
    </row>
    <row r="275" spans="1:1" x14ac:dyDescent="0.25">
      <c r="A275" s="280">
        <v>16923</v>
      </c>
    </row>
    <row r="276" spans="1:1" x14ac:dyDescent="0.25">
      <c r="A276" s="280">
        <v>16946</v>
      </c>
    </row>
    <row r="277" spans="1:1" x14ac:dyDescent="0.25">
      <c r="A277" s="280">
        <v>17052</v>
      </c>
    </row>
    <row r="278" spans="1:1" x14ac:dyDescent="0.25">
      <c r="A278" s="280">
        <v>17087</v>
      </c>
    </row>
    <row r="279" spans="1:1" x14ac:dyDescent="0.25">
      <c r="A279" s="280">
        <v>17108</v>
      </c>
    </row>
    <row r="280" spans="1:1" x14ac:dyDescent="0.25">
      <c r="A280" s="280">
        <v>17121</v>
      </c>
    </row>
    <row r="281" spans="1:1" x14ac:dyDescent="0.25">
      <c r="A281" s="280">
        <v>17161</v>
      </c>
    </row>
    <row r="282" spans="1:1" x14ac:dyDescent="0.25">
      <c r="A282" s="280">
        <v>17168</v>
      </c>
    </row>
    <row r="283" spans="1:1" x14ac:dyDescent="0.25">
      <c r="A283" s="280">
        <v>17223</v>
      </c>
    </row>
    <row r="284" spans="1:1" x14ac:dyDescent="0.25">
      <c r="A284" s="280">
        <v>17224</v>
      </c>
    </row>
    <row r="285" spans="1:1" x14ac:dyDescent="0.25">
      <c r="A285" s="280">
        <v>17269</v>
      </c>
    </row>
    <row r="286" spans="1:1" x14ac:dyDescent="0.25">
      <c r="A286" s="280">
        <v>17288</v>
      </c>
    </row>
    <row r="287" spans="1:1" x14ac:dyDescent="0.25">
      <c r="A287" s="280">
        <v>17331</v>
      </c>
    </row>
    <row r="288" spans="1:1" x14ac:dyDescent="0.25">
      <c r="A288" s="280">
        <v>17486</v>
      </c>
    </row>
    <row r="289" spans="1:1" x14ac:dyDescent="0.25">
      <c r="A289" s="280">
        <v>17526</v>
      </c>
    </row>
    <row r="290" spans="1:1" x14ac:dyDescent="0.25">
      <c r="A290" s="280">
        <v>17533</v>
      </c>
    </row>
    <row r="291" spans="1:1" x14ac:dyDescent="0.25">
      <c r="A291" s="280">
        <v>17580</v>
      </c>
    </row>
    <row r="292" spans="1:1" x14ac:dyDescent="0.25">
      <c r="A292" s="280">
        <v>17581</v>
      </c>
    </row>
    <row r="293" spans="1:1" x14ac:dyDescent="0.25">
      <c r="A293" s="280">
        <v>17626</v>
      </c>
    </row>
    <row r="294" spans="1:1" x14ac:dyDescent="0.25">
      <c r="A294" s="280">
        <v>17644</v>
      </c>
    </row>
    <row r="295" spans="1:1" x14ac:dyDescent="0.25">
      <c r="A295" s="280">
        <v>17654</v>
      </c>
    </row>
    <row r="296" spans="1:1" x14ac:dyDescent="0.25">
      <c r="A296" s="280">
        <v>17688</v>
      </c>
    </row>
    <row r="297" spans="1:1" x14ac:dyDescent="0.25">
      <c r="A297" s="280">
        <v>17783</v>
      </c>
    </row>
    <row r="298" spans="1:1" x14ac:dyDescent="0.25">
      <c r="A298" s="280">
        <v>17818</v>
      </c>
    </row>
    <row r="299" spans="1:1" x14ac:dyDescent="0.25">
      <c r="A299" s="280">
        <v>17839</v>
      </c>
    </row>
    <row r="300" spans="1:1" x14ac:dyDescent="0.25">
      <c r="A300" s="280">
        <v>17892</v>
      </c>
    </row>
    <row r="301" spans="1:1" x14ac:dyDescent="0.25">
      <c r="A301" s="280">
        <v>17899</v>
      </c>
    </row>
    <row r="302" spans="1:1" x14ac:dyDescent="0.25">
      <c r="A302" s="280">
        <v>17958</v>
      </c>
    </row>
    <row r="303" spans="1:1" x14ac:dyDescent="0.25">
      <c r="A303" s="280">
        <v>17959</v>
      </c>
    </row>
    <row r="304" spans="1:1" x14ac:dyDescent="0.25">
      <c r="A304" s="280">
        <v>18004</v>
      </c>
    </row>
    <row r="305" spans="1:1" x14ac:dyDescent="0.25">
      <c r="A305" s="280">
        <v>18009</v>
      </c>
    </row>
    <row r="306" spans="1:1" x14ac:dyDescent="0.25">
      <c r="A306" s="280">
        <v>18066</v>
      </c>
    </row>
    <row r="307" spans="1:1" x14ac:dyDescent="0.25">
      <c r="A307" s="280">
        <v>18148</v>
      </c>
    </row>
    <row r="308" spans="1:1" x14ac:dyDescent="0.25">
      <c r="A308" s="280">
        <v>18183</v>
      </c>
    </row>
    <row r="309" spans="1:1" x14ac:dyDescent="0.25">
      <c r="A309" s="280">
        <v>18204</v>
      </c>
    </row>
    <row r="310" spans="1:1" x14ac:dyDescent="0.25">
      <c r="A310" s="280">
        <v>18217</v>
      </c>
    </row>
    <row r="311" spans="1:1" x14ac:dyDescent="0.25">
      <c r="A311" s="280">
        <v>18315</v>
      </c>
    </row>
    <row r="312" spans="1:1" x14ac:dyDescent="0.25">
      <c r="A312" s="280">
        <v>18316</v>
      </c>
    </row>
    <row r="313" spans="1:1" x14ac:dyDescent="0.25">
      <c r="A313" s="280">
        <v>18361</v>
      </c>
    </row>
    <row r="314" spans="1:1" x14ac:dyDescent="0.25">
      <c r="A314" s="280">
        <v>18374</v>
      </c>
    </row>
    <row r="315" spans="1:1" x14ac:dyDescent="0.25">
      <c r="A315" s="280">
        <v>18423</v>
      </c>
    </row>
    <row r="316" spans="1:1" x14ac:dyDescent="0.25">
      <c r="A316" s="280">
        <v>18513</v>
      </c>
    </row>
    <row r="317" spans="1:1" x14ac:dyDescent="0.25">
      <c r="A317" s="280">
        <v>18548</v>
      </c>
    </row>
    <row r="318" spans="1:1" x14ac:dyDescent="0.25">
      <c r="A318" s="280">
        <v>18569</v>
      </c>
    </row>
    <row r="319" spans="1:1" x14ac:dyDescent="0.25">
      <c r="A319" s="280">
        <v>18582</v>
      </c>
    </row>
    <row r="320" spans="1:1" x14ac:dyDescent="0.25">
      <c r="A320" s="280">
        <v>18672</v>
      </c>
    </row>
    <row r="321" spans="1:1" x14ac:dyDescent="0.25">
      <c r="A321" s="280">
        <v>18673</v>
      </c>
    </row>
    <row r="322" spans="1:1" x14ac:dyDescent="0.25">
      <c r="A322" s="280">
        <v>18718</v>
      </c>
    </row>
    <row r="323" spans="1:1" x14ac:dyDescent="0.25">
      <c r="A323" s="280">
        <v>18739</v>
      </c>
    </row>
    <row r="324" spans="1:1" x14ac:dyDescent="0.25">
      <c r="A324" s="280">
        <v>18749</v>
      </c>
    </row>
    <row r="325" spans="1:1" x14ac:dyDescent="0.25">
      <c r="A325" s="280">
        <v>18780</v>
      </c>
    </row>
    <row r="326" spans="1:1" x14ac:dyDescent="0.25">
      <c r="A326" s="280">
        <v>18878</v>
      </c>
    </row>
    <row r="327" spans="1:1" x14ac:dyDescent="0.25">
      <c r="A327" s="280">
        <v>18913</v>
      </c>
    </row>
    <row r="328" spans="1:1" x14ac:dyDescent="0.25">
      <c r="A328" s="280">
        <v>18934</v>
      </c>
    </row>
    <row r="329" spans="1:1" x14ac:dyDescent="0.25">
      <c r="A329" s="280">
        <v>18947</v>
      </c>
    </row>
    <row r="330" spans="1:1" x14ac:dyDescent="0.25">
      <c r="A330" s="280">
        <v>18987</v>
      </c>
    </row>
    <row r="331" spans="1:1" x14ac:dyDescent="0.25">
      <c r="A331" s="280">
        <v>18994</v>
      </c>
    </row>
    <row r="332" spans="1:1" x14ac:dyDescent="0.25">
      <c r="A332" s="280">
        <v>19057</v>
      </c>
    </row>
    <row r="333" spans="1:1" x14ac:dyDescent="0.25">
      <c r="A333" s="280">
        <v>19058</v>
      </c>
    </row>
    <row r="334" spans="1:1" x14ac:dyDescent="0.25">
      <c r="A334" s="280">
        <v>19103</v>
      </c>
    </row>
    <row r="335" spans="1:1" x14ac:dyDescent="0.25">
      <c r="A335" s="280">
        <v>19115</v>
      </c>
    </row>
    <row r="336" spans="1:1" x14ac:dyDescent="0.25">
      <c r="A336" s="280">
        <v>19165</v>
      </c>
    </row>
    <row r="337" spans="1:1" x14ac:dyDescent="0.25">
      <c r="A337" s="280">
        <v>19313</v>
      </c>
    </row>
    <row r="338" spans="1:1" x14ac:dyDescent="0.25">
      <c r="A338" s="280">
        <v>19353</v>
      </c>
    </row>
    <row r="339" spans="1:1" x14ac:dyDescent="0.25">
      <c r="A339" s="280">
        <v>19360</v>
      </c>
    </row>
    <row r="340" spans="1:1" x14ac:dyDescent="0.25">
      <c r="A340" s="280">
        <v>19407</v>
      </c>
    </row>
    <row r="341" spans="1:1" x14ac:dyDescent="0.25">
      <c r="A341" s="280">
        <v>19408</v>
      </c>
    </row>
    <row r="342" spans="1:1" x14ac:dyDescent="0.25">
      <c r="A342" s="280">
        <v>19453</v>
      </c>
    </row>
    <row r="343" spans="1:1" x14ac:dyDescent="0.25">
      <c r="A343" s="280">
        <v>19470</v>
      </c>
    </row>
    <row r="344" spans="1:1" x14ac:dyDescent="0.25">
      <c r="A344" s="280">
        <v>19480</v>
      </c>
    </row>
    <row r="345" spans="1:1" x14ac:dyDescent="0.25">
      <c r="A345" s="280">
        <v>19515</v>
      </c>
    </row>
    <row r="346" spans="1:1" x14ac:dyDescent="0.25">
      <c r="A346" s="280">
        <v>19718</v>
      </c>
    </row>
    <row r="347" spans="1:1" x14ac:dyDescent="0.25">
      <c r="A347" s="280">
        <v>19725</v>
      </c>
    </row>
    <row r="348" spans="1:1" x14ac:dyDescent="0.25">
      <c r="A348" s="280">
        <v>19764</v>
      </c>
    </row>
    <row r="349" spans="1:1" x14ac:dyDescent="0.25">
      <c r="A349" s="280">
        <v>19765</v>
      </c>
    </row>
    <row r="350" spans="1:1" x14ac:dyDescent="0.25">
      <c r="A350" s="280">
        <v>19810</v>
      </c>
    </row>
    <row r="351" spans="1:1" x14ac:dyDescent="0.25">
      <c r="A351" s="280">
        <v>19835</v>
      </c>
    </row>
    <row r="352" spans="1:1" x14ac:dyDescent="0.25">
      <c r="A352" s="280">
        <v>19845</v>
      </c>
    </row>
    <row r="353" spans="1:1" x14ac:dyDescent="0.25">
      <c r="A353" s="280">
        <v>19872</v>
      </c>
    </row>
    <row r="354" spans="1:1" x14ac:dyDescent="0.25">
      <c r="A354" s="280">
        <v>19974</v>
      </c>
    </row>
    <row r="355" spans="1:1" x14ac:dyDescent="0.25">
      <c r="A355" s="280">
        <v>20009</v>
      </c>
    </row>
    <row r="356" spans="1:1" x14ac:dyDescent="0.25">
      <c r="A356" s="280">
        <v>20030</v>
      </c>
    </row>
    <row r="357" spans="1:1" x14ac:dyDescent="0.25">
      <c r="A357" s="280">
        <v>20083</v>
      </c>
    </row>
    <row r="358" spans="1:1" x14ac:dyDescent="0.25">
      <c r="A358" s="280">
        <v>20090</v>
      </c>
    </row>
    <row r="359" spans="1:1" x14ac:dyDescent="0.25">
      <c r="A359" s="280">
        <v>20149</v>
      </c>
    </row>
    <row r="360" spans="1:1" x14ac:dyDescent="0.25">
      <c r="A360" s="280">
        <v>20150</v>
      </c>
    </row>
    <row r="361" spans="1:1" x14ac:dyDescent="0.25">
      <c r="A361" s="280">
        <v>20195</v>
      </c>
    </row>
    <row r="362" spans="1:1" x14ac:dyDescent="0.25">
      <c r="A362" s="280">
        <v>20200</v>
      </c>
    </row>
    <row r="363" spans="1:1" x14ac:dyDescent="0.25">
      <c r="A363" s="280">
        <v>20257</v>
      </c>
    </row>
    <row r="364" spans="1:1" x14ac:dyDescent="0.25">
      <c r="A364" s="280">
        <v>20339</v>
      </c>
    </row>
    <row r="365" spans="1:1" x14ac:dyDescent="0.25">
      <c r="A365" s="280">
        <v>20374</v>
      </c>
    </row>
    <row r="366" spans="1:1" x14ac:dyDescent="0.25">
      <c r="A366" s="280">
        <v>20395</v>
      </c>
    </row>
    <row r="367" spans="1:1" x14ac:dyDescent="0.25">
      <c r="A367" s="280">
        <v>20408</v>
      </c>
    </row>
    <row r="368" spans="1:1" x14ac:dyDescent="0.25">
      <c r="A368" s="280">
        <v>20499</v>
      </c>
    </row>
    <row r="369" spans="1:1" x14ac:dyDescent="0.25">
      <c r="A369" s="280">
        <v>20500</v>
      </c>
    </row>
    <row r="370" spans="1:1" x14ac:dyDescent="0.25">
      <c r="A370" s="280">
        <v>20545</v>
      </c>
    </row>
    <row r="371" spans="1:1" x14ac:dyDescent="0.25">
      <c r="A371" s="280">
        <v>20566</v>
      </c>
    </row>
    <row r="372" spans="1:1" x14ac:dyDescent="0.25">
      <c r="A372" s="280">
        <v>20576</v>
      </c>
    </row>
    <row r="373" spans="1:1" x14ac:dyDescent="0.25">
      <c r="A373" s="280">
        <v>20607</v>
      </c>
    </row>
    <row r="374" spans="1:1" x14ac:dyDescent="0.25">
      <c r="A374" s="280">
        <v>20705</v>
      </c>
    </row>
    <row r="375" spans="1:1" x14ac:dyDescent="0.25">
      <c r="A375" s="280">
        <v>20740</v>
      </c>
    </row>
    <row r="376" spans="1:1" x14ac:dyDescent="0.25">
      <c r="A376" s="280">
        <v>20761</v>
      </c>
    </row>
    <row r="377" spans="1:1" x14ac:dyDescent="0.25">
      <c r="A377" s="280">
        <v>20774</v>
      </c>
    </row>
    <row r="378" spans="1:1" x14ac:dyDescent="0.25">
      <c r="A378" s="280">
        <v>20814</v>
      </c>
    </row>
    <row r="379" spans="1:1" x14ac:dyDescent="0.25">
      <c r="A379" s="280">
        <v>20821</v>
      </c>
    </row>
    <row r="380" spans="1:1" x14ac:dyDescent="0.25">
      <c r="A380" s="280">
        <v>20884</v>
      </c>
    </row>
    <row r="381" spans="1:1" x14ac:dyDescent="0.25">
      <c r="A381" s="280">
        <v>20885</v>
      </c>
    </row>
    <row r="382" spans="1:1" x14ac:dyDescent="0.25">
      <c r="A382" s="280">
        <v>20930</v>
      </c>
    </row>
    <row r="383" spans="1:1" x14ac:dyDescent="0.25">
      <c r="A383" s="280">
        <v>20941</v>
      </c>
    </row>
    <row r="384" spans="1:1" x14ac:dyDescent="0.25">
      <c r="A384" s="280">
        <v>20992</v>
      </c>
    </row>
    <row r="385" spans="1:1" x14ac:dyDescent="0.25">
      <c r="A385" s="280">
        <v>21070</v>
      </c>
    </row>
    <row r="386" spans="1:1" x14ac:dyDescent="0.25">
      <c r="A386" s="280">
        <v>21105</v>
      </c>
    </row>
    <row r="387" spans="1:1" x14ac:dyDescent="0.25">
      <c r="A387" s="280">
        <v>21126</v>
      </c>
    </row>
    <row r="388" spans="1:1" x14ac:dyDescent="0.25">
      <c r="A388" s="280">
        <v>21139</v>
      </c>
    </row>
    <row r="389" spans="1:1" x14ac:dyDescent="0.25">
      <c r="A389" s="280">
        <v>21179</v>
      </c>
    </row>
    <row r="390" spans="1:1" x14ac:dyDescent="0.25">
      <c r="A390" s="280">
        <v>21186</v>
      </c>
    </row>
    <row r="391" spans="1:1" x14ac:dyDescent="0.25">
      <c r="A391" s="280">
        <v>21241</v>
      </c>
    </row>
    <row r="392" spans="1:1" x14ac:dyDescent="0.25">
      <c r="A392" s="280">
        <v>21242</v>
      </c>
    </row>
    <row r="393" spans="1:1" x14ac:dyDescent="0.25">
      <c r="A393" s="280">
        <v>21287</v>
      </c>
    </row>
    <row r="394" spans="1:1" x14ac:dyDescent="0.25">
      <c r="A394" s="280">
        <v>21306</v>
      </c>
    </row>
    <row r="395" spans="1:1" x14ac:dyDescent="0.25">
      <c r="A395" s="280">
        <v>21349</v>
      </c>
    </row>
    <row r="396" spans="1:1" x14ac:dyDescent="0.25">
      <c r="A396" s="280">
        <v>21504</v>
      </c>
    </row>
    <row r="397" spans="1:1" x14ac:dyDescent="0.25">
      <c r="A397" s="280">
        <v>21544</v>
      </c>
    </row>
    <row r="398" spans="1:1" x14ac:dyDescent="0.25">
      <c r="A398" s="280">
        <v>21551</v>
      </c>
    </row>
    <row r="399" spans="1:1" x14ac:dyDescent="0.25">
      <c r="A399" s="280">
        <v>21591</v>
      </c>
    </row>
    <row r="400" spans="1:1" x14ac:dyDescent="0.25">
      <c r="A400" s="280">
        <v>21592</v>
      </c>
    </row>
    <row r="401" spans="1:1" x14ac:dyDescent="0.25">
      <c r="A401" s="280">
        <v>21637</v>
      </c>
    </row>
    <row r="402" spans="1:1" x14ac:dyDescent="0.25">
      <c r="A402" s="280">
        <v>21661</v>
      </c>
    </row>
    <row r="403" spans="1:1" x14ac:dyDescent="0.25">
      <c r="A403" s="280">
        <v>21671</v>
      </c>
    </row>
    <row r="404" spans="1:1" x14ac:dyDescent="0.25">
      <c r="A404" s="280">
        <v>21699</v>
      </c>
    </row>
    <row r="405" spans="1:1" x14ac:dyDescent="0.25">
      <c r="A405" s="280">
        <v>21909</v>
      </c>
    </row>
    <row r="406" spans="1:1" x14ac:dyDescent="0.25">
      <c r="A406" s="280">
        <v>21916</v>
      </c>
    </row>
    <row r="407" spans="1:1" x14ac:dyDescent="0.25">
      <c r="A407" s="280">
        <v>21976</v>
      </c>
    </row>
    <row r="408" spans="1:1" x14ac:dyDescent="0.25">
      <c r="A408" s="280">
        <v>21977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11</vt:i4>
      </vt:variant>
    </vt:vector>
  </HeadingPairs>
  <TitlesOfParts>
    <vt:vector size="22" baseType="lpstr">
      <vt:lpstr>TRADING</vt:lpstr>
      <vt:lpstr>Futuros</vt:lpstr>
      <vt:lpstr>Base CDI</vt:lpstr>
      <vt:lpstr>Base IPCA</vt:lpstr>
      <vt:lpstr>RISCO</vt:lpstr>
      <vt:lpstr>Bolsa</vt:lpstr>
      <vt:lpstr>AF INFRA</vt:lpstr>
      <vt:lpstr>Extranet</vt:lpstr>
      <vt:lpstr>Estratégia</vt:lpstr>
      <vt:lpstr>FRC</vt:lpstr>
      <vt:lpstr>feriados</vt:lpstr>
      <vt:lpstr>cdi</vt:lpstr>
      <vt:lpstr>cdi_30</vt:lpstr>
      <vt:lpstr>cdi_diario</vt:lpstr>
      <vt:lpstr>cdi_geraes</vt:lpstr>
      <vt:lpstr>d_1</vt:lpstr>
      <vt:lpstr>d_2</vt:lpstr>
      <vt:lpstr>dolarbmf</vt:lpstr>
      <vt:lpstr>feriadosbr</vt:lpstr>
      <vt:lpstr>hoje</vt:lpstr>
      <vt:lpstr>Path</vt:lpstr>
      <vt:lpstr>tabela_fundos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Castro</dc:creator>
  <cp:lastModifiedBy>Bloomberg</cp:lastModifiedBy>
  <cp:lastPrinted>2023-12-11T14:54:57Z</cp:lastPrinted>
  <dcterms:created xsi:type="dcterms:W3CDTF">2020-03-17T12:34:10Z</dcterms:created>
  <dcterms:modified xsi:type="dcterms:W3CDTF">2025-12-09T18:16:08Z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coUpdateId">
    <vt:lpwstr>1301684275</vt:lpwstr>
  </property>
  <property fmtid="{D5CDD505-2E9C-101B-9397-08002B2CF9AE}" pid="3" name="EcoUpdateMessage">
    <vt:lpwstr>2021/03/31-18:57:55</vt:lpwstr>
  </property>
  <property fmtid="{D5CDD505-2E9C-101B-9397-08002B2CF9AE}" pid="4" name="EcoUpdateStatus">
    <vt:lpwstr>2021-03-30=BRA:St,ME,Fd,TP;USA:St,ME,TP;ARG:St,ME,Fd,TP;MEX:St,ME,Fd,TP;CHL:St,ME,Fd,TP;COL:St,ME,Fd;PER:St,ME,Fd|2014-02-26=VEN:St|2002-11-08=JPN:St|2021-03-26=GBR:St,ME|2016-08-18=NNN:St|2021-03-29=PER:TP|2007-01-31=ESP:St|2003-01-29=CHN:St|2003-01-28=TWN:St|2003-01-30=HKG:St;KOR:St</vt:lpwstr>
  </property>
</Properties>
</file>